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Tools\"/>
    </mc:Choice>
  </mc:AlternateContent>
  <xr:revisionPtr revIDLastSave="0" documentId="13_ncr:1_{2A47D5D4-CDCB-4493-A4EC-E81FB67FF98B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Games" sheetId="1" r:id="rId1"/>
    <sheet name="Prediction Log" sheetId="7" r:id="rId2"/>
    <sheet name="Bet Log" sheetId="10" r:id="rId3"/>
    <sheet name="Performance vs Market" sheetId="11" r:id="rId4"/>
    <sheet name="Coefficients" sheetId="2" r:id="rId5"/>
    <sheet name="Coefficients - Win Probability" sheetId="8" r:id="rId6"/>
    <sheet name="Data" sheetId="3" r:id="rId7"/>
    <sheet name="Calc" sheetId="4" r:id="rId8"/>
    <sheet name="Calc - Win Probabilit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2" i="10" l="1"/>
  <c r="AI12" i="10"/>
  <c r="AH12" i="10"/>
  <c r="E91" i="1"/>
  <c r="F91" i="1"/>
  <c r="K91" i="11" s="1"/>
  <c r="G91" i="1"/>
  <c r="H91" i="1"/>
  <c r="I91" i="1"/>
  <c r="N91" i="1"/>
  <c r="E92" i="1"/>
  <c r="F92" i="1"/>
  <c r="G92" i="1"/>
  <c r="H92" i="1"/>
  <c r="I92" i="1"/>
  <c r="N92" i="1"/>
  <c r="L92" i="10" s="1"/>
  <c r="E93" i="1"/>
  <c r="F93" i="1"/>
  <c r="G93" i="1"/>
  <c r="H93" i="1"/>
  <c r="I93" i="1"/>
  <c r="N93" i="1"/>
  <c r="E94" i="1"/>
  <c r="F94" i="1"/>
  <c r="G94" i="1"/>
  <c r="H94" i="1"/>
  <c r="I94" i="1"/>
  <c r="N94" i="1"/>
  <c r="E95" i="1"/>
  <c r="F95" i="1"/>
  <c r="G95" i="1"/>
  <c r="H95" i="1"/>
  <c r="I95" i="1"/>
  <c r="N95" i="1"/>
  <c r="E96" i="1"/>
  <c r="F96" i="1"/>
  <c r="G96" i="1"/>
  <c r="H96" i="1"/>
  <c r="I96" i="1"/>
  <c r="N96" i="1"/>
  <c r="L96" i="10" s="1"/>
  <c r="E97" i="1"/>
  <c r="F97" i="1"/>
  <c r="G97" i="1"/>
  <c r="H97" i="1"/>
  <c r="I97" i="1"/>
  <c r="N97" i="1"/>
  <c r="E98" i="1"/>
  <c r="F98" i="1"/>
  <c r="G98" i="1"/>
  <c r="H98" i="1"/>
  <c r="I98" i="1"/>
  <c r="N98" i="1"/>
  <c r="E99" i="1"/>
  <c r="F99" i="1"/>
  <c r="K99" i="11" s="1"/>
  <c r="G99" i="1"/>
  <c r="H99" i="1"/>
  <c r="I99" i="1"/>
  <c r="N99" i="1"/>
  <c r="E100" i="1"/>
  <c r="F100" i="1"/>
  <c r="G100" i="1"/>
  <c r="H100" i="1"/>
  <c r="I100" i="1"/>
  <c r="N100" i="1"/>
  <c r="L100" i="10" s="1"/>
  <c r="E101" i="1"/>
  <c r="F101" i="1"/>
  <c r="G101" i="1"/>
  <c r="H101" i="1"/>
  <c r="I101" i="1"/>
  <c r="N101" i="1"/>
  <c r="E102" i="1"/>
  <c r="F102" i="1"/>
  <c r="G102" i="1"/>
  <c r="H102" i="1"/>
  <c r="I102" i="1"/>
  <c r="N102" i="1"/>
  <c r="E103" i="1"/>
  <c r="F103" i="1"/>
  <c r="G103" i="1"/>
  <c r="H103" i="1"/>
  <c r="I103" i="1"/>
  <c r="N103" i="1"/>
  <c r="E104" i="1"/>
  <c r="F104" i="1"/>
  <c r="G104" i="1"/>
  <c r="H104" i="1"/>
  <c r="I104" i="1"/>
  <c r="N104" i="1"/>
  <c r="L104" i="10" s="1"/>
  <c r="E105" i="1"/>
  <c r="F105" i="1"/>
  <c r="G105" i="1"/>
  <c r="H105" i="1"/>
  <c r="I105" i="1"/>
  <c r="N105" i="1"/>
  <c r="E106" i="1"/>
  <c r="F106" i="1"/>
  <c r="G106" i="1"/>
  <c r="H106" i="1"/>
  <c r="I106" i="1"/>
  <c r="N106" i="1"/>
  <c r="E107" i="1"/>
  <c r="F107" i="1"/>
  <c r="K107" i="11" s="1"/>
  <c r="G107" i="1"/>
  <c r="H107" i="1"/>
  <c r="I107" i="1"/>
  <c r="N107" i="1"/>
  <c r="E108" i="1"/>
  <c r="F108" i="1"/>
  <c r="G108" i="1"/>
  <c r="H108" i="1"/>
  <c r="I108" i="1"/>
  <c r="N108" i="1"/>
  <c r="E109" i="1"/>
  <c r="F109" i="1"/>
  <c r="G109" i="1"/>
  <c r="H109" i="1"/>
  <c r="I109" i="1"/>
  <c r="N109" i="1"/>
  <c r="E110" i="1"/>
  <c r="F110" i="1"/>
  <c r="G110" i="1"/>
  <c r="H110" i="1"/>
  <c r="I110" i="1"/>
  <c r="N110" i="1"/>
  <c r="E111" i="1"/>
  <c r="F111" i="1"/>
  <c r="G111" i="1"/>
  <c r="H111" i="1"/>
  <c r="I111" i="1"/>
  <c r="N111" i="1"/>
  <c r="E112" i="1"/>
  <c r="F112" i="1"/>
  <c r="G112" i="1"/>
  <c r="H112" i="1"/>
  <c r="I112" i="1"/>
  <c r="N112" i="1"/>
  <c r="L112" i="10" s="1"/>
  <c r="E113" i="1"/>
  <c r="F113" i="1"/>
  <c r="G113" i="1"/>
  <c r="H113" i="1"/>
  <c r="I113" i="1"/>
  <c r="N113" i="1"/>
  <c r="E114" i="1"/>
  <c r="F114" i="1"/>
  <c r="G114" i="1"/>
  <c r="H114" i="1"/>
  <c r="I114" i="1"/>
  <c r="N114" i="1"/>
  <c r="E115" i="1"/>
  <c r="F115" i="1"/>
  <c r="K115" i="11" s="1"/>
  <c r="G115" i="1"/>
  <c r="H115" i="1"/>
  <c r="I115" i="1"/>
  <c r="N115" i="1"/>
  <c r="E116" i="1"/>
  <c r="F116" i="1"/>
  <c r="G116" i="1"/>
  <c r="H116" i="1"/>
  <c r="I116" i="1"/>
  <c r="N116" i="1"/>
  <c r="L116" i="10" s="1"/>
  <c r="E117" i="1"/>
  <c r="F117" i="1"/>
  <c r="G117" i="1"/>
  <c r="H117" i="1"/>
  <c r="I117" i="1"/>
  <c r="N117" i="1"/>
  <c r="E118" i="1"/>
  <c r="F118" i="1"/>
  <c r="G118" i="1"/>
  <c r="H118" i="1"/>
  <c r="I118" i="1"/>
  <c r="N118" i="1"/>
  <c r="E119" i="1"/>
  <c r="F119" i="1"/>
  <c r="G119" i="1"/>
  <c r="H119" i="1"/>
  <c r="I119" i="1"/>
  <c r="N119" i="1"/>
  <c r="E120" i="1"/>
  <c r="F120" i="1"/>
  <c r="G120" i="1"/>
  <c r="H120" i="1"/>
  <c r="I120" i="1"/>
  <c r="N120" i="1"/>
  <c r="L120" i="10" s="1"/>
  <c r="E121" i="1"/>
  <c r="F121" i="1"/>
  <c r="G121" i="1"/>
  <c r="H121" i="1"/>
  <c r="I121" i="1"/>
  <c r="N121" i="1"/>
  <c r="E122" i="1"/>
  <c r="F122" i="1"/>
  <c r="G122" i="1"/>
  <c r="H122" i="1"/>
  <c r="I122" i="1"/>
  <c r="N122" i="1"/>
  <c r="E123" i="1"/>
  <c r="F123" i="1"/>
  <c r="K123" i="11" s="1"/>
  <c r="G123" i="1"/>
  <c r="H123" i="1"/>
  <c r="I123" i="1"/>
  <c r="N123" i="1"/>
  <c r="E124" i="1"/>
  <c r="F124" i="1"/>
  <c r="G124" i="1"/>
  <c r="H124" i="1"/>
  <c r="I124" i="1"/>
  <c r="N124" i="1"/>
  <c r="L124" i="10" s="1"/>
  <c r="E125" i="1"/>
  <c r="F125" i="1"/>
  <c r="G125" i="1"/>
  <c r="H125" i="1"/>
  <c r="I125" i="1"/>
  <c r="N125" i="1"/>
  <c r="E126" i="1"/>
  <c r="F126" i="1"/>
  <c r="G126" i="1"/>
  <c r="H126" i="1"/>
  <c r="I126" i="1"/>
  <c r="N126" i="1"/>
  <c r="E127" i="1"/>
  <c r="F127" i="1"/>
  <c r="G127" i="1"/>
  <c r="H127" i="1"/>
  <c r="I127" i="1"/>
  <c r="N127" i="1"/>
  <c r="E128" i="1"/>
  <c r="F128" i="1"/>
  <c r="G128" i="1"/>
  <c r="H128" i="1"/>
  <c r="I128" i="1"/>
  <c r="N128" i="1"/>
  <c r="L128" i="10" s="1"/>
  <c r="E129" i="1"/>
  <c r="F129" i="1"/>
  <c r="G129" i="1"/>
  <c r="H129" i="1"/>
  <c r="I129" i="1"/>
  <c r="N129" i="1"/>
  <c r="E130" i="1"/>
  <c r="F130" i="1"/>
  <c r="G130" i="1"/>
  <c r="H130" i="1"/>
  <c r="I130" i="1"/>
  <c r="N130" i="1"/>
  <c r="E131" i="1"/>
  <c r="F131" i="1"/>
  <c r="K131" i="11" s="1"/>
  <c r="G131" i="1"/>
  <c r="H131" i="1"/>
  <c r="I131" i="1"/>
  <c r="N131" i="1"/>
  <c r="E132" i="1"/>
  <c r="F132" i="1"/>
  <c r="G132" i="1"/>
  <c r="H132" i="1"/>
  <c r="I132" i="1"/>
  <c r="N132" i="1"/>
  <c r="L132" i="10" s="1"/>
  <c r="E133" i="1"/>
  <c r="F133" i="1"/>
  <c r="G133" i="1"/>
  <c r="H133" i="1"/>
  <c r="I133" i="1"/>
  <c r="N133" i="1"/>
  <c r="E134" i="1"/>
  <c r="F134" i="1"/>
  <c r="G134" i="1"/>
  <c r="H134" i="1"/>
  <c r="I134" i="1"/>
  <c r="N134" i="1"/>
  <c r="E135" i="1"/>
  <c r="F135" i="1"/>
  <c r="G135" i="1"/>
  <c r="H135" i="1"/>
  <c r="I135" i="1"/>
  <c r="N135" i="1"/>
  <c r="E136" i="1"/>
  <c r="F136" i="1"/>
  <c r="G136" i="1"/>
  <c r="H136" i="1"/>
  <c r="I136" i="1"/>
  <c r="N136" i="1"/>
  <c r="L136" i="10" s="1"/>
  <c r="E137" i="1"/>
  <c r="F137" i="1"/>
  <c r="G137" i="1"/>
  <c r="H137" i="1"/>
  <c r="I137" i="1"/>
  <c r="N137" i="1"/>
  <c r="E138" i="1"/>
  <c r="F138" i="1"/>
  <c r="G138" i="1"/>
  <c r="H138" i="1"/>
  <c r="I138" i="1"/>
  <c r="N138" i="1"/>
  <c r="E139" i="1"/>
  <c r="F139" i="1"/>
  <c r="K139" i="11" s="1"/>
  <c r="G139" i="1"/>
  <c r="H139" i="1"/>
  <c r="I139" i="1"/>
  <c r="N139" i="1"/>
  <c r="E140" i="1"/>
  <c r="F140" i="1"/>
  <c r="G140" i="1"/>
  <c r="H140" i="1"/>
  <c r="I140" i="1"/>
  <c r="N140" i="1"/>
  <c r="L140" i="10" s="1"/>
  <c r="E141" i="1"/>
  <c r="F141" i="1"/>
  <c r="G141" i="1"/>
  <c r="H141" i="1"/>
  <c r="I141" i="1"/>
  <c r="N141" i="1"/>
  <c r="E142" i="1"/>
  <c r="F142" i="1"/>
  <c r="G142" i="1"/>
  <c r="H142" i="1"/>
  <c r="I142" i="1"/>
  <c r="N142" i="1"/>
  <c r="E143" i="1"/>
  <c r="F143" i="1"/>
  <c r="G143" i="1"/>
  <c r="H143" i="1"/>
  <c r="I143" i="1"/>
  <c r="N143" i="1"/>
  <c r="E144" i="1"/>
  <c r="F144" i="1"/>
  <c r="G144" i="1"/>
  <c r="H144" i="1"/>
  <c r="I144" i="1"/>
  <c r="N144" i="1"/>
  <c r="E145" i="1"/>
  <c r="F145" i="1"/>
  <c r="G145" i="1"/>
  <c r="H145" i="1"/>
  <c r="I145" i="1"/>
  <c r="N145" i="1"/>
  <c r="E146" i="1"/>
  <c r="F146" i="1"/>
  <c r="G146" i="1"/>
  <c r="H146" i="1"/>
  <c r="I146" i="1"/>
  <c r="N146" i="1"/>
  <c r="E147" i="1"/>
  <c r="F147" i="1"/>
  <c r="K147" i="11" s="1"/>
  <c r="G147" i="1"/>
  <c r="H147" i="1"/>
  <c r="I147" i="1"/>
  <c r="N147" i="1"/>
  <c r="E148" i="1"/>
  <c r="F148" i="1"/>
  <c r="G148" i="1"/>
  <c r="H148" i="1"/>
  <c r="I148" i="1"/>
  <c r="N148" i="1"/>
  <c r="L148" i="10" s="1"/>
  <c r="E149" i="1"/>
  <c r="F149" i="1"/>
  <c r="G149" i="1"/>
  <c r="H149" i="1"/>
  <c r="I149" i="1"/>
  <c r="N149" i="1"/>
  <c r="E150" i="1"/>
  <c r="F150" i="1"/>
  <c r="G150" i="1"/>
  <c r="H150" i="1"/>
  <c r="I150" i="1"/>
  <c r="N150" i="1"/>
  <c r="E151" i="1"/>
  <c r="F151" i="1"/>
  <c r="G151" i="1"/>
  <c r="H151" i="1"/>
  <c r="I151" i="1"/>
  <c r="N151" i="1"/>
  <c r="E152" i="1"/>
  <c r="F152" i="1"/>
  <c r="G152" i="1"/>
  <c r="H152" i="1"/>
  <c r="I152" i="1"/>
  <c r="N152" i="1"/>
  <c r="L152" i="10" s="1"/>
  <c r="E153" i="1"/>
  <c r="F153" i="1"/>
  <c r="G153" i="1"/>
  <c r="H153" i="1"/>
  <c r="I153" i="1"/>
  <c r="N153" i="1"/>
  <c r="E154" i="1"/>
  <c r="F154" i="1"/>
  <c r="G154" i="1"/>
  <c r="H154" i="1"/>
  <c r="I154" i="1"/>
  <c r="N154" i="1"/>
  <c r="E155" i="1"/>
  <c r="F155" i="1"/>
  <c r="K155" i="11" s="1"/>
  <c r="G155" i="1"/>
  <c r="H155" i="1"/>
  <c r="I155" i="1"/>
  <c r="N155" i="1"/>
  <c r="E156" i="1"/>
  <c r="F156" i="1"/>
  <c r="G156" i="1"/>
  <c r="H156" i="1"/>
  <c r="I156" i="1"/>
  <c r="N156" i="1"/>
  <c r="L156" i="10" s="1"/>
  <c r="E157" i="1"/>
  <c r="F157" i="1"/>
  <c r="G157" i="1"/>
  <c r="H157" i="1"/>
  <c r="I157" i="1"/>
  <c r="N157" i="1"/>
  <c r="E158" i="1"/>
  <c r="F158" i="1"/>
  <c r="G158" i="1"/>
  <c r="H158" i="1"/>
  <c r="I158" i="1"/>
  <c r="N158" i="1"/>
  <c r="E159" i="1"/>
  <c r="F159" i="1"/>
  <c r="G159" i="1"/>
  <c r="H159" i="1"/>
  <c r="I159" i="1"/>
  <c r="N159" i="1"/>
  <c r="E160" i="1"/>
  <c r="F160" i="1"/>
  <c r="G160" i="1"/>
  <c r="H160" i="1"/>
  <c r="I160" i="1"/>
  <c r="N160" i="1"/>
  <c r="L160" i="10" s="1"/>
  <c r="E161" i="1"/>
  <c r="F161" i="1"/>
  <c r="G161" i="1"/>
  <c r="H161" i="1"/>
  <c r="I161" i="1"/>
  <c r="N161" i="1"/>
  <c r="E162" i="1"/>
  <c r="F162" i="1"/>
  <c r="G162" i="1"/>
  <c r="H162" i="1"/>
  <c r="I162" i="1"/>
  <c r="N162" i="1"/>
  <c r="E163" i="1"/>
  <c r="F163" i="1"/>
  <c r="K163" i="11" s="1"/>
  <c r="G163" i="1"/>
  <c r="H163" i="1"/>
  <c r="I163" i="1"/>
  <c r="N163" i="1"/>
  <c r="E164" i="1"/>
  <c r="F164" i="1"/>
  <c r="G164" i="1"/>
  <c r="H164" i="1"/>
  <c r="I164" i="1"/>
  <c r="N164" i="1"/>
  <c r="L164" i="10" s="1"/>
  <c r="E165" i="1"/>
  <c r="F165" i="1"/>
  <c r="G165" i="1"/>
  <c r="H165" i="1"/>
  <c r="I165" i="1"/>
  <c r="N165" i="1"/>
  <c r="E166" i="1"/>
  <c r="F166" i="1"/>
  <c r="G166" i="1"/>
  <c r="H166" i="1"/>
  <c r="I166" i="1"/>
  <c r="N166" i="1"/>
  <c r="E167" i="1"/>
  <c r="F167" i="1"/>
  <c r="G167" i="1"/>
  <c r="H167" i="1"/>
  <c r="I167" i="1"/>
  <c r="N167" i="1"/>
  <c r="E168" i="1"/>
  <c r="F168" i="1"/>
  <c r="G168" i="1"/>
  <c r="H168" i="1"/>
  <c r="I168" i="1"/>
  <c r="N168" i="1"/>
  <c r="L168" i="10" s="1"/>
  <c r="E169" i="1"/>
  <c r="F169" i="1"/>
  <c r="G169" i="1"/>
  <c r="H169" i="1"/>
  <c r="I169" i="1"/>
  <c r="N169" i="1"/>
  <c r="E170" i="1"/>
  <c r="F170" i="1"/>
  <c r="G170" i="1"/>
  <c r="H170" i="1"/>
  <c r="I170" i="1"/>
  <c r="N170" i="1"/>
  <c r="E171" i="1"/>
  <c r="F171" i="1"/>
  <c r="K171" i="11" s="1"/>
  <c r="G171" i="1"/>
  <c r="H171" i="1"/>
  <c r="I171" i="1"/>
  <c r="N171" i="1"/>
  <c r="E172" i="1"/>
  <c r="F172" i="1"/>
  <c r="G172" i="1"/>
  <c r="H172" i="1"/>
  <c r="I172" i="1"/>
  <c r="N172" i="1"/>
  <c r="E173" i="1"/>
  <c r="F173" i="1"/>
  <c r="G173" i="1"/>
  <c r="H173" i="1"/>
  <c r="I173" i="1"/>
  <c r="N173" i="1"/>
  <c r="E174" i="1"/>
  <c r="F174" i="1"/>
  <c r="G174" i="1"/>
  <c r="H174" i="1"/>
  <c r="I174" i="1"/>
  <c r="N174" i="1"/>
  <c r="E175" i="1"/>
  <c r="F175" i="1"/>
  <c r="G175" i="1"/>
  <c r="H175" i="1"/>
  <c r="I175" i="1"/>
  <c r="N175" i="1"/>
  <c r="E176" i="1"/>
  <c r="F176" i="1"/>
  <c r="G176" i="1"/>
  <c r="H176" i="1"/>
  <c r="I176" i="1"/>
  <c r="N176" i="1"/>
  <c r="L176" i="10" s="1"/>
  <c r="E177" i="1"/>
  <c r="F177" i="1"/>
  <c r="G177" i="1"/>
  <c r="H177" i="1"/>
  <c r="I177" i="1"/>
  <c r="N177" i="1"/>
  <c r="E178" i="1"/>
  <c r="F178" i="1"/>
  <c r="G178" i="1"/>
  <c r="H178" i="1"/>
  <c r="I178" i="1"/>
  <c r="N178" i="1"/>
  <c r="E179" i="1"/>
  <c r="F179" i="1"/>
  <c r="K179" i="11" s="1"/>
  <c r="G179" i="1"/>
  <c r="H179" i="1"/>
  <c r="I179" i="1"/>
  <c r="N179" i="1"/>
  <c r="L179" i="10" s="1"/>
  <c r="E180" i="1"/>
  <c r="F180" i="1"/>
  <c r="G180" i="1"/>
  <c r="H180" i="1"/>
  <c r="I180" i="1"/>
  <c r="N180" i="1"/>
  <c r="L180" i="10" s="1"/>
  <c r="E181" i="1"/>
  <c r="F181" i="1"/>
  <c r="G181" i="1"/>
  <c r="H181" i="1"/>
  <c r="I181" i="1"/>
  <c r="N181" i="1"/>
  <c r="E182" i="1"/>
  <c r="F182" i="1"/>
  <c r="G182" i="1"/>
  <c r="H182" i="1"/>
  <c r="I182" i="1"/>
  <c r="N182" i="1"/>
  <c r="E183" i="1"/>
  <c r="F183" i="1"/>
  <c r="G183" i="1"/>
  <c r="H183" i="1"/>
  <c r="I183" i="1"/>
  <c r="N183" i="1"/>
  <c r="E184" i="1"/>
  <c r="F184" i="1"/>
  <c r="G184" i="1"/>
  <c r="H184" i="1"/>
  <c r="I184" i="1"/>
  <c r="N184" i="1"/>
  <c r="L184" i="10" s="1"/>
  <c r="E185" i="1"/>
  <c r="F185" i="1"/>
  <c r="G185" i="1"/>
  <c r="H185" i="1"/>
  <c r="I185" i="1"/>
  <c r="N185" i="1"/>
  <c r="E186" i="1"/>
  <c r="F186" i="1"/>
  <c r="G186" i="1"/>
  <c r="H186" i="1"/>
  <c r="I186" i="1"/>
  <c r="N186" i="1"/>
  <c r="E187" i="1"/>
  <c r="F187" i="1"/>
  <c r="K187" i="11" s="1"/>
  <c r="G187" i="1"/>
  <c r="H187" i="1"/>
  <c r="I187" i="1"/>
  <c r="N187" i="1"/>
  <c r="L187" i="10" s="1"/>
  <c r="E188" i="1"/>
  <c r="F188" i="1"/>
  <c r="G188" i="1"/>
  <c r="H188" i="1"/>
  <c r="I188" i="1"/>
  <c r="N188" i="1"/>
  <c r="L188" i="10" s="1"/>
  <c r="E189" i="1"/>
  <c r="F189" i="1"/>
  <c r="G189" i="1"/>
  <c r="H189" i="1"/>
  <c r="I189" i="1"/>
  <c r="N189" i="1"/>
  <c r="E190" i="1"/>
  <c r="F190" i="1"/>
  <c r="G190" i="1"/>
  <c r="H190" i="1"/>
  <c r="I190" i="1"/>
  <c r="N190" i="1"/>
  <c r="E191" i="1"/>
  <c r="F191" i="1"/>
  <c r="G191" i="1"/>
  <c r="H191" i="1"/>
  <c r="I191" i="1"/>
  <c r="N191" i="1"/>
  <c r="E192" i="1"/>
  <c r="F192" i="1"/>
  <c r="G192" i="1"/>
  <c r="H192" i="1"/>
  <c r="I192" i="1"/>
  <c r="N192" i="1"/>
  <c r="L192" i="10" s="1"/>
  <c r="E193" i="1"/>
  <c r="F193" i="1"/>
  <c r="G193" i="1"/>
  <c r="H193" i="1"/>
  <c r="I193" i="1"/>
  <c r="N193" i="1"/>
  <c r="E194" i="1"/>
  <c r="F194" i="1"/>
  <c r="G194" i="1"/>
  <c r="H194" i="1"/>
  <c r="I194" i="1"/>
  <c r="N194" i="1"/>
  <c r="E195" i="1"/>
  <c r="F195" i="1"/>
  <c r="K195" i="11" s="1"/>
  <c r="G195" i="1"/>
  <c r="H195" i="1"/>
  <c r="I195" i="1"/>
  <c r="N195" i="1"/>
  <c r="L195" i="10" s="1"/>
  <c r="E196" i="1"/>
  <c r="F196" i="1"/>
  <c r="G196" i="1"/>
  <c r="H196" i="1"/>
  <c r="I196" i="1"/>
  <c r="N196" i="1"/>
  <c r="L196" i="10" s="1"/>
  <c r="E197" i="1"/>
  <c r="F197" i="1"/>
  <c r="G197" i="1"/>
  <c r="H197" i="1"/>
  <c r="I197" i="1"/>
  <c r="N197" i="1"/>
  <c r="E198" i="1"/>
  <c r="F198" i="1"/>
  <c r="G198" i="1"/>
  <c r="H198" i="1"/>
  <c r="I198" i="1"/>
  <c r="N198" i="1"/>
  <c r="E199" i="1"/>
  <c r="F199" i="1"/>
  <c r="G199" i="1"/>
  <c r="H199" i="1"/>
  <c r="I199" i="1"/>
  <c r="N199" i="1"/>
  <c r="E200" i="1"/>
  <c r="F200" i="1"/>
  <c r="G200" i="1"/>
  <c r="H200" i="1"/>
  <c r="I200" i="1"/>
  <c r="N200" i="1"/>
  <c r="L200" i="10" s="1"/>
  <c r="E201" i="1"/>
  <c r="F201" i="1"/>
  <c r="G201" i="1"/>
  <c r="H201" i="1"/>
  <c r="I201" i="1"/>
  <c r="N201" i="1"/>
  <c r="E202" i="1"/>
  <c r="F202" i="1"/>
  <c r="G202" i="1"/>
  <c r="H202" i="1"/>
  <c r="I202" i="1"/>
  <c r="N202" i="1"/>
  <c r="E203" i="1"/>
  <c r="F203" i="1"/>
  <c r="K203" i="11" s="1"/>
  <c r="G203" i="1"/>
  <c r="H203" i="1"/>
  <c r="I203" i="1"/>
  <c r="N203" i="1"/>
  <c r="L203" i="10" s="1"/>
  <c r="E204" i="1"/>
  <c r="F204" i="1"/>
  <c r="G204" i="1"/>
  <c r="H204" i="1"/>
  <c r="I204" i="1"/>
  <c r="N204" i="1"/>
  <c r="E205" i="1"/>
  <c r="F205" i="1"/>
  <c r="G205" i="1"/>
  <c r="H205" i="1"/>
  <c r="I205" i="1"/>
  <c r="N205" i="1"/>
  <c r="E206" i="1"/>
  <c r="F206" i="1"/>
  <c r="G206" i="1"/>
  <c r="H206" i="1"/>
  <c r="I206" i="1"/>
  <c r="N206" i="1"/>
  <c r="E207" i="1"/>
  <c r="F207" i="1"/>
  <c r="G207" i="1"/>
  <c r="H207" i="1"/>
  <c r="I207" i="1"/>
  <c r="N207" i="1"/>
  <c r="E208" i="1"/>
  <c r="F208" i="1"/>
  <c r="G208" i="1"/>
  <c r="H208" i="1"/>
  <c r="I208" i="1"/>
  <c r="N208" i="1"/>
  <c r="L208" i="10" s="1"/>
  <c r="E209" i="1"/>
  <c r="F209" i="1"/>
  <c r="G209" i="1"/>
  <c r="H209" i="1"/>
  <c r="I209" i="1"/>
  <c r="N209" i="1"/>
  <c r="E210" i="1"/>
  <c r="F210" i="1"/>
  <c r="G210" i="1"/>
  <c r="H210" i="1"/>
  <c r="I210" i="1"/>
  <c r="N210" i="1"/>
  <c r="E211" i="1"/>
  <c r="F211" i="1"/>
  <c r="K211" i="11" s="1"/>
  <c r="G211" i="1"/>
  <c r="H211" i="1"/>
  <c r="I211" i="1"/>
  <c r="N211" i="1"/>
  <c r="L211" i="10" s="1"/>
  <c r="E212" i="1"/>
  <c r="F212" i="1"/>
  <c r="G212" i="1"/>
  <c r="H212" i="1"/>
  <c r="I212" i="1"/>
  <c r="N212" i="1"/>
  <c r="L212" i="10" s="1"/>
  <c r="E213" i="1"/>
  <c r="F213" i="1"/>
  <c r="G213" i="1"/>
  <c r="H213" i="1"/>
  <c r="I213" i="1"/>
  <c r="N213" i="1"/>
  <c r="E214" i="1"/>
  <c r="F214" i="1"/>
  <c r="G214" i="1"/>
  <c r="H214" i="1"/>
  <c r="I214" i="1"/>
  <c r="N214" i="1"/>
  <c r="E215" i="1"/>
  <c r="F215" i="1"/>
  <c r="G215" i="1"/>
  <c r="H215" i="1"/>
  <c r="I215" i="1"/>
  <c r="N215" i="1"/>
  <c r="E216" i="1"/>
  <c r="F216" i="1"/>
  <c r="G216" i="1"/>
  <c r="H216" i="1"/>
  <c r="I216" i="1"/>
  <c r="N216" i="1"/>
  <c r="L216" i="10" s="1"/>
  <c r="E217" i="1"/>
  <c r="F217" i="1"/>
  <c r="G217" i="1"/>
  <c r="H217" i="1"/>
  <c r="I217" i="1"/>
  <c r="N217" i="1"/>
  <c r="E218" i="1"/>
  <c r="F218" i="1"/>
  <c r="G218" i="1"/>
  <c r="H218" i="1"/>
  <c r="I218" i="1"/>
  <c r="N218" i="1"/>
  <c r="E219" i="1"/>
  <c r="F219" i="1"/>
  <c r="K219" i="11" s="1"/>
  <c r="G219" i="1"/>
  <c r="H219" i="1"/>
  <c r="I219" i="1"/>
  <c r="N219" i="1"/>
  <c r="L219" i="10" s="1"/>
  <c r="E220" i="1"/>
  <c r="F220" i="1"/>
  <c r="G220" i="1"/>
  <c r="H220" i="1"/>
  <c r="I220" i="1"/>
  <c r="N220" i="1"/>
  <c r="L220" i="10" s="1"/>
  <c r="E221" i="1"/>
  <c r="F221" i="1"/>
  <c r="G221" i="1"/>
  <c r="H221" i="1"/>
  <c r="I221" i="1"/>
  <c r="N221" i="1"/>
  <c r="E222" i="1"/>
  <c r="F222" i="1"/>
  <c r="G222" i="1"/>
  <c r="H222" i="1"/>
  <c r="I222" i="1"/>
  <c r="N222" i="1"/>
  <c r="E223" i="1"/>
  <c r="F223" i="1"/>
  <c r="G223" i="1"/>
  <c r="H223" i="1"/>
  <c r="I223" i="1"/>
  <c r="N223" i="1"/>
  <c r="E224" i="1"/>
  <c r="F224" i="1"/>
  <c r="G224" i="1"/>
  <c r="H224" i="1"/>
  <c r="I224" i="1"/>
  <c r="N224" i="1"/>
  <c r="L224" i="10" s="1"/>
  <c r="E225" i="1"/>
  <c r="F225" i="1"/>
  <c r="G225" i="1"/>
  <c r="H225" i="1"/>
  <c r="I225" i="1"/>
  <c r="N225" i="1"/>
  <c r="E226" i="1"/>
  <c r="F226" i="1"/>
  <c r="G226" i="1"/>
  <c r="H226" i="1"/>
  <c r="I226" i="1"/>
  <c r="N226" i="1"/>
  <c r="E227" i="1"/>
  <c r="F227" i="1"/>
  <c r="K227" i="11" s="1"/>
  <c r="G227" i="1"/>
  <c r="H227" i="1"/>
  <c r="I227" i="1"/>
  <c r="N227" i="1"/>
  <c r="L227" i="10" s="1"/>
  <c r="E228" i="1"/>
  <c r="F228" i="1"/>
  <c r="G228" i="1"/>
  <c r="H228" i="1"/>
  <c r="I228" i="1"/>
  <c r="N228" i="1"/>
  <c r="L228" i="10" s="1"/>
  <c r="E229" i="1"/>
  <c r="F229" i="1"/>
  <c r="G229" i="1"/>
  <c r="H229" i="1"/>
  <c r="I229" i="1"/>
  <c r="N229" i="1"/>
  <c r="E230" i="1"/>
  <c r="F230" i="1"/>
  <c r="G230" i="1"/>
  <c r="H230" i="1"/>
  <c r="I230" i="1"/>
  <c r="N230" i="1"/>
  <c r="E231" i="1"/>
  <c r="F231" i="1"/>
  <c r="G231" i="1"/>
  <c r="H231" i="1"/>
  <c r="I231" i="1"/>
  <c r="N231" i="1"/>
  <c r="E232" i="1"/>
  <c r="F232" i="1"/>
  <c r="G232" i="1"/>
  <c r="H232" i="1"/>
  <c r="I232" i="1"/>
  <c r="N232" i="1"/>
  <c r="L232" i="10" s="1"/>
  <c r="E233" i="1"/>
  <c r="F233" i="1"/>
  <c r="G233" i="1"/>
  <c r="H233" i="1"/>
  <c r="I233" i="1"/>
  <c r="N233" i="1"/>
  <c r="E234" i="1"/>
  <c r="F234" i="1"/>
  <c r="G234" i="1"/>
  <c r="H234" i="1"/>
  <c r="I234" i="1"/>
  <c r="N234" i="1"/>
  <c r="E235" i="1"/>
  <c r="F235" i="1"/>
  <c r="K235" i="11" s="1"/>
  <c r="G235" i="1"/>
  <c r="H235" i="1"/>
  <c r="I235" i="1"/>
  <c r="N235" i="1"/>
  <c r="L235" i="10" s="1"/>
  <c r="E236" i="1"/>
  <c r="F236" i="1"/>
  <c r="G236" i="1"/>
  <c r="H236" i="1"/>
  <c r="I236" i="1"/>
  <c r="N236" i="1"/>
  <c r="E237" i="1"/>
  <c r="F237" i="1"/>
  <c r="G237" i="1"/>
  <c r="H237" i="1"/>
  <c r="I237" i="1"/>
  <c r="N237" i="1"/>
  <c r="E238" i="1"/>
  <c r="F238" i="1"/>
  <c r="G238" i="1"/>
  <c r="H238" i="1"/>
  <c r="I238" i="1"/>
  <c r="N238" i="1"/>
  <c r="E239" i="1"/>
  <c r="F239" i="1"/>
  <c r="G239" i="1"/>
  <c r="H239" i="1"/>
  <c r="I239" i="1"/>
  <c r="N239" i="1"/>
  <c r="E240" i="1"/>
  <c r="F240" i="1"/>
  <c r="G240" i="1"/>
  <c r="H240" i="1"/>
  <c r="I240" i="1"/>
  <c r="N240" i="1"/>
  <c r="L240" i="10" s="1"/>
  <c r="E241" i="1"/>
  <c r="F241" i="1"/>
  <c r="G241" i="1"/>
  <c r="H241" i="1"/>
  <c r="I241" i="1"/>
  <c r="N241" i="1"/>
  <c r="E242" i="1"/>
  <c r="F242" i="1"/>
  <c r="G242" i="1"/>
  <c r="H242" i="1"/>
  <c r="I242" i="1"/>
  <c r="N242" i="1"/>
  <c r="E243" i="1"/>
  <c r="F243" i="1"/>
  <c r="K243" i="11" s="1"/>
  <c r="G243" i="1"/>
  <c r="H243" i="1"/>
  <c r="I243" i="1"/>
  <c r="N243" i="1"/>
  <c r="L243" i="10" s="1"/>
  <c r="E244" i="1"/>
  <c r="F244" i="1"/>
  <c r="G244" i="1"/>
  <c r="H244" i="1"/>
  <c r="I244" i="1"/>
  <c r="N244" i="1"/>
  <c r="L244" i="10" s="1"/>
  <c r="E245" i="1"/>
  <c r="F245" i="1"/>
  <c r="G245" i="1"/>
  <c r="H245" i="1"/>
  <c r="I245" i="1"/>
  <c r="N245" i="1"/>
  <c r="E246" i="1"/>
  <c r="F246" i="1"/>
  <c r="G246" i="1"/>
  <c r="H246" i="1"/>
  <c r="I246" i="1"/>
  <c r="N246" i="1"/>
  <c r="E247" i="1"/>
  <c r="F247" i="1"/>
  <c r="G247" i="1"/>
  <c r="H247" i="1"/>
  <c r="I247" i="1"/>
  <c r="N247" i="1"/>
  <c r="E248" i="1"/>
  <c r="F248" i="1"/>
  <c r="G248" i="1"/>
  <c r="H248" i="1"/>
  <c r="I248" i="1"/>
  <c r="N248" i="1"/>
  <c r="L248" i="10" s="1"/>
  <c r="E249" i="1"/>
  <c r="F249" i="1"/>
  <c r="G249" i="1"/>
  <c r="H249" i="1"/>
  <c r="I249" i="1"/>
  <c r="N249" i="1"/>
  <c r="E250" i="1"/>
  <c r="F250" i="1"/>
  <c r="G250" i="1"/>
  <c r="H250" i="1"/>
  <c r="I250" i="1"/>
  <c r="N250" i="1"/>
  <c r="E251" i="1"/>
  <c r="F251" i="1"/>
  <c r="K251" i="11" s="1"/>
  <c r="G251" i="1"/>
  <c r="H251" i="1"/>
  <c r="I251" i="1"/>
  <c r="N251" i="1"/>
  <c r="L251" i="10" s="1"/>
  <c r="E252" i="1"/>
  <c r="F252" i="1"/>
  <c r="G252" i="1"/>
  <c r="H252" i="1"/>
  <c r="I252" i="1"/>
  <c r="N252" i="1"/>
  <c r="L252" i="10" s="1"/>
  <c r="E253" i="1"/>
  <c r="F253" i="1"/>
  <c r="G253" i="1"/>
  <c r="H253" i="1"/>
  <c r="I253" i="1"/>
  <c r="N253" i="1"/>
  <c r="E254" i="1"/>
  <c r="F254" i="1"/>
  <c r="G254" i="1"/>
  <c r="H254" i="1"/>
  <c r="I254" i="1"/>
  <c r="N254" i="1"/>
  <c r="E255" i="1"/>
  <c r="F255" i="1"/>
  <c r="G255" i="1"/>
  <c r="H255" i="1"/>
  <c r="I255" i="1"/>
  <c r="N255" i="1"/>
  <c r="E256" i="1"/>
  <c r="F256" i="1"/>
  <c r="G256" i="1"/>
  <c r="H256" i="1"/>
  <c r="I256" i="1"/>
  <c r="N256" i="1"/>
  <c r="L256" i="10" s="1"/>
  <c r="E257" i="1"/>
  <c r="F257" i="1"/>
  <c r="G257" i="1"/>
  <c r="H257" i="1"/>
  <c r="I257" i="1"/>
  <c r="N257" i="1"/>
  <c r="E258" i="1"/>
  <c r="F258" i="1"/>
  <c r="G258" i="1"/>
  <c r="H258" i="1"/>
  <c r="I258" i="1"/>
  <c r="N258" i="1"/>
  <c r="E259" i="1"/>
  <c r="F259" i="1"/>
  <c r="K259" i="11" s="1"/>
  <c r="G259" i="1"/>
  <c r="H259" i="1"/>
  <c r="I259" i="1"/>
  <c r="N259" i="1"/>
  <c r="L259" i="10" s="1"/>
  <c r="E260" i="1"/>
  <c r="F260" i="1"/>
  <c r="G260" i="1"/>
  <c r="H260" i="1"/>
  <c r="I260" i="1"/>
  <c r="N260" i="1"/>
  <c r="L260" i="10" s="1"/>
  <c r="E261" i="1"/>
  <c r="F261" i="1"/>
  <c r="G261" i="1"/>
  <c r="H261" i="1"/>
  <c r="I261" i="1"/>
  <c r="N261" i="1"/>
  <c r="E262" i="1"/>
  <c r="F262" i="1"/>
  <c r="G262" i="1"/>
  <c r="H262" i="1"/>
  <c r="I262" i="1"/>
  <c r="N262" i="1"/>
  <c r="E263" i="1"/>
  <c r="F263" i="1"/>
  <c r="G263" i="1"/>
  <c r="H263" i="1"/>
  <c r="I263" i="1"/>
  <c r="N263" i="1"/>
  <c r="E264" i="1"/>
  <c r="F264" i="1"/>
  <c r="G264" i="1"/>
  <c r="H264" i="1"/>
  <c r="I264" i="1"/>
  <c r="N264" i="1"/>
  <c r="L264" i="10" s="1"/>
  <c r="E265" i="1"/>
  <c r="F265" i="1"/>
  <c r="G265" i="1"/>
  <c r="H265" i="1"/>
  <c r="I265" i="1"/>
  <c r="N265" i="1"/>
  <c r="E266" i="1"/>
  <c r="F266" i="1"/>
  <c r="G266" i="1"/>
  <c r="H266" i="1"/>
  <c r="I266" i="1"/>
  <c r="N266" i="1"/>
  <c r="E267" i="1"/>
  <c r="F267" i="1"/>
  <c r="K267" i="11" s="1"/>
  <c r="G267" i="1"/>
  <c r="H267" i="1"/>
  <c r="I267" i="1"/>
  <c r="N267" i="1"/>
  <c r="L267" i="10" s="1"/>
  <c r="E268" i="1"/>
  <c r="F268" i="1"/>
  <c r="G268" i="1"/>
  <c r="H268" i="1"/>
  <c r="I268" i="1"/>
  <c r="N268" i="1"/>
  <c r="E269" i="1"/>
  <c r="F269" i="1"/>
  <c r="G269" i="1"/>
  <c r="H269" i="1"/>
  <c r="I269" i="1"/>
  <c r="N269" i="1"/>
  <c r="E270" i="1"/>
  <c r="F270" i="1"/>
  <c r="G270" i="1"/>
  <c r="H270" i="1"/>
  <c r="I270" i="1"/>
  <c r="N270" i="1"/>
  <c r="E271" i="1"/>
  <c r="F271" i="1"/>
  <c r="G271" i="1"/>
  <c r="H271" i="1"/>
  <c r="I271" i="1"/>
  <c r="N271" i="1"/>
  <c r="E272" i="1"/>
  <c r="F272" i="1"/>
  <c r="G272" i="1"/>
  <c r="H272" i="1"/>
  <c r="I272" i="1"/>
  <c r="N272" i="1"/>
  <c r="L272" i="10" s="1"/>
  <c r="E273" i="1"/>
  <c r="F273" i="1"/>
  <c r="G273" i="1"/>
  <c r="H273" i="1"/>
  <c r="I273" i="1"/>
  <c r="N273" i="1"/>
  <c r="E274" i="1"/>
  <c r="F274" i="1"/>
  <c r="G274" i="1"/>
  <c r="H274" i="1"/>
  <c r="I274" i="1"/>
  <c r="N274" i="1"/>
  <c r="E275" i="1"/>
  <c r="F275" i="1"/>
  <c r="K275" i="11" s="1"/>
  <c r="G275" i="1"/>
  <c r="H275" i="1"/>
  <c r="I275" i="1"/>
  <c r="N275" i="1"/>
  <c r="L275" i="10" s="1"/>
  <c r="E276" i="1"/>
  <c r="F276" i="1"/>
  <c r="G276" i="1"/>
  <c r="H276" i="1"/>
  <c r="I276" i="1"/>
  <c r="N276" i="1"/>
  <c r="L276" i="10" s="1"/>
  <c r="E277" i="1"/>
  <c r="F277" i="1"/>
  <c r="G277" i="1"/>
  <c r="H277" i="1"/>
  <c r="I277" i="1"/>
  <c r="N277" i="1"/>
  <c r="E278" i="1"/>
  <c r="F278" i="1"/>
  <c r="G278" i="1"/>
  <c r="H278" i="1"/>
  <c r="I278" i="1"/>
  <c r="N278" i="1"/>
  <c r="E279" i="1"/>
  <c r="F279" i="1"/>
  <c r="G279" i="1"/>
  <c r="H279" i="1"/>
  <c r="I279" i="1"/>
  <c r="N279" i="1"/>
  <c r="E280" i="1"/>
  <c r="F280" i="1"/>
  <c r="G280" i="1"/>
  <c r="H280" i="1"/>
  <c r="I280" i="1"/>
  <c r="N280" i="1"/>
  <c r="L280" i="10" s="1"/>
  <c r="E281" i="1"/>
  <c r="F281" i="1"/>
  <c r="G281" i="1"/>
  <c r="H281" i="1"/>
  <c r="I281" i="1"/>
  <c r="N281" i="1"/>
  <c r="E282" i="1"/>
  <c r="F282" i="1"/>
  <c r="G282" i="1"/>
  <c r="H282" i="1"/>
  <c r="I282" i="1"/>
  <c r="N282" i="1"/>
  <c r="E283" i="1"/>
  <c r="F283" i="1"/>
  <c r="K283" i="11" s="1"/>
  <c r="G283" i="1"/>
  <c r="H283" i="1"/>
  <c r="I283" i="1"/>
  <c r="N283" i="1"/>
  <c r="L283" i="10" s="1"/>
  <c r="E284" i="1"/>
  <c r="F284" i="1"/>
  <c r="G284" i="1"/>
  <c r="H284" i="1"/>
  <c r="I284" i="1"/>
  <c r="N284" i="1"/>
  <c r="L284" i="10" s="1"/>
  <c r="E285" i="1"/>
  <c r="F285" i="1"/>
  <c r="G285" i="1"/>
  <c r="H285" i="1"/>
  <c r="I285" i="1"/>
  <c r="N285" i="1"/>
  <c r="E286" i="1"/>
  <c r="F286" i="1"/>
  <c r="G286" i="1"/>
  <c r="H286" i="1"/>
  <c r="I286" i="1"/>
  <c r="N286" i="1"/>
  <c r="E287" i="1"/>
  <c r="F287" i="1"/>
  <c r="G287" i="1"/>
  <c r="H287" i="1"/>
  <c r="I287" i="1"/>
  <c r="N287" i="1"/>
  <c r="E288" i="1"/>
  <c r="F288" i="1"/>
  <c r="G288" i="1"/>
  <c r="H288" i="1"/>
  <c r="I288" i="1"/>
  <c r="N288" i="1"/>
  <c r="L288" i="10" s="1"/>
  <c r="E289" i="1"/>
  <c r="F289" i="1"/>
  <c r="G289" i="1"/>
  <c r="H289" i="1"/>
  <c r="I289" i="1"/>
  <c r="N289" i="1"/>
  <c r="E290" i="1"/>
  <c r="F290" i="1"/>
  <c r="G290" i="1"/>
  <c r="H290" i="1"/>
  <c r="I290" i="1"/>
  <c r="N290" i="1"/>
  <c r="E291" i="1"/>
  <c r="F291" i="1"/>
  <c r="K291" i="11" s="1"/>
  <c r="G291" i="1"/>
  <c r="H291" i="1"/>
  <c r="I291" i="1"/>
  <c r="N291" i="1"/>
  <c r="L291" i="10" s="1"/>
  <c r="E292" i="1"/>
  <c r="F292" i="1"/>
  <c r="G292" i="1"/>
  <c r="H292" i="1"/>
  <c r="I292" i="1"/>
  <c r="N292" i="1"/>
  <c r="L292" i="10" s="1"/>
  <c r="E293" i="1"/>
  <c r="F293" i="1"/>
  <c r="G293" i="1"/>
  <c r="H293" i="1"/>
  <c r="I293" i="1"/>
  <c r="N293" i="1"/>
  <c r="E294" i="1"/>
  <c r="F294" i="1"/>
  <c r="G294" i="1"/>
  <c r="H294" i="1"/>
  <c r="I294" i="1"/>
  <c r="N294" i="1"/>
  <c r="E295" i="1"/>
  <c r="F295" i="1"/>
  <c r="G295" i="1"/>
  <c r="H295" i="1"/>
  <c r="I295" i="1"/>
  <c r="N295" i="1"/>
  <c r="E296" i="1"/>
  <c r="F296" i="1"/>
  <c r="G296" i="1"/>
  <c r="H296" i="1"/>
  <c r="I296" i="1"/>
  <c r="N296" i="1"/>
  <c r="E297" i="1"/>
  <c r="F297" i="1"/>
  <c r="G297" i="1"/>
  <c r="H297" i="1"/>
  <c r="I297" i="1"/>
  <c r="N297" i="1"/>
  <c r="E298" i="1"/>
  <c r="F298" i="1"/>
  <c r="G298" i="1"/>
  <c r="H298" i="1"/>
  <c r="I298" i="1"/>
  <c r="N298" i="1"/>
  <c r="E299" i="1"/>
  <c r="F299" i="1"/>
  <c r="K299" i="11" s="1"/>
  <c r="G299" i="1"/>
  <c r="H299" i="1"/>
  <c r="I299" i="1"/>
  <c r="N299" i="1"/>
  <c r="L299" i="10" s="1"/>
  <c r="E300" i="1"/>
  <c r="F300" i="1"/>
  <c r="G300" i="1"/>
  <c r="H300" i="1"/>
  <c r="I300" i="1"/>
  <c r="N300" i="1"/>
  <c r="E301" i="1"/>
  <c r="F301" i="1"/>
  <c r="G301" i="1"/>
  <c r="H301" i="1"/>
  <c r="I301" i="1"/>
  <c r="N301" i="1"/>
  <c r="E302" i="1"/>
  <c r="F302" i="1"/>
  <c r="G302" i="1"/>
  <c r="H302" i="1"/>
  <c r="I302" i="1"/>
  <c r="N302" i="1"/>
  <c r="E303" i="1"/>
  <c r="F303" i="1"/>
  <c r="G303" i="1"/>
  <c r="H303" i="1"/>
  <c r="I303" i="1"/>
  <c r="N303" i="1"/>
  <c r="E304" i="1"/>
  <c r="F304" i="1"/>
  <c r="G304" i="1"/>
  <c r="H304" i="1"/>
  <c r="I304" i="1"/>
  <c r="N304" i="1"/>
  <c r="E305" i="1"/>
  <c r="F305" i="1"/>
  <c r="G305" i="1"/>
  <c r="H305" i="1"/>
  <c r="I305" i="1"/>
  <c r="N305" i="1"/>
  <c r="E306" i="1"/>
  <c r="F306" i="1"/>
  <c r="G306" i="1"/>
  <c r="H306" i="1"/>
  <c r="I306" i="1"/>
  <c r="N306" i="1"/>
  <c r="E307" i="1"/>
  <c r="F307" i="1"/>
  <c r="K307" i="11" s="1"/>
  <c r="G307" i="1"/>
  <c r="H307" i="1"/>
  <c r="I307" i="1"/>
  <c r="N307" i="1"/>
  <c r="L307" i="10" s="1"/>
  <c r="E308" i="1"/>
  <c r="F308" i="1"/>
  <c r="G308" i="1"/>
  <c r="H308" i="1"/>
  <c r="I308" i="1"/>
  <c r="N308" i="1"/>
  <c r="L308" i="10" s="1"/>
  <c r="E309" i="1"/>
  <c r="F309" i="1"/>
  <c r="G309" i="1"/>
  <c r="H309" i="1"/>
  <c r="I309" i="1"/>
  <c r="N309" i="1"/>
  <c r="E310" i="1"/>
  <c r="F310" i="1"/>
  <c r="G310" i="1"/>
  <c r="H310" i="1"/>
  <c r="I310" i="1"/>
  <c r="N310" i="1"/>
  <c r="E311" i="1"/>
  <c r="F311" i="1"/>
  <c r="G311" i="1"/>
  <c r="H311" i="1"/>
  <c r="I311" i="1"/>
  <c r="N311" i="1"/>
  <c r="E312" i="1"/>
  <c r="F312" i="1"/>
  <c r="G312" i="1"/>
  <c r="H312" i="1"/>
  <c r="I312" i="1"/>
  <c r="N312" i="1"/>
  <c r="E313" i="1"/>
  <c r="F313" i="1"/>
  <c r="G313" i="1"/>
  <c r="H313" i="1"/>
  <c r="I313" i="1"/>
  <c r="N313" i="1"/>
  <c r="E314" i="1"/>
  <c r="F314" i="1"/>
  <c r="G314" i="1"/>
  <c r="H314" i="1"/>
  <c r="I314" i="1"/>
  <c r="N314" i="1"/>
  <c r="E315" i="1"/>
  <c r="F315" i="1"/>
  <c r="K315" i="11" s="1"/>
  <c r="G315" i="1"/>
  <c r="H315" i="1"/>
  <c r="I315" i="1"/>
  <c r="N315" i="1"/>
  <c r="L315" i="10" s="1"/>
  <c r="E316" i="1"/>
  <c r="F316" i="1"/>
  <c r="G316" i="1"/>
  <c r="H316" i="1"/>
  <c r="I316" i="1"/>
  <c r="N316" i="1"/>
  <c r="L316" i="10" s="1"/>
  <c r="E317" i="1"/>
  <c r="F317" i="1"/>
  <c r="G317" i="1"/>
  <c r="H317" i="1"/>
  <c r="I317" i="1"/>
  <c r="N317" i="1"/>
  <c r="E318" i="1"/>
  <c r="F318" i="1"/>
  <c r="G318" i="1"/>
  <c r="H318" i="1"/>
  <c r="I318" i="1"/>
  <c r="N318" i="1"/>
  <c r="E319" i="1"/>
  <c r="F319" i="1"/>
  <c r="G319" i="1"/>
  <c r="H319" i="1"/>
  <c r="I319" i="1"/>
  <c r="N319" i="1"/>
  <c r="E320" i="1"/>
  <c r="F320" i="1"/>
  <c r="G320" i="1"/>
  <c r="H320" i="1"/>
  <c r="I320" i="1"/>
  <c r="N320" i="1"/>
  <c r="E321" i="1"/>
  <c r="F321" i="1"/>
  <c r="G321" i="1"/>
  <c r="H321" i="1"/>
  <c r="I321" i="1"/>
  <c r="N321" i="1"/>
  <c r="E322" i="1"/>
  <c r="F322" i="1"/>
  <c r="G322" i="1"/>
  <c r="H322" i="1"/>
  <c r="I322" i="1"/>
  <c r="N322" i="1"/>
  <c r="E323" i="1"/>
  <c r="F323" i="1"/>
  <c r="K323" i="11" s="1"/>
  <c r="G323" i="1"/>
  <c r="H323" i="1"/>
  <c r="I323" i="1"/>
  <c r="N323" i="1"/>
  <c r="L323" i="10" s="1"/>
  <c r="E324" i="1"/>
  <c r="F324" i="1"/>
  <c r="G324" i="1"/>
  <c r="H324" i="1"/>
  <c r="I324" i="1"/>
  <c r="N324" i="1"/>
  <c r="L324" i="10" s="1"/>
  <c r="E325" i="1"/>
  <c r="F325" i="1"/>
  <c r="G325" i="1"/>
  <c r="H325" i="1"/>
  <c r="I325" i="1"/>
  <c r="N325" i="1"/>
  <c r="E326" i="1"/>
  <c r="F326" i="1"/>
  <c r="G326" i="1"/>
  <c r="H326" i="1"/>
  <c r="I326" i="1"/>
  <c r="N326" i="1"/>
  <c r="E327" i="1"/>
  <c r="F327" i="1"/>
  <c r="G327" i="1"/>
  <c r="H327" i="1"/>
  <c r="I327" i="1"/>
  <c r="N327" i="1"/>
  <c r="E328" i="1"/>
  <c r="F328" i="1"/>
  <c r="G328" i="1"/>
  <c r="H328" i="1"/>
  <c r="I328" i="1"/>
  <c r="N328" i="1"/>
  <c r="E329" i="1"/>
  <c r="F329" i="1"/>
  <c r="G329" i="1"/>
  <c r="H329" i="1"/>
  <c r="I329" i="1"/>
  <c r="N329" i="1"/>
  <c r="E330" i="1"/>
  <c r="F330" i="1"/>
  <c r="G330" i="1"/>
  <c r="H330" i="1"/>
  <c r="I330" i="1"/>
  <c r="N330" i="1"/>
  <c r="E331" i="1"/>
  <c r="F331" i="1"/>
  <c r="K331" i="11" s="1"/>
  <c r="G331" i="1"/>
  <c r="H331" i="1"/>
  <c r="I331" i="1"/>
  <c r="N331" i="1"/>
  <c r="L331" i="10" s="1"/>
  <c r="E332" i="1"/>
  <c r="F332" i="1"/>
  <c r="G332" i="1"/>
  <c r="H332" i="1"/>
  <c r="I332" i="1"/>
  <c r="N332" i="1"/>
  <c r="E333" i="1"/>
  <c r="F333" i="1"/>
  <c r="G333" i="1"/>
  <c r="H333" i="1"/>
  <c r="I333" i="1"/>
  <c r="N333" i="1"/>
  <c r="E334" i="1"/>
  <c r="F334" i="1"/>
  <c r="G334" i="1"/>
  <c r="H334" i="1"/>
  <c r="I334" i="1"/>
  <c r="N334" i="1"/>
  <c r="E335" i="1"/>
  <c r="F335" i="1"/>
  <c r="G335" i="1"/>
  <c r="H335" i="1"/>
  <c r="I335" i="1"/>
  <c r="N335" i="1"/>
  <c r="E336" i="1"/>
  <c r="F336" i="1"/>
  <c r="G336" i="1"/>
  <c r="H336" i="1"/>
  <c r="I336" i="1"/>
  <c r="N336" i="1"/>
  <c r="E337" i="1"/>
  <c r="F337" i="1"/>
  <c r="G337" i="1"/>
  <c r="H337" i="1"/>
  <c r="I337" i="1"/>
  <c r="N337" i="1"/>
  <c r="E338" i="1"/>
  <c r="F338" i="1"/>
  <c r="G338" i="1"/>
  <c r="H338" i="1"/>
  <c r="I338" i="1"/>
  <c r="N338" i="1"/>
  <c r="E339" i="1"/>
  <c r="F339" i="1"/>
  <c r="K339" i="11" s="1"/>
  <c r="G339" i="1"/>
  <c r="H339" i="1"/>
  <c r="I339" i="1"/>
  <c r="N339" i="1"/>
  <c r="L339" i="10" s="1"/>
  <c r="E340" i="1"/>
  <c r="F340" i="1"/>
  <c r="G340" i="1"/>
  <c r="H340" i="1"/>
  <c r="I340" i="1"/>
  <c r="N340" i="1"/>
  <c r="L340" i="10" s="1"/>
  <c r="E341" i="1"/>
  <c r="F341" i="1"/>
  <c r="G341" i="1"/>
  <c r="H341" i="1"/>
  <c r="I341" i="1"/>
  <c r="N341" i="1"/>
  <c r="E342" i="1"/>
  <c r="F342" i="1"/>
  <c r="G342" i="1"/>
  <c r="H342" i="1"/>
  <c r="I342" i="1"/>
  <c r="N342" i="1"/>
  <c r="E343" i="1"/>
  <c r="F343" i="1"/>
  <c r="G343" i="1"/>
  <c r="H343" i="1"/>
  <c r="I343" i="1"/>
  <c r="N343" i="1"/>
  <c r="E344" i="1"/>
  <c r="F344" i="1"/>
  <c r="G344" i="1"/>
  <c r="H344" i="1"/>
  <c r="I344" i="1"/>
  <c r="N344" i="1"/>
  <c r="E345" i="1"/>
  <c r="F345" i="1"/>
  <c r="G345" i="1"/>
  <c r="H345" i="1"/>
  <c r="I345" i="1"/>
  <c r="N345" i="1"/>
  <c r="E346" i="1"/>
  <c r="F346" i="1"/>
  <c r="G346" i="1"/>
  <c r="H346" i="1"/>
  <c r="I346" i="1"/>
  <c r="N346" i="1"/>
  <c r="E347" i="1"/>
  <c r="F347" i="1"/>
  <c r="K347" i="11" s="1"/>
  <c r="G347" i="1"/>
  <c r="H347" i="1"/>
  <c r="I347" i="1"/>
  <c r="N347" i="1"/>
  <c r="L347" i="10" s="1"/>
  <c r="E348" i="1"/>
  <c r="F348" i="1"/>
  <c r="G348" i="1"/>
  <c r="H348" i="1"/>
  <c r="I348" i="1"/>
  <c r="N348" i="1"/>
  <c r="L348" i="10" s="1"/>
  <c r="E349" i="1"/>
  <c r="F349" i="1"/>
  <c r="G349" i="1"/>
  <c r="H349" i="1"/>
  <c r="I349" i="1"/>
  <c r="N349" i="1"/>
  <c r="E350" i="1"/>
  <c r="F350" i="1"/>
  <c r="G350" i="1"/>
  <c r="H350" i="1"/>
  <c r="I350" i="1"/>
  <c r="N350" i="1"/>
  <c r="E351" i="1"/>
  <c r="F351" i="1"/>
  <c r="G351" i="1"/>
  <c r="H351" i="1"/>
  <c r="I351" i="1"/>
  <c r="N351" i="1"/>
  <c r="E352" i="1"/>
  <c r="F352" i="1"/>
  <c r="G352" i="1"/>
  <c r="H352" i="1"/>
  <c r="I352" i="1"/>
  <c r="N352" i="1"/>
  <c r="L352" i="10" s="1"/>
  <c r="E353" i="1"/>
  <c r="F353" i="1"/>
  <c r="G353" i="1"/>
  <c r="H353" i="1"/>
  <c r="I353" i="1"/>
  <c r="N353" i="1"/>
  <c r="E354" i="1"/>
  <c r="F354" i="1"/>
  <c r="G354" i="1"/>
  <c r="H354" i="1"/>
  <c r="I354" i="1"/>
  <c r="N354" i="1"/>
  <c r="E355" i="1"/>
  <c r="F355" i="1"/>
  <c r="K355" i="11" s="1"/>
  <c r="G355" i="1"/>
  <c r="H355" i="1"/>
  <c r="I355" i="1"/>
  <c r="N355" i="1"/>
  <c r="L355" i="10" s="1"/>
  <c r="E356" i="1"/>
  <c r="F356" i="1"/>
  <c r="G356" i="1"/>
  <c r="H356" i="1"/>
  <c r="I356" i="1"/>
  <c r="N356" i="1"/>
  <c r="L356" i="10" s="1"/>
  <c r="E357" i="1"/>
  <c r="F357" i="1"/>
  <c r="G357" i="1"/>
  <c r="H357" i="1"/>
  <c r="I357" i="1"/>
  <c r="N357" i="1"/>
  <c r="E358" i="1"/>
  <c r="F358" i="1"/>
  <c r="G358" i="1"/>
  <c r="H358" i="1"/>
  <c r="I358" i="1"/>
  <c r="N358" i="1"/>
  <c r="E359" i="1"/>
  <c r="F359" i="1"/>
  <c r="G359" i="1"/>
  <c r="H359" i="1"/>
  <c r="I359" i="1"/>
  <c r="N359" i="1"/>
  <c r="E360" i="1"/>
  <c r="F360" i="1"/>
  <c r="G360" i="1"/>
  <c r="H360" i="1"/>
  <c r="I360" i="1"/>
  <c r="N360" i="1"/>
  <c r="L360" i="10" s="1"/>
  <c r="E361" i="1"/>
  <c r="F361" i="1"/>
  <c r="G361" i="1"/>
  <c r="H361" i="1"/>
  <c r="I361" i="1"/>
  <c r="N361" i="1"/>
  <c r="E362" i="1"/>
  <c r="F362" i="1"/>
  <c r="G362" i="1"/>
  <c r="H362" i="1"/>
  <c r="I362" i="1"/>
  <c r="N362" i="1"/>
  <c r="E363" i="1"/>
  <c r="F363" i="1"/>
  <c r="K363" i="11" s="1"/>
  <c r="G363" i="1"/>
  <c r="H363" i="1"/>
  <c r="I363" i="1"/>
  <c r="N363" i="1"/>
  <c r="L363" i="10" s="1"/>
  <c r="E364" i="1"/>
  <c r="F364" i="1"/>
  <c r="G364" i="1"/>
  <c r="H364" i="1"/>
  <c r="I364" i="1"/>
  <c r="N364" i="1"/>
  <c r="E365" i="1"/>
  <c r="F365" i="1"/>
  <c r="G365" i="1"/>
  <c r="H365" i="1"/>
  <c r="I365" i="1"/>
  <c r="N365" i="1"/>
  <c r="E366" i="1"/>
  <c r="F366" i="1"/>
  <c r="G366" i="1"/>
  <c r="H366" i="1"/>
  <c r="I366" i="1"/>
  <c r="N366" i="1"/>
  <c r="E367" i="1"/>
  <c r="F367" i="1"/>
  <c r="G367" i="1"/>
  <c r="H367" i="1"/>
  <c r="I367" i="1"/>
  <c r="N367" i="1"/>
  <c r="E368" i="1"/>
  <c r="F368" i="1"/>
  <c r="G368" i="1"/>
  <c r="H368" i="1"/>
  <c r="I368" i="1"/>
  <c r="N368" i="1"/>
  <c r="L368" i="10" s="1"/>
  <c r="E369" i="1"/>
  <c r="F369" i="1"/>
  <c r="G369" i="1"/>
  <c r="H369" i="1"/>
  <c r="I369" i="1"/>
  <c r="N369" i="1"/>
  <c r="E370" i="1"/>
  <c r="F370" i="1"/>
  <c r="G370" i="1"/>
  <c r="H370" i="1"/>
  <c r="I370" i="1"/>
  <c r="N370" i="1"/>
  <c r="E371" i="1"/>
  <c r="F371" i="1"/>
  <c r="K371" i="11" s="1"/>
  <c r="G371" i="1"/>
  <c r="H371" i="1"/>
  <c r="I371" i="1"/>
  <c r="N371" i="1"/>
  <c r="L371" i="10" s="1"/>
  <c r="E372" i="1"/>
  <c r="F372" i="1"/>
  <c r="G372" i="1"/>
  <c r="H372" i="1"/>
  <c r="I372" i="1"/>
  <c r="N372" i="1"/>
  <c r="L372" i="10" s="1"/>
  <c r="E373" i="1"/>
  <c r="F373" i="1"/>
  <c r="G373" i="1"/>
  <c r="H373" i="1"/>
  <c r="I373" i="1"/>
  <c r="N373" i="1"/>
  <c r="E374" i="1"/>
  <c r="F374" i="1"/>
  <c r="G374" i="1"/>
  <c r="H374" i="1"/>
  <c r="I374" i="1"/>
  <c r="N374" i="1"/>
  <c r="E375" i="1"/>
  <c r="F375" i="1"/>
  <c r="G375" i="1"/>
  <c r="H375" i="1"/>
  <c r="I375" i="1"/>
  <c r="N375" i="1"/>
  <c r="E376" i="1"/>
  <c r="F376" i="1"/>
  <c r="G376" i="1"/>
  <c r="H376" i="1"/>
  <c r="I376" i="1"/>
  <c r="N376" i="1"/>
  <c r="L376" i="10" s="1"/>
  <c r="E377" i="1"/>
  <c r="F377" i="1"/>
  <c r="G377" i="1"/>
  <c r="H377" i="1"/>
  <c r="I377" i="1"/>
  <c r="N377" i="1"/>
  <c r="E378" i="1"/>
  <c r="F378" i="1"/>
  <c r="G378" i="1"/>
  <c r="H378" i="1"/>
  <c r="I378" i="1"/>
  <c r="N378" i="1"/>
  <c r="E379" i="1"/>
  <c r="F379" i="1"/>
  <c r="K379" i="11" s="1"/>
  <c r="G379" i="1"/>
  <c r="H379" i="1"/>
  <c r="I379" i="1"/>
  <c r="N379" i="1"/>
  <c r="L379" i="10" s="1"/>
  <c r="E380" i="1"/>
  <c r="F380" i="1"/>
  <c r="G380" i="1"/>
  <c r="H380" i="1"/>
  <c r="I380" i="1"/>
  <c r="N380" i="1"/>
  <c r="L380" i="10" s="1"/>
  <c r="E381" i="1"/>
  <c r="F381" i="1"/>
  <c r="G381" i="1"/>
  <c r="H381" i="1"/>
  <c r="I381" i="1"/>
  <c r="N381" i="1"/>
  <c r="E382" i="1"/>
  <c r="F382" i="1"/>
  <c r="G382" i="1"/>
  <c r="H382" i="1"/>
  <c r="I382" i="1"/>
  <c r="N382" i="1"/>
  <c r="E383" i="1"/>
  <c r="F383" i="1"/>
  <c r="G383" i="1"/>
  <c r="H383" i="1"/>
  <c r="I383" i="1"/>
  <c r="N383" i="1"/>
  <c r="E384" i="1"/>
  <c r="F384" i="1"/>
  <c r="G384" i="1"/>
  <c r="H384" i="1"/>
  <c r="I384" i="1"/>
  <c r="N384" i="1"/>
  <c r="L384" i="10" s="1"/>
  <c r="E385" i="1"/>
  <c r="F385" i="1"/>
  <c r="G385" i="1"/>
  <c r="H385" i="1"/>
  <c r="I385" i="1"/>
  <c r="N385" i="1"/>
  <c r="E386" i="1"/>
  <c r="F386" i="1"/>
  <c r="G386" i="1"/>
  <c r="H386" i="1"/>
  <c r="I386" i="1"/>
  <c r="N386" i="1"/>
  <c r="E387" i="1"/>
  <c r="F387" i="1"/>
  <c r="K387" i="11" s="1"/>
  <c r="G387" i="1"/>
  <c r="H387" i="1"/>
  <c r="I387" i="1"/>
  <c r="N387" i="1"/>
  <c r="L387" i="10" s="1"/>
  <c r="E388" i="1"/>
  <c r="F388" i="1"/>
  <c r="G388" i="1"/>
  <c r="H388" i="1"/>
  <c r="I388" i="1"/>
  <c r="N388" i="1"/>
  <c r="L388" i="10" s="1"/>
  <c r="E389" i="1"/>
  <c r="F389" i="1"/>
  <c r="G389" i="1"/>
  <c r="H389" i="1"/>
  <c r="I389" i="1"/>
  <c r="N389" i="1"/>
  <c r="E390" i="1"/>
  <c r="F390" i="1"/>
  <c r="G390" i="1"/>
  <c r="H390" i="1"/>
  <c r="I390" i="1"/>
  <c r="N390" i="1"/>
  <c r="E391" i="1"/>
  <c r="F391" i="1"/>
  <c r="G391" i="1"/>
  <c r="H391" i="1"/>
  <c r="I391" i="1"/>
  <c r="N391" i="1"/>
  <c r="E392" i="1"/>
  <c r="F392" i="1"/>
  <c r="G392" i="1"/>
  <c r="H392" i="1"/>
  <c r="I392" i="1"/>
  <c r="N392" i="1"/>
  <c r="L392" i="10" s="1"/>
  <c r="E393" i="1"/>
  <c r="F393" i="1"/>
  <c r="G393" i="1"/>
  <c r="H393" i="1"/>
  <c r="I393" i="1"/>
  <c r="N393" i="1"/>
  <c r="E394" i="1"/>
  <c r="F394" i="1"/>
  <c r="G394" i="1"/>
  <c r="H394" i="1"/>
  <c r="I394" i="1"/>
  <c r="N394" i="1"/>
  <c r="E395" i="1"/>
  <c r="F395" i="1"/>
  <c r="K395" i="11" s="1"/>
  <c r="G395" i="1"/>
  <c r="H395" i="1"/>
  <c r="I395" i="1"/>
  <c r="N395" i="1"/>
  <c r="L395" i="10" s="1"/>
  <c r="E396" i="1"/>
  <c r="F396" i="1"/>
  <c r="G396" i="1"/>
  <c r="H396" i="1"/>
  <c r="I396" i="1"/>
  <c r="N396" i="1"/>
  <c r="E397" i="1"/>
  <c r="F397" i="1"/>
  <c r="G397" i="1"/>
  <c r="H397" i="1"/>
  <c r="I397" i="1"/>
  <c r="N397" i="1"/>
  <c r="E398" i="1"/>
  <c r="F398" i="1"/>
  <c r="G398" i="1"/>
  <c r="H398" i="1"/>
  <c r="I398" i="1"/>
  <c r="N398" i="1"/>
  <c r="E399" i="1"/>
  <c r="F399" i="1"/>
  <c r="G399" i="1"/>
  <c r="H399" i="1"/>
  <c r="I399" i="1"/>
  <c r="N399" i="1"/>
  <c r="E400" i="1"/>
  <c r="F400" i="1"/>
  <c r="G400" i="1"/>
  <c r="H400" i="1"/>
  <c r="I400" i="1"/>
  <c r="N400" i="1"/>
  <c r="L400" i="10" s="1"/>
  <c r="E401" i="1"/>
  <c r="F401" i="1"/>
  <c r="G401" i="1"/>
  <c r="H401" i="1"/>
  <c r="I401" i="1"/>
  <c r="N401" i="1"/>
  <c r="E402" i="1"/>
  <c r="F402" i="1"/>
  <c r="G402" i="1"/>
  <c r="H402" i="1"/>
  <c r="I402" i="1"/>
  <c r="N402" i="1"/>
  <c r="E403" i="1"/>
  <c r="F403" i="1"/>
  <c r="K403" i="11" s="1"/>
  <c r="G403" i="1"/>
  <c r="H403" i="1"/>
  <c r="I403" i="1"/>
  <c r="N403" i="1"/>
  <c r="L403" i="10" s="1"/>
  <c r="E404" i="1"/>
  <c r="F404" i="1"/>
  <c r="G404" i="1"/>
  <c r="H404" i="1"/>
  <c r="I404" i="1"/>
  <c r="N404" i="1"/>
  <c r="L404" i="10" s="1"/>
  <c r="E405" i="1"/>
  <c r="F405" i="1"/>
  <c r="G405" i="1"/>
  <c r="H405" i="1"/>
  <c r="I405" i="1"/>
  <c r="N405" i="1"/>
  <c r="E406" i="1"/>
  <c r="F406" i="1"/>
  <c r="G406" i="1"/>
  <c r="H406" i="1"/>
  <c r="I406" i="1"/>
  <c r="N406" i="1"/>
  <c r="E407" i="1"/>
  <c r="F407" i="1"/>
  <c r="G407" i="1"/>
  <c r="H407" i="1"/>
  <c r="I407" i="1"/>
  <c r="N407" i="1"/>
  <c r="E408" i="1"/>
  <c r="F408" i="1"/>
  <c r="G408" i="1"/>
  <c r="H408" i="1"/>
  <c r="I408" i="1"/>
  <c r="N408" i="1"/>
  <c r="L408" i="10" s="1"/>
  <c r="E409" i="1"/>
  <c r="F409" i="1"/>
  <c r="G409" i="1"/>
  <c r="H409" i="1"/>
  <c r="I409" i="1"/>
  <c r="N409" i="1"/>
  <c r="E410" i="1"/>
  <c r="F410" i="1"/>
  <c r="G410" i="1"/>
  <c r="H410" i="1"/>
  <c r="I410" i="1"/>
  <c r="N410" i="1"/>
  <c r="E411" i="1"/>
  <c r="F411" i="1"/>
  <c r="K411" i="11" s="1"/>
  <c r="G411" i="1"/>
  <c r="H411" i="1"/>
  <c r="I411" i="1"/>
  <c r="N411" i="1"/>
  <c r="E412" i="1"/>
  <c r="F412" i="1"/>
  <c r="G412" i="1"/>
  <c r="H412" i="1"/>
  <c r="I412" i="1"/>
  <c r="N412" i="1"/>
  <c r="L412" i="10" s="1"/>
  <c r="E413" i="1"/>
  <c r="F413" i="1"/>
  <c r="G413" i="1"/>
  <c r="H413" i="1"/>
  <c r="I413" i="1"/>
  <c r="N413" i="1"/>
  <c r="E414" i="1"/>
  <c r="F414" i="1"/>
  <c r="G414" i="1"/>
  <c r="H414" i="1"/>
  <c r="I414" i="1"/>
  <c r="N414" i="1"/>
  <c r="E415" i="1"/>
  <c r="F415" i="1"/>
  <c r="G415" i="1"/>
  <c r="H415" i="1"/>
  <c r="I415" i="1"/>
  <c r="N415" i="1"/>
  <c r="E416" i="1"/>
  <c r="F416" i="1"/>
  <c r="G416" i="1"/>
  <c r="H416" i="1"/>
  <c r="I416" i="1"/>
  <c r="N416" i="1"/>
  <c r="L416" i="10" s="1"/>
  <c r="E417" i="1"/>
  <c r="F417" i="1"/>
  <c r="G417" i="1"/>
  <c r="H417" i="1"/>
  <c r="I417" i="1"/>
  <c r="N417" i="1"/>
  <c r="E418" i="1"/>
  <c r="F418" i="1"/>
  <c r="G418" i="1"/>
  <c r="H418" i="1"/>
  <c r="I418" i="1"/>
  <c r="N418" i="1"/>
  <c r="E419" i="1"/>
  <c r="F419" i="1"/>
  <c r="K419" i="11" s="1"/>
  <c r="G419" i="1"/>
  <c r="H419" i="1"/>
  <c r="I419" i="1"/>
  <c r="N419" i="1"/>
  <c r="L419" i="10" s="1"/>
  <c r="E420" i="1"/>
  <c r="F420" i="1"/>
  <c r="G420" i="1"/>
  <c r="H420" i="1"/>
  <c r="I420" i="1"/>
  <c r="N420" i="1"/>
  <c r="L420" i="10" s="1"/>
  <c r="E421" i="1"/>
  <c r="F421" i="1"/>
  <c r="G421" i="1"/>
  <c r="H421" i="1"/>
  <c r="I421" i="1"/>
  <c r="N421" i="1"/>
  <c r="E422" i="1"/>
  <c r="F422" i="1"/>
  <c r="G422" i="1"/>
  <c r="H422" i="1"/>
  <c r="I422" i="1"/>
  <c r="N422" i="1"/>
  <c r="E423" i="1"/>
  <c r="F423" i="1"/>
  <c r="G423" i="1"/>
  <c r="H423" i="1"/>
  <c r="I423" i="1"/>
  <c r="N423" i="1"/>
  <c r="E424" i="1"/>
  <c r="F424" i="1"/>
  <c r="G424" i="1"/>
  <c r="H424" i="1"/>
  <c r="I424" i="1"/>
  <c r="N424" i="1"/>
  <c r="L424" i="10" s="1"/>
  <c r="E425" i="1"/>
  <c r="F425" i="1"/>
  <c r="G425" i="1"/>
  <c r="H425" i="1"/>
  <c r="I425" i="1"/>
  <c r="N425" i="1"/>
  <c r="E426" i="1"/>
  <c r="F426" i="1"/>
  <c r="G426" i="1"/>
  <c r="H426" i="1"/>
  <c r="I426" i="1"/>
  <c r="N426" i="1"/>
  <c r="E427" i="1"/>
  <c r="F427" i="1"/>
  <c r="K427" i="11" s="1"/>
  <c r="G427" i="1"/>
  <c r="H427" i="1"/>
  <c r="I427" i="1"/>
  <c r="N427" i="1"/>
  <c r="E428" i="1"/>
  <c r="F428" i="1"/>
  <c r="G428" i="1"/>
  <c r="H428" i="1"/>
  <c r="I428" i="1"/>
  <c r="N428" i="1"/>
  <c r="L428" i="10" s="1"/>
  <c r="E429" i="1"/>
  <c r="F429" i="1"/>
  <c r="G429" i="1"/>
  <c r="H429" i="1"/>
  <c r="I429" i="1"/>
  <c r="N429" i="1"/>
  <c r="E430" i="1"/>
  <c r="F430" i="1"/>
  <c r="G430" i="1"/>
  <c r="H430" i="1"/>
  <c r="I430" i="1"/>
  <c r="N430" i="1"/>
  <c r="E431" i="1"/>
  <c r="F431" i="1"/>
  <c r="G431" i="1"/>
  <c r="H431" i="1"/>
  <c r="I431" i="1"/>
  <c r="N431" i="1"/>
  <c r="E432" i="1"/>
  <c r="F432" i="1"/>
  <c r="G432" i="1"/>
  <c r="H432" i="1"/>
  <c r="I432" i="1"/>
  <c r="N432" i="1"/>
  <c r="L432" i="10" s="1"/>
  <c r="E433" i="1"/>
  <c r="F433" i="1"/>
  <c r="G433" i="1"/>
  <c r="H433" i="1"/>
  <c r="I433" i="1"/>
  <c r="N433" i="1"/>
  <c r="E434" i="1"/>
  <c r="F434" i="1"/>
  <c r="G434" i="1"/>
  <c r="H434" i="1"/>
  <c r="I434" i="1"/>
  <c r="N434" i="1"/>
  <c r="E435" i="1"/>
  <c r="F435" i="1"/>
  <c r="K435" i="11" s="1"/>
  <c r="G435" i="1"/>
  <c r="H435" i="1"/>
  <c r="I435" i="1"/>
  <c r="N435" i="1"/>
  <c r="E436" i="1"/>
  <c r="F436" i="1"/>
  <c r="G436" i="1"/>
  <c r="H436" i="1"/>
  <c r="I436" i="1"/>
  <c r="N436" i="1"/>
  <c r="L436" i="10" s="1"/>
  <c r="E437" i="1"/>
  <c r="F437" i="1"/>
  <c r="G437" i="1"/>
  <c r="H437" i="1"/>
  <c r="I437" i="1"/>
  <c r="N437" i="1"/>
  <c r="E438" i="1"/>
  <c r="F438" i="1"/>
  <c r="G438" i="1"/>
  <c r="H438" i="1"/>
  <c r="I438" i="1"/>
  <c r="N438" i="1"/>
  <c r="E439" i="1"/>
  <c r="F439" i="1"/>
  <c r="G439" i="1"/>
  <c r="H439" i="1"/>
  <c r="I439" i="1"/>
  <c r="N439" i="1"/>
  <c r="E440" i="1"/>
  <c r="F440" i="1"/>
  <c r="G440" i="1"/>
  <c r="H440" i="1"/>
  <c r="I440" i="1"/>
  <c r="N440" i="1"/>
  <c r="E441" i="1"/>
  <c r="F441" i="1"/>
  <c r="G441" i="1"/>
  <c r="H441" i="1"/>
  <c r="I441" i="1"/>
  <c r="N441" i="1"/>
  <c r="E442" i="1"/>
  <c r="F442" i="1"/>
  <c r="G442" i="1"/>
  <c r="H442" i="1"/>
  <c r="I442" i="1"/>
  <c r="N442" i="1"/>
  <c r="E443" i="1"/>
  <c r="F443" i="1"/>
  <c r="K443" i="11" s="1"/>
  <c r="G443" i="1"/>
  <c r="H443" i="1"/>
  <c r="I443" i="1"/>
  <c r="N443" i="1"/>
  <c r="E444" i="1"/>
  <c r="F444" i="1"/>
  <c r="G444" i="1"/>
  <c r="H444" i="1"/>
  <c r="I444" i="1"/>
  <c r="N444" i="1"/>
  <c r="L444" i="10" s="1"/>
  <c r="E445" i="1"/>
  <c r="F445" i="1"/>
  <c r="G445" i="1"/>
  <c r="H445" i="1"/>
  <c r="I445" i="1"/>
  <c r="N445" i="1"/>
  <c r="E446" i="1"/>
  <c r="F446" i="1"/>
  <c r="G446" i="1"/>
  <c r="H446" i="1"/>
  <c r="I446" i="1"/>
  <c r="N446" i="1"/>
  <c r="E447" i="1"/>
  <c r="F447" i="1"/>
  <c r="G447" i="1"/>
  <c r="H447" i="1"/>
  <c r="I447" i="1"/>
  <c r="N447" i="1"/>
  <c r="E448" i="1"/>
  <c r="F448" i="1"/>
  <c r="G448" i="1"/>
  <c r="H448" i="1"/>
  <c r="I448" i="1"/>
  <c r="N448" i="1"/>
  <c r="L448" i="10" s="1"/>
  <c r="E449" i="1"/>
  <c r="F449" i="1"/>
  <c r="G449" i="1"/>
  <c r="H449" i="1"/>
  <c r="I449" i="1"/>
  <c r="N449" i="1"/>
  <c r="E450" i="1"/>
  <c r="F450" i="1"/>
  <c r="G450" i="1"/>
  <c r="H450" i="1"/>
  <c r="I450" i="1"/>
  <c r="N450" i="1"/>
  <c r="E451" i="1"/>
  <c r="F451" i="1"/>
  <c r="K451" i="11" s="1"/>
  <c r="G451" i="1"/>
  <c r="H451" i="1"/>
  <c r="I451" i="1"/>
  <c r="N451" i="1"/>
  <c r="E452" i="1"/>
  <c r="F452" i="1"/>
  <c r="G452" i="1"/>
  <c r="H452" i="1"/>
  <c r="I452" i="1"/>
  <c r="N452" i="1"/>
  <c r="L452" i="10" s="1"/>
  <c r="E453" i="1"/>
  <c r="F453" i="1"/>
  <c r="G453" i="1"/>
  <c r="H453" i="1"/>
  <c r="I453" i="1"/>
  <c r="N453" i="1"/>
  <c r="E454" i="1"/>
  <c r="F454" i="1"/>
  <c r="G454" i="1"/>
  <c r="H454" i="1"/>
  <c r="I454" i="1"/>
  <c r="N454" i="1"/>
  <c r="E455" i="1"/>
  <c r="F455" i="1"/>
  <c r="G455" i="1"/>
  <c r="H455" i="1"/>
  <c r="I455" i="1"/>
  <c r="N455" i="1"/>
  <c r="E456" i="1"/>
  <c r="F456" i="1"/>
  <c r="G456" i="1"/>
  <c r="H456" i="1"/>
  <c r="I456" i="1"/>
  <c r="N456" i="1"/>
  <c r="L456" i="10" s="1"/>
  <c r="E457" i="1"/>
  <c r="F457" i="1"/>
  <c r="G457" i="1"/>
  <c r="H457" i="1"/>
  <c r="I457" i="1"/>
  <c r="N457" i="1"/>
  <c r="E458" i="1"/>
  <c r="F458" i="1"/>
  <c r="G458" i="1"/>
  <c r="H458" i="1"/>
  <c r="I458" i="1"/>
  <c r="N458" i="1"/>
  <c r="E459" i="1"/>
  <c r="F459" i="1"/>
  <c r="K459" i="11" s="1"/>
  <c r="G459" i="1"/>
  <c r="H459" i="1"/>
  <c r="I459" i="1"/>
  <c r="N459" i="1"/>
  <c r="E460" i="1"/>
  <c r="F460" i="1"/>
  <c r="G460" i="1"/>
  <c r="H460" i="1"/>
  <c r="I460" i="1"/>
  <c r="N460" i="1"/>
  <c r="E461" i="1"/>
  <c r="F461" i="1"/>
  <c r="G461" i="1"/>
  <c r="H461" i="1"/>
  <c r="I461" i="1"/>
  <c r="N461" i="1"/>
  <c r="E462" i="1"/>
  <c r="F462" i="1"/>
  <c r="G462" i="1"/>
  <c r="H462" i="1"/>
  <c r="I462" i="1"/>
  <c r="N462" i="1"/>
  <c r="E463" i="1"/>
  <c r="F463" i="1"/>
  <c r="G463" i="1"/>
  <c r="H463" i="1"/>
  <c r="I463" i="1"/>
  <c r="N463" i="1"/>
  <c r="E464" i="1"/>
  <c r="F464" i="1"/>
  <c r="G464" i="1"/>
  <c r="H464" i="1"/>
  <c r="I464" i="1"/>
  <c r="N464" i="1"/>
  <c r="L464" i="10" s="1"/>
  <c r="E465" i="1"/>
  <c r="F465" i="1"/>
  <c r="G465" i="1"/>
  <c r="H465" i="1"/>
  <c r="I465" i="1"/>
  <c r="N465" i="1"/>
  <c r="E466" i="1"/>
  <c r="F466" i="1"/>
  <c r="G466" i="1"/>
  <c r="H466" i="1"/>
  <c r="I466" i="1"/>
  <c r="N466" i="1"/>
  <c r="E467" i="1"/>
  <c r="F467" i="1"/>
  <c r="K467" i="11" s="1"/>
  <c r="G467" i="1"/>
  <c r="H467" i="1"/>
  <c r="I467" i="1"/>
  <c r="N467" i="1"/>
  <c r="E468" i="1"/>
  <c r="F468" i="1"/>
  <c r="G468" i="1"/>
  <c r="H468" i="1"/>
  <c r="I468" i="1"/>
  <c r="N468" i="1"/>
  <c r="L468" i="10" s="1"/>
  <c r="E469" i="1"/>
  <c r="F469" i="1"/>
  <c r="G469" i="1"/>
  <c r="H469" i="1"/>
  <c r="I469" i="1"/>
  <c r="N469" i="1"/>
  <c r="E470" i="1"/>
  <c r="F470" i="1"/>
  <c r="G470" i="1"/>
  <c r="H470" i="1"/>
  <c r="I470" i="1"/>
  <c r="N470" i="1"/>
  <c r="E471" i="1"/>
  <c r="F471" i="1"/>
  <c r="G471" i="1"/>
  <c r="H471" i="1"/>
  <c r="I471" i="1"/>
  <c r="N471" i="1"/>
  <c r="E472" i="1"/>
  <c r="F472" i="1"/>
  <c r="G472" i="1"/>
  <c r="H472" i="1"/>
  <c r="I472" i="1"/>
  <c r="N472" i="1"/>
  <c r="L472" i="10" s="1"/>
  <c r="E473" i="1"/>
  <c r="F473" i="1"/>
  <c r="G473" i="1"/>
  <c r="H473" i="1"/>
  <c r="I473" i="1"/>
  <c r="N473" i="1"/>
  <c r="E474" i="1"/>
  <c r="F474" i="1"/>
  <c r="G474" i="1"/>
  <c r="H474" i="1"/>
  <c r="I474" i="1"/>
  <c r="N474" i="1"/>
  <c r="E475" i="1"/>
  <c r="F475" i="1"/>
  <c r="K475" i="11" s="1"/>
  <c r="G475" i="1"/>
  <c r="H475" i="1"/>
  <c r="I475" i="1"/>
  <c r="N475" i="1"/>
  <c r="E476" i="1"/>
  <c r="F476" i="1"/>
  <c r="G476" i="1"/>
  <c r="H476" i="1"/>
  <c r="I476" i="1"/>
  <c r="N476" i="1"/>
  <c r="L476" i="10" s="1"/>
  <c r="E477" i="1"/>
  <c r="F477" i="1"/>
  <c r="G477" i="1"/>
  <c r="H477" i="1"/>
  <c r="I477" i="1"/>
  <c r="N477" i="1"/>
  <c r="E478" i="1"/>
  <c r="F478" i="1"/>
  <c r="G478" i="1"/>
  <c r="H478" i="1"/>
  <c r="I478" i="1"/>
  <c r="N478" i="1"/>
  <c r="E479" i="1"/>
  <c r="F479" i="1"/>
  <c r="G479" i="1"/>
  <c r="H479" i="1"/>
  <c r="I479" i="1"/>
  <c r="N479" i="1"/>
  <c r="E480" i="1"/>
  <c r="F480" i="1"/>
  <c r="G480" i="1"/>
  <c r="H480" i="1"/>
  <c r="I480" i="1"/>
  <c r="N480" i="1"/>
  <c r="L480" i="10" s="1"/>
  <c r="E481" i="1"/>
  <c r="F481" i="1"/>
  <c r="G481" i="1"/>
  <c r="H481" i="1"/>
  <c r="I481" i="1"/>
  <c r="N481" i="1"/>
  <c r="E482" i="1"/>
  <c r="F482" i="1"/>
  <c r="G482" i="1"/>
  <c r="H482" i="1"/>
  <c r="I482" i="1"/>
  <c r="N482" i="1"/>
  <c r="E483" i="1"/>
  <c r="F483" i="1"/>
  <c r="K483" i="11" s="1"/>
  <c r="G483" i="1"/>
  <c r="H483" i="1"/>
  <c r="I483" i="1"/>
  <c r="N483" i="1"/>
  <c r="E484" i="1"/>
  <c r="F484" i="1"/>
  <c r="G484" i="1"/>
  <c r="H484" i="1"/>
  <c r="I484" i="1"/>
  <c r="N484" i="1"/>
  <c r="L484" i="10" s="1"/>
  <c r="E485" i="1"/>
  <c r="F485" i="1"/>
  <c r="G485" i="1"/>
  <c r="H485" i="1"/>
  <c r="I485" i="1"/>
  <c r="N485" i="1"/>
  <c r="E486" i="1"/>
  <c r="F486" i="1"/>
  <c r="G486" i="1"/>
  <c r="H486" i="1"/>
  <c r="I486" i="1"/>
  <c r="N486" i="1"/>
  <c r="E487" i="1"/>
  <c r="F487" i="1"/>
  <c r="G487" i="1"/>
  <c r="H487" i="1"/>
  <c r="I487" i="1"/>
  <c r="N487" i="1"/>
  <c r="E488" i="1"/>
  <c r="F488" i="1"/>
  <c r="G488" i="1"/>
  <c r="H488" i="1"/>
  <c r="I488" i="1"/>
  <c r="N488" i="1"/>
  <c r="L488" i="10" s="1"/>
  <c r="E489" i="1"/>
  <c r="F489" i="1"/>
  <c r="G489" i="1"/>
  <c r="H489" i="1"/>
  <c r="I489" i="1"/>
  <c r="N489" i="1"/>
  <c r="E490" i="1"/>
  <c r="F490" i="1"/>
  <c r="G490" i="1"/>
  <c r="H490" i="1"/>
  <c r="I490" i="1"/>
  <c r="N490" i="1"/>
  <c r="E491" i="1"/>
  <c r="F491" i="1"/>
  <c r="K491" i="11" s="1"/>
  <c r="G491" i="1"/>
  <c r="H491" i="1"/>
  <c r="I491" i="1"/>
  <c r="N491" i="1"/>
  <c r="E492" i="1"/>
  <c r="F492" i="1"/>
  <c r="G492" i="1"/>
  <c r="H492" i="1"/>
  <c r="I492" i="1"/>
  <c r="N492" i="1"/>
  <c r="L492" i="10" s="1"/>
  <c r="E493" i="1"/>
  <c r="F493" i="1"/>
  <c r="G493" i="1"/>
  <c r="H493" i="1"/>
  <c r="I493" i="1"/>
  <c r="N493" i="1"/>
  <c r="E494" i="1"/>
  <c r="F494" i="1"/>
  <c r="G494" i="1"/>
  <c r="H494" i="1"/>
  <c r="I494" i="1"/>
  <c r="N494" i="1"/>
  <c r="E495" i="1"/>
  <c r="F495" i="1"/>
  <c r="G495" i="1"/>
  <c r="H495" i="1"/>
  <c r="I495" i="1"/>
  <c r="N495" i="1"/>
  <c r="E496" i="1"/>
  <c r="F496" i="1"/>
  <c r="G496" i="1"/>
  <c r="H496" i="1"/>
  <c r="I496" i="1"/>
  <c r="N496" i="1"/>
  <c r="L496" i="10" s="1"/>
  <c r="E497" i="1"/>
  <c r="F497" i="1"/>
  <c r="G497" i="1"/>
  <c r="H497" i="1"/>
  <c r="I497" i="1"/>
  <c r="N497" i="1"/>
  <c r="E498" i="1"/>
  <c r="F498" i="1"/>
  <c r="G498" i="1"/>
  <c r="H498" i="1"/>
  <c r="I498" i="1"/>
  <c r="N498" i="1"/>
  <c r="E499" i="1"/>
  <c r="F499" i="1"/>
  <c r="K499" i="11" s="1"/>
  <c r="G499" i="1"/>
  <c r="H499" i="1"/>
  <c r="I499" i="1"/>
  <c r="N499" i="1"/>
  <c r="E500" i="1"/>
  <c r="F500" i="1"/>
  <c r="G500" i="1"/>
  <c r="H500" i="1"/>
  <c r="I500" i="1"/>
  <c r="N500" i="1"/>
  <c r="L500" i="10" s="1"/>
  <c r="E501" i="1"/>
  <c r="F501" i="1"/>
  <c r="G501" i="1"/>
  <c r="H501" i="1"/>
  <c r="I501" i="1"/>
  <c r="N501" i="1"/>
  <c r="E502" i="1"/>
  <c r="F502" i="1"/>
  <c r="G502" i="1"/>
  <c r="H502" i="1"/>
  <c r="I502" i="1"/>
  <c r="N502" i="1"/>
  <c r="E503" i="1"/>
  <c r="F503" i="1"/>
  <c r="G503" i="1"/>
  <c r="H503" i="1"/>
  <c r="I503" i="1"/>
  <c r="N503" i="1"/>
  <c r="E504" i="1"/>
  <c r="F504" i="1"/>
  <c r="G504" i="1"/>
  <c r="H504" i="1"/>
  <c r="I504" i="1"/>
  <c r="N504" i="1"/>
  <c r="L504" i="10" s="1"/>
  <c r="E505" i="1"/>
  <c r="F505" i="1"/>
  <c r="G505" i="1"/>
  <c r="H505" i="1"/>
  <c r="I505" i="1"/>
  <c r="N505" i="1"/>
  <c r="E506" i="1"/>
  <c r="F506" i="1"/>
  <c r="G506" i="1"/>
  <c r="H506" i="1"/>
  <c r="I506" i="1"/>
  <c r="N506" i="1"/>
  <c r="E507" i="1"/>
  <c r="F507" i="1"/>
  <c r="K507" i="11" s="1"/>
  <c r="G507" i="1"/>
  <c r="H507" i="1"/>
  <c r="I507" i="1"/>
  <c r="N507" i="1"/>
  <c r="E508" i="1"/>
  <c r="F508" i="1"/>
  <c r="G508" i="1"/>
  <c r="H508" i="1"/>
  <c r="I508" i="1"/>
  <c r="N508" i="1"/>
  <c r="L508" i="10" s="1"/>
  <c r="E509" i="1"/>
  <c r="F509" i="1"/>
  <c r="G509" i="1"/>
  <c r="H509" i="1"/>
  <c r="I509" i="1"/>
  <c r="N509" i="1"/>
  <c r="E510" i="1"/>
  <c r="F510" i="1"/>
  <c r="G510" i="1"/>
  <c r="H510" i="1"/>
  <c r="I510" i="1"/>
  <c r="N510" i="1"/>
  <c r="E511" i="1"/>
  <c r="F511" i="1"/>
  <c r="G511" i="1"/>
  <c r="H511" i="1"/>
  <c r="I511" i="1"/>
  <c r="N511" i="1"/>
  <c r="E512" i="1"/>
  <c r="F512" i="1"/>
  <c r="G512" i="1"/>
  <c r="H512" i="1"/>
  <c r="I512" i="1"/>
  <c r="N512" i="1"/>
  <c r="E513" i="1"/>
  <c r="F513" i="1"/>
  <c r="G513" i="1"/>
  <c r="H513" i="1"/>
  <c r="I513" i="1"/>
  <c r="N513" i="1"/>
  <c r="E514" i="1"/>
  <c r="F514" i="1"/>
  <c r="G514" i="1"/>
  <c r="H514" i="1"/>
  <c r="I514" i="1"/>
  <c r="N514" i="1"/>
  <c r="E515" i="1"/>
  <c r="F515" i="1"/>
  <c r="K515" i="11" s="1"/>
  <c r="G515" i="1"/>
  <c r="H515" i="1"/>
  <c r="I515" i="1"/>
  <c r="N515" i="1"/>
  <c r="E516" i="1"/>
  <c r="F516" i="1"/>
  <c r="G516" i="1"/>
  <c r="H516" i="1"/>
  <c r="I516" i="1"/>
  <c r="N516" i="1"/>
  <c r="L516" i="10" s="1"/>
  <c r="E517" i="1"/>
  <c r="F517" i="1"/>
  <c r="G517" i="1"/>
  <c r="H517" i="1"/>
  <c r="I517" i="1"/>
  <c r="N517" i="1"/>
  <c r="E518" i="1"/>
  <c r="F518" i="1"/>
  <c r="G518" i="1"/>
  <c r="H518" i="1"/>
  <c r="I518" i="1"/>
  <c r="N518" i="1"/>
  <c r="E519" i="1"/>
  <c r="F519" i="1"/>
  <c r="G519" i="1"/>
  <c r="H519" i="1"/>
  <c r="I519" i="1"/>
  <c r="N519" i="1"/>
  <c r="E520" i="1"/>
  <c r="F520" i="1"/>
  <c r="G520" i="1"/>
  <c r="H520" i="1"/>
  <c r="I520" i="1"/>
  <c r="N520" i="1"/>
  <c r="L520" i="10" s="1"/>
  <c r="E521" i="1"/>
  <c r="F521" i="1"/>
  <c r="G521" i="1"/>
  <c r="H521" i="1"/>
  <c r="I521" i="1"/>
  <c r="N521" i="1"/>
  <c r="E522" i="1"/>
  <c r="F522" i="1"/>
  <c r="G522" i="1"/>
  <c r="H522" i="1"/>
  <c r="I522" i="1"/>
  <c r="N522" i="1"/>
  <c r="E523" i="1"/>
  <c r="F523" i="1"/>
  <c r="K523" i="11" s="1"/>
  <c r="G523" i="1"/>
  <c r="H523" i="1"/>
  <c r="I523" i="1"/>
  <c r="N523" i="1"/>
  <c r="E524" i="1"/>
  <c r="F524" i="1"/>
  <c r="G524" i="1"/>
  <c r="H524" i="1"/>
  <c r="I524" i="1"/>
  <c r="N524" i="1"/>
  <c r="E525" i="1"/>
  <c r="F525" i="1"/>
  <c r="G525" i="1"/>
  <c r="H525" i="1"/>
  <c r="I525" i="1"/>
  <c r="N525" i="1"/>
  <c r="E526" i="1"/>
  <c r="F526" i="1"/>
  <c r="G526" i="1"/>
  <c r="H526" i="1"/>
  <c r="I526" i="1"/>
  <c r="N526" i="1"/>
  <c r="E527" i="1"/>
  <c r="F527" i="1"/>
  <c r="G527" i="1"/>
  <c r="H527" i="1"/>
  <c r="I527" i="1"/>
  <c r="N527" i="1"/>
  <c r="E528" i="1"/>
  <c r="F528" i="1"/>
  <c r="G528" i="1"/>
  <c r="H528" i="1"/>
  <c r="I528" i="1"/>
  <c r="N528" i="1"/>
  <c r="L528" i="10" s="1"/>
  <c r="E529" i="1"/>
  <c r="F529" i="1"/>
  <c r="G529" i="1"/>
  <c r="H529" i="1"/>
  <c r="I529" i="1"/>
  <c r="N529" i="1"/>
  <c r="E530" i="1"/>
  <c r="F530" i="1"/>
  <c r="G530" i="1"/>
  <c r="H530" i="1"/>
  <c r="I530" i="1"/>
  <c r="N530" i="1"/>
  <c r="E531" i="1"/>
  <c r="F531" i="1"/>
  <c r="K531" i="11" s="1"/>
  <c r="G531" i="1"/>
  <c r="H531" i="1"/>
  <c r="I531" i="1"/>
  <c r="N531" i="1"/>
  <c r="E532" i="1"/>
  <c r="F532" i="1"/>
  <c r="G532" i="1"/>
  <c r="H532" i="1"/>
  <c r="I532" i="1"/>
  <c r="N532" i="1"/>
  <c r="L532" i="10" s="1"/>
  <c r="E533" i="1"/>
  <c r="F533" i="1"/>
  <c r="G533" i="1"/>
  <c r="H533" i="1"/>
  <c r="I533" i="1"/>
  <c r="N533" i="1"/>
  <c r="E534" i="1"/>
  <c r="F534" i="1"/>
  <c r="G534" i="1"/>
  <c r="H534" i="1"/>
  <c r="I534" i="1"/>
  <c r="N534" i="1"/>
  <c r="E535" i="1"/>
  <c r="F535" i="1"/>
  <c r="G535" i="1"/>
  <c r="H535" i="1"/>
  <c r="I535" i="1"/>
  <c r="N535" i="1"/>
  <c r="E536" i="1"/>
  <c r="F536" i="1"/>
  <c r="G536" i="1"/>
  <c r="H536" i="1"/>
  <c r="I536" i="1"/>
  <c r="N536" i="1"/>
  <c r="L536" i="10" s="1"/>
  <c r="E537" i="1"/>
  <c r="F537" i="1"/>
  <c r="G537" i="1"/>
  <c r="H537" i="1"/>
  <c r="I537" i="1"/>
  <c r="N537" i="1"/>
  <c r="E538" i="1"/>
  <c r="F538" i="1"/>
  <c r="G538" i="1"/>
  <c r="H538" i="1"/>
  <c r="I538" i="1"/>
  <c r="N538" i="1"/>
  <c r="E539" i="1"/>
  <c r="F539" i="1"/>
  <c r="K539" i="11" s="1"/>
  <c r="G539" i="1"/>
  <c r="H539" i="1"/>
  <c r="I539" i="1"/>
  <c r="N539" i="1"/>
  <c r="E540" i="1"/>
  <c r="F540" i="1"/>
  <c r="G540" i="1"/>
  <c r="H540" i="1"/>
  <c r="I540" i="1"/>
  <c r="N540" i="1"/>
  <c r="L540" i="10" s="1"/>
  <c r="E541" i="1"/>
  <c r="F541" i="1"/>
  <c r="G541" i="1"/>
  <c r="H541" i="1"/>
  <c r="I541" i="1"/>
  <c r="N541" i="1"/>
  <c r="E542" i="1"/>
  <c r="F542" i="1"/>
  <c r="G542" i="1"/>
  <c r="H542" i="1"/>
  <c r="I542" i="1"/>
  <c r="N542" i="1"/>
  <c r="E543" i="1"/>
  <c r="F543" i="1"/>
  <c r="G543" i="1"/>
  <c r="H543" i="1"/>
  <c r="I543" i="1"/>
  <c r="N543" i="1"/>
  <c r="E544" i="1"/>
  <c r="F544" i="1"/>
  <c r="G544" i="1"/>
  <c r="H544" i="1"/>
  <c r="I544" i="1"/>
  <c r="N544" i="1"/>
  <c r="L544" i="10" s="1"/>
  <c r="E545" i="1"/>
  <c r="F545" i="1"/>
  <c r="G545" i="1"/>
  <c r="H545" i="1"/>
  <c r="I545" i="1"/>
  <c r="N545" i="1"/>
  <c r="E546" i="1"/>
  <c r="F546" i="1"/>
  <c r="G546" i="1"/>
  <c r="H546" i="1"/>
  <c r="I546" i="1"/>
  <c r="N546" i="1"/>
  <c r="E547" i="1"/>
  <c r="F547" i="1"/>
  <c r="K547" i="11" s="1"/>
  <c r="G547" i="1"/>
  <c r="H547" i="1"/>
  <c r="I547" i="1"/>
  <c r="N547" i="1"/>
  <c r="E548" i="1"/>
  <c r="F548" i="1"/>
  <c r="G548" i="1"/>
  <c r="H548" i="1"/>
  <c r="I548" i="1"/>
  <c r="N548" i="1"/>
  <c r="L548" i="10" s="1"/>
  <c r="E549" i="1"/>
  <c r="F549" i="1"/>
  <c r="G549" i="1"/>
  <c r="H549" i="1"/>
  <c r="I549" i="1"/>
  <c r="N549" i="1"/>
  <c r="E550" i="1"/>
  <c r="F550" i="1"/>
  <c r="G550" i="1"/>
  <c r="H550" i="1"/>
  <c r="I550" i="1"/>
  <c r="N550" i="1"/>
  <c r="E551" i="1"/>
  <c r="F551" i="1"/>
  <c r="G551" i="1"/>
  <c r="H551" i="1"/>
  <c r="I551" i="1"/>
  <c r="N551" i="1"/>
  <c r="E552" i="1"/>
  <c r="F552" i="1"/>
  <c r="G552" i="1"/>
  <c r="H552" i="1"/>
  <c r="I552" i="1"/>
  <c r="N552" i="1"/>
  <c r="L552" i="10" s="1"/>
  <c r="E553" i="1"/>
  <c r="F553" i="1"/>
  <c r="G553" i="1"/>
  <c r="H553" i="1"/>
  <c r="I553" i="1"/>
  <c r="N553" i="1"/>
  <c r="E554" i="1"/>
  <c r="F554" i="1"/>
  <c r="G554" i="1"/>
  <c r="H554" i="1"/>
  <c r="I554" i="1"/>
  <c r="N554" i="1"/>
  <c r="E555" i="1"/>
  <c r="F555" i="1"/>
  <c r="K555" i="11" s="1"/>
  <c r="G555" i="1"/>
  <c r="H555" i="1"/>
  <c r="I555" i="1"/>
  <c r="N555" i="1"/>
  <c r="E556" i="1"/>
  <c r="F556" i="1"/>
  <c r="G556" i="1"/>
  <c r="H556" i="1"/>
  <c r="I556" i="1"/>
  <c r="N556" i="1"/>
  <c r="L556" i="10" s="1"/>
  <c r="E557" i="1"/>
  <c r="F557" i="1"/>
  <c r="G557" i="1"/>
  <c r="H557" i="1"/>
  <c r="I557" i="1"/>
  <c r="N557" i="1"/>
  <c r="E558" i="1"/>
  <c r="F558" i="1"/>
  <c r="G558" i="1"/>
  <c r="H558" i="1"/>
  <c r="I558" i="1"/>
  <c r="N558" i="1"/>
  <c r="E559" i="1"/>
  <c r="F559" i="1"/>
  <c r="G559" i="1"/>
  <c r="H559" i="1"/>
  <c r="I559" i="1"/>
  <c r="N559" i="1"/>
  <c r="E560" i="1"/>
  <c r="F560" i="1"/>
  <c r="G560" i="1"/>
  <c r="H560" i="1"/>
  <c r="I560" i="1"/>
  <c r="N560" i="1"/>
  <c r="L560" i="10" s="1"/>
  <c r="E561" i="1"/>
  <c r="F561" i="1"/>
  <c r="G561" i="1"/>
  <c r="H561" i="1"/>
  <c r="I561" i="1"/>
  <c r="N561" i="1"/>
  <c r="E562" i="1"/>
  <c r="F562" i="1"/>
  <c r="G562" i="1"/>
  <c r="H562" i="1"/>
  <c r="I562" i="1"/>
  <c r="N562" i="1"/>
  <c r="E563" i="1"/>
  <c r="F563" i="1"/>
  <c r="K563" i="11" s="1"/>
  <c r="G563" i="1"/>
  <c r="H563" i="1"/>
  <c r="I563" i="1"/>
  <c r="N563" i="1"/>
  <c r="L563" i="10" s="1"/>
  <c r="E564" i="1"/>
  <c r="F564" i="1"/>
  <c r="G564" i="1"/>
  <c r="H564" i="1"/>
  <c r="I564" i="1"/>
  <c r="N564" i="1"/>
  <c r="L564" i="10" s="1"/>
  <c r="E565" i="1"/>
  <c r="F565" i="1"/>
  <c r="G565" i="1"/>
  <c r="H565" i="1"/>
  <c r="I565" i="1"/>
  <c r="N565" i="1"/>
  <c r="E566" i="1"/>
  <c r="F566" i="1"/>
  <c r="G566" i="1"/>
  <c r="H566" i="1"/>
  <c r="I566" i="1"/>
  <c r="N566" i="1"/>
  <c r="E567" i="1"/>
  <c r="F567" i="1"/>
  <c r="G567" i="1"/>
  <c r="H567" i="1"/>
  <c r="I567" i="1"/>
  <c r="N567" i="1"/>
  <c r="E568" i="1"/>
  <c r="F568" i="1"/>
  <c r="G568" i="1"/>
  <c r="H568" i="1"/>
  <c r="I568" i="1"/>
  <c r="N568" i="1"/>
  <c r="L568" i="10" s="1"/>
  <c r="E569" i="1"/>
  <c r="F569" i="1"/>
  <c r="G569" i="1"/>
  <c r="H569" i="1"/>
  <c r="I569" i="1"/>
  <c r="N569" i="1"/>
  <c r="E570" i="1"/>
  <c r="F570" i="1"/>
  <c r="G570" i="1"/>
  <c r="H570" i="1"/>
  <c r="I570" i="1"/>
  <c r="N570" i="1"/>
  <c r="E571" i="1"/>
  <c r="F571" i="1"/>
  <c r="K571" i="11" s="1"/>
  <c r="G571" i="1"/>
  <c r="H571" i="1"/>
  <c r="I571" i="1"/>
  <c r="N571" i="1"/>
  <c r="L571" i="10" s="1"/>
  <c r="E572" i="1"/>
  <c r="F572" i="1"/>
  <c r="G572" i="1"/>
  <c r="H572" i="1"/>
  <c r="I572" i="1"/>
  <c r="N572" i="1"/>
  <c r="E573" i="1"/>
  <c r="F573" i="1"/>
  <c r="G573" i="1"/>
  <c r="H573" i="1"/>
  <c r="I573" i="1"/>
  <c r="N573" i="1"/>
  <c r="E574" i="1"/>
  <c r="F574" i="1"/>
  <c r="G574" i="1"/>
  <c r="H574" i="1"/>
  <c r="I574" i="1"/>
  <c r="N574" i="1"/>
  <c r="E575" i="1"/>
  <c r="F575" i="1"/>
  <c r="G575" i="1"/>
  <c r="H575" i="1"/>
  <c r="I575" i="1"/>
  <c r="N575" i="1"/>
  <c r="E576" i="1"/>
  <c r="F576" i="1"/>
  <c r="G576" i="1"/>
  <c r="H576" i="1"/>
  <c r="I576" i="1"/>
  <c r="N576" i="1"/>
  <c r="L576" i="10" s="1"/>
  <c r="E577" i="1"/>
  <c r="F577" i="1"/>
  <c r="G577" i="1"/>
  <c r="H577" i="1"/>
  <c r="I577" i="1"/>
  <c r="N577" i="1"/>
  <c r="E578" i="1"/>
  <c r="F578" i="1"/>
  <c r="G578" i="1"/>
  <c r="H578" i="1"/>
  <c r="I578" i="1"/>
  <c r="N578" i="1"/>
  <c r="E579" i="1"/>
  <c r="F579" i="1"/>
  <c r="K579" i="11" s="1"/>
  <c r="G579" i="1"/>
  <c r="H579" i="1"/>
  <c r="I579" i="1"/>
  <c r="N579" i="1"/>
  <c r="L579" i="10" s="1"/>
  <c r="E580" i="1"/>
  <c r="F580" i="1"/>
  <c r="G580" i="1"/>
  <c r="H580" i="1"/>
  <c r="I580" i="1"/>
  <c r="N580" i="1"/>
  <c r="L580" i="10" s="1"/>
  <c r="E581" i="1"/>
  <c r="F581" i="1"/>
  <c r="G581" i="1"/>
  <c r="H581" i="1"/>
  <c r="I581" i="1"/>
  <c r="N581" i="1"/>
  <c r="E582" i="1"/>
  <c r="F582" i="1"/>
  <c r="G582" i="1"/>
  <c r="H582" i="1"/>
  <c r="I582" i="1"/>
  <c r="N582" i="1"/>
  <c r="E583" i="1"/>
  <c r="F583" i="1"/>
  <c r="G583" i="1"/>
  <c r="H583" i="1"/>
  <c r="I583" i="1"/>
  <c r="N583" i="1"/>
  <c r="E584" i="1"/>
  <c r="F584" i="1"/>
  <c r="G584" i="1"/>
  <c r="H584" i="1"/>
  <c r="I584" i="1"/>
  <c r="N584" i="1"/>
  <c r="L584" i="10" s="1"/>
  <c r="E585" i="1"/>
  <c r="F585" i="1"/>
  <c r="G585" i="1"/>
  <c r="H585" i="1"/>
  <c r="I585" i="1"/>
  <c r="N585" i="1"/>
  <c r="E586" i="1"/>
  <c r="F586" i="1"/>
  <c r="G586" i="1"/>
  <c r="H586" i="1"/>
  <c r="I586" i="1"/>
  <c r="N586" i="1"/>
  <c r="E587" i="1"/>
  <c r="F587" i="1"/>
  <c r="K587" i="11" s="1"/>
  <c r="G587" i="1"/>
  <c r="H587" i="1"/>
  <c r="I587" i="1"/>
  <c r="N587" i="1"/>
  <c r="L587" i="10" s="1"/>
  <c r="E588" i="1"/>
  <c r="F588" i="1"/>
  <c r="G588" i="1"/>
  <c r="H588" i="1"/>
  <c r="I588" i="1"/>
  <c r="N588" i="1"/>
  <c r="L588" i="10" s="1"/>
  <c r="E589" i="1"/>
  <c r="F589" i="1"/>
  <c r="G589" i="1"/>
  <c r="H589" i="1"/>
  <c r="I589" i="1"/>
  <c r="N589" i="1"/>
  <c r="E590" i="1"/>
  <c r="F590" i="1"/>
  <c r="G590" i="1"/>
  <c r="H590" i="1"/>
  <c r="I590" i="1"/>
  <c r="N590" i="1"/>
  <c r="E591" i="1"/>
  <c r="F591" i="1"/>
  <c r="G591" i="1"/>
  <c r="H591" i="1"/>
  <c r="I591" i="1"/>
  <c r="N591" i="1"/>
  <c r="E592" i="1"/>
  <c r="F592" i="1"/>
  <c r="G592" i="1"/>
  <c r="H592" i="1"/>
  <c r="I592" i="1"/>
  <c r="N592" i="1"/>
  <c r="L592" i="10" s="1"/>
  <c r="E593" i="1"/>
  <c r="F593" i="1"/>
  <c r="G593" i="1"/>
  <c r="H593" i="1"/>
  <c r="I593" i="1"/>
  <c r="N593" i="1"/>
  <c r="E594" i="1"/>
  <c r="F594" i="1"/>
  <c r="G594" i="1"/>
  <c r="H594" i="1"/>
  <c r="I594" i="1"/>
  <c r="N594" i="1"/>
  <c r="E595" i="1"/>
  <c r="F595" i="1"/>
  <c r="K595" i="11" s="1"/>
  <c r="G595" i="1"/>
  <c r="H595" i="1"/>
  <c r="I595" i="1"/>
  <c r="N595" i="1"/>
  <c r="L595" i="10" s="1"/>
  <c r="E596" i="1"/>
  <c r="F596" i="1"/>
  <c r="G596" i="1"/>
  <c r="H596" i="1"/>
  <c r="I596" i="1"/>
  <c r="N596" i="1"/>
  <c r="L596" i="10" s="1"/>
  <c r="E597" i="1"/>
  <c r="F597" i="1"/>
  <c r="G597" i="1"/>
  <c r="H597" i="1"/>
  <c r="I597" i="1"/>
  <c r="N597" i="1"/>
  <c r="E598" i="1"/>
  <c r="F598" i="1"/>
  <c r="G598" i="1"/>
  <c r="H598" i="1"/>
  <c r="I598" i="1"/>
  <c r="N598" i="1"/>
  <c r="E599" i="1"/>
  <c r="F599" i="1"/>
  <c r="G599" i="1"/>
  <c r="H599" i="1"/>
  <c r="I599" i="1"/>
  <c r="N599" i="1"/>
  <c r="E600" i="1"/>
  <c r="F600" i="1"/>
  <c r="G600" i="1"/>
  <c r="H600" i="1"/>
  <c r="I600" i="1"/>
  <c r="N600" i="1"/>
  <c r="L600" i="10" s="1"/>
  <c r="E601" i="1"/>
  <c r="F601" i="1"/>
  <c r="G601" i="1"/>
  <c r="H601" i="1"/>
  <c r="I601" i="1"/>
  <c r="N601" i="1"/>
  <c r="E602" i="1"/>
  <c r="F602" i="1"/>
  <c r="G602" i="1"/>
  <c r="H602" i="1"/>
  <c r="I602" i="1"/>
  <c r="N602" i="1"/>
  <c r="E603" i="1"/>
  <c r="F603" i="1"/>
  <c r="K603" i="11" s="1"/>
  <c r="G603" i="1"/>
  <c r="H603" i="1"/>
  <c r="I603" i="1"/>
  <c r="N603" i="1"/>
  <c r="L603" i="10" s="1"/>
  <c r="E604" i="1"/>
  <c r="F604" i="1"/>
  <c r="G604" i="1"/>
  <c r="H604" i="1"/>
  <c r="I604" i="1"/>
  <c r="N604" i="1"/>
  <c r="E605" i="1"/>
  <c r="F605" i="1"/>
  <c r="G605" i="1"/>
  <c r="H605" i="1"/>
  <c r="I605" i="1"/>
  <c r="N605" i="1"/>
  <c r="E606" i="1"/>
  <c r="F606" i="1"/>
  <c r="G606" i="1"/>
  <c r="H606" i="1"/>
  <c r="I606" i="1"/>
  <c r="N606" i="1"/>
  <c r="E607" i="1"/>
  <c r="F607" i="1"/>
  <c r="G607" i="1"/>
  <c r="H607" i="1"/>
  <c r="I607" i="1"/>
  <c r="N607" i="1"/>
  <c r="E608" i="1"/>
  <c r="F608" i="1"/>
  <c r="G608" i="1"/>
  <c r="H608" i="1"/>
  <c r="I608" i="1"/>
  <c r="N608" i="1"/>
  <c r="L608" i="10" s="1"/>
  <c r="E609" i="1"/>
  <c r="F609" i="1"/>
  <c r="G609" i="1"/>
  <c r="H609" i="1"/>
  <c r="I609" i="1"/>
  <c r="N609" i="1"/>
  <c r="E610" i="1"/>
  <c r="F610" i="1"/>
  <c r="G610" i="1"/>
  <c r="H610" i="1"/>
  <c r="I610" i="1"/>
  <c r="N610" i="1"/>
  <c r="E611" i="1"/>
  <c r="F611" i="1"/>
  <c r="K611" i="11" s="1"/>
  <c r="G611" i="1"/>
  <c r="H611" i="1"/>
  <c r="I611" i="1"/>
  <c r="N611" i="1"/>
  <c r="L611" i="10" s="1"/>
  <c r="E612" i="1"/>
  <c r="F612" i="1"/>
  <c r="G612" i="1"/>
  <c r="H612" i="1"/>
  <c r="I612" i="1"/>
  <c r="N612" i="1"/>
  <c r="L612" i="10" s="1"/>
  <c r="E613" i="1"/>
  <c r="F613" i="1"/>
  <c r="G613" i="1"/>
  <c r="H613" i="1"/>
  <c r="I613" i="1"/>
  <c r="N613" i="1"/>
  <c r="E614" i="1"/>
  <c r="F614" i="1"/>
  <c r="G614" i="1"/>
  <c r="H614" i="1"/>
  <c r="I614" i="1"/>
  <c r="N614" i="1"/>
  <c r="E615" i="1"/>
  <c r="F615" i="1"/>
  <c r="G615" i="1"/>
  <c r="H615" i="1"/>
  <c r="I615" i="1"/>
  <c r="N615" i="1"/>
  <c r="E616" i="1"/>
  <c r="F616" i="1"/>
  <c r="G616" i="1"/>
  <c r="H616" i="1"/>
  <c r="I616" i="1"/>
  <c r="N616" i="1"/>
  <c r="L616" i="10" s="1"/>
  <c r="E617" i="1"/>
  <c r="F617" i="1"/>
  <c r="G617" i="1"/>
  <c r="H617" i="1"/>
  <c r="I617" i="1"/>
  <c r="N617" i="1"/>
  <c r="E618" i="1"/>
  <c r="F618" i="1"/>
  <c r="G618" i="1"/>
  <c r="H618" i="1"/>
  <c r="I618" i="1"/>
  <c r="N618" i="1"/>
  <c r="E619" i="1"/>
  <c r="F619" i="1"/>
  <c r="K619" i="11" s="1"/>
  <c r="G619" i="1"/>
  <c r="H619" i="1"/>
  <c r="I619" i="1"/>
  <c r="N619" i="1"/>
  <c r="L619" i="10" s="1"/>
  <c r="E620" i="1"/>
  <c r="F620" i="1"/>
  <c r="G620" i="1"/>
  <c r="H620" i="1"/>
  <c r="I620" i="1"/>
  <c r="N620" i="1"/>
  <c r="L620" i="10" s="1"/>
  <c r="E621" i="1"/>
  <c r="F621" i="1"/>
  <c r="G621" i="1"/>
  <c r="H621" i="1"/>
  <c r="I621" i="1"/>
  <c r="N621" i="1"/>
  <c r="E622" i="1"/>
  <c r="F622" i="1"/>
  <c r="G622" i="1"/>
  <c r="H622" i="1"/>
  <c r="I622" i="1"/>
  <c r="N622" i="1"/>
  <c r="E623" i="1"/>
  <c r="F623" i="1"/>
  <c r="G623" i="1"/>
  <c r="H623" i="1"/>
  <c r="I623" i="1"/>
  <c r="N623" i="1"/>
  <c r="E624" i="1"/>
  <c r="F624" i="1"/>
  <c r="G624" i="1"/>
  <c r="H624" i="1"/>
  <c r="I624" i="1"/>
  <c r="N624" i="1"/>
  <c r="L624" i="10" s="1"/>
  <c r="E625" i="1"/>
  <c r="F625" i="1"/>
  <c r="G625" i="1"/>
  <c r="H625" i="1"/>
  <c r="I625" i="1"/>
  <c r="N625" i="1"/>
  <c r="E626" i="1"/>
  <c r="F626" i="1"/>
  <c r="G626" i="1"/>
  <c r="H626" i="1"/>
  <c r="I626" i="1"/>
  <c r="N626" i="1"/>
  <c r="E627" i="1"/>
  <c r="F627" i="1"/>
  <c r="K627" i="11" s="1"/>
  <c r="G627" i="1"/>
  <c r="H627" i="1"/>
  <c r="I627" i="1"/>
  <c r="N627" i="1"/>
  <c r="L627" i="10" s="1"/>
  <c r="E628" i="1"/>
  <c r="F628" i="1"/>
  <c r="G628" i="1"/>
  <c r="H628" i="1"/>
  <c r="I628" i="1"/>
  <c r="N628" i="1"/>
  <c r="L628" i="10" s="1"/>
  <c r="E629" i="1"/>
  <c r="F629" i="1"/>
  <c r="G629" i="1"/>
  <c r="H629" i="1"/>
  <c r="I629" i="1"/>
  <c r="N629" i="1"/>
  <c r="E630" i="1"/>
  <c r="F630" i="1"/>
  <c r="G630" i="1"/>
  <c r="H630" i="1"/>
  <c r="I630" i="1"/>
  <c r="N630" i="1"/>
  <c r="E631" i="1"/>
  <c r="F631" i="1"/>
  <c r="G631" i="1"/>
  <c r="H631" i="1"/>
  <c r="I631" i="1"/>
  <c r="N631" i="1"/>
  <c r="E632" i="1"/>
  <c r="F632" i="1"/>
  <c r="G632" i="1"/>
  <c r="H632" i="1"/>
  <c r="I632" i="1"/>
  <c r="N632" i="1"/>
  <c r="L632" i="10" s="1"/>
  <c r="E633" i="1"/>
  <c r="F633" i="1"/>
  <c r="G633" i="1"/>
  <c r="H633" i="1"/>
  <c r="I633" i="1"/>
  <c r="N633" i="1"/>
  <c r="E634" i="1"/>
  <c r="F634" i="1"/>
  <c r="G634" i="1"/>
  <c r="H634" i="1"/>
  <c r="I634" i="1"/>
  <c r="N634" i="1"/>
  <c r="E635" i="1"/>
  <c r="F635" i="1"/>
  <c r="K635" i="11" s="1"/>
  <c r="G635" i="1"/>
  <c r="H635" i="1"/>
  <c r="I635" i="1"/>
  <c r="N635" i="1"/>
  <c r="L635" i="10" s="1"/>
  <c r="E636" i="1"/>
  <c r="F636" i="1"/>
  <c r="G636" i="1"/>
  <c r="H636" i="1"/>
  <c r="I636" i="1"/>
  <c r="N636" i="1"/>
  <c r="E637" i="1"/>
  <c r="F637" i="1"/>
  <c r="G637" i="1"/>
  <c r="H637" i="1"/>
  <c r="I637" i="1"/>
  <c r="N637" i="1"/>
  <c r="E638" i="1"/>
  <c r="F638" i="1"/>
  <c r="G638" i="1"/>
  <c r="H638" i="1"/>
  <c r="I638" i="1"/>
  <c r="N638" i="1"/>
  <c r="E639" i="1"/>
  <c r="F639" i="1"/>
  <c r="G639" i="1"/>
  <c r="H639" i="1"/>
  <c r="I639" i="1"/>
  <c r="N639" i="1"/>
  <c r="E640" i="1"/>
  <c r="F640" i="1"/>
  <c r="G640" i="1"/>
  <c r="H640" i="1"/>
  <c r="I640" i="1"/>
  <c r="N640" i="1"/>
  <c r="L640" i="10" s="1"/>
  <c r="E641" i="1"/>
  <c r="F641" i="1"/>
  <c r="G641" i="1"/>
  <c r="H641" i="1"/>
  <c r="I641" i="1"/>
  <c r="N641" i="1"/>
  <c r="E642" i="1"/>
  <c r="F642" i="1"/>
  <c r="G642" i="1"/>
  <c r="H642" i="1"/>
  <c r="I642" i="1"/>
  <c r="N642" i="1"/>
  <c r="E643" i="1"/>
  <c r="F643" i="1"/>
  <c r="K643" i="11" s="1"/>
  <c r="G643" i="1"/>
  <c r="H643" i="1"/>
  <c r="I643" i="1"/>
  <c r="N643" i="1"/>
  <c r="L643" i="10" s="1"/>
  <c r="E644" i="1"/>
  <c r="F644" i="1"/>
  <c r="G644" i="1"/>
  <c r="H644" i="1"/>
  <c r="I644" i="1"/>
  <c r="N644" i="1"/>
  <c r="L644" i="10" s="1"/>
  <c r="E645" i="1"/>
  <c r="F645" i="1"/>
  <c r="G645" i="1"/>
  <c r="H645" i="1"/>
  <c r="I645" i="1"/>
  <c r="N645" i="1"/>
  <c r="E646" i="1"/>
  <c r="F646" i="1"/>
  <c r="G646" i="1"/>
  <c r="H646" i="1"/>
  <c r="I646" i="1"/>
  <c r="N646" i="1"/>
  <c r="E647" i="1"/>
  <c r="F647" i="1"/>
  <c r="G647" i="1"/>
  <c r="H647" i="1"/>
  <c r="I647" i="1"/>
  <c r="N647" i="1"/>
  <c r="E648" i="1"/>
  <c r="F648" i="1"/>
  <c r="G648" i="1"/>
  <c r="H648" i="1"/>
  <c r="I648" i="1"/>
  <c r="N648" i="1"/>
  <c r="L648" i="10" s="1"/>
  <c r="E649" i="1"/>
  <c r="F649" i="1"/>
  <c r="G649" i="1"/>
  <c r="H649" i="1"/>
  <c r="I649" i="1"/>
  <c r="N649" i="1"/>
  <c r="E650" i="1"/>
  <c r="F650" i="1"/>
  <c r="G650" i="1"/>
  <c r="H650" i="1"/>
  <c r="I650" i="1"/>
  <c r="N650" i="1"/>
  <c r="E651" i="1"/>
  <c r="F651" i="1"/>
  <c r="K651" i="11" s="1"/>
  <c r="G651" i="1"/>
  <c r="H651" i="1"/>
  <c r="I651" i="1"/>
  <c r="N651" i="1"/>
  <c r="L651" i="10" s="1"/>
  <c r="E652" i="1"/>
  <c r="F652" i="1"/>
  <c r="G652" i="1"/>
  <c r="H652" i="1"/>
  <c r="I652" i="1"/>
  <c r="N652" i="1"/>
  <c r="L652" i="10" s="1"/>
  <c r="E653" i="1"/>
  <c r="F653" i="1"/>
  <c r="G653" i="1"/>
  <c r="H653" i="1"/>
  <c r="I653" i="1"/>
  <c r="N653" i="1"/>
  <c r="E654" i="1"/>
  <c r="F654" i="1"/>
  <c r="G654" i="1"/>
  <c r="H654" i="1"/>
  <c r="I654" i="1"/>
  <c r="N654" i="1"/>
  <c r="E655" i="1"/>
  <c r="F655" i="1"/>
  <c r="G655" i="1"/>
  <c r="H655" i="1"/>
  <c r="I655" i="1"/>
  <c r="N655" i="1"/>
  <c r="E656" i="1"/>
  <c r="F656" i="1"/>
  <c r="G656" i="1"/>
  <c r="H656" i="1"/>
  <c r="I656" i="1"/>
  <c r="N656" i="1"/>
  <c r="L656" i="10" s="1"/>
  <c r="E657" i="1"/>
  <c r="F657" i="1"/>
  <c r="G657" i="1"/>
  <c r="H657" i="1"/>
  <c r="I657" i="1"/>
  <c r="N657" i="1"/>
  <c r="E658" i="1"/>
  <c r="F658" i="1"/>
  <c r="G658" i="1"/>
  <c r="H658" i="1"/>
  <c r="I658" i="1"/>
  <c r="N658" i="1"/>
  <c r="E659" i="1"/>
  <c r="F659" i="1"/>
  <c r="K659" i="11" s="1"/>
  <c r="G659" i="1"/>
  <c r="H659" i="1"/>
  <c r="I659" i="1"/>
  <c r="N659" i="1"/>
  <c r="L659" i="10" s="1"/>
  <c r="E660" i="1"/>
  <c r="F660" i="1"/>
  <c r="G660" i="1"/>
  <c r="H660" i="1"/>
  <c r="I660" i="1"/>
  <c r="N660" i="1"/>
  <c r="L660" i="10" s="1"/>
  <c r="E661" i="1"/>
  <c r="F661" i="1"/>
  <c r="G661" i="1"/>
  <c r="H661" i="1"/>
  <c r="I661" i="1"/>
  <c r="N661" i="1"/>
  <c r="E662" i="1"/>
  <c r="F662" i="1"/>
  <c r="G662" i="1"/>
  <c r="H662" i="1"/>
  <c r="I662" i="1"/>
  <c r="N662" i="1"/>
  <c r="E663" i="1"/>
  <c r="F663" i="1"/>
  <c r="G663" i="1"/>
  <c r="H663" i="1"/>
  <c r="I663" i="1"/>
  <c r="N663" i="1"/>
  <c r="E664" i="1"/>
  <c r="F664" i="1"/>
  <c r="G664" i="1"/>
  <c r="H664" i="1"/>
  <c r="I664" i="1"/>
  <c r="N664" i="1"/>
  <c r="L664" i="10" s="1"/>
  <c r="E665" i="1"/>
  <c r="F665" i="1"/>
  <c r="G665" i="1"/>
  <c r="H665" i="1"/>
  <c r="I665" i="1"/>
  <c r="N665" i="1"/>
  <c r="E666" i="1"/>
  <c r="F666" i="1"/>
  <c r="G666" i="1"/>
  <c r="H666" i="1"/>
  <c r="I666" i="1"/>
  <c r="N666" i="1"/>
  <c r="E667" i="1"/>
  <c r="F667" i="1"/>
  <c r="K667" i="11" s="1"/>
  <c r="G667" i="1"/>
  <c r="H667" i="1"/>
  <c r="I667" i="1"/>
  <c r="N667" i="1"/>
  <c r="E668" i="1"/>
  <c r="F668" i="1"/>
  <c r="G668" i="1"/>
  <c r="H668" i="1"/>
  <c r="I668" i="1"/>
  <c r="N668" i="1"/>
  <c r="L668" i="10" s="1"/>
  <c r="E669" i="1"/>
  <c r="F669" i="1"/>
  <c r="G669" i="1"/>
  <c r="H669" i="1"/>
  <c r="I669" i="1"/>
  <c r="N669" i="1"/>
  <c r="E670" i="1"/>
  <c r="F670" i="1"/>
  <c r="G670" i="1"/>
  <c r="H670" i="1"/>
  <c r="I670" i="1"/>
  <c r="N670" i="1"/>
  <c r="E671" i="1"/>
  <c r="F671" i="1"/>
  <c r="G671" i="1"/>
  <c r="H671" i="1"/>
  <c r="I671" i="1"/>
  <c r="N671" i="1"/>
  <c r="E672" i="1"/>
  <c r="F672" i="1"/>
  <c r="G672" i="1"/>
  <c r="H672" i="1"/>
  <c r="I672" i="1"/>
  <c r="N672" i="1"/>
  <c r="L672" i="10" s="1"/>
  <c r="E673" i="1"/>
  <c r="F673" i="1"/>
  <c r="G673" i="1"/>
  <c r="H673" i="1"/>
  <c r="I673" i="1"/>
  <c r="N673" i="1"/>
  <c r="E674" i="1"/>
  <c r="F674" i="1"/>
  <c r="G674" i="1"/>
  <c r="H674" i="1"/>
  <c r="I674" i="1"/>
  <c r="N674" i="1"/>
  <c r="E675" i="1"/>
  <c r="F675" i="1"/>
  <c r="G675" i="1"/>
  <c r="H675" i="1"/>
  <c r="I675" i="1"/>
  <c r="N675" i="1"/>
  <c r="E676" i="1"/>
  <c r="F676" i="1"/>
  <c r="G676" i="1"/>
  <c r="H676" i="1"/>
  <c r="I676" i="1"/>
  <c r="N676" i="1"/>
  <c r="L676" i="10" s="1"/>
  <c r="E677" i="1"/>
  <c r="F677" i="1"/>
  <c r="G677" i="1"/>
  <c r="H677" i="1"/>
  <c r="I677" i="1"/>
  <c r="N677" i="1"/>
  <c r="E678" i="1"/>
  <c r="F678" i="1"/>
  <c r="G678" i="1"/>
  <c r="H678" i="1"/>
  <c r="I678" i="1"/>
  <c r="N678" i="1"/>
  <c r="E679" i="1"/>
  <c r="F679" i="1"/>
  <c r="G679" i="1"/>
  <c r="H679" i="1"/>
  <c r="I679" i="1"/>
  <c r="N679" i="1"/>
  <c r="E680" i="1"/>
  <c r="F680" i="1"/>
  <c r="G680" i="1"/>
  <c r="H680" i="1"/>
  <c r="I680" i="1"/>
  <c r="N680" i="1"/>
  <c r="L680" i="10" s="1"/>
  <c r="E681" i="1"/>
  <c r="F681" i="1"/>
  <c r="G681" i="1"/>
  <c r="H681" i="1"/>
  <c r="I681" i="1"/>
  <c r="N681" i="1"/>
  <c r="E682" i="1"/>
  <c r="F682" i="1"/>
  <c r="G682" i="1"/>
  <c r="H682" i="1"/>
  <c r="I682" i="1"/>
  <c r="N682" i="1"/>
  <c r="E683" i="1"/>
  <c r="F683" i="1"/>
  <c r="G683" i="1"/>
  <c r="H683" i="1"/>
  <c r="I683" i="1"/>
  <c r="N683" i="1"/>
  <c r="E684" i="1"/>
  <c r="F684" i="1"/>
  <c r="G684" i="1"/>
  <c r="H684" i="1"/>
  <c r="I684" i="1"/>
  <c r="N684" i="1"/>
  <c r="L684" i="10" s="1"/>
  <c r="E685" i="1"/>
  <c r="F685" i="1"/>
  <c r="G685" i="1"/>
  <c r="H685" i="1"/>
  <c r="I685" i="1"/>
  <c r="N685" i="1"/>
  <c r="E686" i="1"/>
  <c r="F686" i="1"/>
  <c r="G686" i="1"/>
  <c r="H686" i="1"/>
  <c r="I686" i="1"/>
  <c r="N686" i="1"/>
  <c r="E687" i="1"/>
  <c r="F687" i="1"/>
  <c r="G687" i="1"/>
  <c r="H687" i="1"/>
  <c r="I687" i="1"/>
  <c r="N687" i="1"/>
  <c r="E688" i="1"/>
  <c r="F688" i="1"/>
  <c r="G688" i="1"/>
  <c r="H688" i="1"/>
  <c r="I688" i="1"/>
  <c r="N688" i="1"/>
  <c r="L688" i="10" s="1"/>
  <c r="E689" i="1"/>
  <c r="F689" i="1"/>
  <c r="G689" i="1"/>
  <c r="H689" i="1"/>
  <c r="I689" i="1"/>
  <c r="N689" i="1"/>
  <c r="E690" i="1"/>
  <c r="F690" i="1"/>
  <c r="G690" i="1"/>
  <c r="H690" i="1"/>
  <c r="I690" i="1"/>
  <c r="N690" i="1"/>
  <c r="E691" i="1"/>
  <c r="F691" i="1"/>
  <c r="G691" i="1"/>
  <c r="H691" i="1"/>
  <c r="I691" i="1"/>
  <c r="N691" i="1"/>
  <c r="E692" i="1"/>
  <c r="F692" i="1"/>
  <c r="G692" i="1"/>
  <c r="H692" i="1"/>
  <c r="I692" i="1"/>
  <c r="N692" i="1"/>
  <c r="L692" i="10" s="1"/>
  <c r="E693" i="1"/>
  <c r="F693" i="1"/>
  <c r="G693" i="1"/>
  <c r="H693" i="1"/>
  <c r="I693" i="1"/>
  <c r="N693" i="1"/>
  <c r="E694" i="1"/>
  <c r="F694" i="1"/>
  <c r="G694" i="1"/>
  <c r="H694" i="1"/>
  <c r="I694" i="1"/>
  <c r="N694" i="1"/>
  <c r="E695" i="1"/>
  <c r="F695" i="1"/>
  <c r="G695" i="1"/>
  <c r="H695" i="1"/>
  <c r="I695" i="1"/>
  <c r="N695" i="1"/>
  <c r="E696" i="1"/>
  <c r="F696" i="1"/>
  <c r="G696" i="1"/>
  <c r="H696" i="1"/>
  <c r="I696" i="1"/>
  <c r="N696" i="1"/>
  <c r="L696" i="10" s="1"/>
  <c r="E697" i="1"/>
  <c r="F697" i="1"/>
  <c r="G697" i="1"/>
  <c r="H697" i="1"/>
  <c r="I697" i="1"/>
  <c r="N697" i="1"/>
  <c r="E698" i="1"/>
  <c r="F698" i="1"/>
  <c r="G698" i="1"/>
  <c r="H698" i="1"/>
  <c r="I698" i="1"/>
  <c r="N698" i="1"/>
  <c r="E699" i="1"/>
  <c r="F699" i="1"/>
  <c r="G699" i="1"/>
  <c r="H699" i="1"/>
  <c r="I699" i="1"/>
  <c r="N699" i="1"/>
  <c r="L699" i="10" s="1"/>
  <c r="E700" i="1"/>
  <c r="F700" i="1"/>
  <c r="G700" i="1"/>
  <c r="H700" i="1"/>
  <c r="I700" i="1"/>
  <c r="N700" i="1"/>
  <c r="L700" i="10" s="1"/>
  <c r="E701" i="1"/>
  <c r="F701" i="1"/>
  <c r="G701" i="1"/>
  <c r="H701" i="1"/>
  <c r="I701" i="1"/>
  <c r="N701" i="1"/>
  <c r="E702" i="1"/>
  <c r="F702" i="1"/>
  <c r="G702" i="1"/>
  <c r="H702" i="1"/>
  <c r="I702" i="1"/>
  <c r="N702" i="1"/>
  <c r="E703" i="1"/>
  <c r="F703" i="1"/>
  <c r="G703" i="1"/>
  <c r="H703" i="1"/>
  <c r="I703" i="1"/>
  <c r="N703" i="1"/>
  <c r="E704" i="1"/>
  <c r="F704" i="1"/>
  <c r="G704" i="1"/>
  <c r="H704" i="1"/>
  <c r="I704" i="1"/>
  <c r="N704" i="1"/>
  <c r="E705" i="1"/>
  <c r="F705" i="1"/>
  <c r="G705" i="1"/>
  <c r="H705" i="1"/>
  <c r="I705" i="1"/>
  <c r="N705" i="1"/>
  <c r="E706" i="1"/>
  <c r="F706" i="1"/>
  <c r="G706" i="1"/>
  <c r="H706" i="1"/>
  <c r="I706" i="1"/>
  <c r="N706" i="1"/>
  <c r="E707" i="1"/>
  <c r="F707" i="1"/>
  <c r="G707" i="1"/>
  <c r="H707" i="1"/>
  <c r="I707" i="1"/>
  <c r="N707" i="1"/>
  <c r="E708" i="1"/>
  <c r="F708" i="1"/>
  <c r="G708" i="1"/>
  <c r="H708" i="1"/>
  <c r="I708" i="1"/>
  <c r="N708" i="1"/>
  <c r="L708" i="10" s="1"/>
  <c r="E709" i="1"/>
  <c r="F709" i="1"/>
  <c r="G709" i="1"/>
  <c r="H709" i="1"/>
  <c r="I709" i="1"/>
  <c r="N709" i="1"/>
  <c r="E710" i="1"/>
  <c r="F710" i="1"/>
  <c r="G710" i="1"/>
  <c r="H710" i="1"/>
  <c r="I710" i="1"/>
  <c r="N710" i="1"/>
  <c r="E711" i="1"/>
  <c r="F711" i="1"/>
  <c r="G711" i="1"/>
  <c r="H711" i="1"/>
  <c r="I711" i="1"/>
  <c r="N711" i="1"/>
  <c r="E712" i="1"/>
  <c r="F712" i="1"/>
  <c r="G712" i="1"/>
  <c r="H712" i="1"/>
  <c r="I712" i="1"/>
  <c r="N712" i="1"/>
  <c r="L712" i="10" s="1"/>
  <c r="E713" i="1"/>
  <c r="F713" i="1"/>
  <c r="G713" i="1"/>
  <c r="H713" i="1"/>
  <c r="I713" i="1"/>
  <c r="N713" i="1"/>
  <c r="E714" i="1"/>
  <c r="F714" i="1"/>
  <c r="G714" i="1"/>
  <c r="H714" i="1"/>
  <c r="I714" i="1"/>
  <c r="N714" i="1"/>
  <c r="E715" i="1"/>
  <c r="F715" i="1"/>
  <c r="G715" i="1"/>
  <c r="H715" i="1"/>
  <c r="I715" i="1"/>
  <c r="N715" i="1"/>
  <c r="E716" i="1"/>
  <c r="F716" i="1"/>
  <c r="G716" i="1"/>
  <c r="H716" i="1"/>
  <c r="I716" i="1"/>
  <c r="N716" i="1"/>
  <c r="L716" i="10" s="1"/>
  <c r="E717" i="1"/>
  <c r="F717" i="1"/>
  <c r="G717" i="1"/>
  <c r="H717" i="1"/>
  <c r="I717" i="1"/>
  <c r="N717" i="1"/>
  <c r="E718" i="1"/>
  <c r="F718" i="1"/>
  <c r="G718" i="1"/>
  <c r="H718" i="1"/>
  <c r="I718" i="1"/>
  <c r="N718" i="1"/>
  <c r="E719" i="1"/>
  <c r="F719" i="1"/>
  <c r="G719" i="1"/>
  <c r="H719" i="1"/>
  <c r="I719" i="1"/>
  <c r="N719" i="1"/>
  <c r="E720" i="1"/>
  <c r="F720" i="1"/>
  <c r="G720" i="1"/>
  <c r="H720" i="1"/>
  <c r="I720" i="1"/>
  <c r="N720" i="1"/>
  <c r="L720" i="10" s="1"/>
  <c r="E721" i="1"/>
  <c r="F721" i="1"/>
  <c r="G721" i="1"/>
  <c r="H721" i="1"/>
  <c r="I721" i="1"/>
  <c r="N721" i="1"/>
  <c r="E722" i="1"/>
  <c r="F722" i="1"/>
  <c r="G722" i="1"/>
  <c r="H722" i="1"/>
  <c r="I722" i="1"/>
  <c r="N722" i="1"/>
  <c r="E723" i="1"/>
  <c r="F723" i="1"/>
  <c r="G723" i="1"/>
  <c r="H723" i="1"/>
  <c r="I723" i="1"/>
  <c r="N723" i="1"/>
  <c r="E724" i="1"/>
  <c r="F724" i="1"/>
  <c r="G724" i="1"/>
  <c r="H724" i="1"/>
  <c r="I724" i="1"/>
  <c r="N724" i="1"/>
  <c r="L724" i="10" s="1"/>
  <c r="E725" i="1"/>
  <c r="F725" i="1"/>
  <c r="G725" i="1"/>
  <c r="H725" i="1"/>
  <c r="I725" i="1"/>
  <c r="N725" i="1"/>
  <c r="E726" i="1"/>
  <c r="F726" i="1"/>
  <c r="G726" i="1"/>
  <c r="H726" i="1"/>
  <c r="I726" i="1"/>
  <c r="N726" i="1"/>
  <c r="E727" i="1"/>
  <c r="F727" i="1"/>
  <c r="G727" i="1"/>
  <c r="H727" i="1"/>
  <c r="I727" i="1"/>
  <c r="N727" i="1"/>
  <c r="E728" i="1"/>
  <c r="F728" i="1"/>
  <c r="G728" i="1"/>
  <c r="H728" i="1"/>
  <c r="I728" i="1"/>
  <c r="N728" i="1"/>
  <c r="L728" i="10" s="1"/>
  <c r="E729" i="1"/>
  <c r="F729" i="1"/>
  <c r="G729" i="1"/>
  <c r="H729" i="1"/>
  <c r="I729" i="1"/>
  <c r="N729" i="1"/>
  <c r="E730" i="1"/>
  <c r="F730" i="1"/>
  <c r="G730" i="1"/>
  <c r="H730" i="1"/>
  <c r="I730" i="1"/>
  <c r="N730" i="1"/>
  <c r="E731" i="1"/>
  <c r="F731" i="1"/>
  <c r="G731" i="1"/>
  <c r="H731" i="1"/>
  <c r="I731" i="1"/>
  <c r="N731" i="1"/>
  <c r="L731" i="10" s="1"/>
  <c r="E732" i="1"/>
  <c r="F732" i="1"/>
  <c r="G732" i="1"/>
  <c r="H732" i="1"/>
  <c r="I732" i="1"/>
  <c r="N732" i="1"/>
  <c r="L732" i="10" s="1"/>
  <c r="E733" i="1"/>
  <c r="F733" i="1"/>
  <c r="G733" i="1"/>
  <c r="H733" i="1"/>
  <c r="I733" i="1"/>
  <c r="N733" i="1"/>
  <c r="E734" i="1"/>
  <c r="F734" i="1"/>
  <c r="G734" i="1"/>
  <c r="H734" i="1"/>
  <c r="I734" i="1"/>
  <c r="N734" i="1"/>
  <c r="E735" i="1"/>
  <c r="F735" i="1"/>
  <c r="G735" i="1"/>
  <c r="H735" i="1"/>
  <c r="I735" i="1"/>
  <c r="N735" i="1"/>
  <c r="E736" i="1"/>
  <c r="F736" i="1"/>
  <c r="G736" i="1"/>
  <c r="H736" i="1"/>
  <c r="I736" i="1"/>
  <c r="N736" i="1"/>
  <c r="L736" i="10" s="1"/>
  <c r="E737" i="1"/>
  <c r="F737" i="1"/>
  <c r="G737" i="1"/>
  <c r="H737" i="1"/>
  <c r="I737" i="1"/>
  <c r="N737" i="1"/>
  <c r="E738" i="1"/>
  <c r="F738" i="1"/>
  <c r="G738" i="1"/>
  <c r="H738" i="1"/>
  <c r="I738" i="1"/>
  <c r="N738" i="1"/>
  <c r="E739" i="1"/>
  <c r="F739" i="1"/>
  <c r="G739" i="1"/>
  <c r="H739" i="1"/>
  <c r="I739" i="1"/>
  <c r="N739" i="1"/>
  <c r="L739" i="10" s="1"/>
  <c r="E740" i="1"/>
  <c r="F740" i="1"/>
  <c r="G740" i="1"/>
  <c r="H740" i="1"/>
  <c r="I740" i="1"/>
  <c r="N740" i="1"/>
  <c r="L740" i="10" s="1"/>
  <c r="E741" i="1"/>
  <c r="F741" i="1"/>
  <c r="G741" i="1"/>
  <c r="H741" i="1"/>
  <c r="I741" i="1"/>
  <c r="N741" i="1"/>
  <c r="E742" i="1"/>
  <c r="F742" i="1"/>
  <c r="G742" i="1"/>
  <c r="H742" i="1"/>
  <c r="I742" i="1"/>
  <c r="N742" i="1"/>
  <c r="E743" i="1"/>
  <c r="F743" i="1"/>
  <c r="G743" i="1"/>
  <c r="H743" i="1"/>
  <c r="I743" i="1"/>
  <c r="N743" i="1"/>
  <c r="E744" i="1"/>
  <c r="F744" i="1"/>
  <c r="G744" i="1"/>
  <c r="H744" i="1"/>
  <c r="I744" i="1"/>
  <c r="N744" i="1"/>
  <c r="L744" i="10" s="1"/>
  <c r="E745" i="1"/>
  <c r="F745" i="1"/>
  <c r="G745" i="1"/>
  <c r="H745" i="1"/>
  <c r="I745" i="1"/>
  <c r="N745" i="1"/>
  <c r="E746" i="1"/>
  <c r="F746" i="1"/>
  <c r="G746" i="1"/>
  <c r="H746" i="1"/>
  <c r="I746" i="1"/>
  <c r="N746" i="1"/>
  <c r="E747" i="1"/>
  <c r="F747" i="1"/>
  <c r="G747" i="1"/>
  <c r="H747" i="1"/>
  <c r="I747" i="1"/>
  <c r="N747" i="1"/>
  <c r="L747" i="10" s="1"/>
  <c r="E748" i="1"/>
  <c r="F748" i="1"/>
  <c r="G748" i="1"/>
  <c r="H748" i="1"/>
  <c r="I748" i="1"/>
  <c r="N748" i="1"/>
  <c r="L748" i="10" s="1"/>
  <c r="E749" i="1"/>
  <c r="F749" i="1"/>
  <c r="G749" i="1"/>
  <c r="H749" i="1"/>
  <c r="I749" i="1"/>
  <c r="N749" i="1"/>
  <c r="E750" i="1"/>
  <c r="F750" i="1"/>
  <c r="G750" i="1"/>
  <c r="H750" i="1"/>
  <c r="I750" i="1"/>
  <c r="N750" i="1"/>
  <c r="E751" i="1"/>
  <c r="F751" i="1"/>
  <c r="G751" i="1"/>
  <c r="H751" i="1"/>
  <c r="I751" i="1"/>
  <c r="N751" i="1"/>
  <c r="E752" i="1"/>
  <c r="F752" i="1"/>
  <c r="G752" i="1"/>
  <c r="H752" i="1"/>
  <c r="I752" i="1"/>
  <c r="N752" i="1"/>
  <c r="L752" i="10" s="1"/>
  <c r="E753" i="1"/>
  <c r="F753" i="1"/>
  <c r="G753" i="1"/>
  <c r="H753" i="1"/>
  <c r="I753" i="1"/>
  <c r="N753" i="1"/>
  <c r="E754" i="1"/>
  <c r="F754" i="1"/>
  <c r="G754" i="1"/>
  <c r="H754" i="1"/>
  <c r="I754" i="1"/>
  <c r="N754" i="1"/>
  <c r="E755" i="1"/>
  <c r="F755" i="1"/>
  <c r="G755" i="1"/>
  <c r="H755" i="1"/>
  <c r="I755" i="1"/>
  <c r="N755" i="1"/>
  <c r="E756" i="1"/>
  <c r="F756" i="1"/>
  <c r="G756" i="1"/>
  <c r="H756" i="1"/>
  <c r="I756" i="1"/>
  <c r="N756" i="1"/>
  <c r="L756" i="10" s="1"/>
  <c r="E757" i="1"/>
  <c r="F757" i="1"/>
  <c r="G757" i="1"/>
  <c r="H757" i="1"/>
  <c r="I757" i="1"/>
  <c r="N757" i="1"/>
  <c r="E758" i="1"/>
  <c r="F758" i="1"/>
  <c r="G758" i="1"/>
  <c r="H758" i="1"/>
  <c r="I758" i="1"/>
  <c r="N758" i="1"/>
  <c r="E759" i="1"/>
  <c r="F759" i="1"/>
  <c r="G759" i="1"/>
  <c r="H759" i="1"/>
  <c r="I759" i="1"/>
  <c r="N759" i="1"/>
  <c r="E760" i="1"/>
  <c r="F760" i="1"/>
  <c r="G760" i="1"/>
  <c r="H760" i="1"/>
  <c r="I760" i="1"/>
  <c r="N760" i="1"/>
  <c r="L760" i="10" s="1"/>
  <c r="E761" i="1"/>
  <c r="F761" i="1"/>
  <c r="G761" i="1"/>
  <c r="H761" i="1"/>
  <c r="I761" i="1"/>
  <c r="N761" i="1"/>
  <c r="E762" i="1"/>
  <c r="F762" i="1"/>
  <c r="G762" i="1"/>
  <c r="H762" i="1"/>
  <c r="I762" i="1"/>
  <c r="N762" i="1"/>
  <c r="E763" i="1"/>
  <c r="F763" i="1"/>
  <c r="G763" i="1"/>
  <c r="H763" i="1"/>
  <c r="I763" i="1"/>
  <c r="N763" i="1"/>
  <c r="L763" i="10" s="1"/>
  <c r="E764" i="1"/>
  <c r="F764" i="1"/>
  <c r="G764" i="1"/>
  <c r="H764" i="1"/>
  <c r="I764" i="1"/>
  <c r="N764" i="1"/>
  <c r="E765" i="1"/>
  <c r="F765" i="1"/>
  <c r="G765" i="1"/>
  <c r="H765" i="1"/>
  <c r="I765" i="1"/>
  <c r="N765" i="1"/>
  <c r="E766" i="1"/>
  <c r="F766" i="1"/>
  <c r="G766" i="1"/>
  <c r="H766" i="1"/>
  <c r="I766" i="1"/>
  <c r="N766" i="1"/>
  <c r="E767" i="1"/>
  <c r="F767" i="1"/>
  <c r="G767" i="1"/>
  <c r="H767" i="1"/>
  <c r="I767" i="1"/>
  <c r="N767" i="1"/>
  <c r="E768" i="1"/>
  <c r="F768" i="1"/>
  <c r="G768" i="1"/>
  <c r="H768" i="1"/>
  <c r="I768" i="1"/>
  <c r="N768" i="1"/>
  <c r="L768" i="10" s="1"/>
  <c r="E769" i="1"/>
  <c r="F769" i="1"/>
  <c r="G769" i="1"/>
  <c r="H769" i="1"/>
  <c r="I769" i="1"/>
  <c r="N769" i="1"/>
  <c r="E770" i="1"/>
  <c r="F770" i="1"/>
  <c r="G770" i="1"/>
  <c r="H770" i="1"/>
  <c r="I770" i="1"/>
  <c r="N770" i="1"/>
  <c r="E771" i="1"/>
  <c r="F771" i="1"/>
  <c r="G771" i="1"/>
  <c r="H771" i="1"/>
  <c r="I771" i="1"/>
  <c r="N771" i="1"/>
  <c r="L771" i="10" s="1"/>
  <c r="E772" i="1"/>
  <c r="F772" i="1"/>
  <c r="G772" i="1"/>
  <c r="H772" i="1"/>
  <c r="I772" i="1"/>
  <c r="N772" i="1"/>
  <c r="L772" i="10" s="1"/>
  <c r="E773" i="1"/>
  <c r="F773" i="1"/>
  <c r="G773" i="1"/>
  <c r="H773" i="1"/>
  <c r="I773" i="1"/>
  <c r="N773" i="1"/>
  <c r="E774" i="1"/>
  <c r="F774" i="1"/>
  <c r="G774" i="1"/>
  <c r="H774" i="1"/>
  <c r="I774" i="1"/>
  <c r="N774" i="1"/>
  <c r="E775" i="1"/>
  <c r="F775" i="1"/>
  <c r="G775" i="1"/>
  <c r="H775" i="1"/>
  <c r="I775" i="1"/>
  <c r="N775" i="1"/>
  <c r="E776" i="1"/>
  <c r="F776" i="1"/>
  <c r="G776" i="1"/>
  <c r="H776" i="1"/>
  <c r="I776" i="1"/>
  <c r="N776" i="1"/>
  <c r="L776" i="10" s="1"/>
  <c r="E777" i="1"/>
  <c r="F777" i="1"/>
  <c r="G777" i="1"/>
  <c r="H777" i="1"/>
  <c r="I777" i="1"/>
  <c r="N777" i="1"/>
  <c r="E778" i="1"/>
  <c r="F778" i="1"/>
  <c r="G778" i="1"/>
  <c r="H778" i="1"/>
  <c r="I778" i="1"/>
  <c r="N778" i="1"/>
  <c r="E779" i="1"/>
  <c r="F779" i="1"/>
  <c r="G779" i="1"/>
  <c r="H779" i="1"/>
  <c r="I779" i="1"/>
  <c r="N779" i="1"/>
  <c r="L779" i="10" s="1"/>
  <c r="E780" i="1"/>
  <c r="F780" i="1"/>
  <c r="G780" i="1"/>
  <c r="H780" i="1"/>
  <c r="I780" i="1"/>
  <c r="N780" i="1"/>
  <c r="L780" i="10" s="1"/>
  <c r="E781" i="1"/>
  <c r="F781" i="1"/>
  <c r="G781" i="1"/>
  <c r="H781" i="1"/>
  <c r="I781" i="1"/>
  <c r="N781" i="1"/>
  <c r="E782" i="1"/>
  <c r="F782" i="1"/>
  <c r="G782" i="1"/>
  <c r="H782" i="1"/>
  <c r="I782" i="1"/>
  <c r="N782" i="1"/>
  <c r="E783" i="1"/>
  <c r="F783" i="1"/>
  <c r="G783" i="1"/>
  <c r="H783" i="1"/>
  <c r="I783" i="1"/>
  <c r="N783" i="1"/>
  <c r="E784" i="1"/>
  <c r="F784" i="1"/>
  <c r="G784" i="1"/>
  <c r="H784" i="1"/>
  <c r="I784" i="1"/>
  <c r="N784" i="1"/>
  <c r="L784" i="10" s="1"/>
  <c r="E785" i="1"/>
  <c r="F785" i="1"/>
  <c r="G785" i="1"/>
  <c r="H785" i="1"/>
  <c r="I785" i="1"/>
  <c r="N785" i="1"/>
  <c r="E786" i="1"/>
  <c r="F786" i="1"/>
  <c r="G786" i="1"/>
  <c r="H786" i="1"/>
  <c r="I786" i="1"/>
  <c r="N786" i="1"/>
  <c r="E787" i="1"/>
  <c r="F787" i="1"/>
  <c r="G787" i="1"/>
  <c r="H787" i="1"/>
  <c r="I787" i="1"/>
  <c r="N787" i="1"/>
  <c r="L787" i="10" s="1"/>
  <c r="E788" i="1"/>
  <c r="F788" i="1"/>
  <c r="G788" i="1"/>
  <c r="H788" i="1"/>
  <c r="I788" i="1"/>
  <c r="N788" i="1"/>
  <c r="L788" i="10" s="1"/>
  <c r="E789" i="1"/>
  <c r="F789" i="1"/>
  <c r="G789" i="1"/>
  <c r="H789" i="1"/>
  <c r="I789" i="1"/>
  <c r="N789" i="1"/>
  <c r="E790" i="1"/>
  <c r="F790" i="1"/>
  <c r="G790" i="1"/>
  <c r="H790" i="1"/>
  <c r="I790" i="1"/>
  <c r="N790" i="1"/>
  <c r="E791" i="1"/>
  <c r="F791" i="1"/>
  <c r="G791" i="1"/>
  <c r="H791" i="1"/>
  <c r="I791" i="1"/>
  <c r="N791" i="1"/>
  <c r="E792" i="1"/>
  <c r="F792" i="1"/>
  <c r="G792" i="1"/>
  <c r="H792" i="1"/>
  <c r="I792" i="1"/>
  <c r="N792" i="1"/>
  <c r="L792" i="10" s="1"/>
  <c r="E793" i="1"/>
  <c r="F793" i="1"/>
  <c r="G793" i="1"/>
  <c r="H793" i="1"/>
  <c r="I793" i="1"/>
  <c r="N793" i="1"/>
  <c r="E794" i="1"/>
  <c r="F794" i="1"/>
  <c r="G794" i="1"/>
  <c r="H794" i="1"/>
  <c r="I794" i="1"/>
  <c r="N794" i="1"/>
  <c r="E795" i="1"/>
  <c r="F795" i="1"/>
  <c r="G795" i="1"/>
  <c r="H795" i="1"/>
  <c r="I795" i="1"/>
  <c r="N795" i="1"/>
  <c r="L795" i="10" s="1"/>
  <c r="E796" i="1"/>
  <c r="F796" i="1"/>
  <c r="G796" i="1"/>
  <c r="H796" i="1"/>
  <c r="I796" i="1"/>
  <c r="N796" i="1"/>
  <c r="E797" i="1"/>
  <c r="F797" i="1"/>
  <c r="G797" i="1"/>
  <c r="H797" i="1"/>
  <c r="I797" i="1"/>
  <c r="N797" i="1"/>
  <c r="E798" i="1"/>
  <c r="F798" i="1"/>
  <c r="G798" i="1"/>
  <c r="H798" i="1"/>
  <c r="I798" i="1"/>
  <c r="N798" i="1"/>
  <c r="E799" i="1"/>
  <c r="F799" i="1"/>
  <c r="G799" i="1"/>
  <c r="H799" i="1"/>
  <c r="I799" i="1"/>
  <c r="N799" i="1"/>
  <c r="E800" i="1"/>
  <c r="F800" i="1"/>
  <c r="G800" i="1"/>
  <c r="H800" i="1"/>
  <c r="I800" i="1"/>
  <c r="N800" i="1"/>
  <c r="L800" i="10" s="1"/>
  <c r="I29" i="10"/>
  <c r="J29" i="10"/>
  <c r="K29" i="10"/>
  <c r="I30" i="10"/>
  <c r="J30" i="10"/>
  <c r="K30" i="10"/>
  <c r="I31" i="10"/>
  <c r="J31" i="10"/>
  <c r="K31" i="10"/>
  <c r="I32" i="10"/>
  <c r="J32" i="10"/>
  <c r="K32" i="10"/>
  <c r="I33" i="10"/>
  <c r="J33" i="10"/>
  <c r="K33" i="10"/>
  <c r="I34" i="10"/>
  <c r="J34" i="10"/>
  <c r="K34" i="10"/>
  <c r="I35" i="10"/>
  <c r="J35" i="10"/>
  <c r="K35" i="10"/>
  <c r="I36" i="10"/>
  <c r="J36" i="10"/>
  <c r="K36" i="10"/>
  <c r="I37" i="10"/>
  <c r="J37" i="10"/>
  <c r="K37" i="10"/>
  <c r="I38" i="10"/>
  <c r="J38" i="10"/>
  <c r="K38" i="10"/>
  <c r="I39" i="10"/>
  <c r="J39" i="10"/>
  <c r="K39" i="10"/>
  <c r="I40" i="10"/>
  <c r="J40" i="10"/>
  <c r="K40" i="10"/>
  <c r="I41" i="10"/>
  <c r="J41" i="10"/>
  <c r="K41" i="10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1" i="10"/>
  <c r="AC52" i="10"/>
  <c r="AC53" i="10"/>
  <c r="AC54" i="10"/>
  <c r="AC55" i="10"/>
  <c r="AC56" i="10"/>
  <c r="AC57" i="10"/>
  <c r="AC58" i="10"/>
  <c r="AC59" i="10"/>
  <c r="AC60" i="10"/>
  <c r="AC62" i="10"/>
  <c r="AC63" i="10"/>
  <c r="AC64" i="10"/>
  <c r="AC66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67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F586" i="10" s="1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F650" i="10" s="1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F714" i="10" s="1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F778" i="10" s="1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2" i="10"/>
  <c r="AF112" i="10"/>
  <c r="AF85" i="10"/>
  <c r="AF198" i="10"/>
  <c r="AF309" i="10"/>
  <c r="AF377" i="10"/>
  <c r="AF433" i="10"/>
  <c r="AF489" i="10"/>
  <c r="AF543" i="10"/>
  <c r="AF601" i="10"/>
  <c r="AF654" i="10"/>
  <c r="AF713" i="10"/>
  <c r="AF766" i="10"/>
  <c r="P2" i="7"/>
  <c r="P3" i="7"/>
  <c r="R3" i="7" s="1"/>
  <c r="P4" i="7"/>
  <c r="P5" i="7"/>
  <c r="P6" i="7"/>
  <c r="P7" i="7"/>
  <c r="R7" i="7" s="1"/>
  <c r="P8" i="7"/>
  <c r="P9" i="7"/>
  <c r="R9" i="7" s="1"/>
  <c r="U9" i="7" s="1"/>
  <c r="P10" i="7"/>
  <c r="P11" i="7"/>
  <c r="S11" i="7" s="1"/>
  <c r="P12" i="7"/>
  <c r="P13" i="7"/>
  <c r="P14" i="7"/>
  <c r="P15" i="7"/>
  <c r="Z15" i="7" s="1"/>
  <c r="P16" i="7"/>
  <c r="P17" i="7"/>
  <c r="R17" i="7" s="1"/>
  <c r="P18" i="7"/>
  <c r="P19" i="7"/>
  <c r="Z19" i="7" s="1"/>
  <c r="P20" i="7"/>
  <c r="P21" i="7"/>
  <c r="P22" i="7"/>
  <c r="P23" i="7"/>
  <c r="R23" i="7" s="1"/>
  <c r="P24" i="7"/>
  <c r="P25" i="7"/>
  <c r="R25" i="7" s="1"/>
  <c r="U25" i="7" s="1"/>
  <c r="P26" i="7"/>
  <c r="P27" i="7"/>
  <c r="R27" i="7" s="1"/>
  <c r="P28" i="7"/>
  <c r="P29" i="7"/>
  <c r="P30" i="7"/>
  <c r="P31" i="7"/>
  <c r="R31" i="7" s="1"/>
  <c r="P32" i="7"/>
  <c r="P33" i="7"/>
  <c r="R33" i="7" s="1"/>
  <c r="U33" i="7" s="1"/>
  <c r="P34" i="7"/>
  <c r="P35" i="7"/>
  <c r="S35" i="7" s="1"/>
  <c r="P36" i="7"/>
  <c r="P37" i="7"/>
  <c r="P38" i="7"/>
  <c r="P39" i="7"/>
  <c r="Z39" i="7" s="1"/>
  <c r="P40" i="7"/>
  <c r="P41" i="7"/>
  <c r="R41" i="7" s="1"/>
  <c r="P42" i="7"/>
  <c r="P43" i="7"/>
  <c r="R43" i="7" s="1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R2" i="7"/>
  <c r="R4" i="7"/>
  <c r="R5" i="7"/>
  <c r="R6" i="7"/>
  <c r="R8" i="7"/>
  <c r="U8" i="7" s="1"/>
  <c r="R10" i="7"/>
  <c r="X10" i="7" s="1"/>
  <c r="R12" i="7"/>
  <c r="R13" i="7"/>
  <c r="R14" i="7"/>
  <c r="U14" i="7" s="1"/>
  <c r="R16" i="7"/>
  <c r="X16" i="7" s="1"/>
  <c r="R18" i="7"/>
  <c r="U18" i="7" s="1"/>
  <c r="R20" i="7"/>
  <c r="R21" i="7"/>
  <c r="R22" i="7"/>
  <c r="U22" i="7" s="1"/>
  <c r="V22" i="7" s="1"/>
  <c r="R24" i="7"/>
  <c r="U24" i="7" s="1"/>
  <c r="R26" i="7"/>
  <c r="U26" i="7" s="1"/>
  <c r="R28" i="7"/>
  <c r="R29" i="7"/>
  <c r="R30" i="7"/>
  <c r="U30" i="7" s="1"/>
  <c r="V30" i="7" s="1"/>
  <c r="R32" i="7"/>
  <c r="X32" i="7" s="1"/>
  <c r="R34" i="7"/>
  <c r="U34" i="7" s="1"/>
  <c r="R36" i="7"/>
  <c r="R37" i="7"/>
  <c r="R38" i="7"/>
  <c r="X38" i="7" s="1"/>
  <c r="AA38" i="7" s="1"/>
  <c r="R40" i="7"/>
  <c r="X40" i="7" s="1"/>
  <c r="R42" i="7"/>
  <c r="U42" i="7" s="1"/>
  <c r="V42" i="7" s="1"/>
  <c r="S8" i="7"/>
  <c r="T8" i="7"/>
  <c r="W8" i="7"/>
  <c r="Y8" i="7"/>
  <c r="Z8" i="7"/>
  <c r="T9" i="7"/>
  <c r="W9" i="7"/>
  <c r="Y9" i="7"/>
  <c r="AD9" i="11" s="1"/>
  <c r="S10" i="7"/>
  <c r="U10" i="7"/>
  <c r="T11" i="7"/>
  <c r="W11" i="7"/>
  <c r="Y11" i="7"/>
  <c r="Z11" i="7"/>
  <c r="S12" i="7"/>
  <c r="T12" i="7"/>
  <c r="U12" i="7"/>
  <c r="V12" i="7" s="1"/>
  <c r="W12" i="7"/>
  <c r="X12" i="7"/>
  <c r="AA12" i="7" s="1"/>
  <c r="Y12" i="7"/>
  <c r="Z12" i="7"/>
  <c r="S13" i="7"/>
  <c r="T13" i="7"/>
  <c r="U13" i="7"/>
  <c r="V13" i="7" s="1"/>
  <c r="W13" i="7"/>
  <c r="X13" i="7"/>
  <c r="AA13" i="7" s="1"/>
  <c r="Y13" i="7"/>
  <c r="AD13" i="11" s="1"/>
  <c r="Z13" i="7"/>
  <c r="S14" i="7"/>
  <c r="T14" i="7"/>
  <c r="W14" i="7"/>
  <c r="Y14" i="7"/>
  <c r="Z14" i="7"/>
  <c r="S15" i="7"/>
  <c r="T15" i="7"/>
  <c r="W15" i="7"/>
  <c r="Y15" i="7"/>
  <c r="S16" i="7"/>
  <c r="T16" i="7"/>
  <c r="W16" i="7"/>
  <c r="Y16" i="7"/>
  <c r="Z16" i="7"/>
  <c r="T17" i="7"/>
  <c r="W17" i="7"/>
  <c r="Y17" i="7"/>
  <c r="AD17" i="11" s="1"/>
  <c r="AD11" i="11"/>
  <c r="S18" i="7"/>
  <c r="T18" i="7"/>
  <c r="W18" i="7"/>
  <c r="Y18" i="7"/>
  <c r="Z18" i="7"/>
  <c r="S19" i="7"/>
  <c r="T19" i="7"/>
  <c r="W19" i="7"/>
  <c r="Y19" i="7"/>
  <c r="AD19" i="11" s="1"/>
  <c r="S20" i="7"/>
  <c r="T20" i="7"/>
  <c r="U20" i="7"/>
  <c r="V20" i="7"/>
  <c r="W20" i="7"/>
  <c r="X20" i="7"/>
  <c r="AG20" i="11" s="1"/>
  <c r="Y20" i="7"/>
  <c r="Z20" i="7"/>
  <c r="S21" i="7"/>
  <c r="T21" i="7"/>
  <c r="U21" i="7"/>
  <c r="W21" i="7"/>
  <c r="X21" i="7"/>
  <c r="Y21" i="7"/>
  <c r="Z21" i="7"/>
  <c r="S22" i="7"/>
  <c r="T22" i="7"/>
  <c r="W22" i="7"/>
  <c r="Y22" i="7"/>
  <c r="Z22" i="7"/>
  <c r="S23" i="7"/>
  <c r="T23" i="7"/>
  <c r="W23" i="7"/>
  <c r="Y23" i="7"/>
  <c r="Z23" i="7"/>
  <c r="S24" i="7"/>
  <c r="T24" i="7"/>
  <c r="W24" i="7"/>
  <c r="Y24" i="7"/>
  <c r="Z24" i="7"/>
  <c r="T25" i="7"/>
  <c r="W25" i="7"/>
  <c r="Y25" i="7"/>
  <c r="Z25" i="7"/>
  <c r="S26" i="7"/>
  <c r="T26" i="7"/>
  <c r="W26" i="7"/>
  <c r="Y26" i="7"/>
  <c r="Z26" i="7"/>
  <c r="S27" i="7"/>
  <c r="T27" i="7"/>
  <c r="W27" i="7"/>
  <c r="Y27" i="7"/>
  <c r="AD27" i="11" s="1"/>
  <c r="Z27" i="7"/>
  <c r="S28" i="7"/>
  <c r="T28" i="7"/>
  <c r="U28" i="7"/>
  <c r="V28" i="7" s="1"/>
  <c r="W28" i="7"/>
  <c r="X28" i="7"/>
  <c r="AA28" i="7" s="1"/>
  <c r="Y28" i="7"/>
  <c r="Z28" i="7"/>
  <c r="S29" i="7"/>
  <c r="T29" i="7"/>
  <c r="U29" i="7"/>
  <c r="W29" i="7"/>
  <c r="X29" i="7"/>
  <c r="Y29" i="7"/>
  <c r="Z29" i="7"/>
  <c r="S30" i="7"/>
  <c r="T30" i="7"/>
  <c r="W30" i="7"/>
  <c r="Y30" i="7"/>
  <c r="Z30" i="7"/>
  <c r="T31" i="7"/>
  <c r="W31" i="7"/>
  <c r="Y31" i="7"/>
  <c r="Z31" i="7"/>
  <c r="S32" i="7"/>
  <c r="T32" i="7"/>
  <c r="U32" i="7"/>
  <c r="W32" i="7"/>
  <c r="Y32" i="7"/>
  <c r="Z32" i="7"/>
  <c r="T33" i="7"/>
  <c r="W33" i="7"/>
  <c r="Y33" i="7"/>
  <c r="S34" i="7"/>
  <c r="T34" i="7"/>
  <c r="W34" i="7"/>
  <c r="X34" i="7"/>
  <c r="AG34" i="11" s="1"/>
  <c r="Y34" i="7"/>
  <c r="Z34" i="7"/>
  <c r="T35" i="7"/>
  <c r="W35" i="7"/>
  <c r="Y35" i="7"/>
  <c r="AD35" i="11" s="1"/>
  <c r="S36" i="7"/>
  <c r="T36" i="7"/>
  <c r="U36" i="7"/>
  <c r="V36" i="7" s="1"/>
  <c r="W36" i="7"/>
  <c r="X36" i="7"/>
  <c r="AA36" i="7" s="1"/>
  <c r="Y36" i="7"/>
  <c r="Z36" i="7"/>
  <c r="AC31" i="11"/>
  <c r="S37" i="7"/>
  <c r="T37" i="7"/>
  <c r="U37" i="7"/>
  <c r="V37" i="7" s="1"/>
  <c r="W37" i="7"/>
  <c r="X37" i="7"/>
  <c r="AA37" i="7" s="1"/>
  <c r="Y37" i="7"/>
  <c r="Z37" i="7"/>
  <c r="S38" i="7"/>
  <c r="T38" i="7"/>
  <c r="U38" i="7"/>
  <c r="V38" i="7" s="1"/>
  <c r="W38" i="7"/>
  <c r="Y38" i="7"/>
  <c r="AD38" i="11" s="1"/>
  <c r="Z38" i="7"/>
  <c r="T39" i="7"/>
  <c r="W39" i="7"/>
  <c r="Y39" i="7"/>
  <c r="S40" i="7"/>
  <c r="T40" i="7"/>
  <c r="U40" i="7"/>
  <c r="W40" i="7"/>
  <c r="Y40" i="7"/>
  <c r="Z40" i="7"/>
  <c r="T41" i="7"/>
  <c r="W41" i="7"/>
  <c r="Y41" i="7"/>
  <c r="S42" i="7"/>
  <c r="T42" i="7"/>
  <c r="W42" i="7"/>
  <c r="Y42" i="7"/>
  <c r="Z42" i="7"/>
  <c r="S43" i="7"/>
  <c r="T43" i="7"/>
  <c r="W43" i="7"/>
  <c r="Y43" i="7"/>
  <c r="AD43" i="11" s="1"/>
  <c r="Z43" i="7"/>
  <c r="AD3" i="11"/>
  <c r="AG4" i="11"/>
  <c r="AD25" i="11"/>
  <c r="AD33" i="11"/>
  <c r="AD41" i="11"/>
  <c r="AB91" i="7"/>
  <c r="AC91" i="7"/>
  <c r="AD91" i="7"/>
  <c r="AE91" i="7"/>
  <c r="AB92" i="7"/>
  <c r="AC92" i="7"/>
  <c r="AD92" i="7"/>
  <c r="AE92" i="7"/>
  <c r="AB93" i="7"/>
  <c r="AC93" i="7"/>
  <c r="AD93" i="7"/>
  <c r="AE93" i="7"/>
  <c r="AB94" i="7"/>
  <c r="AC94" i="7"/>
  <c r="AD94" i="7"/>
  <c r="AE94" i="7"/>
  <c r="AB95" i="7"/>
  <c r="AC95" i="7"/>
  <c r="AD95" i="7"/>
  <c r="AE95" i="7"/>
  <c r="AB96" i="7"/>
  <c r="AC96" i="7"/>
  <c r="AD96" i="7"/>
  <c r="AE96" i="7"/>
  <c r="AB97" i="7"/>
  <c r="AC97" i="7"/>
  <c r="AD97" i="7"/>
  <c r="AE97" i="7"/>
  <c r="AB98" i="7"/>
  <c r="AC98" i="7"/>
  <c r="AD98" i="7"/>
  <c r="AE98" i="7"/>
  <c r="AB99" i="7"/>
  <c r="AC99" i="7"/>
  <c r="AD99" i="7"/>
  <c r="AE99" i="7"/>
  <c r="AB100" i="7"/>
  <c r="AC100" i="7"/>
  <c r="AD100" i="7"/>
  <c r="AE100" i="7"/>
  <c r="AB101" i="7"/>
  <c r="AC101" i="7"/>
  <c r="AD101" i="7"/>
  <c r="AE101" i="7"/>
  <c r="AB102" i="7"/>
  <c r="AC102" i="7"/>
  <c r="AD102" i="7"/>
  <c r="AE102" i="7"/>
  <c r="AB103" i="7"/>
  <c r="AC103" i="7"/>
  <c r="AD103" i="7"/>
  <c r="AE103" i="7"/>
  <c r="AB104" i="7"/>
  <c r="AC104" i="7"/>
  <c r="AD104" i="7"/>
  <c r="AE104" i="7"/>
  <c r="AB105" i="7"/>
  <c r="AC105" i="7"/>
  <c r="AD105" i="7"/>
  <c r="AE105" i="7"/>
  <c r="AB106" i="7"/>
  <c r="AC106" i="7"/>
  <c r="AD106" i="7"/>
  <c r="AE106" i="7"/>
  <c r="AB107" i="7"/>
  <c r="AC107" i="7"/>
  <c r="AD107" i="7"/>
  <c r="AE107" i="7"/>
  <c r="AB108" i="7"/>
  <c r="AC108" i="7"/>
  <c r="AD108" i="7"/>
  <c r="AE108" i="7"/>
  <c r="AB109" i="7"/>
  <c r="AC109" i="7"/>
  <c r="AD109" i="7"/>
  <c r="AE109" i="7"/>
  <c r="AB110" i="7"/>
  <c r="AC110" i="7"/>
  <c r="AD110" i="7"/>
  <c r="AE110" i="7"/>
  <c r="AB111" i="7"/>
  <c r="AC111" i="7"/>
  <c r="AD111" i="7"/>
  <c r="AE111" i="7"/>
  <c r="AB112" i="7"/>
  <c r="AC112" i="7"/>
  <c r="AD112" i="7"/>
  <c r="AE112" i="7"/>
  <c r="AB113" i="7"/>
  <c r="AC113" i="7"/>
  <c r="AD113" i="7"/>
  <c r="AE113" i="7"/>
  <c r="AB114" i="7"/>
  <c r="AC114" i="7"/>
  <c r="AD114" i="7"/>
  <c r="AE114" i="7"/>
  <c r="AB115" i="7"/>
  <c r="AC115" i="7"/>
  <c r="AD115" i="7"/>
  <c r="AE115" i="7"/>
  <c r="AB116" i="7"/>
  <c r="AC116" i="7"/>
  <c r="AD116" i="7"/>
  <c r="AE116" i="7"/>
  <c r="AB117" i="7"/>
  <c r="AC117" i="7"/>
  <c r="AD117" i="7"/>
  <c r="AE117" i="7"/>
  <c r="AB118" i="7"/>
  <c r="AC118" i="7"/>
  <c r="AD118" i="7"/>
  <c r="AE118" i="7"/>
  <c r="AB119" i="7"/>
  <c r="AC119" i="7"/>
  <c r="AD119" i="7"/>
  <c r="AE119" i="7"/>
  <c r="AB120" i="7"/>
  <c r="AC120" i="7"/>
  <c r="AD120" i="7"/>
  <c r="AE120" i="7"/>
  <c r="AB121" i="7"/>
  <c r="AC121" i="7"/>
  <c r="AD121" i="7"/>
  <c r="AE121" i="7"/>
  <c r="AB122" i="7"/>
  <c r="AC122" i="7"/>
  <c r="AD122" i="7"/>
  <c r="AE122" i="7"/>
  <c r="AB123" i="7"/>
  <c r="AC123" i="7"/>
  <c r="AD123" i="7"/>
  <c r="AE123" i="7"/>
  <c r="AB124" i="7"/>
  <c r="AC124" i="7"/>
  <c r="AD124" i="7"/>
  <c r="AE124" i="7"/>
  <c r="AB125" i="7"/>
  <c r="AC125" i="7"/>
  <c r="AD125" i="7"/>
  <c r="AE125" i="7"/>
  <c r="AB126" i="7"/>
  <c r="AC126" i="7"/>
  <c r="AD126" i="7"/>
  <c r="AE126" i="7"/>
  <c r="AB127" i="7"/>
  <c r="AC127" i="7"/>
  <c r="AD127" i="7"/>
  <c r="AE127" i="7"/>
  <c r="AB128" i="7"/>
  <c r="AC128" i="7"/>
  <c r="AD128" i="7"/>
  <c r="AE128" i="7"/>
  <c r="AB129" i="7"/>
  <c r="AC129" i="7"/>
  <c r="AD129" i="7"/>
  <c r="AE129" i="7"/>
  <c r="AB130" i="7"/>
  <c r="AC130" i="7"/>
  <c r="AD130" i="7"/>
  <c r="AE130" i="7"/>
  <c r="AB131" i="7"/>
  <c r="AC131" i="7"/>
  <c r="AD131" i="7"/>
  <c r="AE131" i="7"/>
  <c r="AB132" i="7"/>
  <c r="AC132" i="7"/>
  <c r="AD132" i="7"/>
  <c r="AE132" i="7"/>
  <c r="AB133" i="7"/>
  <c r="AC133" i="7"/>
  <c r="AD133" i="7"/>
  <c r="AE133" i="7"/>
  <c r="AB134" i="7"/>
  <c r="AC134" i="7"/>
  <c r="AD134" i="7"/>
  <c r="AE134" i="7"/>
  <c r="AB135" i="7"/>
  <c r="AC135" i="7"/>
  <c r="AD135" i="7"/>
  <c r="AE135" i="7"/>
  <c r="AB136" i="7"/>
  <c r="AC136" i="7"/>
  <c r="AD136" i="7"/>
  <c r="AE136" i="7"/>
  <c r="AB137" i="7"/>
  <c r="AC137" i="7"/>
  <c r="AD137" i="7"/>
  <c r="AE137" i="7"/>
  <c r="AB138" i="7"/>
  <c r="AC138" i="7"/>
  <c r="AD138" i="7"/>
  <c r="AE138" i="7"/>
  <c r="AB139" i="7"/>
  <c r="AC139" i="7"/>
  <c r="AD139" i="7"/>
  <c r="AE139" i="7"/>
  <c r="AB140" i="7"/>
  <c r="AC140" i="7"/>
  <c r="AD140" i="7"/>
  <c r="AE140" i="7"/>
  <c r="AB141" i="7"/>
  <c r="AC141" i="7"/>
  <c r="AD141" i="7"/>
  <c r="AE141" i="7"/>
  <c r="AB142" i="7"/>
  <c r="AC142" i="7"/>
  <c r="AD142" i="7"/>
  <c r="AE142" i="7"/>
  <c r="AB143" i="7"/>
  <c r="AC143" i="7"/>
  <c r="AD143" i="7"/>
  <c r="AE143" i="7"/>
  <c r="AB144" i="7"/>
  <c r="AC144" i="7"/>
  <c r="AD144" i="7"/>
  <c r="AE144" i="7"/>
  <c r="AB145" i="7"/>
  <c r="AC145" i="7"/>
  <c r="AD145" i="7"/>
  <c r="AE145" i="7"/>
  <c r="AB146" i="7"/>
  <c r="AC146" i="7"/>
  <c r="AD146" i="7"/>
  <c r="AE146" i="7"/>
  <c r="AB147" i="7"/>
  <c r="AC147" i="7"/>
  <c r="AD147" i="7"/>
  <c r="AE147" i="7"/>
  <c r="AB148" i="7"/>
  <c r="AC148" i="7"/>
  <c r="AD148" i="7"/>
  <c r="AE148" i="7"/>
  <c r="AB149" i="7"/>
  <c r="AC149" i="7"/>
  <c r="AD149" i="7"/>
  <c r="AE149" i="7"/>
  <c r="AB150" i="7"/>
  <c r="AC150" i="7"/>
  <c r="AD150" i="7"/>
  <c r="AE150" i="7"/>
  <c r="AB151" i="7"/>
  <c r="AC151" i="7"/>
  <c r="AD151" i="7"/>
  <c r="AE151" i="7"/>
  <c r="AB152" i="7"/>
  <c r="AC152" i="7"/>
  <c r="AD152" i="7"/>
  <c r="AE152" i="7"/>
  <c r="AB153" i="7"/>
  <c r="AC153" i="7"/>
  <c r="AD153" i="7"/>
  <c r="AE153" i="7"/>
  <c r="AB154" i="7"/>
  <c r="AC154" i="7"/>
  <c r="AD154" i="7"/>
  <c r="AE154" i="7"/>
  <c r="AB155" i="7"/>
  <c r="AC155" i="7"/>
  <c r="AD155" i="7"/>
  <c r="AE155" i="7"/>
  <c r="AB156" i="7"/>
  <c r="AC156" i="7"/>
  <c r="AD156" i="7"/>
  <c r="AE156" i="7"/>
  <c r="AB157" i="7"/>
  <c r="AC157" i="7"/>
  <c r="AD157" i="7"/>
  <c r="AE157" i="7"/>
  <c r="AB158" i="7"/>
  <c r="AC158" i="7"/>
  <c r="AD158" i="7"/>
  <c r="AE158" i="7"/>
  <c r="AB159" i="7"/>
  <c r="AC159" i="7"/>
  <c r="AD159" i="7"/>
  <c r="AE159" i="7"/>
  <c r="AB160" i="7"/>
  <c r="AC160" i="7"/>
  <c r="AD160" i="7"/>
  <c r="AE160" i="7"/>
  <c r="AB161" i="7"/>
  <c r="AC161" i="7"/>
  <c r="AD161" i="7"/>
  <c r="AE161" i="7"/>
  <c r="AB162" i="7"/>
  <c r="AC162" i="7"/>
  <c r="AD162" i="7"/>
  <c r="AE162" i="7"/>
  <c r="AB163" i="7"/>
  <c r="AC163" i="7"/>
  <c r="AD163" i="7"/>
  <c r="AE163" i="7"/>
  <c r="AB164" i="7"/>
  <c r="AC164" i="7"/>
  <c r="AD164" i="7"/>
  <c r="AE164" i="7"/>
  <c r="AB165" i="7"/>
  <c r="AC165" i="7"/>
  <c r="AD165" i="7"/>
  <c r="AE165" i="7"/>
  <c r="AB166" i="7"/>
  <c r="AC166" i="7"/>
  <c r="AD166" i="7"/>
  <c r="AE166" i="7"/>
  <c r="AB167" i="7"/>
  <c r="AC167" i="7"/>
  <c r="AD167" i="7"/>
  <c r="AE167" i="7"/>
  <c r="AB168" i="7"/>
  <c r="AC168" i="7"/>
  <c r="AD168" i="7"/>
  <c r="AE168" i="7"/>
  <c r="AB169" i="7"/>
  <c r="AC169" i="7"/>
  <c r="AD169" i="7"/>
  <c r="AE169" i="7"/>
  <c r="AB170" i="7"/>
  <c r="AC170" i="7"/>
  <c r="AD170" i="7"/>
  <c r="AE170" i="7"/>
  <c r="AB171" i="7"/>
  <c r="AC171" i="7"/>
  <c r="AD171" i="7"/>
  <c r="AE171" i="7"/>
  <c r="AB172" i="7"/>
  <c r="AC172" i="7"/>
  <c r="AD172" i="7"/>
  <c r="AE172" i="7"/>
  <c r="AB173" i="7"/>
  <c r="AC173" i="7"/>
  <c r="AD173" i="7"/>
  <c r="AE173" i="7"/>
  <c r="AB174" i="7"/>
  <c r="AC174" i="7"/>
  <c r="AD174" i="7"/>
  <c r="AE174" i="7"/>
  <c r="AB175" i="7"/>
  <c r="AC175" i="7"/>
  <c r="AD175" i="7"/>
  <c r="AE175" i="7"/>
  <c r="AB176" i="7"/>
  <c r="AC176" i="7"/>
  <c r="AD176" i="7"/>
  <c r="AE176" i="7"/>
  <c r="AB177" i="7"/>
  <c r="AC177" i="7"/>
  <c r="AD177" i="7"/>
  <c r="AE177" i="7"/>
  <c r="AB178" i="7"/>
  <c r="AC178" i="7"/>
  <c r="AD178" i="7"/>
  <c r="AE178" i="7"/>
  <c r="AB179" i="7"/>
  <c r="AC179" i="7"/>
  <c r="AD179" i="7"/>
  <c r="AE179" i="7"/>
  <c r="AB180" i="7"/>
  <c r="AC180" i="7"/>
  <c r="AD180" i="7"/>
  <c r="AE180" i="7"/>
  <c r="AB181" i="7"/>
  <c r="AC181" i="7"/>
  <c r="AD181" i="7"/>
  <c r="AE181" i="7"/>
  <c r="AB182" i="7"/>
  <c r="AC182" i="7"/>
  <c r="AD182" i="7"/>
  <c r="AE182" i="7"/>
  <c r="AB183" i="7"/>
  <c r="AC183" i="7"/>
  <c r="AD183" i="7"/>
  <c r="AE183" i="7"/>
  <c r="AB184" i="7"/>
  <c r="AC184" i="7"/>
  <c r="AD184" i="7"/>
  <c r="AE184" i="7"/>
  <c r="AB185" i="7"/>
  <c r="AC185" i="7"/>
  <c r="AD185" i="7"/>
  <c r="AE185" i="7"/>
  <c r="AB186" i="7"/>
  <c r="AC186" i="7"/>
  <c r="AD186" i="7"/>
  <c r="AE186" i="7"/>
  <c r="AB187" i="7"/>
  <c r="AC187" i="7"/>
  <c r="AD187" i="7"/>
  <c r="AE187" i="7"/>
  <c r="AB188" i="7"/>
  <c r="AC188" i="7"/>
  <c r="AD188" i="7"/>
  <c r="AE188" i="7"/>
  <c r="AB189" i="7"/>
  <c r="AC189" i="7"/>
  <c r="AD189" i="7"/>
  <c r="AE189" i="7"/>
  <c r="AB190" i="7"/>
  <c r="AC190" i="7"/>
  <c r="AD190" i="7"/>
  <c r="AE190" i="7"/>
  <c r="AB191" i="7"/>
  <c r="AC191" i="7"/>
  <c r="AD191" i="7"/>
  <c r="AE191" i="7"/>
  <c r="AB192" i="7"/>
  <c r="AC192" i="7"/>
  <c r="AD192" i="7"/>
  <c r="AE192" i="7"/>
  <c r="AB193" i="7"/>
  <c r="AC193" i="7"/>
  <c r="AD193" i="7"/>
  <c r="AE193" i="7"/>
  <c r="AB194" i="7"/>
  <c r="AC194" i="7"/>
  <c r="AD194" i="7"/>
  <c r="AE194" i="7"/>
  <c r="AB195" i="7"/>
  <c r="AC195" i="7"/>
  <c r="AD195" i="7"/>
  <c r="AE195" i="7"/>
  <c r="AB196" i="7"/>
  <c r="AC196" i="7"/>
  <c r="AD196" i="7"/>
  <c r="AE196" i="7"/>
  <c r="AB197" i="7"/>
  <c r="AC197" i="7"/>
  <c r="AD197" i="7"/>
  <c r="AE197" i="7"/>
  <c r="AB198" i="7"/>
  <c r="AC198" i="7"/>
  <c r="AD198" i="7"/>
  <c r="AE198" i="7"/>
  <c r="AB199" i="7"/>
  <c r="AC199" i="7"/>
  <c r="AD199" i="7"/>
  <c r="AE199" i="7"/>
  <c r="AB200" i="7"/>
  <c r="AC200" i="7"/>
  <c r="AD200" i="7"/>
  <c r="AE200" i="7"/>
  <c r="AB201" i="7"/>
  <c r="AC201" i="7"/>
  <c r="AD201" i="7"/>
  <c r="AE201" i="7"/>
  <c r="AB202" i="7"/>
  <c r="AC202" i="7"/>
  <c r="AD202" i="7"/>
  <c r="AE202" i="7"/>
  <c r="AB203" i="7"/>
  <c r="AC203" i="7"/>
  <c r="AD203" i="7"/>
  <c r="AE203" i="7"/>
  <c r="AB204" i="7"/>
  <c r="AC204" i="7"/>
  <c r="AD204" i="7"/>
  <c r="AE204" i="7"/>
  <c r="AB205" i="7"/>
  <c r="AC205" i="7"/>
  <c r="AD205" i="7"/>
  <c r="AE205" i="7"/>
  <c r="AB206" i="7"/>
  <c r="AC206" i="7"/>
  <c r="AD206" i="7"/>
  <c r="AE206" i="7"/>
  <c r="AB207" i="7"/>
  <c r="AC207" i="7"/>
  <c r="AD207" i="7"/>
  <c r="AE207" i="7"/>
  <c r="AB208" i="7"/>
  <c r="AC208" i="7"/>
  <c r="AD208" i="7"/>
  <c r="AE208" i="7"/>
  <c r="AB209" i="7"/>
  <c r="AC209" i="7"/>
  <c r="AD209" i="7"/>
  <c r="AE209" i="7"/>
  <c r="AB210" i="7"/>
  <c r="AC210" i="7"/>
  <c r="AD210" i="7"/>
  <c r="AE210" i="7"/>
  <c r="AB211" i="7"/>
  <c r="AC211" i="7"/>
  <c r="AD211" i="7"/>
  <c r="AE211" i="7"/>
  <c r="AB212" i="7"/>
  <c r="AC212" i="7"/>
  <c r="AD212" i="7"/>
  <c r="AE212" i="7"/>
  <c r="AB213" i="7"/>
  <c r="AC213" i="7"/>
  <c r="AD213" i="7"/>
  <c r="AE213" i="7"/>
  <c r="AB214" i="7"/>
  <c r="AC214" i="7"/>
  <c r="AD214" i="7"/>
  <c r="AE214" i="7"/>
  <c r="AB215" i="7"/>
  <c r="AC215" i="7"/>
  <c r="AD215" i="7"/>
  <c r="AE215" i="7"/>
  <c r="AB216" i="7"/>
  <c r="AC216" i="7"/>
  <c r="AD216" i="7"/>
  <c r="AE216" i="7"/>
  <c r="AB217" i="7"/>
  <c r="AC217" i="7"/>
  <c r="AD217" i="7"/>
  <c r="AE217" i="7"/>
  <c r="AB218" i="7"/>
  <c r="AC218" i="7"/>
  <c r="AD218" i="7"/>
  <c r="AE218" i="7"/>
  <c r="AB219" i="7"/>
  <c r="AC219" i="7"/>
  <c r="AD219" i="7"/>
  <c r="AE219" i="7"/>
  <c r="AB220" i="7"/>
  <c r="AC220" i="7"/>
  <c r="AD220" i="7"/>
  <c r="AE220" i="7"/>
  <c r="AB221" i="7"/>
  <c r="AC221" i="7"/>
  <c r="AD221" i="7"/>
  <c r="AE221" i="7"/>
  <c r="AB222" i="7"/>
  <c r="AC222" i="7"/>
  <c r="AD222" i="7"/>
  <c r="AE222" i="7"/>
  <c r="AB223" i="7"/>
  <c r="AC223" i="7"/>
  <c r="AD223" i="7"/>
  <c r="AE223" i="7"/>
  <c r="AB224" i="7"/>
  <c r="AC224" i="7"/>
  <c r="AD224" i="7"/>
  <c r="AE224" i="7"/>
  <c r="AB225" i="7"/>
  <c r="AC225" i="7"/>
  <c r="AD225" i="7"/>
  <c r="AE225" i="7"/>
  <c r="AB226" i="7"/>
  <c r="AC226" i="7"/>
  <c r="AD226" i="7"/>
  <c r="AE226" i="7"/>
  <c r="AB227" i="7"/>
  <c r="AC227" i="7"/>
  <c r="AD227" i="7"/>
  <c r="AE227" i="7"/>
  <c r="AB228" i="7"/>
  <c r="AC228" i="7"/>
  <c r="AD228" i="7"/>
  <c r="AE228" i="7"/>
  <c r="AB229" i="7"/>
  <c r="AC229" i="7"/>
  <c r="AD229" i="7"/>
  <c r="AE229" i="7"/>
  <c r="AB230" i="7"/>
  <c r="AC230" i="7"/>
  <c r="AD230" i="7"/>
  <c r="AE230" i="7"/>
  <c r="AB231" i="7"/>
  <c r="AC231" i="7"/>
  <c r="AD231" i="7"/>
  <c r="AE231" i="7"/>
  <c r="AB232" i="7"/>
  <c r="AC232" i="7"/>
  <c r="AD232" i="7"/>
  <c r="AE232" i="7"/>
  <c r="AB233" i="7"/>
  <c r="AC233" i="7"/>
  <c r="AD233" i="7"/>
  <c r="AE233" i="7"/>
  <c r="AB234" i="7"/>
  <c r="AC234" i="7"/>
  <c r="AD234" i="7"/>
  <c r="AE234" i="7"/>
  <c r="AB235" i="7"/>
  <c r="AC235" i="7"/>
  <c r="AD235" i="7"/>
  <c r="AE235" i="7"/>
  <c r="AB236" i="7"/>
  <c r="AC236" i="7"/>
  <c r="AD236" i="7"/>
  <c r="AE236" i="7"/>
  <c r="AB237" i="7"/>
  <c r="AC237" i="7"/>
  <c r="AD237" i="7"/>
  <c r="AE237" i="7"/>
  <c r="AB238" i="7"/>
  <c r="AC238" i="7"/>
  <c r="AD238" i="7"/>
  <c r="AE238" i="7"/>
  <c r="AB239" i="7"/>
  <c r="AC239" i="7"/>
  <c r="AD239" i="7"/>
  <c r="AE239" i="7"/>
  <c r="AB240" i="7"/>
  <c r="AC240" i="7"/>
  <c r="AD240" i="7"/>
  <c r="AE240" i="7"/>
  <c r="AB241" i="7"/>
  <c r="AC241" i="7"/>
  <c r="AD241" i="7"/>
  <c r="AE241" i="7"/>
  <c r="AB242" i="7"/>
  <c r="AC242" i="7"/>
  <c r="AD242" i="7"/>
  <c r="AE242" i="7"/>
  <c r="AB243" i="7"/>
  <c r="AC243" i="7"/>
  <c r="AD243" i="7"/>
  <c r="AE243" i="7"/>
  <c r="AB244" i="7"/>
  <c r="AC244" i="7"/>
  <c r="AD244" i="7"/>
  <c r="AE244" i="7"/>
  <c r="AB245" i="7"/>
  <c r="AC245" i="7"/>
  <c r="AD245" i="7"/>
  <c r="AE245" i="7"/>
  <c r="AB246" i="7"/>
  <c r="AC246" i="7"/>
  <c r="AD246" i="7"/>
  <c r="AE246" i="7"/>
  <c r="AB247" i="7"/>
  <c r="AC247" i="7"/>
  <c r="AD247" i="7"/>
  <c r="AE247" i="7"/>
  <c r="AB248" i="7"/>
  <c r="AC248" i="7"/>
  <c r="AD248" i="7"/>
  <c r="AE248" i="7"/>
  <c r="AB249" i="7"/>
  <c r="AC249" i="7"/>
  <c r="AD249" i="7"/>
  <c r="AE249" i="7"/>
  <c r="AB250" i="7"/>
  <c r="AC250" i="7"/>
  <c r="AD250" i="7"/>
  <c r="AE250" i="7"/>
  <c r="AB251" i="7"/>
  <c r="AC251" i="7"/>
  <c r="AD251" i="7"/>
  <c r="AE251" i="7"/>
  <c r="AB252" i="7"/>
  <c r="AC252" i="7"/>
  <c r="AD252" i="7"/>
  <c r="AE252" i="7"/>
  <c r="AB253" i="7"/>
  <c r="AC253" i="7"/>
  <c r="AD253" i="7"/>
  <c r="AE253" i="7"/>
  <c r="AB254" i="7"/>
  <c r="AC254" i="7"/>
  <c r="AD254" i="7"/>
  <c r="AE254" i="7"/>
  <c r="AB255" i="7"/>
  <c r="AC255" i="7"/>
  <c r="AD255" i="7"/>
  <c r="AE255" i="7"/>
  <c r="AB256" i="7"/>
  <c r="AC256" i="7"/>
  <c r="AD256" i="7"/>
  <c r="AE256" i="7"/>
  <c r="AB257" i="7"/>
  <c r="AC257" i="7"/>
  <c r="AD257" i="7"/>
  <c r="AE257" i="7"/>
  <c r="AB258" i="7"/>
  <c r="AC258" i="7"/>
  <c r="AD258" i="7"/>
  <c r="AE258" i="7"/>
  <c r="AB259" i="7"/>
  <c r="AC259" i="7"/>
  <c r="AD259" i="7"/>
  <c r="AE259" i="7"/>
  <c r="AB260" i="7"/>
  <c r="AC260" i="7"/>
  <c r="AD260" i="7"/>
  <c r="AE260" i="7"/>
  <c r="AB261" i="7"/>
  <c r="AC261" i="7"/>
  <c r="AD261" i="7"/>
  <c r="AE261" i="7"/>
  <c r="AB262" i="7"/>
  <c r="AC262" i="7"/>
  <c r="AD262" i="7"/>
  <c r="AE262" i="7"/>
  <c r="AB263" i="7"/>
  <c r="AC263" i="7"/>
  <c r="AD263" i="7"/>
  <c r="AE263" i="7"/>
  <c r="AB264" i="7"/>
  <c r="AC264" i="7"/>
  <c r="AD264" i="7"/>
  <c r="AE264" i="7"/>
  <c r="AB265" i="7"/>
  <c r="AC265" i="7"/>
  <c r="AD265" i="7"/>
  <c r="AE265" i="7"/>
  <c r="AB266" i="7"/>
  <c r="AC266" i="7"/>
  <c r="AD266" i="7"/>
  <c r="AE266" i="7"/>
  <c r="AB267" i="7"/>
  <c r="AC267" i="7"/>
  <c r="AD267" i="7"/>
  <c r="AE267" i="7"/>
  <c r="AB268" i="7"/>
  <c r="AC268" i="7"/>
  <c r="AD268" i="7"/>
  <c r="AE268" i="7"/>
  <c r="AB269" i="7"/>
  <c r="AC269" i="7"/>
  <c r="AD269" i="7"/>
  <c r="AE269" i="7"/>
  <c r="AB270" i="7"/>
  <c r="AC270" i="7"/>
  <c r="AD270" i="7"/>
  <c r="AE270" i="7"/>
  <c r="AB271" i="7"/>
  <c r="AC271" i="7"/>
  <c r="AD271" i="7"/>
  <c r="AE271" i="7"/>
  <c r="AB272" i="7"/>
  <c r="AC272" i="7"/>
  <c r="AD272" i="7"/>
  <c r="AE272" i="7"/>
  <c r="AB273" i="7"/>
  <c r="AC273" i="7"/>
  <c r="AD273" i="7"/>
  <c r="AE273" i="7"/>
  <c r="AB274" i="7"/>
  <c r="AC274" i="7"/>
  <c r="AD274" i="7"/>
  <c r="AE274" i="7"/>
  <c r="AB275" i="7"/>
  <c r="AC275" i="7"/>
  <c r="AD275" i="7"/>
  <c r="AE275" i="7"/>
  <c r="AB276" i="7"/>
  <c r="AC276" i="7"/>
  <c r="AD276" i="7"/>
  <c r="AE276" i="7"/>
  <c r="AB277" i="7"/>
  <c r="AC277" i="7"/>
  <c r="AD277" i="7"/>
  <c r="AE277" i="7"/>
  <c r="AB278" i="7"/>
  <c r="AC278" i="7"/>
  <c r="AD278" i="7"/>
  <c r="AE278" i="7"/>
  <c r="AB279" i="7"/>
  <c r="AC279" i="7"/>
  <c r="AD279" i="7"/>
  <c r="AE279" i="7"/>
  <c r="AB280" i="7"/>
  <c r="AC280" i="7"/>
  <c r="AD280" i="7"/>
  <c r="AE280" i="7"/>
  <c r="AB281" i="7"/>
  <c r="AC281" i="7"/>
  <c r="AD281" i="7"/>
  <c r="AE281" i="7"/>
  <c r="AB282" i="7"/>
  <c r="AC282" i="7"/>
  <c r="AD282" i="7"/>
  <c r="AE282" i="7"/>
  <c r="AB283" i="7"/>
  <c r="AC283" i="7"/>
  <c r="AD283" i="7"/>
  <c r="AE283" i="7"/>
  <c r="AB284" i="7"/>
  <c r="AC284" i="7"/>
  <c r="AD284" i="7"/>
  <c r="AE284" i="7"/>
  <c r="AB285" i="7"/>
  <c r="AC285" i="7"/>
  <c r="AD285" i="7"/>
  <c r="AE285" i="7"/>
  <c r="AB286" i="7"/>
  <c r="AC286" i="7"/>
  <c r="AD286" i="7"/>
  <c r="AE286" i="7"/>
  <c r="AB287" i="7"/>
  <c r="AC287" i="7"/>
  <c r="AD287" i="7"/>
  <c r="AE287" i="7"/>
  <c r="AB288" i="7"/>
  <c r="AC288" i="7"/>
  <c r="AD288" i="7"/>
  <c r="AE288" i="7"/>
  <c r="AB289" i="7"/>
  <c r="AC289" i="7"/>
  <c r="AD289" i="7"/>
  <c r="AE289" i="7"/>
  <c r="AB290" i="7"/>
  <c r="AC290" i="7"/>
  <c r="AD290" i="7"/>
  <c r="AE290" i="7"/>
  <c r="AB291" i="7"/>
  <c r="AC291" i="7"/>
  <c r="AD291" i="7"/>
  <c r="AE291" i="7"/>
  <c r="AB292" i="7"/>
  <c r="AC292" i="7"/>
  <c r="AD292" i="7"/>
  <c r="AE292" i="7"/>
  <c r="AB293" i="7"/>
  <c r="AC293" i="7"/>
  <c r="AD293" i="7"/>
  <c r="AE293" i="7"/>
  <c r="AB294" i="7"/>
  <c r="AC294" i="7"/>
  <c r="AD294" i="7"/>
  <c r="AE294" i="7"/>
  <c r="AB295" i="7"/>
  <c r="AC295" i="7"/>
  <c r="AD295" i="7"/>
  <c r="AE295" i="7"/>
  <c r="AB296" i="7"/>
  <c r="AC296" i="7"/>
  <c r="AD296" i="7"/>
  <c r="AE296" i="7"/>
  <c r="AB297" i="7"/>
  <c r="AC297" i="7"/>
  <c r="AD297" i="7"/>
  <c r="AE297" i="7"/>
  <c r="AB298" i="7"/>
  <c r="AC298" i="7"/>
  <c r="AD298" i="7"/>
  <c r="AE298" i="7"/>
  <c r="AB299" i="7"/>
  <c r="AC299" i="7"/>
  <c r="AD299" i="7"/>
  <c r="AE299" i="7"/>
  <c r="AB300" i="7"/>
  <c r="AC300" i="7"/>
  <c r="AD300" i="7"/>
  <c r="AE300" i="7"/>
  <c r="AB301" i="7"/>
  <c r="AC301" i="7"/>
  <c r="AD301" i="7"/>
  <c r="AE301" i="7"/>
  <c r="AB302" i="7"/>
  <c r="AC302" i="7"/>
  <c r="AD302" i="7"/>
  <c r="AE302" i="7"/>
  <c r="AB303" i="7"/>
  <c r="AC303" i="7"/>
  <c r="AD303" i="7"/>
  <c r="AE303" i="7"/>
  <c r="AB304" i="7"/>
  <c r="AC304" i="7"/>
  <c r="AD304" i="7"/>
  <c r="AE304" i="7"/>
  <c r="AB305" i="7"/>
  <c r="AC305" i="7"/>
  <c r="AD305" i="7"/>
  <c r="AE305" i="7"/>
  <c r="AB306" i="7"/>
  <c r="AC306" i="7"/>
  <c r="AD306" i="7"/>
  <c r="AE306" i="7"/>
  <c r="AB307" i="7"/>
  <c r="AC307" i="7"/>
  <c r="AD307" i="7"/>
  <c r="AE307" i="7"/>
  <c r="AB308" i="7"/>
  <c r="AC308" i="7"/>
  <c r="AD308" i="7"/>
  <c r="AE308" i="7"/>
  <c r="AB309" i="7"/>
  <c r="AC309" i="7"/>
  <c r="AD309" i="7"/>
  <c r="AE309" i="7"/>
  <c r="AB310" i="7"/>
  <c r="AC310" i="7"/>
  <c r="AD310" i="7"/>
  <c r="AE310" i="7"/>
  <c r="AB311" i="7"/>
  <c r="AC311" i="7"/>
  <c r="AD311" i="7"/>
  <c r="AE311" i="7"/>
  <c r="AB312" i="7"/>
  <c r="AC312" i="7"/>
  <c r="AD312" i="7"/>
  <c r="AE312" i="7"/>
  <c r="AB313" i="7"/>
  <c r="AC313" i="7"/>
  <c r="AD313" i="7"/>
  <c r="AE313" i="7"/>
  <c r="AB314" i="7"/>
  <c r="AC314" i="7"/>
  <c r="AD314" i="7"/>
  <c r="AE314" i="7"/>
  <c r="AB315" i="7"/>
  <c r="AC315" i="7"/>
  <c r="AD315" i="7"/>
  <c r="AE315" i="7"/>
  <c r="AB316" i="7"/>
  <c r="AC316" i="7"/>
  <c r="AD316" i="7"/>
  <c r="AE316" i="7"/>
  <c r="AB317" i="7"/>
  <c r="AC317" i="7"/>
  <c r="AD317" i="7"/>
  <c r="AE317" i="7"/>
  <c r="AB318" i="7"/>
  <c r="AC318" i="7"/>
  <c r="AD318" i="7"/>
  <c r="AE318" i="7"/>
  <c r="AB319" i="7"/>
  <c r="AC319" i="7"/>
  <c r="AD319" i="7"/>
  <c r="AE319" i="7"/>
  <c r="AB320" i="7"/>
  <c r="AC320" i="7"/>
  <c r="AD320" i="7"/>
  <c r="AE320" i="7"/>
  <c r="AB321" i="7"/>
  <c r="AC321" i="7"/>
  <c r="AD321" i="7"/>
  <c r="AE321" i="7"/>
  <c r="AB322" i="7"/>
  <c r="AC322" i="7"/>
  <c r="AD322" i="7"/>
  <c r="AE322" i="7"/>
  <c r="AB323" i="7"/>
  <c r="AC323" i="7"/>
  <c r="AD323" i="7"/>
  <c r="AE323" i="7"/>
  <c r="AB324" i="7"/>
  <c r="AC324" i="7"/>
  <c r="AD324" i="7"/>
  <c r="AE324" i="7"/>
  <c r="AB325" i="7"/>
  <c r="AC325" i="7"/>
  <c r="AD325" i="7"/>
  <c r="AE325" i="7"/>
  <c r="AB326" i="7"/>
  <c r="AC326" i="7"/>
  <c r="AD326" i="7"/>
  <c r="AE326" i="7"/>
  <c r="AB327" i="7"/>
  <c r="AC327" i="7"/>
  <c r="AD327" i="7"/>
  <c r="AE327" i="7"/>
  <c r="AB328" i="7"/>
  <c r="AC328" i="7"/>
  <c r="AD328" i="7"/>
  <c r="AE328" i="7"/>
  <c r="AB329" i="7"/>
  <c r="AC329" i="7"/>
  <c r="AD329" i="7"/>
  <c r="AE329" i="7"/>
  <c r="AB330" i="7"/>
  <c r="AC330" i="7"/>
  <c r="AD330" i="7"/>
  <c r="AE330" i="7"/>
  <c r="AB331" i="7"/>
  <c r="AC331" i="7"/>
  <c r="AD331" i="7"/>
  <c r="AE331" i="7"/>
  <c r="AB332" i="7"/>
  <c r="AC332" i="7"/>
  <c r="AD332" i="7"/>
  <c r="AE332" i="7"/>
  <c r="AB333" i="7"/>
  <c r="AC333" i="7"/>
  <c r="AD333" i="7"/>
  <c r="AE333" i="7"/>
  <c r="AB334" i="7"/>
  <c r="AC334" i="7"/>
  <c r="AD334" i="7"/>
  <c r="AE334" i="7"/>
  <c r="AB335" i="7"/>
  <c r="AC335" i="7"/>
  <c r="AD335" i="7"/>
  <c r="AE335" i="7"/>
  <c r="AB336" i="7"/>
  <c r="AC336" i="7"/>
  <c r="AD336" i="7"/>
  <c r="AE336" i="7"/>
  <c r="AB337" i="7"/>
  <c r="AC337" i="7"/>
  <c r="AD337" i="7"/>
  <c r="AE337" i="7"/>
  <c r="AB338" i="7"/>
  <c r="AC338" i="7"/>
  <c r="AD338" i="7"/>
  <c r="AE338" i="7"/>
  <c r="AB339" i="7"/>
  <c r="AC339" i="7"/>
  <c r="AD339" i="7"/>
  <c r="AE339" i="7"/>
  <c r="AB340" i="7"/>
  <c r="AC340" i="7"/>
  <c r="AD340" i="7"/>
  <c r="AE340" i="7"/>
  <c r="AB341" i="7"/>
  <c r="AC341" i="7"/>
  <c r="AD341" i="7"/>
  <c r="AE341" i="7"/>
  <c r="AB342" i="7"/>
  <c r="AC342" i="7"/>
  <c r="AD342" i="7"/>
  <c r="AE342" i="7"/>
  <c r="AB343" i="7"/>
  <c r="AC343" i="7"/>
  <c r="AD343" i="7"/>
  <c r="AE343" i="7"/>
  <c r="AB344" i="7"/>
  <c r="AC344" i="7"/>
  <c r="AD344" i="7"/>
  <c r="AE344" i="7"/>
  <c r="AB345" i="7"/>
  <c r="AC345" i="7"/>
  <c r="AD345" i="7"/>
  <c r="AE345" i="7"/>
  <c r="AB346" i="7"/>
  <c r="AC346" i="7"/>
  <c r="AD346" i="7"/>
  <c r="AE346" i="7"/>
  <c r="AB347" i="7"/>
  <c r="AC347" i="7"/>
  <c r="AD347" i="7"/>
  <c r="AE347" i="7"/>
  <c r="AB348" i="7"/>
  <c r="AC348" i="7"/>
  <c r="AD348" i="7"/>
  <c r="AE348" i="7"/>
  <c r="AB349" i="7"/>
  <c r="AC349" i="7"/>
  <c r="AD349" i="7"/>
  <c r="AE349" i="7"/>
  <c r="AB350" i="7"/>
  <c r="AC350" i="7"/>
  <c r="AD350" i="7"/>
  <c r="AE350" i="7"/>
  <c r="AB351" i="7"/>
  <c r="AC351" i="7"/>
  <c r="AD351" i="7"/>
  <c r="AE351" i="7"/>
  <c r="AB352" i="7"/>
  <c r="AC352" i="7"/>
  <c r="AD352" i="7"/>
  <c r="AE352" i="7"/>
  <c r="AB353" i="7"/>
  <c r="AC353" i="7"/>
  <c r="AD353" i="7"/>
  <c r="AE353" i="7"/>
  <c r="AB354" i="7"/>
  <c r="AC354" i="7"/>
  <c r="AD354" i="7"/>
  <c r="AE354" i="7"/>
  <c r="AB355" i="7"/>
  <c r="AC355" i="7"/>
  <c r="AD355" i="7"/>
  <c r="AE355" i="7"/>
  <c r="AB356" i="7"/>
  <c r="AC356" i="7"/>
  <c r="AD356" i="7"/>
  <c r="AE356" i="7"/>
  <c r="AB357" i="7"/>
  <c r="AC357" i="7"/>
  <c r="AD357" i="7"/>
  <c r="AE357" i="7"/>
  <c r="AB358" i="7"/>
  <c r="AC358" i="7"/>
  <c r="AD358" i="7"/>
  <c r="AE358" i="7"/>
  <c r="AB359" i="7"/>
  <c r="AC359" i="7"/>
  <c r="AD359" i="7"/>
  <c r="AE359" i="7"/>
  <c r="AB360" i="7"/>
  <c r="AC360" i="7"/>
  <c r="AD360" i="7"/>
  <c r="AE360" i="7"/>
  <c r="AB361" i="7"/>
  <c r="AC361" i="7"/>
  <c r="AD361" i="7"/>
  <c r="AE361" i="7"/>
  <c r="AB362" i="7"/>
  <c r="AC362" i="7"/>
  <c r="AD362" i="7"/>
  <c r="AE362" i="7"/>
  <c r="AB363" i="7"/>
  <c r="AC363" i="7"/>
  <c r="AD363" i="7"/>
  <c r="AE363" i="7"/>
  <c r="AB364" i="7"/>
  <c r="AC364" i="7"/>
  <c r="AD364" i="7"/>
  <c r="AE364" i="7"/>
  <c r="AB365" i="7"/>
  <c r="AC365" i="7"/>
  <c r="AD365" i="7"/>
  <c r="AE365" i="7"/>
  <c r="AB366" i="7"/>
  <c r="AC366" i="7"/>
  <c r="AD366" i="7"/>
  <c r="AE366" i="7"/>
  <c r="AB367" i="7"/>
  <c r="AC367" i="7"/>
  <c r="AD367" i="7"/>
  <c r="AE367" i="7"/>
  <c r="AB368" i="7"/>
  <c r="AC368" i="7"/>
  <c r="AD368" i="7"/>
  <c r="AE368" i="7"/>
  <c r="AB369" i="7"/>
  <c r="AC369" i="7"/>
  <c r="AD369" i="7"/>
  <c r="AE369" i="7"/>
  <c r="AB370" i="7"/>
  <c r="AC370" i="7"/>
  <c r="AD370" i="7"/>
  <c r="AE370" i="7"/>
  <c r="AB371" i="7"/>
  <c r="AC371" i="7"/>
  <c r="AD371" i="7"/>
  <c r="AE371" i="7"/>
  <c r="AB372" i="7"/>
  <c r="AC372" i="7"/>
  <c r="AD372" i="7"/>
  <c r="AE372" i="7"/>
  <c r="AB373" i="7"/>
  <c r="AC373" i="7"/>
  <c r="AD373" i="7"/>
  <c r="AE373" i="7"/>
  <c r="AB374" i="7"/>
  <c r="AC374" i="7"/>
  <c r="AD374" i="7"/>
  <c r="AE374" i="7"/>
  <c r="AB375" i="7"/>
  <c r="AC375" i="7"/>
  <c r="AD375" i="7"/>
  <c r="AE375" i="7"/>
  <c r="AB376" i="7"/>
  <c r="AC376" i="7"/>
  <c r="AD376" i="7"/>
  <c r="AE376" i="7"/>
  <c r="AB377" i="7"/>
  <c r="AC377" i="7"/>
  <c r="AD377" i="7"/>
  <c r="AE377" i="7"/>
  <c r="AB378" i="7"/>
  <c r="AC378" i="7"/>
  <c r="AD378" i="7"/>
  <c r="AE378" i="7"/>
  <c r="AB379" i="7"/>
  <c r="AC379" i="7"/>
  <c r="AD379" i="7"/>
  <c r="AE379" i="7"/>
  <c r="AB380" i="7"/>
  <c r="AC380" i="7"/>
  <c r="AD380" i="7"/>
  <c r="AE380" i="7"/>
  <c r="AB381" i="7"/>
  <c r="AC381" i="7"/>
  <c r="AD381" i="7"/>
  <c r="AE381" i="7"/>
  <c r="AB382" i="7"/>
  <c r="AC382" i="7"/>
  <c r="AD382" i="7"/>
  <c r="AE382" i="7"/>
  <c r="AB383" i="7"/>
  <c r="AC383" i="7"/>
  <c r="AD383" i="7"/>
  <c r="AE383" i="7"/>
  <c r="AB384" i="7"/>
  <c r="AC384" i="7"/>
  <c r="AD384" i="7"/>
  <c r="AE384" i="7"/>
  <c r="AB385" i="7"/>
  <c r="AC385" i="7"/>
  <c r="AD385" i="7"/>
  <c r="AE385" i="7"/>
  <c r="AB386" i="7"/>
  <c r="AC386" i="7"/>
  <c r="AD386" i="7"/>
  <c r="AE386" i="7"/>
  <c r="AB387" i="7"/>
  <c r="AC387" i="7"/>
  <c r="AD387" i="7"/>
  <c r="AE387" i="7"/>
  <c r="AB388" i="7"/>
  <c r="AC388" i="7"/>
  <c r="AD388" i="7"/>
  <c r="AE388" i="7"/>
  <c r="AB389" i="7"/>
  <c r="AC389" i="7"/>
  <c r="AD389" i="7"/>
  <c r="AE389" i="7"/>
  <c r="AB390" i="7"/>
  <c r="AC390" i="7"/>
  <c r="AD390" i="7"/>
  <c r="AE390" i="7"/>
  <c r="AB391" i="7"/>
  <c r="AC391" i="7"/>
  <c r="AD391" i="7"/>
  <c r="AE391" i="7"/>
  <c r="AB392" i="7"/>
  <c r="AC392" i="7"/>
  <c r="AD392" i="7"/>
  <c r="AE392" i="7"/>
  <c r="AB393" i="7"/>
  <c r="AC393" i="7"/>
  <c r="AD393" i="7"/>
  <c r="AE393" i="7"/>
  <c r="AB394" i="7"/>
  <c r="AC394" i="7"/>
  <c r="AD394" i="7"/>
  <c r="AE394" i="7"/>
  <c r="AB395" i="7"/>
  <c r="AC395" i="7"/>
  <c r="AD395" i="7"/>
  <c r="AE395" i="7"/>
  <c r="AB396" i="7"/>
  <c r="AC396" i="7"/>
  <c r="AD396" i="7"/>
  <c r="AE396" i="7"/>
  <c r="AB397" i="7"/>
  <c r="AC397" i="7"/>
  <c r="AD397" i="7"/>
  <c r="AE397" i="7"/>
  <c r="AB398" i="7"/>
  <c r="AC398" i="7"/>
  <c r="AD398" i="7"/>
  <c r="AE398" i="7"/>
  <c r="AB399" i="7"/>
  <c r="AC399" i="7"/>
  <c r="AD399" i="7"/>
  <c r="AE399" i="7"/>
  <c r="AB400" i="7"/>
  <c r="AC400" i="7"/>
  <c r="AD400" i="7"/>
  <c r="AE400" i="7"/>
  <c r="AB401" i="7"/>
  <c r="AC401" i="7"/>
  <c r="AD401" i="7"/>
  <c r="AE401" i="7"/>
  <c r="AB402" i="7"/>
  <c r="AC402" i="7"/>
  <c r="AD402" i="7"/>
  <c r="AE402" i="7"/>
  <c r="AB403" i="7"/>
  <c r="AC403" i="7"/>
  <c r="AD403" i="7"/>
  <c r="AE403" i="7"/>
  <c r="AB404" i="7"/>
  <c r="AC404" i="7"/>
  <c r="AD404" i="7"/>
  <c r="AE404" i="7"/>
  <c r="AB405" i="7"/>
  <c r="AC405" i="7"/>
  <c r="AD405" i="7"/>
  <c r="AE405" i="7"/>
  <c r="AB406" i="7"/>
  <c r="AC406" i="7"/>
  <c r="AD406" i="7"/>
  <c r="AE406" i="7"/>
  <c r="AB407" i="7"/>
  <c r="AC407" i="7"/>
  <c r="AD407" i="7"/>
  <c r="AE407" i="7"/>
  <c r="AB408" i="7"/>
  <c r="AC408" i="7"/>
  <c r="AD408" i="7"/>
  <c r="AE408" i="7"/>
  <c r="AB409" i="7"/>
  <c r="AC409" i="7"/>
  <c r="AD409" i="7"/>
  <c r="AE409" i="7"/>
  <c r="AB410" i="7"/>
  <c r="AC410" i="7"/>
  <c r="AD410" i="7"/>
  <c r="AE410" i="7"/>
  <c r="AB411" i="7"/>
  <c r="AC411" i="7"/>
  <c r="AD411" i="7"/>
  <c r="AE411" i="7"/>
  <c r="AB412" i="7"/>
  <c r="AC412" i="7"/>
  <c r="AD412" i="7"/>
  <c r="AE412" i="7"/>
  <c r="AB413" i="7"/>
  <c r="AC413" i="7"/>
  <c r="AD413" i="7"/>
  <c r="AE413" i="7"/>
  <c r="AB414" i="7"/>
  <c r="AC414" i="7"/>
  <c r="AD414" i="7"/>
  <c r="AE414" i="7"/>
  <c r="AB415" i="7"/>
  <c r="AC415" i="7"/>
  <c r="AD415" i="7"/>
  <c r="AE415" i="7"/>
  <c r="AB416" i="7"/>
  <c r="AC416" i="7"/>
  <c r="AD416" i="7"/>
  <c r="AE416" i="7"/>
  <c r="AB417" i="7"/>
  <c r="AC417" i="7"/>
  <c r="AD417" i="7"/>
  <c r="AE417" i="7"/>
  <c r="AB418" i="7"/>
  <c r="AC418" i="7"/>
  <c r="AD418" i="7"/>
  <c r="AE418" i="7"/>
  <c r="AB419" i="7"/>
  <c r="AC419" i="7"/>
  <c r="AD419" i="7"/>
  <c r="AE419" i="7"/>
  <c r="AB420" i="7"/>
  <c r="AC420" i="7"/>
  <c r="AD420" i="7"/>
  <c r="AE420" i="7"/>
  <c r="AB421" i="7"/>
  <c r="AC421" i="7"/>
  <c r="AD421" i="7"/>
  <c r="AE421" i="7"/>
  <c r="AB422" i="7"/>
  <c r="AC422" i="7"/>
  <c r="AD422" i="7"/>
  <c r="AE422" i="7"/>
  <c r="AB423" i="7"/>
  <c r="AC423" i="7"/>
  <c r="AD423" i="7"/>
  <c r="AE423" i="7"/>
  <c r="AB424" i="7"/>
  <c r="AC424" i="7"/>
  <c r="AD424" i="7"/>
  <c r="AE424" i="7"/>
  <c r="AB425" i="7"/>
  <c r="AC425" i="7"/>
  <c r="AD425" i="7"/>
  <c r="AE425" i="7"/>
  <c r="AB426" i="7"/>
  <c r="AC426" i="7"/>
  <c r="AD426" i="7"/>
  <c r="AE426" i="7"/>
  <c r="AB427" i="7"/>
  <c r="AC427" i="7"/>
  <c r="AD427" i="7"/>
  <c r="AE427" i="7"/>
  <c r="AB428" i="7"/>
  <c r="AC428" i="7"/>
  <c r="AD428" i="7"/>
  <c r="AE428" i="7"/>
  <c r="AB429" i="7"/>
  <c r="AC429" i="7"/>
  <c r="AD429" i="7"/>
  <c r="AE429" i="7"/>
  <c r="AB430" i="7"/>
  <c r="AC430" i="7"/>
  <c r="AD430" i="7"/>
  <c r="AE430" i="7"/>
  <c r="AB431" i="7"/>
  <c r="AC431" i="7"/>
  <c r="AD431" i="7"/>
  <c r="AE431" i="7"/>
  <c r="AB432" i="7"/>
  <c r="AC432" i="7"/>
  <c r="AD432" i="7"/>
  <c r="AE432" i="7"/>
  <c r="AB433" i="7"/>
  <c r="AC433" i="7"/>
  <c r="AD433" i="7"/>
  <c r="AE433" i="7"/>
  <c r="AB434" i="7"/>
  <c r="AC434" i="7"/>
  <c r="AD434" i="7"/>
  <c r="AE434" i="7"/>
  <c r="AB435" i="7"/>
  <c r="AC435" i="7"/>
  <c r="AD435" i="7"/>
  <c r="AE435" i="7"/>
  <c r="AB436" i="7"/>
  <c r="AC436" i="7"/>
  <c r="AD436" i="7"/>
  <c r="AE436" i="7"/>
  <c r="AB437" i="7"/>
  <c r="AC437" i="7"/>
  <c r="AD437" i="7"/>
  <c r="AE437" i="7"/>
  <c r="AB438" i="7"/>
  <c r="AC438" i="7"/>
  <c r="AD438" i="7"/>
  <c r="AE438" i="7"/>
  <c r="AB439" i="7"/>
  <c r="AC439" i="7"/>
  <c r="AD439" i="7"/>
  <c r="AE439" i="7"/>
  <c r="AB440" i="7"/>
  <c r="AC440" i="7"/>
  <c r="AD440" i="7"/>
  <c r="AE440" i="7"/>
  <c r="AB441" i="7"/>
  <c r="AC441" i="7"/>
  <c r="AD441" i="7"/>
  <c r="AE441" i="7"/>
  <c r="AB442" i="7"/>
  <c r="AC442" i="7"/>
  <c r="AD442" i="7"/>
  <c r="AE442" i="7"/>
  <c r="AB443" i="7"/>
  <c r="AC443" i="7"/>
  <c r="AD443" i="7"/>
  <c r="AE443" i="7"/>
  <c r="AB444" i="7"/>
  <c r="AC444" i="7"/>
  <c r="AD444" i="7"/>
  <c r="AE444" i="7"/>
  <c r="AB445" i="7"/>
  <c r="AC445" i="7"/>
  <c r="AD445" i="7"/>
  <c r="AE445" i="7"/>
  <c r="AB446" i="7"/>
  <c r="AC446" i="7"/>
  <c r="AD446" i="7"/>
  <c r="AE446" i="7"/>
  <c r="AB447" i="7"/>
  <c r="AC447" i="7"/>
  <c r="AD447" i="7"/>
  <c r="AE447" i="7"/>
  <c r="AB448" i="7"/>
  <c r="AC448" i="7"/>
  <c r="AD448" i="7"/>
  <c r="AE448" i="7"/>
  <c r="AB449" i="7"/>
  <c r="AC449" i="7"/>
  <c r="AD449" i="7"/>
  <c r="AE449" i="7"/>
  <c r="AB450" i="7"/>
  <c r="AC450" i="7"/>
  <c r="AD450" i="7"/>
  <c r="AE450" i="7"/>
  <c r="AB451" i="7"/>
  <c r="AC451" i="7"/>
  <c r="AD451" i="7"/>
  <c r="AE451" i="7"/>
  <c r="AB452" i="7"/>
  <c r="AC452" i="7"/>
  <c r="AD452" i="7"/>
  <c r="AE452" i="7"/>
  <c r="AB453" i="7"/>
  <c r="AC453" i="7"/>
  <c r="AD453" i="7"/>
  <c r="AE453" i="7"/>
  <c r="AB454" i="7"/>
  <c r="AC454" i="7"/>
  <c r="AD454" i="7"/>
  <c r="AE454" i="7"/>
  <c r="AB455" i="7"/>
  <c r="AC455" i="7"/>
  <c r="AD455" i="7"/>
  <c r="AE455" i="7"/>
  <c r="AB456" i="7"/>
  <c r="AC456" i="7"/>
  <c r="AD456" i="7"/>
  <c r="AE456" i="7"/>
  <c r="AB457" i="7"/>
  <c r="AC457" i="7"/>
  <c r="AD457" i="7"/>
  <c r="AE457" i="7"/>
  <c r="AB458" i="7"/>
  <c r="AC458" i="7"/>
  <c r="AD458" i="7"/>
  <c r="AE458" i="7"/>
  <c r="AB459" i="7"/>
  <c r="AC459" i="7"/>
  <c r="AD459" i="7"/>
  <c r="AE459" i="7"/>
  <c r="AB460" i="7"/>
  <c r="AC460" i="7"/>
  <c r="AD460" i="7"/>
  <c r="AE460" i="7"/>
  <c r="AB461" i="7"/>
  <c r="AC461" i="7"/>
  <c r="AD461" i="7"/>
  <c r="AE461" i="7"/>
  <c r="AB462" i="7"/>
  <c r="AC462" i="7"/>
  <c r="AD462" i="7"/>
  <c r="AE462" i="7"/>
  <c r="AB463" i="7"/>
  <c r="AC463" i="7"/>
  <c r="AD463" i="7"/>
  <c r="AE463" i="7"/>
  <c r="AB464" i="7"/>
  <c r="AC464" i="7"/>
  <c r="AD464" i="7"/>
  <c r="AE464" i="7"/>
  <c r="AB465" i="7"/>
  <c r="AC465" i="7"/>
  <c r="AD465" i="7"/>
  <c r="AE465" i="7"/>
  <c r="AB466" i="7"/>
  <c r="AC466" i="7"/>
  <c r="AD466" i="7"/>
  <c r="AE466" i="7"/>
  <c r="AB467" i="7"/>
  <c r="AC467" i="7"/>
  <c r="AD467" i="7"/>
  <c r="AE467" i="7"/>
  <c r="AB468" i="7"/>
  <c r="AC468" i="7"/>
  <c r="AD468" i="7"/>
  <c r="AE468" i="7"/>
  <c r="AB469" i="7"/>
  <c r="AC469" i="7"/>
  <c r="AD469" i="7"/>
  <c r="AE469" i="7"/>
  <c r="AB470" i="7"/>
  <c r="AC470" i="7"/>
  <c r="AD470" i="7"/>
  <c r="AE470" i="7"/>
  <c r="AB471" i="7"/>
  <c r="AC471" i="7"/>
  <c r="AD471" i="7"/>
  <c r="AE471" i="7"/>
  <c r="AB472" i="7"/>
  <c r="AC472" i="7"/>
  <c r="AD472" i="7"/>
  <c r="AE472" i="7"/>
  <c r="AB473" i="7"/>
  <c r="AC473" i="7"/>
  <c r="AD473" i="7"/>
  <c r="AE473" i="7"/>
  <c r="AB474" i="7"/>
  <c r="AC474" i="7"/>
  <c r="AD474" i="7"/>
  <c r="AE474" i="7"/>
  <c r="AB475" i="7"/>
  <c r="AC475" i="7"/>
  <c r="AD475" i="7"/>
  <c r="AE475" i="7"/>
  <c r="AB476" i="7"/>
  <c r="AC476" i="7"/>
  <c r="AD476" i="7"/>
  <c r="AE476" i="7"/>
  <c r="AB477" i="7"/>
  <c r="AC477" i="7"/>
  <c r="AD477" i="7"/>
  <c r="AE477" i="7"/>
  <c r="AB478" i="7"/>
  <c r="AC478" i="7"/>
  <c r="AD478" i="7"/>
  <c r="AE478" i="7"/>
  <c r="AB479" i="7"/>
  <c r="AC479" i="7"/>
  <c r="AD479" i="7"/>
  <c r="AE479" i="7"/>
  <c r="AB480" i="7"/>
  <c r="AC480" i="7"/>
  <c r="AD480" i="7"/>
  <c r="AE480" i="7"/>
  <c r="AB481" i="7"/>
  <c r="AC481" i="7"/>
  <c r="AD481" i="7"/>
  <c r="AE481" i="7"/>
  <c r="AB482" i="7"/>
  <c r="AC482" i="7"/>
  <c r="AD482" i="7"/>
  <c r="AE482" i="7"/>
  <c r="AB483" i="7"/>
  <c r="AC483" i="7"/>
  <c r="AD483" i="7"/>
  <c r="AE483" i="7"/>
  <c r="AB484" i="7"/>
  <c r="AC484" i="7"/>
  <c r="AD484" i="7"/>
  <c r="AE484" i="7"/>
  <c r="AB485" i="7"/>
  <c r="AC485" i="7"/>
  <c r="AD485" i="7"/>
  <c r="AE485" i="7"/>
  <c r="AB486" i="7"/>
  <c r="AC486" i="7"/>
  <c r="AD486" i="7"/>
  <c r="AE486" i="7"/>
  <c r="AB487" i="7"/>
  <c r="AC487" i="7"/>
  <c r="AD487" i="7"/>
  <c r="AE487" i="7"/>
  <c r="AB488" i="7"/>
  <c r="AC488" i="7"/>
  <c r="AD488" i="7"/>
  <c r="AE488" i="7"/>
  <c r="AB489" i="7"/>
  <c r="AC489" i="7"/>
  <c r="AD489" i="7"/>
  <c r="AE489" i="7"/>
  <c r="AB490" i="7"/>
  <c r="AC490" i="7"/>
  <c r="AD490" i="7"/>
  <c r="AE490" i="7"/>
  <c r="AB491" i="7"/>
  <c r="AC491" i="7"/>
  <c r="AD491" i="7"/>
  <c r="AE491" i="7"/>
  <c r="AB492" i="7"/>
  <c r="AC492" i="7"/>
  <c r="AD492" i="7"/>
  <c r="AE492" i="7"/>
  <c r="AB493" i="7"/>
  <c r="AC493" i="7"/>
  <c r="AD493" i="7"/>
  <c r="AE493" i="7"/>
  <c r="AB494" i="7"/>
  <c r="AC494" i="7"/>
  <c r="AD494" i="7"/>
  <c r="AE494" i="7"/>
  <c r="AB495" i="7"/>
  <c r="AC495" i="7"/>
  <c r="AD495" i="7"/>
  <c r="AE495" i="7"/>
  <c r="AB496" i="7"/>
  <c r="AC496" i="7"/>
  <c r="AD496" i="7"/>
  <c r="AE496" i="7"/>
  <c r="AB497" i="7"/>
  <c r="AC497" i="7"/>
  <c r="AD497" i="7"/>
  <c r="AE497" i="7"/>
  <c r="AB498" i="7"/>
  <c r="AC498" i="7"/>
  <c r="AD498" i="7"/>
  <c r="AE498" i="7"/>
  <c r="AB499" i="7"/>
  <c r="AC499" i="7"/>
  <c r="AD499" i="7"/>
  <c r="AE499" i="7"/>
  <c r="AB500" i="7"/>
  <c r="AC500" i="7"/>
  <c r="AD500" i="7"/>
  <c r="AE500" i="7"/>
  <c r="AB501" i="7"/>
  <c r="AC501" i="7"/>
  <c r="AD501" i="7"/>
  <c r="AE501" i="7"/>
  <c r="AB502" i="7"/>
  <c r="AC502" i="7"/>
  <c r="AD502" i="7"/>
  <c r="AE502" i="7"/>
  <c r="AB503" i="7"/>
  <c r="AC503" i="7"/>
  <c r="AD503" i="7"/>
  <c r="AE503" i="7"/>
  <c r="AB504" i="7"/>
  <c r="AC504" i="7"/>
  <c r="AD504" i="7"/>
  <c r="AE504" i="7"/>
  <c r="AB505" i="7"/>
  <c r="AC505" i="7"/>
  <c r="AD505" i="7"/>
  <c r="AE505" i="7"/>
  <c r="AB506" i="7"/>
  <c r="AC506" i="7"/>
  <c r="AD506" i="7"/>
  <c r="AE506" i="7"/>
  <c r="AB507" i="7"/>
  <c r="AC507" i="7"/>
  <c r="AD507" i="7"/>
  <c r="AE507" i="7"/>
  <c r="AB508" i="7"/>
  <c r="AC508" i="7"/>
  <c r="AD508" i="7"/>
  <c r="AE508" i="7"/>
  <c r="AB509" i="7"/>
  <c r="AC509" i="7"/>
  <c r="AD509" i="7"/>
  <c r="AE509" i="7"/>
  <c r="AB510" i="7"/>
  <c r="AC510" i="7"/>
  <c r="AD510" i="7"/>
  <c r="AE510" i="7"/>
  <c r="AB511" i="7"/>
  <c r="AC511" i="7"/>
  <c r="AD511" i="7"/>
  <c r="AE511" i="7"/>
  <c r="AB512" i="7"/>
  <c r="AC512" i="7"/>
  <c r="AD512" i="7"/>
  <c r="AE512" i="7"/>
  <c r="AB513" i="7"/>
  <c r="AC513" i="7"/>
  <c r="AD513" i="7"/>
  <c r="AE513" i="7"/>
  <c r="AB514" i="7"/>
  <c r="AC514" i="7"/>
  <c r="AD514" i="7"/>
  <c r="AE514" i="7"/>
  <c r="AB515" i="7"/>
  <c r="AC515" i="7"/>
  <c r="AD515" i="7"/>
  <c r="AE515" i="7"/>
  <c r="AB516" i="7"/>
  <c r="AC516" i="7"/>
  <c r="AD516" i="7"/>
  <c r="AE516" i="7"/>
  <c r="AB517" i="7"/>
  <c r="AC517" i="7"/>
  <c r="AD517" i="7"/>
  <c r="AE517" i="7"/>
  <c r="AB518" i="7"/>
  <c r="AC518" i="7"/>
  <c r="AD518" i="7"/>
  <c r="AE518" i="7"/>
  <c r="AB519" i="7"/>
  <c r="AC519" i="7"/>
  <c r="AD519" i="7"/>
  <c r="AE519" i="7"/>
  <c r="AB520" i="7"/>
  <c r="AC520" i="7"/>
  <c r="AD520" i="7"/>
  <c r="AE520" i="7"/>
  <c r="AB521" i="7"/>
  <c r="AC521" i="7"/>
  <c r="AD521" i="7"/>
  <c r="AE521" i="7"/>
  <c r="AB522" i="7"/>
  <c r="AC522" i="7"/>
  <c r="AD522" i="7"/>
  <c r="AE522" i="7"/>
  <c r="AB523" i="7"/>
  <c r="AC523" i="7"/>
  <c r="AD523" i="7"/>
  <c r="AE523" i="7"/>
  <c r="AB524" i="7"/>
  <c r="AC524" i="7"/>
  <c r="AD524" i="7"/>
  <c r="AE524" i="7"/>
  <c r="AB525" i="7"/>
  <c r="AC525" i="7"/>
  <c r="AD525" i="7"/>
  <c r="AE525" i="7"/>
  <c r="AB526" i="7"/>
  <c r="AC526" i="7"/>
  <c r="AD526" i="7"/>
  <c r="AE526" i="7"/>
  <c r="AB527" i="7"/>
  <c r="AC527" i="7"/>
  <c r="AD527" i="7"/>
  <c r="AE527" i="7"/>
  <c r="AB528" i="7"/>
  <c r="AC528" i="7"/>
  <c r="AD528" i="7"/>
  <c r="AE528" i="7"/>
  <c r="AB529" i="7"/>
  <c r="AC529" i="7"/>
  <c r="AD529" i="7"/>
  <c r="AE529" i="7"/>
  <c r="AB530" i="7"/>
  <c r="AC530" i="7"/>
  <c r="AD530" i="7"/>
  <c r="AE530" i="7"/>
  <c r="AB531" i="7"/>
  <c r="AC531" i="7"/>
  <c r="AD531" i="7"/>
  <c r="AE531" i="7"/>
  <c r="AB532" i="7"/>
  <c r="AC532" i="7"/>
  <c r="AD532" i="7"/>
  <c r="AE532" i="7"/>
  <c r="AB533" i="7"/>
  <c r="AC533" i="7"/>
  <c r="AD533" i="7"/>
  <c r="AE533" i="7"/>
  <c r="AB534" i="7"/>
  <c r="AC534" i="7"/>
  <c r="AD534" i="7"/>
  <c r="AE534" i="7"/>
  <c r="AB535" i="7"/>
  <c r="AC535" i="7"/>
  <c r="AD535" i="7"/>
  <c r="AE535" i="7"/>
  <c r="AB536" i="7"/>
  <c r="AC536" i="7"/>
  <c r="AD536" i="7"/>
  <c r="AE536" i="7"/>
  <c r="AB537" i="7"/>
  <c r="AC537" i="7"/>
  <c r="AD537" i="7"/>
  <c r="AE537" i="7"/>
  <c r="AB538" i="7"/>
  <c r="AC538" i="7"/>
  <c r="AD538" i="7"/>
  <c r="AE538" i="7"/>
  <c r="AB539" i="7"/>
  <c r="AC539" i="7"/>
  <c r="AD539" i="7"/>
  <c r="AE539" i="7"/>
  <c r="AB540" i="7"/>
  <c r="AC540" i="7"/>
  <c r="AD540" i="7"/>
  <c r="AE540" i="7"/>
  <c r="AB541" i="7"/>
  <c r="AC541" i="7"/>
  <c r="AD541" i="7"/>
  <c r="AE541" i="7"/>
  <c r="AB542" i="7"/>
  <c r="AC542" i="7"/>
  <c r="AD542" i="7"/>
  <c r="AE542" i="7"/>
  <c r="AB543" i="7"/>
  <c r="AC543" i="7"/>
  <c r="AD543" i="7"/>
  <c r="AE543" i="7"/>
  <c r="AB544" i="7"/>
  <c r="AC544" i="7"/>
  <c r="AD544" i="7"/>
  <c r="AE544" i="7"/>
  <c r="AB545" i="7"/>
  <c r="AC545" i="7"/>
  <c r="AD545" i="7"/>
  <c r="AE545" i="7"/>
  <c r="AB546" i="7"/>
  <c r="AC546" i="7"/>
  <c r="AD546" i="7"/>
  <c r="AE546" i="7"/>
  <c r="AB547" i="7"/>
  <c r="AC547" i="7"/>
  <c r="AD547" i="7"/>
  <c r="AE547" i="7"/>
  <c r="AB548" i="7"/>
  <c r="AC548" i="7"/>
  <c r="AD548" i="7"/>
  <c r="AE548" i="7"/>
  <c r="AB549" i="7"/>
  <c r="AC549" i="7"/>
  <c r="AD549" i="7"/>
  <c r="AE549" i="7"/>
  <c r="AB550" i="7"/>
  <c r="AC550" i="7"/>
  <c r="AD550" i="7"/>
  <c r="AE550" i="7"/>
  <c r="AB551" i="7"/>
  <c r="AC551" i="7"/>
  <c r="AD551" i="7"/>
  <c r="AE551" i="7"/>
  <c r="AB552" i="7"/>
  <c r="AC552" i="7"/>
  <c r="AD552" i="7"/>
  <c r="AE552" i="7"/>
  <c r="AB553" i="7"/>
  <c r="AC553" i="7"/>
  <c r="AD553" i="7"/>
  <c r="AE553" i="7"/>
  <c r="AB554" i="7"/>
  <c r="AC554" i="7"/>
  <c r="AD554" i="7"/>
  <c r="AE554" i="7"/>
  <c r="AB555" i="7"/>
  <c r="AC555" i="7"/>
  <c r="AD555" i="7"/>
  <c r="AE555" i="7"/>
  <c r="AB556" i="7"/>
  <c r="AC556" i="7"/>
  <c r="AD556" i="7"/>
  <c r="AE556" i="7"/>
  <c r="AB557" i="7"/>
  <c r="AC557" i="7"/>
  <c r="AD557" i="7"/>
  <c r="AE557" i="7"/>
  <c r="AB558" i="7"/>
  <c r="AC558" i="7"/>
  <c r="AD558" i="7"/>
  <c r="AE558" i="7"/>
  <c r="AB559" i="7"/>
  <c r="AC559" i="7"/>
  <c r="AD559" i="7"/>
  <c r="AE559" i="7"/>
  <c r="AB560" i="7"/>
  <c r="AC560" i="7"/>
  <c r="AD560" i="7"/>
  <c r="AE560" i="7"/>
  <c r="AB561" i="7"/>
  <c r="AC561" i="7"/>
  <c r="AD561" i="7"/>
  <c r="AE561" i="7"/>
  <c r="AB562" i="7"/>
  <c r="AC562" i="7"/>
  <c r="AD562" i="7"/>
  <c r="AE562" i="7"/>
  <c r="AB563" i="7"/>
  <c r="AC563" i="7"/>
  <c r="AD563" i="7"/>
  <c r="AE563" i="7"/>
  <c r="AB564" i="7"/>
  <c r="AC564" i="7"/>
  <c r="AD564" i="7"/>
  <c r="AE564" i="7"/>
  <c r="AB565" i="7"/>
  <c r="AC565" i="7"/>
  <c r="AD565" i="7"/>
  <c r="AE565" i="7"/>
  <c r="AB566" i="7"/>
  <c r="AC566" i="7"/>
  <c r="AD566" i="7"/>
  <c r="AE566" i="7"/>
  <c r="AB567" i="7"/>
  <c r="AC567" i="7"/>
  <c r="AD567" i="7"/>
  <c r="AE567" i="7"/>
  <c r="AB568" i="7"/>
  <c r="AC568" i="7"/>
  <c r="AD568" i="7"/>
  <c r="AE568" i="7"/>
  <c r="AB569" i="7"/>
  <c r="AC569" i="7"/>
  <c r="AD569" i="7"/>
  <c r="AE569" i="7"/>
  <c r="AB570" i="7"/>
  <c r="AC570" i="7"/>
  <c r="AD570" i="7"/>
  <c r="AE570" i="7"/>
  <c r="AB571" i="7"/>
  <c r="AC571" i="7"/>
  <c r="AD571" i="7"/>
  <c r="AE571" i="7"/>
  <c r="AB572" i="7"/>
  <c r="AC572" i="7"/>
  <c r="AD572" i="7"/>
  <c r="AE572" i="7"/>
  <c r="AB573" i="7"/>
  <c r="AC573" i="7"/>
  <c r="AD573" i="7"/>
  <c r="AE573" i="7"/>
  <c r="AB574" i="7"/>
  <c r="AC574" i="7"/>
  <c r="AD574" i="7"/>
  <c r="AE574" i="7"/>
  <c r="AB575" i="7"/>
  <c r="AC575" i="7"/>
  <c r="AD575" i="7"/>
  <c r="AE575" i="7"/>
  <c r="AB576" i="7"/>
  <c r="AC576" i="7"/>
  <c r="AD576" i="7"/>
  <c r="AE576" i="7"/>
  <c r="AB577" i="7"/>
  <c r="AC577" i="7"/>
  <c r="AD577" i="7"/>
  <c r="AE577" i="7"/>
  <c r="AB578" i="7"/>
  <c r="AC578" i="7"/>
  <c r="AD578" i="7"/>
  <c r="AE578" i="7"/>
  <c r="AB579" i="7"/>
  <c r="AC579" i="7"/>
  <c r="AD579" i="7"/>
  <c r="AE579" i="7"/>
  <c r="AB580" i="7"/>
  <c r="AC580" i="7"/>
  <c r="AD580" i="7"/>
  <c r="AE580" i="7"/>
  <c r="AB581" i="7"/>
  <c r="AC581" i="7"/>
  <c r="AD581" i="7"/>
  <c r="AE581" i="7"/>
  <c r="AB582" i="7"/>
  <c r="AC582" i="7"/>
  <c r="AD582" i="7"/>
  <c r="AE582" i="7"/>
  <c r="AB583" i="7"/>
  <c r="AC583" i="7"/>
  <c r="AD583" i="7"/>
  <c r="AE583" i="7"/>
  <c r="AB584" i="7"/>
  <c r="AC584" i="7"/>
  <c r="AD584" i="7"/>
  <c r="AE584" i="7"/>
  <c r="AB585" i="7"/>
  <c r="AC585" i="7"/>
  <c r="AD585" i="7"/>
  <c r="AE585" i="7"/>
  <c r="AB586" i="7"/>
  <c r="AC586" i="7"/>
  <c r="AD586" i="7"/>
  <c r="AE586" i="7"/>
  <c r="AB587" i="7"/>
  <c r="AC587" i="7"/>
  <c r="AD587" i="7"/>
  <c r="AE587" i="7"/>
  <c r="AB588" i="7"/>
  <c r="AC588" i="7"/>
  <c r="AD588" i="7"/>
  <c r="AE588" i="7"/>
  <c r="AB589" i="7"/>
  <c r="AC589" i="7"/>
  <c r="AD589" i="7"/>
  <c r="AE589" i="7"/>
  <c r="AB590" i="7"/>
  <c r="AC590" i="7"/>
  <c r="AD590" i="7"/>
  <c r="AE590" i="7"/>
  <c r="AB591" i="7"/>
  <c r="AC591" i="7"/>
  <c r="AD591" i="7"/>
  <c r="AE591" i="7"/>
  <c r="AB592" i="7"/>
  <c r="AC592" i="7"/>
  <c r="AD592" i="7"/>
  <c r="AE592" i="7"/>
  <c r="AB593" i="7"/>
  <c r="AC593" i="7"/>
  <c r="AD593" i="7"/>
  <c r="AE593" i="7"/>
  <c r="AB594" i="7"/>
  <c r="AC594" i="7"/>
  <c r="AD594" i="7"/>
  <c r="AE594" i="7"/>
  <c r="AB595" i="7"/>
  <c r="AC595" i="7"/>
  <c r="AD595" i="7"/>
  <c r="AE595" i="7"/>
  <c r="AB596" i="7"/>
  <c r="AC596" i="7"/>
  <c r="AD596" i="7"/>
  <c r="AE596" i="7"/>
  <c r="AB597" i="7"/>
  <c r="AC597" i="7"/>
  <c r="AD597" i="7"/>
  <c r="AE597" i="7"/>
  <c r="AB598" i="7"/>
  <c r="AC598" i="7"/>
  <c r="AD598" i="7"/>
  <c r="AE598" i="7"/>
  <c r="AB599" i="7"/>
  <c r="AC599" i="7"/>
  <c r="AD599" i="7"/>
  <c r="AE599" i="7"/>
  <c r="AB600" i="7"/>
  <c r="AC600" i="7"/>
  <c r="AD600" i="7"/>
  <c r="AE600" i="7"/>
  <c r="AB601" i="7"/>
  <c r="AC601" i="7"/>
  <c r="AD601" i="7"/>
  <c r="AE601" i="7"/>
  <c r="AB602" i="7"/>
  <c r="AC602" i="7"/>
  <c r="AD602" i="7"/>
  <c r="AE602" i="7"/>
  <c r="AB603" i="7"/>
  <c r="AC603" i="7"/>
  <c r="AD603" i="7"/>
  <c r="AE603" i="7"/>
  <c r="AB604" i="7"/>
  <c r="AC604" i="7"/>
  <c r="AD604" i="7"/>
  <c r="AE604" i="7"/>
  <c r="AB605" i="7"/>
  <c r="AC605" i="7"/>
  <c r="AD605" i="7"/>
  <c r="AE605" i="7"/>
  <c r="AB606" i="7"/>
  <c r="AC606" i="7"/>
  <c r="AD606" i="7"/>
  <c r="AE606" i="7"/>
  <c r="AB607" i="7"/>
  <c r="AC607" i="7"/>
  <c r="AD607" i="7"/>
  <c r="AE607" i="7"/>
  <c r="AB608" i="7"/>
  <c r="AC608" i="7"/>
  <c r="AD608" i="7"/>
  <c r="AE608" i="7"/>
  <c r="AB609" i="7"/>
  <c r="AC609" i="7"/>
  <c r="AD609" i="7"/>
  <c r="AE609" i="7"/>
  <c r="AB610" i="7"/>
  <c r="AC610" i="7"/>
  <c r="AD610" i="7"/>
  <c r="AE610" i="7"/>
  <c r="AB611" i="7"/>
  <c r="AC611" i="7"/>
  <c r="AD611" i="7"/>
  <c r="AE611" i="7"/>
  <c r="AB612" i="7"/>
  <c r="AC612" i="7"/>
  <c r="AD612" i="7"/>
  <c r="AE612" i="7"/>
  <c r="AB613" i="7"/>
  <c r="AC613" i="7"/>
  <c r="AD613" i="7"/>
  <c r="AE613" i="7"/>
  <c r="AB614" i="7"/>
  <c r="AC614" i="7"/>
  <c r="AD614" i="7"/>
  <c r="AE614" i="7"/>
  <c r="AB615" i="7"/>
  <c r="AC615" i="7"/>
  <c r="AD615" i="7"/>
  <c r="AE615" i="7"/>
  <c r="AB616" i="7"/>
  <c r="AC616" i="7"/>
  <c r="AD616" i="7"/>
  <c r="AE616" i="7"/>
  <c r="AB617" i="7"/>
  <c r="AC617" i="7"/>
  <c r="AD617" i="7"/>
  <c r="AE617" i="7"/>
  <c r="AB618" i="7"/>
  <c r="AC618" i="7"/>
  <c r="AD618" i="7"/>
  <c r="AE618" i="7"/>
  <c r="AB619" i="7"/>
  <c r="AC619" i="7"/>
  <c r="AD619" i="7"/>
  <c r="AE619" i="7"/>
  <c r="AB620" i="7"/>
  <c r="AC620" i="7"/>
  <c r="AD620" i="7"/>
  <c r="AE620" i="7"/>
  <c r="AB621" i="7"/>
  <c r="AC621" i="7"/>
  <c r="AD621" i="7"/>
  <c r="AE621" i="7"/>
  <c r="AB622" i="7"/>
  <c r="AC622" i="7"/>
  <c r="AD622" i="7"/>
  <c r="AE622" i="7"/>
  <c r="AB623" i="7"/>
  <c r="AC623" i="7"/>
  <c r="AD623" i="7"/>
  <c r="AE623" i="7"/>
  <c r="AB624" i="7"/>
  <c r="AC624" i="7"/>
  <c r="AD624" i="7"/>
  <c r="AE624" i="7"/>
  <c r="AB625" i="7"/>
  <c r="AC625" i="7"/>
  <c r="AD625" i="7"/>
  <c r="AE625" i="7"/>
  <c r="AB626" i="7"/>
  <c r="AC626" i="7"/>
  <c r="AD626" i="7"/>
  <c r="AE626" i="7"/>
  <c r="AB627" i="7"/>
  <c r="AC627" i="7"/>
  <c r="AD627" i="7"/>
  <c r="AE627" i="7"/>
  <c r="AB628" i="7"/>
  <c r="AC628" i="7"/>
  <c r="AD628" i="7"/>
  <c r="AE628" i="7"/>
  <c r="AB629" i="7"/>
  <c r="AC629" i="7"/>
  <c r="AD629" i="7"/>
  <c r="AE629" i="7"/>
  <c r="AB630" i="7"/>
  <c r="AC630" i="7"/>
  <c r="AD630" i="7"/>
  <c r="AE630" i="7"/>
  <c r="AB631" i="7"/>
  <c r="AC631" i="7"/>
  <c r="AD631" i="7"/>
  <c r="AE631" i="7"/>
  <c r="AB632" i="7"/>
  <c r="AC632" i="7"/>
  <c r="AD632" i="7"/>
  <c r="AE632" i="7"/>
  <c r="AB633" i="7"/>
  <c r="AC633" i="7"/>
  <c r="AD633" i="7"/>
  <c r="AE633" i="7"/>
  <c r="AB634" i="7"/>
  <c r="AC634" i="7"/>
  <c r="AD634" i="7"/>
  <c r="AE634" i="7"/>
  <c r="AB635" i="7"/>
  <c r="AC635" i="7"/>
  <c r="AD635" i="7"/>
  <c r="AE635" i="7"/>
  <c r="AB636" i="7"/>
  <c r="AC636" i="7"/>
  <c r="AD636" i="7"/>
  <c r="AE636" i="7"/>
  <c r="AB637" i="7"/>
  <c r="AC637" i="7"/>
  <c r="AD637" i="7"/>
  <c r="AE637" i="7"/>
  <c r="AB638" i="7"/>
  <c r="AC638" i="7"/>
  <c r="AD638" i="7"/>
  <c r="AE638" i="7"/>
  <c r="AB639" i="7"/>
  <c r="AC639" i="7"/>
  <c r="AD639" i="7"/>
  <c r="AE639" i="7"/>
  <c r="AB640" i="7"/>
  <c r="AC640" i="7"/>
  <c r="AD640" i="7"/>
  <c r="AE640" i="7"/>
  <c r="AB641" i="7"/>
  <c r="AC641" i="7"/>
  <c r="AD641" i="7"/>
  <c r="AE641" i="7"/>
  <c r="AB642" i="7"/>
  <c r="AC642" i="7"/>
  <c r="AD642" i="7"/>
  <c r="AE642" i="7"/>
  <c r="AB643" i="7"/>
  <c r="AC643" i="7"/>
  <c r="AD643" i="7"/>
  <c r="AE643" i="7"/>
  <c r="AB644" i="7"/>
  <c r="AC644" i="7"/>
  <c r="AD644" i="7"/>
  <c r="AE644" i="7"/>
  <c r="AB645" i="7"/>
  <c r="AC645" i="7"/>
  <c r="AD645" i="7"/>
  <c r="AE645" i="7"/>
  <c r="AB646" i="7"/>
  <c r="AC646" i="7"/>
  <c r="AD646" i="7"/>
  <c r="AE646" i="7"/>
  <c r="AB647" i="7"/>
  <c r="AC647" i="7"/>
  <c r="AD647" i="7"/>
  <c r="AE647" i="7"/>
  <c r="AB648" i="7"/>
  <c r="AC648" i="7"/>
  <c r="AD648" i="7"/>
  <c r="AE648" i="7"/>
  <c r="AB649" i="7"/>
  <c r="AC649" i="7"/>
  <c r="AD649" i="7"/>
  <c r="AE649" i="7"/>
  <c r="AB650" i="7"/>
  <c r="AC650" i="7"/>
  <c r="AD650" i="7"/>
  <c r="AE650" i="7"/>
  <c r="AB651" i="7"/>
  <c r="AC651" i="7"/>
  <c r="AD651" i="7"/>
  <c r="AE651" i="7"/>
  <c r="AB652" i="7"/>
  <c r="AC652" i="7"/>
  <c r="AD652" i="7"/>
  <c r="AE652" i="7"/>
  <c r="AB653" i="7"/>
  <c r="AC653" i="7"/>
  <c r="AD653" i="7"/>
  <c r="AE653" i="7"/>
  <c r="AB654" i="7"/>
  <c r="AC654" i="7"/>
  <c r="AD654" i="7"/>
  <c r="AE654" i="7"/>
  <c r="AB655" i="7"/>
  <c r="AC655" i="7"/>
  <c r="AD655" i="7"/>
  <c r="AE655" i="7"/>
  <c r="AB656" i="7"/>
  <c r="AC656" i="7"/>
  <c r="AD656" i="7"/>
  <c r="AE656" i="7"/>
  <c r="AB657" i="7"/>
  <c r="AC657" i="7"/>
  <c r="AD657" i="7"/>
  <c r="AE657" i="7"/>
  <c r="AB658" i="7"/>
  <c r="AC658" i="7"/>
  <c r="AD658" i="7"/>
  <c r="AE658" i="7"/>
  <c r="AB659" i="7"/>
  <c r="AC659" i="7"/>
  <c r="AD659" i="7"/>
  <c r="AE659" i="7"/>
  <c r="AB660" i="7"/>
  <c r="AC660" i="7"/>
  <c r="AD660" i="7"/>
  <c r="AE660" i="7"/>
  <c r="AB661" i="7"/>
  <c r="AC661" i="7"/>
  <c r="AD661" i="7"/>
  <c r="AE661" i="7"/>
  <c r="AB662" i="7"/>
  <c r="AC662" i="7"/>
  <c r="AD662" i="7"/>
  <c r="AE662" i="7"/>
  <c r="AB663" i="7"/>
  <c r="AC663" i="7"/>
  <c r="AD663" i="7"/>
  <c r="AE663" i="7"/>
  <c r="AB664" i="7"/>
  <c r="AC664" i="7"/>
  <c r="AD664" i="7"/>
  <c r="AE664" i="7"/>
  <c r="AB665" i="7"/>
  <c r="AC665" i="7"/>
  <c r="AD665" i="7"/>
  <c r="AE665" i="7"/>
  <c r="AB666" i="7"/>
  <c r="AC666" i="7"/>
  <c r="AD666" i="7"/>
  <c r="AE666" i="7"/>
  <c r="AB667" i="7"/>
  <c r="AC667" i="7"/>
  <c r="AD667" i="7"/>
  <c r="AE667" i="7"/>
  <c r="AB668" i="7"/>
  <c r="AC668" i="7"/>
  <c r="AD668" i="7"/>
  <c r="AE668" i="7"/>
  <c r="AB669" i="7"/>
  <c r="AC669" i="7"/>
  <c r="AD669" i="7"/>
  <c r="AE669" i="7"/>
  <c r="AB670" i="7"/>
  <c r="AC670" i="7"/>
  <c r="AD670" i="7"/>
  <c r="AE670" i="7"/>
  <c r="AB671" i="7"/>
  <c r="AC671" i="7"/>
  <c r="AD671" i="7"/>
  <c r="AE671" i="7"/>
  <c r="AB672" i="7"/>
  <c r="AC672" i="7"/>
  <c r="AD672" i="7"/>
  <c r="AE672" i="7"/>
  <c r="AB673" i="7"/>
  <c r="AC673" i="7"/>
  <c r="AD673" i="7"/>
  <c r="AE673" i="7"/>
  <c r="AB674" i="7"/>
  <c r="AC674" i="7"/>
  <c r="AD674" i="7"/>
  <c r="AE674" i="7"/>
  <c r="AB675" i="7"/>
  <c r="AC675" i="7"/>
  <c r="AD675" i="7"/>
  <c r="AE675" i="7"/>
  <c r="AB676" i="7"/>
  <c r="AC676" i="7"/>
  <c r="AD676" i="7"/>
  <c r="AE676" i="7"/>
  <c r="AB677" i="7"/>
  <c r="AC677" i="7"/>
  <c r="AD677" i="7"/>
  <c r="AE677" i="7"/>
  <c r="AB678" i="7"/>
  <c r="AC678" i="7"/>
  <c r="AD678" i="7"/>
  <c r="AE678" i="7"/>
  <c r="AB679" i="7"/>
  <c r="AC679" i="7"/>
  <c r="AD679" i="7"/>
  <c r="AE679" i="7"/>
  <c r="AB680" i="7"/>
  <c r="AC680" i="7"/>
  <c r="AD680" i="7"/>
  <c r="AE680" i="7"/>
  <c r="AB681" i="7"/>
  <c r="AC681" i="7"/>
  <c r="AD681" i="7"/>
  <c r="AE681" i="7"/>
  <c r="AB682" i="7"/>
  <c r="AC682" i="7"/>
  <c r="AD682" i="7"/>
  <c r="AE682" i="7"/>
  <c r="AB683" i="7"/>
  <c r="AC683" i="7"/>
  <c r="AD683" i="7"/>
  <c r="AE683" i="7"/>
  <c r="AB684" i="7"/>
  <c r="AC684" i="7"/>
  <c r="AD684" i="7"/>
  <c r="AE684" i="7"/>
  <c r="AB685" i="7"/>
  <c r="AC685" i="7"/>
  <c r="AD685" i="7"/>
  <c r="AE685" i="7"/>
  <c r="AB686" i="7"/>
  <c r="AC686" i="7"/>
  <c r="AD686" i="7"/>
  <c r="AE686" i="7"/>
  <c r="AB687" i="7"/>
  <c r="AC687" i="7"/>
  <c r="AD687" i="7"/>
  <c r="AE687" i="7"/>
  <c r="AB688" i="7"/>
  <c r="AC688" i="7"/>
  <c r="AD688" i="7"/>
  <c r="AE688" i="7"/>
  <c r="AB689" i="7"/>
  <c r="AC689" i="7"/>
  <c r="AD689" i="7"/>
  <c r="AE689" i="7"/>
  <c r="AB690" i="7"/>
  <c r="AC690" i="7"/>
  <c r="AD690" i="7"/>
  <c r="AE690" i="7"/>
  <c r="AB691" i="7"/>
  <c r="AC691" i="7"/>
  <c r="AD691" i="7"/>
  <c r="AE691" i="7"/>
  <c r="AB692" i="7"/>
  <c r="AC692" i="7"/>
  <c r="AD692" i="7"/>
  <c r="AE692" i="7"/>
  <c r="AB693" i="7"/>
  <c r="AC693" i="7"/>
  <c r="AD693" i="7"/>
  <c r="AE693" i="7"/>
  <c r="AB694" i="7"/>
  <c r="AC694" i="7"/>
  <c r="AD694" i="7"/>
  <c r="AE694" i="7"/>
  <c r="AB695" i="7"/>
  <c r="AC695" i="7"/>
  <c r="AD695" i="7"/>
  <c r="AE695" i="7"/>
  <c r="AB696" i="7"/>
  <c r="AC696" i="7"/>
  <c r="AD696" i="7"/>
  <c r="AE696" i="7"/>
  <c r="AB697" i="7"/>
  <c r="AC697" i="7"/>
  <c r="AD697" i="7"/>
  <c r="AE697" i="7"/>
  <c r="AB698" i="7"/>
  <c r="AC698" i="7"/>
  <c r="AD698" i="7"/>
  <c r="AE698" i="7"/>
  <c r="AB699" i="7"/>
  <c r="AC699" i="7"/>
  <c r="AD699" i="7"/>
  <c r="AE699" i="7"/>
  <c r="AB700" i="7"/>
  <c r="AC700" i="7"/>
  <c r="AD700" i="7"/>
  <c r="AE700" i="7"/>
  <c r="AB701" i="7"/>
  <c r="AC701" i="7"/>
  <c r="AD701" i="7"/>
  <c r="AE701" i="7"/>
  <c r="AB702" i="7"/>
  <c r="AC702" i="7"/>
  <c r="AD702" i="7"/>
  <c r="AE702" i="7"/>
  <c r="AB703" i="7"/>
  <c r="AC703" i="7"/>
  <c r="AD703" i="7"/>
  <c r="AE703" i="7"/>
  <c r="AB704" i="7"/>
  <c r="AC704" i="7"/>
  <c r="AD704" i="7"/>
  <c r="AE704" i="7"/>
  <c r="AB705" i="7"/>
  <c r="AC705" i="7"/>
  <c r="AD705" i="7"/>
  <c r="AE705" i="7"/>
  <c r="AB706" i="7"/>
  <c r="AC706" i="7"/>
  <c r="AD706" i="7"/>
  <c r="AE706" i="7"/>
  <c r="AB707" i="7"/>
  <c r="AC707" i="7"/>
  <c r="AD707" i="7"/>
  <c r="AE707" i="7"/>
  <c r="AB708" i="7"/>
  <c r="AC708" i="7"/>
  <c r="AD708" i="7"/>
  <c r="AE708" i="7"/>
  <c r="AB709" i="7"/>
  <c r="AC709" i="7"/>
  <c r="AD709" i="7"/>
  <c r="AE709" i="7"/>
  <c r="AB710" i="7"/>
  <c r="AC710" i="7"/>
  <c r="AD710" i="7"/>
  <c r="AE710" i="7"/>
  <c r="AB711" i="7"/>
  <c r="AC711" i="7"/>
  <c r="AD711" i="7"/>
  <c r="AE711" i="7"/>
  <c r="AB712" i="7"/>
  <c r="AC712" i="7"/>
  <c r="AD712" i="7"/>
  <c r="AE712" i="7"/>
  <c r="AB713" i="7"/>
  <c r="AC713" i="7"/>
  <c r="AD713" i="7"/>
  <c r="AE713" i="7"/>
  <c r="AB714" i="7"/>
  <c r="AC714" i="7"/>
  <c r="AD714" i="7"/>
  <c r="AE714" i="7"/>
  <c r="AB715" i="7"/>
  <c r="AC715" i="7"/>
  <c r="AD715" i="7"/>
  <c r="AE715" i="7"/>
  <c r="AB716" i="7"/>
  <c r="AC716" i="7"/>
  <c r="AD716" i="7"/>
  <c r="AE716" i="7"/>
  <c r="AB717" i="7"/>
  <c r="AC717" i="7"/>
  <c r="AD717" i="7"/>
  <c r="AE717" i="7"/>
  <c r="AB718" i="7"/>
  <c r="AC718" i="7"/>
  <c r="AD718" i="7"/>
  <c r="AE718" i="7"/>
  <c r="AB719" i="7"/>
  <c r="AC719" i="7"/>
  <c r="AD719" i="7"/>
  <c r="AE719" i="7"/>
  <c r="AB720" i="7"/>
  <c r="AC720" i="7"/>
  <c r="AD720" i="7"/>
  <c r="AE720" i="7"/>
  <c r="AB721" i="7"/>
  <c r="AC721" i="7"/>
  <c r="AD721" i="7"/>
  <c r="AE721" i="7"/>
  <c r="AB722" i="7"/>
  <c r="AC722" i="7"/>
  <c r="AD722" i="7"/>
  <c r="AE722" i="7"/>
  <c r="AB723" i="7"/>
  <c r="AC723" i="7"/>
  <c r="AD723" i="7"/>
  <c r="AE723" i="7"/>
  <c r="AB724" i="7"/>
  <c r="AC724" i="7"/>
  <c r="AD724" i="7"/>
  <c r="AE724" i="7"/>
  <c r="AB725" i="7"/>
  <c r="AC725" i="7"/>
  <c r="AD725" i="7"/>
  <c r="AE725" i="7"/>
  <c r="AB726" i="7"/>
  <c r="AC726" i="7"/>
  <c r="AD726" i="7"/>
  <c r="AE726" i="7"/>
  <c r="AB727" i="7"/>
  <c r="AC727" i="7"/>
  <c r="AD727" i="7"/>
  <c r="AE727" i="7"/>
  <c r="AB728" i="7"/>
  <c r="AC728" i="7"/>
  <c r="AD728" i="7"/>
  <c r="AE728" i="7"/>
  <c r="AB729" i="7"/>
  <c r="AC729" i="7"/>
  <c r="AD729" i="7"/>
  <c r="AE729" i="7"/>
  <c r="AB730" i="7"/>
  <c r="AC730" i="7"/>
  <c r="AD730" i="7"/>
  <c r="AE730" i="7"/>
  <c r="AB731" i="7"/>
  <c r="AC731" i="7"/>
  <c r="AD731" i="7"/>
  <c r="AE731" i="7"/>
  <c r="AB732" i="7"/>
  <c r="AC732" i="7"/>
  <c r="AD732" i="7"/>
  <c r="AE732" i="7"/>
  <c r="AB733" i="7"/>
  <c r="AC733" i="7"/>
  <c r="AD733" i="7"/>
  <c r="AE733" i="7"/>
  <c r="AB734" i="7"/>
  <c r="AC734" i="7"/>
  <c r="AD734" i="7"/>
  <c r="AE734" i="7"/>
  <c r="AB735" i="7"/>
  <c r="AC735" i="7"/>
  <c r="AD735" i="7"/>
  <c r="AE735" i="7"/>
  <c r="AB736" i="7"/>
  <c r="AC736" i="7"/>
  <c r="AD736" i="7"/>
  <c r="AE736" i="7"/>
  <c r="AB737" i="7"/>
  <c r="AC737" i="7"/>
  <c r="AD737" i="7"/>
  <c r="AE737" i="7"/>
  <c r="AB738" i="7"/>
  <c r="AC738" i="7"/>
  <c r="AD738" i="7"/>
  <c r="AE738" i="7"/>
  <c r="AB739" i="7"/>
  <c r="AC739" i="7"/>
  <c r="AD739" i="7"/>
  <c r="AE739" i="7"/>
  <c r="AB740" i="7"/>
  <c r="AC740" i="7"/>
  <c r="AD740" i="7"/>
  <c r="AE740" i="7"/>
  <c r="AB741" i="7"/>
  <c r="AC741" i="7"/>
  <c r="AD741" i="7"/>
  <c r="AE741" i="7"/>
  <c r="AB742" i="7"/>
  <c r="AC742" i="7"/>
  <c r="AD742" i="7"/>
  <c r="AE742" i="7"/>
  <c r="AB743" i="7"/>
  <c r="AC743" i="7"/>
  <c r="AD743" i="7"/>
  <c r="AE743" i="7"/>
  <c r="AB744" i="7"/>
  <c r="AC744" i="7"/>
  <c r="AD744" i="7"/>
  <c r="AE744" i="7"/>
  <c r="AB745" i="7"/>
  <c r="AC745" i="7"/>
  <c r="AD745" i="7"/>
  <c r="AE745" i="7"/>
  <c r="AB746" i="7"/>
  <c r="AC746" i="7"/>
  <c r="AD746" i="7"/>
  <c r="AE746" i="7"/>
  <c r="AB747" i="7"/>
  <c r="AC747" i="7"/>
  <c r="AD747" i="7"/>
  <c r="AE747" i="7"/>
  <c r="AB748" i="7"/>
  <c r="AC748" i="7"/>
  <c r="AD748" i="7"/>
  <c r="AE748" i="7"/>
  <c r="AB749" i="7"/>
  <c r="AC749" i="7"/>
  <c r="AD749" i="7"/>
  <c r="AE749" i="7"/>
  <c r="AB750" i="7"/>
  <c r="AC750" i="7"/>
  <c r="AD750" i="7"/>
  <c r="AE750" i="7"/>
  <c r="AB751" i="7"/>
  <c r="AC751" i="7"/>
  <c r="AD751" i="7"/>
  <c r="AE751" i="7"/>
  <c r="AB752" i="7"/>
  <c r="AC752" i="7"/>
  <c r="AD752" i="7"/>
  <c r="AE752" i="7"/>
  <c r="AB753" i="7"/>
  <c r="AC753" i="7"/>
  <c r="AD753" i="7"/>
  <c r="AE753" i="7"/>
  <c r="AB754" i="7"/>
  <c r="AC754" i="7"/>
  <c r="AD754" i="7"/>
  <c r="AE754" i="7"/>
  <c r="AB755" i="7"/>
  <c r="AC755" i="7"/>
  <c r="AD755" i="7"/>
  <c r="AE755" i="7"/>
  <c r="AB756" i="7"/>
  <c r="AC756" i="7"/>
  <c r="AD756" i="7"/>
  <c r="AE756" i="7"/>
  <c r="AB757" i="7"/>
  <c r="AC757" i="7"/>
  <c r="AD757" i="7"/>
  <c r="AE757" i="7"/>
  <c r="AB758" i="7"/>
  <c r="AC758" i="7"/>
  <c r="AD758" i="7"/>
  <c r="AE758" i="7"/>
  <c r="AB759" i="7"/>
  <c r="AC759" i="7"/>
  <c r="AD759" i="7"/>
  <c r="AE759" i="7"/>
  <c r="AB760" i="7"/>
  <c r="AC760" i="7"/>
  <c r="AD760" i="7"/>
  <c r="AE760" i="7"/>
  <c r="AB761" i="7"/>
  <c r="AC761" i="7"/>
  <c r="AD761" i="7"/>
  <c r="AE761" i="7"/>
  <c r="AB762" i="7"/>
  <c r="AC762" i="7"/>
  <c r="AD762" i="7"/>
  <c r="AE762" i="7"/>
  <c r="AB763" i="7"/>
  <c r="AC763" i="7"/>
  <c r="AD763" i="7"/>
  <c r="AE763" i="7"/>
  <c r="AB764" i="7"/>
  <c r="AC764" i="7"/>
  <c r="AD764" i="7"/>
  <c r="AE764" i="7"/>
  <c r="AB765" i="7"/>
  <c r="AC765" i="7"/>
  <c r="AD765" i="7"/>
  <c r="AE765" i="7"/>
  <c r="AB766" i="7"/>
  <c r="AC766" i="7"/>
  <c r="AD766" i="7"/>
  <c r="AE766" i="7"/>
  <c r="AB767" i="7"/>
  <c r="AC767" i="7"/>
  <c r="AD767" i="7"/>
  <c r="AE767" i="7"/>
  <c r="AB768" i="7"/>
  <c r="AC768" i="7"/>
  <c r="AD768" i="7"/>
  <c r="AE768" i="7"/>
  <c r="AB769" i="7"/>
  <c r="AC769" i="7"/>
  <c r="AD769" i="7"/>
  <c r="AE769" i="7"/>
  <c r="AB770" i="7"/>
  <c r="AC770" i="7"/>
  <c r="AD770" i="7"/>
  <c r="AE770" i="7"/>
  <c r="AB771" i="7"/>
  <c r="AC771" i="7"/>
  <c r="AD771" i="7"/>
  <c r="AE771" i="7"/>
  <c r="AB772" i="7"/>
  <c r="AC772" i="7"/>
  <c r="AD772" i="7"/>
  <c r="AE772" i="7"/>
  <c r="AB773" i="7"/>
  <c r="AC773" i="7"/>
  <c r="AD773" i="7"/>
  <c r="AE773" i="7"/>
  <c r="AB774" i="7"/>
  <c r="AC774" i="7"/>
  <c r="AD774" i="7"/>
  <c r="AE774" i="7"/>
  <c r="AB775" i="7"/>
  <c r="AC775" i="7"/>
  <c r="AD775" i="7"/>
  <c r="AE775" i="7"/>
  <c r="AB776" i="7"/>
  <c r="AC776" i="7"/>
  <c r="AD776" i="7"/>
  <c r="AE776" i="7"/>
  <c r="AB777" i="7"/>
  <c r="AC777" i="7"/>
  <c r="AD777" i="7"/>
  <c r="AE777" i="7"/>
  <c r="AB778" i="7"/>
  <c r="AC778" i="7"/>
  <c r="AD778" i="7"/>
  <c r="AE778" i="7"/>
  <c r="AB779" i="7"/>
  <c r="AC779" i="7"/>
  <c r="AD779" i="7"/>
  <c r="AE779" i="7"/>
  <c r="AB780" i="7"/>
  <c r="AC780" i="7"/>
  <c r="AD780" i="7"/>
  <c r="AE780" i="7"/>
  <c r="AB781" i="7"/>
  <c r="AC781" i="7"/>
  <c r="AD781" i="7"/>
  <c r="AE781" i="7"/>
  <c r="AB782" i="7"/>
  <c r="AC782" i="7"/>
  <c r="AD782" i="7"/>
  <c r="AE782" i="7"/>
  <c r="AB783" i="7"/>
  <c r="AC783" i="7"/>
  <c r="AD783" i="7"/>
  <c r="AE783" i="7"/>
  <c r="AB784" i="7"/>
  <c r="AC784" i="7"/>
  <c r="AD784" i="7"/>
  <c r="AE784" i="7"/>
  <c r="AB785" i="7"/>
  <c r="AC785" i="7"/>
  <c r="AD785" i="7"/>
  <c r="AE785" i="7"/>
  <c r="AB786" i="7"/>
  <c r="AC786" i="7"/>
  <c r="AD786" i="7"/>
  <c r="AE786" i="7"/>
  <c r="AB787" i="7"/>
  <c r="AC787" i="7"/>
  <c r="AD787" i="7"/>
  <c r="AE787" i="7"/>
  <c r="AB788" i="7"/>
  <c r="AC788" i="7"/>
  <c r="AD788" i="7"/>
  <c r="AE788" i="7"/>
  <c r="AB789" i="7"/>
  <c r="AC789" i="7"/>
  <c r="AD789" i="7"/>
  <c r="AE789" i="7"/>
  <c r="AB790" i="7"/>
  <c r="AC790" i="7"/>
  <c r="AD790" i="7"/>
  <c r="AE790" i="7"/>
  <c r="AB791" i="7"/>
  <c r="AC791" i="7"/>
  <c r="AD791" i="7"/>
  <c r="AE791" i="7"/>
  <c r="AB792" i="7"/>
  <c r="AC792" i="7"/>
  <c r="AD792" i="7"/>
  <c r="AE792" i="7"/>
  <c r="AB793" i="7"/>
  <c r="AC793" i="7"/>
  <c r="AD793" i="7"/>
  <c r="AE793" i="7"/>
  <c r="AB794" i="7"/>
  <c r="AC794" i="7"/>
  <c r="AD794" i="7"/>
  <c r="AE794" i="7"/>
  <c r="AB795" i="7"/>
  <c r="AC795" i="7"/>
  <c r="AD795" i="7"/>
  <c r="AE795" i="7"/>
  <c r="AB796" i="7"/>
  <c r="AC796" i="7"/>
  <c r="AD796" i="7"/>
  <c r="AE796" i="7"/>
  <c r="AB797" i="7"/>
  <c r="AC797" i="7"/>
  <c r="AD797" i="7"/>
  <c r="AE797" i="7"/>
  <c r="AB798" i="7"/>
  <c r="AC798" i="7"/>
  <c r="AD798" i="7"/>
  <c r="AE798" i="7"/>
  <c r="AB799" i="7"/>
  <c r="AC799" i="7"/>
  <c r="AD799" i="7"/>
  <c r="AE799" i="7"/>
  <c r="AB800" i="7"/>
  <c r="AC800" i="7"/>
  <c r="AD800" i="7"/>
  <c r="AE800" i="7"/>
  <c r="AB801" i="7"/>
  <c r="AC801" i="7"/>
  <c r="AD801" i="7"/>
  <c r="AE801" i="7"/>
  <c r="AB802" i="7"/>
  <c r="AC802" i="7"/>
  <c r="AD802" i="7"/>
  <c r="AE802" i="7"/>
  <c r="AB803" i="7"/>
  <c r="AC803" i="7"/>
  <c r="AD803" i="7"/>
  <c r="AE803" i="7"/>
  <c r="AB804" i="7"/>
  <c r="AC804" i="7"/>
  <c r="AD804" i="7"/>
  <c r="AE804" i="7"/>
  <c r="AB805" i="7"/>
  <c r="AC805" i="7"/>
  <c r="AD805" i="7"/>
  <c r="AE805" i="7"/>
  <c r="AB806" i="7"/>
  <c r="AC806" i="7"/>
  <c r="AD806" i="7"/>
  <c r="AE806" i="7"/>
  <c r="AB807" i="7"/>
  <c r="AC807" i="7"/>
  <c r="AD807" i="7"/>
  <c r="AE807" i="7"/>
  <c r="AB808" i="7"/>
  <c r="AC808" i="7"/>
  <c r="AD808" i="7"/>
  <c r="AE808" i="7"/>
  <c r="AB809" i="7"/>
  <c r="AC809" i="7"/>
  <c r="AD809" i="7"/>
  <c r="AE809" i="7"/>
  <c r="AB810" i="7"/>
  <c r="AC810" i="7"/>
  <c r="AD810" i="7"/>
  <c r="AE810" i="7"/>
  <c r="AB811" i="7"/>
  <c r="AC811" i="7"/>
  <c r="AD811" i="7"/>
  <c r="AE811" i="7"/>
  <c r="AB812" i="7"/>
  <c r="AC812" i="7"/>
  <c r="AD812" i="7"/>
  <c r="AE812" i="7"/>
  <c r="AB813" i="7"/>
  <c r="AC813" i="7"/>
  <c r="AD813" i="7"/>
  <c r="AE813" i="7"/>
  <c r="AB814" i="7"/>
  <c r="AC814" i="7"/>
  <c r="AD814" i="7"/>
  <c r="AE814" i="7"/>
  <c r="AB815" i="7"/>
  <c r="AC815" i="7"/>
  <c r="AD815" i="7"/>
  <c r="AE815" i="7"/>
  <c r="AB816" i="7"/>
  <c r="AC816" i="7"/>
  <c r="AD816" i="7"/>
  <c r="AE816" i="7"/>
  <c r="AB817" i="7"/>
  <c r="AC817" i="7"/>
  <c r="AD817" i="7"/>
  <c r="AE817" i="7"/>
  <c r="AB818" i="7"/>
  <c r="AC818" i="7"/>
  <c r="AD818" i="7"/>
  <c r="AE818" i="7"/>
  <c r="AB819" i="7"/>
  <c r="AC819" i="7"/>
  <c r="AD819" i="7"/>
  <c r="AE819" i="7"/>
  <c r="AB820" i="7"/>
  <c r="AC820" i="7"/>
  <c r="AD820" i="7"/>
  <c r="AE820" i="7"/>
  <c r="AB821" i="7"/>
  <c r="AC821" i="7"/>
  <c r="AD821" i="7"/>
  <c r="AE821" i="7"/>
  <c r="AB822" i="7"/>
  <c r="AC822" i="7"/>
  <c r="AD822" i="7"/>
  <c r="AE822" i="7"/>
  <c r="AB823" i="7"/>
  <c r="AC823" i="7"/>
  <c r="AD823" i="7"/>
  <c r="AE823" i="7"/>
  <c r="AB824" i="7"/>
  <c r="AC824" i="7"/>
  <c r="AD824" i="7"/>
  <c r="AE824" i="7"/>
  <c r="AB825" i="7"/>
  <c r="AC825" i="7"/>
  <c r="AD825" i="7"/>
  <c r="AE825" i="7"/>
  <c r="AB826" i="7"/>
  <c r="AC826" i="7"/>
  <c r="AD826" i="7"/>
  <c r="AE826" i="7"/>
  <c r="AB827" i="7"/>
  <c r="AC827" i="7"/>
  <c r="AD827" i="7"/>
  <c r="AE827" i="7"/>
  <c r="AB828" i="7"/>
  <c r="AC828" i="7"/>
  <c r="AD828" i="7"/>
  <c r="AE828" i="7"/>
  <c r="AB829" i="7"/>
  <c r="AC829" i="7"/>
  <c r="AD829" i="7"/>
  <c r="AE829" i="7"/>
  <c r="AB830" i="7"/>
  <c r="AC830" i="7"/>
  <c r="AD830" i="7"/>
  <c r="AE830" i="7"/>
  <c r="AB831" i="7"/>
  <c r="AC831" i="7"/>
  <c r="AD831" i="7"/>
  <c r="AE831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X91" i="7"/>
  <c r="X92" i="7"/>
  <c r="X93" i="7"/>
  <c r="AG93" i="11" s="1"/>
  <c r="X94" i="7"/>
  <c r="X95" i="7"/>
  <c r="AG95" i="11" s="1"/>
  <c r="X96" i="7"/>
  <c r="X97" i="7"/>
  <c r="X98" i="7"/>
  <c r="X99" i="7"/>
  <c r="X100" i="7"/>
  <c r="X101" i="7"/>
  <c r="AG101" i="11" s="1"/>
  <c r="X102" i="7"/>
  <c r="X103" i="7"/>
  <c r="X104" i="7"/>
  <c r="X105" i="7"/>
  <c r="AG105" i="11" s="1"/>
  <c r="X106" i="7"/>
  <c r="X107" i="7"/>
  <c r="X108" i="7"/>
  <c r="X109" i="7"/>
  <c r="AG109" i="11" s="1"/>
  <c r="X110" i="7"/>
  <c r="X111" i="7"/>
  <c r="X112" i="7"/>
  <c r="X113" i="7"/>
  <c r="X114" i="7"/>
  <c r="AG114" i="11" s="1"/>
  <c r="X115" i="7"/>
  <c r="X116" i="7"/>
  <c r="X117" i="7"/>
  <c r="AG117" i="11" s="1"/>
  <c r="X118" i="7"/>
  <c r="X119" i="7"/>
  <c r="AG119" i="11" s="1"/>
  <c r="X120" i="7"/>
  <c r="X121" i="7"/>
  <c r="X122" i="7"/>
  <c r="X123" i="7"/>
  <c r="X124" i="7"/>
  <c r="X125" i="7"/>
  <c r="AG125" i="11" s="1"/>
  <c r="X126" i="7"/>
  <c r="X127" i="7"/>
  <c r="X128" i="7"/>
  <c r="X129" i="7"/>
  <c r="X130" i="7"/>
  <c r="X131" i="7"/>
  <c r="X132" i="7"/>
  <c r="X133" i="7"/>
  <c r="AG133" i="11" s="1"/>
  <c r="X134" i="7"/>
  <c r="X135" i="7"/>
  <c r="X136" i="7"/>
  <c r="AG136" i="11" s="1"/>
  <c r="X137" i="7"/>
  <c r="AG137" i="11" s="1"/>
  <c r="X138" i="7"/>
  <c r="AG138" i="11" s="1"/>
  <c r="X139" i="7"/>
  <c r="X140" i="7"/>
  <c r="X141" i="7"/>
  <c r="AG141" i="11" s="1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AG154" i="11" s="1"/>
  <c r="X155" i="7"/>
  <c r="X156" i="7"/>
  <c r="X157" i="7"/>
  <c r="AG157" i="11" s="1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AG170" i="11" s="1"/>
  <c r="X171" i="7"/>
  <c r="X172" i="7"/>
  <c r="X173" i="7"/>
  <c r="AG173" i="11" s="1"/>
  <c r="X174" i="7"/>
  <c r="X175" i="7"/>
  <c r="AG175" i="11" s="1"/>
  <c r="X176" i="7"/>
  <c r="X177" i="7"/>
  <c r="X178" i="7"/>
  <c r="AG178" i="11" s="1"/>
  <c r="X179" i="7"/>
  <c r="X180" i="7"/>
  <c r="X181" i="7"/>
  <c r="AG181" i="11" s="1"/>
  <c r="X182" i="7"/>
  <c r="X183" i="7"/>
  <c r="X184" i="7"/>
  <c r="AG184" i="11" s="1"/>
  <c r="X185" i="7"/>
  <c r="AG185" i="11" s="1"/>
  <c r="X186" i="7"/>
  <c r="X187" i="7"/>
  <c r="X188" i="7"/>
  <c r="X189" i="7"/>
  <c r="X190" i="7"/>
  <c r="X191" i="7"/>
  <c r="X192" i="7"/>
  <c r="AG192" i="11" s="1"/>
  <c r="X193" i="7"/>
  <c r="X194" i="7"/>
  <c r="AG194" i="11" s="1"/>
  <c r="X195" i="7"/>
  <c r="X196" i="7"/>
  <c r="X197" i="7"/>
  <c r="AG197" i="11" s="1"/>
  <c r="X198" i="7"/>
  <c r="X199" i="7"/>
  <c r="X200" i="7"/>
  <c r="X201" i="7"/>
  <c r="X202" i="7"/>
  <c r="AG202" i="11" s="1"/>
  <c r="X203" i="7"/>
  <c r="X204" i="7"/>
  <c r="X205" i="7"/>
  <c r="AG205" i="11" s="1"/>
  <c r="X206" i="7"/>
  <c r="X207" i="7"/>
  <c r="X208" i="7"/>
  <c r="AG208" i="11" s="1"/>
  <c r="X209" i="7"/>
  <c r="X210" i="7"/>
  <c r="AG210" i="11" s="1"/>
  <c r="X211" i="7"/>
  <c r="X212" i="7"/>
  <c r="X213" i="7"/>
  <c r="AG213" i="11" s="1"/>
  <c r="X214" i="7"/>
  <c r="X215" i="7"/>
  <c r="X216" i="7"/>
  <c r="AG216" i="11" s="1"/>
  <c r="X217" i="7"/>
  <c r="X218" i="7"/>
  <c r="AG218" i="11" s="1"/>
  <c r="X219" i="7"/>
  <c r="X220" i="7"/>
  <c r="X221" i="7"/>
  <c r="AG221" i="11" s="1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AG234" i="11" s="1"/>
  <c r="X235" i="7"/>
  <c r="X236" i="7"/>
  <c r="X237" i="7"/>
  <c r="X238" i="7"/>
  <c r="X239" i="7"/>
  <c r="X240" i="7"/>
  <c r="AG240" i="11" s="1"/>
  <c r="X241" i="7"/>
  <c r="X242" i="7"/>
  <c r="AG242" i="11" s="1"/>
  <c r="X243" i="7"/>
  <c r="X244" i="7"/>
  <c r="X245" i="7"/>
  <c r="AG245" i="11" s="1"/>
  <c r="X246" i="7"/>
  <c r="X247" i="7"/>
  <c r="X248" i="7"/>
  <c r="AG248" i="11" s="1"/>
  <c r="X249" i="7"/>
  <c r="X250" i="7"/>
  <c r="X251" i="7"/>
  <c r="X252" i="7"/>
  <c r="X253" i="7"/>
  <c r="X254" i="7"/>
  <c r="X255" i="7"/>
  <c r="X256" i="7"/>
  <c r="X257" i="7"/>
  <c r="X258" i="7"/>
  <c r="AG258" i="11" s="1"/>
  <c r="X259" i="7"/>
  <c r="X260" i="7"/>
  <c r="X261" i="7"/>
  <c r="X262" i="7"/>
  <c r="X263" i="7"/>
  <c r="X264" i="7"/>
  <c r="AG264" i="11" s="1"/>
  <c r="X265" i="7"/>
  <c r="X266" i="7"/>
  <c r="AG266" i="11" s="1"/>
  <c r="X267" i="7"/>
  <c r="X268" i="7"/>
  <c r="X269" i="7"/>
  <c r="AG269" i="11" s="1"/>
  <c r="X270" i="7"/>
  <c r="X271" i="7"/>
  <c r="X272" i="7"/>
  <c r="AG272" i="11" s="1"/>
  <c r="X273" i="7"/>
  <c r="X274" i="7"/>
  <c r="AG274" i="11" s="1"/>
  <c r="X275" i="7"/>
  <c r="X276" i="7"/>
  <c r="X277" i="7"/>
  <c r="X278" i="7"/>
  <c r="X279" i="7"/>
  <c r="X280" i="7"/>
  <c r="X281" i="7"/>
  <c r="X282" i="7"/>
  <c r="AG282" i="11" s="1"/>
  <c r="X283" i="7"/>
  <c r="X284" i="7"/>
  <c r="X285" i="7"/>
  <c r="AG285" i="11" s="1"/>
  <c r="X286" i="7"/>
  <c r="X287" i="7"/>
  <c r="AG287" i="11" s="1"/>
  <c r="X288" i="7"/>
  <c r="X289" i="7"/>
  <c r="AG289" i="11" s="1"/>
  <c r="X290" i="7"/>
  <c r="X291" i="7"/>
  <c r="X292" i="7"/>
  <c r="X293" i="7"/>
  <c r="X294" i="7"/>
  <c r="X295" i="7"/>
  <c r="X296" i="7"/>
  <c r="AG296" i="11" s="1"/>
  <c r="X297" i="7"/>
  <c r="X298" i="7"/>
  <c r="AG298" i="11" s="1"/>
  <c r="X299" i="7"/>
  <c r="X300" i="7"/>
  <c r="X301" i="7"/>
  <c r="X302" i="7"/>
  <c r="X303" i="7"/>
  <c r="X304" i="7"/>
  <c r="X305" i="7"/>
  <c r="AG305" i="11" s="1"/>
  <c r="X306" i="7"/>
  <c r="AG306" i="11" s="1"/>
  <c r="X307" i="7"/>
  <c r="X308" i="7"/>
  <c r="X309" i="7"/>
  <c r="AG309" i="11" s="1"/>
  <c r="X310" i="7"/>
  <c r="X311" i="7"/>
  <c r="X312" i="7"/>
  <c r="AG312" i="11" s="1"/>
  <c r="X313" i="7"/>
  <c r="X314" i="7"/>
  <c r="AG314" i="11" s="1"/>
  <c r="X315" i="7"/>
  <c r="X316" i="7"/>
  <c r="X317" i="7"/>
  <c r="X318" i="7"/>
  <c r="X319" i="7"/>
  <c r="X320" i="7"/>
  <c r="X321" i="7"/>
  <c r="X322" i="7"/>
  <c r="AG322" i="11" s="1"/>
  <c r="X323" i="7"/>
  <c r="X324" i="7"/>
  <c r="X325" i="7"/>
  <c r="AG325" i="11" s="1"/>
  <c r="X326" i="7"/>
  <c r="X327" i="7"/>
  <c r="X328" i="7"/>
  <c r="AG328" i="11" s="1"/>
  <c r="X329" i="7"/>
  <c r="X330" i="7"/>
  <c r="AG330" i="11" s="1"/>
  <c r="X331" i="7"/>
  <c r="X332" i="7"/>
  <c r="X333" i="7"/>
  <c r="AG333" i="11" s="1"/>
  <c r="X334" i="7"/>
  <c r="X335" i="7"/>
  <c r="X336" i="7"/>
  <c r="X337" i="7"/>
  <c r="X338" i="7"/>
  <c r="X339" i="7"/>
  <c r="X340" i="7"/>
  <c r="X341" i="7"/>
  <c r="AG341" i="11" s="1"/>
  <c r="X342" i="7"/>
  <c r="X343" i="7"/>
  <c r="AG343" i="11" s="1"/>
  <c r="X344" i="7"/>
  <c r="X345" i="7"/>
  <c r="X346" i="7"/>
  <c r="AG346" i="11" s="1"/>
  <c r="X347" i="7"/>
  <c r="X348" i="7"/>
  <c r="X349" i="7"/>
  <c r="AG349" i="11" s="1"/>
  <c r="X350" i="7"/>
  <c r="X351" i="7"/>
  <c r="X352" i="7"/>
  <c r="AG352" i="11" s="1"/>
  <c r="X353" i="7"/>
  <c r="X354" i="7"/>
  <c r="AG354" i="11" s="1"/>
  <c r="X355" i="7"/>
  <c r="X356" i="7"/>
  <c r="X357" i="7"/>
  <c r="X358" i="7"/>
  <c r="X359" i="7"/>
  <c r="X360" i="7"/>
  <c r="AG360" i="11" s="1"/>
  <c r="X361" i="7"/>
  <c r="X362" i="7"/>
  <c r="AG362" i="11" s="1"/>
  <c r="X363" i="7"/>
  <c r="X364" i="7"/>
  <c r="X365" i="7"/>
  <c r="AG365" i="11" s="1"/>
  <c r="X366" i="7"/>
  <c r="X367" i="7"/>
  <c r="X368" i="7"/>
  <c r="AG368" i="11" s="1"/>
  <c r="X369" i="7"/>
  <c r="X370" i="7"/>
  <c r="AG370" i="11" s="1"/>
  <c r="X371" i="7"/>
  <c r="X372" i="7"/>
  <c r="X373" i="7"/>
  <c r="X374" i="7"/>
  <c r="X375" i="7"/>
  <c r="X376" i="7"/>
  <c r="X377" i="7"/>
  <c r="X378" i="7"/>
  <c r="AG378" i="11" s="1"/>
  <c r="X379" i="7"/>
  <c r="X380" i="7"/>
  <c r="X381" i="7"/>
  <c r="AG381" i="11" s="1"/>
  <c r="X382" i="7"/>
  <c r="X383" i="7"/>
  <c r="X384" i="7"/>
  <c r="AG384" i="11" s="1"/>
  <c r="X385" i="7"/>
  <c r="X386" i="7"/>
  <c r="AG386" i="11" s="1"/>
  <c r="X387" i="7"/>
  <c r="X388" i="7"/>
  <c r="X389" i="7"/>
  <c r="AG389" i="11" s="1"/>
  <c r="X390" i="7"/>
  <c r="X391" i="7"/>
  <c r="X392" i="7"/>
  <c r="AG392" i="11" s="1"/>
  <c r="X393" i="7"/>
  <c r="X394" i="7"/>
  <c r="AG394" i="11" s="1"/>
  <c r="X395" i="7"/>
  <c r="X396" i="7"/>
  <c r="X397" i="7"/>
  <c r="AG397" i="11" s="1"/>
  <c r="X398" i="7"/>
  <c r="X399" i="7"/>
  <c r="X400" i="7"/>
  <c r="AG400" i="11" s="1"/>
  <c r="X401" i="7"/>
  <c r="X402" i="7"/>
  <c r="X403" i="7"/>
  <c r="X404" i="7"/>
  <c r="X405" i="7"/>
  <c r="AG405" i="11" s="1"/>
  <c r="X406" i="7"/>
  <c r="X407" i="7"/>
  <c r="X408" i="7"/>
  <c r="AG408" i="11" s="1"/>
  <c r="X409" i="7"/>
  <c r="AG409" i="11" s="1"/>
  <c r="X410" i="7"/>
  <c r="AG410" i="11" s="1"/>
  <c r="X411" i="7"/>
  <c r="X412" i="7"/>
  <c r="X413" i="7"/>
  <c r="AG413" i="11" s="1"/>
  <c r="X414" i="7"/>
  <c r="X415" i="7"/>
  <c r="X416" i="7"/>
  <c r="AG416" i="11" s="1"/>
  <c r="X417" i="7"/>
  <c r="X418" i="7"/>
  <c r="AG418" i="11" s="1"/>
  <c r="X419" i="7"/>
  <c r="X420" i="7"/>
  <c r="X421" i="7"/>
  <c r="AG421" i="11" s="1"/>
  <c r="X422" i="7"/>
  <c r="X423" i="7"/>
  <c r="X424" i="7"/>
  <c r="AG424" i="11" s="1"/>
  <c r="X425" i="7"/>
  <c r="X426" i="7"/>
  <c r="AG426" i="11" s="1"/>
  <c r="X427" i="7"/>
  <c r="X428" i="7"/>
  <c r="X429" i="7"/>
  <c r="AG429" i="11" s="1"/>
  <c r="X430" i="7"/>
  <c r="X431" i="7"/>
  <c r="X432" i="7"/>
  <c r="AG432" i="11" s="1"/>
  <c r="X433" i="7"/>
  <c r="X434" i="7"/>
  <c r="AG434" i="11" s="1"/>
  <c r="X435" i="7"/>
  <c r="X436" i="7"/>
  <c r="X437" i="7"/>
  <c r="AG437" i="11" s="1"/>
  <c r="X438" i="7"/>
  <c r="X439" i="7"/>
  <c r="X440" i="7"/>
  <c r="AG440" i="11" s="1"/>
  <c r="X441" i="7"/>
  <c r="X442" i="7"/>
  <c r="AG442" i="11" s="1"/>
  <c r="X443" i="7"/>
  <c r="X444" i="7"/>
  <c r="X445" i="7"/>
  <c r="AG445" i="11" s="1"/>
  <c r="X446" i="7"/>
  <c r="X447" i="7"/>
  <c r="AG447" i="11" s="1"/>
  <c r="X448" i="7"/>
  <c r="AG448" i="11" s="1"/>
  <c r="X449" i="7"/>
  <c r="X450" i="7"/>
  <c r="AG450" i="11" s="1"/>
  <c r="X451" i="7"/>
  <c r="X452" i="7"/>
  <c r="X453" i="7"/>
  <c r="AG453" i="11" s="1"/>
  <c r="X454" i="7"/>
  <c r="X455" i="7"/>
  <c r="X456" i="7"/>
  <c r="AG456" i="11" s="1"/>
  <c r="X457" i="7"/>
  <c r="X458" i="7"/>
  <c r="AG458" i="11" s="1"/>
  <c r="X459" i="7"/>
  <c r="X460" i="7"/>
  <c r="X461" i="7"/>
  <c r="X462" i="7"/>
  <c r="X463" i="7"/>
  <c r="X464" i="7"/>
  <c r="AG464" i="11" s="1"/>
  <c r="X465" i="7"/>
  <c r="X466" i="7"/>
  <c r="AG466" i="11" s="1"/>
  <c r="X467" i="7"/>
  <c r="X468" i="7"/>
  <c r="X469" i="7"/>
  <c r="X470" i="7"/>
  <c r="X471" i="7"/>
  <c r="X472" i="7"/>
  <c r="AG472" i="11" s="1"/>
  <c r="X473" i="7"/>
  <c r="X474" i="7"/>
  <c r="AG474" i="11" s="1"/>
  <c r="X475" i="7"/>
  <c r="X476" i="7"/>
  <c r="X477" i="7"/>
  <c r="AG477" i="11" s="1"/>
  <c r="X478" i="7"/>
  <c r="X479" i="7"/>
  <c r="X480" i="7"/>
  <c r="AG480" i="11" s="1"/>
  <c r="X481" i="7"/>
  <c r="X482" i="7"/>
  <c r="AG482" i="11" s="1"/>
  <c r="X483" i="7"/>
  <c r="X484" i="7"/>
  <c r="X485" i="7"/>
  <c r="X486" i="7"/>
  <c r="X487" i="7"/>
  <c r="X488" i="7"/>
  <c r="AG488" i="11" s="1"/>
  <c r="X489" i="7"/>
  <c r="X490" i="7"/>
  <c r="X491" i="7"/>
  <c r="X492" i="7"/>
  <c r="X493" i="7"/>
  <c r="AG493" i="11" s="1"/>
  <c r="X494" i="7"/>
  <c r="X495" i="7"/>
  <c r="X496" i="7"/>
  <c r="X497" i="7"/>
  <c r="X498" i="7"/>
  <c r="AG498" i="11" s="1"/>
  <c r="X499" i="7"/>
  <c r="X500" i="7"/>
  <c r="X501" i="7"/>
  <c r="AG501" i="11" s="1"/>
  <c r="X502" i="7"/>
  <c r="X503" i="7"/>
  <c r="AG503" i="11" s="1"/>
  <c r="X504" i="7"/>
  <c r="AG504" i="11" s="1"/>
  <c r="X505" i="7"/>
  <c r="X506" i="7"/>
  <c r="AG506" i="11" s="1"/>
  <c r="X507" i="7"/>
  <c r="X508" i="7"/>
  <c r="X509" i="7"/>
  <c r="X510" i="7"/>
  <c r="X511" i="7"/>
  <c r="X512" i="7"/>
  <c r="AG512" i="11" s="1"/>
  <c r="X513" i="7"/>
  <c r="X514" i="7"/>
  <c r="AG514" i="11" s="1"/>
  <c r="X515" i="7"/>
  <c r="AG515" i="11" s="1"/>
  <c r="X516" i="7"/>
  <c r="X517" i="7"/>
  <c r="AG517" i="11" s="1"/>
  <c r="X518" i="7"/>
  <c r="X519" i="7"/>
  <c r="X520" i="7"/>
  <c r="AG520" i="11" s="1"/>
  <c r="X521" i="7"/>
  <c r="X522" i="7"/>
  <c r="AG522" i="11" s="1"/>
  <c r="X523" i="7"/>
  <c r="X524" i="7"/>
  <c r="X525" i="7"/>
  <c r="AG525" i="11" s="1"/>
  <c r="X526" i="7"/>
  <c r="X527" i="7"/>
  <c r="X528" i="7"/>
  <c r="X529" i="7"/>
  <c r="AG529" i="11" s="1"/>
  <c r="X530" i="7"/>
  <c r="AG530" i="11" s="1"/>
  <c r="X531" i="7"/>
  <c r="X532" i="7"/>
  <c r="X533" i="7"/>
  <c r="AG533" i="11" s="1"/>
  <c r="X534" i="7"/>
  <c r="X535" i="7"/>
  <c r="X536" i="7"/>
  <c r="AG536" i="11" s="1"/>
  <c r="X537" i="7"/>
  <c r="X538" i="7"/>
  <c r="X539" i="7"/>
  <c r="X540" i="7"/>
  <c r="X541" i="7"/>
  <c r="AG541" i="11" s="1"/>
  <c r="X542" i="7"/>
  <c r="X543" i="7"/>
  <c r="X544" i="7"/>
  <c r="AG544" i="11" s="1"/>
  <c r="X545" i="7"/>
  <c r="X546" i="7"/>
  <c r="AG546" i="11" s="1"/>
  <c r="X547" i="7"/>
  <c r="X548" i="7"/>
  <c r="AG548" i="11" s="1"/>
  <c r="X549" i="7"/>
  <c r="AG549" i="11" s="1"/>
  <c r="X550" i="7"/>
  <c r="X551" i="7"/>
  <c r="X552" i="7"/>
  <c r="AG552" i="11" s="1"/>
  <c r="X553" i="7"/>
  <c r="AG553" i="11" s="1"/>
  <c r="X554" i="7"/>
  <c r="AG554" i="11" s="1"/>
  <c r="X555" i="7"/>
  <c r="X556" i="7"/>
  <c r="X557" i="7"/>
  <c r="AG557" i="11" s="1"/>
  <c r="X558" i="7"/>
  <c r="X559" i="7"/>
  <c r="X560" i="7"/>
  <c r="AG560" i="11" s="1"/>
  <c r="X561" i="7"/>
  <c r="AG561" i="11" s="1"/>
  <c r="X562" i="7"/>
  <c r="AG562" i="11" s="1"/>
  <c r="X563" i="7"/>
  <c r="X564" i="7"/>
  <c r="X565" i="7"/>
  <c r="AG565" i="11" s="1"/>
  <c r="X566" i="7"/>
  <c r="X567" i="7"/>
  <c r="X568" i="7"/>
  <c r="AG568" i="11" s="1"/>
  <c r="X569" i="7"/>
  <c r="X570" i="7"/>
  <c r="AG570" i="11" s="1"/>
  <c r="X571" i="7"/>
  <c r="X572" i="7"/>
  <c r="AG572" i="11" s="1"/>
  <c r="X573" i="7"/>
  <c r="AG573" i="11" s="1"/>
  <c r="X574" i="7"/>
  <c r="X575" i="7"/>
  <c r="X576" i="7"/>
  <c r="AG576" i="11" s="1"/>
  <c r="X577" i="7"/>
  <c r="X578" i="7"/>
  <c r="AG578" i="11" s="1"/>
  <c r="X579" i="7"/>
  <c r="X580" i="7"/>
  <c r="X581" i="7"/>
  <c r="AG581" i="11" s="1"/>
  <c r="X582" i="7"/>
  <c r="X583" i="7"/>
  <c r="X584" i="7"/>
  <c r="X585" i="7"/>
  <c r="X586" i="7"/>
  <c r="X587" i="7"/>
  <c r="X588" i="7"/>
  <c r="AG588" i="11" s="1"/>
  <c r="X589" i="7"/>
  <c r="AG589" i="11" s="1"/>
  <c r="X590" i="7"/>
  <c r="X591" i="7"/>
  <c r="X592" i="7"/>
  <c r="AG592" i="11" s="1"/>
  <c r="X593" i="7"/>
  <c r="AG593" i="11" s="1"/>
  <c r="X594" i="7"/>
  <c r="X595" i="7"/>
  <c r="X596" i="7"/>
  <c r="X597" i="7"/>
  <c r="AG597" i="11" s="1"/>
  <c r="X598" i="7"/>
  <c r="X599" i="7"/>
  <c r="X600" i="7"/>
  <c r="AG600" i="11" s="1"/>
  <c r="X601" i="7"/>
  <c r="AG601" i="11" s="1"/>
  <c r="X602" i="7"/>
  <c r="AG602" i="11" s="1"/>
  <c r="X603" i="7"/>
  <c r="X604" i="7"/>
  <c r="X605" i="7"/>
  <c r="AG605" i="11" s="1"/>
  <c r="X606" i="7"/>
  <c r="X607" i="7"/>
  <c r="AG607" i="11" s="1"/>
  <c r="X608" i="7"/>
  <c r="AG608" i="11" s="1"/>
  <c r="X609" i="7"/>
  <c r="AG609" i="11" s="1"/>
  <c r="X610" i="7"/>
  <c r="X611" i="7"/>
  <c r="X612" i="7"/>
  <c r="X613" i="7"/>
  <c r="AG613" i="11" s="1"/>
  <c r="X614" i="7"/>
  <c r="X615" i="7"/>
  <c r="X616" i="7"/>
  <c r="AG616" i="11" s="1"/>
  <c r="X617" i="7"/>
  <c r="X618" i="7"/>
  <c r="X619" i="7"/>
  <c r="X620" i="7"/>
  <c r="X621" i="7"/>
  <c r="AG621" i="11" s="1"/>
  <c r="X622" i="7"/>
  <c r="X623" i="7"/>
  <c r="X624" i="7"/>
  <c r="AG624" i="11" s="1"/>
  <c r="X625" i="7"/>
  <c r="X626" i="7"/>
  <c r="X627" i="7"/>
  <c r="X628" i="7"/>
  <c r="X629" i="7"/>
  <c r="AG629" i="11" s="1"/>
  <c r="X630" i="7"/>
  <c r="X631" i="7"/>
  <c r="AG631" i="11" s="1"/>
  <c r="X632" i="7"/>
  <c r="AG632" i="11" s="1"/>
  <c r="X633" i="7"/>
  <c r="X634" i="7"/>
  <c r="AG634" i="11" s="1"/>
  <c r="X635" i="7"/>
  <c r="X636" i="7"/>
  <c r="X637" i="7"/>
  <c r="AG637" i="11" s="1"/>
  <c r="X638" i="7"/>
  <c r="X639" i="7"/>
  <c r="X640" i="7"/>
  <c r="AG640" i="11" s="1"/>
  <c r="X641" i="7"/>
  <c r="AG641" i="11" s="1"/>
  <c r="X642" i="7"/>
  <c r="AG642" i="11" s="1"/>
  <c r="X643" i="7"/>
  <c r="X644" i="7"/>
  <c r="X645" i="7"/>
  <c r="AG645" i="11" s="1"/>
  <c r="X646" i="7"/>
  <c r="X647" i="7"/>
  <c r="X648" i="7"/>
  <c r="AG648" i="11" s="1"/>
  <c r="X649" i="7"/>
  <c r="X650" i="7"/>
  <c r="AG650" i="11" s="1"/>
  <c r="X651" i="7"/>
  <c r="X652" i="7"/>
  <c r="X653" i="7"/>
  <c r="AG653" i="11" s="1"/>
  <c r="X654" i="7"/>
  <c r="X655" i="7"/>
  <c r="AG655" i="11" s="1"/>
  <c r="X656" i="7"/>
  <c r="AG656" i="11" s="1"/>
  <c r="X657" i="7"/>
  <c r="X658" i="7"/>
  <c r="AG658" i="11" s="1"/>
  <c r="X659" i="7"/>
  <c r="X660" i="7"/>
  <c r="X661" i="7"/>
  <c r="AG661" i="11" s="1"/>
  <c r="X662" i="7"/>
  <c r="X663" i="7"/>
  <c r="X664" i="7"/>
  <c r="AG664" i="11" s="1"/>
  <c r="X665" i="7"/>
  <c r="X666" i="7"/>
  <c r="AG666" i="11" s="1"/>
  <c r="X667" i="7"/>
  <c r="X668" i="7"/>
  <c r="X669" i="7"/>
  <c r="AG669" i="11" s="1"/>
  <c r="X670" i="7"/>
  <c r="X671" i="7"/>
  <c r="X672" i="7"/>
  <c r="AG672" i="11" s="1"/>
  <c r="X673" i="7"/>
  <c r="X674" i="7"/>
  <c r="X675" i="7"/>
  <c r="AG675" i="11" s="1"/>
  <c r="X676" i="7"/>
  <c r="AG676" i="11" s="1"/>
  <c r="X677" i="7"/>
  <c r="X678" i="7"/>
  <c r="X679" i="7"/>
  <c r="X680" i="7"/>
  <c r="AG680" i="11" s="1"/>
  <c r="X681" i="7"/>
  <c r="X682" i="7"/>
  <c r="X683" i="7"/>
  <c r="AG683" i="11" s="1"/>
  <c r="X684" i="7"/>
  <c r="X685" i="7"/>
  <c r="AG685" i="11" s="1"/>
  <c r="X686" i="7"/>
  <c r="X687" i="7"/>
  <c r="X688" i="7"/>
  <c r="AG688" i="11" s="1"/>
  <c r="X689" i="7"/>
  <c r="X690" i="7"/>
  <c r="AG690" i="11" s="1"/>
  <c r="X691" i="7"/>
  <c r="AG691" i="11" s="1"/>
  <c r="X692" i="7"/>
  <c r="X693" i="7"/>
  <c r="AG693" i="11" s="1"/>
  <c r="X694" i="7"/>
  <c r="X695" i="7"/>
  <c r="AG695" i="11" s="1"/>
  <c r="X696" i="7"/>
  <c r="AG696" i="11" s="1"/>
  <c r="X697" i="7"/>
  <c r="X698" i="7"/>
  <c r="AG698" i="11" s="1"/>
  <c r="X699" i="7"/>
  <c r="X700" i="7"/>
  <c r="X701" i="7"/>
  <c r="AG701" i="11" s="1"/>
  <c r="X702" i="7"/>
  <c r="X703" i="7"/>
  <c r="X704" i="7"/>
  <c r="AG704" i="11" s="1"/>
  <c r="X705" i="7"/>
  <c r="X706" i="7"/>
  <c r="X707" i="7"/>
  <c r="X708" i="7"/>
  <c r="X709" i="7"/>
  <c r="AG709" i="11" s="1"/>
  <c r="X710" i="7"/>
  <c r="X711" i="7"/>
  <c r="AG711" i="11" s="1"/>
  <c r="X712" i="7"/>
  <c r="AG712" i="11" s="1"/>
  <c r="X713" i="7"/>
  <c r="X714" i="7"/>
  <c r="X715" i="7"/>
  <c r="X716" i="7"/>
  <c r="X717" i="7"/>
  <c r="X718" i="7"/>
  <c r="X719" i="7"/>
  <c r="X720" i="7"/>
  <c r="AG720" i="11" s="1"/>
  <c r="X721" i="7"/>
  <c r="X722" i="7"/>
  <c r="X723" i="7"/>
  <c r="AG723" i="11" s="1"/>
  <c r="X724" i="7"/>
  <c r="X725" i="7"/>
  <c r="AG725" i="11" s="1"/>
  <c r="X726" i="7"/>
  <c r="X727" i="7"/>
  <c r="X728" i="7"/>
  <c r="AG728" i="11" s="1"/>
  <c r="X729" i="7"/>
  <c r="X730" i="7"/>
  <c r="AG730" i="11" s="1"/>
  <c r="X731" i="7"/>
  <c r="X732" i="7"/>
  <c r="X733" i="7"/>
  <c r="X734" i="7"/>
  <c r="X735" i="7"/>
  <c r="X736" i="7"/>
  <c r="AG736" i="11" s="1"/>
  <c r="X737" i="7"/>
  <c r="X738" i="7"/>
  <c r="AG738" i="11" s="1"/>
  <c r="X739" i="7"/>
  <c r="X740" i="7"/>
  <c r="X741" i="7"/>
  <c r="AG741" i="11" s="1"/>
  <c r="X742" i="7"/>
  <c r="X743" i="7"/>
  <c r="X744" i="7"/>
  <c r="AG744" i="11" s="1"/>
  <c r="X745" i="7"/>
  <c r="X746" i="7"/>
  <c r="AG746" i="11" s="1"/>
  <c r="X747" i="7"/>
  <c r="AG747" i="11" s="1"/>
  <c r="X748" i="7"/>
  <c r="X749" i="7"/>
  <c r="AG749" i="11" s="1"/>
  <c r="X750" i="7"/>
  <c r="X751" i="7"/>
  <c r="AG751" i="11" s="1"/>
  <c r="X752" i="7"/>
  <c r="AG752" i="11" s="1"/>
  <c r="X753" i="7"/>
  <c r="X754" i="7"/>
  <c r="AG754" i="11" s="1"/>
  <c r="X755" i="7"/>
  <c r="AG755" i="11" s="1"/>
  <c r="X756" i="7"/>
  <c r="X757" i="7"/>
  <c r="AG757" i="11" s="1"/>
  <c r="X758" i="7"/>
  <c r="X759" i="7"/>
  <c r="X760" i="7"/>
  <c r="AG760" i="11" s="1"/>
  <c r="X761" i="7"/>
  <c r="X762" i="7"/>
  <c r="AG762" i="11" s="1"/>
  <c r="X763" i="7"/>
  <c r="X764" i="7"/>
  <c r="X765" i="7"/>
  <c r="AG765" i="11" s="1"/>
  <c r="X766" i="7"/>
  <c r="X767" i="7"/>
  <c r="X768" i="7"/>
  <c r="AG768" i="11" s="1"/>
  <c r="X769" i="7"/>
  <c r="X770" i="7"/>
  <c r="AG770" i="11" s="1"/>
  <c r="X771" i="7"/>
  <c r="X772" i="7"/>
  <c r="X773" i="7"/>
  <c r="AG773" i="11" s="1"/>
  <c r="X774" i="7"/>
  <c r="X775" i="7"/>
  <c r="X776" i="7"/>
  <c r="AG776" i="11" s="1"/>
  <c r="X777" i="7"/>
  <c r="AG777" i="11" s="1"/>
  <c r="X778" i="7"/>
  <c r="AG778" i="11" s="1"/>
  <c r="X779" i="7"/>
  <c r="X780" i="7"/>
  <c r="X781" i="7"/>
  <c r="AG781" i="11" s="1"/>
  <c r="X782" i="7"/>
  <c r="X783" i="7"/>
  <c r="X784" i="7"/>
  <c r="AG784" i="11" s="1"/>
  <c r="X785" i="7"/>
  <c r="AG785" i="11" s="1"/>
  <c r="X786" i="7"/>
  <c r="AG786" i="11" s="1"/>
  <c r="X787" i="7"/>
  <c r="X788" i="7"/>
  <c r="X789" i="7"/>
  <c r="X790" i="7"/>
  <c r="X791" i="7"/>
  <c r="AG791" i="11" s="1"/>
  <c r="X792" i="7"/>
  <c r="AG792" i="11" s="1"/>
  <c r="X793" i="7"/>
  <c r="X794" i="7"/>
  <c r="AG794" i="11" s="1"/>
  <c r="X795" i="7"/>
  <c r="X796" i="7"/>
  <c r="X797" i="7"/>
  <c r="AG797" i="11" s="1"/>
  <c r="X798" i="7"/>
  <c r="X799" i="7"/>
  <c r="X800" i="7"/>
  <c r="AG800" i="11" s="1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Q91" i="7"/>
  <c r="R91" i="7"/>
  <c r="S91" i="7"/>
  <c r="Q92" i="7"/>
  <c r="R92" i="7"/>
  <c r="U92" i="7" s="1"/>
  <c r="S92" i="7"/>
  <c r="Q93" i="7"/>
  <c r="R93" i="7"/>
  <c r="S93" i="7"/>
  <c r="Q94" i="7"/>
  <c r="R94" i="7"/>
  <c r="S94" i="7"/>
  <c r="Q95" i="7"/>
  <c r="R95" i="7"/>
  <c r="U95" i="7" s="1"/>
  <c r="S95" i="7"/>
  <c r="Q96" i="7"/>
  <c r="R96" i="7"/>
  <c r="S96" i="7"/>
  <c r="Q97" i="7"/>
  <c r="R97" i="7"/>
  <c r="U97" i="7" s="1"/>
  <c r="S97" i="7"/>
  <c r="Q98" i="7"/>
  <c r="R98" i="7"/>
  <c r="U98" i="7" s="1"/>
  <c r="S98" i="7"/>
  <c r="Q99" i="7"/>
  <c r="R99" i="7"/>
  <c r="S99" i="7"/>
  <c r="Q100" i="7"/>
  <c r="R100" i="7"/>
  <c r="U100" i="7" s="1"/>
  <c r="S100" i="7"/>
  <c r="Q101" i="7"/>
  <c r="R101" i="7"/>
  <c r="S101" i="7"/>
  <c r="Q102" i="7"/>
  <c r="R102" i="7"/>
  <c r="U102" i="7" s="1"/>
  <c r="S102" i="7"/>
  <c r="Q103" i="7"/>
  <c r="R103" i="7"/>
  <c r="U103" i="7" s="1"/>
  <c r="S103" i="7"/>
  <c r="Q104" i="7"/>
  <c r="R104" i="7"/>
  <c r="S104" i="7"/>
  <c r="Q105" i="7"/>
  <c r="R105" i="7"/>
  <c r="S105" i="7"/>
  <c r="Q106" i="7"/>
  <c r="R106" i="7"/>
  <c r="U106" i="7" s="1"/>
  <c r="S106" i="7"/>
  <c r="Q107" i="7"/>
  <c r="R107" i="7"/>
  <c r="S107" i="7"/>
  <c r="Q108" i="7"/>
  <c r="R108" i="7"/>
  <c r="U108" i="7" s="1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U113" i="7" s="1"/>
  <c r="S113" i="7"/>
  <c r="Q114" i="7"/>
  <c r="R114" i="7"/>
  <c r="S114" i="7"/>
  <c r="Q115" i="7"/>
  <c r="R115" i="7"/>
  <c r="S115" i="7"/>
  <c r="Q116" i="7"/>
  <c r="R116" i="7"/>
  <c r="U116" i="7" s="1"/>
  <c r="S116" i="7"/>
  <c r="Q117" i="7"/>
  <c r="R117" i="7"/>
  <c r="S117" i="7"/>
  <c r="Q118" i="7"/>
  <c r="R118" i="7"/>
  <c r="U118" i="7" s="1"/>
  <c r="S118" i="7"/>
  <c r="Q119" i="7"/>
  <c r="R119" i="7"/>
  <c r="U119" i="7" s="1"/>
  <c r="S119" i="7"/>
  <c r="Q120" i="7"/>
  <c r="R120" i="7"/>
  <c r="S120" i="7"/>
  <c r="Q121" i="7"/>
  <c r="R121" i="7"/>
  <c r="U121" i="7" s="1"/>
  <c r="S121" i="7"/>
  <c r="Q122" i="7"/>
  <c r="R122" i="7"/>
  <c r="U122" i="7" s="1"/>
  <c r="S122" i="7"/>
  <c r="Q123" i="7"/>
  <c r="R123" i="7"/>
  <c r="S123" i="7"/>
  <c r="Q124" i="7"/>
  <c r="R124" i="7"/>
  <c r="U124" i="7" s="1"/>
  <c r="S124" i="7"/>
  <c r="Q125" i="7"/>
  <c r="R125" i="7"/>
  <c r="S125" i="7"/>
  <c r="Q126" i="7"/>
  <c r="R126" i="7"/>
  <c r="S126" i="7"/>
  <c r="Q127" i="7"/>
  <c r="R127" i="7"/>
  <c r="U127" i="7" s="1"/>
  <c r="S127" i="7"/>
  <c r="Q128" i="7"/>
  <c r="R128" i="7"/>
  <c r="S128" i="7"/>
  <c r="Q129" i="7"/>
  <c r="R129" i="7"/>
  <c r="U129" i="7" s="1"/>
  <c r="S129" i="7"/>
  <c r="Q130" i="7"/>
  <c r="R130" i="7"/>
  <c r="U130" i="7" s="1"/>
  <c r="S130" i="7"/>
  <c r="Q131" i="7"/>
  <c r="R131" i="7"/>
  <c r="S131" i="7"/>
  <c r="Q132" i="7"/>
  <c r="R132" i="7"/>
  <c r="U132" i="7" s="1"/>
  <c r="S132" i="7"/>
  <c r="Q133" i="7"/>
  <c r="R133" i="7"/>
  <c r="S133" i="7"/>
  <c r="Q134" i="7"/>
  <c r="R134" i="7"/>
  <c r="S134" i="7"/>
  <c r="Q135" i="7"/>
  <c r="R135" i="7"/>
  <c r="S135" i="7"/>
  <c r="Q136" i="7"/>
  <c r="R136" i="7"/>
  <c r="S136" i="7"/>
  <c r="Q137" i="7"/>
  <c r="R137" i="7"/>
  <c r="U137" i="7" s="1"/>
  <c r="S137" i="7"/>
  <c r="Q138" i="7"/>
  <c r="R138" i="7"/>
  <c r="U138" i="7" s="1"/>
  <c r="S138" i="7"/>
  <c r="Q139" i="7"/>
  <c r="R139" i="7"/>
  <c r="S139" i="7"/>
  <c r="Q140" i="7"/>
  <c r="R140" i="7"/>
  <c r="U140" i="7" s="1"/>
  <c r="S140" i="7"/>
  <c r="Q141" i="7"/>
  <c r="R141" i="7"/>
  <c r="S141" i="7"/>
  <c r="Q142" i="7"/>
  <c r="R142" i="7"/>
  <c r="S142" i="7"/>
  <c r="Q143" i="7"/>
  <c r="R143" i="7"/>
  <c r="U143" i="7" s="1"/>
  <c r="S143" i="7"/>
  <c r="Q144" i="7"/>
  <c r="R144" i="7"/>
  <c r="S144" i="7"/>
  <c r="Q145" i="7"/>
  <c r="R145" i="7"/>
  <c r="U145" i="7" s="1"/>
  <c r="S145" i="7"/>
  <c r="Q146" i="7"/>
  <c r="R146" i="7"/>
  <c r="U146" i="7" s="1"/>
  <c r="S146" i="7"/>
  <c r="Q147" i="7"/>
  <c r="R147" i="7"/>
  <c r="S147" i="7"/>
  <c r="Q148" i="7"/>
  <c r="R148" i="7"/>
  <c r="U148" i="7" s="1"/>
  <c r="S148" i="7"/>
  <c r="Q149" i="7"/>
  <c r="R149" i="7"/>
  <c r="S149" i="7"/>
  <c r="Q150" i="7"/>
  <c r="R150" i="7"/>
  <c r="S150" i="7"/>
  <c r="Q151" i="7"/>
  <c r="R151" i="7"/>
  <c r="S151" i="7"/>
  <c r="Q152" i="7"/>
  <c r="R152" i="7"/>
  <c r="S152" i="7"/>
  <c r="Q153" i="7"/>
  <c r="R153" i="7"/>
  <c r="U153" i="7" s="1"/>
  <c r="S153" i="7"/>
  <c r="Q154" i="7"/>
  <c r="R154" i="7"/>
  <c r="U154" i="7" s="1"/>
  <c r="S154" i="7"/>
  <c r="Q155" i="7"/>
  <c r="R155" i="7"/>
  <c r="S155" i="7"/>
  <c r="Q156" i="7"/>
  <c r="R156" i="7"/>
  <c r="U156" i="7" s="1"/>
  <c r="S156" i="7"/>
  <c r="Q157" i="7"/>
  <c r="R157" i="7"/>
  <c r="S157" i="7"/>
  <c r="Q158" i="7"/>
  <c r="R158" i="7"/>
  <c r="S158" i="7"/>
  <c r="Q159" i="7"/>
  <c r="R159" i="7"/>
  <c r="U159" i="7" s="1"/>
  <c r="S159" i="7"/>
  <c r="Q160" i="7"/>
  <c r="R160" i="7"/>
  <c r="S160" i="7"/>
  <c r="Q161" i="7"/>
  <c r="R161" i="7"/>
  <c r="U161" i="7" s="1"/>
  <c r="S161" i="7"/>
  <c r="Q162" i="7"/>
  <c r="R162" i="7"/>
  <c r="U162" i="7" s="1"/>
  <c r="S162" i="7"/>
  <c r="Q163" i="7"/>
  <c r="R163" i="7"/>
  <c r="S163" i="7"/>
  <c r="Q164" i="7"/>
  <c r="R164" i="7"/>
  <c r="U164" i="7" s="1"/>
  <c r="S164" i="7"/>
  <c r="Q165" i="7"/>
  <c r="R165" i="7"/>
  <c r="S165" i="7"/>
  <c r="Q166" i="7"/>
  <c r="R166" i="7"/>
  <c r="S166" i="7"/>
  <c r="Q167" i="7"/>
  <c r="R167" i="7"/>
  <c r="U167" i="7" s="1"/>
  <c r="S167" i="7"/>
  <c r="Q168" i="7"/>
  <c r="R168" i="7"/>
  <c r="S168" i="7"/>
  <c r="Q169" i="7"/>
  <c r="R169" i="7"/>
  <c r="U169" i="7" s="1"/>
  <c r="S169" i="7"/>
  <c r="Q170" i="7"/>
  <c r="R170" i="7"/>
  <c r="U170" i="7" s="1"/>
  <c r="S170" i="7"/>
  <c r="Q171" i="7"/>
  <c r="R171" i="7"/>
  <c r="S171" i="7"/>
  <c r="Q172" i="7"/>
  <c r="R172" i="7"/>
  <c r="U172" i="7" s="1"/>
  <c r="S172" i="7"/>
  <c r="Q173" i="7"/>
  <c r="R173" i="7"/>
  <c r="S173" i="7"/>
  <c r="Q174" i="7"/>
  <c r="R174" i="7"/>
  <c r="S174" i="7"/>
  <c r="Q175" i="7"/>
  <c r="R175" i="7"/>
  <c r="U175" i="7" s="1"/>
  <c r="S175" i="7"/>
  <c r="Q176" i="7"/>
  <c r="R176" i="7"/>
  <c r="S176" i="7"/>
  <c r="Q177" i="7"/>
  <c r="R177" i="7"/>
  <c r="S177" i="7"/>
  <c r="Q178" i="7"/>
  <c r="R178" i="7"/>
  <c r="U178" i="7" s="1"/>
  <c r="S178" i="7"/>
  <c r="Q179" i="7"/>
  <c r="R179" i="7"/>
  <c r="S179" i="7"/>
  <c r="Q180" i="7"/>
  <c r="R180" i="7"/>
  <c r="U180" i="7" s="1"/>
  <c r="S180" i="7"/>
  <c r="Q181" i="7"/>
  <c r="R181" i="7"/>
  <c r="S181" i="7"/>
  <c r="Q182" i="7"/>
  <c r="R182" i="7"/>
  <c r="S182" i="7"/>
  <c r="Q183" i="7"/>
  <c r="R183" i="7"/>
  <c r="U183" i="7" s="1"/>
  <c r="S183" i="7"/>
  <c r="Q184" i="7"/>
  <c r="R184" i="7"/>
  <c r="S184" i="7"/>
  <c r="Q185" i="7"/>
  <c r="R185" i="7"/>
  <c r="U185" i="7" s="1"/>
  <c r="S185" i="7"/>
  <c r="Q186" i="7"/>
  <c r="R186" i="7"/>
  <c r="U186" i="7" s="1"/>
  <c r="S186" i="7"/>
  <c r="Q187" i="7"/>
  <c r="R187" i="7"/>
  <c r="S187" i="7"/>
  <c r="Q188" i="7"/>
  <c r="R188" i="7"/>
  <c r="U188" i="7" s="1"/>
  <c r="S188" i="7"/>
  <c r="Q189" i="7"/>
  <c r="R189" i="7"/>
  <c r="S189" i="7"/>
  <c r="Q190" i="7"/>
  <c r="R190" i="7"/>
  <c r="S190" i="7"/>
  <c r="Q191" i="7"/>
  <c r="R191" i="7"/>
  <c r="U191" i="7" s="1"/>
  <c r="S191" i="7"/>
  <c r="Q192" i="7"/>
  <c r="R192" i="7"/>
  <c r="S192" i="7"/>
  <c r="Q193" i="7"/>
  <c r="R193" i="7"/>
  <c r="U193" i="7" s="1"/>
  <c r="S193" i="7"/>
  <c r="Q194" i="7"/>
  <c r="R194" i="7"/>
  <c r="U194" i="7" s="1"/>
  <c r="S194" i="7"/>
  <c r="Q195" i="7"/>
  <c r="R195" i="7"/>
  <c r="S195" i="7"/>
  <c r="Q196" i="7"/>
  <c r="R196" i="7"/>
  <c r="U196" i="7" s="1"/>
  <c r="S196" i="7"/>
  <c r="Q197" i="7"/>
  <c r="R197" i="7"/>
  <c r="S197" i="7"/>
  <c r="Q198" i="7"/>
  <c r="R198" i="7"/>
  <c r="S198" i="7"/>
  <c r="Q199" i="7"/>
  <c r="R199" i="7"/>
  <c r="U199" i="7" s="1"/>
  <c r="S199" i="7"/>
  <c r="Q200" i="7"/>
  <c r="R200" i="7"/>
  <c r="S200" i="7"/>
  <c r="Q201" i="7"/>
  <c r="R201" i="7"/>
  <c r="S201" i="7"/>
  <c r="Q202" i="7"/>
  <c r="R202" i="7"/>
  <c r="U202" i="7" s="1"/>
  <c r="S202" i="7"/>
  <c r="Q203" i="7"/>
  <c r="R203" i="7"/>
  <c r="S203" i="7"/>
  <c r="Q204" i="7"/>
  <c r="R204" i="7"/>
  <c r="U204" i="7" s="1"/>
  <c r="S204" i="7"/>
  <c r="Q205" i="7"/>
  <c r="R205" i="7"/>
  <c r="S205" i="7"/>
  <c r="Q206" i="7"/>
  <c r="R206" i="7"/>
  <c r="S206" i="7"/>
  <c r="Q207" i="7"/>
  <c r="R207" i="7"/>
  <c r="U207" i="7" s="1"/>
  <c r="S207" i="7"/>
  <c r="Q208" i="7"/>
  <c r="R208" i="7"/>
  <c r="S208" i="7"/>
  <c r="Q209" i="7"/>
  <c r="R209" i="7"/>
  <c r="U209" i="7" s="1"/>
  <c r="S209" i="7"/>
  <c r="Q210" i="7"/>
  <c r="R210" i="7"/>
  <c r="U210" i="7" s="1"/>
  <c r="S210" i="7"/>
  <c r="Q211" i="7"/>
  <c r="R211" i="7"/>
  <c r="S211" i="7"/>
  <c r="Q212" i="7"/>
  <c r="R212" i="7"/>
  <c r="U212" i="7" s="1"/>
  <c r="S212" i="7"/>
  <c r="Q213" i="7"/>
  <c r="R213" i="7"/>
  <c r="S213" i="7"/>
  <c r="Q214" i="7"/>
  <c r="R214" i="7"/>
  <c r="S214" i="7"/>
  <c r="Q215" i="7"/>
  <c r="R215" i="7"/>
  <c r="U215" i="7" s="1"/>
  <c r="S215" i="7"/>
  <c r="Q216" i="7"/>
  <c r="R216" i="7"/>
  <c r="S216" i="7"/>
  <c r="Q217" i="7"/>
  <c r="R217" i="7"/>
  <c r="U217" i="7" s="1"/>
  <c r="S217" i="7"/>
  <c r="Q218" i="7"/>
  <c r="R218" i="7"/>
  <c r="U218" i="7" s="1"/>
  <c r="S218" i="7"/>
  <c r="Q219" i="7"/>
  <c r="R219" i="7"/>
  <c r="S219" i="7"/>
  <c r="Q220" i="7"/>
  <c r="R220" i="7"/>
  <c r="U220" i="7" s="1"/>
  <c r="S220" i="7"/>
  <c r="Q221" i="7"/>
  <c r="R221" i="7"/>
  <c r="S221" i="7"/>
  <c r="Q222" i="7"/>
  <c r="R222" i="7"/>
  <c r="S222" i="7"/>
  <c r="Q223" i="7"/>
  <c r="R223" i="7"/>
  <c r="U223" i="7" s="1"/>
  <c r="S223" i="7"/>
  <c r="Q224" i="7"/>
  <c r="R224" i="7"/>
  <c r="S224" i="7"/>
  <c r="Q225" i="7"/>
  <c r="R225" i="7"/>
  <c r="S225" i="7"/>
  <c r="Q226" i="7"/>
  <c r="R226" i="7"/>
  <c r="U226" i="7" s="1"/>
  <c r="S226" i="7"/>
  <c r="Q227" i="7"/>
  <c r="R227" i="7"/>
  <c r="S227" i="7"/>
  <c r="Q228" i="7"/>
  <c r="R228" i="7"/>
  <c r="U228" i="7" s="1"/>
  <c r="S228" i="7"/>
  <c r="Q229" i="7"/>
  <c r="R229" i="7"/>
  <c r="S229" i="7"/>
  <c r="Q230" i="7"/>
  <c r="R230" i="7"/>
  <c r="S230" i="7"/>
  <c r="Q231" i="7"/>
  <c r="R231" i="7"/>
  <c r="U231" i="7" s="1"/>
  <c r="S231" i="7"/>
  <c r="Q232" i="7"/>
  <c r="R232" i="7"/>
  <c r="S232" i="7"/>
  <c r="Q233" i="7"/>
  <c r="R233" i="7"/>
  <c r="U233" i="7" s="1"/>
  <c r="S233" i="7"/>
  <c r="Q234" i="7"/>
  <c r="R234" i="7"/>
  <c r="U234" i="7" s="1"/>
  <c r="S234" i="7"/>
  <c r="Q235" i="7"/>
  <c r="R235" i="7"/>
  <c r="S235" i="7"/>
  <c r="Q236" i="7"/>
  <c r="R236" i="7"/>
  <c r="U236" i="7" s="1"/>
  <c r="S236" i="7"/>
  <c r="Q237" i="7"/>
  <c r="R237" i="7"/>
  <c r="S237" i="7"/>
  <c r="Q238" i="7"/>
  <c r="R238" i="7"/>
  <c r="S238" i="7"/>
  <c r="Q239" i="7"/>
  <c r="R239" i="7"/>
  <c r="U239" i="7" s="1"/>
  <c r="S239" i="7"/>
  <c r="Q240" i="7"/>
  <c r="R240" i="7"/>
  <c r="S240" i="7"/>
  <c r="Q241" i="7"/>
  <c r="R241" i="7"/>
  <c r="U241" i="7" s="1"/>
  <c r="S241" i="7"/>
  <c r="Q242" i="7"/>
  <c r="R242" i="7"/>
  <c r="U242" i="7" s="1"/>
  <c r="S242" i="7"/>
  <c r="Q243" i="7"/>
  <c r="R243" i="7"/>
  <c r="S243" i="7"/>
  <c r="Q244" i="7"/>
  <c r="R244" i="7"/>
  <c r="U244" i="7" s="1"/>
  <c r="S244" i="7"/>
  <c r="Q245" i="7"/>
  <c r="R245" i="7"/>
  <c r="S245" i="7"/>
  <c r="Q246" i="7"/>
  <c r="R246" i="7"/>
  <c r="S246" i="7"/>
  <c r="Q247" i="7"/>
  <c r="R247" i="7"/>
  <c r="U247" i="7" s="1"/>
  <c r="S247" i="7"/>
  <c r="Q248" i="7"/>
  <c r="R248" i="7"/>
  <c r="S248" i="7"/>
  <c r="Q249" i="7"/>
  <c r="R249" i="7"/>
  <c r="U249" i="7" s="1"/>
  <c r="S249" i="7"/>
  <c r="Q250" i="7"/>
  <c r="R250" i="7"/>
  <c r="U250" i="7" s="1"/>
  <c r="S250" i="7"/>
  <c r="Q251" i="7"/>
  <c r="R251" i="7"/>
  <c r="S251" i="7"/>
  <c r="Q252" i="7"/>
  <c r="R252" i="7"/>
  <c r="U252" i="7" s="1"/>
  <c r="S252" i="7"/>
  <c r="Q253" i="7"/>
  <c r="R253" i="7"/>
  <c r="S253" i="7"/>
  <c r="Q254" i="7"/>
  <c r="R254" i="7"/>
  <c r="S254" i="7"/>
  <c r="Q255" i="7"/>
  <c r="R255" i="7"/>
  <c r="U255" i="7" s="1"/>
  <c r="S255" i="7"/>
  <c r="Q256" i="7"/>
  <c r="R256" i="7"/>
  <c r="S256" i="7"/>
  <c r="Q257" i="7"/>
  <c r="R257" i="7"/>
  <c r="U257" i="7" s="1"/>
  <c r="S257" i="7"/>
  <c r="Q258" i="7"/>
  <c r="R258" i="7"/>
  <c r="U258" i="7" s="1"/>
  <c r="S258" i="7"/>
  <c r="Q259" i="7"/>
  <c r="R259" i="7"/>
  <c r="S259" i="7"/>
  <c r="Q260" i="7"/>
  <c r="R260" i="7"/>
  <c r="U260" i="7" s="1"/>
  <c r="S260" i="7"/>
  <c r="Q261" i="7"/>
  <c r="R261" i="7"/>
  <c r="S261" i="7"/>
  <c r="Q262" i="7"/>
  <c r="R262" i="7"/>
  <c r="S262" i="7"/>
  <c r="Q263" i="7"/>
  <c r="R263" i="7"/>
  <c r="U263" i="7" s="1"/>
  <c r="S263" i="7"/>
  <c r="Q264" i="7"/>
  <c r="R264" i="7"/>
  <c r="S264" i="7"/>
  <c r="Q265" i="7"/>
  <c r="R265" i="7"/>
  <c r="U265" i="7" s="1"/>
  <c r="S265" i="7"/>
  <c r="Q266" i="7"/>
  <c r="R266" i="7"/>
  <c r="U266" i="7" s="1"/>
  <c r="S266" i="7"/>
  <c r="Q267" i="7"/>
  <c r="R267" i="7"/>
  <c r="S267" i="7"/>
  <c r="Q268" i="7"/>
  <c r="R268" i="7"/>
  <c r="U268" i="7" s="1"/>
  <c r="S268" i="7"/>
  <c r="Q269" i="7"/>
  <c r="R269" i="7"/>
  <c r="S269" i="7"/>
  <c r="Q270" i="7"/>
  <c r="R270" i="7"/>
  <c r="S270" i="7"/>
  <c r="Q271" i="7"/>
  <c r="R271" i="7"/>
  <c r="U271" i="7" s="1"/>
  <c r="S271" i="7"/>
  <c r="Q272" i="7"/>
  <c r="R272" i="7"/>
  <c r="S272" i="7"/>
  <c r="Q273" i="7"/>
  <c r="R273" i="7"/>
  <c r="U273" i="7" s="1"/>
  <c r="S273" i="7"/>
  <c r="Q274" i="7"/>
  <c r="R274" i="7"/>
  <c r="U274" i="7" s="1"/>
  <c r="S274" i="7"/>
  <c r="Q275" i="7"/>
  <c r="R275" i="7"/>
  <c r="S275" i="7"/>
  <c r="Q276" i="7"/>
  <c r="R276" i="7"/>
  <c r="U276" i="7" s="1"/>
  <c r="S276" i="7"/>
  <c r="Q277" i="7"/>
  <c r="R277" i="7"/>
  <c r="S277" i="7"/>
  <c r="Q278" i="7"/>
  <c r="R278" i="7"/>
  <c r="S278" i="7"/>
  <c r="Q279" i="7"/>
  <c r="R279" i="7"/>
  <c r="U279" i="7" s="1"/>
  <c r="S279" i="7"/>
  <c r="Q280" i="7"/>
  <c r="R280" i="7"/>
  <c r="S280" i="7"/>
  <c r="Q281" i="7"/>
  <c r="R281" i="7"/>
  <c r="U281" i="7" s="1"/>
  <c r="S281" i="7"/>
  <c r="Q282" i="7"/>
  <c r="R282" i="7"/>
  <c r="U282" i="7" s="1"/>
  <c r="S282" i="7"/>
  <c r="Q283" i="7"/>
  <c r="R283" i="7"/>
  <c r="S283" i="7"/>
  <c r="Q284" i="7"/>
  <c r="R284" i="7"/>
  <c r="U284" i="7" s="1"/>
  <c r="S284" i="7"/>
  <c r="Q285" i="7"/>
  <c r="R285" i="7"/>
  <c r="S285" i="7"/>
  <c r="Q286" i="7"/>
  <c r="R286" i="7"/>
  <c r="S286" i="7"/>
  <c r="Q287" i="7"/>
  <c r="R287" i="7"/>
  <c r="U287" i="7" s="1"/>
  <c r="S287" i="7"/>
  <c r="Q288" i="7"/>
  <c r="R288" i="7"/>
  <c r="S288" i="7"/>
  <c r="Q289" i="7"/>
  <c r="R289" i="7"/>
  <c r="U289" i="7" s="1"/>
  <c r="S289" i="7"/>
  <c r="Q290" i="7"/>
  <c r="R290" i="7"/>
  <c r="U290" i="7" s="1"/>
  <c r="S290" i="7"/>
  <c r="Q291" i="7"/>
  <c r="R291" i="7"/>
  <c r="S291" i="7"/>
  <c r="Q292" i="7"/>
  <c r="R292" i="7"/>
  <c r="U292" i="7" s="1"/>
  <c r="S292" i="7"/>
  <c r="Q293" i="7"/>
  <c r="R293" i="7"/>
  <c r="S293" i="7"/>
  <c r="Q294" i="7"/>
  <c r="R294" i="7"/>
  <c r="U294" i="7" s="1"/>
  <c r="S294" i="7"/>
  <c r="Q295" i="7"/>
  <c r="R295" i="7"/>
  <c r="U295" i="7" s="1"/>
  <c r="S295" i="7"/>
  <c r="Q296" i="7"/>
  <c r="R296" i="7"/>
  <c r="S296" i="7"/>
  <c r="Q297" i="7"/>
  <c r="R297" i="7"/>
  <c r="U297" i="7" s="1"/>
  <c r="S297" i="7"/>
  <c r="Q298" i="7"/>
  <c r="R298" i="7"/>
  <c r="U298" i="7" s="1"/>
  <c r="S298" i="7"/>
  <c r="Q299" i="7"/>
  <c r="R299" i="7"/>
  <c r="S299" i="7"/>
  <c r="Q300" i="7"/>
  <c r="R300" i="7"/>
  <c r="U300" i="7" s="1"/>
  <c r="S300" i="7"/>
  <c r="Q301" i="7"/>
  <c r="R301" i="7"/>
  <c r="S301" i="7"/>
  <c r="Q302" i="7"/>
  <c r="R302" i="7"/>
  <c r="S302" i="7"/>
  <c r="Q303" i="7"/>
  <c r="R303" i="7"/>
  <c r="U303" i="7" s="1"/>
  <c r="S303" i="7"/>
  <c r="Q304" i="7"/>
  <c r="R304" i="7"/>
  <c r="S304" i="7"/>
  <c r="Q305" i="7"/>
  <c r="R305" i="7"/>
  <c r="S305" i="7"/>
  <c r="Q306" i="7"/>
  <c r="R306" i="7"/>
  <c r="U306" i="7" s="1"/>
  <c r="S306" i="7"/>
  <c r="Q307" i="7"/>
  <c r="R307" i="7"/>
  <c r="S307" i="7"/>
  <c r="Q308" i="7"/>
  <c r="R308" i="7"/>
  <c r="U308" i="7" s="1"/>
  <c r="S308" i="7"/>
  <c r="Q309" i="7"/>
  <c r="R309" i="7"/>
  <c r="S309" i="7"/>
  <c r="Q310" i="7"/>
  <c r="R310" i="7"/>
  <c r="S310" i="7"/>
  <c r="Q311" i="7"/>
  <c r="R311" i="7"/>
  <c r="U311" i="7" s="1"/>
  <c r="S311" i="7"/>
  <c r="Q312" i="7"/>
  <c r="R312" i="7"/>
  <c r="S312" i="7"/>
  <c r="Q313" i="7"/>
  <c r="R313" i="7"/>
  <c r="U313" i="7" s="1"/>
  <c r="S313" i="7"/>
  <c r="Q314" i="7"/>
  <c r="R314" i="7"/>
  <c r="U314" i="7" s="1"/>
  <c r="S314" i="7"/>
  <c r="Q315" i="7"/>
  <c r="R315" i="7"/>
  <c r="S315" i="7"/>
  <c r="Q316" i="7"/>
  <c r="R316" i="7"/>
  <c r="U316" i="7" s="1"/>
  <c r="S316" i="7"/>
  <c r="Q317" i="7"/>
  <c r="R317" i="7"/>
  <c r="S317" i="7"/>
  <c r="Q318" i="7"/>
  <c r="R318" i="7"/>
  <c r="U318" i="7" s="1"/>
  <c r="S318" i="7"/>
  <c r="Q319" i="7"/>
  <c r="R319" i="7"/>
  <c r="U319" i="7" s="1"/>
  <c r="S319" i="7"/>
  <c r="Q320" i="7"/>
  <c r="R320" i="7"/>
  <c r="S320" i="7"/>
  <c r="Q321" i="7"/>
  <c r="R321" i="7"/>
  <c r="U321" i="7" s="1"/>
  <c r="S321" i="7"/>
  <c r="Q322" i="7"/>
  <c r="R322" i="7"/>
  <c r="U322" i="7" s="1"/>
  <c r="S322" i="7"/>
  <c r="Q323" i="7"/>
  <c r="R323" i="7"/>
  <c r="S323" i="7"/>
  <c r="Q324" i="7"/>
  <c r="R324" i="7"/>
  <c r="U324" i="7" s="1"/>
  <c r="S324" i="7"/>
  <c r="Q325" i="7"/>
  <c r="R325" i="7"/>
  <c r="S325" i="7"/>
  <c r="Q326" i="7"/>
  <c r="R326" i="7"/>
  <c r="S326" i="7"/>
  <c r="Q327" i="7"/>
  <c r="R327" i="7"/>
  <c r="U327" i="7" s="1"/>
  <c r="S327" i="7"/>
  <c r="Q328" i="7"/>
  <c r="R328" i="7"/>
  <c r="S328" i="7"/>
  <c r="Q329" i="7"/>
  <c r="R329" i="7"/>
  <c r="U329" i="7" s="1"/>
  <c r="S329" i="7"/>
  <c r="Q330" i="7"/>
  <c r="R330" i="7"/>
  <c r="U330" i="7" s="1"/>
  <c r="S330" i="7"/>
  <c r="Q331" i="7"/>
  <c r="R331" i="7"/>
  <c r="S331" i="7"/>
  <c r="Q332" i="7"/>
  <c r="R332" i="7"/>
  <c r="U332" i="7" s="1"/>
  <c r="S332" i="7"/>
  <c r="Q333" i="7"/>
  <c r="R333" i="7"/>
  <c r="S333" i="7"/>
  <c r="Q334" i="7"/>
  <c r="R334" i="7"/>
  <c r="U334" i="7" s="1"/>
  <c r="S334" i="7"/>
  <c r="Q335" i="7"/>
  <c r="R335" i="7"/>
  <c r="U335" i="7" s="1"/>
  <c r="S335" i="7"/>
  <c r="Q336" i="7"/>
  <c r="R336" i="7"/>
  <c r="S336" i="7"/>
  <c r="Q337" i="7"/>
  <c r="R337" i="7"/>
  <c r="U337" i="7" s="1"/>
  <c r="S337" i="7"/>
  <c r="Q338" i="7"/>
  <c r="R338" i="7"/>
  <c r="U338" i="7" s="1"/>
  <c r="S338" i="7"/>
  <c r="Q339" i="7"/>
  <c r="R339" i="7"/>
  <c r="S339" i="7"/>
  <c r="Q340" i="7"/>
  <c r="R340" i="7"/>
  <c r="U340" i="7" s="1"/>
  <c r="S340" i="7"/>
  <c r="Q341" i="7"/>
  <c r="R341" i="7"/>
  <c r="S341" i="7"/>
  <c r="Q342" i="7"/>
  <c r="R342" i="7"/>
  <c r="S342" i="7"/>
  <c r="Q343" i="7"/>
  <c r="R343" i="7"/>
  <c r="U343" i="7" s="1"/>
  <c r="S343" i="7"/>
  <c r="Q344" i="7"/>
  <c r="R344" i="7"/>
  <c r="S344" i="7"/>
  <c r="Q345" i="7"/>
  <c r="R345" i="7"/>
  <c r="U345" i="7" s="1"/>
  <c r="S345" i="7"/>
  <c r="Q346" i="7"/>
  <c r="R346" i="7"/>
  <c r="U346" i="7" s="1"/>
  <c r="S346" i="7"/>
  <c r="Q347" i="7"/>
  <c r="R347" i="7"/>
  <c r="S347" i="7"/>
  <c r="Q348" i="7"/>
  <c r="R348" i="7"/>
  <c r="U348" i="7" s="1"/>
  <c r="S348" i="7"/>
  <c r="Q349" i="7"/>
  <c r="R349" i="7"/>
  <c r="S349" i="7"/>
  <c r="Q350" i="7"/>
  <c r="R350" i="7"/>
  <c r="U350" i="7" s="1"/>
  <c r="S350" i="7"/>
  <c r="Q351" i="7"/>
  <c r="R351" i="7"/>
  <c r="U351" i="7" s="1"/>
  <c r="S351" i="7"/>
  <c r="Q352" i="7"/>
  <c r="R352" i="7"/>
  <c r="S352" i="7"/>
  <c r="Q353" i="7"/>
  <c r="R353" i="7"/>
  <c r="S353" i="7"/>
  <c r="Q354" i="7"/>
  <c r="R354" i="7"/>
  <c r="U354" i="7" s="1"/>
  <c r="S354" i="7"/>
  <c r="Q355" i="7"/>
  <c r="R355" i="7"/>
  <c r="S355" i="7"/>
  <c r="Q356" i="7"/>
  <c r="R356" i="7"/>
  <c r="U356" i="7" s="1"/>
  <c r="S356" i="7"/>
  <c r="Q357" i="7"/>
  <c r="R357" i="7"/>
  <c r="S357" i="7"/>
  <c r="Q358" i="7"/>
  <c r="R358" i="7"/>
  <c r="S358" i="7"/>
  <c r="Q359" i="7"/>
  <c r="R359" i="7"/>
  <c r="U359" i="7" s="1"/>
  <c r="S359" i="7"/>
  <c r="Q360" i="7"/>
  <c r="R360" i="7"/>
  <c r="S360" i="7"/>
  <c r="Q361" i="7"/>
  <c r="R361" i="7"/>
  <c r="U361" i="7" s="1"/>
  <c r="S361" i="7"/>
  <c r="Q362" i="7"/>
  <c r="R362" i="7"/>
  <c r="U362" i="7" s="1"/>
  <c r="S362" i="7"/>
  <c r="Q363" i="7"/>
  <c r="R363" i="7"/>
  <c r="S363" i="7"/>
  <c r="Q364" i="7"/>
  <c r="R364" i="7"/>
  <c r="U364" i="7" s="1"/>
  <c r="S364" i="7"/>
  <c r="Q365" i="7"/>
  <c r="R365" i="7"/>
  <c r="S365" i="7"/>
  <c r="Q366" i="7"/>
  <c r="R366" i="7"/>
  <c r="U366" i="7" s="1"/>
  <c r="S366" i="7"/>
  <c r="Q367" i="7"/>
  <c r="R367" i="7"/>
  <c r="U367" i="7" s="1"/>
  <c r="S367" i="7"/>
  <c r="Q368" i="7"/>
  <c r="R368" i="7"/>
  <c r="S368" i="7"/>
  <c r="Q369" i="7"/>
  <c r="R369" i="7"/>
  <c r="U369" i="7" s="1"/>
  <c r="S369" i="7"/>
  <c r="Q370" i="7"/>
  <c r="R370" i="7"/>
  <c r="U370" i="7" s="1"/>
  <c r="S370" i="7"/>
  <c r="Q371" i="7"/>
  <c r="R371" i="7"/>
  <c r="S371" i="7"/>
  <c r="Q372" i="7"/>
  <c r="R372" i="7"/>
  <c r="U372" i="7" s="1"/>
  <c r="S372" i="7"/>
  <c r="Q373" i="7"/>
  <c r="R373" i="7"/>
  <c r="S373" i="7"/>
  <c r="Q374" i="7"/>
  <c r="R374" i="7"/>
  <c r="U374" i="7" s="1"/>
  <c r="S374" i="7"/>
  <c r="Q375" i="7"/>
  <c r="R375" i="7"/>
  <c r="U375" i="7" s="1"/>
  <c r="S375" i="7"/>
  <c r="Q376" i="7"/>
  <c r="R376" i="7"/>
  <c r="S376" i="7"/>
  <c r="Q377" i="7"/>
  <c r="R377" i="7"/>
  <c r="U377" i="7" s="1"/>
  <c r="S377" i="7"/>
  <c r="Q378" i="7"/>
  <c r="R378" i="7"/>
  <c r="U378" i="7" s="1"/>
  <c r="S378" i="7"/>
  <c r="Q379" i="7"/>
  <c r="R379" i="7"/>
  <c r="S379" i="7"/>
  <c r="Q380" i="7"/>
  <c r="R380" i="7"/>
  <c r="U380" i="7" s="1"/>
  <c r="S380" i="7"/>
  <c r="Q381" i="7"/>
  <c r="R381" i="7"/>
  <c r="S381" i="7"/>
  <c r="Q382" i="7"/>
  <c r="R382" i="7"/>
  <c r="S382" i="7"/>
  <c r="Q383" i="7"/>
  <c r="R383" i="7"/>
  <c r="U383" i="7" s="1"/>
  <c r="S383" i="7"/>
  <c r="Q384" i="7"/>
  <c r="R384" i="7"/>
  <c r="S384" i="7"/>
  <c r="Q385" i="7"/>
  <c r="R385" i="7"/>
  <c r="U385" i="7" s="1"/>
  <c r="S385" i="7"/>
  <c r="Q386" i="7"/>
  <c r="R386" i="7"/>
  <c r="U386" i="7" s="1"/>
  <c r="S386" i="7"/>
  <c r="Q387" i="7"/>
  <c r="R387" i="7"/>
  <c r="S387" i="7"/>
  <c r="Q388" i="7"/>
  <c r="R388" i="7"/>
  <c r="U388" i="7" s="1"/>
  <c r="S388" i="7"/>
  <c r="Q389" i="7"/>
  <c r="R389" i="7"/>
  <c r="S389" i="7"/>
  <c r="Q390" i="7"/>
  <c r="R390" i="7"/>
  <c r="S390" i="7"/>
  <c r="Q391" i="7"/>
  <c r="R391" i="7"/>
  <c r="U391" i="7" s="1"/>
  <c r="S391" i="7"/>
  <c r="Q392" i="7"/>
  <c r="R392" i="7"/>
  <c r="S392" i="7"/>
  <c r="Q393" i="7"/>
  <c r="R393" i="7"/>
  <c r="U393" i="7" s="1"/>
  <c r="S393" i="7"/>
  <c r="Q394" i="7"/>
  <c r="R394" i="7"/>
  <c r="S394" i="7"/>
  <c r="Q395" i="7"/>
  <c r="R395" i="7"/>
  <c r="S395" i="7"/>
  <c r="Q396" i="7"/>
  <c r="R396" i="7"/>
  <c r="U396" i="7" s="1"/>
  <c r="S396" i="7"/>
  <c r="Q397" i="7"/>
  <c r="R397" i="7"/>
  <c r="S397" i="7"/>
  <c r="Q398" i="7"/>
  <c r="R398" i="7"/>
  <c r="U398" i="7" s="1"/>
  <c r="S398" i="7"/>
  <c r="Q399" i="7"/>
  <c r="R399" i="7"/>
  <c r="U399" i="7" s="1"/>
  <c r="S399" i="7"/>
  <c r="Q400" i="7"/>
  <c r="R400" i="7"/>
  <c r="S400" i="7"/>
  <c r="Q401" i="7"/>
  <c r="R401" i="7"/>
  <c r="S401" i="7"/>
  <c r="Q402" i="7"/>
  <c r="R402" i="7"/>
  <c r="U402" i="7" s="1"/>
  <c r="S402" i="7"/>
  <c r="Q403" i="7"/>
  <c r="R403" i="7"/>
  <c r="S403" i="7"/>
  <c r="Q404" i="7"/>
  <c r="R404" i="7"/>
  <c r="U404" i="7" s="1"/>
  <c r="S404" i="7"/>
  <c r="Q405" i="7"/>
  <c r="R405" i="7"/>
  <c r="S405" i="7"/>
  <c r="Q406" i="7"/>
  <c r="R406" i="7"/>
  <c r="U406" i="7" s="1"/>
  <c r="S406" i="7"/>
  <c r="Q407" i="7"/>
  <c r="R407" i="7"/>
  <c r="U407" i="7" s="1"/>
  <c r="S407" i="7"/>
  <c r="Q408" i="7"/>
  <c r="R408" i="7"/>
  <c r="S408" i="7"/>
  <c r="Q409" i="7"/>
  <c r="R409" i="7"/>
  <c r="S409" i="7"/>
  <c r="Q410" i="7"/>
  <c r="R410" i="7"/>
  <c r="U410" i="7" s="1"/>
  <c r="S410" i="7"/>
  <c r="Q411" i="7"/>
  <c r="R411" i="7"/>
  <c r="S411" i="7"/>
  <c r="Q412" i="7"/>
  <c r="R412" i="7"/>
  <c r="U412" i="7" s="1"/>
  <c r="S412" i="7"/>
  <c r="Q413" i="7"/>
  <c r="R413" i="7"/>
  <c r="S413" i="7"/>
  <c r="Q414" i="7"/>
  <c r="R414" i="7"/>
  <c r="S414" i="7"/>
  <c r="Q415" i="7"/>
  <c r="R415" i="7"/>
  <c r="U415" i="7" s="1"/>
  <c r="S415" i="7"/>
  <c r="Q416" i="7"/>
  <c r="R416" i="7"/>
  <c r="S416" i="7"/>
  <c r="Q417" i="7"/>
  <c r="R417" i="7"/>
  <c r="U417" i="7" s="1"/>
  <c r="S417" i="7"/>
  <c r="Q418" i="7"/>
  <c r="R418" i="7"/>
  <c r="U418" i="7" s="1"/>
  <c r="S418" i="7"/>
  <c r="Q419" i="7"/>
  <c r="R419" i="7"/>
  <c r="S419" i="7"/>
  <c r="Q420" i="7"/>
  <c r="R420" i="7"/>
  <c r="U420" i="7" s="1"/>
  <c r="S420" i="7"/>
  <c r="Q421" i="7"/>
  <c r="R421" i="7"/>
  <c r="S421" i="7"/>
  <c r="Q422" i="7"/>
  <c r="R422" i="7"/>
  <c r="U422" i="7" s="1"/>
  <c r="S422" i="7"/>
  <c r="Q423" i="7"/>
  <c r="R423" i="7"/>
  <c r="U423" i="7" s="1"/>
  <c r="S423" i="7"/>
  <c r="Q424" i="7"/>
  <c r="R424" i="7"/>
  <c r="S424" i="7"/>
  <c r="Q425" i="7"/>
  <c r="R425" i="7"/>
  <c r="U425" i="7" s="1"/>
  <c r="S425" i="7"/>
  <c r="Q426" i="7"/>
  <c r="R426" i="7"/>
  <c r="U426" i="7" s="1"/>
  <c r="S426" i="7"/>
  <c r="Q427" i="7"/>
  <c r="R427" i="7"/>
  <c r="S427" i="7"/>
  <c r="Q428" i="7"/>
  <c r="R428" i="7"/>
  <c r="U428" i="7" s="1"/>
  <c r="S428" i="7"/>
  <c r="Q429" i="7"/>
  <c r="R429" i="7"/>
  <c r="S429" i="7"/>
  <c r="Q430" i="7"/>
  <c r="R430" i="7"/>
  <c r="S430" i="7"/>
  <c r="Q431" i="7"/>
  <c r="R431" i="7"/>
  <c r="U431" i="7" s="1"/>
  <c r="S431" i="7"/>
  <c r="Q432" i="7"/>
  <c r="R432" i="7"/>
  <c r="S432" i="7"/>
  <c r="Q433" i="7"/>
  <c r="R433" i="7"/>
  <c r="U433" i="7" s="1"/>
  <c r="S433" i="7"/>
  <c r="Q434" i="7"/>
  <c r="R434" i="7"/>
  <c r="U434" i="7" s="1"/>
  <c r="S434" i="7"/>
  <c r="Q435" i="7"/>
  <c r="R435" i="7"/>
  <c r="S435" i="7"/>
  <c r="Q436" i="7"/>
  <c r="R436" i="7"/>
  <c r="U436" i="7" s="1"/>
  <c r="S436" i="7"/>
  <c r="Q437" i="7"/>
  <c r="R437" i="7"/>
  <c r="S437" i="7"/>
  <c r="Q438" i="7"/>
  <c r="R438" i="7"/>
  <c r="S438" i="7"/>
  <c r="Q439" i="7"/>
  <c r="R439" i="7"/>
  <c r="U439" i="7" s="1"/>
  <c r="S439" i="7"/>
  <c r="Q440" i="7"/>
  <c r="R440" i="7"/>
  <c r="S440" i="7"/>
  <c r="Q441" i="7"/>
  <c r="R441" i="7"/>
  <c r="U441" i="7" s="1"/>
  <c r="S441" i="7"/>
  <c r="Q442" i="7"/>
  <c r="R442" i="7"/>
  <c r="U442" i="7" s="1"/>
  <c r="S442" i="7"/>
  <c r="Q443" i="7"/>
  <c r="R443" i="7"/>
  <c r="S443" i="7"/>
  <c r="Q444" i="7"/>
  <c r="R444" i="7"/>
  <c r="U444" i="7" s="1"/>
  <c r="S444" i="7"/>
  <c r="Q445" i="7"/>
  <c r="R445" i="7"/>
  <c r="S445" i="7"/>
  <c r="Q446" i="7"/>
  <c r="R446" i="7"/>
  <c r="U446" i="7" s="1"/>
  <c r="S446" i="7"/>
  <c r="Q447" i="7"/>
  <c r="R447" i="7"/>
  <c r="U447" i="7" s="1"/>
  <c r="S447" i="7"/>
  <c r="Q448" i="7"/>
  <c r="R448" i="7"/>
  <c r="S448" i="7"/>
  <c r="Q449" i="7"/>
  <c r="R449" i="7"/>
  <c r="U449" i="7" s="1"/>
  <c r="S449" i="7"/>
  <c r="Q450" i="7"/>
  <c r="R450" i="7"/>
  <c r="U450" i="7" s="1"/>
  <c r="S450" i="7"/>
  <c r="Q451" i="7"/>
  <c r="R451" i="7"/>
  <c r="S451" i="7"/>
  <c r="Q452" i="7"/>
  <c r="R452" i="7"/>
  <c r="U452" i="7" s="1"/>
  <c r="S452" i="7"/>
  <c r="Q453" i="7"/>
  <c r="R453" i="7"/>
  <c r="S453" i="7"/>
  <c r="Q454" i="7"/>
  <c r="R454" i="7"/>
  <c r="S454" i="7"/>
  <c r="Q455" i="7"/>
  <c r="R455" i="7"/>
  <c r="U455" i="7" s="1"/>
  <c r="S455" i="7"/>
  <c r="Q456" i="7"/>
  <c r="R456" i="7"/>
  <c r="S456" i="7"/>
  <c r="Q457" i="7"/>
  <c r="R457" i="7"/>
  <c r="U457" i="7" s="1"/>
  <c r="S457" i="7"/>
  <c r="Q458" i="7"/>
  <c r="R458" i="7"/>
  <c r="U458" i="7" s="1"/>
  <c r="S458" i="7"/>
  <c r="Q459" i="7"/>
  <c r="R459" i="7"/>
  <c r="S459" i="7"/>
  <c r="Q460" i="7"/>
  <c r="R460" i="7"/>
  <c r="U460" i="7" s="1"/>
  <c r="S460" i="7"/>
  <c r="Q461" i="7"/>
  <c r="R461" i="7"/>
  <c r="S461" i="7"/>
  <c r="Q462" i="7"/>
  <c r="R462" i="7"/>
  <c r="S462" i="7"/>
  <c r="Q463" i="7"/>
  <c r="R463" i="7"/>
  <c r="U463" i="7" s="1"/>
  <c r="S463" i="7"/>
  <c r="Q464" i="7"/>
  <c r="R464" i="7"/>
  <c r="S464" i="7"/>
  <c r="Q465" i="7"/>
  <c r="R465" i="7"/>
  <c r="U465" i="7" s="1"/>
  <c r="S465" i="7"/>
  <c r="Q466" i="7"/>
  <c r="R466" i="7"/>
  <c r="U466" i="7" s="1"/>
  <c r="S466" i="7"/>
  <c r="Q467" i="7"/>
  <c r="R467" i="7"/>
  <c r="S467" i="7"/>
  <c r="Q468" i="7"/>
  <c r="R468" i="7"/>
  <c r="U468" i="7" s="1"/>
  <c r="S468" i="7"/>
  <c r="Q469" i="7"/>
  <c r="R469" i="7"/>
  <c r="S469" i="7"/>
  <c r="Q470" i="7"/>
  <c r="R470" i="7"/>
  <c r="U470" i="7" s="1"/>
  <c r="S470" i="7"/>
  <c r="Q471" i="7"/>
  <c r="R471" i="7"/>
  <c r="U471" i="7" s="1"/>
  <c r="S471" i="7"/>
  <c r="Q472" i="7"/>
  <c r="R472" i="7"/>
  <c r="S472" i="7"/>
  <c r="Q473" i="7"/>
  <c r="R473" i="7"/>
  <c r="U473" i="7" s="1"/>
  <c r="S473" i="7"/>
  <c r="Q474" i="7"/>
  <c r="R474" i="7"/>
  <c r="U474" i="7" s="1"/>
  <c r="S474" i="7"/>
  <c r="Q475" i="7"/>
  <c r="R475" i="7"/>
  <c r="S475" i="7"/>
  <c r="Q476" i="7"/>
  <c r="R476" i="7"/>
  <c r="U476" i="7" s="1"/>
  <c r="S476" i="7"/>
  <c r="Q477" i="7"/>
  <c r="R477" i="7"/>
  <c r="S477" i="7"/>
  <c r="Q478" i="7"/>
  <c r="R478" i="7"/>
  <c r="S478" i="7"/>
  <c r="Q479" i="7"/>
  <c r="R479" i="7"/>
  <c r="U479" i="7" s="1"/>
  <c r="S479" i="7"/>
  <c r="Q480" i="7"/>
  <c r="R480" i="7"/>
  <c r="S480" i="7"/>
  <c r="Q481" i="7"/>
  <c r="R481" i="7"/>
  <c r="U481" i="7" s="1"/>
  <c r="S481" i="7"/>
  <c r="Q482" i="7"/>
  <c r="R482" i="7"/>
  <c r="U482" i="7" s="1"/>
  <c r="S482" i="7"/>
  <c r="Q483" i="7"/>
  <c r="R483" i="7"/>
  <c r="U483" i="7" s="1"/>
  <c r="S483" i="7"/>
  <c r="Q484" i="7"/>
  <c r="R484" i="7"/>
  <c r="U484" i="7" s="1"/>
  <c r="S484" i="7"/>
  <c r="Q485" i="7"/>
  <c r="R485" i="7"/>
  <c r="S485" i="7"/>
  <c r="Q486" i="7"/>
  <c r="R486" i="7"/>
  <c r="S486" i="7"/>
  <c r="Q487" i="7"/>
  <c r="R487" i="7"/>
  <c r="U487" i="7" s="1"/>
  <c r="S487" i="7"/>
  <c r="Q488" i="7"/>
  <c r="R488" i="7"/>
  <c r="S488" i="7"/>
  <c r="Q489" i="7"/>
  <c r="R489" i="7"/>
  <c r="U489" i="7" s="1"/>
  <c r="S489" i="7"/>
  <c r="Q490" i="7"/>
  <c r="R490" i="7"/>
  <c r="U490" i="7" s="1"/>
  <c r="S490" i="7"/>
  <c r="Q491" i="7"/>
  <c r="R491" i="7"/>
  <c r="U491" i="7" s="1"/>
  <c r="S491" i="7"/>
  <c r="Q492" i="7"/>
  <c r="R492" i="7"/>
  <c r="U492" i="7" s="1"/>
  <c r="S492" i="7"/>
  <c r="Q493" i="7"/>
  <c r="R493" i="7"/>
  <c r="S493" i="7"/>
  <c r="Q494" i="7"/>
  <c r="R494" i="7"/>
  <c r="U494" i="7" s="1"/>
  <c r="S494" i="7"/>
  <c r="Q495" i="7"/>
  <c r="R495" i="7"/>
  <c r="U495" i="7" s="1"/>
  <c r="S495" i="7"/>
  <c r="Q496" i="7"/>
  <c r="R496" i="7"/>
  <c r="S496" i="7"/>
  <c r="Q497" i="7"/>
  <c r="R497" i="7"/>
  <c r="U497" i="7" s="1"/>
  <c r="S497" i="7"/>
  <c r="Q498" i="7"/>
  <c r="R498" i="7"/>
  <c r="U498" i="7" s="1"/>
  <c r="S498" i="7"/>
  <c r="Q499" i="7"/>
  <c r="R499" i="7"/>
  <c r="S499" i="7"/>
  <c r="Q500" i="7"/>
  <c r="R500" i="7"/>
  <c r="U500" i="7" s="1"/>
  <c r="S500" i="7"/>
  <c r="Q501" i="7"/>
  <c r="R501" i="7"/>
  <c r="S501" i="7"/>
  <c r="Q502" i="7"/>
  <c r="R502" i="7"/>
  <c r="S502" i="7"/>
  <c r="Q503" i="7"/>
  <c r="R503" i="7"/>
  <c r="U503" i="7" s="1"/>
  <c r="S503" i="7"/>
  <c r="Q504" i="7"/>
  <c r="R504" i="7"/>
  <c r="S504" i="7"/>
  <c r="Q505" i="7"/>
  <c r="R505" i="7"/>
  <c r="U505" i="7" s="1"/>
  <c r="S505" i="7"/>
  <c r="Q506" i="7"/>
  <c r="R506" i="7"/>
  <c r="U506" i="7" s="1"/>
  <c r="S506" i="7"/>
  <c r="Q507" i="7"/>
  <c r="R507" i="7"/>
  <c r="U507" i="7" s="1"/>
  <c r="S507" i="7"/>
  <c r="Q508" i="7"/>
  <c r="R508" i="7"/>
  <c r="U508" i="7" s="1"/>
  <c r="S508" i="7"/>
  <c r="Q509" i="7"/>
  <c r="R509" i="7"/>
  <c r="S509" i="7"/>
  <c r="Q510" i="7"/>
  <c r="R510" i="7"/>
  <c r="U510" i="7" s="1"/>
  <c r="S510" i="7"/>
  <c r="Q511" i="7"/>
  <c r="R511" i="7"/>
  <c r="U511" i="7" s="1"/>
  <c r="S511" i="7"/>
  <c r="Q512" i="7"/>
  <c r="R512" i="7"/>
  <c r="S512" i="7"/>
  <c r="Q513" i="7"/>
  <c r="R513" i="7"/>
  <c r="U513" i="7" s="1"/>
  <c r="S513" i="7"/>
  <c r="Q514" i="7"/>
  <c r="R514" i="7"/>
  <c r="U514" i="7" s="1"/>
  <c r="S514" i="7"/>
  <c r="Q515" i="7"/>
  <c r="R515" i="7"/>
  <c r="S515" i="7"/>
  <c r="Q516" i="7"/>
  <c r="R516" i="7"/>
  <c r="U516" i="7" s="1"/>
  <c r="S516" i="7"/>
  <c r="Q517" i="7"/>
  <c r="R517" i="7"/>
  <c r="S517" i="7"/>
  <c r="Q518" i="7"/>
  <c r="R518" i="7"/>
  <c r="S518" i="7"/>
  <c r="Q519" i="7"/>
  <c r="R519" i="7"/>
  <c r="U519" i="7" s="1"/>
  <c r="S519" i="7"/>
  <c r="Q520" i="7"/>
  <c r="R520" i="7"/>
  <c r="S520" i="7"/>
  <c r="Q521" i="7"/>
  <c r="R521" i="7"/>
  <c r="U521" i="7" s="1"/>
  <c r="S521" i="7"/>
  <c r="Q522" i="7"/>
  <c r="R522" i="7"/>
  <c r="U522" i="7" s="1"/>
  <c r="S522" i="7"/>
  <c r="Q523" i="7"/>
  <c r="R523" i="7"/>
  <c r="S523" i="7"/>
  <c r="Q524" i="7"/>
  <c r="R524" i="7"/>
  <c r="U524" i="7" s="1"/>
  <c r="S524" i="7"/>
  <c r="Q525" i="7"/>
  <c r="R525" i="7"/>
  <c r="S525" i="7"/>
  <c r="Q526" i="7"/>
  <c r="R526" i="7"/>
  <c r="S526" i="7"/>
  <c r="Q527" i="7"/>
  <c r="R527" i="7"/>
  <c r="U527" i="7" s="1"/>
  <c r="S527" i="7"/>
  <c r="Q528" i="7"/>
  <c r="R528" i="7"/>
  <c r="S528" i="7"/>
  <c r="Q529" i="7"/>
  <c r="R529" i="7"/>
  <c r="U529" i="7" s="1"/>
  <c r="S529" i="7"/>
  <c r="Q530" i="7"/>
  <c r="R530" i="7"/>
  <c r="U530" i="7" s="1"/>
  <c r="S530" i="7"/>
  <c r="Q531" i="7"/>
  <c r="R531" i="7"/>
  <c r="S531" i="7"/>
  <c r="Q532" i="7"/>
  <c r="R532" i="7"/>
  <c r="U532" i="7" s="1"/>
  <c r="S532" i="7"/>
  <c r="Q533" i="7"/>
  <c r="R533" i="7"/>
  <c r="S533" i="7"/>
  <c r="Q534" i="7"/>
  <c r="R534" i="7"/>
  <c r="U534" i="7" s="1"/>
  <c r="S534" i="7"/>
  <c r="Q535" i="7"/>
  <c r="R535" i="7"/>
  <c r="U535" i="7" s="1"/>
  <c r="S535" i="7"/>
  <c r="Q536" i="7"/>
  <c r="R536" i="7"/>
  <c r="S536" i="7"/>
  <c r="Q537" i="7"/>
  <c r="R537" i="7"/>
  <c r="S537" i="7"/>
  <c r="Q538" i="7"/>
  <c r="R538" i="7"/>
  <c r="U538" i="7" s="1"/>
  <c r="S538" i="7"/>
  <c r="Q539" i="7"/>
  <c r="R539" i="7"/>
  <c r="S539" i="7"/>
  <c r="Q540" i="7"/>
  <c r="R540" i="7"/>
  <c r="U540" i="7" s="1"/>
  <c r="S540" i="7"/>
  <c r="Q541" i="7"/>
  <c r="R541" i="7"/>
  <c r="S541" i="7"/>
  <c r="Q542" i="7"/>
  <c r="R542" i="7"/>
  <c r="U542" i="7" s="1"/>
  <c r="S542" i="7"/>
  <c r="Q543" i="7"/>
  <c r="R543" i="7"/>
  <c r="U543" i="7" s="1"/>
  <c r="S543" i="7"/>
  <c r="Q544" i="7"/>
  <c r="R544" i="7"/>
  <c r="S544" i="7"/>
  <c r="Q545" i="7"/>
  <c r="R545" i="7"/>
  <c r="U545" i="7" s="1"/>
  <c r="S545" i="7"/>
  <c r="Q546" i="7"/>
  <c r="R546" i="7"/>
  <c r="U546" i="7" s="1"/>
  <c r="S546" i="7"/>
  <c r="Q547" i="7"/>
  <c r="R547" i="7"/>
  <c r="U547" i="7" s="1"/>
  <c r="S547" i="7"/>
  <c r="Q548" i="7"/>
  <c r="R548" i="7"/>
  <c r="U548" i="7" s="1"/>
  <c r="S548" i="7"/>
  <c r="Q549" i="7"/>
  <c r="R549" i="7"/>
  <c r="S549" i="7"/>
  <c r="Q550" i="7"/>
  <c r="R550" i="7"/>
  <c r="S550" i="7"/>
  <c r="Q551" i="7"/>
  <c r="R551" i="7"/>
  <c r="U551" i="7" s="1"/>
  <c r="S551" i="7"/>
  <c r="Q552" i="7"/>
  <c r="R552" i="7"/>
  <c r="S552" i="7"/>
  <c r="Q553" i="7"/>
  <c r="R553" i="7"/>
  <c r="U553" i="7" s="1"/>
  <c r="S553" i="7"/>
  <c r="Q554" i="7"/>
  <c r="R554" i="7"/>
  <c r="U554" i="7" s="1"/>
  <c r="S554" i="7"/>
  <c r="Q555" i="7"/>
  <c r="R555" i="7"/>
  <c r="S555" i="7"/>
  <c r="Q556" i="7"/>
  <c r="R556" i="7"/>
  <c r="U556" i="7" s="1"/>
  <c r="S556" i="7"/>
  <c r="Q557" i="7"/>
  <c r="R557" i="7"/>
  <c r="S557" i="7"/>
  <c r="Q558" i="7"/>
  <c r="R558" i="7"/>
  <c r="U558" i="7" s="1"/>
  <c r="S558" i="7"/>
  <c r="Q559" i="7"/>
  <c r="R559" i="7"/>
  <c r="U559" i="7" s="1"/>
  <c r="S559" i="7"/>
  <c r="Q560" i="7"/>
  <c r="R560" i="7"/>
  <c r="S560" i="7"/>
  <c r="Q561" i="7"/>
  <c r="R561" i="7"/>
  <c r="U561" i="7" s="1"/>
  <c r="S561" i="7"/>
  <c r="Q562" i="7"/>
  <c r="R562" i="7"/>
  <c r="U562" i="7" s="1"/>
  <c r="S562" i="7"/>
  <c r="Q563" i="7"/>
  <c r="R563" i="7"/>
  <c r="S563" i="7"/>
  <c r="Q564" i="7"/>
  <c r="R564" i="7"/>
  <c r="U564" i="7" s="1"/>
  <c r="S564" i="7"/>
  <c r="Q565" i="7"/>
  <c r="R565" i="7"/>
  <c r="S565" i="7"/>
  <c r="Q566" i="7"/>
  <c r="R566" i="7"/>
  <c r="U566" i="7" s="1"/>
  <c r="S566" i="7"/>
  <c r="Q567" i="7"/>
  <c r="R567" i="7"/>
  <c r="U567" i="7" s="1"/>
  <c r="S567" i="7"/>
  <c r="Q568" i="7"/>
  <c r="R568" i="7"/>
  <c r="S568" i="7"/>
  <c r="Q569" i="7"/>
  <c r="R569" i="7"/>
  <c r="S569" i="7"/>
  <c r="Q570" i="7"/>
  <c r="R570" i="7"/>
  <c r="U570" i="7" s="1"/>
  <c r="S570" i="7"/>
  <c r="Q571" i="7"/>
  <c r="R571" i="7"/>
  <c r="S571" i="7"/>
  <c r="Q572" i="7"/>
  <c r="R572" i="7"/>
  <c r="U572" i="7" s="1"/>
  <c r="S572" i="7"/>
  <c r="Q573" i="7"/>
  <c r="R573" i="7"/>
  <c r="S573" i="7"/>
  <c r="Q574" i="7"/>
  <c r="R574" i="7"/>
  <c r="S574" i="7"/>
  <c r="Q575" i="7"/>
  <c r="R575" i="7"/>
  <c r="U575" i="7" s="1"/>
  <c r="S575" i="7"/>
  <c r="Q576" i="7"/>
  <c r="R576" i="7"/>
  <c r="S576" i="7"/>
  <c r="Q577" i="7"/>
  <c r="R577" i="7"/>
  <c r="U577" i="7" s="1"/>
  <c r="S577" i="7"/>
  <c r="Q578" i="7"/>
  <c r="R578" i="7"/>
  <c r="U578" i="7" s="1"/>
  <c r="S578" i="7"/>
  <c r="Q579" i="7"/>
  <c r="R579" i="7"/>
  <c r="S579" i="7"/>
  <c r="Q580" i="7"/>
  <c r="R580" i="7"/>
  <c r="U580" i="7" s="1"/>
  <c r="S580" i="7"/>
  <c r="Q581" i="7"/>
  <c r="R581" i="7"/>
  <c r="S581" i="7"/>
  <c r="Q582" i="7"/>
  <c r="R582" i="7"/>
  <c r="U582" i="7" s="1"/>
  <c r="S582" i="7"/>
  <c r="Q583" i="7"/>
  <c r="R583" i="7"/>
  <c r="U583" i="7" s="1"/>
  <c r="S583" i="7"/>
  <c r="Q584" i="7"/>
  <c r="R584" i="7"/>
  <c r="S584" i="7"/>
  <c r="Q585" i="7"/>
  <c r="R585" i="7"/>
  <c r="U585" i="7" s="1"/>
  <c r="S585" i="7"/>
  <c r="Q586" i="7"/>
  <c r="R586" i="7"/>
  <c r="U586" i="7" s="1"/>
  <c r="S586" i="7"/>
  <c r="Q587" i="7"/>
  <c r="R587" i="7"/>
  <c r="S587" i="7"/>
  <c r="Q588" i="7"/>
  <c r="R588" i="7"/>
  <c r="U588" i="7" s="1"/>
  <c r="S588" i="7"/>
  <c r="Q589" i="7"/>
  <c r="R589" i="7"/>
  <c r="S589" i="7"/>
  <c r="Q590" i="7"/>
  <c r="R590" i="7"/>
  <c r="S590" i="7"/>
  <c r="Q591" i="7"/>
  <c r="R591" i="7"/>
  <c r="U591" i="7" s="1"/>
  <c r="S591" i="7"/>
  <c r="Q592" i="7"/>
  <c r="R592" i="7"/>
  <c r="S592" i="7"/>
  <c r="Q593" i="7"/>
  <c r="R593" i="7"/>
  <c r="U593" i="7" s="1"/>
  <c r="S593" i="7"/>
  <c r="Q594" i="7"/>
  <c r="R594" i="7"/>
  <c r="U594" i="7" s="1"/>
  <c r="S594" i="7"/>
  <c r="Q595" i="7"/>
  <c r="R595" i="7"/>
  <c r="S595" i="7"/>
  <c r="Q596" i="7"/>
  <c r="R596" i="7"/>
  <c r="U596" i="7" s="1"/>
  <c r="S596" i="7"/>
  <c r="Q597" i="7"/>
  <c r="R597" i="7"/>
  <c r="S597" i="7"/>
  <c r="Q598" i="7"/>
  <c r="R598" i="7"/>
  <c r="S598" i="7"/>
  <c r="Q599" i="7"/>
  <c r="R599" i="7"/>
  <c r="U599" i="7" s="1"/>
  <c r="S599" i="7"/>
  <c r="Q600" i="7"/>
  <c r="R600" i="7"/>
  <c r="S600" i="7"/>
  <c r="Q601" i="7"/>
  <c r="R601" i="7"/>
  <c r="U601" i="7" s="1"/>
  <c r="S601" i="7"/>
  <c r="Q602" i="7"/>
  <c r="R602" i="7"/>
  <c r="U602" i="7" s="1"/>
  <c r="S602" i="7"/>
  <c r="Q603" i="7"/>
  <c r="R603" i="7"/>
  <c r="U603" i="7" s="1"/>
  <c r="S603" i="7"/>
  <c r="Q604" i="7"/>
  <c r="R604" i="7"/>
  <c r="U604" i="7" s="1"/>
  <c r="S604" i="7"/>
  <c r="Q605" i="7"/>
  <c r="R605" i="7"/>
  <c r="S605" i="7"/>
  <c r="Q606" i="7"/>
  <c r="R606" i="7"/>
  <c r="S606" i="7"/>
  <c r="Q607" i="7"/>
  <c r="R607" i="7"/>
  <c r="U607" i="7" s="1"/>
  <c r="S607" i="7"/>
  <c r="Q608" i="7"/>
  <c r="R608" i="7"/>
  <c r="S608" i="7"/>
  <c r="Q609" i="7"/>
  <c r="R609" i="7"/>
  <c r="U609" i="7" s="1"/>
  <c r="S609" i="7"/>
  <c r="Q610" i="7"/>
  <c r="R610" i="7"/>
  <c r="U610" i="7" s="1"/>
  <c r="S610" i="7"/>
  <c r="Q611" i="7"/>
  <c r="R611" i="7"/>
  <c r="S611" i="7"/>
  <c r="Q612" i="7"/>
  <c r="R612" i="7"/>
  <c r="U612" i="7" s="1"/>
  <c r="S612" i="7"/>
  <c r="Q613" i="7"/>
  <c r="R613" i="7"/>
  <c r="S613" i="7"/>
  <c r="Q614" i="7"/>
  <c r="R614" i="7"/>
  <c r="S614" i="7"/>
  <c r="Q615" i="7"/>
  <c r="R615" i="7"/>
  <c r="S615" i="7"/>
  <c r="Q616" i="7"/>
  <c r="R616" i="7"/>
  <c r="S616" i="7"/>
  <c r="Q617" i="7"/>
  <c r="R617" i="7"/>
  <c r="S617" i="7"/>
  <c r="Q618" i="7"/>
  <c r="R618" i="7"/>
  <c r="U618" i="7" s="1"/>
  <c r="S618" i="7"/>
  <c r="Q619" i="7"/>
  <c r="R619" i="7"/>
  <c r="U619" i="7" s="1"/>
  <c r="S619" i="7"/>
  <c r="Q620" i="7"/>
  <c r="R620" i="7"/>
  <c r="U620" i="7" s="1"/>
  <c r="S620" i="7"/>
  <c r="Q621" i="7"/>
  <c r="R621" i="7"/>
  <c r="S621" i="7"/>
  <c r="Q622" i="7"/>
  <c r="R622" i="7"/>
  <c r="U622" i="7" s="1"/>
  <c r="S622" i="7"/>
  <c r="Q623" i="7"/>
  <c r="R623" i="7"/>
  <c r="U623" i="7" s="1"/>
  <c r="S623" i="7"/>
  <c r="Q624" i="7"/>
  <c r="R624" i="7"/>
  <c r="S624" i="7"/>
  <c r="Q625" i="7"/>
  <c r="R625" i="7"/>
  <c r="U625" i="7" s="1"/>
  <c r="S625" i="7"/>
  <c r="Q626" i="7"/>
  <c r="R626" i="7"/>
  <c r="S626" i="7"/>
  <c r="Q627" i="7"/>
  <c r="R627" i="7"/>
  <c r="S627" i="7"/>
  <c r="Q628" i="7"/>
  <c r="R628" i="7"/>
  <c r="U628" i="7" s="1"/>
  <c r="S628" i="7"/>
  <c r="Q629" i="7"/>
  <c r="R629" i="7"/>
  <c r="S629" i="7"/>
  <c r="Q630" i="7"/>
  <c r="R630" i="7"/>
  <c r="U630" i="7" s="1"/>
  <c r="S630" i="7"/>
  <c r="Q631" i="7"/>
  <c r="R631" i="7"/>
  <c r="U631" i="7" s="1"/>
  <c r="S631" i="7"/>
  <c r="Q632" i="7"/>
  <c r="R632" i="7"/>
  <c r="S632" i="7"/>
  <c r="Q633" i="7"/>
  <c r="R633" i="7"/>
  <c r="S633" i="7"/>
  <c r="Q634" i="7"/>
  <c r="R634" i="7"/>
  <c r="U634" i="7" s="1"/>
  <c r="S634" i="7"/>
  <c r="Q635" i="7"/>
  <c r="R635" i="7"/>
  <c r="U635" i="7" s="1"/>
  <c r="S635" i="7"/>
  <c r="Q636" i="7"/>
  <c r="R636" i="7"/>
  <c r="U636" i="7" s="1"/>
  <c r="S636" i="7"/>
  <c r="Q637" i="7"/>
  <c r="R637" i="7"/>
  <c r="S637" i="7"/>
  <c r="Q638" i="7"/>
  <c r="R638" i="7"/>
  <c r="S638" i="7"/>
  <c r="Q639" i="7"/>
  <c r="R639" i="7"/>
  <c r="U639" i="7" s="1"/>
  <c r="S639" i="7"/>
  <c r="Q640" i="7"/>
  <c r="R640" i="7"/>
  <c r="S640" i="7"/>
  <c r="Q641" i="7"/>
  <c r="R641" i="7"/>
  <c r="U641" i="7" s="1"/>
  <c r="S641" i="7"/>
  <c r="Q642" i="7"/>
  <c r="R642" i="7"/>
  <c r="U642" i="7" s="1"/>
  <c r="S642" i="7"/>
  <c r="Q643" i="7"/>
  <c r="R643" i="7"/>
  <c r="U643" i="7" s="1"/>
  <c r="S643" i="7"/>
  <c r="Q644" i="7"/>
  <c r="R644" i="7"/>
  <c r="U644" i="7" s="1"/>
  <c r="S644" i="7"/>
  <c r="Q645" i="7"/>
  <c r="R645" i="7"/>
  <c r="S645" i="7"/>
  <c r="Q646" i="7"/>
  <c r="R646" i="7"/>
  <c r="S646" i="7"/>
  <c r="Q647" i="7"/>
  <c r="R647" i="7"/>
  <c r="U647" i="7" s="1"/>
  <c r="S647" i="7"/>
  <c r="Q648" i="7"/>
  <c r="R648" i="7"/>
  <c r="S648" i="7"/>
  <c r="Q649" i="7"/>
  <c r="R649" i="7"/>
  <c r="U649" i="7" s="1"/>
  <c r="S649" i="7"/>
  <c r="Q650" i="7"/>
  <c r="R650" i="7"/>
  <c r="U650" i="7" s="1"/>
  <c r="S650" i="7"/>
  <c r="Q651" i="7"/>
  <c r="R651" i="7"/>
  <c r="S651" i="7"/>
  <c r="Q652" i="7"/>
  <c r="R652" i="7"/>
  <c r="U652" i="7" s="1"/>
  <c r="S652" i="7"/>
  <c r="Q653" i="7"/>
  <c r="R653" i="7"/>
  <c r="S653" i="7"/>
  <c r="Q654" i="7"/>
  <c r="R654" i="7"/>
  <c r="S654" i="7"/>
  <c r="Q655" i="7"/>
  <c r="R655" i="7"/>
  <c r="U655" i="7" s="1"/>
  <c r="S655" i="7"/>
  <c r="Q656" i="7"/>
  <c r="R656" i="7"/>
  <c r="S656" i="7"/>
  <c r="Q657" i="7"/>
  <c r="R657" i="7"/>
  <c r="U657" i="7" s="1"/>
  <c r="S657" i="7"/>
  <c r="Q658" i="7"/>
  <c r="R658" i="7"/>
  <c r="U658" i="7" s="1"/>
  <c r="S658" i="7"/>
  <c r="Q659" i="7"/>
  <c r="R659" i="7"/>
  <c r="U659" i="7" s="1"/>
  <c r="S659" i="7"/>
  <c r="Q660" i="7"/>
  <c r="R660" i="7"/>
  <c r="U660" i="7" s="1"/>
  <c r="S660" i="7"/>
  <c r="Q661" i="7"/>
  <c r="R661" i="7"/>
  <c r="S661" i="7"/>
  <c r="Q662" i="7"/>
  <c r="R662" i="7"/>
  <c r="U662" i="7" s="1"/>
  <c r="S662" i="7"/>
  <c r="Q663" i="7"/>
  <c r="R663" i="7"/>
  <c r="U663" i="7" s="1"/>
  <c r="S663" i="7"/>
  <c r="Q664" i="7"/>
  <c r="R664" i="7"/>
  <c r="S664" i="7"/>
  <c r="Q665" i="7"/>
  <c r="R665" i="7"/>
  <c r="U665" i="7" s="1"/>
  <c r="S665" i="7"/>
  <c r="Q666" i="7"/>
  <c r="R666" i="7"/>
  <c r="U666" i="7" s="1"/>
  <c r="S666" i="7"/>
  <c r="Q667" i="7"/>
  <c r="R667" i="7"/>
  <c r="S667" i="7"/>
  <c r="Q668" i="7"/>
  <c r="R668" i="7"/>
  <c r="U668" i="7" s="1"/>
  <c r="S668" i="7"/>
  <c r="Q669" i="7"/>
  <c r="R669" i="7"/>
  <c r="S669" i="7"/>
  <c r="Q670" i="7"/>
  <c r="R670" i="7"/>
  <c r="U670" i="7" s="1"/>
  <c r="S670" i="7"/>
  <c r="Q671" i="7"/>
  <c r="R671" i="7"/>
  <c r="U671" i="7" s="1"/>
  <c r="S671" i="7"/>
  <c r="Q672" i="7"/>
  <c r="R672" i="7"/>
  <c r="S672" i="7"/>
  <c r="Q673" i="7"/>
  <c r="R673" i="7"/>
  <c r="U673" i="7" s="1"/>
  <c r="S673" i="7"/>
  <c r="Q674" i="7"/>
  <c r="R674" i="7"/>
  <c r="U674" i="7" s="1"/>
  <c r="S674" i="7"/>
  <c r="Q675" i="7"/>
  <c r="R675" i="7"/>
  <c r="S675" i="7"/>
  <c r="Q676" i="7"/>
  <c r="R676" i="7"/>
  <c r="U676" i="7" s="1"/>
  <c r="S676" i="7"/>
  <c r="Q677" i="7"/>
  <c r="R677" i="7"/>
  <c r="S677" i="7"/>
  <c r="Q678" i="7"/>
  <c r="R678" i="7"/>
  <c r="S678" i="7"/>
  <c r="Q679" i="7"/>
  <c r="R679" i="7"/>
  <c r="U679" i="7" s="1"/>
  <c r="S679" i="7"/>
  <c r="Q680" i="7"/>
  <c r="R680" i="7"/>
  <c r="S680" i="7"/>
  <c r="Q681" i="7"/>
  <c r="R681" i="7"/>
  <c r="U681" i="7" s="1"/>
  <c r="S681" i="7"/>
  <c r="Q682" i="7"/>
  <c r="R682" i="7"/>
  <c r="U682" i="7" s="1"/>
  <c r="S682" i="7"/>
  <c r="Q683" i="7"/>
  <c r="R683" i="7"/>
  <c r="U683" i="7" s="1"/>
  <c r="S683" i="7"/>
  <c r="Q684" i="7"/>
  <c r="R684" i="7"/>
  <c r="U684" i="7" s="1"/>
  <c r="S684" i="7"/>
  <c r="Q685" i="7"/>
  <c r="R685" i="7"/>
  <c r="S685" i="7"/>
  <c r="Q686" i="7"/>
  <c r="R686" i="7"/>
  <c r="S686" i="7"/>
  <c r="Q687" i="7"/>
  <c r="R687" i="7"/>
  <c r="U687" i="7" s="1"/>
  <c r="S687" i="7"/>
  <c r="Q688" i="7"/>
  <c r="R688" i="7"/>
  <c r="S688" i="7"/>
  <c r="Q689" i="7"/>
  <c r="R689" i="7"/>
  <c r="U689" i="7" s="1"/>
  <c r="S689" i="7"/>
  <c r="Q690" i="7"/>
  <c r="R690" i="7"/>
  <c r="U690" i="7" s="1"/>
  <c r="S690" i="7"/>
  <c r="Q691" i="7"/>
  <c r="R691" i="7"/>
  <c r="S691" i="7"/>
  <c r="Q692" i="7"/>
  <c r="R692" i="7"/>
  <c r="U692" i="7" s="1"/>
  <c r="S692" i="7"/>
  <c r="Q693" i="7"/>
  <c r="R693" i="7"/>
  <c r="S693" i="7"/>
  <c r="Q694" i="7"/>
  <c r="R694" i="7"/>
  <c r="S694" i="7"/>
  <c r="Q695" i="7"/>
  <c r="R695" i="7"/>
  <c r="U695" i="7" s="1"/>
  <c r="S695" i="7"/>
  <c r="Q696" i="7"/>
  <c r="R696" i="7"/>
  <c r="S696" i="7"/>
  <c r="Q697" i="7"/>
  <c r="R697" i="7"/>
  <c r="S697" i="7"/>
  <c r="Q698" i="7"/>
  <c r="R698" i="7"/>
  <c r="U698" i="7" s="1"/>
  <c r="S698" i="7"/>
  <c r="Q699" i="7"/>
  <c r="R699" i="7"/>
  <c r="U699" i="7" s="1"/>
  <c r="S699" i="7"/>
  <c r="Q700" i="7"/>
  <c r="R700" i="7"/>
  <c r="U700" i="7" s="1"/>
  <c r="S700" i="7"/>
  <c r="Q701" i="7"/>
  <c r="R701" i="7"/>
  <c r="S701" i="7"/>
  <c r="Q702" i="7"/>
  <c r="R702" i="7"/>
  <c r="S702" i="7"/>
  <c r="Q703" i="7"/>
  <c r="R703" i="7"/>
  <c r="U703" i="7" s="1"/>
  <c r="S703" i="7"/>
  <c r="Q704" i="7"/>
  <c r="R704" i="7"/>
  <c r="S704" i="7"/>
  <c r="Q705" i="7"/>
  <c r="R705" i="7"/>
  <c r="U705" i="7" s="1"/>
  <c r="S705" i="7"/>
  <c r="Q706" i="7"/>
  <c r="R706" i="7"/>
  <c r="U706" i="7" s="1"/>
  <c r="S706" i="7"/>
  <c r="Q707" i="7"/>
  <c r="R707" i="7"/>
  <c r="S707" i="7"/>
  <c r="Q708" i="7"/>
  <c r="R708" i="7"/>
  <c r="U708" i="7" s="1"/>
  <c r="S708" i="7"/>
  <c r="Q709" i="7"/>
  <c r="R709" i="7"/>
  <c r="S709" i="7"/>
  <c r="Q710" i="7"/>
  <c r="R710" i="7"/>
  <c r="S710" i="7"/>
  <c r="Q711" i="7"/>
  <c r="R711" i="7"/>
  <c r="U711" i="7" s="1"/>
  <c r="S711" i="7"/>
  <c r="Q712" i="7"/>
  <c r="R712" i="7"/>
  <c r="S712" i="7"/>
  <c r="Q713" i="7"/>
  <c r="R713" i="7"/>
  <c r="U713" i="7" s="1"/>
  <c r="S713" i="7"/>
  <c r="Q714" i="7"/>
  <c r="R714" i="7"/>
  <c r="U714" i="7" s="1"/>
  <c r="S714" i="7"/>
  <c r="Q715" i="7"/>
  <c r="R715" i="7"/>
  <c r="S715" i="7"/>
  <c r="Q716" i="7"/>
  <c r="R716" i="7"/>
  <c r="U716" i="7" s="1"/>
  <c r="S716" i="7"/>
  <c r="Q717" i="7"/>
  <c r="R717" i="7"/>
  <c r="S717" i="7"/>
  <c r="Q718" i="7"/>
  <c r="R718" i="7"/>
  <c r="U718" i="7" s="1"/>
  <c r="S718" i="7"/>
  <c r="Q719" i="7"/>
  <c r="R719" i="7"/>
  <c r="U719" i="7" s="1"/>
  <c r="S719" i="7"/>
  <c r="Q720" i="7"/>
  <c r="R720" i="7"/>
  <c r="S720" i="7"/>
  <c r="Q721" i="7"/>
  <c r="R721" i="7"/>
  <c r="U721" i="7" s="1"/>
  <c r="S721" i="7"/>
  <c r="Q722" i="7"/>
  <c r="R722" i="7"/>
  <c r="U722" i="7" s="1"/>
  <c r="S722" i="7"/>
  <c r="Q723" i="7"/>
  <c r="R723" i="7"/>
  <c r="U723" i="7" s="1"/>
  <c r="S723" i="7"/>
  <c r="Q724" i="7"/>
  <c r="R724" i="7"/>
  <c r="U724" i="7" s="1"/>
  <c r="S724" i="7"/>
  <c r="Q725" i="7"/>
  <c r="R725" i="7"/>
  <c r="U725" i="7" s="1"/>
  <c r="S725" i="7"/>
  <c r="Q726" i="7"/>
  <c r="R726" i="7"/>
  <c r="U726" i="7" s="1"/>
  <c r="S726" i="7"/>
  <c r="Q727" i="7"/>
  <c r="R727" i="7"/>
  <c r="U727" i="7" s="1"/>
  <c r="S727" i="7"/>
  <c r="Q728" i="7"/>
  <c r="R728" i="7"/>
  <c r="S728" i="7"/>
  <c r="Q729" i="7"/>
  <c r="R729" i="7"/>
  <c r="U729" i="7" s="1"/>
  <c r="S729" i="7"/>
  <c r="Q730" i="7"/>
  <c r="R730" i="7"/>
  <c r="U730" i="7" s="1"/>
  <c r="S730" i="7"/>
  <c r="Q731" i="7"/>
  <c r="R731" i="7"/>
  <c r="U731" i="7" s="1"/>
  <c r="S731" i="7"/>
  <c r="Q732" i="7"/>
  <c r="R732" i="7"/>
  <c r="U732" i="7" s="1"/>
  <c r="S732" i="7"/>
  <c r="Q733" i="7"/>
  <c r="R733" i="7"/>
  <c r="S733" i="7"/>
  <c r="Q734" i="7"/>
  <c r="R734" i="7"/>
  <c r="S734" i="7"/>
  <c r="Q735" i="7"/>
  <c r="R735" i="7"/>
  <c r="U735" i="7" s="1"/>
  <c r="S735" i="7"/>
  <c r="Q736" i="7"/>
  <c r="R736" i="7"/>
  <c r="S736" i="7"/>
  <c r="Q737" i="7"/>
  <c r="R737" i="7"/>
  <c r="U737" i="7" s="1"/>
  <c r="S737" i="7"/>
  <c r="Q738" i="7"/>
  <c r="R738" i="7"/>
  <c r="U738" i="7" s="1"/>
  <c r="S738" i="7"/>
  <c r="Q739" i="7"/>
  <c r="R739" i="7"/>
  <c r="S739" i="7"/>
  <c r="Q740" i="7"/>
  <c r="R740" i="7"/>
  <c r="U740" i="7" s="1"/>
  <c r="S740" i="7"/>
  <c r="Q741" i="7"/>
  <c r="R741" i="7"/>
  <c r="S741" i="7"/>
  <c r="Q742" i="7"/>
  <c r="R742" i="7"/>
  <c r="S742" i="7"/>
  <c r="Q743" i="7"/>
  <c r="R743" i="7"/>
  <c r="U743" i="7" s="1"/>
  <c r="S743" i="7"/>
  <c r="Q744" i="7"/>
  <c r="R744" i="7"/>
  <c r="S744" i="7"/>
  <c r="Q745" i="7"/>
  <c r="R745" i="7"/>
  <c r="U745" i="7" s="1"/>
  <c r="S745" i="7"/>
  <c r="Q746" i="7"/>
  <c r="R746" i="7"/>
  <c r="U746" i="7" s="1"/>
  <c r="S746" i="7"/>
  <c r="Q747" i="7"/>
  <c r="R747" i="7"/>
  <c r="U747" i="7" s="1"/>
  <c r="S747" i="7"/>
  <c r="Q748" i="7"/>
  <c r="R748" i="7"/>
  <c r="U748" i="7" s="1"/>
  <c r="S748" i="7"/>
  <c r="Q749" i="7"/>
  <c r="R749" i="7"/>
  <c r="S749" i="7"/>
  <c r="Q750" i="7"/>
  <c r="R750" i="7"/>
  <c r="U750" i="7" s="1"/>
  <c r="S750" i="7"/>
  <c r="Q751" i="7"/>
  <c r="R751" i="7"/>
  <c r="U751" i="7" s="1"/>
  <c r="S751" i="7"/>
  <c r="Q752" i="7"/>
  <c r="R752" i="7"/>
  <c r="S752" i="7"/>
  <c r="Q753" i="7"/>
  <c r="R753" i="7"/>
  <c r="U753" i="7" s="1"/>
  <c r="S753" i="7"/>
  <c r="Q754" i="7"/>
  <c r="R754" i="7"/>
  <c r="U754" i="7" s="1"/>
  <c r="S754" i="7"/>
  <c r="Q755" i="7"/>
  <c r="R755" i="7"/>
  <c r="S755" i="7"/>
  <c r="Q756" i="7"/>
  <c r="R756" i="7"/>
  <c r="U756" i="7" s="1"/>
  <c r="S756" i="7"/>
  <c r="Q757" i="7"/>
  <c r="R757" i="7"/>
  <c r="S757" i="7"/>
  <c r="Q758" i="7"/>
  <c r="R758" i="7"/>
  <c r="U758" i="7" s="1"/>
  <c r="S758" i="7"/>
  <c r="Q759" i="7"/>
  <c r="R759" i="7"/>
  <c r="U759" i="7" s="1"/>
  <c r="S759" i="7"/>
  <c r="Q760" i="7"/>
  <c r="R760" i="7"/>
  <c r="S760" i="7"/>
  <c r="Q761" i="7"/>
  <c r="R761" i="7"/>
  <c r="U761" i="7" s="1"/>
  <c r="S761" i="7"/>
  <c r="Q762" i="7"/>
  <c r="R762" i="7"/>
  <c r="U762" i="7" s="1"/>
  <c r="S762" i="7"/>
  <c r="Q763" i="7"/>
  <c r="R763" i="7"/>
  <c r="U763" i="7" s="1"/>
  <c r="S763" i="7"/>
  <c r="Q764" i="7"/>
  <c r="R764" i="7"/>
  <c r="U764" i="7" s="1"/>
  <c r="S764" i="7"/>
  <c r="Q765" i="7"/>
  <c r="R765" i="7"/>
  <c r="S765" i="7"/>
  <c r="Q766" i="7"/>
  <c r="R766" i="7"/>
  <c r="S766" i="7"/>
  <c r="Q767" i="7"/>
  <c r="R767" i="7"/>
  <c r="U767" i="7" s="1"/>
  <c r="S767" i="7"/>
  <c r="Q768" i="7"/>
  <c r="R768" i="7"/>
  <c r="S768" i="7"/>
  <c r="Q769" i="7"/>
  <c r="R769" i="7"/>
  <c r="S769" i="7"/>
  <c r="Q770" i="7"/>
  <c r="R770" i="7"/>
  <c r="U770" i="7" s="1"/>
  <c r="S770" i="7"/>
  <c r="Q771" i="7"/>
  <c r="R771" i="7"/>
  <c r="S771" i="7"/>
  <c r="Q772" i="7"/>
  <c r="R772" i="7"/>
  <c r="U772" i="7" s="1"/>
  <c r="S772" i="7"/>
  <c r="Q773" i="7"/>
  <c r="R773" i="7"/>
  <c r="S773" i="7"/>
  <c r="Q774" i="7"/>
  <c r="R774" i="7"/>
  <c r="S774" i="7"/>
  <c r="Q775" i="7"/>
  <c r="R775" i="7"/>
  <c r="U775" i="7" s="1"/>
  <c r="S775" i="7"/>
  <c r="Q776" i="7"/>
  <c r="R776" i="7"/>
  <c r="S776" i="7"/>
  <c r="Q777" i="7"/>
  <c r="R777" i="7"/>
  <c r="U777" i="7" s="1"/>
  <c r="S777" i="7"/>
  <c r="Q778" i="7"/>
  <c r="R778" i="7"/>
  <c r="U778" i="7" s="1"/>
  <c r="S778" i="7"/>
  <c r="Q779" i="7"/>
  <c r="R779" i="7"/>
  <c r="U779" i="7" s="1"/>
  <c r="S779" i="7"/>
  <c r="Q780" i="7"/>
  <c r="R780" i="7"/>
  <c r="U780" i="7" s="1"/>
  <c r="S780" i="7"/>
  <c r="Q781" i="7"/>
  <c r="R781" i="7"/>
  <c r="S781" i="7"/>
  <c r="Q782" i="7"/>
  <c r="R782" i="7"/>
  <c r="U782" i="7" s="1"/>
  <c r="S782" i="7"/>
  <c r="Q783" i="7"/>
  <c r="R783" i="7"/>
  <c r="U783" i="7" s="1"/>
  <c r="S783" i="7"/>
  <c r="Q784" i="7"/>
  <c r="R784" i="7"/>
  <c r="S784" i="7"/>
  <c r="Q785" i="7"/>
  <c r="R785" i="7"/>
  <c r="U785" i="7" s="1"/>
  <c r="S785" i="7"/>
  <c r="Q786" i="7"/>
  <c r="R786" i="7"/>
  <c r="U786" i="7" s="1"/>
  <c r="S786" i="7"/>
  <c r="Q787" i="7"/>
  <c r="R787" i="7"/>
  <c r="U787" i="7" s="1"/>
  <c r="S787" i="7"/>
  <c r="Q788" i="7"/>
  <c r="R788" i="7"/>
  <c r="U788" i="7" s="1"/>
  <c r="S788" i="7"/>
  <c r="Q789" i="7"/>
  <c r="R789" i="7"/>
  <c r="S789" i="7"/>
  <c r="Q790" i="7"/>
  <c r="R790" i="7"/>
  <c r="U790" i="7" s="1"/>
  <c r="S790" i="7"/>
  <c r="Q791" i="7"/>
  <c r="R791" i="7"/>
  <c r="U791" i="7" s="1"/>
  <c r="S791" i="7"/>
  <c r="Q792" i="7"/>
  <c r="R792" i="7"/>
  <c r="S792" i="7"/>
  <c r="Q793" i="7"/>
  <c r="R793" i="7"/>
  <c r="S793" i="7"/>
  <c r="Q794" i="7"/>
  <c r="R794" i="7"/>
  <c r="U794" i="7" s="1"/>
  <c r="S794" i="7"/>
  <c r="Q795" i="7"/>
  <c r="R795" i="7"/>
  <c r="S795" i="7"/>
  <c r="Q796" i="7"/>
  <c r="R796" i="7"/>
  <c r="U796" i="7" s="1"/>
  <c r="S796" i="7"/>
  <c r="Q797" i="7"/>
  <c r="R797" i="7"/>
  <c r="S797" i="7"/>
  <c r="Q798" i="7"/>
  <c r="R798" i="7"/>
  <c r="S798" i="7"/>
  <c r="Q799" i="7"/>
  <c r="R799" i="7"/>
  <c r="U799" i="7" s="1"/>
  <c r="S799" i="7"/>
  <c r="Q800" i="7"/>
  <c r="R800" i="7"/>
  <c r="S800" i="7"/>
  <c r="Q801" i="7"/>
  <c r="R801" i="7"/>
  <c r="U801" i="7" s="1"/>
  <c r="S801" i="7"/>
  <c r="Q802" i="7"/>
  <c r="R802" i="7"/>
  <c r="U802" i="7" s="1"/>
  <c r="S802" i="7"/>
  <c r="Q803" i="7"/>
  <c r="R803" i="7"/>
  <c r="U803" i="7" s="1"/>
  <c r="S803" i="7"/>
  <c r="Q804" i="7"/>
  <c r="R804" i="7"/>
  <c r="U804" i="7" s="1"/>
  <c r="S804" i="7"/>
  <c r="Q805" i="7"/>
  <c r="R805" i="7"/>
  <c r="S805" i="7"/>
  <c r="Q806" i="7"/>
  <c r="R806" i="7"/>
  <c r="S806" i="7"/>
  <c r="Q807" i="7"/>
  <c r="R807" i="7"/>
  <c r="U807" i="7" s="1"/>
  <c r="S807" i="7"/>
  <c r="Q808" i="7"/>
  <c r="R808" i="7"/>
  <c r="S808" i="7"/>
  <c r="Q809" i="7"/>
  <c r="R809" i="7"/>
  <c r="U809" i="7" s="1"/>
  <c r="S809" i="7"/>
  <c r="Q810" i="7"/>
  <c r="R810" i="7"/>
  <c r="U810" i="7" s="1"/>
  <c r="S810" i="7"/>
  <c r="Q811" i="7"/>
  <c r="R811" i="7"/>
  <c r="S811" i="7"/>
  <c r="Q812" i="7"/>
  <c r="R812" i="7"/>
  <c r="U812" i="7" s="1"/>
  <c r="S812" i="7"/>
  <c r="Q813" i="7"/>
  <c r="R813" i="7"/>
  <c r="S813" i="7"/>
  <c r="Q814" i="7"/>
  <c r="R814" i="7"/>
  <c r="U814" i="7" s="1"/>
  <c r="S814" i="7"/>
  <c r="Q815" i="7"/>
  <c r="R815" i="7"/>
  <c r="U815" i="7" s="1"/>
  <c r="S815" i="7"/>
  <c r="Q816" i="7"/>
  <c r="R816" i="7"/>
  <c r="S816" i="7"/>
  <c r="Q817" i="7"/>
  <c r="R817" i="7"/>
  <c r="U817" i="7" s="1"/>
  <c r="S817" i="7"/>
  <c r="Q818" i="7"/>
  <c r="R818" i="7"/>
  <c r="U818" i="7" s="1"/>
  <c r="S818" i="7"/>
  <c r="Q819" i="7"/>
  <c r="R819" i="7"/>
  <c r="U819" i="7" s="1"/>
  <c r="S819" i="7"/>
  <c r="Q820" i="7"/>
  <c r="R820" i="7"/>
  <c r="U820" i="7" s="1"/>
  <c r="S820" i="7"/>
  <c r="Q821" i="7"/>
  <c r="R821" i="7"/>
  <c r="S821" i="7"/>
  <c r="Q822" i="7"/>
  <c r="R822" i="7"/>
  <c r="U822" i="7" s="1"/>
  <c r="S822" i="7"/>
  <c r="Q823" i="7"/>
  <c r="R823" i="7"/>
  <c r="U823" i="7" s="1"/>
  <c r="S823" i="7"/>
  <c r="Q824" i="7"/>
  <c r="R824" i="7"/>
  <c r="S824" i="7"/>
  <c r="Q825" i="7"/>
  <c r="R825" i="7"/>
  <c r="U825" i="7" s="1"/>
  <c r="S825" i="7"/>
  <c r="Q826" i="7"/>
  <c r="R826" i="7"/>
  <c r="U826" i="7" s="1"/>
  <c r="S826" i="7"/>
  <c r="Q827" i="7"/>
  <c r="R827" i="7"/>
  <c r="S827" i="7"/>
  <c r="Q828" i="7"/>
  <c r="R828" i="7"/>
  <c r="U828" i="7" s="1"/>
  <c r="S828" i="7"/>
  <c r="Q829" i="7"/>
  <c r="R829" i="7"/>
  <c r="S829" i="7"/>
  <c r="Q830" i="7"/>
  <c r="R830" i="7"/>
  <c r="S830" i="7"/>
  <c r="Q831" i="7"/>
  <c r="R831" i="7"/>
  <c r="U831" i="7" s="1"/>
  <c r="S831" i="7"/>
  <c r="AG7" i="11"/>
  <c r="AG336" i="11"/>
  <c r="AG528" i="11"/>
  <c r="AG633" i="11"/>
  <c r="AC9" i="11"/>
  <c r="AC14" i="11"/>
  <c r="AC16" i="11"/>
  <c r="AC17" i="11"/>
  <c r="AC18" i="11"/>
  <c r="AC22" i="11"/>
  <c r="AC25" i="11"/>
  <c r="AC26" i="11"/>
  <c r="AC32" i="11"/>
  <c r="AC33" i="11"/>
  <c r="AC34" i="11"/>
  <c r="AC41" i="11"/>
  <c r="AC42" i="11"/>
  <c r="W91" i="7"/>
  <c r="W92" i="7"/>
  <c r="W93" i="7"/>
  <c r="W94" i="7"/>
  <c r="AC94" i="11" s="1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AC110" i="11" s="1"/>
  <c r="W111" i="7"/>
  <c r="W112" i="7"/>
  <c r="W113" i="7"/>
  <c r="W114" i="7"/>
  <c r="W115" i="7"/>
  <c r="W116" i="7"/>
  <c r="W117" i="7"/>
  <c r="AC117" i="11" s="1"/>
  <c r="W118" i="7"/>
  <c r="W119" i="7"/>
  <c r="W120" i="7"/>
  <c r="AC120" i="11" s="1"/>
  <c r="W121" i="7"/>
  <c r="W122" i="7"/>
  <c r="W123" i="7"/>
  <c r="W124" i="7"/>
  <c r="W125" i="7"/>
  <c r="W126" i="7"/>
  <c r="W127" i="7"/>
  <c r="W128" i="7"/>
  <c r="W129" i="7"/>
  <c r="AC129" i="11" s="1"/>
  <c r="W130" i="7"/>
  <c r="W131" i="7"/>
  <c r="W132" i="7"/>
  <c r="W133" i="7"/>
  <c r="AC133" i="11" s="1"/>
  <c r="W134" i="7"/>
  <c r="W135" i="7"/>
  <c r="W136" i="7"/>
  <c r="W137" i="7"/>
  <c r="W138" i="7"/>
  <c r="AC138" i="11" s="1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AC152" i="11" s="1"/>
  <c r="W153" i="7"/>
  <c r="W154" i="7"/>
  <c r="W155" i="7"/>
  <c r="W156" i="7"/>
  <c r="W157" i="7"/>
  <c r="W158" i="7"/>
  <c r="AC158" i="11" s="1"/>
  <c r="W159" i="7"/>
  <c r="W160" i="7"/>
  <c r="AC160" i="11" s="1"/>
  <c r="W161" i="7"/>
  <c r="AC161" i="11" s="1"/>
  <c r="W162" i="7"/>
  <c r="AC162" i="11" s="1"/>
  <c r="W163" i="7"/>
  <c r="W164" i="7"/>
  <c r="W165" i="7"/>
  <c r="AC165" i="11" s="1"/>
  <c r="W166" i="7"/>
  <c r="AC166" i="11" s="1"/>
  <c r="W167" i="7"/>
  <c r="W168" i="7"/>
  <c r="W169" i="7"/>
  <c r="AC169" i="11" s="1"/>
  <c r="W170" i="7"/>
  <c r="W171" i="7"/>
  <c r="W172" i="7"/>
  <c r="AC172" i="11" s="1"/>
  <c r="W173" i="7"/>
  <c r="AC173" i="11" s="1"/>
  <c r="W174" i="7"/>
  <c r="W175" i="7"/>
  <c r="W176" i="7"/>
  <c r="AC176" i="11" s="1"/>
  <c r="W177" i="7"/>
  <c r="AC177" i="11" s="1"/>
  <c r="W178" i="7"/>
  <c r="W179" i="7"/>
  <c r="W180" i="7"/>
  <c r="W181" i="7"/>
  <c r="W182" i="7"/>
  <c r="W183" i="7"/>
  <c r="W184" i="7"/>
  <c r="AC184" i="11" s="1"/>
  <c r="W185" i="7"/>
  <c r="W186" i="7"/>
  <c r="AC186" i="11" s="1"/>
  <c r="W187" i="7"/>
  <c r="W188" i="7"/>
  <c r="W189" i="7"/>
  <c r="W190" i="7"/>
  <c r="AC190" i="11" s="1"/>
  <c r="W191" i="7"/>
  <c r="W192" i="7"/>
  <c r="AC192" i="11" s="1"/>
  <c r="W193" i="7"/>
  <c r="AC193" i="11" s="1"/>
  <c r="W194" i="7"/>
  <c r="AC194" i="11" s="1"/>
  <c r="W195" i="7"/>
  <c r="W196" i="7"/>
  <c r="W197" i="7"/>
  <c r="W198" i="7"/>
  <c r="W199" i="7"/>
  <c r="W200" i="7"/>
  <c r="W201" i="7"/>
  <c r="W202" i="7"/>
  <c r="W203" i="7"/>
  <c r="W204" i="7"/>
  <c r="W205" i="7"/>
  <c r="AC205" i="11" s="1"/>
  <c r="W206" i="7"/>
  <c r="W207" i="7"/>
  <c r="W208" i="7"/>
  <c r="W209" i="7"/>
  <c r="AC209" i="11" s="1"/>
  <c r="W210" i="7"/>
  <c r="AC210" i="11" s="1"/>
  <c r="W211" i="7"/>
  <c r="W212" i="7"/>
  <c r="W213" i="7"/>
  <c r="W214" i="7"/>
  <c r="W215" i="7"/>
  <c r="W216" i="7"/>
  <c r="W217" i="7"/>
  <c r="AC217" i="11" s="1"/>
  <c r="W218" i="7"/>
  <c r="AC218" i="11" s="1"/>
  <c r="W219" i="7"/>
  <c r="W220" i="7"/>
  <c r="W221" i="7"/>
  <c r="W222" i="7"/>
  <c r="W223" i="7"/>
  <c r="W224" i="7"/>
  <c r="W225" i="7"/>
  <c r="W226" i="7"/>
  <c r="AC226" i="11" s="1"/>
  <c r="W227" i="7"/>
  <c r="W228" i="7"/>
  <c r="W229" i="7"/>
  <c r="AC229" i="11" s="1"/>
  <c r="W230" i="7"/>
  <c r="W231" i="7"/>
  <c r="W232" i="7"/>
  <c r="AC232" i="11" s="1"/>
  <c r="W233" i="7"/>
  <c r="AC233" i="11" s="1"/>
  <c r="W234" i="7"/>
  <c r="AC234" i="11" s="1"/>
  <c r="W235" i="7"/>
  <c r="W236" i="7"/>
  <c r="W237" i="7"/>
  <c r="W238" i="7"/>
  <c r="AC238" i="11" s="1"/>
  <c r="W239" i="7"/>
  <c r="W240" i="7"/>
  <c r="W241" i="7"/>
  <c r="AC241" i="11" s="1"/>
  <c r="W242" i="7"/>
  <c r="AC242" i="11" s="1"/>
  <c r="W243" i="7"/>
  <c r="W244" i="7"/>
  <c r="W245" i="7"/>
  <c r="W246" i="7"/>
  <c r="W247" i="7"/>
  <c r="W248" i="7"/>
  <c r="W249" i="7"/>
  <c r="AC249" i="11" s="1"/>
  <c r="W250" i="7"/>
  <c r="AC250" i="11" s="1"/>
  <c r="W251" i="7"/>
  <c r="W252" i="7"/>
  <c r="W253" i="7"/>
  <c r="AC253" i="11" s="1"/>
  <c r="W254" i="7"/>
  <c r="W255" i="7"/>
  <c r="W256" i="7"/>
  <c r="W257" i="7"/>
  <c r="AC257" i="11" s="1"/>
  <c r="W258" i="7"/>
  <c r="W259" i="7"/>
  <c r="W260" i="7"/>
  <c r="W261" i="7"/>
  <c r="W262" i="7"/>
  <c r="W263" i="7"/>
  <c r="W264" i="7"/>
  <c r="W265" i="7"/>
  <c r="AC265" i="11" s="1"/>
  <c r="W266" i="7"/>
  <c r="AC266" i="11" s="1"/>
  <c r="W267" i="7"/>
  <c r="W268" i="7"/>
  <c r="W269" i="7"/>
  <c r="W270" i="7"/>
  <c r="W271" i="7"/>
  <c r="W272" i="7"/>
  <c r="W273" i="7"/>
  <c r="W274" i="7"/>
  <c r="W275" i="7"/>
  <c r="W276" i="7"/>
  <c r="W277" i="7"/>
  <c r="AC277" i="11" s="1"/>
  <c r="W278" i="7"/>
  <c r="W279" i="7"/>
  <c r="W280" i="7"/>
  <c r="W281" i="7"/>
  <c r="W282" i="7"/>
  <c r="W283" i="7"/>
  <c r="W284" i="7"/>
  <c r="W285" i="7"/>
  <c r="W286" i="7"/>
  <c r="W287" i="7"/>
  <c r="W288" i="7"/>
  <c r="AC288" i="11" s="1"/>
  <c r="W289" i="7"/>
  <c r="W290" i="7"/>
  <c r="AC290" i="11" s="1"/>
  <c r="W291" i="7"/>
  <c r="W292" i="7"/>
  <c r="W293" i="7"/>
  <c r="W294" i="7"/>
  <c r="W295" i="7"/>
  <c r="W296" i="7"/>
  <c r="W297" i="7"/>
  <c r="W298" i="7"/>
  <c r="AC298" i="11" s="1"/>
  <c r="W299" i="7"/>
  <c r="W300" i="7"/>
  <c r="W301" i="7"/>
  <c r="AC301" i="11" s="1"/>
  <c r="W302" i="7"/>
  <c r="W303" i="7"/>
  <c r="W304" i="7"/>
  <c r="AC304" i="11" s="1"/>
  <c r="W305" i="7"/>
  <c r="W306" i="7"/>
  <c r="W307" i="7"/>
  <c r="W308" i="7"/>
  <c r="W309" i="7"/>
  <c r="AC309" i="11" s="1"/>
  <c r="W310" i="7"/>
  <c r="AC310" i="11" s="1"/>
  <c r="W311" i="7"/>
  <c r="W312" i="7"/>
  <c r="W313" i="7"/>
  <c r="W314" i="7"/>
  <c r="AC314" i="11" s="1"/>
  <c r="W315" i="7"/>
  <c r="W316" i="7"/>
  <c r="W317" i="7"/>
  <c r="W318" i="7"/>
  <c r="W319" i="7"/>
  <c r="W320" i="7"/>
  <c r="AC320" i="11" s="1"/>
  <c r="W321" i="7"/>
  <c r="AC321" i="11" s="1"/>
  <c r="W322" i="7"/>
  <c r="AC322" i="11" s="1"/>
  <c r="W323" i="7"/>
  <c r="W324" i="7"/>
  <c r="W325" i="7"/>
  <c r="W326" i="7"/>
  <c r="W327" i="7"/>
  <c r="W328" i="7"/>
  <c r="W329" i="7"/>
  <c r="W330" i="7"/>
  <c r="AC330" i="11" s="1"/>
  <c r="W331" i="7"/>
  <c r="W332" i="7"/>
  <c r="W333" i="7"/>
  <c r="W334" i="7"/>
  <c r="W335" i="7"/>
  <c r="W336" i="7"/>
  <c r="AC336" i="11" s="1"/>
  <c r="W337" i="7"/>
  <c r="W338" i="7"/>
  <c r="AC338" i="11" s="1"/>
  <c r="W339" i="7"/>
  <c r="AC339" i="11" s="1"/>
  <c r="W340" i="7"/>
  <c r="W341" i="7"/>
  <c r="AC341" i="11" s="1"/>
  <c r="W342" i="7"/>
  <c r="W343" i="7"/>
  <c r="W344" i="7"/>
  <c r="AC344" i="11" s="1"/>
  <c r="W345" i="7"/>
  <c r="W346" i="7"/>
  <c r="W347" i="7"/>
  <c r="W348" i="7"/>
  <c r="AC348" i="11" s="1"/>
  <c r="W349" i="7"/>
  <c r="W350" i="7"/>
  <c r="W351" i="7"/>
  <c r="W352" i="7"/>
  <c r="AC352" i="11" s="1"/>
  <c r="W353" i="7"/>
  <c r="W354" i="7"/>
  <c r="W355" i="7"/>
  <c r="W356" i="7"/>
  <c r="W357" i="7"/>
  <c r="W358" i="7"/>
  <c r="W359" i="7"/>
  <c r="W360" i="7"/>
  <c r="W361" i="7"/>
  <c r="W362" i="7"/>
  <c r="AC362" i="11" s="1"/>
  <c r="W363" i="7"/>
  <c r="W364" i="7"/>
  <c r="W365" i="7"/>
  <c r="W366" i="7"/>
  <c r="W367" i="7"/>
  <c r="W368" i="7"/>
  <c r="W369" i="7"/>
  <c r="W370" i="7"/>
  <c r="AC370" i="11" s="1"/>
  <c r="W371" i="7"/>
  <c r="AC371" i="11" s="1"/>
  <c r="W372" i="7"/>
  <c r="W373" i="7"/>
  <c r="W374" i="7"/>
  <c r="W375" i="7"/>
  <c r="W376" i="7"/>
  <c r="W377" i="7"/>
  <c r="W378" i="7"/>
  <c r="AC378" i="11" s="1"/>
  <c r="W379" i="7"/>
  <c r="W380" i="7"/>
  <c r="W381" i="7"/>
  <c r="AC381" i="11" s="1"/>
  <c r="W382" i="7"/>
  <c r="W383" i="7"/>
  <c r="W384" i="7"/>
  <c r="W385" i="7"/>
  <c r="AC385" i="11" s="1"/>
  <c r="W386" i="7"/>
  <c r="W387" i="7"/>
  <c r="W388" i="7"/>
  <c r="AC388" i="11" s="1"/>
  <c r="W389" i="7"/>
  <c r="W390" i="7"/>
  <c r="W391" i="7"/>
  <c r="W392" i="7"/>
  <c r="W393" i="7"/>
  <c r="AC393" i="11" s="1"/>
  <c r="W394" i="7"/>
  <c r="W395" i="7"/>
  <c r="W396" i="7"/>
  <c r="W397" i="7"/>
  <c r="W398" i="7"/>
  <c r="AC398" i="11" s="1"/>
  <c r="W399" i="7"/>
  <c r="W400" i="7"/>
  <c r="W401" i="7"/>
  <c r="AC401" i="11" s="1"/>
  <c r="W402" i="7"/>
  <c r="W403" i="7"/>
  <c r="W404" i="7"/>
  <c r="W405" i="7"/>
  <c r="W406" i="7"/>
  <c r="W407" i="7"/>
  <c r="W408" i="7"/>
  <c r="W409" i="7"/>
  <c r="W410" i="7"/>
  <c r="AC410" i="11" s="1"/>
  <c r="W411" i="7"/>
  <c r="W412" i="7"/>
  <c r="W413" i="7"/>
  <c r="W414" i="7"/>
  <c r="W415" i="7"/>
  <c r="W416" i="7"/>
  <c r="W417" i="7"/>
  <c r="W418" i="7"/>
  <c r="AC418" i="11" s="1"/>
  <c r="W419" i="7"/>
  <c r="W420" i="7"/>
  <c r="W421" i="7"/>
  <c r="AC421" i="11" s="1"/>
  <c r="W422" i="7"/>
  <c r="AC422" i="11" s="1"/>
  <c r="W423" i="7"/>
  <c r="W424" i="7"/>
  <c r="AC424" i="11" s="1"/>
  <c r="W425" i="7"/>
  <c r="W426" i="7"/>
  <c r="W427" i="7"/>
  <c r="W428" i="7"/>
  <c r="W429" i="7"/>
  <c r="AC429" i="11" s="1"/>
  <c r="W430" i="7"/>
  <c r="AC430" i="11" s="1"/>
  <c r="W431" i="7"/>
  <c r="W432" i="7"/>
  <c r="W433" i="7"/>
  <c r="AC433" i="11" s="1"/>
  <c r="W434" i="7"/>
  <c r="W435" i="7"/>
  <c r="W436" i="7"/>
  <c r="W437" i="7"/>
  <c r="AC437" i="11" s="1"/>
  <c r="W438" i="7"/>
  <c r="W439" i="7"/>
  <c r="W440" i="7"/>
  <c r="AC440" i="11" s="1"/>
  <c r="W441" i="7"/>
  <c r="AC441" i="11" s="1"/>
  <c r="W442" i="7"/>
  <c r="W443" i="7"/>
  <c r="W444" i="7"/>
  <c r="AC444" i="11" s="1"/>
  <c r="W445" i="7"/>
  <c r="AC445" i="11" s="1"/>
  <c r="W446" i="7"/>
  <c r="W447" i="7"/>
  <c r="W448" i="7"/>
  <c r="AC448" i="11" s="1"/>
  <c r="W449" i="7"/>
  <c r="W450" i="7"/>
  <c r="AC450" i="11" s="1"/>
  <c r="W451" i="7"/>
  <c r="W452" i="7"/>
  <c r="W453" i="7"/>
  <c r="AC453" i="11" s="1"/>
  <c r="W454" i="7"/>
  <c r="W455" i="7"/>
  <c r="W456" i="7"/>
  <c r="W457" i="7"/>
  <c r="W458" i="7"/>
  <c r="W459" i="7"/>
  <c r="W460" i="7"/>
  <c r="W461" i="7"/>
  <c r="AC461" i="11" s="1"/>
  <c r="W462" i="7"/>
  <c r="W463" i="7"/>
  <c r="W464" i="7"/>
  <c r="AC464" i="11" s="1"/>
  <c r="W465" i="7"/>
  <c r="W466" i="7"/>
  <c r="W467" i="7"/>
  <c r="W468" i="7"/>
  <c r="W469" i="7"/>
  <c r="W470" i="7"/>
  <c r="W471" i="7"/>
  <c r="W472" i="7"/>
  <c r="W473" i="7"/>
  <c r="AC473" i="11" s="1"/>
  <c r="W474" i="7"/>
  <c r="W475" i="7"/>
  <c r="W476" i="7"/>
  <c r="W477" i="7"/>
  <c r="W478" i="7"/>
  <c r="W479" i="7"/>
  <c r="W480" i="7"/>
  <c r="W481" i="7"/>
  <c r="W482" i="7"/>
  <c r="AC482" i="11" s="1"/>
  <c r="W483" i="7"/>
  <c r="W484" i="7"/>
  <c r="W485" i="7"/>
  <c r="AC485" i="11" s="1"/>
  <c r="W486" i="7"/>
  <c r="AC486" i="11" s="1"/>
  <c r="W487" i="7"/>
  <c r="W488" i="7"/>
  <c r="AC488" i="11" s="1"/>
  <c r="W489" i="7"/>
  <c r="W490" i="7"/>
  <c r="AC490" i="11" s="1"/>
  <c r="W491" i="7"/>
  <c r="W492" i="7"/>
  <c r="W493" i="7"/>
  <c r="W494" i="7"/>
  <c r="W495" i="7"/>
  <c r="W496" i="7"/>
  <c r="AC496" i="11" s="1"/>
  <c r="W497" i="7"/>
  <c r="W498" i="7"/>
  <c r="W499" i="7"/>
  <c r="W500" i="7"/>
  <c r="W501" i="7"/>
  <c r="W502" i="7"/>
  <c r="W503" i="7"/>
  <c r="W504" i="7"/>
  <c r="W505" i="7"/>
  <c r="AC505" i="11" s="1"/>
  <c r="W506" i="7"/>
  <c r="AC506" i="11" s="1"/>
  <c r="W507" i="7"/>
  <c r="W508" i="7"/>
  <c r="W509" i="7"/>
  <c r="W510" i="7"/>
  <c r="W511" i="7"/>
  <c r="W512" i="7"/>
  <c r="W513" i="7"/>
  <c r="W514" i="7"/>
  <c r="AC514" i="11" s="1"/>
  <c r="W515" i="7"/>
  <c r="AC515" i="11" s="1"/>
  <c r="W516" i="7"/>
  <c r="W517" i="7"/>
  <c r="AC517" i="11" s="1"/>
  <c r="W518" i="7"/>
  <c r="W519" i="7"/>
  <c r="W520" i="7"/>
  <c r="W521" i="7"/>
  <c r="W522" i="7"/>
  <c r="AC522" i="11" s="1"/>
  <c r="W523" i="7"/>
  <c r="W524" i="7"/>
  <c r="W525" i="7"/>
  <c r="AC525" i="11" s="1"/>
  <c r="W526" i="7"/>
  <c r="W527" i="7"/>
  <c r="W528" i="7"/>
  <c r="AC528" i="11" s="1"/>
  <c r="W529" i="7"/>
  <c r="W530" i="7"/>
  <c r="W531" i="7"/>
  <c r="W532" i="7"/>
  <c r="W533" i="7"/>
  <c r="W534" i="7"/>
  <c r="W535" i="7"/>
  <c r="W536" i="7"/>
  <c r="W537" i="7"/>
  <c r="AC537" i="11" s="1"/>
  <c r="W538" i="7"/>
  <c r="AC538" i="11" s="1"/>
  <c r="W539" i="7"/>
  <c r="AC539" i="11" s="1"/>
  <c r="W540" i="7"/>
  <c r="W541" i="7"/>
  <c r="AC541" i="11" s="1"/>
  <c r="W542" i="7"/>
  <c r="W543" i="7"/>
  <c r="W544" i="7"/>
  <c r="AC544" i="11" s="1"/>
  <c r="W545" i="7"/>
  <c r="AC545" i="11" s="1"/>
  <c r="W546" i="7"/>
  <c r="W547" i="7"/>
  <c r="AC547" i="11" s="1"/>
  <c r="W548" i="7"/>
  <c r="W549" i="7"/>
  <c r="AC549" i="11" s="1"/>
  <c r="W550" i="7"/>
  <c r="AC550" i="11" s="1"/>
  <c r="W551" i="7"/>
  <c r="W552" i="7"/>
  <c r="W553" i="7"/>
  <c r="AC553" i="11" s="1"/>
  <c r="W554" i="7"/>
  <c r="AC554" i="11" s="1"/>
  <c r="W555" i="7"/>
  <c r="W556" i="7"/>
  <c r="W557" i="7"/>
  <c r="W558" i="7"/>
  <c r="W559" i="7"/>
  <c r="W560" i="7"/>
  <c r="W561" i="7"/>
  <c r="AC561" i="11" s="1"/>
  <c r="W562" i="7"/>
  <c r="W563" i="7"/>
  <c r="W564" i="7"/>
  <c r="W565" i="7"/>
  <c r="W566" i="7"/>
  <c r="W567" i="7"/>
  <c r="W568" i="7"/>
  <c r="W569" i="7"/>
  <c r="AC569" i="11" s="1"/>
  <c r="W570" i="7"/>
  <c r="AC570" i="11" s="1"/>
  <c r="W571" i="7"/>
  <c r="AC571" i="11" s="1"/>
  <c r="W572" i="7"/>
  <c r="W573" i="7"/>
  <c r="W574" i="7"/>
  <c r="W575" i="7"/>
  <c r="W576" i="7"/>
  <c r="W577" i="7"/>
  <c r="AC577" i="11" s="1"/>
  <c r="W578" i="7"/>
  <c r="AC578" i="11" s="1"/>
  <c r="W579" i="7"/>
  <c r="W580" i="7"/>
  <c r="W581" i="7"/>
  <c r="W582" i="7"/>
  <c r="W583" i="7"/>
  <c r="W584" i="7"/>
  <c r="AC584" i="11" s="1"/>
  <c r="W585" i="7"/>
  <c r="W586" i="7"/>
  <c r="AC586" i="11" s="1"/>
  <c r="W587" i="7"/>
  <c r="W588" i="7"/>
  <c r="W589" i="7"/>
  <c r="AC589" i="11" s="1"/>
  <c r="W590" i="7"/>
  <c r="W591" i="7"/>
  <c r="W592" i="7"/>
  <c r="AC592" i="11" s="1"/>
  <c r="W593" i="7"/>
  <c r="W594" i="7"/>
  <c r="W595" i="7"/>
  <c r="W596" i="7"/>
  <c r="W597" i="7"/>
  <c r="W598" i="7"/>
  <c r="W599" i="7"/>
  <c r="W600" i="7"/>
  <c r="W601" i="7"/>
  <c r="AC601" i="11" s="1"/>
  <c r="W602" i="7"/>
  <c r="AC602" i="11" s="1"/>
  <c r="W603" i="7"/>
  <c r="W604" i="7"/>
  <c r="W605" i="7"/>
  <c r="W606" i="7"/>
  <c r="AC606" i="11" s="1"/>
  <c r="W607" i="7"/>
  <c r="W608" i="7"/>
  <c r="W609" i="7"/>
  <c r="W610" i="7"/>
  <c r="W611" i="7"/>
  <c r="W612" i="7"/>
  <c r="W613" i="7"/>
  <c r="AC613" i="11" s="1"/>
  <c r="W614" i="7"/>
  <c r="W615" i="7"/>
  <c r="W616" i="7"/>
  <c r="AC616" i="11" s="1"/>
  <c r="W617" i="7"/>
  <c r="AC617" i="11" s="1"/>
  <c r="W618" i="7"/>
  <c r="AC618" i="11" s="1"/>
  <c r="W619" i="7"/>
  <c r="W620" i="7"/>
  <c r="W621" i="7"/>
  <c r="AC621" i="11" s="1"/>
  <c r="W622" i="7"/>
  <c r="W623" i="7"/>
  <c r="W624" i="7"/>
  <c r="AC624" i="11" s="1"/>
  <c r="W625" i="7"/>
  <c r="AC625" i="11" s="1"/>
  <c r="W626" i="7"/>
  <c r="W627" i="7"/>
  <c r="W628" i="7"/>
  <c r="W629" i="7"/>
  <c r="W630" i="7"/>
  <c r="W631" i="7"/>
  <c r="W632" i="7"/>
  <c r="W633" i="7"/>
  <c r="AC633" i="11" s="1"/>
  <c r="W634" i="7"/>
  <c r="W635" i="7"/>
  <c r="AC635" i="11" s="1"/>
  <c r="W636" i="7"/>
  <c r="W637" i="7"/>
  <c r="AC637" i="11" s="1"/>
  <c r="W638" i="7"/>
  <c r="W639" i="7"/>
  <c r="W640" i="7"/>
  <c r="AC640" i="11" s="1"/>
  <c r="W641" i="7"/>
  <c r="AC641" i="11" s="1"/>
  <c r="W642" i="7"/>
  <c r="AC642" i="11" s="1"/>
  <c r="W643" i="7"/>
  <c r="W644" i="7"/>
  <c r="W645" i="7"/>
  <c r="AC645" i="11" s="1"/>
  <c r="W646" i="7"/>
  <c r="W647" i="7"/>
  <c r="W648" i="7"/>
  <c r="W649" i="7"/>
  <c r="W650" i="7"/>
  <c r="AC650" i="11" s="1"/>
  <c r="W651" i="7"/>
  <c r="W652" i="7"/>
  <c r="W653" i="7"/>
  <c r="W654" i="7"/>
  <c r="W655" i="7"/>
  <c r="W656" i="7"/>
  <c r="AC656" i="11" s="1"/>
  <c r="W657" i="7"/>
  <c r="W658" i="7"/>
  <c r="W659" i="7"/>
  <c r="W660" i="7"/>
  <c r="W661" i="7"/>
  <c r="W662" i="7"/>
  <c r="AC662" i="11" s="1"/>
  <c r="W663" i="7"/>
  <c r="W664" i="7"/>
  <c r="W665" i="7"/>
  <c r="AC665" i="11" s="1"/>
  <c r="W666" i="7"/>
  <c r="AC666" i="11" s="1"/>
  <c r="W667" i="7"/>
  <c r="W668" i="7"/>
  <c r="W669" i="7"/>
  <c r="AC669" i="11" s="1"/>
  <c r="W670" i="7"/>
  <c r="W671" i="7"/>
  <c r="W672" i="7"/>
  <c r="W673" i="7"/>
  <c r="AC673" i="11" s="1"/>
  <c r="W674" i="7"/>
  <c r="AC674" i="11" s="1"/>
  <c r="W675" i="7"/>
  <c r="W676" i="7"/>
  <c r="W677" i="7"/>
  <c r="W678" i="7"/>
  <c r="W679" i="7"/>
  <c r="W680" i="7"/>
  <c r="AC680" i="11" s="1"/>
  <c r="W681" i="7"/>
  <c r="AC681" i="11" s="1"/>
  <c r="W682" i="7"/>
  <c r="AC682" i="11" s="1"/>
  <c r="W683" i="7"/>
  <c r="W684" i="7"/>
  <c r="AC684" i="11" s="1"/>
  <c r="W685" i="7"/>
  <c r="AC685" i="11" s="1"/>
  <c r="W686" i="7"/>
  <c r="W687" i="7"/>
  <c r="W688" i="7"/>
  <c r="W689" i="7"/>
  <c r="AC689" i="11" s="1"/>
  <c r="W690" i="7"/>
  <c r="W691" i="7"/>
  <c r="W692" i="7"/>
  <c r="W693" i="7"/>
  <c r="W694" i="7"/>
  <c r="W695" i="7"/>
  <c r="W696" i="7"/>
  <c r="W697" i="7"/>
  <c r="AC697" i="11" s="1"/>
  <c r="W698" i="7"/>
  <c r="AC698" i="11" s="1"/>
  <c r="W699" i="7"/>
  <c r="W700" i="7"/>
  <c r="W701" i="7"/>
  <c r="W702" i="7"/>
  <c r="W703" i="7"/>
  <c r="W704" i="7"/>
  <c r="AC704" i="11" s="1"/>
  <c r="W705" i="7"/>
  <c r="AC705" i="11" s="1"/>
  <c r="W706" i="7"/>
  <c r="AC706" i="11" s="1"/>
  <c r="W707" i="7"/>
  <c r="AC707" i="11" s="1"/>
  <c r="W708" i="7"/>
  <c r="W709" i="7"/>
  <c r="W710" i="7"/>
  <c r="AC710" i="11" s="1"/>
  <c r="W711" i="7"/>
  <c r="W712" i="7"/>
  <c r="AC712" i="11" s="1"/>
  <c r="W713" i="7"/>
  <c r="W714" i="7"/>
  <c r="AC714" i="11" s="1"/>
  <c r="W715" i="7"/>
  <c r="W716" i="7"/>
  <c r="W717" i="7"/>
  <c r="W718" i="7"/>
  <c r="AC718" i="11" s="1"/>
  <c r="W719" i="7"/>
  <c r="W720" i="7"/>
  <c r="AC720" i="11" s="1"/>
  <c r="W721" i="7"/>
  <c r="W722" i="7"/>
  <c r="W723" i="7"/>
  <c r="W724" i="7"/>
  <c r="W725" i="7"/>
  <c r="W726" i="7"/>
  <c r="W727" i="7"/>
  <c r="W728" i="7"/>
  <c r="W729" i="7"/>
  <c r="AC729" i="11" s="1"/>
  <c r="W730" i="7"/>
  <c r="AC730" i="11" s="1"/>
  <c r="W731" i="7"/>
  <c r="W732" i="7"/>
  <c r="W733" i="7"/>
  <c r="W734" i="7"/>
  <c r="W735" i="7"/>
  <c r="W736" i="7"/>
  <c r="AC736" i="11" s="1"/>
  <c r="W737" i="7"/>
  <c r="W738" i="7"/>
  <c r="AC738" i="11" s="1"/>
  <c r="W739" i="7"/>
  <c r="AC739" i="11" s="1"/>
  <c r="W740" i="7"/>
  <c r="W741" i="7"/>
  <c r="AC741" i="11" s="1"/>
  <c r="W742" i="7"/>
  <c r="W743" i="7"/>
  <c r="W744" i="7"/>
  <c r="W745" i="7"/>
  <c r="AC745" i="11" s="1"/>
  <c r="W746" i="7"/>
  <c r="W747" i="7"/>
  <c r="W748" i="7"/>
  <c r="W749" i="7"/>
  <c r="AC749" i="11" s="1"/>
  <c r="W750" i="7"/>
  <c r="AC750" i="11" s="1"/>
  <c r="W751" i="7"/>
  <c r="W752" i="7"/>
  <c r="W753" i="7"/>
  <c r="AC753" i="11" s="1"/>
  <c r="W754" i="7"/>
  <c r="W755" i="7"/>
  <c r="W756" i="7"/>
  <c r="W757" i="7"/>
  <c r="W758" i="7"/>
  <c r="W759" i="7"/>
  <c r="W760" i="7"/>
  <c r="W761" i="7"/>
  <c r="AC761" i="11" s="1"/>
  <c r="W762" i="7"/>
  <c r="AC762" i="11" s="1"/>
  <c r="W763" i="7"/>
  <c r="AC763" i="11" s="1"/>
  <c r="W764" i="7"/>
  <c r="W765" i="7"/>
  <c r="AC765" i="11" s="1"/>
  <c r="W766" i="7"/>
  <c r="W767" i="7"/>
  <c r="W768" i="7"/>
  <c r="AC768" i="11" s="1"/>
  <c r="W769" i="7"/>
  <c r="AC769" i="11" s="1"/>
  <c r="W770" i="7"/>
  <c r="AC770" i="11" s="1"/>
  <c r="W771" i="7"/>
  <c r="W772" i="7"/>
  <c r="W773" i="7"/>
  <c r="AC773" i="11" s="1"/>
  <c r="W774" i="7"/>
  <c r="W775" i="7"/>
  <c r="W776" i="7"/>
  <c r="AC776" i="11" s="1"/>
  <c r="W777" i="7"/>
  <c r="W778" i="7"/>
  <c r="AC778" i="11" s="1"/>
  <c r="W779" i="7"/>
  <c r="W780" i="7"/>
  <c r="W781" i="7"/>
  <c r="AC781" i="11" s="1"/>
  <c r="W782" i="7"/>
  <c r="AC782" i="11" s="1"/>
  <c r="W783" i="7"/>
  <c r="W784" i="7"/>
  <c r="AC784" i="11" s="1"/>
  <c r="W785" i="7"/>
  <c r="AC785" i="11" s="1"/>
  <c r="W786" i="7"/>
  <c r="W787" i="7"/>
  <c r="W788" i="7"/>
  <c r="W789" i="7"/>
  <c r="W790" i="7"/>
  <c r="AC790" i="11" s="1"/>
  <c r="W791" i="7"/>
  <c r="W792" i="7"/>
  <c r="W793" i="7"/>
  <c r="AC793" i="11" s="1"/>
  <c r="W794" i="7"/>
  <c r="AC794" i="11" s="1"/>
  <c r="W795" i="7"/>
  <c r="W796" i="7"/>
  <c r="W797" i="7"/>
  <c r="AC797" i="11" s="1"/>
  <c r="W798" i="7"/>
  <c r="AC798" i="11" s="1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U401" i="7"/>
  <c r="U421" i="7"/>
  <c r="U429" i="7"/>
  <c r="U445" i="7"/>
  <c r="U461" i="7"/>
  <c r="U469" i="7"/>
  <c r="U477" i="7"/>
  <c r="U493" i="7"/>
  <c r="U501" i="7"/>
  <c r="U509" i="7"/>
  <c r="U517" i="7"/>
  <c r="U525" i="7"/>
  <c r="U541" i="7"/>
  <c r="U549" i="7"/>
  <c r="U597" i="7"/>
  <c r="U621" i="7"/>
  <c r="U653" i="7"/>
  <c r="U669" i="7"/>
  <c r="U677" i="7"/>
  <c r="U685" i="7"/>
  <c r="U701" i="7"/>
  <c r="U709" i="7"/>
  <c r="U717" i="7"/>
  <c r="U741" i="7"/>
  <c r="U769" i="7"/>
  <c r="U789" i="7"/>
  <c r="U813" i="7"/>
  <c r="U821" i="7"/>
  <c r="U829" i="7"/>
  <c r="U91" i="7"/>
  <c r="U93" i="7"/>
  <c r="U99" i="7"/>
  <c r="U101" i="7"/>
  <c r="U107" i="7"/>
  <c r="U109" i="7"/>
  <c r="U110" i="7"/>
  <c r="U111" i="7"/>
  <c r="U117" i="7"/>
  <c r="U125" i="7"/>
  <c r="U131" i="7"/>
  <c r="U133" i="7"/>
  <c r="U135" i="7"/>
  <c r="U139" i="7"/>
  <c r="U141" i="7"/>
  <c r="U147" i="7"/>
  <c r="U149" i="7"/>
  <c r="U155" i="7"/>
  <c r="U157" i="7"/>
  <c r="U158" i="7"/>
  <c r="U163" i="7"/>
  <c r="U165" i="7"/>
  <c r="U171" i="7"/>
  <c r="U173" i="7"/>
  <c r="U174" i="7"/>
  <c r="U179" i="7"/>
  <c r="U181" i="7"/>
  <c r="U182" i="7"/>
  <c r="U187" i="7"/>
  <c r="U189" i="7"/>
  <c r="U195" i="7"/>
  <c r="U197" i="7"/>
  <c r="U201" i="7"/>
  <c r="U203" i="7"/>
  <c r="U205" i="7"/>
  <c r="U211" i="7"/>
  <c r="U213" i="7"/>
  <c r="U219" i="7"/>
  <c r="U221" i="7"/>
  <c r="U222" i="7"/>
  <c r="U227" i="7"/>
  <c r="U229" i="7"/>
  <c r="U235" i="7"/>
  <c r="U237" i="7"/>
  <c r="U238" i="7"/>
  <c r="U243" i="7"/>
  <c r="U245" i="7"/>
  <c r="U246" i="7"/>
  <c r="U251" i="7"/>
  <c r="U253" i="7"/>
  <c r="U259" i="7"/>
  <c r="U261" i="7"/>
  <c r="U267" i="7"/>
  <c r="U269" i="7"/>
  <c r="U275" i="7"/>
  <c r="U277" i="7"/>
  <c r="U283" i="7"/>
  <c r="U285" i="7"/>
  <c r="U286" i="7"/>
  <c r="U291" i="7"/>
  <c r="U293" i="7"/>
  <c r="U299" i="7"/>
  <c r="U301" i="7"/>
  <c r="U302" i="7"/>
  <c r="U307" i="7"/>
  <c r="U309" i="7"/>
  <c r="U310" i="7"/>
  <c r="U315" i="7"/>
  <c r="U317" i="7"/>
  <c r="U323" i="7"/>
  <c r="U325" i="7"/>
  <c r="U331" i="7"/>
  <c r="U333" i="7"/>
  <c r="U339" i="7"/>
  <c r="U341" i="7"/>
  <c r="U347" i="7"/>
  <c r="U349" i="7"/>
  <c r="U355" i="7"/>
  <c r="U357" i="7"/>
  <c r="U363" i="7"/>
  <c r="U365" i="7"/>
  <c r="U371" i="7"/>
  <c r="U373" i="7"/>
  <c r="U379" i="7"/>
  <c r="U381" i="7"/>
  <c r="U387" i="7"/>
  <c r="U389" i="7"/>
  <c r="U395" i="7"/>
  <c r="U397" i="7"/>
  <c r="U403" i="7"/>
  <c r="U405" i="7"/>
  <c r="U411" i="7"/>
  <c r="U413" i="7"/>
  <c r="U414" i="7"/>
  <c r="U419" i="7"/>
  <c r="U427" i="7"/>
  <c r="U430" i="7"/>
  <c r="U435" i="7"/>
  <c r="U437" i="7"/>
  <c r="U438" i="7"/>
  <c r="U443" i="7"/>
  <c r="U451" i="7"/>
  <c r="U453" i="7"/>
  <c r="U459" i="7"/>
  <c r="U467" i="7"/>
  <c r="U475" i="7"/>
  <c r="U478" i="7"/>
  <c r="U485" i="7"/>
  <c r="U499" i="7"/>
  <c r="U502" i="7"/>
  <c r="U515" i="7"/>
  <c r="U523" i="7"/>
  <c r="U531" i="7"/>
  <c r="U533" i="7"/>
  <c r="U539" i="7"/>
  <c r="U555" i="7"/>
  <c r="U557" i="7"/>
  <c r="U563" i="7"/>
  <c r="U565" i="7"/>
  <c r="U571" i="7"/>
  <c r="U573" i="7"/>
  <c r="U579" i="7"/>
  <c r="U581" i="7"/>
  <c r="U587" i="7"/>
  <c r="U589" i="7"/>
  <c r="U595" i="7"/>
  <c r="U605" i="7"/>
  <c r="U606" i="7"/>
  <c r="U611" i="7"/>
  <c r="U613" i="7"/>
  <c r="U615" i="7"/>
  <c r="U627" i="7"/>
  <c r="U629" i="7"/>
  <c r="U633" i="7"/>
  <c r="U637" i="7"/>
  <c r="U645" i="7"/>
  <c r="U651" i="7"/>
  <c r="U661" i="7"/>
  <c r="U667" i="7"/>
  <c r="U675" i="7"/>
  <c r="U686" i="7"/>
  <c r="U693" i="7"/>
  <c r="U694" i="7"/>
  <c r="U697" i="7"/>
  <c r="U707" i="7"/>
  <c r="U715" i="7"/>
  <c r="U733" i="7"/>
  <c r="U739" i="7"/>
  <c r="U749" i="7"/>
  <c r="U755" i="7"/>
  <c r="U757" i="7"/>
  <c r="U765" i="7"/>
  <c r="U771" i="7"/>
  <c r="U773" i="7"/>
  <c r="U781" i="7"/>
  <c r="U795" i="7"/>
  <c r="U797" i="7"/>
  <c r="U805" i="7"/>
  <c r="U811" i="7"/>
  <c r="U827" i="7"/>
  <c r="U94" i="7"/>
  <c r="U96" i="7"/>
  <c r="U104" i="7"/>
  <c r="U105" i="7"/>
  <c r="U112" i="7"/>
  <c r="U114" i="7"/>
  <c r="U115" i="7"/>
  <c r="U120" i="7"/>
  <c r="U123" i="7"/>
  <c r="U126" i="7"/>
  <c r="U128" i="7"/>
  <c r="U134" i="7"/>
  <c r="U136" i="7"/>
  <c r="U142" i="7"/>
  <c r="U144" i="7"/>
  <c r="U150" i="7"/>
  <c r="U151" i="7"/>
  <c r="U152" i="7"/>
  <c r="U160" i="7"/>
  <c r="U166" i="7"/>
  <c r="U168" i="7"/>
  <c r="U176" i="7"/>
  <c r="U177" i="7"/>
  <c r="U184" i="7"/>
  <c r="U190" i="7"/>
  <c r="U192" i="7"/>
  <c r="U198" i="7"/>
  <c r="U200" i="7"/>
  <c r="U206" i="7"/>
  <c r="U208" i="7"/>
  <c r="U214" i="7"/>
  <c r="U216" i="7"/>
  <c r="U224" i="7"/>
  <c r="U225" i="7"/>
  <c r="U230" i="7"/>
  <c r="U232" i="7"/>
  <c r="U240" i="7"/>
  <c r="U248" i="7"/>
  <c r="U254" i="7"/>
  <c r="U256" i="7"/>
  <c r="U262" i="7"/>
  <c r="U264" i="7"/>
  <c r="U270" i="7"/>
  <c r="U272" i="7"/>
  <c r="U278" i="7"/>
  <c r="U280" i="7"/>
  <c r="U288" i="7"/>
  <c r="U296" i="7"/>
  <c r="U304" i="7"/>
  <c r="U305" i="7"/>
  <c r="U312" i="7"/>
  <c r="U320" i="7"/>
  <c r="U326" i="7"/>
  <c r="U328" i="7"/>
  <c r="U336" i="7"/>
  <c r="U342" i="7"/>
  <c r="U344" i="7"/>
  <c r="U352" i="7"/>
  <c r="U353" i="7"/>
  <c r="U358" i="7"/>
  <c r="U360" i="7"/>
  <c r="U368" i="7"/>
  <c r="U376" i="7"/>
  <c r="U382" i="7"/>
  <c r="U384" i="7"/>
  <c r="U390" i="7"/>
  <c r="U392" i="7"/>
  <c r="U394" i="7"/>
  <c r="U400" i="7"/>
  <c r="U408" i="7"/>
  <c r="U409" i="7"/>
  <c r="U416" i="7"/>
  <c r="U424" i="7"/>
  <c r="U432" i="7"/>
  <c r="U440" i="7"/>
  <c r="U448" i="7"/>
  <c r="U454" i="7"/>
  <c r="U456" i="7"/>
  <c r="U462" i="7"/>
  <c r="U464" i="7"/>
  <c r="U472" i="7"/>
  <c r="U480" i="7"/>
  <c r="U486" i="7"/>
  <c r="U488" i="7"/>
  <c r="U496" i="7"/>
  <c r="U504" i="7"/>
  <c r="U512" i="7"/>
  <c r="U518" i="7"/>
  <c r="U520" i="7"/>
  <c r="U526" i="7"/>
  <c r="U528" i="7"/>
  <c r="U536" i="7"/>
  <c r="U537" i="7"/>
  <c r="U544" i="7"/>
  <c r="U550" i="7"/>
  <c r="U552" i="7"/>
  <c r="U560" i="7"/>
  <c r="U568" i="7"/>
  <c r="U569" i="7"/>
  <c r="U574" i="7"/>
  <c r="U576" i="7"/>
  <c r="U584" i="7"/>
  <c r="U590" i="7"/>
  <c r="U592" i="7"/>
  <c r="U598" i="7"/>
  <c r="U600" i="7"/>
  <c r="U608" i="7"/>
  <c r="U614" i="7"/>
  <c r="U616" i="7"/>
  <c r="U617" i="7"/>
  <c r="U624" i="7"/>
  <c r="U626" i="7"/>
  <c r="U632" i="7"/>
  <c r="U638" i="7"/>
  <c r="U640" i="7"/>
  <c r="U646" i="7"/>
  <c r="U648" i="7"/>
  <c r="U654" i="7"/>
  <c r="U656" i="7"/>
  <c r="U664" i="7"/>
  <c r="U672" i="7"/>
  <c r="U678" i="7"/>
  <c r="U680" i="7"/>
  <c r="U688" i="7"/>
  <c r="U691" i="7"/>
  <c r="U696" i="7"/>
  <c r="U702" i="7"/>
  <c r="U704" i="7"/>
  <c r="U710" i="7"/>
  <c r="U712" i="7"/>
  <c r="U720" i="7"/>
  <c r="U728" i="7"/>
  <c r="U734" i="7"/>
  <c r="U736" i="7"/>
  <c r="U742" i="7"/>
  <c r="U744" i="7"/>
  <c r="U752" i="7"/>
  <c r="U760" i="7"/>
  <c r="U766" i="7"/>
  <c r="U768" i="7"/>
  <c r="U774" i="7"/>
  <c r="U776" i="7"/>
  <c r="U784" i="7"/>
  <c r="U792" i="7"/>
  <c r="U793" i="7"/>
  <c r="U798" i="7"/>
  <c r="U800" i="7"/>
  <c r="U806" i="7"/>
  <c r="U808" i="7"/>
  <c r="U816" i="7"/>
  <c r="U824" i="7"/>
  <c r="U830" i="7"/>
  <c r="AG2" i="11"/>
  <c r="AG100" i="11"/>
  <c r="AG102" i="11"/>
  <c r="AG110" i="11"/>
  <c r="AG111" i="11"/>
  <c r="AG118" i="11"/>
  <c r="AG126" i="11"/>
  <c r="AG127" i="11"/>
  <c r="AG132" i="11"/>
  <c r="AG134" i="11"/>
  <c r="AG142" i="11"/>
  <c r="AG143" i="11"/>
  <c r="AG150" i="11"/>
  <c r="AG151" i="11"/>
  <c r="AG158" i="11"/>
  <c r="AG166" i="11"/>
  <c r="AG167" i="11"/>
  <c r="AG172" i="11"/>
  <c r="AG174" i="11"/>
  <c r="AG182" i="11"/>
  <c r="AG183" i="11"/>
  <c r="AG188" i="11"/>
  <c r="AG191" i="11"/>
  <c r="AG196" i="11"/>
  <c r="AG198" i="11"/>
  <c r="AG199" i="11"/>
  <c r="AG204" i="11"/>
  <c r="AG206" i="11"/>
  <c r="AG207" i="11"/>
  <c r="AG212" i="11"/>
  <c r="AG214" i="11"/>
  <c r="AG215" i="11"/>
  <c r="AG220" i="11"/>
  <c r="AG222" i="11"/>
  <c r="AG223" i="11"/>
  <c r="AG231" i="11"/>
  <c r="AG236" i="11"/>
  <c r="AG238" i="11"/>
  <c r="AG239" i="11"/>
  <c r="AG244" i="11"/>
  <c r="AG246" i="11"/>
  <c r="AG247" i="11"/>
  <c r="AG254" i="11"/>
  <c r="AG255" i="11"/>
  <c r="AG260" i="11"/>
  <c r="AG262" i="11"/>
  <c r="AG268" i="11"/>
  <c r="AG270" i="11"/>
  <c r="AG271" i="11"/>
  <c r="AG278" i="11"/>
  <c r="AG279" i="11"/>
  <c r="AG286" i="11"/>
  <c r="AG302" i="11"/>
  <c r="AG303" i="11"/>
  <c r="AG311" i="11"/>
  <c r="AG316" i="11"/>
  <c r="AG319" i="11"/>
  <c r="AG326" i="11"/>
  <c r="AG327" i="11"/>
  <c r="AG332" i="11"/>
  <c r="AG334" i="11"/>
  <c r="AG335" i="11"/>
  <c r="AG340" i="11"/>
  <c r="AG342" i="11"/>
  <c r="AG350" i="11"/>
  <c r="AG351" i="11"/>
  <c r="AG358" i="11"/>
  <c r="AG359" i="11"/>
  <c r="AG366" i="11"/>
  <c r="AG367" i="11"/>
  <c r="AG372" i="11"/>
  <c r="AG374" i="11"/>
  <c r="AG375" i="11"/>
  <c r="AG380" i="11"/>
  <c r="AG382" i="11"/>
  <c r="AG383" i="11"/>
  <c r="AG390" i="11"/>
  <c r="AG391" i="11"/>
  <c r="AG398" i="11"/>
  <c r="AG399" i="11"/>
  <c r="AG406" i="11"/>
  <c r="AG414" i="11"/>
  <c r="AG415" i="11"/>
  <c r="AG420" i="11"/>
  <c r="AG422" i="11"/>
  <c r="AG423" i="11"/>
  <c r="AG428" i="11"/>
  <c r="AG436" i="11"/>
  <c r="AG438" i="11"/>
  <c r="AG439" i="11"/>
  <c r="AG446" i="11"/>
  <c r="AG454" i="11"/>
  <c r="AG455" i="11"/>
  <c r="AG462" i="11"/>
  <c r="AG463" i="11"/>
  <c r="AG470" i="11"/>
  <c r="AG471" i="11"/>
  <c r="AG478" i="11"/>
  <c r="AG479" i="11"/>
  <c r="AG486" i="11"/>
  <c r="AG487" i="11"/>
  <c r="AG495" i="11"/>
  <c r="AG502" i="11"/>
  <c r="AG510" i="11"/>
  <c r="AG511" i="11"/>
  <c r="AG516" i="11"/>
  <c r="AG518" i="11"/>
  <c r="AG519" i="11"/>
  <c r="AG524" i="11"/>
  <c r="AG526" i="11"/>
  <c r="AG527" i="11"/>
  <c r="AG532" i="11"/>
  <c r="AG534" i="11"/>
  <c r="AG535" i="11"/>
  <c r="AG542" i="11"/>
  <c r="AG543" i="11"/>
  <c r="AG550" i="11"/>
  <c r="AG551" i="11"/>
  <c r="AG558" i="11"/>
  <c r="AG564" i="11"/>
  <c r="AG567" i="11"/>
  <c r="AG574" i="11"/>
  <c r="AG575" i="11"/>
  <c r="AG580" i="11"/>
  <c r="AG582" i="11"/>
  <c r="AG583" i="11"/>
  <c r="AG590" i="11"/>
  <c r="AG591" i="11"/>
  <c r="AG599" i="11"/>
  <c r="AG606" i="11"/>
  <c r="AG612" i="11"/>
  <c r="AG614" i="11"/>
  <c r="AG615" i="11"/>
  <c r="AG622" i="11"/>
  <c r="AG623" i="11"/>
  <c r="AG638" i="11"/>
  <c r="AG639" i="11"/>
  <c r="AG644" i="11"/>
  <c r="AG646" i="11"/>
  <c r="AG662" i="11"/>
  <c r="AG663" i="11"/>
  <c r="AG668" i="11"/>
  <c r="AG670" i="11"/>
  <c r="AG671" i="11"/>
  <c r="AG678" i="11"/>
  <c r="AG679" i="11"/>
  <c r="AG684" i="11"/>
  <c r="AG686" i="11"/>
  <c r="AG687" i="11"/>
  <c r="AG692" i="11"/>
  <c r="AG700" i="11"/>
  <c r="AG702" i="11"/>
  <c r="AG703" i="11"/>
  <c r="AG708" i="11"/>
  <c r="AG710" i="11"/>
  <c r="AG715" i="11"/>
  <c r="AG716" i="11"/>
  <c r="AG718" i="11"/>
  <c r="AG719" i="11"/>
  <c r="AG726" i="11"/>
  <c r="AG727" i="11"/>
  <c r="AG734" i="11"/>
  <c r="AG735" i="11"/>
  <c r="AG740" i="11"/>
  <c r="AG742" i="11"/>
  <c r="AG743" i="11"/>
  <c r="AG748" i="11"/>
  <c r="AG750" i="11"/>
  <c r="AG759" i="11"/>
  <c r="AG764" i="11"/>
  <c r="AG766" i="11"/>
  <c r="AG767" i="11"/>
  <c r="AG771" i="11"/>
  <c r="AG774" i="11"/>
  <c r="AG775" i="11"/>
  <c r="AG780" i="11"/>
  <c r="AG782" i="11"/>
  <c r="AG783" i="11"/>
  <c r="AG787" i="11"/>
  <c r="AG790" i="11"/>
  <c r="AG796" i="11"/>
  <c r="AG798" i="11"/>
  <c r="AG799" i="11"/>
  <c r="Y91" i="7"/>
  <c r="Y92" i="7"/>
  <c r="Y93" i="7"/>
  <c r="Y94" i="7"/>
  <c r="Y95" i="7"/>
  <c r="Y96" i="7"/>
  <c r="AD96" i="11" s="1"/>
  <c r="AF96" i="11" s="1"/>
  <c r="Y97" i="7"/>
  <c r="AD97" i="11" s="1"/>
  <c r="AF97" i="11" s="1"/>
  <c r="Y98" i="7"/>
  <c r="AD98" i="11" s="1"/>
  <c r="Y99" i="7"/>
  <c r="Y100" i="7"/>
  <c r="Y101" i="7"/>
  <c r="Y102" i="7"/>
  <c r="Y103" i="7"/>
  <c r="Y104" i="7"/>
  <c r="Y105" i="7"/>
  <c r="AD105" i="11" s="1"/>
  <c r="Y106" i="7"/>
  <c r="Y107" i="7"/>
  <c r="Y108" i="7"/>
  <c r="AD108" i="11" s="1"/>
  <c r="AF108" i="11" s="1"/>
  <c r="Y109" i="7"/>
  <c r="Y110" i="7"/>
  <c r="Y111" i="7"/>
  <c r="Y112" i="7"/>
  <c r="Y113" i="7"/>
  <c r="Y114" i="7"/>
  <c r="AD114" i="11" s="1"/>
  <c r="Y115" i="7"/>
  <c r="Y116" i="7"/>
  <c r="AD116" i="11" s="1"/>
  <c r="AF116" i="11" s="1"/>
  <c r="Y117" i="7"/>
  <c r="Y118" i="7"/>
  <c r="Y119" i="7"/>
  <c r="Y120" i="7"/>
  <c r="Y121" i="7"/>
  <c r="AD121" i="11" s="1"/>
  <c r="Y122" i="7"/>
  <c r="AD122" i="11" s="1"/>
  <c r="Y123" i="7"/>
  <c r="Y124" i="7"/>
  <c r="AD124" i="11" s="1"/>
  <c r="AF124" i="11" s="1"/>
  <c r="Y125" i="7"/>
  <c r="Y126" i="7"/>
  <c r="Y127" i="7"/>
  <c r="Y128" i="7"/>
  <c r="AD128" i="11" s="1"/>
  <c r="AF128" i="11" s="1"/>
  <c r="Y129" i="7"/>
  <c r="Y130" i="7"/>
  <c r="AD130" i="11" s="1"/>
  <c r="Y131" i="7"/>
  <c r="Y132" i="7"/>
  <c r="AD132" i="11" s="1"/>
  <c r="Y133" i="7"/>
  <c r="Y134" i="7"/>
  <c r="Y135" i="7"/>
  <c r="Y136" i="7"/>
  <c r="Y137" i="7"/>
  <c r="AD137" i="11" s="1"/>
  <c r="AF137" i="11" s="1"/>
  <c r="Y138" i="7"/>
  <c r="Y139" i="7"/>
  <c r="Y140" i="7"/>
  <c r="AD140" i="11" s="1"/>
  <c r="AF140" i="11" s="1"/>
  <c r="Y141" i="7"/>
  <c r="Y142" i="7"/>
  <c r="Y143" i="7"/>
  <c r="Y144" i="7"/>
  <c r="Y145" i="7"/>
  <c r="AD145" i="11" s="1"/>
  <c r="Y146" i="7"/>
  <c r="AD146" i="11" s="1"/>
  <c r="AF146" i="11" s="1"/>
  <c r="Y147" i="7"/>
  <c r="Y148" i="7"/>
  <c r="AD148" i="11" s="1"/>
  <c r="AF148" i="11" s="1"/>
  <c r="Y149" i="7"/>
  <c r="Y150" i="7"/>
  <c r="Y151" i="7"/>
  <c r="Y152" i="7"/>
  <c r="Y153" i="7"/>
  <c r="AD153" i="11" s="1"/>
  <c r="Y154" i="7"/>
  <c r="Y155" i="7"/>
  <c r="Y156" i="7"/>
  <c r="AD156" i="11" s="1"/>
  <c r="Y157" i="7"/>
  <c r="Y158" i="7"/>
  <c r="Y159" i="7"/>
  <c r="Y160" i="7"/>
  <c r="AD160" i="11" s="1"/>
  <c r="Y161" i="7"/>
  <c r="Y162" i="7"/>
  <c r="AD162" i="11" s="1"/>
  <c r="Y163" i="7"/>
  <c r="Y164" i="7"/>
  <c r="AD164" i="11" s="1"/>
  <c r="Y165" i="7"/>
  <c r="Y166" i="7"/>
  <c r="Y167" i="7"/>
  <c r="Y168" i="7"/>
  <c r="AD168" i="11" s="1"/>
  <c r="AF168" i="11" s="1"/>
  <c r="Y169" i="7"/>
  <c r="AD169" i="11" s="1"/>
  <c r="Y170" i="7"/>
  <c r="Y171" i="7"/>
  <c r="Y172" i="7"/>
  <c r="AD172" i="11" s="1"/>
  <c r="AF172" i="11" s="1"/>
  <c r="Y173" i="7"/>
  <c r="Y174" i="7"/>
  <c r="Y175" i="7"/>
  <c r="Y176" i="7"/>
  <c r="Y177" i="7"/>
  <c r="AD177" i="11" s="1"/>
  <c r="AF177" i="11" s="1"/>
  <c r="Y178" i="7"/>
  <c r="AD178" i="11" s="1"/>
  <c r="Y179" i="7"/>
  <c r="Y180" i="7"/>
  <c r="AD180" i="11" s="1"/>
  <c r="Y181" i="7"/>
  <c r="Y182" i="7"/>
  <c r="Y183" i="7"/>
  <c r="Y184" i="7"/>
  <c r="Y185" i="7"/>
  <c r="AD185" i="11" s="1"/>
  <c r="AF185" i="11" s="1"/>
  <c r="Y186" i="7"/>
  <c r="AD186" i="11" s="1"/>
  <c r="Y187" i="7"/>
  <c r="Y188" i="7"/>
  <c r="AD188" i="11" s="1"/>
  <c r="AF188" i="11" s="1"/>
  <c r="Y189" i="7"/>
  <c r="Y190" i="7"/>
  <c r="Y191" i="7"/>
  <c r="Y192" i="7"/>
  <c r="AD192" i="11" s="1"/>
  <c r="AF192" i="11" s="1"/>
  <c r="Y193" i="7"/>
  <c r="AD193" i="11" s="1"/>
  <c r="AF193" i="11" s="1"/>
  <c r="Y194" i="7"/>
  <c r="AD194" i="11" s="1"/>
  <c r="Y195" i="7"/>
  <c r="Y196" i="7"/>
  <c r="AD196" i="11" s="1"/>
  <c r="Y197" i="7"/>
  <c r="Y198" i="7"/>
  <c r="Y199" i="7"/>
  <c r="Y200" i="7"/>
  <c r="AD200" i="11" s="1"/>
  <c r="Y201" i="7"/>
  <c r="Y202" i="7"/>
  <c r="AD202" i="11" s="1"/>
  <c r="Y203" i="7"/>
  <c r="Y204" i="7"/>
  <c r="AD204" i="11" s="1"/>
  <c r="Y205" i="7"/>
  <c r="Y206" i="7"/>
  <c r="Y207" i="7"/>
  <c r="Y208" i="7"/>
  <c r="AD208" i="11" s="1"/>
  <c r="Y209" i="7"/>
  <c r="AD209" i="11" s="1"/>
  <c r="Y210" i="7"/>
  <c r="AD210" i="11" s="1"/>
  <c r="Y211" i="7"/>
  <c r="Y212" i="7"/>
  <c r="AD212" i="11" s="1"/>
  <c r="Y213" i="7"/>
  <c r="Y214" i="7"/>
  <c r="Y215" i="7"/>
  <c r="Y216" i="7"/>
  <c r="AD216" i="11" s="1"/>
  <c r="AF216" i="11" s="1"/>
  <c r="Y217" i="7"/>
  <c r="AD217" i="11" s="1"/>
  <c r="AF217" i="11" s="1"/>
  <c r="Y218" i="7"/>
  <c r="AD218" i="11" s="1"/>
  <c r="Y219" i="7"/>
  <c r="Y220" i="7"/>
  <c r="AD220" i="11" s="1"/>
  <c r="AF220" i="11" s="1"/>
  <c r="Y221" i="7"/>
  <c r="Y222" i="7"/>
  <c r="Y223" i="7"/>
  <c r="Y224" i="7"/>
  <c r="AD224" i="11" s="1"/>
  <c r="AF224" i="11" s="1"/>
  <c r="Y225" i="7"/>
  <c r="AD225" i="11" s="1"/>
  <c r="AF225" i="11" s="1"/>
  <c r="Y226" i="7"/>
  <c r="AD226" i="11" s="1"/>
  <c r="Y227" i="7"/>
  <c r="Y228" i="7"/>
  <c r="AD228" i="11" s="1"/>
  <c r="Y229" i="7"/>
  <c r="Y230" i="7"/>
  <c r="Y231" i="7"/>
  <c r="Y232" i="7"/>
  <c r="Y233" i="7"/>
  <c r="AD233" i="11" s="1"/>
  <c r="Y234" i="7"/>
  <c r="AD234" i="11" s="1"/>
  <c r="Y235" i="7"/>
  <c r="Y236" i="7"/>
  <c r="AD236" i="11" s="1"/>
  <c r="Y237" i="7"/>
  <c r="Y238" i="7"/>
  <c r="Y239" i="7"/>
  <c r="Y240" i="7"/>
  <c r="AD240" i="11" s="1"/>
  <c r="Y241" i="7"/>
  <c r="AD241" i="11" s="1"/>
  <c r="Y242" i="7"/>
  <c r="AD242" i="11" s="1"/>
  <c r="Y243" i="7"/>
  <c r="Y244" i="7"/>
  <c r="AD244" i="11" s="1"/>
  <c r="Y245" i="7"/>
  <c r="Y246" i="7"/>
  <c r="Y247" i="7"/>
  <c r="Y248" i="7"/>
  <c r="AD248" i="11" s="1"/>
  <c r="AF248" i="11" s="1"/>
  <c r="Y249" i="7"/>
  <c r="AD249" i="11" s="1"/>
  <c r="AF249" i="11" s="1"/>
  <c r="Y250" i="7"/>
  <c r="AD250" i="11" s="1"/>
  <c r="Y251" i="7"/>
  <c r="Y252" i="7"/>
  <c r="AD252" i="11" s="1"/>
  <c r="AF252" i="11" s="1"/>
  <c r="Y253" i="7"/>
  <c r="Y254" i="7"/>
  <c r="Y255" i="7"/>
  <c r="Y256" i="7"/>
  <c r="Y257" i="7"/>
  <c r="AD257" i="11" s="1"/>
  <c r="AF257" i="11" s="1"/>
  <c r="Y258" i="7"/>
  <c r="AD258" i="11" s="1"/>
  <c r="Y259" i="7"/>
  <c r="Y260" i="7"/>
  <c r="AD260" i="11" s="1"/>
  <c r="Y261" i="7"/>
  <c r="Y262" i="7"/>
  <c r="Y263" i="7"/>
  <c r="Y264" i="7"/>
  <c r="Y265" i="7"/>
  <c r="AD265" i="11" s="1"/>
  <c r="Y266" i="7"/>
  <c r="AD266" i="11" s="1"/>
  <c r="Y267" i="7"/>
  <c r="Y268" i="7"/>
  <c r="AD268" i="11" s="1"/>
  <c r="AF268" i="11" s="1"/>
  <c r="Y269" i="7"/>
  <c r="Y270" i="7"/>
  <c r="Y271" i="7"/>
  <c r="Y272" i="7"/>
  <c r="AD272" i="11" s="1"/>
  <c r="Y273" i="7"/>
  <c r="AD273" i="11" s="1"/>
  <c r="Y274" i="7"/>
  <c r="AD274" i="11" s="1"/>
  <c r="Y275" i="7"/>
  <c r="Y276" i="7"/>
  <c r="AD276" i="11" s="1"/>
  <c r="Y277" i="7"/>
  <c r="Y278" i="7"/>
  <c r="Y279" i="7"/>
  <c r="Y280" i="7"/>
  <c r="Y281" i="7"/>
  <c r="AD281" i="11" s="1"/>
  <c r="AF281" i="11" s="1"/>
  <c r="Y282" i="7"/>
  <c r="AD282" i="11" s="1"/>
  <c r="Y283" i="7"/>
  <c r="Y284" i="7"/>
  <c r="AD284" i="11" s="1"/>
  <c r="Y285" i="7"/>
  <c r="Y286" i="7"/>
  <c r="Y287" i="7"/>
  <c r="Y288" i="7"/>
  <c r="AD288" i="11" s="1"/>
  <c r="Y289" i="7"/>
  <c r="AD289" i="11" s="1"/>
  <c r="Y290" i="7"/>
  <c r="AD290" i="11" s="1"/>
  <c r="Y291" i="7"/>
  <c r="Y292" i="7"/>
  <c r="AD292" i="11" s="1"/>
  <c r="Y293" i="7"/>
  <c r="Y294" i="7"/>
  <c r="Y295" i="7"/>
  <c r="Y296" i="7"/>
  <c r="Y297" i="7"/>
  <c r="AD297" i="11" s="1"/>
  <c r="AF297" i="11" s="1"/>
  <c r="Y298" i="7"/>
  <c r="Y299" i="7"/>
  <c r="Y300" i="7"/>
  <c r="AD300" i="11" s="1"/>
  <c r="Y301" i="7"/>
  <c r="Y302" i="7"/>
  <c r="Y303" i="7"/>
  <c r="Y304" i="7"/>
  <c r="Y305" i="7"/>
  <c r="AD305" i="11" s="1"/>
  <c r="Y306" i="7"/>
  <c r="AD306" i="11" s="1"/>
  <c r="Y307" i="7"/>
  <c r="AD307" i="11" s="1"/>
  <c r="Y308" i="7"/>
  <c r="AD308" i="11" s="1"/>
  <c r="Y309" i="7"/>
  <c r="Y310" i="7"/>
  <c r="Y311" i="7"/>
  <c r="Y312" i="7"/>
  <c r="AD312" i="11" s="1"/>
  <c r="Y313" i="7"/>
  <c r="AD313" i="11" s="1"/>
  <c r="AF313" i="11" s="1"/>
  <c r="Y314" i="7"/>
  <c r="AD314" i="11" s="1"/>
  <c r="Y315" i="7"/>
  <c r="AD315" i="11" s="1"/>
  <c r="AF315" i="11" s="1"/>
  <c r="Y316" i="7"/>
  <c r="AD316" i="11" s="1"/>
  <c r="Y317" i="7"/>
  <c r="Y318" i="7"/>
  <c r="Y319" i="7"/>
  <c r="Y320" i="7"/>
  <c r="Y321" i="7"/>
  <c r="AD321" i="11" s="1"/>
  <c r="AF321" i="11" s="1"/>
  <c r="Y322" i="7"/>
  <c r="AD322" i="11" s="1"/>
  <c r="Y323" i="7"/>
  <c r="Y324" i="7"/>
  <c r="AD324" i="11" s="1"/>
  <c r="Y325" i="7"/>
  <c r="Y326" i="7"/>
  <c r="Y327" i="7"/>
  <c r="Y328" i="7"/>
  <c r="Y329" i="7"/>
  <c r="AD329" i="11" s="1"/>
  <c r="Y330" i="7"/>
  <c r="AD330" i="11" s="1"/>
  <c r="Y331" i="7"/>
  <c r="AD331" i="11" s="1"/>
  <c r="AF331" i="11" s="1"/>
  <c r="Y332" i="7"/>
  <c r="AD332" i="11" s="1"/>
  <c r="Y333" i="7"/>
  <c r="Y334" i="7"/>
  <c r="Y335" i="7"/>
  <c r="Y336" i="7"/>
  <c r="AD336" i="11" s="1"/>
  <c r="Y337" i="7"/>
  <c r="AD337" i="11" s="1"/>
  <c r="AF337" i="11" s="1"/>
  <c r="Y338" i="7"/>
  <c r="AD338" i="11" s="1"/>
  <c r="Y339" i="7"/>
  <c r="Y340" i="7"/>
  <c r="AD340" i="11" s="1"/>
  <c r="Y341" i="7"/>
  <c r="Y342" i="7"/>
  <c r="Y343" i="7"/>
  <c r="Y344" i="7"/>
  <c r="AD344" i="11" s="1"/>
  <c r="AF344" i="11" s="1"/>
  <c r="Y345" i="7"/>
  <c r="AD345" i="11" s="1"/>
  <c r="AF345" i="11" s="1"/>
  <c r="Y346" i="7"/>
  <c r="AD346" i="11" s="1"/>
  <c r="Y347" i="7"/>
  <c r="AD347" i="11" s="1"/>
  <c r="Y348" i="7"/>
  <c r="AD348" i="11" s="1"/>
  <c r="Y349" i="7"/>
  <c r="Y350" i="7"/>
  <c r="Y351" i="7"/>
  <c r="Y352" i="7"/>
  <c r="AD352" i="11" s="1"/>
  <c r="Y353" i="7"/>
  <c r="AD353" i="11" s="1"/>
  <c r="AF353" i="11" s="1"/>
  <c r="Y354" i="7"/>
  <c r="AD354" i="11" s="1"/>
  <c r="Y355" i="7"/>
  <c r="Y356" i="7"/>
  <c r="AD356" i="11" s="1"/>
  <c r="Y357" i="7"/>
  <c r="Y358" i="7"/>
  <c r="Y359" i="7"/>
  <c r="Y360" i="7"/>
  <c r="AD360" i="11" s="1"/>
  <c r="Y361" i="7"/>
  <c r="AD361" i="11" s="1"/>
  <c r="Y362" i="7"/>
  <c r="AD362" i="11" s="1"/>
  <c r="Y363" i="7"/>
  <c r="Y364" i="7"/>
  <c r="AD364" i="11" s="1"/>
  <c r="AF364" i="11" s="1"/>
  <c r="Y365" i="7"/>
  <c r="Y366" i="7"/>
  <c r="Y367" i="7"/>
  <c r="Y368" i="7"/>
  <c r="AD368" i="11" s="1"/>
  <c r="Y369" i="7"/>
  <c r="AD369" i="11" s="1"/>
  <c r="Y370" i="7"/>
  <c r="AD370" i="11" s="1"/>
  <c r="Y371" i="7"/>
  <c r="Y372" i="7"/>
  <c r="AD372" i="11" s="1"/>
  <c r="Y373" i="7"/>
  <c r="Y374" i="7"/>
  <c r="Y375" i="7"/>
  <c r="Y376" i="7"/>
  <c r="AD376" i="11" s="1"/>
  <c r="Y377" i="7"/>
  <c r="AD377" i="11" s="1"/>
  <c r="Y378" i="7"/>
  <c r="AD378" i="11" s="1"/>
  <c r="Y379" i="7"/>
  <c r="AD379" i="11" s="1"/>
  <c r="AF379" i="11" s="1"/>
  <c r="Y380" i="7"/>
  <c r="AD380" i="11" s="1"/>
  <c r="Y381" i="7"/>
  <c r="Y382" i="7"/>
  <c r="Y383" i="7"/>
  <c r="Y384" i="7"/>
  <c r="AD384" i="11" s="1"/>
  <c r="Y385" i="7"/>
  <c r="AD385" i="11" s="1"/>
  <c r="Y386" i="7"/>
  <c r="AD386" i="11" s="1"/>
  <c r="Y387" i="7"/>
  <c r="Y388" i="7"/>
  <c r="AD388" i="11" s="1"/>
  <c r="Y389" i="7"/>
  <c r="Y390" i="7"/>
  <c r="Y391" i="7"/>
  <c r="Y392" i="7"/>
  <c r="Y393" i="7"/>
  <c r="AD393" i="11" s="1"/>
  <c r="Y394" i="7"/>
  <c r="AD394" i="11" s="1"/>
  <c r="Y395" i="7"/>
  <c r="Y396" i="7"/>
  <c r="AD396" i="11" s="1"/>
  <c r="Y397" i="7"/>
  <c r="Y398" i="7"/>
  <c r="Y399" i="7"/>
  <c r="Y400" i="7"/>
  <c r="AD400" i="11" s="1"/>
  <c r="Y401" i="7"/>
  <c r="AD401" i="11" s="1"/>
  <c r="Y402" i="7"/>
  <c r="AD402" i="11" s="1"/>
  <c r="Y403" i="7"/>
  <c r="Y404" i="7"/>
  <c r="AD404" i="11" s="1"/>
  <c r="Y405" i="7"/>
  <c r="Y406" i="7"/>
  <c r="Y407" i="7"/>
  <c r="Y408" i="7"/>
  <c r="Y409" i="7"/>
  <c r="AD409" i="11" s="1"/>
  <c r="Y410" i="7"/>
  <c r="AD410" i="11" s="1"/>
  <c r="AF410" i="11" s="1"/>
  <c r="Y411" i="7"/>
  <c r="Y412" i="7"/>
  <c r="AD412" i="11" s="1"/>
  <c r="Y413" i="7"/>
  <c r="Y414" i="7"/>
  <c r="Y415" i="7"/>
  <c r="Y416" i="7"/>
  <c r="AD416" i="11" s="1"/>
  <c r="Y417" i="7"/>
  <c r="AD417" i="11" s="1"/>
  <c r="AF417" i="11" s="1"/>
  <c r="Y418" i="7"/>
  <c r="AD418" i="11" s="1"/>
  <c r="Y419" i="7"/>
  <c r="Y420" i="7"/>
  <c r="AD420" i="11" s="1"/>
  <c r="Y421" i="7"/>
  <c r="Y422" i="7"/>
  <c r="Y423" i="7"/>
  <c r="Y424" i="7"/>
  <c r="AD424" i="11" s="1"/>
  <c r="Y425" i="7"/>
  <c r="AD425" i="11" s="1"/>
  <c r="AF425" i="11" s="1"/>
  <c r="Y426" i="7"/>
  <c r="AD426" i="11" s="1"/>
  <c r="AF426" i="11" s="1"/>
  <c r="Y427" i="7"/>
  <c r="AD427" i="11" s="1"/>
  <c r="Y428" i="7"/>
  <c r="AD428" i="11" s="1"/>
  <c r="Y429" i="7"/>
  <c r="Y430" i="7"/>
  <c r="Y431" i="7"/>
  <c r="Y432" i="7"/>
  <c r="AD432" i="11" s="1"/>
  <c r="Y433" i="7"/>
  <c r="AD433" i="11" s="1"/>
  <c r="AF433" i="11" s="1"/>
  <c r="Y434" i="7"/>
  <c r="AD434" i="11" s="1"/>
  <c r="Y435" i="7"/>
  <c r="Y436" i="7"/>
  <c r="AD436" i="11" s="1"/>
  <c r="Y437" i="7"/>
  <c r="Y438" i="7"/>
  <c r="Y439" i="7"/>
  <c r="Y440" i="7"/>
  <c r="Y441" i="7"/>
  <c r="AD441" i="11" s="1"/>
  <c r="AF441" i="11" s="1"/>
  <c r="Y442" i="7"/>
  <c r="AD442" i="11" s="1"/>
  <c r="AF442" i="11" s="1"/>
  <c r="Y443" i="7"/>
  <c r="AD443" i="11" s="1"/>
  <c r="Y444" i="7"/>
  <c r="Y445" i="7"/>
  <c r="Y446" i="7"/>
  <c r="Y447" i="7"/>
  <c r="Y448" i="7"/>
  <c r="AD448" i="11" s="1"/>
  <c r="Y449" i="7"/>
  <c r="AD449" i="11" s="1"/>
  <c r="AF449" i="11" s="1"/>
  <c r="Y450" i="7"/>
  <c r="AD450" i="11" s="1"/>
  <c r="Y451" i="7"/>
  <c r="AD451" i="11" s="1"/>
  <c r="Y452" i="7"/>
  <c r="AD452" i="11" s="1"/>
  <c r="Y453" i="7"/>
  <c r="Y454" i="7"/>
  <c r="Y455" i="7"/>
  <c r="Y456" i="7"/>
  <c r="Y457" i="7"/>
  <c r="AD457" i="11" s="1"/>
  <c r="Y458" i="7"/>
  <c r="AD458" i="11" s="1"/>
  <c r="Y459" i="7"/>
  <c r="AD459" i="11" s="1"/>
  <c r="Y460" i="7"/>
  <c r="AD460" i="11" s="1"/>
  <c r="Y461" i="7"/>
  <c r="Y462" i="7"/>
  <c r="Y463" i="7"/>
  <c r="Y464" i="7"/>
  <c r="Y465" i="7"/>
  <c r="AD465" i="11" s="1"/>
  <c r="Y466" i="7"/>
  <c r="AD466" i="11" s="1"/>
  <c r="Y467" i="7"/>
  <c r="AD467" i="11" s="1"/>
  <c r="Y468" i="7"/>
  <c r="AD468" i="11" s="1"/>
  <c r="AF468" i="11" s="1"/>
  <c r="Y469" i="7"/>
  <c r="Y470" i="7"/>
  <c r="Y471" i="7"/>
  <c r="Y472" i="7"/>
  <c r="Y473" i="7"/>
  <c r="AD473" i="11" s="1"/>
  <c r="AF473" i="11" s="1"/>
  <c r="Y474" i="7"/>
  <c r="AD474" i="11" s="1"/>
  <c r="Y475" i="7"/>
  <c r="AD475" i="11" s="1"/>
  <c r="AF475" i="11" s="1"/>
  <c r="Y476" i="7"/>
  <c r="AD476" i="11" s="1"/>
  <c r="Y477" i="7"/>
  <c r="Y478" i="7"/>
  <c r="Y479" i="7"/>
  <c r="Y480" i="7"/>
  <c r="AD480" i="11" s="1"/>
  <c r="Y481" i="7"/>
  <c r="AD481" i="11" s="1"/>
  <c r="AF481" i="11" s="1"/>
  <c r="Y482" i="7"/>
  <c r="AD482" i="11" s="1"/>
  <c r="Y483" i="7"/>
  <c r="Y484" i="7"/>
  <c r="AD484" i="11" s="1"/>
  <c r="Y485" i="7"/>
  <c r="Y486" i="7"/>
  <c r="Y487" i="7"/>
  <c r="Y488" i="7"/>
  <c r="Y489" i="7"/>
  <c r="AD489" i="11" s="1"/>
  <c r="AF489" i="11" s="1"/>
  <c r="Y490" i="7"/>
  <c r="AD490" i="11" s="1"/>
  <c r="Y491" i="7"/>
  <c r="Y492" i="7"/>
  <c r="AD492" i="11" s="1"/>
  <c r="Y493" i="7"/>
  <c r="Y494" i="7"/>
  <c r="Y495" i="7"/>
  <c r="Y496" i="7"/>
  <c r="Y497" i="7"/>
  <c r="AD497" i="11" s="1"/>
  <c r="AF497" i="11" s="1"/>
  <c r="Y498" i="7"/>
  <c r="AD498" i="11" s="1"/>
  <c r="Y499" i="7"/>
  <c r="Y500" i="7"/>
  <c r="AD500" i="11" s="1"/>
  <c r="Y501" i="7"/>
  <c r="Y502" i="7"/>
  <c r="Y503" i="7"/>
  <c r="Y504" i="7"/>
  <c r="Y505" i="7"/>
  <c r="AD505" i="11" s="1"/>
  <c r="Y506" i="7"/>
  <c r="AD506" i="11" s="1"/>
  <c r="Y507" i="7"/>
  <c r="Y508" i="7"/>
  <c r="AD508" i="11" s="1"/>
  <c r="Y509" i="7"/>
  <c r="Y510" i="7"/>
  <c r="Y511" i="7"/>
  <c r="Y512" i="7"/>
  <c r="AD512" i="11" s="1"/>
  <c r="Y513" i="7"/>
  <c r="AD513" i="11" s="1"/>
  <c r="Y514" i="7"/>
  <c r="AD514" i="11" s="1"/>
  <c r="Y515" i="7"/>
  <c r="Y516" i="7"/>
  <c r="AD516" i="11" s="1"/>
  <c r="Y517" i="7"/>
  <c r="Y518" i="7"/>
  <c r="Y519" i="7"/>
  <c r="Y520" i="7"/>
  <c r="AD520" i="11" s="1"/>
  <c r="Y521" i="7"/>
  <c r="AD521" i="11" s="1"/>
  <c r="Y522" i="7"/>
  <c r="AD522" i="11" s="1"/>
  <c r="Y523" i="7"/>
  <c r="AD523" i="11" s="1"/>
  <c r="Y524" i="7"/>
  <c r="AD524" i="11" s="1"/>
  <c r="Y525" i="7"/>
  <c r="Y526" i="7"/>
  <c r="Y527" i="7"/>
  <c r="Y528" i="7"/>
  <c r="AD528" i="11" s="1"/>
  <c r="Y529" i="7"/>
  <c r="AD529" i="11" s="1"/>
  <c r="Y530" i="7"/>
  <c r="AD530" i="11" s="1"/>
  <c r="Y531" i="7"/>
  <c r="AD531" i="11" s="1"/>
  <c r="Y532" i="7"/>
  <c r="AD532" i="11" s="1"/>
  <c r="Y533" i="7"/>
  <c r="Y534" i="7"/>
  <c r="Y535" i="7"/>
  <c r="Y536" i="7"/>
  <c r="Y537" i="7"/>
  <c r="AD537" i="11" s="1"/>
  <c r="AF537" i="11" s="1"/>
  <c r="Y538" i="7"/>
  <c r="AD538" i="11" s="1"/>
  <c r="Y539" i="7"/>
  <c r="AD539" i="11" s="1"/>
  <c r="AF539" i="11" s="1"/>
  <c r="Y540" i="7"/>
  <c r="AD540" i="11" s="1"/>
  <c r="Y541" i="7"/>
  <c r="Y542" i="7"/>
  <c r="Y543" i="7"/>
  <c r="Y544" i="7"/>
  <c r="AD544" i="11" s="1"/>
  <c r="Y545" i="7"/>
  <c r="AD545" i="11" s="1"/>
  <c r="AF545" i="11" s="1"/>
  <c r="Y546" i="7"/>
  <c r="AD546" i="11" s="1"/>
  <c r="Y547" i="7"/>
  <c r="Y548" i="7"/>
  <c r="AD548" i="11" s="1"/>
  <c r="Y549" i="7"/>
  <c r="Y550" i="7"/>
  <c r="Y551" i="7"/>
  <c r="Y552" i="7"/>
  <c r="AD552" i="11" s="1"/>
  <c r="Y553" i="7"/>
  <c r="AD553" i="11" s="1"/>
  <c r="Y554" i="7"/>
  <c r="AD554" i="11" s="1"/>
  <c r="Y555" i="7"/>
  <c r="Y556" i="7"/>
  <c r="AD556" i="11" s="1"/>
  <c r="Y557" i="7"/>
  <c r="Y558" i="7"/>
  <c r="Y559" i="7"/>
  <c r="Y560" i="7"/>
  <c r="Y561" i="7"/>
  <c r="AD561" i="11" s="1"/>
  <c r="Y562" i="7"/>
  <c r="AD562" i="11" s="1"/>
  <c r="Y563" i="7"/>
  <c r="Y564" i="7"/>
  <c r="AD564" i="11" s="1"/>
  <c r="Y565" i="7"/>
  <c r="Y566" i="7"/>
  <c r="Y567" i="7"/>
  <c r="Y568" i="7"/>
  <c r="Y569" i="7"/>
  <c r="AD569" i="11" s="1"/>
  <c r="AF569" i="11" s="1"/>
  <c r="Y570" i="7"/>
  <c r="AD570" i="11" s="1"/>
  <c r="Y571" i="7"/>
  <c r="Y572" i="7"/>
  <c r="AD572" i="11" s="1"/>
  <c r="Y573" i="7"/>
  <c r="Y574" i="7"/>
  <c r="Y575" i="7"/>
  <c r="Y576" i="7"/>
  <c r="AD576" i="11" s="1"/>
  <c r="Y577" i="7"/>
  <c r="AD577" i="11" s="1"/>
  <c r="AF577" i="11" s="1"/>
  <c r="Y578" i="7"/>
  <c r="AD578" i="11" s="1"/>
  <c r="Y579" i="7"/>
  <c r="Y580" i="7"/>
  <c r="AD580" i="11" s="1"/>
  <c r="Y581" i="7"/>
  <c r="Y582" i="7"/>
  <c r="Y583" i="7"/>
  <c r="Y584" i="7"/>
  <c r="AD584" i="11" s="1"/>
  <c r="Y585" i="7"/>
  <c r="AD585" i="11" s="1"/>
  <c r="AF585" i="11" s="1"/>
  <c r="Y586" i="7"/>
  <c r="AD586" i="11" s="1"/>
  <c r="Y587" i="7"/>
  <c r="AD587" i="11" s="1"/>
  <c r="Y588" i="7"/>
  <c r="AD588" i="11" s="1"/>
  <c r="Y589" i="7"/>
  <c r="Y590" i="7"/>
  <c r="Y591" i="7"/>
  <c r="Y592" i="7"/>
  <c r="Y593" i="7"/>
  <c r="AD593" i="11" s="1"/>
  <c r="AF593" i="11" s="1"/>
  <c r="Y594" i="7"/>
  <c r="AD594" i="11" s="1"/>
  <c r="Y595" i="7"/>
  <c r="AD595" i="11" s="1"/>
  <c r="Y596" i="7"/>
  <c r="AD596" i="11" s="1"/>
  <c r="Y597" i="7"/>
  <c r="Y598" i="7"/>
  <c r="Y599" i="7"/>
  <c r="Y600" i="7"/>
  <c r="AD600" i="11" s="1"/>
  <c r="Y601" i="7"/>
  <c r="AD601" i="11" s="1"/>
  <c r="AF601" i="11" s="1"/>
  <c r="Y602" i="7"/>
  <c r="AD602" i="11" s="1"/>
  <c r="Y603" i="7"/>
  <c r="AD603" i="11" s="1"/>
  <c r="Y604" i="7"/>
  <c r="AD604" i="11" s="1"/>
  <c r="Y605" i="7"/>
  <c r="Y606" i="7"/>
  <c r="Y607" i="7"/>
  <c r="Y608" i="7"/>
  <c r="Y609" i="7"/>
  <c r="AD609" i="11" s="1"/>
  <c r="AF609" i="11" s="1"/>
  <c r="Y610" i="7"/>
  <c r="AD610" i="11" s="1"/>
  <c r="Y611" i="7"/>
  <c r="Y612" i="7"/>
  <c r="AD612" i="11" s="1"/>
  <c r="Y613" i="7"/>
  <c r="Y614" i="7"/>
  <c r="Y615" i="7"/>
  <c r="Y616" i="7"/>
  <c r="AD616" i="11" s="1"/>
  <c r="Y617" i="7"/>
  <c r="Y618" i="7"/>
  <c r="AD618" i="11" s="1"/>
  <c r="Y619" i="7"/>
  <c r="Y620" i="7"/>
  <c r="AD620" i="11" s="1"/>
  <c r="Y621" i="7"/>
  <c r="Y622" i="7"/>
  <c r="Y623" i="7"/>
  <c r="Y624" i="7"/>
  <c r="AD624" i="11" s="1"/>
  <c r="Y625" i="7"/>
  <c r="AD625" i="11" s="1"/>
  <c r="AF625" i="11" s="1"/>
  <c r="Y626" i="7"/>
  <c r="AD626" i="11" s="1"/>
  <c r="Y627" i="7"/>
  <c r="Y628" i="7"/>
  <c r="AD628" i="11" s="1"/>
  <c r="Y629" i="7"/>
  <c r="Y630" i="7"/>
  <c r="Y631" i="7"/>
  <c r="Y632" i="7"/>
  <c r="AD632" i="11" s="1"/>
  <c r="Y633" i="7"/>
  <c r="AD633" i="11" s="1"/>
  <c r="AF633" i="11" s="1"/>
  <c r="Y634" i="7"/>
  <c r="AD634" i="11" s="1"/>
  <c r="Y635" i="7"/>
  <c r="AD635" i="11" s="1"/>
  <c r="Y636" i="7"/>
  <c r="AD636" i="11" s="1"/>
  <c r="Y637" i="7"/>
  <c r="Y638" i="7"/>
  <c r="Y639" i="7"/>
  <c r="Y640" i="7"/>
  <c r="AD640" i="11" s="1"/>
  <c r="Y641" i="7"/>
  <c r="AD641" i="11" s="1"/>
  <c r="AF641" i="11" s="1"/>
  <c r="Y642" i="7"/>
  <c r="AD642" i="11" s="1"/>
  <c r="Y643" i="7"/>
  <c r="Y644" i="7"/>
  <c r="AD644" i="11" s="1"/>
  <c r="Y645" i="7"/>
  <c r="Y646" i="7"/>
  <c r="Y647" i="7"/>
  <c r="Y648" i="7"/>
  <c r="AD648" i="11" s="1"/>
  <c r="Y649" i="7"/>
  <c r="AD649" i="11" s="1"/>
  <c r="AF649" i="11" s="1"/>
  <c r="Y650" i="7"/>
  <c r="AD650" i="11" s="1"/>
  <c r="Y651" i="7"/>
  <c r="Y652" i="7"/>
  <c r="AD652" i="11" s="1"/>
  <c r="Y653" i="7"/>
  <c r="Y654" i="7"/>
  <c r="Y655" i="7"/>
  <c r="Y656" i="7"/>
  <c r="AD656" i="11" s="1"/>
  <c r="Y657" i="7"/>
  <c r="AD657" i="11" s="1"/>
  <c r="AF657" i="11" s="1"/>
  <c r="Y658" i="7"/>
  <c r="AD658" i="11" s="1"/>
  <c r="Y659" i="7"/>
  <c r="Y660" i="7"/>
  <c r="AD660" i="11" s="1"/>
  <c r="Y661" i="7"/>
  <c r="Y662" i="7"/>
  <c r="Y663" i="7"/>
  <c r="Y664" i="7"/>
  <c r="AD664" i="11" s="1"/>
  <c r="Y665" i="7"/>
  <c r="AD665" i="11" s="1"/>
  <c r="Y666" i="7"/>
  <c r="AD666" i="11" s="1"/>
  <c r="Y667" i="7"/>
  <c r="Y668" i="7"/>
  <c r="Y669" i="7"/>
  <c r="Y670" i="7"/>
  <c r="Y671" i="7"/>
  <c r="Y672" i="7"/>
  <c r="AD672" i="11" s="1"/>
  <c r="Y673" i="7"/>
  <c r="AD673" i="11" s="1"/>
  <c r="Y674" i="7"/>
  <c r="AD674" i="11" s="1"/>
  <c r="Y675" i="7"/>
  <c r="Y676" i="7"/>
  <c r="AD676" i="11" s="1"/>
  <c r="AF676" i="11" s="1"/>
  <c r="Y677" i="7"/>
  <c r="Y678" i="7"/>
  <c r="Y679" i="7"/>
  <c r="Y680" i="7"/>
  <c r="AD680" i="11" s="1"/>
  <c r="Y681" i="7"/>
  <c r="AD681" i="11" s="1"/>
  <c r="AF681" i="11" s="1"/>
  <c r="Y682" i="7"/>
  <c r="AD682" i="11" s="1"/>
  <c r="Y683" i="7"/>
  <c r="AD683" i="11" s="1"/>
  <c r="AF683" i="11" s="1"/>
  <c r="Y684" i="7"/>
  <c r="AD684" i="11" s="1"/>
  <c r="Y685" i="7"/>
  <c r="Y686" i="7"/>
  <c r="Y687" i="7"/>
  <c r="Y688" i="7"/>
  <c r="AD688" i="11" s="1"/>
  <c r="AF688" i="11" s="1"/>
  <c r="Y689" i="7"/>
  <c r="Y690" i="7"/>
  <c r="AD690" i="11" s="1"/>
  <c r="Y691" i="7"/>
  <c r="AD691" i="11" s="1"/>
  <c r="Y692" i="7"/>
  <c r="AD692" i="11" s="1"/>
  <c r="AF692" i="11" s="1"/>
  <c r="Y693" i="7"/>
  <c r="Y694" i="7"/>
  <c r="Y695" i="7"/>
  <c r="Y696" i="7"/>
  <c r="AD696" i="11" s="1"/>
  <c r="AF696" i="11" s="1"/>
  <c r="Y697" i="7"/>
  <c r="AD697" i="11" s="1"/>
  <c r="Y698" i="7"/>
  <c r="AD698" i="11" s="1"/>
  <c r="Y699" i="7"/>
  <c r="Y700" i="7"/>
  <c r="AD700" i="11" s="1"/>
  <c r="AF700" i="11" s="1"/>
  <c r="Y701" i="7"/>
  <c r="Y702" i="7"/>
  <c r="Y703" i="7"/>
  <c r="Y704" i="7"/>
  <c r="Y705" i="7"/>
  <c r="AD705" i="11" s="1"/>
  <c r="Y706" i="7"/>
  <c r="AD706" i="11" s="1"/>
  <c r="Y707" i="7"/>
  <c r="Y708" i="7"/>
  <c r="AD708" i="11" s="1"/>
  <c r="AF708" i="11" s="1"/>
  <c r="Y709" i="7"/>
  <c r="Y710" i="7"/>
  <c r="Y711" i="7"/>
  <c r="Y712" i="7"/>
  <c r="AD712" i="11" s="1"/>
  <c r="AF712" i="11" s="1"/>
  <c r="Y713" i="7"/>
  <c r="Y714" i="7"/>
  <c r="AD714" i="11" s="1"/>
  <c r="Y715" i="7"/>
  <c r="AD715" i="11" s="1"/>
  <c r="Y716" i="7"/>
  <c r="AD716" i="11" s="1"/>
  <c r="AF716" i="11" s="1"/>
  <c r="Y717" i="7"/>
  <c r="Y718" i="7"/>
  <c r="Y719" i="7"/>
  <c r="Y720" i="7"/>
  <c r="AD720" i="11" s="1"/>
  <c r="AF720" i="11" s="1"/>
  <c r="Y721" i="7"/>
  <c r="AD721" i="11" s="1"/>
  <c r="Y722" i="7"/>
  <c r="AD722" i="11" s="1"/>
  <c r="Y723" i="7"/>
  <c r="AD723" i="11" s="1"/>
  <c r="Y724" i="7"/>
  <c r="AD724" i="11" s="1"/>
  <c r="AF724" i="11" s="1"/>
  <c r="Y725" i="7"/>
  <c r="Y726" i="7"/>
  <c r="Y727" i="7"/>
  <c r="Y728" i="7"/>
  <c r="Y729" i="7"/>
  <c r="AD729" i="11" s="1"/>
  <c r="Y730" i="7"/>
  <c r="AD730" i="11" s="1"/>
  <c r="Y731" i="7"/>
  <c r="AD731" i="11" s="1"/>
  <c r="Y732" i="7"/>
  <c r="AD732" i="11" s="1"/>
  <c r="AF732" i="11" s="1"/>
  <c r="Y733" i="7"/>
  <c r="Y734" i="7"/>
  <c r="Y735" i="7"/>
  <c r="Y736" i="7"/>
  <c r="Y737" i="7"/>
  <c r="AD737" i="11" s="1"/>
  <c r="Y738" i="7"/>
  <c r="Y739" i="7"/>
  <c r="Y740" i="7"/>
  <c r="AD740" i="11" s="1"/>
  <c r="AF740" i="11" s="1"/>
  <c r="Y741" i="7"/>
  <c r="Y742" i="7"/>
  <c r="Y743" i="7"/>
  <c r="Y744" i="7"/>
  <c r="AD744" i="11" s="1"/>
  <c r="AF744" i="11" s="1"/>
  <c r="Y745" i="7"/>
  <c r="AD745" i="11" s="1"/>
  <c r="Y746" i="7"/>
  <c r="AD746" i="11" s="1"/>
  <c r="Y747" i="7"/>
  <c r="Y748" i="7"/>
  <c r="AD748" i="11" s="1"/>
  <c r="AF748" i="11" s="1"/>
  <c r="Y749" i="7"/>
  <c r="Y750" i="7"/>
  <c r="Y751" i="7"/>
  <c r="Y752" i="7"/>
  <c r="AD752" i="11" s="1"/>
  <c r="Y753" i="7"/>
  <c r="AD753" i="11" s="1"/>
  <c r="Y754" i="7"/>
  <c r="AD754" i="11" s="1"/>
  <c r="Y755" i="7"/>
  <c r="Y756" i="7"/>
  <c r="AD756" i="11" s="1"/>
  <c r="AF756" i="11" s="1"/>
  <c r="Y757" i="7"/>
  <c r="Y758" i="7"/>
  <c r="Y759" i="7"/>
  <c r="Y760" i="7"/>
  <c r="AD760" i="11" s="1"/>
  <c r="AF760" i="11" s="1"/>
  <c r="Y761" i="7"/>
  <c r="AD761" i="11" s="1"/>
  <c r="Y762" i="7"/>
  <c r="AD762" i="11" s="1"/>
  <c r="Y763" i="7"/>
  <c r="AD763" i="11" s="1"/>
  <c r="Y764" i="7"/>
  <c r="AD764" i="11" s="1"/>
  <c r="AF764" i="11" s="1"/>
  <c r="Y765" i="7"/>
  <c r="Y766" i="7"/>
  <c r="Y767" i="7"/>
  <c r="Y768" i="7"/>
  <c r="Y769" i="7"/>
  <c r="AD769" i="11" s="1"/>
  <c r="Y770" i="7"/>
  <c r="AD770" i="11" s="1"/>
  <c r="Y771" i="7"/>
  <c r="AD771" i="11" s="1"/>
  <c r="Y772" i="7"/>
  <c r="AD772" i="11" s="1"/>
  <c r="AF772" i="11" s="1"/>
  <c r="Y773" i="7"/>
  <c r="Y774" i="7"/>
  <c r="Y775" i="7"/>
  <c r="Y776" i="7"/>
  <c r="AD776" i="11" s="1"/>
  <c r="Y777" i="7"/>
  <c r="AD777" i="11" s="1"/>
  <c r="Y778" i="7"/>
  <c r="AD778" i="11" s="1"/>
  <c r="Y779" i="7"/>
  <c r="AD779" i="11" s="1"/>
  <c r="Y780" i="7"/>
  <c r="AD780" i="11" s="1"/>
  <c r="AF780" i="11" s="1"/>
  <c r="Y781" i="7"/>
  <c r="Y782" i="7"/>
  <c r="Y783" i="7"/>
  <c r="Y784" i="7"/>
  <c r="AD784" i="11" s="1"/>
  <c r="Y785" i="7"/>
  <c r="AD785" i="11" s="1"/>
  <c r="Y786" i="7"/>
  <c r="AD786" i="11" s="1"/>
  <c r="Y787" i="7"/>
  <c r="AD787" i="11" s="1"/>
  <c r="Y788" i="7"/>
  <c r="AD788" i="11" s="1"/>
  <c r="Y789" i="7"/>
  <c r="Y790" i="7"/>
  <c r="Y791" i="7"/>
  <c r="Y792" i="7"/>
  <c r="Y793" i="7"/>
  <c r="AD793" i="11" s="1"/>
  <c r="Y794" i="7"/>
  <c r="AD794" i="11" s="1"/>
  <c r="Y795" i="7"/>
  <c r="AD795" i="11" s="1"/>
  <c r="Y796" i="7"/>
  <c r="AD796" i="11" s="1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AG190" i="11"/>
  <c r="AG230" i="11"/>
  <c r="AG294" i="11"/>
  <c r="AG318" i="11"/>
  <c r="AG357" i="11"/>
  <c r="AG431" i="11"/>
  <c r="AG494" i="11"/>
  <c r="AG559" i="11"/>
  <c r="AG598" i="11"/>
  <c r="AG647" i="11"/>
  <c r="AG652" i="11"/>
  <c r="AG758" i="11"/>
  <c r="AC108" i="11"/>
  <c r="AC116" i="11"/>
  <c r="AC140" i="11"/>
  <c r="AC148" i="11"/>
  <c r="AC156" i="11"/>
  <c r="AC196" i="11"/>
  <c r="AC252" i="11"/>
  <c r="AC267" i="11"/>
  <c r="AC276" i="11"/>
  <c r="AC284" i="11"/>
  <c r="AC353" i="11"/>
  <c r="AC364" i="11"/>
  <c r="AC396" i="11"/>
  <c r="AC404" i="11"/>
  <c r="AC428" i="11"/>
  <c r="AC476" i="11"/>
  <c r="AC492" i="11"/>
  <c r="AC500" i="11"/>
  <c r="AC508" i="11"/>
  <c r="AC523" i="11"/>
  <c r="AC532" i="11"/>
  <c r="AC540" i="11"/>
  <c r="AC555" i="11"/>
  <c r="AC580" i="11"/>
  <c r="AC596" i="11"/>
  <c r="AC619" i="11"/>
  <c r="AC643" i="11"/>
  <c r="AC668" i="11"/>
  <c r="AC675" i="11"/>
  <c r="AC676" i="11"/>
  <c r="AC692" i="11"/>
  <c r="AC708" i="11"/>
  <c r="AC731" i="11"/>
  <c r="AC755" i="11"/>
  <c r="AC756" i="11"/>
  <c r="AC764" i="11"/>
  <c r="AC788" i="11"/>
  <c r="AC795" i="11"/>
  <c r="AC796" i="11"/>
  <c r="AC4" i="11"/>
  <c r="AC6" i="11"/>
  <c r="AC8" i="11"/>
  <c r="AC23" i="11"/>
  <c r="AC24" i="11"/>
  <c r="AC30" i="11"/>
  <c r="AC39" i="11"/>
  <c r="M2" i="7"/>
  <c r="M3" i="7"/>
  <c r="M4" i="7"/>
  <c r="M5" i="7"/>
  <c r="M6" i="7"/>
  <c r="M7" i="7"/>
  <c r="M8" i="7"/>
  <c r="M9" i="7"/>
  <c r="M10" i="7"/>
  <c r="W10" i="7" s="1"/>
  <c r="AC10" i="11" s="1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52" i="7"/>
  <c r="W52" i="7" s="1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L67" i="10"/>
  <c r="L68" i="10"/>
  <c r="L75" i="10"/>
  <c r="L76" i="10"/>
  <c r="L83" i="10"/>
  <c r="L84" i="10"/>
  <c r="L108" i="10"/>
  <c r="L172" i="10"/>
  <c r="L204" i="10"/>
  <c r="L236" i="10"/>
  <c r="L268" i="10"/>
  <c r="L300" i="10"/>
  <c r="L332" i="10"/>
  <c r="L364" i="10"/>
  <c r="L396" i="10"/>
  <c r="L411" i="10"/>
  <c r="L460" i="10"/>
  <c r="L524" i="10"/>
  <c r="L572" i="10"/>
  <c r="L604" i="10"/>
  <c r="L636" i="10"/>
  <c r="L667" i="10"/>
  <c r="L683" i="10"/>
  <c r="L691" i="10"/>
  <c r="L707" i="10"/>
  <c r="L715" i="10"/>
  <c r="L764" i="10"/>
  <c r="L796" i="10"/>
  <c r="N46" i="11"/>
  <c r="O46" i="11"/>
  <c r="N47" i="11"/>
  <c r="O47" i="11"/>
  <c r="N48" i="11"/>
  <c r="O48" i="11"/>
  <c r="N49" i="11"/>
  <c r="O49" i="11"/>
  <c r="Y49" i="11" s="1"/>
  <c r="Z49" i="11" s="1"/>
  <c r="N50" i="11"/>
  <c r="O50" i="11"/>
  <c r="N51" i="11"/>
  <c r="O51" i="11"/>
  <c r="N52" i="11"/>
  <c r="O52" i="11"/>
  <c r="N53" i="11"/>
  <c r="O53" i="11"/>
  <c r="Y53" i="11" s="1"/>
  <c r="Z53" i="11" s="1"/>
  <c r="N54" i="11"/>
  <c r="O54" i="11"/>
  <c r="N55" i="11"/>
  <c r="O55" i="11"/>
  <c r="N56" i="11"/>
  <c r="O56" i="11"/>
  <c r="N57" i="11"/>
  <c r="O57" i="11"/>
  <c r="Y57" i="11" s="1"/>
  <c r="Z57" i="11" s="1"/>
  <c r="N58" i="11"/>
  <c r="O58" i="11"/>
  <c r="N59" i="11"/>
  <c r="O59" i="11"/>
  <c r="N60" i="11"/>
  <c r="O60" i="11"/>
  <c r="N61" i="11"/>
  <c r="O61" i="11"/>
  <c r="Y61" i="11" s="1"/>
  <c r="Z61" i="11" s="1"/>
  <c r="N62" i="11"/>
  <c r="O62" i="11"/>
  <c r="N63" i="11"/>
  <c r="O63" i="11"/>
  <c r="N64" i="11"/>
  <c r="O64" i="11"/>
  <c r="N65" i="11"/>
  <c r="O65" i="11"/>
  <c r="Y65" i="11" s="1"/>
  <c r="Z65" i="11" s="1"/>
  <c r="N66" i="11"/>
  <c r="O66" i="11"/>
  <c r="N67" i="11"/>
  <c r="O67" i="11"/>
  <c r="N68" i="11"/>
  <c r="O68" i="11"/>
  <c r="N69" i="11"/>
  <c r="O69" i="11"/>
  <c r="Y69" i="11" s="1"/>
  <c r="Z69" i="11" s="1"/>
  <c r="N70" i="11"/>
  <c r="O70" i="11"/>
  <c r="N71" i="11"/>
  <c r="O71" i="11"/>
  <c r="N72" i="11"/>
  <c r="O72" i="11"/>
  <c r="N73" i="11"/>
  <c r="O73" i="11"/>
  <c r="Y73" i="11" s="1"/>
  <c r="Z73" i="11" s="1"/>
  <c r="N74" i="11"/>
  <c r="O74" i="11"/>
  <c r="N75" i="11"/>
  <c r="O75" i="11"/>
  <c r="N76" i="11"/>
  <c r="O76" i="11"/>
  <c r="N77" i="11"/>
  <c r="O77" i="11"/>
  <c r="Y77" i="11" s="1"/>
  <c r="Z77" i="11" s="1"/>
  <c r="N78" i="11"/>
  <c r="O78" i="11"/>
  <c r="N79" i="11"/>
  <c r="O79" i="11"/>
  <c r="N80" i="11"/>
  <c r="O80" i="11"/>
  <c r="N81" i="11"/>
  <c r="O81" i="11"/>
  <c r="Y81" i="11" s="1"/>
  <c r="Z81" i="11" s="1"/>
  <c r="N82" i="11"/>
  <c r="O82" i="11"/>
  <c r="N83" i="11"/>
  <c r="O83" i="11"/>
  <c r="N84" i="11"/>
  <c r="O84" i="11"/>
  <c r="N85" i="11"/>
  <c r="O85" i="11"/>
  <c r="Y85" i="11" s="1"/>
  <c r="Z85" i="11" s="1"/>
  <c r="N86" i="11"/>
  <c r="O86" i="11"/>
  <c r="N87" i="11"/>
  <c r="O87" i="11"/>
  <c r="N88" i="11"/>
  <c r="O88" i="11"/>
  <c r="N89" i="11"/>
  <c r="O89" i="11"/>
  <c r="Y89" i="11" s="1"/>
  <c r="Z89" i="11" s="1"/>
  <c r="N90" i="11"/>
  <c r="O90" i="11"/>
  <c r="N91" i="11"/>
  <c r="O91" i="11"/>
  <c r="N92" i="11"/>
  <c r="O92" i="11"/>
  <c r="N93" i="11"/>
  <c r="O93" i="11"/>
  <c r="N94" i="11"/>
  <c r="O94" i="11"/>
  <c r="N95" i="11"/>
  <c r="O95" i="11"/>
  <c r="N96" i="11"/>
  <c r="O96" i="11"/>
  <c r="N97" i="11"/>
  <c r="O97" i="11"/>
  <c r="N98" i="11"/>
  <c r="O98" i="11"/>
  <c r="N99" i="11"/>
  <c r="O99" i="11"/>
  <c r="N100" i="11"/>
  <c r="O100" i="11"/>
  <c r="N101" i="11"/>
  <c r="O101" i="11"/>
  <c r="N102" i="11"/>
  <c r="O102" i="11"/>
  <c r="N103" i="11"/>
  <c r="O103" i="11"/>
  <c r="N104" i="11"/>
  <c r="O104" i="11"/>
  <c r="N105" i="11"/>
  <c r="O105" i="11"/>
  <c r="Z105" i="11" s="1"/>
  <c r="N106" i="11"/>
  <c r="O106" i="11"/>
  <c r="N107" i="11"/>
  <c r="O107" i="11"/>
  <c r="N108" i="11"/>
  <c r="O108" i="11"/>
  <c r="N109" i="11"/>
  <c r="O109" i="11"/>
  <c r="Z109" i="11" s="1"/>
  <c r="N110" i="11"/>
  <c r="O110" i="11"/>
  <c r="N111" i="11"/>
  <c r="O111" i="11"/>
  <c r="N112" i="11"/>
  <c r="O112" i="11"/>
  <c r="N113" i="11"/>
  <c r="O113" i="11"/>
  <c r="N114" i="11"/>
  <c r="O114" i="11"/>
  <c r="N115" i="11"/>
  <c r="O115" i="11"/>
  <c r="N116" i="11"/>
  <c r="O116" i="11"/>
  <c r="N117" i="11"/>
  <c r="O117" i="11"/>
  <c r="N118" i="11"/>
  <c r="O118" i="11"/>
  <c r="N119" i="11"/>
  <c r="O119" i="11"/>
  <c r="N120" i="11"/>
  <c r="O120" i="11"/>
  <c r="N121" i="11"/>
  <c r="O121" i="11"/>
  <c r="N122" i="11"/>
  <c r="O122" i="11"/>
  <c r="N123" i="11"/>
  <c r="O123" i="11"/>
  <c r="N124" i="11"/>
  <c r="O124" i="11"/>
  <c r="N125" i="11"/>
  <c r="O125" i="11"/>
  <c r="N126" i="11"/>
  <c r="O126" i="11"/>
  <c r="N127" i="11"/>
  <c r="O127" i="11"/>
  <c r="N128" i="11"/>
  <c r="O128" i="11"/>
  <c r="N129" i="11"/>
  <c r="O129" i="11"/>
  <c r="N130" i="11"/>
  <c r="O130" i="11"/>
  <c r="N131" i="11"/>
  <c r="O131" i="11"/>
  <c r="N132" i="11"/>
  <c r="O132" i="11"/>
  <c r="N133" i="11"/>
  <c r="O133" i="11"/>
  <c r="N134" i="11"/>
  <c r="O134" i="11"/>
  <c r="N135" i="11"/>
  <c r="O135" i="11"/>
  <c r="N136" i="11"/>
  <c r="O136" i="11"/>
  <c r="N137" i="11"/>
  <c r="O137" i="11"/>
  <c r="N138" i="11"/>
  <c r="O138" i="11"/>
  <c r="N139" i="11"/>
  <c r="O139" i="11"/>
  <c r="N140" i="11"/>
  <c r="O140" i="11"/>
  <c r="N141" i="11"/>
  <c r="O141" i="11"/>
  <c r="Z141" i="11" s="1"/>
  <c r="N142" i="11"/>
  <c r="O142" i="11"/>
  <c r="N143" i="11"/>
  <c r="O143" i="11"/>
  <c r="N144" i="11"/>
  <c r="O144" i="11"/>
  <c r="N145" i="11"/>
  <c r="O145" i="11"/>
  <c r="Z145" i="11" s="1"/>
  <c r="N146" i="11"/>
  <c r="O146" i="11"/>
  <c r="N147" i="11"/>
  <c r="O147" i="11"/>
  <c r="N148" i="11"/>
  <c r="O148" i="11"/>
  <c r="N149" i="11"/>
  <c r="O149" i="11"/>
  <c r="Z149" i="11" s="1"/>
  <c r="N150" i="11"/>
  <c r="O150" i="11"/>
  <c r="N151" i="11"/>
  <c r="O151" i="11"/>
  <c r="N152" i="11"/>
  <c r="O152" i="11"/>
  <c r="N153" i="11"/>
  <c r="O153" i="11"/>
  <c r="Z153" i="11" s="1"/>
  <c r="N154" i="11"/>
  <c r="O154" i="11"/>
  <c r="N155" i="11"/>
  <c r="O155" i="11"/>
  <c r="N156" i="11"/>
  <c r="O156" i="11"/>
  <c r="N157" i="11"/>
  <c r="O157" i="11"/>
  <c r="Z157" i="11" s="1"/>
  <c r="N158" i="11"/>
  <c r="O158" i="11"/>
  <c r="N159" i="11"/>
  <c r="O159" i="11"/>
  <c r="N160" i="11"/>
  <c r="O160" i="11"/>
  <c r="N161" i="11"/>
  <c r="O161" i="11"/>
  <c r="N162" i="11"/>
  <c r="O162" i="11"/>
  <c r="N163" i="11"/>
  <c r="O163" i="11"/>
  <c r="N164" i="11"/>
  <c r="O164" i="11"/>
  <c r="N165" i="11"/>
  <c r="O165" i="11"/>
  <c r="N166" i="11"/>
  <c r="O166" i="11"/>
  <c r="N167" i="11"/>
  <c r="O167" i="11"/>
  <c r="N168" i="11"/>
  <c r="O168" i="11"/>
  <c r="N169" i="11"/>
  <c r="O169" i="11"/>
  <c r="N170" i="11"/>
  <c r="O170" i="11"/>
  <c r="N171" i="11"/>
  <c r="O171" i="11"/>
  <c r="N172" i="11"/>
  <c r="O172" i="11"/>
  <c r="N173" i="11"/>
  <c r="O173" i="11"/>
  <c r="N174" i="11"/>
  <c r="O174" i="11"/>
  <c r="N175" i="11"/>
  <c r="O175" i="11"/>
  <c r="N176" i="11"/>
  <c r="O176" i="11"/>
  <c r="N177" i="11"/>
  <c r="O177" i="11"/>
  <c r="N178" i="11"/>
  <c r="O178" i="11"/>
  <c r="N179" i="11"/>
  <c r="O179" i="11"/>
  <c r="N180" i="11"/>
  <c r="O180" i="11"/>
  <c r="N181" i="11"/>
  <c r="O181" i="11"/>
  <c r="N182" i="11"/>
  <c r="O182" i="11"/>
  <c r="N183" i="11"/>
  <c r="O183" i="11"/>
  <c r="N184" i="11"/>
  <c r="O184" i="11"/>
  <c r="N185" i="11"/>
  <c r="O185" i="11"/>
  <c r="Z185" i="11" s="1"/>
  <c r="N186" i="11"/>
  <c r="O186" i="11"/>
  <c r="N187" i="11"/>
  <c r="O187" i="11"/>
  <c r="N188" i="11"/>
  <c r="O188" i="11"/>
  <c r="N189" i="11"/>
  <c r="O189" i="11"/>
  <c r="Z189" i="11" s="1"/>
  <c r="N190" i="11"/>
  <c r="O190" i="11"/>
  <c r="N191" i="11"/>
  <c r="O191" i="11"/>
  <c r="N192" i="11"/>
  <c r="O192" i="11"/>
  <c r="N193" i="11"/>
  <c r="O193" i="11"/>
  <c r="Z193" i="11" s="1"/>
  <c r="N194" i="11"/>
  <c r="O194" i="11"/>
  <c r="N195" i="11"/>
  <c r="O195" i="11"/>
  <c r="N196" i="11"/>
  <c r="O196" i="11"/>
  <c r="N197" i="11"/>
  <c r="O197" i="11"/>
  <c r="N198" i="11"/>
  <c r="O198" i="11"/>
  <c r="N199" i="11"/>
  <c r="O199" i="11"/>
  <c r="N200" i="11"/>
  <c r="O200" i="11"/>
  <c r="N201" i="11"/>
  <c r="O201" i="11"/>
  <c r="N202" i="11"/>
  <c r="O202" i="11"/>
  <c r="N203" i="11"/>
  <c r="O203" i="11"/>
  <c r="N204" i="11"/>
  <c r="O204" i="11"/>
  <c r="N205" i="11"/>
  <c r="O205" i="11"/>
  <c r="N206" i="11"/>
  <c r="O206" i="11"/>
  <c r="N207" i="11"/>
  <c r="O207" i="11"/>
  <c r="N208" i="11"/>
  <c r="O208" i="11"/>
  <c r="N209" i="11"/>
  <c r="O209" i="11"/>
  <c r="N210" i="11"/>
  <c r="O210" i="11"/>
  <c r="N211" i="11"/>
  <c r="O211" i="11"/>
  <c r="N212" i="11"/>
  <c r="O212" i="11"/>
  <c r="N213" i="11"/>
  <c r="O213" i="11"/>
  <c r="N214" i="11"/>
  <c r="O214" i="11"/>
  <c r="N215" i="11"/>
  <c r="O215" i="11"/>
  <c r="N216" i="11"/>
  <c r="O216" i="11"/>
  <c r="N217" i="11"/>
  <c r="O217" i="11"/>
  <c r="Z217" i="11" s="1"/>
  <c r="N218" i="11"/>
  <c r="O218" i="11"/>
  <c r="N219" i="11"/>
  <c r="O219" i="11"/>
  <c r="N220" i="11"/>
  <c r="O220" i="11"/>
  <c r="N221" i="11"/>
  <c r="O221" i="11"/>
  <c r="Z221" i="11" s="1"/>
  <c r="N222" i="11"/>
  <c r="O222" i="11"/>
  <c r="N223" i="11"/>
  <c r="O223" i="11"/>
  <c r="N224" i="11"/>
  <c r="O224" i="11"/>
  <c r="N225" i="11"/>
  <c r="O225" i="11"/>
  <c r="Z225" i="11" s="1"/>
  <c r="N226" i="11"/>
  <c r="O226" i="11"/>
  <c r="N227" i="11"/>
  <c r="O227" i="11"/>
  <c r="N228" i="11"/>
  <c r="O228" i="11"/>
  <c r="N229" i="11"/>
  <c r="O229" i="11"/>
  <c r="N230" i="11"/>
  <c r="O230" i="11"/>
  <c r="N231" i="11"/>
  <c r="O231" i="11"/>
  <c r="N232" i="11"/>
  <c r="O232" i="11"/>
  <c r="N233" i="11"/>
  <c r="O233" i="11"/>
  <c r="N234" i="11"/>
  <c r="O234" i="11"/>
  <c r="N235" i="11"/>
  <c r="O235" i="11"/>
  <c r="N236" i="11"/>
  <c r="O236" i="11"/>
  <c r="N237" i="11"/>
  <c r="O237" i="11"/>
  <c r="N238" i="11"/>
  <c r="O238" i="11"/>
  <c r="N239" i="11"/>
  <c r="O239" i="11"/>
  <c r="N240" i="11"/>
  <c r="O240" i="11"/>
  <c r="N241" i="11"/>
  <c r="O241" i="11"/>
  <c r="N242" i="11"/>
  <c r="O242" i="11"/>
  <c r="N243" i="11"/>
  <c r="O243" i="11"/>
  <c r="N244" i="11"/>
  <c r="O244" i="11"/>
  <c r="N245" i="11"/>
  <c r="O245" i="11"/>
  <c r="N246" i="11"/>
  <c r="O246" i="11"/>
  <c r="N247" i="11"/>
  <c r="O247" i="11"/>
  <c r="N248" i="11"/>
  <c r="O248" i="11"/>
  <c r="N249" i="11"/>
  <c r="O249" i="11"/>
  <c r="Z249" i="11" s="1"/>
  <c r="N250" i="11"/>
  <c r="O250" i="11"/>
  <c r="N251" i="11"/>
  <c r="O251" i="11"/>
  <c r="N252" i="11"/>
  <c r="O252" i="11"/>
  <c r="N253" i="11"/>
  <c r="O253" i="11"/>
  <c r="Z253" i="11" s="1"/>
  <c r="N254" i="11"/>
  <c r="O254" i="11"/>
  <c r="N255" i="11"/>
  <c r="O255" i="11"/>
  <c r="N256" i="11"/>
  <c r="O256" i="11"/>
  <c r="N257" i="11"/>
  <c r="O257" i="11"/>
  <c r="Z257" i="11" s="1"/>
  <c r="N258" i="11"/>
  <c r="O258" i="11"/>
  <c r="N259" i="11"/>
  <c r="O259" i="11"/>
  <c r="N260" i="11"/>
  <c r="O260" i="11"/>
  <c r="N261" i="11"/>
  <c r="O261" i="11"/>
  <c r="N262" i="11"/>
  <c r="O262" i="11"/>
  <c r="N263" i="11"/>
  <c r="O263" i="11"/>
  <c r="N264" i="11"/>
  <c r="O264" i="11"/>
  <c r="N265" i="11"/>
  <c r="O265" i="11"/>
  <c r="Z265" i="11" s="1"/>
  <c r="N266" i="11"/>
  <c r="O266" i="11"/>
  <c r="N267" i="11"/>
  <c r="O267" i="11"/>
  <c r="N268" i="11"/>
  <c r="O268" i="11"/>
  <c r="N269" i="11"/>
  <c r="O269" i="11"/>
  <c r="Z269" i="11" s="1"/>
  <c r="N270" i="11"/>
  <c r="O270" i="11"/>
  <c r="N271" i="11"/>
  <c r="O271" i="11"/>
  <c r="N272" i="11"/>
  <c r="O272" i="11"/>
  <c r="N273" i="11"/>
  <c r="O273" i="11"/>
  <c r="N274" i="11"/>
  <c r="O274" i="11"/>
  <c r="N275" i="11"/>
  <c r="O275" i="11"/>
  <c r="N276" i="11"/>
  <c r="O276" i="11"/>
  <c r="N277" i="11"/>
  <c r="O277" i="11"/>
  <c r="N278" i="11"/>
  <c r="O278" i="11"/>
  <c r="N279" i="11"/>
  <c r="O279" i="11"/>
  <c r="N280" i="11"/>
  <c r="O280" i="11"/>
  <c r="N281" i="11"/>
  <c r="O281" i="11"/>
  <c r="N282" i="11"/>
  <c r="O282" i="11"/>
  <c r="N283" i="11"/>
  <c r="O283" i="11"/>
  <c r="N284" i="11"/>
  <c r="O284" i="11"/>
  <c r="N285" i="11"/>
  <c r="O285" i="11"/>
  <c r="N286" i="11"/>
  <c r="O286" i="11"/>
  <c r="N287" i="11"/>
  <c r="O287" i="11"/>
  <c r="N288" i="11"/>
  <c r="O288" i="11"/>
  <c r="N289" i="11"/>
  <c r="O289" i="11"/>
  <c r="Z289" i="11" s="1"/>
  <c r="N290" i="11"/>
  <c r="O290" i="11"/>
  <c r="N291" i="11"/>
  <c r="O291" i="11"/>
  <c r="N292" i="11"/>
  <c r="O292" i="11"/>
  <c r="N293" i="11"/>
  <c r="O293" i="11"/>
  <c r="N294" i="11"/>
  <c r="O294" i="11"/>
  <c r="N295" i="11"/>
  <c r="O295" i="11"/>
  <c r="N296" i="11"/>
  <c r="O296" i="11"/>
  <c r="N297" i="11"/>
  <c r="O297" i="11"/>
  <c r="N298" i="11"/>
  <c r="O298" i="11"/>
  <c r="N299" i="11"/>
  <c r="O299" i="11"/>
  <c r="N300" i="11"/>
  <c r="O300" i="11"/>
  <c r="N301" i="11"/>
  <c r="O301" i="11"/>
  <c r="Z301" i="11" s="1"/>
  <c r="N302" i="11"/>
  <c r="O302" i="11"/>
  <c r="N303" i="11"/>
  <c r="O303" i="11"/>
  <c r="N304" i="11"/>
  <c r="O304" i="11"/>
  <c r="N305" i="11"/>
  <c r="O305" i="11"/>
  <c r="N306" i="11"/>
  <c r="O306" i="11"/>
  <c r="N307" i="11"/>
  <c r="O307" i="11"/>
  <c r="N308" i="11"/>
  <c r="O308" i="11"/>
  <c r="N309" i="11"/>
  <c r="O309" i="11"/>
  <c r="Z309" i="11" s="1"/>
  <c r="N310" i="11"/>
  <c r="O310" i="11"/>
  <c r="N311" i="11"/>
  <c r="O311" i="11"/>
  <c r="N312" i="11"/>
  <c r="O312" i="11"/>
  <c r="N313" i="11"/>
  <c r="O313" i="11"/>
  <c r="N314" i="11"/>
  <c r="O314" i="11"/>
  <c r="N315" i="11"/>
  <c r="O315" i="11"/>
  <c r="N316" i="11"/>
  <c r="O316" i="11"/>
  <c r="N317" i="11"/>
  <c r="O317" i="11"/>
  <c r="N318" i="11"/>
  <c r="O318" i="11"/>
  <c r="N319" i="11"/>
  <c r="O319" i="11"/>
  <c r="N320" i="11"/>
  <c r="O320" i="11"/>
  <c r="N321" i="11"/>
  <c r="O321" i="11"/>
  <c r="N322" i="11"/>
  <c r="O322" i="11"/>
  <c r="N323" i="11"/>
  <c r="O323" i="11"/>
  <c r="N324" i="11"/>
  <c r="O324" i="11"/>
  <c r="N325" i="11"/>
  <c r="O325" i="11"/>
  <c r="Z325" i="11" s="1"/>
  <c r="N326" i="11"/>
  <c r="O326" i="11"/>
  <c r="N327" i="11"/>
  <c r="O327" i="11"/>
  <c r="N328" i="11"/>
  <c r="O328" i="11"/>
  <c r="N329" i="11"/>
  <c r="O329" i="11"/>
  <c r="Z329" i="11" s="1"/>
  <c r="N330" i="11"/>
  <c r="O330" i="11"/>
  <c r="N331" i="11"/>
  <c r="O331" i="11"/>
  <c r="N332" i="11"/>
  <c r="O332" i="11"/>
  <c r="N333" i="11"/>
  <c r="O333" i="11"/>
  <c r="N334" i="11"/>
  <c r="O334" i="11"/>
  <c r="N335" i="11"/>
  <c r="O335" i="11"/>
  <c r="N336" i="11"/>
  <c r="O336" i="11"/>
  <c r="N337" i="11"/>
  <c r="O337" i="11"/>
  <c r="Z337" i="11" s="1"/>
  <c r="N338" i="11"/>
  <c r="O338" i="11"/>
  <c r="N339" i="11"/>
  <c r="O339" i="11"/>
  <c r="N340" i="11"/>
  <c r="O340" i="11"/>
  <c r="N341" i="11"/>
  <c r="O341" i="11"/>
  <c r="N342" i="11"/>
  <c r="O342" i="11"/>
  <c r="N343" i="11"/>
  <c r="O343" i="11"/>
  <c r="N344" i="11"/>
  <c r="O344" i="11"/>
  <c r="N345" i="11"/>
  <c r="O345" i="11"/>
  <c r="Z345" i="11" s="1"/>
  <c r="N346" i="11"/>
  <c r="O346" i="11"/>
  <c r="N347" i="11"/>
  <c r="O347" i="11"/>
  <c r="N348" i="11"/>
  <c r="O348" i="11"/>
  <c r="N349" i="11"/>
  <c r="O349" i="11"/>
  <c r="Z349" i="11" s="1"/>
  <c r="N350" i="11"/>
  <c r="O350" i="11"/>
  <c r="N351" i="11"/>
  <c r="O351" i="11"/>
  <c r="N352" i="11"/>
  <c r="O352" i="11"/>
  <c r="N353" i="11"/>
  <c r="O353" i="11"/>
  <c r="N354" i="11"/>
  <c r="O354" i="11"/>
  <c r="N355" i="11"/>
  <c r="O355" i="11"/>
  <c r="N356" i="11"/>
  <c r="O356" i="11"/>
  <c r="N357" i="11"/>
  <c r="O357" i="11"/>
  <c r="N358" i="11"/>
  <c r="O358" i="11"/>
  <c r="N359" i="11"/>
  <c r="O359" i="11"/>
  <c r="N360" i="11"/>
  <c r="O360" i="11"/>
  <c r="N361" i="11"/>
  <c r="O361" i="11"/>
  <c r="N362" i="11"/>
  <c r="O362" i="11"/>
  <c r="N363" i="11"/>
  <c r="O363" i="11"/>
  <c r="N364" i="11"/>
  <c r="O364" i="11"/>
  <c r="N365" i="11"/>
  <c r="O365" i="11"/>
  <c r="Z365" i="11" s="1"/>
  <c r="N366" i="11"/>
  <c r="O366" i="11"/>
  <c r="N367" i="11"/>
  <c r="O367" i="11"/>
  <c r="N368" i="11"/>
  <c r="O368" i="11"/>
  <c r="N369" i="11"/>
  <c r="O369" i="11"/>
  <c r="N370" i="11"/>
  <c r="O370" i="11"/>
  <c r="N371" i="11"/>
  <c r="O371" i="11"/>
  <c r="N372" i="11"/>
  <c r="O372" i="11"/>
  <c r="N373" i="11"/>
  <c r="O373" i="11"/>
  <c r="N374" i="11"/>
  <c r="O374" i="11"/>
  <c r="N375" i="11"/>
  <c r="O375" i="11"/>
  <c r="N376" i="11"/>
  <c r="O376" i="11"/>
  <c r="N377" i="11"/>
  <c r="O377" i="11"/>
  <c r="N378" i="11"/>
  <c r="O378" i="11"/>
  <c r="N379" i="11"/>
  <c r="O379" i="11"/>
  <c r="N380" i="11"/>
  <c r="O380" i="11"/>
  <c r="N381" i="11"/>
  <c r="O381" i="11"/>
  <c r="N382" i="11"/>
  <c r="O382" i="11"/>
  <c r="N383" i="11"/>
  <c r="O383" i="11"/>
  <c r="N384" i="11"/>
  <c r="O384" i="11"/>
  <c r="N385" i="11"/>
  <c r="O385" i="11"/>
  <c r="N386" i="11"/>
  <c r="O386" i="11"/>
  <c r="N387" i="11"/>
  <c r="O387" i="11"/>
  <c r="N388" i="11"/>
  <c r="O388" i="11"/>
  <c r="N389" i="11"/>
  <c r="O389" i="11"/>
  <c r="N390" i="11"/>
  <c r="O390" i="11"/>
  <c r="N391" i="11"/>
  <c r="O391" i="11"/>
  <c r="N392" i="11"/>
  <c r="O392" i="11"/>
  <c r="N393" i="11"/>
  <c r="O393" i="11"/>
  <c r="N394" i="11"/>
  <c r="O394" i="11"/>
  <c r="N395" i="11"/>
  <c r="O395" i="11"/>
  <c r="N396" i="11"/>
  <c r="O396" i="11"/>
  <c r="N397" i="11"/>
  <c r="O397" i="11"/>
  <c r="N398" i="11"/>
  <c r="O398" i="11"/>
  <c r="N399" i="11"/>
  <c r="O399" i="11"/>
  <c r="N400" i="11"/>
  <c r="O400" i="11"/>
  <c r="N401" i="11"/>
  <c r="O401" i="11"/>
  <c r="N402" i="11"/>
  <c r="O402" i="11"/>
  <c r="N403" i="11"/>
  <c r="O403" i="11"/>
  <c r="N404" i="11"/>
  <c r="O404" i="11"/>
  <c r="N405" i="11"/>
  <c r="O405" i="11"/>
  <c r="N406" i="11"/>
  <c r="O406" i="11"/>
  <c r="N407" i="11"/>
  <c r="O407" i="11"/>
  <c r="N408" i="11"/>
  <c r="O408" i="11"/>
  <c r="N409" i="11"/>
  <c r="O409" i="11"/>
  <c r="N410" i="11"/>
  <c r="O410" i="11"/>
  <c r="N411" i="11"/>
  <c r="O411" i="11"/>
  <c r="N412" i="11"/>
  <c r="O412" i="11"/>
  <c r="N413" i="11"/>
  <c r="O413" i="11"/>
  <c r="N414" i="11"/>
  <c r="O414" i="11"/>
  <c r="N415" i="11"/>
  <c r="O415" i="11"/>
  <c r="N416" i="11"/>
  <c r="O416" i="11"/>
  <c r="N417" i="11"/>
  <c r="O417" i="11"/>
  <c r="N418" i="11"/>
  <c r="O418" i="11"/>
  <c r="N419" i="11"/>
  <c r="O419" i="11"/>
  <c r="N420" i="11"/>
  <c r="O420" i="11"/>
  <c r="N421" i="11"/>
  <c r="O421" i="11"/>
  <c r="N422" i="11"/>
  <c r="O422" i="11"/>
  <c r="N423" i="11"/>
  <c r="O423" i="11"/>
  <c r="N424" i="11"/>
  <c r="O424" i="11"/>
  <c r="N425" i="11"/>
  <c r="O425" i="11"/>
  <c r="N426" i="11"/>
  <c r="O426" i="11"/>
  <c r="N427" i="11"/>
  <c r="O427" i="11"/>
  <c r="N428" i="11"/>
  <c r="O428" i="11"/>
  <c r="N429" i="11"/>
  <c r="O429" i="11"/>
  <c r="N430" i="11"/>
  <c r="O430" i="11"/>
  <c r="N431" i="11"/>
  <c r="O431" i="11"/>
  <c r="N432" i="11"/>
  <c r="O432" i="11"/>
  <c r="N433" i="11"/>
  <c r="O433" i="11"/>
  <c r="N434" i="11"/>
  <c r="O434" i="11"/>
  <c r="N435" i="11"/>
  <c r="O435" i="11"/>
  <c r="N436" i="11"/>
  <c r="O436" i="11"/>
  <c r="N437" i="11"/>
  <c r="O437" i="11"/>
  <c r="N438" i="11"/>
  <c r="O438" i="11"/>
  <c r="N439" i="11"/>
  <c r="O439" i="11"/>
  <c r="N440" i="11"/>
  <c r="O440" i="11"/>
  <c r="N441" i="11"/>
  <c r="O441" i="11"/>
  <c r="N442" i="11"/>
  <c r="O442" i="11"/>
  <c r="N443" i="11"/>
  <c r="O443" i="11"/>
  <c r="N444" i="11"/>
  <c r="O444" i="11"/>
  <c r="N445" i="11"/>
  <c r="O445" i="11"/>
  <c r="N446" i="11"/>
  <c r="O446" i="11"/>
  <c r="N447" i="11"/>
  <c r="O447" i="11"/>
  <c r="N448" i="11"/>
  <c r="O448" i="11"/>
  <c r="N449" i="11"/>
  <c r="O449" i="11"/>
  <c r="N450" i="11"/>
  <c r="O450" i="11"/>
  <c r="N451" i="11"/>
  <c r="O451" i="11"/>
  <c r="N452" i="11"/>
  <c r="O452" i="11"/>
  <c r="N453" i="11"/>
  <c r="O453" i="11"/>
  <c r="N454" i="11"/>
  <c r="O454" i="11"/>
  <c r="N455" i="11"/>
  <c r="O455" i="11"/>
  <c r="N456" i="11"/>
  <c r="O456" i="11"/>
  <c r="N457" i="11"/>
  <c r="O457" i="11"/>
  <c r="N458" i="11"/>
  <c r="O458" i="11"/>
  <c r="N459" i="11"/>
  <c r="O459" i="11"/>
  <c r="N460" i="11"/>
  <c r="O460" i="11"/>
  <c r="N461" i="11"/>
  <c r="O461" i="11"/>
  <c r="N462" i="11"/>
  <c r="O462" i="11"/>
  <c r="N463" i="11"/>
  <c r="O463" i="11"/>
  <c r="N464" i="11"/>
  <c r="O464" i="11"/>
  <c r="N465" i="11"/>
  <c r="O465" i="11"/>
  <c r="N466" i="11"/>
  <c r="O466" i="11"/>
  <c r="N467" i="11"/>
  <c r="O467" i="11"/>
  <c r="N468" i="11"/>
  <c r="O468" i="11"/>
  <c r="N469" i="11"/>
  <c r="O469" i="11"/>
  <c r="N470" i="11"/>
  <c r="O470" i="11"/>
  <c r="N471" i="11"/>
  <c r="O471" i="11"/>
  <c r="N472" i="11"/>
  <c r="O472" i="11"/>
  <c r="N473" i="11"/>
  <c r="O473" i="11"/>
  <c r="Z473" i="11" s="1"/>
  <c r="N474" i="11"/>
  <c r="O474" i="11"/>
  <c r="N475" i="11"/>
  <c r="O475" i="11"/>
  <c r="N476" i="11"/>
  <c r="O476" i="11"/>
  <c r="N477" i="11"/>
  <c r="O477" i="11"/>
  <c r="Z477" i="11" s="1"/>
  <c r="N478" i="11"/>
  <c r="O478" i="11"/>
  <c r="N479" i="11"/>
  <c r="O479" i="11"/>
  <c r="N480" i="11"/>
  <c r="O480" i="11"/>
  <c r="N481" i="11"/>
  <c r="O481" i="11"/>
  <c r="N482" i="11"/>
  <c r="O482" i="11"/>
  <c r="N483" i="11"/>
  <c r="O483" i="11"/>
  <c r="N484" i="11"/>
  <c r="O484" i="11"/>
  <c r="N485" i="11"/>
  <c r="O485" i="11"/>
  <c r="Z485" i="11" s="1"/>
  <c r="N486" i="11"/>
  <c r="O486" i="11"/>
  <c r="N487" i="11"/>
  <c r="O487" i="11"/>
  <c r="N488" i="11"/>
  <c r="O488" i="11"/>
  <c r="N489" i="11"/>
  <c r="O489" i="11"/>
  <c r="Z489" i="11" s="1"/>
  <c r="N490" i="11"/>
  <c r="O490" i="11"/>
  <c r="N491" i="11"/>
  <c r="O491" i="11"/>
  <c r="N492" i="11"/>
  <c r="O492" i="11"/>
  <c r="N493" i="11"/>
  <c r="O493" i="11"/>
  <c r="Z493" i="11" s="1"/>
  <c r="N494" i="11"/>
  <c r="O494" i="11"/>
  <c r="N495" i="11"/>
  <c r="O495" i="11"/>
  <c r="N496" i="11"/>
  <c r="O496" i="11"/>
  <c r="N497" i="11"/>
  <c r="O497" i="11"/>
  <c r="Z497" i="11" s="1"/>
  <c r="N498" i="11"/>
  <c r="O498" i="11"/>
  <c r="N499" i="11"/>
  <c r="O499" i="11"/>
  <c r="N500" i="11"/>
  <c r="O500" i="11"/>
  <c r="N501" i="11"/>
  <c r="O501" i="11"/>
  <c r="Z501" i="11" s="1"/>
  <c r="N502" i="11"/>
  <c r="O502" i="11"/>
  <c r="N503" i="11"/>
  <c r="O503" i="11"/>
  <c r="N504" i="11"/>
  <c r="O504" i="11"/>
  <c r="N505" i="11"/>
  <c r="O505" i="11"/>
  <c r="N506" i="11"/>
  <c r="O506" i="11"/>
  <c r="N507" i="11"/>
  <c r="O507" i="11"/>
  <c r="N508" i="11"/>
  <c r="O508" i="11"/>
  <c r="N509" i="11"/>
  <c r="O509" i="11"/>
  <c r="Z509" i="11" s="1"/>
  <c r="N510" i="11"/>
  <c r="O510" i="11"/>
  <c r="N511" i="11"/>
  <c r="O511" i="11"/>
  <c r="N512" i="11"/>
  <c r="O512" i="11"/>
  <c r="N513" i="11"/>
  <c r="O513" i="11"/>
  <c r="N514" i="11"/>
  <c r="O514" i="11"/>
  <c r="N515" i="11"/>
  <c r="O515" i="11"/>
  <c r="N516" i="11"/>
  <c r="O516" i="11"/>
  <c r="N517" i="11"/>
  <c r="O517" i="11"/>
  <c r="N518" i="11"/>
  <c r="O518" i="11"/>
  <c r="N519" i="11"/>
  <c r="O519" i="11"/>
  <c r="N520" i="11"/>
  <c r="O520" i="11"/>
  <c r="N521" i="11"/>
  <c r="O521" i="11"/>
  <c r="N522" i="11"/>
  <c r="O522" i="11"/>
  <c r="N523" i="11"/>
  <c r="O523" i="11"/>
  <c r="N524" i="11"/>
  <c r="O524" i="11"/>
  <c r="N525" i="11"/>
  <c r="O525" i="11"/>
  <c r="Z525" i="11" s="1"/>
  <c r="N526" i="11"/>
  <c r="O526" i="11"/>
  <c r="N527" i="11"/>
  <c r="O527" i="11"/>
  <c r="N528" i="11"/>
  <c r="O528" i="11"/>
  <c r="N529" i="11"/>
  <c r="O529" i="11"/>
  <c r="N530" i="11"/>
  <c r="O530" i="11"/>
  <c r="N531" i="11"/>
  <c r="O531" i="11"/>
  <c r="N532" i="11"/>
  <c r="O532" i="11"/>
  <c r="N533" i="11"/>
  <c r="O533" i="11"/>
  <c r="Z533" i="11" s="1"/>
  <c r="N534" i="11"/>
  <c r="O534" i="11"/>
  <c r="N535" i="11"/>
  <c r="O535" i="11"/>
  <c r="N536" i="11"/>
  <c r="O536" i="11"/>
  <c r="N537" i="11"/>
  <c r="O537" i="11"/>
  <c r="N538" i="11"/>
  <c r="O538" i="11"/>
  <c r="N539" i="11"/>
  <c r="O539" i="11"/>
  <c r="N540" i="11"/>
  <c r="O540" i="11"/>
  <c r="N541" i="11"/>
  <c r="O541" i="11"/>
  <c r="N542" i="11"/>
  <c r="O542" i="11"/>
  <c r="N543" i="11"/>
  <c r="O543" i="11"/>
  <c r="N544" i="11"/>
  <c r="O544" i="11"/>
  <c r="N545" i="11"/>
  <c r="O545" i="11"/>
  <c r="N546" i="11"/>
  <c r="O546" i="11"/>
  <c r="N547" i="11"/>
  <c r="O547" i="11"/>
  <c r="N548" i="11"/>
  <c r="O548" i="11"/>
  <c r="N549" i="11"/>
  <c r="O549" i="11"/>
  <c r="Z549" i="11" s="1"/>
  <c r="N550" i="11"/>
  <c r="O550" i="11"/>
  <c r="N551" i="11"/>
  <c r="O551" i="11"/>
  <c r="N552" i="11"/>
  <c r="O552" i="11"/>
  <c r="N553" i="11"/>
  <c r="O553" i="11"/>
  <c r="Z553" i="11" s="1"/>
  <c r="N554" i="11"/>
  <c r="O554" i="11"/>
  <c r="N555" i="11"/>
  <c r="O555" i="11"/>
  <c r="N556" i="11"/>
  <c r="O556" i="11"/>
  <c r="N557" i="11"/>
  <c r="O557" i="11"/>
  <c r="Z557" i="11" s="1"/>
  <c r="N558" i="11"/>
  <c r="O558" i="11"/>
  <c r="N559" i="11"/>
  <c r="O559" i="11"/>
  <c r="N560" i="11"/>
  <c r="O560" i="11"/>
  <c r="N561" i="11"/>
  <c r="O561" i="11"/>
  <c r="Z561" i="11" s="1"/>
  <c r="N562" i="11"/>
  <c r="O562" i="11"/>
  <c r="N563" i="11"/>
  <c r="O563" i="11"/>
  <c r="N564" i="11"/>
  <c r="O564" i="11"/>
  <c r="N565" i="11"/>
  <c r="O565" i="11"/>
  <c r="N566" i="11"/>
  <c r="O566" i="11"/>
  <c r="N567" i="11"/>
  <c r="O567" i="11"/>
  <c r="N568" i="11"/>
  <c r="O568" i="11"/>
  <c r="N569" i="11"/>
  <c r="O569" i="11"/>
  <c r="N570" i="11"/>
  <c r="O570" i="11"/>
  <c r="N571" i="11"/>
  <c r="O571" i="11"/>
  <c r="N572" i="11"/>
  <c r="O572" i="11"/>
  <c r="N573" i="11"/>
  <c r="O573" i="11"/>
  <c r="N574" i="11"/>
  <c r="O574" i="11"/>
  <c r="N575" i="11"/>
  <c r="O575" i="11"/>
  <c r="N576" i="11"/>
  <c r="O576" i="11"/>
  <c r="N577" i="11"/>
  <c r="O577" i="11"/>
  <c r="N578" i="11"/>
  <c r="O578" i="11"/>
  <c r="N579" i="11"/>
  <c r="O579" i="11"/>
  <c r="N580" i="11"/>
  <c r="O580" i="11"/>
  <c r="N581" i="11"/>
  <c r="O581" i="11"/>
  <c r="N582" i="11"/>
  <c r="O582" i="11"/>
  <c r="N583" i="11"/>
  <c r="O583" i="11"/>
  <c r="N584" i="11"/>
  <c r="O584" i="11"/>
  <c r="N585" i="11"/>
  <c r="O585" i="11"/>
  <c r="N586" i="11"/>
  <c r="O586" i="11"/>
  <c r="N587" i="11"/>
  <c r="O587" i="11"/>
  <c r="N588" i="11"/>
  <c r="O588" i="11"/>
  <c r="N589" i="11"/>
  <c r="O589" i="11"/>
  <c r="N590" i="11"/>
  <c r="O590" i="11"/>
  <c r="N591" i="11"/>
  <c r="O591" i="11"/>
  <c r="N592" i="11"/>
  <c r="O592" i="11"/>
  <c r="N593" i="11"/>
  <c r="O593" i="11"/>
  <c r="N594" i="11"/>
  <c r="O594" i="11"/>
  <c r="N595" i="11"/>
  <c r="O595" i="11"/>
  <c r="N596" i="11"/>
  <c r="O596" i="11"/>
  <c r="N597" i="11"/>
  <c r="O597" i="11"/>
  <c r="N598" i="11"/>
  <c r="O598" i="11"/>
  <c r="N599" i="11"/>
  <c r="O599" i="11"/>
  <c r="N600" i="11"/>
  <c r="O600" i="11"/>
  <c r="N601" i="11"/>
  <c r="O601" i="11"/>
  <c r="N602" i="11"/>
  <c r="O602" i="11"/>
  <c r="N603" i="11"/>
  <c r="O603" i="11"/>
  <c r="N604" i="11"/>
  <c r="O604" i="11"/>
  <c r="N605" i="11"/>
  <c r="O605" i="11"/>
  <c r="N606" i="11"/>
  <c r="O606" i="11"/>
  <c r="N607" i="11"/>
  <c r="O607" i="11"/>
  <c r="N608" i="11"/>
  <c r="O608" i="11"/>
  <c r="N609" i="11"/>
  <c r="O609" i="11"/>
  <c r="N610" i="11"/>
  <c r="O610" i="11"/>
  <c r="N611" i="11"/>
  <c r="O611" i="11"/>
  <c r="N612" i="11"/>
  <c r="O612" i="11"/>
  <c r="N613" i="11"/>
  <c r="O613" i="11"/>
  <c r="N614" i="11"/>
  <c r="O614" i="11"/>
  <c r="N615" i="11"/>
  <c r="O615" i="11"/>
  <c r="N616" i="11"/>
  <c r="O616" i="11"/>
  <c r="N617" i="11"/>
  <c r="O617" i="11"/>
  <c r="N618" i="11"/>
  <c r="O618" i="11"/>
  <c r="N619" i="11"/>
  <c r="O619" i="11"/>
  <c r="N620" i="11"/>
  <c r="O620" i="11"/>
  <c r="N621" i="11"/>
  <c r="O621" i="11"/>
  <c r="N622" i="11"/>
  <c r="O622" i="11"/>
  <c r="N623" i="11"/>
  <c r="O623" i="11"/>
  <c r="N624" i="11"/>
  <c r="O624" i="11"/>
  <c r="N625" i="11"/>
  <c r="O625" i="11"/>
  <c r="N626" i="11"/>
  <c r="O626" i="11"/>
  <c r="N627" i="11"/>
  <c r="O627" i="11"/>
  <c r="N628" i="11"/>
  <c r="O628" i="11"/>
  <c r="N629" i="11"/>
  <c r="O629" i="11"/>
  <c r="N630" i="11"/>
  <c r="O630" i="11"/>
  <c r="N631" i="11"/>
  <c r="O631" i="11"/>
  <c r="N632" i="11"/>
  <c r="O632" i="11"/>
  <c r="N633" i="11"/>
  <c r="O633" i="11"/>
  <c r="N634" i="11"/>
  <c r="O634" i="11"/>
  <c r="N635" i="11"/>
  <c r="O635" i="11"/>
  <c r="N636" i="11"/>
  <c r="O636" i="11"/>
  <c r="N637" i="11"/>
  <c r="O637" i="11"/>
  <c r="N638" i="11"/>
  <c r="O638" i="11"/>
  <c r="N639" i="11"/>
  <c r="O639" i="11"/>
  <c r="N640" i="11"/>
  <c r="O640" i="11"/>
  <c r="N641" i="11"/>
  <c r="O641" i="11"/>
  <c r="N642" i="11"/>
  <c r="O642" i="11"/>
  <c r="N643" i="11"/>
  <c r="O643" i="11"/>
  <c r="N644" i="11"/>
  <c r="O644" i="11"/>
  <c r="N645" i="11"/>
  <c r="O645" i="11"/>
  <c r="N646" i="11"/>
  <c r="O646" i="11"/>
  <c r="N647" i="11"/>
  <c r="O647" i="11"/>
  <c r="N648" i="11"/>
  <c r="O648" i="11"/>
  <c r="N649" i="11"/>
  <c r="O649" i="11"/>
  <c r="N650" i="11"/>
  <c r="O650" i="11"/>
  <c r="N651" i="11"/>
  <c r="O651" i="11"/>
  <c r="N652" i="11"/>
  <c r="O652" i="11"/>
  <c r="N653" i="11"/>
  <c r="O653" i="11"/>
  <c r="N654" i="11"/>
  <c r="O654" i="11"/>
  <c r="N655" i="11"/>
  <c r="O655" i="11"/>
  <c r="N656" i="11"/>
  <c r="O656" i="11"/>
  <c r="N657" i="11"/>
  <c r="O657" i="11"/>
  <c r="N658" i="11"/>
  <c r="O658" i="11"/>
  <c r="N659" i="11"/>
  <c r="O659" i="11"/>
  <c r="N660" i="11"/>
  <c r="O660" i="11"/>
  <c r="N661" i="11"/>
  <c r="O661" i="11"/>
  <c r="N662" i="11"/>
  <c r="O662" i="11"/>
  <c r="N663" i="11"/>
  <c r="O663" i="11"/>
  <c r="N664" i="11"/>
  <c r="O664" i="11"/>
  <c r="N665" i="11"/>
  <c r="O665" i="11"/>
  <c r="N666" i="11"/>
  <c r="O666" i="11"/>
  <c r="N667" i="11"/>
  <c r="O667" i="11"/>
  <c r="N668" i="11"/>
  <c r="O668" i="11"/>
  <c r="N669" i="11"/>
  <c r="O669" i="11"/>
  <c r="N670" i="11"/>
  <c r="O670" i="11"/>
  <c r="N671" i="11"/>
  <c r="O671" i="11"/>
  <c r="N672" i="11"/>
  <c r="O672" i="11"/>
  <c r="N673" i="11"/>
  <c r="O673" i="11"/>
  <c r="N674" i="11"/>
  <c r="O674" i="11"/>
  <c r="N675" i="11"/>
  <c r="O675" i="11"/>
  <c r="N676" i="11"/>
  <c r="O676" i="11"/>
  <c r="N677" i="11"/>
  <c r="O677" i="11"/>
  <c r="N678" i="11"/>
  <c r="O678" i="11"/>
  <c r="N679" i="11"/>
  <c r="O679" i="11"/>
  <c r="N680" i="11"/>
  <c r="O680" i="11"/>
  <c r="N681" i="11"/>
  <c r="O681" i="11"/>
  <c r="N682" i="11"/>
  <c r="O682" i="11"/>
  <c r="N683" i="11"/>
  <c r="O683" i="11"/>
  <c r="N684" i="11"/>
  <c r="O684" i="11"/>
  <c r="N685" i="11"/>
  <c r="O685" i="11"/>
  <c r="N686" i="11"/>
  <c r="O686" i="11"/>
  <c r="N687" i="11"/>
  <c r="O687" i="11"/>
  <c r="N688" i="11"/>
  <c r="O688" i="11"/>
  <c r="N689" i="11"/>
  <c r="O689" i="11"/>
  <c r="N690" i="11"/>
  <c r="O690" i="11"/>
  <c r="N691" i="11"/>
  <c r="O691" i="11"/>
  <c r="N692" i="11"/>
  <c r="O692" i="11"/>
  <c r="N693" i="11"/>
  <c r="O693" i="11"/>
  <c r="N694" i="11"/>
  <c r="O694" i="11"/>
  <c r="N695" i="11"/>
  <c r="O695" i="11"/>
  <c r="N696" i="11"/>
  <c r="O696" i="11"/>
  <c r="N697" i="11"/>
  <c r="O697" i="11"/>
  <c r="N698" i="11"/>
  <c r="O698" i="11"/>
  <c r="N699" i="11"/>
  <c r="O699" i="11"/>
  <c r="N700" i="11"/>
  <c r="O700" i="11"/>
  <c r="N701" i="11"/>
  <c r="O701" i="11"/>
  <c r="Z701" i="11" s="1"/>
  <c r="N702" i="11"/>
  <c r="O702" i="11"/>
  <c r="N703" i="11"/>
  <c r="O703" i="11"/>
  <c r="N704" i="11"/>
  <c r="O704" i="11"/>
  <c r="N705" i="11"/>
  <c r="O705" i="11"/>
  <c r="Z705" i="11" s="1"/>
  <c r="N706" i="11"/>
  <c r="O706" i="11"/>
  <c r="N707" i="11"/>
  <c r="O707" i="11"/>
  <c r="N708" i="11"/>
  <c r="O708" i="11"/>
  <c r="N709" i="11"/>
  <c r="O709" i="11"/>
  <c r="N710" i="11"/>
  <c r="O710" i="11"/>
  <c r="N711" i="11"/>
  <c r="O711" i="11"/>
  <c r="N712" i="11"/>
  <c r="O712" i="11"/>
  <c r="N713" i="11"/>
  <c r="O713" i="11"/>
  <c r="Z713" i="11" s="1"/>
  <c r="N714" i="11"/>
  <c r="O714" i="11"/>
  <c r="N715" i="11"/>
  <c r="O715" i="11"/>
  <c r="N716" i="11"/>
  <c r="O716" i="11"/>
  <c r="N717" i="11"/>
  <c r="O717" i="11"/>
  <c r="N718" i="11"/>
  <c r="O718" i="11"/>
  <c r="N719" i="11"/>
  <c r="O719" i="11"/>
  <c r="N720" i="11"/>
  <c r="O720" i="11"/>
  <c r="N721" i="11"/>
  <c r="O721" i="11"/>
  <c r="N722" i="11"/>
  <c r="O722" i="11"/>
  <c r="N723" i="11"/>
  <c r="O723" i="11"/>
  <c r="N724" i="11"/>
  <c r="O724" i="11"/>
  <c r="N725" i="11"/>
  <c r="O725" i="11"/>
  <c r="N726" i="11"/>
  <c r="O726" i="11"/>
  <c r="N727" i="11"/>
  <c r="O727" i="11"/>
  <c r="N728" i="11"/>
  <c r="O728" i="11"/>
  <c r="N729" i="11"/>
  <c r="O729" i="11"/>
  <c r="N730" i="11"/>
  <c r="O730" i="11"/>
  <c r="N731" i="11"/>
  <c r="O731" i="11"/>
  <c r="N732" i="11"/>
  <c r="O732" i="11"/>
  <c r="N733" i="11"/>
  <c r="O733" i="11"/>
  <c r="Z733" i="11" s="1"/>
  <c r="N734" i="11"/>
  <c r="O734" i="11"/>
  <c r="N735" i="11"/>
  <c r="O735" i="11"/>
  <c r="N736" i="11"/>
  <c r="O736" i="11"/>
  <c r="N737" i="11"/>
  <c r="O737" i="11"/>
  <c r="Z737" i="11" s="1"/>
  <c r="N738" i="11"/>
  <c r="O738" i="11"/>
  <c r="N739" i="11"/>
  <c r="O739" i="11"/>
  <c r="N740" i="11"/>
  <c r="O740" i="11"/>
  <c r="N741" i="11"/>
  <c r="O741" i="11"/>
  <c r="N742" i="11"/>
  <c r="O742" i="11"/>
  <c r="N743" i="11"/>
  <c r="O743" i="11"/>
  <c r="N744" i="11"/>
  <c r="O744" i="11"/>
  <c r="N745" i="11"/>
  <c r="O745" i="11"/>
  <c r="N746" i="11"/>
  <c r="O746" i="11"/>
  <c r="N747" i="11"/>
  <c r="O747" i="11"/>
  <c r="N748" i="11"/>
  <c r="O748" i="11"/>
  <c r="N749" i="11"/>
  <c r="O749" i="11"/>
  <c r="N750" i="11"/>
  <c r="O750" i="11"/>
  <c r="N751" i="11"/>
  <c r="O751" i="11"/>
  <c r="N752" i="11"/>
  <c r="O752" i="11"/>
  <c r="N753" i="11"/>
  <c r="O753" i="11"/>
  <c r="N754" i="11"/>
  <c r="O754" i="11"/>
  <c r="N755" i="11"/>
  <c r="O755" i="11"/>
  <c r="N756" i="11"/>
  <c r="O756" i="11"/>
  <c r="N757" i="11"/>
  <c r="O757" i="11"/>
  <c r="N758" i="11"/>
  <c r="O758" i="11"/>
  <c r="N759" i="11"/>
  <c r="O759" i="11"/>
  <c r="N760" i="11"/>
  <c r="O760" i="11"/>
  <c r="N761" i="11"/>
  <c r="O761" i="11"/>
  <c r="N762" i="11"/>
  <c r="O762" i="11"/>
  <c r="N763" i="11"/>
  <c r="O763" i="11"/>
  <c r="N764" i="11"/>
  <c r="O764" i="11"/>
  <c r="N765" i="11"/>
  <c r="O765" i="11"/>
  <c r="Z765" i="11" s="1"/>
  <c r="N766" i="11"/>
  <c r="O766" i="11"/>
  <c r="N767" i="11"/>
  <c r="O767" i="11"/>
  <c r="N768" i="11"/>
  <c r="O768" i="11"/>
  <c r="N769" i="11"/>
  <c r="O769" i="11"/>
  <c r="N770" i="11"/>
  <c r="O770" i="11"/>
  <c r="N771" i="11"/>
  <c r="O771" i="11"/>
  <c r="N772" i="11"/>
  <c r="O772" i="11"/>
  <c r="N773" i="11"/>
  <c r="O773" i="11"/>
  <c r="N774" i="11"/>
  <c r="O774" i="11"/>
  <c r="N775" i="11"/>
  <c r="O775" i="11"/>
  <c r="N776" i="11"/>
  <c r="O776" i="11"/>
  <c r="N777" i="11"/>
  <c r="O777" i="11"/>
  <c r="Z777" i="11" s="1"/>
  <c r="N778" i="11"/>
  <c r="O778" i="11"/>
  <c r="N779" i="11"/>
  <c r="O779" i="11"/>
  <c r="N780" i="11"/>
  <c r="O780" i="11"/>
  <c r="N781" i="11"/>
  <c r="O781" i="11"/>
  <c r="N782" i="11"/>
  <c r="O782" i="11"/>
  <c r="N783" i="11"/>
  <c r="O783" i="11"/>
  <c r="N784" i="11"/>
  <c r="O784" i="11"/>
  <c r="N785" i="11"/>
  <c r="O785" i="11"/>
  <c r="N786" i="11"/>
  <c r="O786" i="11"/>
  <c r="N787" i="11"/>
  <c r="O787" i="11"/>
  <c r="N788" i="11"/>
  <c r="O788" i="11"/>
  <c r="N789" i="11"/>
  <c r="O789" i="11"/>
  <c r="N790" i="11"/>
  <c r="O790" i="11"/>
  <c r="N791" i="11"/>
  <c r="O791" i="11"/>
  <c r="N792" i="11"/>
  <c r="O792" i="11"/>
  <c r="N793" i="11"/>
  <c r="O793" i="11"/>
  <c r="N794" i="11"/>
  <c r="O794" i="11"/>
  <c r="N795" i="11"/>
  <c r="O795" i="11"/>
  <c r="N796" i="11"/>
  <c r="O796" i="11"/>
  <c r="N797" i="11"/>
  <c r="O797" i="11"/>
  <c r="N798" i="11"/>
  <c r="O798" i="11"/>
  <c r="N799" i="11"/>
  <c r="O799" i="11"/>
  <c r="N800" i="11"/>
  <c r="O800" i="11"/>
  <c r="U46" i="11"/>
  <c r="W46" i="11" s="1"/>
  <c r="Y46" i="11"/>
  <c r="Z46" i="11" s="1"/>
  <c r="AA46" i="11"/>
  <c r="AB46" i="11"/>
  <c r="U47" i="11"/>
  <c r="W47" i="11"/>
  <c r="Y47" i="11"/>
  <c r="Z47" i="11" s="1"/>
  <c r="AA47" i="11"/>
  <c r="AB47" i="11"/>
  <c r="U48" i="11"/>
  <c r="W48" i="11" s="1"/>
  <c r="Y48" i="11"/>
  <c r="Z48" i="11"/>
  <c r="AA48" i="11"/>
  <c r="AB48" i="11"/>
  <c r="U49" i="11"/>
  <c r="W49" i="11" s="1"/>
  <c r="AA49" i="11"/>
  <c r="AB49" i="11"/>
  <c r="U50" i="11"/>
  <c r="W50" i="11" s="1"/>
  <c r="Y50" i="11"/>
  <c r="Z50" i="11" s="1"/>
  <c r="AA50" i="11"/>
  <c r="AB50" i="11"/>
  <c r="U51" i="11"/>
  <c r="W51" i="11"/>
  <c r="Y51" i="11"/>
  <c r="Z51" i="11" s="1"/>
  <c r="AA51" i="11"/>
  <c r="AB51" i="11"/>
  <c r="U52" i="11"/>
  <c r="W52" i="11" s="1"/>
  <c r="Y52" i="11"/>
  <c r="Z52" i="11" s="1"/>
  <c r="AA52" i="11"/>
  <c r="AB52" i="11"/>
  <c r="U53" i="11"/>
  <c r="W53" i="11" s="1"/>
  <c r="AA53" i="11"/>
  <c r="AB53" i="11"/>
  <c r="U54" i="11"/>
  <c r="W54" i="11" s="1"/>
  <c r="Y54" i="11"/>
  <c r="Z54" i="11" s="1"/>
  <c r="AA54" i="11"/>
  <c r="AB54" i="11"/>
  <c r="U55" i="11"/>
  <c r="W55" i="11"/>
  <c r="Y55" i="11"/>
  <c r="Z55" i="11" s="1"/>
  <c r="AA55" i="11"/>
  <c r="AB55" i="11"/>
  <c r="AE55" i="11"/>
  <c r="AH55" i="11"/>
  <c r="U56" i="11"/>
  <c r="W56" i="11" s="1"/>
  <c r="Y56" i="11"/>
  <c r="Z56" i="11" s="1"/>
  <c r="AA56" i="11"/>
  <c r="AB56" i="11"/>
  <c r="AE56" i="11"/>
  <c r="AH56" i="11"/>
  <c r="U57" i="11"/>
  <c r="W57" i="11"/>
  <c r="AA57" i="11"/>
  <c r="AB57" i="11"/>
  <c r="U58" i="11"/>
  <c r="W58" i="11" s="1"/>
  <c r="Y58" i="11"/>
  <c r="Z58" i="11" s="1"/>
  <c r="AA58" i="11"/>
  <c r="AB58" i="11"/>
  <c r="AE58" i="11"/>
  <c r="AH58" i="11"/>
  <c r="U59" i="11"/>
  <c r="W59" i="11"/>
  <c r="Y59" i="11"/>
  <c r="Z59" i="11" s="1"/>
  <c r="AA59" i="11"/>
  <c r="AB59" i="11"/>
  <c r="U60" i="11"/>
  <c r="W60" i="11" s="1"/>
  <c r="Y60" i="11"/>
  <c r="Z60" i="11" s="1"/>
  <c r="AA60" i="11"/>
  <c r="AB60" i="11"/>
  <c r="U61" i="11"/>
  <c r="W61" i="11" s="1"/>
  <c r="AA61" i="11"/>
  <c r="AB61" i="11"/>
  <c r="U62" i="11"/>
  <c r="W62" i="11" s="1"/>
  <c r="V62" i="11"/>
  <c r="X62" i="11" s="1"/>
  <c r="Y62" i="11"/>
  <c r="Z62" i="11"/>
  <c r="AA62" i="11"/>
  <c r="AB62" i="11"/>
  <c r="U63" i="11"/>
  <c r="W63" i="11" s="1"/>
  <c r="Y63" i="11"/>
  <c r="Z63" i="11" s="1"/>
  <c r="AA63" i="11"/>
  <c r="AB63" i="11"/>
  <c r="U64" i="11"/>
  <c r="W64" i="11" s="1"/>
  <c r="Y64" i="11"/>
  <c r="Z64" i="11" s="1"/>
  <c r="AA64" i="11"/>
  <c r="AB64" i="11"/>
  <c r="U65" i="11"/>
  <c r="W65" i="11" s="1"/>
  <c r="AA65" i="11"/>
  <c r="AB65" i="11"/>
  <c r="U66" i="11"/>
  <c r="W66" i="11" s="1"/>
  <c r="Y66" i="11"/>
  <c r="Z66" i="11"/>
  <c r="AA66" i="11"/>
  <c r="AB66" i="11"/>
  <c r="U67" i="11"/>
  <c r="W67" i="11" s="1"/>
  <c r="Y67" i="11"/>
  <c r="Z67" i="11" s="1"/>
  <c r="AA67" i="11"/>
  <c r="AB67" i="11"/>
  <c r="U68" i="11"/>
  <c r="W68" i="11" s="1"/>
  <c r="Y68" i="11"/>
  <c r="Z68" i="11" s="1"/>
  <c r="AA68" i="11"/>
  <c r="AB68" i="11"/>
  <c r="U69" i="11"/>
  <c r="W69" i="11" s="1"/>
  <c r="AA69" i="11"/>
  <c r="AB69" i="11"/>
  <c r="U70" i="11"/>
  <c r="W70" i="11" s="1"/>
  <c r="Y70" i="11"/>
  <c r="Z70" i="11"/>
  <c r="AA70" i="11"/>
  <c r="AB70" i="11"/>
  <c r="U71" i="11"/>
  <c r="W71" i="11" s="1"/>
  <c r="Y71" i="11"/>
  <c r="Z71" i="11" s="1"/>
  <c r="AA71" i="11"/>
  <c r="AB71" i="11"/>
  <c r="U72" i="11"/>
  <c r="W72" i="11" s="1"/>
  <c r="Y72" i="11"/>
  <c r="Z72" i="11" s="1"/>
  <c r="AA72" i="11"/>
  <c r="AB72" i="11"/>
  <c r="U73" i="11"/>
  <c r="W73" i="11" s="1"/>
  <c r="AA73" i="11"/>
  <c r="AB73" i="11"/>
  <c r="U74" i="11"/>
  <c r="W74" i="11" s="1"/>
  <c r="Y74" i="11"/>
  <c r="Z74" i="11"/>
  <c r="AA74" i="11"/>
  <c r="AB74" i="11"/>
  <c r="U75" i="11"/>
  <c r="W75" i="11" s="1"/>
  <c r="Y75" i="11"/>
  <c r="Z75" i="11" s="1"/>
  <c r="AA75" i="11"/>
  <c r="AB75" i="11"/>
  <c r="U76" i="11"/>
  <c r="W76" i="11" s="1"/>
  <c r="Y76" i="11"/>
  <c r="Z76" i="11" s="1"/>
  <c r="AA76" i="11"/>
  <c r="AB76" i="11"/>
  <c r="U77" i="11"/>
  <c r="W77" i="11" s="1"/>
  <c r="AA77" i="11"/>
  <c r="AB77" i="11"/>
  <c r="U78" i="11"/>
  <c r="W78" i="11" s="1"/>
  <c r="Y78" i="11"/>
  <c r="Z78" i="11"/>
  <c r="AA78" i="11"/>
  <c r="AB78" i="11"/>
  <c r="U79" i="11"/>
  <c r="W79" i="11" s="1"/>
  <c r="V79" i="11"/>
  <c r="Y79" i="11"/>
  <c r="Z79" i="11" s="1"/>
  <c r="AA79" i="11"/>
  <c r="AB79" i="11"/>
  <c r="U80" i="11"/>
  <c r="W80" i="11" s="1"/>
  <c r="Y80" i="11"/>
  <c r="Z80" i="11" s="1"/>
  <c r="AA80" i="11"/>
  <c r="AB80" i="11"/>
  <c r="U81" i="11"/>
  <c r="W81" i="11" s="1"/>
  <c r="AA81" i="11"/>
  <c r="AB81" i="11"/>
  <c r="U82" i="11"/>
  <c r="W82" i="11" s="1"/>
  <c r="Y82" i="11"/>
  <c r="Z82" i="11"/>
  <c r="AA82" i="11"/>
  <c r="AB82" i="11"/>
  <c r="U83" i="11"/>
  <c r="W83" i="11" s="1"/>
  <c r="V83" i="11"/>
  <c r="Y83" i="11"/>
  <c r="Z83" i="11" s="1"/>
  <c r="AA83" i="11"/>
  <c r="AB83" i="11"/>
  <c r="U84" i="11"/>
  <c r="W84" i="11" s="1"/>
  <c r="Y84" i="11"/>
  <c r="Z84" i="11" s="1"/>
  <c r="AA84" i="11"/>
  <c r="AB84" i="11"/>
  <c r="U85" i="11"/>
  <c r="W85" i="11" s="1"/>
  <c r="AA85" i="11"/>
  <c r="AB85" i="11"/>
  <c r="U86" i="11"/>
  <c r="W86" i="11" s="1"/>
  <c r="Y86" i="11"/>
  <c r="Z86" i="11"/>
  <c r="AA86" i="11"/>
  <c r="AB86" i="11"/>
  <c r="U87" i="11"/>
  <c r="W87" i="11" s="1"/>
  <c r="Y87" i="11"/>
  <c r="Z87" i="11" s="1"/>
  <c r="AA87" i="11"/>
  <c r="AB87" i="11"/>
  <c r="U88" i="11"/>
  <c r="W88" i="11" s="1"/>
  <c r="Y88" i="11"/>
  <c r="Z88" i="11" s="1"/>
  <c r="AA88" i="11"/>
  <c r="AB88" i="11"/>
  <c r="U89" i="11"/>
  <c r="W89" i="11" s="1"/>
  <c r="V89" i="11"/>
  <c r="X89" i="11"/>
  <c r="AA89" i="11"/>
  <c r="AB89" i="11"/>
  <c r="U90" i="11"/>
  <c r="W90" i="11" s="1"/>
  <c r="Y90" i="11"/>
  <c r="Z90" i="11"/>
  <c r="AA90" i="11"/>
  <c r="AB90" i="11"/>
  <c r="U91" i="11"/>
  <c r="W91" i="11" s="1"/>
  <c r="V91" i="11"/>
  <c r="Y91" i="11"/>
  <c r="Z91" i="11" s="1"/>
  <c r="AA91" i="11"/>
  <c r="AB91" i="11"/>
  <c r="AE91" i="11"/>
  <c r="AH91" i="11"/>
  <c r="U92" i="11"/>
  <c r="W92" i="11" s="1"/>
  <c r="V92" i="11"/>
  <c r="X92" i="11"/>
  <c r="Y92" i="11"/>
  <c r="Z92" i="11" s="1"/>
  <c r="AA92" i="11"/>
  <c r="AB92" i="11"/>
  <c r="AE92" i="11"/>
  <c r="AH92" i="11"/>
  <c r="U93" i="11"/>
  <c r="V93" i="11"/>
  <c r="X93" i="11" s="1"/>
  <c r="W93" i="11"/>
  <c r="Y93" i="11"/>
  <c r="AA93" i="11"/>
  <c r="AB93" i="11"/>
  <c r="AE93" i="11"/>
  <c r="AH93" i="11"/>
  <c r="U94" i="11"/>
  <c r="W94" i="11" s="1"/>
  <c r="V94" i="11"/>
  <c r="X94" i="11" s="1"/>
  <c r="Y94" i="11"/>
  <c r="Z94" i="11" s="1"/>
  <c r="AA94" i="11"/>
  <c r="AB94" i="11"/>
  <c r="AE94" i="11"/>
  <c r="AH94" i="11"/>
  <c r="U95" i="11"/>
  <c r="V95" i="11"/>
  <c r="W95" i="11"/>
  <c r="Y95" i="11"/>
  <c r="Z95" i="11" s="1"/>
  <c r="AA95" i="11"/>
  <c r="AB95" i="11"/>
  <c r="AE95" i="11"/>
  <c r="AH95" i="11"/>
  <c r="U96" i="11"/>
  <c r="W96" i="11" s="1"/>
  <c r="V96" i="11"/>
  <c r="X96" i="11" s="1"/>
  <c r="Y96" i="11"/>
  <c r="Z96" i="11" s="1"/>
  <c r="AA96" i="11"/>
  <c r="AB96" i="11"/>
  <c r="AE96" i="11"/>
  <c r="AH96" i="11"/>
  <c r="U97" i="11"/>
  <c r="V97" i="11"/>
  <c r="W97" i="11"/>
  <c r="X97" i="11"/>
  <c r="Y97" i="11"/>
  <c r="Z97" i="11"/>
  <c r="AA97" i="11"/>
  <c r="AB97" i="11"/>
  <c r="AE97" i="11"/>
  <c r="AH97" i="11"/>
  <c r="U98" i="11"/>
  <c r="W98" i="11" s="1"/>
  <c r="V98" i="11"/>
  <c r="X98" i="11" s="1"/>
  <c r="Y98" i="11"/>
  <c r="Z98" i="11" s="1"/>
  <c r="AA98" i="11"/>
  <c r="AB98" i="11"/>
  <c r="AE98" i="11"/>
  <c r="AH98" i="11"/>
  <c r="U99" i="11"/>
  <c r="V99" i="11"/>
  <c r="W99" i="11"/>
  <c r="Y99" i="11"/>
  <c r="Z99" i="11" s="1"/>
  <c r="AA99" i="11"/>
  <c r="AB99" i="11"/>
  <c r="AE99" i="11"/>
  <c r="AH99" i="11"/>
  <c r="U100" i="11"/>
  <c r="W100" i="11" s="1"/>
  <c r="V100" i="11"/>
  <c r="X100" i="11"/>
  <c r="Y100" i="11"/>
  <c r="Z100" i="11" s="1"/>
  <c r="AA100" i="11"/>
  <c r="AB100" i="11"/>
  <c r="AE100" i="11"/>
  <c r="AH100" i="11"/>
  <c r="U101" i="11"/>
  <c r="W101" i="11" s="1"/>
  <c r="V101" i="11"/>
  <c r="X101" i="11"/>
  <c r="Y101" i="11"/>
  <c r="AA101" i="11"/>
  <c r="AB101" i="11"/>
  <c r="AE101" i="11"/>
  <c r="AH101" i="11"/>
  <c r="U102" i="11"/>
  <c r="W102" i="11" s="1"/>
  <c r="V102" i="11"/>
  <c r="X102" i="11" s="1"/>
  <c r="Y102" i="11"/>
  <c r="Z102" i="11" s="1"/>
  <c r="AA102" i="11"/>
  <c r="AB102" i="11"/>
  <c r="AE102" i="11"/>
  <c r="AH102" i="11"/>
  <c r="U103" i="11"/>
  <c r="W103" i="11" s="1"/>
  <c r="V103" i="11"/>
  <c r="Y103" i="11"/>
  <c r="Z103" i="11" s="1"/>
  <c r="AA103" i="11"/>
  <c r="AB103" i="11"/>
  <c r="AE103" i="11"/>
  <c r="AH103" i="11"/>
  <c r="U104" i="11"/>
  <c r="W104" i="11" s="1"/>
  <c r="V104" i="11"/>
  <c r="X104" i="11" s="1"/>
  <c r="Y104" i="11"/>
  <c r="Z104" i="11" s="1"/>
  <c r="AA104" i="11"/>
  <c r="AB104" i="11"/>
  <c r="AE104" i="11"/>
  <c r="AH104" i="11"/>
  <c r="U105" i="11"/>
  <c r="W105" i="11" s="1"/>
  <c r="V105" i="11"/>
  <c r="X105" i="11" s="1"/>
  <c r="Y105" i="11"/>
  <c r="AA105" i="11"/>
  <c r="AB105" i="11"/>
  <c r="AE105" i="11"/>
  <c r="AH105" i="11"/>
  <c r="U106" i="11"/>
  <c r="W106" i="11" s="1"/>
  <c r="V106" i="11"/>
  <c r="X106" i="11" s="1"/>
  <c r="Y106" i="11"/>
  <c r="Z106" i="11" s="1"/>
  <c r="AA106" i="11"/>
  <c r="AB106" i="11"/>
  <c r="AE106" i="11"/>
  <c r="AH106" i="11"/>
  <c r="U107" i="11"/>
  <c r="W107" i="11" s="1"/>
  <c r="V107" i="11"/>
  <c r="Y107" i="11"/>
  <c r="Z107" i="11" s="1"/>
  <c r="AA107" i="11"/>
  <c r="AB107" i="11"/>
  <c r="AE107" i="11"/>
  <c r="AH107" i="11"/>
  <c r="U108" i="11"/>
  <c r="W108" i="11" s="1"/>
  <c r="V108" i="11"/>
  <c r="X108" i="11"/>
  <c r="Y108" i="11"/>
  <c r="Z108" i="11" s="1"/>
  <c r="AA108" i="11"/>
  <c r="AB108" i="11"/>
  <c r="AE108" i="11"/>
  <c r="AH108" i="11"/>
  <c r="U109" i="11"/>
  <c r="W109" i="11" s="1"/>
  <c r="V109" i="11"/>
  <c r="X109" i="11" s="1"/>
  <c r="Y109" i="11"/>
  <c r="AA109" i="11"/>
  <c r="AB109" i="11"/>
  <c r="AE109" i="11"/>
  <c r="AH109" i="11"/>
  <c r="U110" i="11"/>
  <c r="W110" i="11" s="1"/>
  <c r="V110" i="11"/>
  <c r="X110" i="11" s="1"/>
  <c r="Y110" i="11"/>
  <c r="Z110" i="11" s="1"/>
  <c r="AA110" i="11"/>
  <c r="AB110" i="11"/>
  <c r="AE110" i="11"/>
  <c r="AH110" i="11"/>
  <c r="U111" i="11"/>
  <c r="W111" i="11" s="1"/>
  <c r="V111" i="11"/>
  <c r="Y111" i="11"/>
  <c r="Z111" i="11" s="1"/>
  <c r="AA111" i="11"/>
  <c r="AB111" i="11"/>
  <c r="AE111" i="11"/>
  <c r="AH111" i="11"/>
  <c r="U112" i="11"/>
  <c r="W112" i="11" s="1"/>
  <c r="V112" i="11"/>
  <c r="X112" i="11"/>
  <c r="Y112" i="11"/>
  <c r="Z112" i="11" s="1"/>
  <c r="AA112" i="11"/>
  <c r="AB112" i="11"/>
  <c r="AE112" i="11"/>
  <c r="AH112" i="11"/>
  <c r="U113" i="11"/>
  <c r="V113" i="11"/>
  <c r="W113" i="11"/>
  <c r="Y113" i="11"/>
  <c r="AA113" i="11"/>
  <c r="AB113" i="11"/>
  <c r="AE113" i="11"/>
  <c r="AH113" i="11"/>
  <c r="U114" i="11"/>
  <c r="W114" i="11" s="1"/>
  <c r="V114" i="11"/>
  <c r="X114" i="11" s="1"/>
  <c r="Y114" i="11"/>
  <c r="Z114" i="11"/>
  <c r="AA114" i="11"/>
  <c r="AB114" i="11"/>
  <c r="AE114" i="11"/>
  <c r="AH114" i="11"/>
  <c r="U115" i="11"/>
  <c r="W115" i="11" s="1"/>
  <c r="V115" i="11"/>
  <c r="Y115" i="11"/>
  <c r="Z115" i="11" s="1"/>
  <c r="AA115" i="11"/>
  <c r="AB115" i="11"/>
  <c r="AE115" i="11"/>
  <c r="AH115" i="11"/>
  <c r="U116" i="11"/>
  <c r="W116" i="11" s="1"/>
  <c r="V116" i="11"/>
  <c r="X116" i="11"/>
  <c r="Y116" i="11"/>
  <c r="Z116" i="11" s="1"/>
  <c r="AA116" i="11"/>
  <c r="AB116" i="11"/>
  <c r="AE116" i="11"/>
  <c r="AH116" i="11"/>
  <c r="U117" i="11"/>
  <c r="V117" i="11"/>
  <c r="W117" i="11"/>
  <c r="Y117" i="11"/>
  <c r="Z117" i="11" s="1"/>
  <c r="AA117" i="11"/>
  <c r="AB117" i="11"/>
  <c r="AE117" i="11"/>
  <c r="AH117" i="11"/>
  <c r="U118" i="11"/>
  <c r="W118" i="11" s="1"/>
  <c r="V118" i="11"/>
  <c r="X118" i="11" s="1"/>
  <c r="Y118" i="11"/>
  <c r="Z118" i="11"/>
  <c r="AA118" i="11"/>
  <c r="AB118" i="11"/>
  <c r="AE118" i="11"/>
  <c r="AH118" i="11"/>
  <c r="U119" i="11"/>
  <c r="W119" i="11" s="1"/>
  <c r="V119" i="11"/>
  <c r="Y119" i="11"/>
  <c r="Z119" i="11" s="1"/>
  <c r="AA119" i="11"/>
  <c r="AB119" i="11"/>
  <c r="AE119" i="11"/>
  <c r="AH119" i="11"/>
  <c r="U120" i="11"/>
  <c r="W120" i="11" s="1"/>
  <c r="V120" i="11"/>
  <c r="X120" i="11"/>
  <c r="Y120" i="11"/>
  <c r="Z120" i="11" s="1"/>
  <c r="AA120" i="11"/>
  <c r="AB120" i="11"/>
  <c r="AE120" i="11"/>
  <c r="AH120" i="11"/>
  <c r="U121" i="11"/>
  <c r="V121" i="11"/>
  <c r="W121" i="11"/>
  <c r="Y121" i="11"/>
  <c r="AA121" i="11"/>
  <c r="AB121" i="11"/>
  <c r="AE121" i="11"/>
  <c r="AH121" i="11"/>
  <c r="U122" i="11"/>
  <c r="W122" i="11" s="1"/>
  <c r="V122" i="11"/>
  <c r="X122" i="11" s="1"/>
  <c r="Y122" i="11"/>
  <c r="Z122" i="11"/>
  <c r="AA122" i="11"/>
  <c r="AB122" i="11"/>
  <c r="AE122" i="11"/>
  <c r="AH122" i="11"/>
  <c r="U123" i="11"/>
  <c r="W123" i="11" s="1"/>
  <c r="V123" i="11"/>
  <c r="Y123" i="11"/>
  <c r="Z123" i="11" s="1"/>
  <c r="AA123" i="11"/>
  <c r="AB123" i="11"/>
  <c r="AE123" i="11"/>
  <c r="AH123" i="11"/>
  <c r="U124" i="11"/>
  <c r="W124" i="11" s="1"/>
  <c r="V124" i="11"/>
  <c r="X124" i="11"/>
  <c r="Y124" i="11"/>
  <c r="Z124" i="11" s="1"/>
  <c r="AA124" i="11"/>
  <c r="AB124" i="11"/>
  <c r="AE124" i="11"/>
  <c r="AH124" i="11"/>
  <c r="U125" i="11"/>
  <c r="V125" i="11"/>
  <c r="W125" i="11"/>
  <c r="Y125" i="11"/>
  <c r="Z125" i="11" s="1"/>
  <c r="AA125" i="11"/>
  <c r="AB125" i="11"/>
  <c r="AE125" i="11"/>
  <c r="AH125" i="11"/>
  <c r="U126" i="11"/>
  <c r="W126" i="11" s="1"/>
  <c r="V126" i="11"/>
  <c r="X126" i="11" s="1"/>
  <c r="Y126" i="11"/>
  <c r="Z126" i="11"/>
  <c r="AA126" i="11"/>
  <c r="AB126" i="11"/>
  <c r="AE126" i="11"/>
  <c r="AH126" i="11"/>
  <c r="U127" i="11"/>
  <c r="W127" i="11" s="1"/>
  <c r="V127" i="11"/>
  <c r="Y127" i="11"/>
  <c r="Z127" i="11" s="1"/>
  <c r="AA127" i="11"/>
  <c r="AB127" i="11"/>
  <c r="AE127" i="11"/>
  <c r="AH127" i="11"/>
  <c r="U128" i="11"/>
  <c r="W128" i="11" s="1"/>
  <c r="V128" i="11"/>
  <c r="X128" i="11"/>
  <c r="Y128" i="11"/>
  <c r="Z128" i="11" s="1"/>
  <c r="AA128" i="11"/>
  <c r="AB128" i="11"/>
  <c r="AE128" i="11"/>
  <c r="AH128" i="11"/>
  <c r="U129" i="11"/>
  <c r="V129" i="11"/>
  <c r="W129" i="11"/>
  <c r="Y129" i="11"/>
  <c r="AA129" i="11"/>
  <c r="AB129" i="11"/>
  <c r="AE129" i="11"/>
  <c r="AH129" i="11"/>
  <c r="U130" i="11"/>
  <c r="W130" i="11" s="1"/>
  <c r="V130" i="11"/>
  <c r="X130" i="11" s="1"/>
  <c r="Y130" i="11"/>
  <c r="Z130" i="11" s="1"/>
  <c r="AA130" i="11"/>
  <c r="AB130" i="11"/>
  <c r="AE130" i="11"/>
  <c r="AH130" i="11"/>
  <c r="U131" i="11"/>
  <c r="W131" i="11" s="1"/>
  <c r="V131" i="11"/>
  <c r="Y131" i="11"/>
  <c r="Z131" i="11" s="1"/>
  <c r="AA131" i="11"/>
  <c r="AB131" i="11"/>
  <c r="AE131" i="11"/>
  <c r="AH131" i="11"/>
  <c r="U132" i="11"/>
  <c r="W132" i="11" s="1"/>
  <c r="V132" i="11"/>
  <c r="Y132" i="11"/>
  <c r="Z132" i="11" s="1"/>
  <c r="AA132" i="11"/>
  <c r="AB132" i="11"/>
  <c r="AE132" i="11"/>
  <c r="AH132" i="11"/>
  <c r="U133" i="11"/>
  <c r="V133" i="11"/>
  <c r="W133" i="11"/>
  <c r="Y133" i="11"/>
  <c r="AA133" i="11"/>
  <c r="AB133" i="11"/>
  <c r="AE133" i="11"/>
  <c r="AH133" i="11"/>
  <c r="U134" i="11"/>
  <c r="W134" i="11" s="1"/>
  <c r="V134" i="11"/>
  <c r="X134" i="11" s="1"/>
  <c r="Y134" i="11"/>
  <c r="Z134" i="11" s="1"/>
  <c r="AA134" i="11"/>
  <c r="AB134" i="11"/>
  <c r="AE134" i="11"/>
  <c r="AH134" i="11"/>
  <c r="U135" i="11"/>
  <c r="W135" i="11" s="1"/>
  <c r="V135" i="11"/>
  <c r="Y135" i="11"/>
  <c r="Z135" i="11" s="1"/>
  <c r="AA135" i="11"/>
  <c r="AB135" i="11"/>
  <c r="AE135" i="11"/>
  <c r="AH135" i="11"/>
  <c r="U136" i="11"/>
  <c r="W136" i="11" s="1"/>
  <c r="V136" i="11"/>
  <c r="X136" i="11" s="1"/>
  <c r="Y136" i="11"/>
  <c r="Z136" i="11" s="1"/>
  <c r="AA136" i="11"/>
  <c r="AB136" i="11"/>
  <c r="AE136" i="11"/>
  <c r="AH136" i="11"/>
  <c r="U137" i="11"/>
  <c r="V137" i="11"/>
  <c r="W137" i="11"/>
  <c r="X137" i="11"/>
  <c r="Y137" i="11"/>
  <c r="Z137" i="11" s="1"/>
  <c r="AA137" i="11"/>
  <c r="AB137" i="11"/>
  <c r="AE137" i="11"/>
  <c r="AH137" i="11"/>
  <c r="U138" i="11"/>
  <c r="V138" i="11"/>
  <c r="X138" i="11" s="1"/>
  <c r="W138" i="11"/>
  <c r="Y138" i="11"/>
  <c r="Z138" i="11" s="1"/>
  <c r="AA138" i="11"/>
  <c r="AB138" i="11"/>
  <c r="AE138" i="11"/>
  <c r="AH138" i="11"/>
  <c r="U139" i="11"/>
  <c r="W139" i="11" s="1"/>
  <c r="V139" i="11"/>
  <c r="Y139" i="11"/>
  <c r="Z139" i="11" s="1"/>
  <c r="AA139" i="11"/>
  <c r="AB139" i="11"/>
  <c r="AE139" i="11"/>
  <c r="AH139" i="11"/>
  <c r="U140" i="11"/>
  <c r="V140" i="11"/>
  <c r="X140" i="11" s="1"/>
  <c r="W140" i="11"/>
  <c r="Y140" i="11"/>
  <c r="Z140" i="11" s="1"/>
  <c r="AA140" i="11"/>
  <c r="AB140" i="11"/>
  <c r="AE140" i="11"/>
  <c r="AH140" i="11"/>
  <c r="U141" i="11"/>
  <c r="W141" i="11" s="1"/>
  <c r="V141" i="11"/>
  <c r="X141" i="11" s="1"/>
  <c r="Y141" i="11"/>
  <c r="AA141" i="11"/>
  <c r="AB141" i="11"/>
  <c r="AE141" i="11"/>
  <c r="AH141" i="11"/>
  <c r="U142" i="11"/>
  <c r="W142" i="11" s="1"/>
  <c r="V142" i="11"/>
  <c r="X142" i="11"/>
  <c r="Y142" i="11"/>
  <c r="Z142" i="11"/>
  <c r="AA142" i="11"/>
  <c r="AB142" i="11"/>
  <c r="AE142" i="11"/>
  <c r="AH142" i="11"/>
  <c r="U143" i="11"/>
  <c r="V143" i="11"/>
  <c r="W143" i="11"/>
  <c r="Y143" i="11"/>
  <c r="Z143" i="11" s="1"/>
  <c r="AA143" i="11"/>
  <c r="AB143" i="11"/>
  <c r="AE143" i="11"/>
  <c r="AH143" i="11"/>
  <c r="U144" i="11"/>
  <c r="W144" i="11" s="1"/>
  <c r="V144" i="11"/>
  <c r="X144" i="11" s="1"/>
  <c r="Y144" i="11"/>
  <c r="Z144" i="11" s="1"/>
  <c r="AA144" i="11"/>
  <c r="AB144" i="11"/>
  <c r="AE144" i="11"/>
  <c r="AH144" i="11"/>
  <c r="U145" i="11"/>
  <c r="W145" i="11" s="1"/>
  <c r="V145" i="11"/>
  <c r="X145" i="11" s="1"/>
  <c r="Y145" i="11"/>
  <c r="AA145" i="11"/>
  <c r="AB145" i="11"/>
  <c r="AE145" i="11"/>
  <c r="AH145" i="11"/>
  <c r="U146" i="11"/>
  <c r="V146" i="11"/>
  <c r="W146" i="11"/>
  <c r="X146" i="11"/>
  <c r="Y146" i="11"/>
  <c r="Z146" i="11" s="1"/>
  <c r="AA146" i="11"/>
  <c r="AB146" i="11"/>
  <c r="AE146" i="11"/>
  <c r="AH146" i="11"/>
  <c r="U147" i="11"/>
  <c r="W147" i="11" s="1"/>
  <c r="V147" i="11"/>
  <c r="Y147" i="11"/>
  <c r="Z147" i="11" s="1"/>
  <c r="AA147" i="11"/>
  <c r="AB147" i="11"/>
  <c r="AE147" i="11"/>
  <c r="AH147" i="11"/>
  <c r="U148" i="11"/>
  <c r="V148" i="11"/>
  <c r="W148" i="11"/>
  <c r="X148" i="11"/>
  <c r="Y148" i="11"/>
  <c r="Z148" i="11" s="1"/>
  <c r="AA148" i="11"/>
  <c r="AB148" i="11"/>
  <c r="AE148" i="11"/>
  <c r="AH148" i="11"/>
  <c r="U149" i="11"/>
  <c r="V149" i="11"/>
  <c r="W149" i="11"/>
  <c r="X149" i="11"/>
  <c r="Y149" i="11"/>
  <c r="AA149" i="11"/>
  <c r="AB149" i="11"/>
  <c r="AE149" i="11"/>
  <c r="AH149" i="11"/>
  <c r="U150" i="11"/>
  <c r="W150" i="11" s="1"/>
  <c r="V150" i="11"/>
  <c r="X150" i="11" s="1"/>
  <c r="Y150" i="11"/>
  <c r="Z150" i="11" s="1"/>
  <c r="AA150" i="11"/>
  <c r="AB150" i="11"/>
  <c r="AE150" i="11"/>
  <c r="AH150" i="11"/>
  <c r="U151" i="11"/>
  <c r="W151" i="11" s="1"/>
  <c r="V151" i="11"/>
  <c r="X151" i="11" s="1"/>
  <c r="Y151" i="11"/>
  <c r="Z151" i="11" s="1"/>
  <c r="AA151" i="11"/>
  <c r="AB151" i="11"/>
  <c r="AE151" i="11"/>
  <c r="AH151" i="11"/>
  <c r="U152" i="11"/>
  <c r="W152" i="11" s="1"/>
  <c r="V152" i="11"/>
  <c r="X152" i="11"/>
  <c r="Y152" i="11"/>
  <c r="Z152" i="11" s="1"/>
  <c r="AA152" i="11"/>
  <c r="AB152" i="11"/>
  <c r="AE152" i="11"/>
  <c r="AH152" i="11"/>
  <c r="U153" i="11"/>
  <c r="W153" i="11" s="1"/>
  <c r="V153" i="11"/>
  <c r="X153" i="11" s="1"/>
  <c r="Y153" i="11"/>
  <c r="AA153" i="11"/>
  <c r="AB153" i="11"/>
  <c r="AE153" i="11"/>
  <c r="AH153" i="11"/>
  <c r="U154" i="11"/>
  <c r="W154" i="11" s="1"/>
  <c r="V154" i="11"/>
  <c r="Y154" i="11"/>
  <c r="Z154" i="11" s="1"/>
  <c r="AA154" i="11"/>
  <c r="AB154" i="11"/>
  <c r="AE154" i="11"/>
  <c r="AH154" i="11"/>
  <c r="U155" i="11"/>
  <c r="W155" i="11" s="1"/>
  <c r="V155" i="11"/>
  <c r="X155" i="11" s="1"/>
  <c r="Y155" i="11"/>
  <c r="Z155" i="11"/>
  <c r="AA155" i="11"/>
  <c r="AB155" i="11"/>
  <c r="AE155" i="11"/>
  <c r="AH155" i="11"/>
  <c r="U156" i="11"/>
  <c r="V156" i="11"/>
  <c r="W156" i="11"/>
  <c r="Y156" i="11"/>
  <c r="Z156" i="11" s="1"/>
  <c r="AA156" i="11"/>
  <c r="AB156" i="11"/>
  <c r="AE156" i="11"/>
  <c r="AH156" i="11"/>
  <c r="U157" i="11"/>
  <c r="W157" i="11" s="1"/>
  <c r="V157" i="11"/>
  <c r="X157" i="11"/>
  <c r="Y157" i="11"/>
  <c r="AA157" i="11"/>
  <c r="AB157" i="11"/>
  <c r="AE157" i="11"/>
  <c r="AH157" i="11"/>
  <c r="U158" i="11"/>
  <c r="W158" i="11" s="1"/>
  <c r="V158" i="11"/>
  <c r="Y158" i="11"/>
  <c r="Z158" i="11"/>
  <c r="AA158" i="11"/>
  <c r="AB158" i="11"/>
  <c r="AE158" i="11"/>
  <c r="AH158" i="11"/>
  <c r="U159" i="11"/>
  <c r="V159" i="11"/>
  <c r="W159" i="11"/>
  <c r="X159" i="11"/>
  <c r="Y159" i="11"/>
  <c r="Z159" i="11" s="1"/>
  <c r="AA159" i="11"/>
  <c r="AB159" i="11"/>
  <c r="AE159" i="11"/>
  <c r="AH159" i="11"/>
  <c r="U160" i="11"/>
  <c r="V160" i="11"/>
  <c r="X160" i="11" s="1"/>
  <c r="W160" i="11"/>
  <c r="Y160" i="11"/>
  <c r="Z160" i="11" s="1"/>
  <c r="AA160" i="11"/>
  <c r="AB160" i="11"/>
  <c r="AE160" i="11"/>
  <c r="AH160" i="11"/>
  <c r="U161" i="11"/>
  <c r="W161" i="11" s="1"/>
  <c r="V161" i="11"/>
  <c r="X161" i="11"/>
  <c r="Y161" i="11"/>
  <c r="AA161" i="11"/>
  <c r="AB161" i="11"/>
  <c r="AE161" i="11"/>
  <c r="AH161" i="11"/>
  <c r="U162" i="11"/>
  <c r="W162" i="11" s="1"/>
  <c r="V162" i="11"/>
  <c r="Y162" i="11"/>
  <c r="Z162" i="11" s="1"/>
  <c r="AA162" i="11"/>
  <c r="AB162" i="11"/>
  <c r="AE162" i="11"/>
  <c r="AH162" i="11"/>
  <c r="U163" i="11"/>
  <c r="V163" i="11"/>
  <c r="W163" i="11"/>
  <c r="X163" i="11"/>
  <c r="Y163" i="11"/>
  <c r="Z163" i="11"/>
  <c r="AA163" i="11"/>
  <c r="AB163" i="11"/>
  <c r="AE163" i="11"/>
  <c r="AH163" i="11"/>
  <c r="U164" i="11"/>
  <c r="W164" i="11" s="1"/>
  <c r="V164" i="11"/>
  <c r="X164" i="11" s="1"/>
  <c r="Y164" i="11"/>
  <c r="Z164" i="11" s="1"/>
  <c r="AA164" i="11"/>
  <c r="AB164" i="11"/>
  <c r="AE164" i="11"/>
  <c r="AH164" i="11"/>
  <c r="U165" i="11"/>
  <c r="V165" i="11"/>
  <c r="W165" i="11"/>
  <c r="Y165" i="11"/>
  <c r="AA165" i="11"/>
  <c r="AB165" i="11"/>
  <c r="AE165" i="11"/>
  <c r="AH165" i="11"/>
  <c r="U166" i="11"/>
  <c r="W166" i="11" s="1"/>
  <c r="V166" i="11"/>
  <c r="Y166" i="11"/>
  <c r="Z166" i="11"/>
  <c r="AA166" i="11"/>
  <c r="AB166" i="11"/>
  <c r="AE166" i="11"/>
  <c r="AH166" i="11"/>
  <c r="U167" i="11"/>
  <c r="W167" i="11" s="1"/>
  <c r="V167" i="11"/>
  <c r="X167" i="11" s="1"/>
  <c r="Y167" i="11"/>
  <c r="Z167" i="11"/>
  <c r="AA167" i="11"/>
  <c r="AB167" i="11"/>
  <c r="AE167" i="11"/>
  <c r="AH167" i="11"/>
  <c r="U168" i="11"/>
  <c r="V168" i="11"/>
  <c r="W168" i="11"/>
  <c r="X168" i="11"/>
  <c r="Y168" i="11"/>
  <c r="Z168" i="11" s="1"/>
  <c r="AA168" i="11"/>
  <c r="AB168" i="11"/>
  <c r="AE168" i="11"/>
  <c r="AH168" i="11"/>
  <c r="U169" i="11"/>
  <c r="V169" i="11"/>
  <c r="X169" i="11" s="1"/>
  <c r="W169" i="11"/>
  <c r="Y169" i="11"/>
  <c r="AA169" i="11"/>
  <c r="AB169" i="11"/>
  <c r="AE169" i="11"/>
  <c r="AH169" i="11"/>
  <c r="U170" i="11"/>
  <c r="W170" i="11" s="1"/>
  <c r="V170" i="11"/>
  <c r="Y170" i="11"/>
  <c r="Z170" i="11"/>
  <c r="AA170" i="11"/>
  <c r="AB170" i="11"/>
  <c r="AE170" i="11"/>
  <c r="AH170" i="11"/>
  <c r="U171" i="11"/>
  <c r="W171" i="11" s="1"/>
  <c r="V171" i="11"/>
  <c r="X171" i="11"/>
  <c r="Y171" i="11"/>
  <c r="Z171" i="11"/>
  <c r="AA171" i="11"/>
  <c r="AB171" i="11"/>
  <c r="AE171" i="11"/>
  <c r="AH171" i="11"/>
  <c r="U172" i="11"/>
  <c r="V172" i="11"/>
  <c r="W172" i="11"/>
  <c r="X172" i="11"/>
  <c r="Y172" i="11"/>
  <c r="Z172" i="11"/>
  <c r="AA172" i="11"/>
  <c r="AB172" i="11"/>
  <c r="AE172" i="11"/>
  <c r="AH172" i="11"/>
  <c r="U173" i="11"/>
  <c r="W173" i="11" s="1"/>
  <c r="V173" i="11"/>
  <c r="X173" i="11" s="1"/>
  <c r="Y173" i="11"/>
  <c r="AA173" i="11"/>
  <c r="AB173" i="11"/>
  <c r="AE173" i="11"/>
  <c r="AH173" i="11"/>
  <c r="U174" i="11"/>
  <c r="W174" i="11" s="1"/>
  <c r="V174" i="11"/>
  <c r="Y174" i="11"/>
  <c r="Z174" i="11"/>
  <c r="AA174" i="11"/>
  <c r="AB174" i="11"/>
  <c r="AE174" i="11"/>
  <c r="AH174" i="11"/>
  <c r="U175" i="11"/>
  <c r="W175" i="11" s="1"/>
  <c r="V175" i="11"/>
  <c r="X175" i="11"/>
  <c r="Y175" i="11"/>
  <c r="Z175" i="11" s="1"/>
  <c r="AA175" i="11"/>
  <c r="AB175" i="11"/>
  <c r="AE175" i="11"/>
  <c r="AH175" i="11"/>
  <c r="U176" i="11"/>
  <c r="W176" i="11" s="1"/>
  <c r="V176" i="11"/>
  <c r="X176" i="11" s="1"/>
  <c r="Y176" i="11"/>
  <c r="Z176" i="11"/>
  <c r="AA176" i="11"/>
  <c r="AB176" i="11"/>
  <c r="AE176" i="11"/>
  <c r="AH176" i="11"/>
  <c r="U177" i="11"/>
  <c r="V177" i="11"/>
  <c r="W177" i="11"/>
  <c r="X177" i="11"/>
  <c r="Y177" i="11"/>
  <c r="AA177" i="11"/>
  <c r="AB177" i="11"/>
  <c r="AE177" i="11"/>
  <c r="AH177" i="11"/>
  <c r="U178" i="11"/>
  <c r="W178" i="11" s="1"/>
  <c r="V178" i="11"/>
  <c r="Y178" i="11"/>
  <c r="Z178" i="11" s="1"/>
  <c r="AA178" i="11"/>
  <c r="AB178" i="11"/>
  <c r="AE178" i="11"/>
  <c r="AH178" i="11"/>
  <c r="U179" i="11"/>
  <c r="V179" i="11"/>
  <c r="W179" i="11"/>
  <c r="Y179" i="11"/>
  <c r="Z179" i="11" s="1"/>
  <c r="AA179" i="11"/>
  <c r="AB179" i="11"/>
  <c r="AE179" i="11"/>
  <c r="AH179" i="11"/>
  <c r="U180" i="11"/>
  <c r="W180" i="11" s="1"/>
  <c r="V180" i="11"/>
  <c r="X180" i="11" s="1"/>
  <c r="Y180" i="11"/>
  <c r="Z180" i="11" s="1"/>
  <c r="AA180" i="11"/>
  <c r="AB180" i="11"/>
  <c r="AE180" i="11"/>
  <c r="AH180" i="11"/>
  <c r="U181" i="11"/>
  <c r="W181" i="11" s="1"/>
  <c r="V181" i="11"/>
  <c r="X181" i="11"/>
  <c r="Y181" i="11"/>
  <c r="AA181" i="11"/>
  <c r="AB181" i="11"/>
  <c r="AE181" i="11"/>
  <c r="AH181" i="11"/>
  <c r="U182" i="11"/>
  <c r="W182" i="11" s="1"/>
  <c r="V182" i="11"/>
  <c r="Y182" i="11"/>
  <c r="Z182" i="11" s="1"/>
  <c r="AA182" i="11"/>
  <c r="AB182" i="11"/>
  <c r="AE182" i="11"/>
  <c r="AH182" i="11"/>
  <c r="U183" i="11"/>
  <c r="V183" i="11"/>
  <c r="W183" i="11"/>
  <c r="X183" i="11"/>
  <c r="Y183" i="11"/>
  <c r="Z183" i="11" s="1"/>
  <c r="AA183" i="11"/>
  <c r="AB183" i="11"/>
  <c r="AE183" i="11"/>
  <c r="AH183" i="11"/>
  <c r="U184" i="11"/>
  <c r="W184" i="11" s="1"/>
  <c r="V184" i="11"/>
  <c r="X184" i="11"/>
  <c r="Y184" i="11"/>
  <c r="Z184" i="11" s="1"/>
  <c r="AA184" i="11"/>
  <c r="AB184" i="11"/>
  <c r="AE184" i="11"/>
  <c r="AH184" i="11"/>
  <c r="U185" i="11"/>
  <c r="W185" i="11" s="1"/>
  <c r="V185" i="11"/>
  <c r="X185" i="11"/>
  <c r="Y185" i="11"/>
  <c r="AA185" i="11"/>
  <c r="AB185" i="11"/>
  <c r="AE185" i="11"/>
  <c r="AH185" i="11"/>
  <c r="U186" i="11"/>
  <c r="W186" i="11" s="1"/>
  <c r="V186" i="11"/>
  <c r="Y186" i="11"/>
  <c r="Z186" i="11" s="1"/>
  <c r="AA186" i="11"/>
  <c r="AB186" i="11"/>
  <c r="AE186" i="11"/>
  <c r="AH186" i="11"/>
  <c r="U187" i="11"/>
  <c r="V187" i="11"/>
  <c r="W187" i="11"/>
  <c r="X187" i="11"/>
  <c r="Y187" i="11"/>
  <c r="Z187" i="11" s="1"/>
  <c r="AA187" i="11"/>
  <c r="AB187" i="11"/>
  <c r="AE187" i="11"/>
  <c r="AH187" i="11"/>
  <c r="U188" i="11"/>
  <c r="W188" i="11" s="1"/>
  <c r="V188" i="11"/>
  <c r="X188" i="11"/>
  <c r="Y188" i="11"/>
  <c r="Z188" i="11" s="1"/>
  <c r="AA188" i="11"/>
  <c r="AB188" i="11"/>
  <c r="AE188" i="11"/>
  <c r="AH188" i="11"/>
  <c r="U189" i="11"/>
  <c r="W189" i="11" s="1"/>
  <c r="V189" i="11"/>
  <c r="X189" i="11" s="1"/>
  <c r="Y189" i="11"/>
  <c r="AA189" i="11"/>
  <c r="AB189" i="11"/>
  <c r="AE189" i="11"/>
  <c r="AH189" i="11"/>
  <c r="U190" i="11"/>
  <c r="W190" i="11" s="1"/>
  <c r="V190" i="11"/>
  <c r="Y190" i="11"/>
  <c r="Z190" i="11" s="1"/>
  <c r="AA190" i="11"/>
  <c r="AB190" i="11"/>
  <c r="AE190" i="11"/>
  <c r="AH190" i="11"/>
  <c r="U191" i="11"/>
  <c r="W191" i="11" s="1"/>
  <c r="V191" i="11"/>
  <c r="Y191" i="11"/>
  <c r="Z191" i="11" s="1"/>
  <c r="AA191" i="11"/>
  <c r="AB191" i="11"/>
  <c r="AE191" i="11"/>
  <c r="AH191" i="11"/>
  <c r="U192" i="11"/>
  <c r="W192" i="11" s="1"/>
  <c r="V192" i="11"/>
  <c r="X192" i="11"/>
  <c r="Y192" i="11"/>
  <c r="Z192" i="11"/>
  <c r="AA192" i="11"/>
  <c r="AB192" i="11"/>
  <c r="AE192" i="11"/>
  <c r="AH192" i="11"/>
  <c r="U193" i="11"/>
  <c r="V193" i="11"/>
  <c r="W193" i="11"/>
  <c r="X193" i="11"/>
  <c r="Y193" i="11"/>
  <c r="AA193" i="11"/>
  <c r="AB193" i="11"/>
  <c r="AE193" i="11"/>
  <c r="AH193" i="11"/>
  <c r="U194" i="11"/>
  <c r="W194" i="11" s="1"/>
  <c r="V194" i="11"/>
  <c r="Y194" i="11"/>
  <c r="Z194" i="11" s="1"/>
  <c r="AA194" i="11"/>
  <c r="AB194" i="11"/>
  <c r="AE194" i="11"/>
  <c r="AH194" i="11"/>
  <c r="U195" i="11"/>
  <c r="V195" i="11"/>
  <c r="W195" i="11"/>
  <c r="Y195" i="11"/>
  <c r="Z195" i="11" s="1"/>
  <c r="AA195" i="11"/>
  <c r="AB195" i="11"/>
  <c r="AE195" i="11"/>
  <c r="AH195" i="11"/>
  <c r="U196" i="11"/>
  <c r="W196" i="11" s="1"/>
  <c r="V196" i="11"/>
  <c r="X196" i="11" s="1"/>
  <c r="Y196" i="11"/>
  <c r="Z196" i="11"/>
  <c r="AA196" i="11"/>
  <c r="AB196" i="11"/>
  <c r="AE196" i="11"/>
  <c r="AH196" i="11"/>
  <c r="U197" i="11"/>
  <c r="V197" i="11"/>
  <c r="W197" i="11"/>
  <c r="X197" i="11"/>
  <c r="Y197" i="11"/>
  <c r="AA197" i="11"/>
  <c r="AB197" i="11"/>
  <c r="AE197" i="11"/>
  <c r="AH197" i="11"/>
  <c r="U198" i="11"/>
  <c r="W198" i="11" s="1"/>
  <c r="V198" i="11"/>
  <c r="Y198" i="11"/>
  <c r="Z198" i="11" s="1"/>
  <c r="AA198" i="11"/>
  <c r="AB198" i="11"/>
  <c r="AE198" i="11"/>
  <c r="AH198" i="11"/>
  <c r="U199" i="11"/>
  <c r="V199" i="11"/>
  <c r="W199" i="11"/>
  <c r="Y199" i="11"/>
  <c r="Z199" i="11" s="1"/>
  <c r="AA199" i="11"/>
  <c r="AB199" i="11"/>
  <c r="AE199" i="11"/>
  <c r="AH199" i="11"/>
  <c r="U200" i="11"/>
  <c r="W200" i="11" s="1"/>
  <c r="V200" i="11"/>
  <c r="X200" i="11" s="1"/>
  <c r="Y200" i="11"/>
  <c r="Z200" i="11"/>
  <c r="AA200" i="11"/>
  <c r="AB200" i="11"/>
  <c r="AE200" i="11"/>
  <c r="AH200" i="11"/>
  <c r="U201" i="11"/>
  <c r="W201" i="11" s="1"/>
  <c r="V201" i="11"/>
  <c r="X201" i="11" s="1"/>
  <c r="Y201" i="11"/>
  <c r="AA201" i="11"/>
  <c r="AB201" i="11"/>
  <c r="AE201" i="11"/>
  <c r="AH201" i="11"/>
  <c r="U202" i="11"/>
  <c r="W202" i="11" s="1"/>
  <c r="V202" i="11"/>
  <c r="Y202" i="11"/>
  <c r="Z202" i="11"/>
  <c r="AA202" i="11"/>
  <c r="AB202" i="11"/>
  <c r="AE202" i="11"/>
  <c r="AH202" i="11"/>
  <c r="U203" i="11"/>
  <c r="W203" i="11" s="1"/>
  <c r="V203" i="11"/>
  <c r="X203" i="11"/>
  <c r="Y203" i="11"/>
  <c r="Z203" i="11" s="1"/>
  <c r="AA203" i="11"/>
  <c r="AB203" i="11"/>
  <c r="AE203" i="11"/>
  <c r="AH203" i="11"/>
  <c r="U204" i="11"/>
  <c r="W204" i="11" s="1"/>
  <c r="V204" i="11"/>
  <c r="Y204" i="11"/>
  <c r="Z204" i="11" s="1"/>
  <c r="AA204" i="11"/>
  <c r="AB204" i="11"/>
  <c r="AE204" i="11"/>
  <c r="AH204" i="11"/>
  <c r="U205" i="11"/>
  <c r="V205" i="11"/>
  <c r="X205" i="11" s="1"/>
  <c r="W205" i="11"/>
  <c r="Y205" i="11"/>
  <c r="AA205" i="11"/>
  <c r="AB205" i="11"/>
  <c r="AE205" i="11"/>
  <c r="AH205" i="11"/>
  <c r="U206" i="11"/>
  <c r="W206" i="11" s="1"/>
  <c r="V206" i="11"/>
  <c r="Y206" i="11"/>
  <c r="Z206" i="11"/>
  <c r="AA206" i="11"/>
  <c r="AB206" i="11"/>
  <c r="AE206" i="11"/>
  <c r="AH206" i="11"/>
  <c r="U207" i="11"/>
  <c r="W207" i="11" s="1"/>
  <c r="V207" i="11"/>
  <c r="X207" i="11"/>
  <c r="Y207" i="11"/>
  <c r="Z207" i="11" s="1"/>
  <c r="AA207" i="11"/>
  <c r="AB207" i="11"/>
  <c r="AE207" i="11"/>
  <c r="AH207" i="11"/>
  <c r="U208" i="11"/>
  <c r="W208" i="11" s="1"/>
  <c r="V208" i="11"/>
  <c r="X208" i="11" s="1"/>
  <c r="Y208" i="11"/>
  <c r="Z208" i="11" s="1"/>
  <c r="AA208" i="11"/>
  <c r="AB208" i="11"/>
  <c r="AE208" i="11"/>
  <c r="AH208" i="11"/>
  <c r="U209" i="11"/>
  <c r="V209" i="11"/>
  <c r="W209" i="11"/>
  <c r="Y209" i="11"/>
  <c r="AA209" i="11"/>
  <c r="AB209" i="11"/>
  <c r="AE209" i="11"/>
  <c r="AH209" i="11"/>
  <c r="U210" i="11"/>
  <c r="W210" i="11" s="1"/>
  <c r="V210" i="11"/>
  <c r="Y210" i="11"/>
  <c r="Z210" i="11"/>
  <c r="AA210" i="11"/>
  <c r="AB210" i="11"/>
  <c r="AE210" i="11"/>
  <c r="AH210" i="11"/>
  <c r="U211" i="11"/>
  <c r="W211" i="11" s="1"/>
  <c r="V211" i="11"/>
  <c r="X211" i="11" s="1"/>
  <c r="Y211" i="11"/>
  <c r="Z211" i="11" s="1"/>
  <c r="AA211" i="11"/>
  <c r="AB211" i="11"/>
  <c r="AE211" i="11"/>
  <c r="AH211" i="11"/>
  <c r="U212" i="11"/>
  <c r="W212" i="11" s="1"/>
  <c r="V212" i="11"/>
  <c r="X212" i="11" s="1"/>
  <c r="Y212" i="11"/>
  <c r="Z212" i="11" s="1"/>
  <c r="AA212" i="11"/>
  <c r="AB212" i="11"/>
  <c r="AE212" i="11"/>
  <c r="AH212" i="11"/>
  <c r="U213" i="11"/>
  <c r="W213" i="11" s="1"/>
  <c r="V213" i="11"/>
  <c r="X213" i="11"/>
  <c r="Y213" i="11"/>
  <c r="AA213" i="11"/>
  <c r="AB213" i="11"/>
  <c r="AE213" i="11"/>
  <c r="AH213" i="11"/>
  <c r="U214" i="11"/>
  <c r="W214" i="11" s="1"/>
  <c r="V214" i="11"/>
  <c r="Y214" i="11"/>
  <c r="Z214" i="11" s="1"/>
  <c r="AA214" i="11"/>
  <c r="AB214" i="11"/>
  <c r="AE214" i="11"/>
  <c r="AH214" i="11"/>
  <c r="U215" i="11"/>
  <c r="V215" i="11"/>
  <c r="W215" i="11"/>
  <c r="X215" i="11"/>
  <c r="Y215" i="11"/>
  <c r="Z215" i="11" s="1"/>
  <c r="AA215" i="11"/>
  <c r="AB215" i="11"/>
  <c r="AE215" i="11"/>
  <c r="AH215" i="11"/>
  <c r="U216" i="11"/>
  <c r="W216" i="11" s="1"/>
  <c r="V216" i="11"/>
  <c r="X216" i="11"/>
  <c r="Y216" i="11"/>
  <c r="Z216" i="11" s="1"/>
  <c r="AA216" i="11"/>
  <c r="AB216" i="11"/>
  <c r="AE216" i="11"/>
  <c r="AH216" i="11"/>
  <c r="U217" i="11"/>
  <c r="W217" i="11" s="1"/>
  <c r="V217" i="11"/>
  <c r="X217" i="11"/>
  <c r="Y217" i="11"/>
  <c r="AA217" i="11"/>
  <c r="AB217" i="11"/>
  <c r="AE217" i="11"/>
  <c r="AH217" i="11"/>
  <c r="U218" i="11"/>
  <c r="W218" i="11" s="1"/>
  <c r="V218" i="11"/>
  <c r="Y218" i="11"/>
  <c r="Z218" i="11" s="1"/>
  <c r="AA218" i="11"/>
  <c r="AB218" i="11"/>
  <c r="AE218" i="11"/>
  <c r="AH218" i="11"/>
  <c r="U219" i="11"/>
  <c r="V219" i="11"/>
  <c r="W219" i="11"/>
  <c r="X219" i="11"/>
  <c r="Y219" i="11"/>
  <c r="Z219" i="11" s="1"/>
  <c r="AA219" i="11"/>
  <c r="AB219" i="11"/>
  <c r="AE219" i="11"/>
  <c r="AH219" i="11"/>
  <c r="U220" i="11"/>
  <c r="W220" i="11" s="1"/>
  <c r="V220" i="11"/>
  <c r="X220" i="11"/>
  <c r="Y220" i="11"/>
  <c r="Z220" i="11" s="1"/>
  <c r="AA220" i="11"/>
  <c r="AB220" i="11"/>
  <c r="AE220" i="11"/>
  <c r="AH220" i="11"/>
  <c r="U221" i="11"/>
  <c r="W221" i="11" s="1"/>
  <c r="V221" i="11"/>
  <c r="X221" i="11" s="1"/>
  <c r="Y221" i="11"/>
  <c r="AA221" i="11"/>
  <c r="AB221" i="11"/>
  <c r="AE221" i="11"/>
  <c r="AH221" i="11"/>
  <c r="U222" i="11"/>
  <c r="W222" i="11" s="1"/>
  <c r="V222" i="11"/>
  <c r="Y222" i="11"/>
  <c r="Z222" i="11" s="1"/>
  <c r="AA222" i="11"/>
  <c r="AB222" i="11"/>
  <c r="AE222" i="11"/>
  <c r="AH222" i="11"/>
  <c r="U223" i="11"/>
  <c r="W223" i="11" s="1"/>
  <c r="V223" i="11"/>
  <c r="Y223" i="11"/>
  <c r="Z223" i="11" s="1"/>
  <c r="AA223" i="11"/>
  <c r="AB223" i="11"/>
  <c r="AE223" i="11"/>
  <c r="AH223" i="11"/>
  <c r="U224" i="11"/>
  <c r="W224" i="11" s="1"/>
  <c r="V224" i="11"/>
  <c r="X224" i="11"/>
  <c r="Y224" i="11"/>
  <c r="Z224" i="11"/>
  <c r="AA224" i="11"/>
  <c r="AB224" i="11"/>
  <c r="AE224" i="11"/>
  <c r="AH224" i="11"/>
  <c r="U225" i="11"/>
  <c r="V225" i="11"/>
  <c r="W225" i="11"/>
  <c r="X225" i="11"/>
  <c r="Y225" i="11"/>
  <c r="AA225" i="11"/>
  <c r="AB225" i="11"/>
  <c r="AE225" i="11"/>
  <c r="AH225" i="11"/>
  <c r="U226" i="11"/>
  <c r="W226" i="11" s="1"/>
  <c r="V226" i="11"/>
  <c r="Y226" i="11"/>
  <c r="Z226" i="11" s="1"/>
  <c r="AA226" i="11"/>
  <c r="AB226" i="11"/>
  <c r="AE226" i="11"/>
  <c r="AH226" i="11"/>
  <c r="U227" i="11"/>
  <c r="V227" i="11"/>
  <c r="W227" i="11"/>
  <c r="Y227" i="11"/>
  <c r="Z227" i="11" s="1"/>
  <c r="AA227" i="11"/>
  <c r="AB227" i="11"/>
  <c r="AE227" i="11"/>
  <c r="AH227" i="11"/>
  <c r="U228" i="11"/>
  <c r="W228" i="11" s="1"/>
  <c r="V228" i="11"/>
  <c r="X228" i="11" s="1"/>
  <c r="Y228" i="11"/>
  <c r="Z228" i="11"/>
  <c r="AA228" i="11"/>
  <c r="AB228" i="11"/>
  <c r="AE228" i="11"/>
  <c r="AH228" i="11"/>
  <c r="U229" i="11"/>
  <c r="V229" i="11"/>
  <c r="W229" i="11"/>
  <c r="X229" i="11"/>
  <c r="Y229" i="11"/>
  <c r="AA229" i="11"/>
  <c r="AB229" i="11"/>
  <c r="AE229" i="11"/>
  <c r="AH229" i="11"/>
  <c r="U230" i="11"/>
  <c r="W230" i="11" s="1"/>
  <c r="V230" i="11"/>
  <c r="Y230" i="11"/>
  <c r="Z230" i="11" s="1"/>
  <c r="AA230" i="11"/>
  <c r="AB230" i="11"/>
  <c r="AE230" i="11"/>
  <c r="AH230" i="11"/>
  <c r="U231" i="11"/>
  <c r="V231" i="11"/>
  <c r="W231" i="11"/>
  <c r="Y231" i="11"/>
  <c r="Z231" i="11" s="1"/>
  <c r="AA231" i="11"/>
  <c r="AB231" i="11"/>
  <c r="AE231" i="11"/>
  <c r="AH231" i="11"/>
  <c r="U232" i="11"/>
  <c r="W232" i="11" s="1"/>
  <c r="V232" i="11"/>
  <c r="Y232" i="11"/>
  <c r="Z232" i="11"/>
  <c r="AA232" i="11"/>
  <c r="AB232" i="11"/>
  <c r="AE232" i="11"/>
  <c r="AH232" i="11"/>
  <c r="U233" i="11"/>
  <c r="W233" i="11" s="1"/>
  <c r="V233" i="11"/>
  <c r="X233" i="11" s="1"/>
  <c r="Y233" i="11"/>
  <c r="AA233" i="11"/>
  <c r="AB233" i="11"/>
  <c r="AE233" i="11"/>
  <c r="AH233" i="11"/>
  <c r="U234" i="11"/>
  <c r="W234" i="11" s="1"/>
  <c r="V234" i="11"/>
  <c r="Y234" i="11"/>
  <c r="Z234" i="11"/>
  <c r="AA234" i="11"/>
  <c r="AB234" i="11"/>
  <c r="AE234" i="11"/>
  <c r="AH234" i="11"/>
  <c r="U235" i="11"/>
  <c r="W235" i="11" s="1"/>
  <c r="V235" i="11"/>
  <c r="X235" i="11"/>
  <c r="Y235" i="11"/>
  <c r="Z235" i="11" s="1"/>
  <c r="AA235" i="11"/>
  <c r="AB235" i="11"/>
  <c r="AE235" i="11"/>
  <c r="AH235" i="11"/>
  <c r="U236" i="11"/>
  <c r="W236" i="11" s="1"/>
  <c r="V236" i="11"/>
  <c r="Y236" i="11"/>
  <c r="Z236" i="11" s="1"/>
  <c r="AA236" i="11"/>
  <c r="AB236" i="11"/>
  <c r="AE236" i="11"/>
  <c r="AH236" i="11"/>
  <c r="U237" i="11"/>
  <c r="V237" i="11"/>
  <c r="W237" i="11"/>
  <c r="Y237" i="11"/>
  <c r="AA237" i="11"/>
  <c r="AB237" i="11"/>
  <c r="AE237" i="11"/>
  <c r="AH237" i="11"/>
  <c r="U238" i="11"/>
  <c r="W238" i="11" s="1"/>
  <c r="V238" i="11"/>
  <c r="Y238" i="11"/>
  <c r="Z238" i="11"/>
  <c r="AA238" i="11"/>
  <c r="AB238" i="11"/>
  <c r="AE238" i="11"/>
  <c r="AH238" i="11"/>
  <c r="U239" i="11"/>
  <c r="W239" i="11" s="1"/>
  <c r="V239" i="11"/>
  <c r="X239" i="11"/>
  <c r="Y239" i="11"/>
  <c r="Z239" i="11" s="1"/>
  <c r="AA239" i="11"/>
  <c r="AB239" i="11"/>
  <c r="AE239" i="11"/>
  <c r="AH239" i="11"/>
  <c r="U240" i="11"/>
  <c r="W240" i="11" s="1"/>
  <c r="V240" i="11"/>
  <c r="X240" i="11" s="1"/>
  <c r="Y240" i="11"/>
  <c r="Z240" i="11"/>
  <c r="AA240" i="11"/>
  <c r="AB240" i="11"/>
  <c r="AE240" i="11"/>
  <c r="AH240" i="11"/>
  <c r="U241" i="11"/>
  <c r="V241" i="11"/>
  <c r="W241" i="11"/>
  <c r="Y241" i="11"/>
  <c r="AA241" i="11"/>
  <c r="AB241" i="11"/>
  <c r="AE241" i="11"/>
  <c r="AH241" i="11"/>
  <c r="U242" i="11"/>
  <c r="W242" i="11" s="1"/>
  <c r="V242" i="11"/>
  <c r="Y242" i="11"/>
  <c r="Z242" i="11"/>
  <c r="AA242" i="11"/>
  <c r="AB242" i="11"/>
  <c r="AE242" i="11"/>
  <c r="AH242" i="11"/>
  <c r="U243" i="11"/>
  <c r="W243" i="11" s="1"/>
  <c r="V243" i="11"/>
  <c r="X243" i="11" s="1"/>
  <c r="Y243" i="11"/>
  <c r="Z243" i="11" s="1"/>
  <c r="AA243" i="11"/>
  <c r="AB243" i="11"/>
  <c r="AE243" i="11"/>
  <c r="AH243" i="11"/>
  <c r="U244" i="11"/>
  <c r="W244" i="11" s="1"/>
  <c r="V244" i="11"/>
  <c r="Y244" i="11"/>
  <c r="Z244" i="11" s="1"/>
  <c r="AA244" i="11"/>
  <c r="AB244" i="11"/>
  <c r="AE244" i="11"/>
  <c r="AH244" i="11"/>
  <c r="U245" i="11"/>
  <c r="W245" i="11" s="1"/>
  <c r="V245" i="11"/>
  <c r="X245" i="11"/>
  <c r="Y245" i="11"/>
  <c r="AA245" i="11"/>
  <c r="AB245" i="11"/>
  <c r="AE245" i="11"/>
  <c r="AH245" i="11"/>
  <c r="U246" i="11"/>
  <c r="W246" i="11" s="1"/>
  <c r="V246" i="11"/>
  <c r="Y246" i="11"/>
  <c r="Z246" i="11" s="1"/>
  <c r="AA246" i="11"/>
  <c r="AB246" i="11"/>
  <c r="AE246" i="11"/>
  <c r="AH246" i="11"/>
  <c r="U247" i="11"/>
  <c r="V247" i="11"/>
  <c r="W247" i="11"/>
  <c r="X247" i="11"/>
  <c r="Y247" i="11"/>
  <c r="Z247" i="11" s="1"/>
  <c r="AA247" i="11"/>
  <c r="AB247" i="11"/>
  <c r="AE247" i="11"/>
  <c r="AH247" i="11"/>
  <c r="U248" i="11"/>
  <c r="W248" i="11" s="1"/>
  <c r="V248" i="11"/>
  <c r="X248" i="11"/>
  <c r="Y248" i="11"/>
  <c r="Z248" i="11" s="1"/>
  <c r="AA248" i="11"/>
  <c r="AB248" i="11"/>
  <c r="AE248" i="11"/>
  <c r="AH248" i="11"/>
  <c r="U249" i="11"/>
  <c r="W249" i="11" s="1"/>
  <c r="V249" i="11"/>
  <c r="X249" i="11" s="1"/>
  <c r="Y249" i="11"/>
  <c r="AA249" i="11"/>
  <c r="AB249" i="11"/>
  <c r="AE249" i="11"/>
  <c r="AH249" i="11"/>
  <c r="U250" i="11"/>
  <c r="W250" i="11" s="1"/>
  <c r="V250" i="11"/>
  <c r="Y250" i="11"/>
  <c r="Z250" i="11" s="1"/>
  <c r="AA250" i="11"/>
  <c r="AB250" i="11"/>
  <c r="AE250" i="11"/>
  <c r="AH250" i="11"/>
  <c r="U251" i="11"/>
  <c r="V251" i="11"/>
  <c r="W251" i="11"/>
  <c r="X251" i="11"/>
  <c r="Y251" i="11"/>
  <c r="Z251" i="11" s="1"/>
  <c r="AA251" i="11"/>
  <c r="AB251" i="11"/>
  <c r="AE251" i="11"/>
  <c r="AH251" i="11"/>
  <c r="U252" i="11"/>
  <c r="W252" i="11" s="1"/>
  <c r="V252" i="11"/>
  <c r="X252" i="11"/>
  <c r="Y252" i="11"/>
  <c r="Z252" i="11" s="1"/>
  <c r="AA252" i="11"/>
  <c r="AB252" i="11"/>
  <c r="AE252" i="11"/>
  <c r="AH252" i="11"/>
  <c r="U253" i="11"/>
  <c r="W253" i="11" s="1"/>
  <c r="V253" i="11"/>
  <c r="X253" i="11" s="1"/>
  <c r="Y253" i="11"/>
  <c r="AA253" i="11"/>
  <c r="AB253" i="11"/>
  <c r="AE253" i="11"/>
  <c r="AH253" i="11"/>
  <c r="U254" i="11"/>
  <c r="W254" i="11" s="1"/>
  <c r="V254" i="11"/>
  <c r="Y254" i="11"/>
  <c r="Z254" i="11" s="1"/>
  <c r="AA254" i="11"/>
  <c r="AB254" i="11"/>
  <c r="AE254" i="11"/>
  <c r="AH254" i="11"/>
  <c r="U255" i="11"/>
  <c r="W255" i="11" s="1"/>
  <c r="V255" i="11"/>
  <c r="Y255" i="11"/>
  <c r="Z255" i="11" s="1"/>
  <c r="AA255" i="11"/>
  <c r="AB255" i="11"/>
  <c r="AE255" i="11"/>
  <c r="AH255" i="11"/>
  <c r="U256" i="11"/>
  <c r="W256" i="11" s="1"/>
  <c r="V256" i="11"/>
  <c r="X256" i="11"/>
  <c r="Y256" i="11"/>
  <c r="Z256" i="11"/>
  <c r="AA256" i="11"/>
  <c r="AB256" i="11"/>
  <c r="AE256" i="11"/>
  <c r="AH256" i="11"/>
  <c r="U257" i="11"/>
  <c r="V257" i="11"/>
  <c r="W257" i="11"/>
  <c r="X257" i="11"/>
  <c r="Y257" i="11"/>
  <c r="AA257" i="11"/>
  <c r="AB257" i="11"/>
  <c r="AE257" i="11"/>
  <c r="AH257" i="11"/>
  <c r="U258" i="11"/>
  <c r="W258" i="11" s="1"/>
  <c r="V258" i="11"/>
  <c r="Y258" i="11"/>
  <c r="Z258" i="11" s="1"/>
  <c r="AA258" i="11"/>
  <c r="AB258" i="11"/>
  <c r="AE258" i="11"/>
  <c r="AH258" i="11"/>
  <c r="U259" i="11"/>
  <c r="V259" i="11"/>
  <c r="X259" i="11" s="1"/>
  <c r="W259" i="11"/>
  <c r="Y259" i="11"/>
  <c r="Z259" i="11" s="1"/>
  <c r="AA259" i="11"/>
  <c r="AB259" i="11"/>
  <c r="AE259" i="11"/>
  <c r="AH259" i="11"/>
  <c r="U260" i="11"/>
  <c r="W260" i="11" s="1"/>
  <c r="V260" i="11"/>
  <c r="Y260" i="11"/>
  <c r="Z260" i="11"/>
  <c r="AA260" i="11"/>
  <c r="AB260" i="11"/>
  <c r="AE260" i="11"/>
  <c r="AH260" i="11"/>
  <c r="U261" i="11"/>
  <c r="V261" i="11"/>
  <c r="W261" i="11"/>
  <c r="X261" i="11"/>
  <c r="Y261" i="11"/>
  <c r="AA261" i="11"/>
  <c r="AB261" i="11"/>
  <c r="AE261" i="11"/>
  <c r="AH261" i="11"/>
  <c r="U262" i="11"/>
  <c r="W262" i="11" s="1"/>
  <c r="V262" i="11"/>
  <c r="Y262" i="11"/>
  <c r="Z262" i="11" s="1"/>
  <c r="AA262" i="11"/>
  <c r="AB262" i="11"/>
  <c r="AE262" i="11"/>
  <c r="AH262" i="11"/>
  <c r="U263" i="11"/>
  <c r="V263" i="11"/>
  <c r="W263" i="11"/>
  <c r="X263" i="11"/>
  <c r="Y263" i="11"/>
  <c r="Z263" i="11" s="1"/>
  <c r="AA263" i="11"/>
  <c r="AB263" i="11"/>
  <c r="AE263" i="11"/>
  <c r="AH263" i="11"/>
  <c r="U264" i="11"/>
  <c r="W264" i="11" s="1"/>
  <c r="V264" i="11"/>
  <c r="X264" i="11" s="1"/>
  <c r="Y264" i="11"/>
  <c r="Z264" i="11"/>
  <c r="AA264" i="11"/>
  <c r="AB264" i="11"/>
  <c r="AE264" i="11"/>
  <c r="AH264" i="11"/>
  <c r="U265" i="11"/>
  <c r="W265" i="11" s="1"/>
  <c r="V265" i="11"/>
  <c r="Y265" i="11"/>
  <c r="AA265" i="11"/>
  <c r="AB265" i="11"/>
  <c r="AE265" i="11"/>
  <c r="AH265" i="11"/>
  <c r="U266" i="11"/>
  <c r="W266" i="11" s="1"/>
  <c r="V266" i="11"/>
  <c r="Y266" i="11"/>
  <c r="Z266" i="11"/>
  <c r="AA266" i="11"/>
  <c r="AB266" i="11"/>
  <c r="AE266" i="11"/>
  <c r="AH266" i="11"/>
  <c r="U267" i="11"/>
  <c r="W267" i="11" s="1"/>
  <c r="V267" i="11"/>
  <c r="X267" i="11"/>
  <c r="Y267" i="11"/>
  <c r="Z267" i="11" s="1"/>
  <c r="AA267" i="11"/>
  <c r="AB267" i="11"/>
  <c r="AE267" i="11"/>
  <c r="AH267" i="11"/>
  <c r="U268" i="11"/>
  <c r="W268" i="11" s="1"/>
  <c r="V268" i="11"/>
  <c r="X268" i="11" s="1"/>
  <c r="Y268" i="11"/>
  <c r="Z268" i="11" s="1"/>
  <c r="AA268" i="11"/>
  <c r="AB268" i="11"/>
  <c r="AE268" i="11"/>
  <c r="AH268" i="11"/>
  <c r="U269" i="11"/>
  <c r="V269" i="11"/>
  <c r="W269" i="11"/>
  <c r="X269" i="11"/>
  <c r="Y269" i="11"/>
  <c r="AA269" i="11"/>
  <c r="AB269" i="11"/>
  <c r="AE269" i="11"/>
  <c r="AH269" i="11"/>
  <c r="U270" i="11"/>
  <c r="W270" i="11" s="1"/>
  <c r="V270" i="11"/>
  <c r="Y270" i="11"/>
  <c r="Z270" i="11" s="1"/>
  <c r="AA270" i="11"/>
  <c r="AB270" i="11"/>
  <c r="AE270" i="11"/>
  <c r="AH270" i="11"/>
  <c r="U271" i="11"/>
  <c r="V271" i="11"/>
  <c r="X271" i="11" s="1"/>
  <c r="W271" i="11"/>
  <c r="Y271" i="11"/>
  <c r="Z271" i="11" s="1"/>
  <c r="AA271" i="11"/>
  <c r="AB271" i="11"/>
  <c r="AE271" i="11"/>
  <c r="AH271" i="11"/>
  <c r="U272" i="11"/>
  <c r="W272" i="11" s="1"/>
  <c r="V272" i="11"/>
  <c r="X272" i="11" s="1"/>
  <c r="Y272" i="11"/>
  <c r="Z272" i="11" s="1"/>
  <c r="AA272" i="11"/>
  <c r="AB272" i="11"/>
  <c r="AE272" i="11"/>
  <c r="AH272" i="11"/>
  <c r="U273" i="11"/>
  <c r="V273" i="11"/>
  <c r="W273" i="11"/>
  <c r="Y273" i="11"/>
  <c r="Z273" i="11" s="1"/>
  <c r="AA273" i="11"/>
  <c r="AB273" i="11"/>
  <c r="AE273" i="11"/>
  <c r="AH273" i="11"/>
  <c r="U274" i="11"/>
  <c r="W274" i="11" s="1"/>
  <c r="V274" i="11"/>
  <c r="Y274" i="11"/>
  <c r="Z274" i="11"/>
  <c r="AA274" i="11"/>
  <c r="AB274" i="11"/>
  <c r="AE274" i="11"/>
  <c r="AH274" i="11"/>
  <c r="U275" i="11"/>
  <c r="W275" i="11" s="1"/>
  <c r="V275" i="11"/>
  <c r="Y275" i="11"/>
  <c r="Z275" i="11" s="1"/>
  <c r="AA275" i="11"/>
  <c r="AB275" i="11"/>
  <c r="AE275" i="11"/>
  <c r="AH275" i="11"/>
  <c r="U276" i="11"/>
  <c r="W276" i="11" s="1"/>
  <c r="V276" i="11"/>
  <c r="X276" i="11" s="1"/>
  <c r="Y276" i="11"/>
  <c r="Z276" i="11"/>
  <c r="AA276" i="11"/>
  <c r="AB276" i="11"/>
  <c r="AE276" i="11"/>
  <c r="AH276" i="11"/>
  <c r="U277" i="11"/>
  <c r="W277" i="11" s="1"/>
  <c r="V277" i="11"/>
  <c r="Y277" i="11"/>
  <c r="AA277" i="11"/>
  <c r="AB277" i="11"/>
  <c r="AE277" i="11"/>
  <c r="AH277" i="11"/>
  <c r="U278" i="11"/>
  <c r="W278" i="11" s="1"/>
  <c r="V278" i="11"/>
  <c r="Y278" i="11"/>
  <c r="Z278" i="11" s="1"/>
  <c r="AA278" i="11"/>
  <c r="AB278" i="11"/>
  <c r="AE278" i="11"/>
  <c r="AH278" i="11"/>
  <c r="U279" i="11"/>
  <c r="V279" i="11"/>
  <c r="W279" i="11"/>
  <c r="X279" i="11"/>
  <c r="Y279" i="11"/>
  <c r="Z279" i="11" s="1"/>
  <c r="AA279" i="11"/>
  <c r="AB279" i="11"/>
  <c r="AE279" i="11"/>
  <c r="AH279" i="11"/>
  <c r="U280" i="11"/>
  <c r="W280" i="11" s="1"/>
  <c r="V280" i="11"/>
  <c r="X280" i="11" s="1"/>
  <c r="Y280" i="11"/>
  <c r="Z280" i="11" s="1"/>
  <c r="AA280" i="11"/>
  <c r="AB280" i="11"/>
  <c r="AE280" i="11"/>
  <c r="AH280" i="11"/>
  <c r="U281" i="11"/>
  <c r="V281" i="11"/>
  <c r="W281" i="11"/>
  <c r="X281" i="11"/>
  <c r="Y281" i="11"/>
  <c r="AA281" i="11"/>
  <c r="AB281" i="11"/>
  <c r="AE281" i="11"/>
  <c r="AH281" i="11"/>
  <c r="U282" i="11"/>
  <c r="W282" i="11" s="1"/>
  <c r="V282" i="11"/>
  <c r="Y282" i="11"/>
  <c r="Z282" i="11" s="1"/>
  <c r="AA282" i="11"/>
  <c r="AB282" i="11"/>
  <c r="AE282" i="11"/>
  <c r="AH282" i="11"/>
  <c r="U283" i="11"/>
  <c r="V283" i="11"/>
  <c r="W283" i="11"/>
  <c r="X283" i="11"/>
  <c r="Y283" i="11"/>
  <c r="Z283" i="11" s="1"/>
  <c r="AA283" i="11"/>
  <c r="AB283" i="11"/>
  <c r="AE283" i="11"/>
  <c r="AH283" i="11"/>
  <c r="U284" i="11"/>
  <c r="W284" i="11" s="1"/>
  <c r="V284" i="11"/>
  <c r="X284" i="11" s="1"/>
  <c r="Y284" i="11"/>
  <c r="Z284" i="11" s="1"/>
  <c r="AA284" i="11"/>
  <c r="AB284" i="11"/>
  <c r="AE284" i="11"/>
  <c r="AH284" i="11"/>
  <c r="U285" i="11"/>
  <c r="V285" i="11"/>
  <c r="W285" i="11"/>
  <c r="X285" i="11"/>
  <c r="Y285" i="11"/>
  <c r="AA285" i="11"/>
  <c r="AB285" i="11"/>
  <c r="AE285" i="11"/>
  <c r="AH285" i="11"/>
  <c r="U286" i="11"/>
  <c r="W286" i="11" s="1"/>
  <c r="V286" i="11"/>
  <c r="Y286" i="11"/>
  <c r="Z286" i="11"/>
  <c r="AA286" i="11"/>
  <c r="AB286" i="11"/>
  <c r="AE286" i="11"/>
  <c r="AH286" i="11"/>
  <c r="U287" i="11"/>
  <c r="W287" i="11" s="1"/>
  <c r="V287" i="11"/>
  <c r="X287" i="11" s="1"/>
  <c r="Y287" i="11"/>
  <c r="Z287" i="11" s="1"/>
  <c r="AA287" i="11"/>
  <c r="AB287" i="11"/>
  <c r="AE287" i="11"/>
  <c r="AH287" i="11"/>
  <c r="U288" i="11"/>
  <c r="W288" i="11" s="1"/>
  <c r="V288" i="11"/>
  <c r="X288" i="11" s="1"/>
  <c r="Y288" i="11"/>
  <c r="Z288" i="11"/>
  <c r="AA288" i="11"/>
  <c r="AB288" i="11"/>
  <c r="AE288" i="11"/>
  <c r="AH288" i="11"/>
  <c r="U289" i="11"/>
  <c r="V289" i="11"/>
  <c r="W289" i="11"/>
  <c r="Y289" i="11"/>
  <c r="AA289" i="11"/>
  <c r="AB289" i="11"/>
  <c r="AE289" i="11"/>
  <c r="AH289" i="11"/>
  <c r="U290" i="11"/>
  <c r="W290" i="11" s="1"/>
  <c r="V290" i="11"/>
  <c r="Y290" i="11"/>
  <c r="Z290" i="11" s="1"/>
  <c r="AA290" i="11"/>
  <c r="AB290" i="11"/>
  <c r="AE290" i="11"/>
  <c r="AH290" i="11"/>
  <c r="U291" i="11"/>
  <c r="W291" i="11" s="1"/>
  <c r="V291" i="11"/>
  <c r="Y291" i="11"/>
  <c r="Z291" i="11" s="1"/>
  <c r="AA291" i="11"/>
  <c r="AB291" i="11"/>
  <c r="AE291" i="11"/>
  <c r="AH291" i="11"/>
  <c r="U292" i="11"/>
  <c r="W292" i="11" s="1"/>
  <c r="V292" i="11"/>
  <c r="X292" i="11" s="1"/>
  <c r="Y292" i="11"/>
  <c r="Z292" i="11"/>
  <c r="AA292" i="11"/>
  <c r="AB292" i="11"/>
  <c r="AE292" i="11"/>
  <c r="AH292" i="11"/>
  <c r="U293" i="11"/>
  <c r="W293" i="11" s="1"/>
  <c r="V293" i="11"/>
  <c r="Y293" i="11"/>
  <c r="AA293" i="11"/>
  <c r="AB293" i="11"/>
  <c r="AE293" i="11"/>
  <c r="AH293" i="11"/>
  <c r="U294" i="11"/>
  <c r="W294" i="11" s="1"/>
  <c r="V294" i="11"/>
  <c r="Y294" i="11"/>
  <c r="Z294" i="11" s="1"/>
  <c r="AA294" i="11"/>
  <c r="AB294" i="11"/>
  <c r="AE294" i="11"/>
  <c r="AH294" i="11"/>
  <c r="U295" i="11"/>
  <c r="W295" i="11" s="1"/>
  <c r="V295" i="11"/>
  <c r="X295" i="11"/>
  <c r="Y295" i="11"/>
  <c r="Z295" i="11" s="1"/>
  <c r="AA295" i="11"/>
  <c r="AB295" i="11"/>
  <c r="AE295" i="11"/>
  <c r="AH295" i="11"/>
  <c r="U296" i="11"/>
  <c r="W296" i="11" s="1"/>
  <c r="V296" i="11"/>
  <c r="X296" i="11" s="1"/>
  <c r="Y296" i="11"/>
  <c r="Z296" i="11" s="1"/>
  <c r="AA296" i="11"/>
  <c r="AB296" i="11"/>
  <c r="AE296" i="11"/>
  <c r="AH296" i="11"/>
  <c r="U297" i="11"/>
  <c r="W297" i="11" s="1"/>
  <c r="V297" i="11"/>
  <c r="X297" i="11"/>
  <c r="Y297" i="11"/>
  <c r="AA297" i="11"/>
  <c r="AB297" i="11"/>
  <c r="AE297" i="11"/>
  <c r="AH297" i="11"/>
  <c r="U298" i="11"/>
  <c r="W298" i="11" s="1"/>
  <c r="V298" i="11"/>
  <c r="Y298" i="11"/>
  <c r="Z298" i="11" s="1"/>
  <c r="AA298" i="11"/>
  <c r="AB298" i="11"/>
  <c r="AE298" i="11"/>
  <c r="AH298" i="11"/>
  <c r="U299" i="11"/>
  <c r="V299" i="11"/>
  <c r="W299" i="11"/>
  <c r="X299" i="11"/>
  <c r="Y299" i="11"/>
  <c r="Z299" i="11" s="1"/>
  <c r="AA299" i="11"/>
  <c r="AB299" i="11"/>
  <c r="AE299" i="11"/>
  <c r="AH299" i="11"/>
  <c r="U300" i="11"/>
  <c r="W300" i="11" s="1"/>
  <c r="V300" i="11"/>
  <c r="X300" i="11" s="1"/>
  <c r="Y300" i="11"/>
  <c r="Z300" i="11" s="1"/>
  <c r="AA300" i="11"/>
  <c r="AB300" i="11"/>
  <c r="AE300" i="11"/>
  <c r="AH300" i="11"/>
  <c r="U301" i="11"/>
  <c r="V301" i="11"/>
  <c r="W301" i="11"/>
  <c r="X301" i="11"/>
  <c r="Y301" i="11"/>
  <c r="AA301" i="11"/>
  <c r="AB301" i="11"/>
  <c r="AE301" i="11"/>
  <c r="AH301" i="11"/>
  <c r="U302" i="11"/>
  <c r="W302" i="11" s="1"/>
  <c r="V302" i="11"/>
  <c r="Y302" i="11"/>
  <c r="Z302" i="11" s="1"/>
  <c r="AA302" i="11"/>
  <c r="AB302" i="11"/>
  <c r="AE302" i="11"/>
  <c r="AH302" i="11"/>
  <c r="U303" i="11"/>
  <c r="V303" i="11"/>
  <c r="X303" i="11" s="1"/>
  <c r="W303" i="11"/>
  <c r="Y303" i="11"/>
  <c r="Z303" i="11" s="1"/>
  <c r="AA303" i="11"/>
  <c r="AB303" i="11"/>
  <c r="AE303" i="11"/>
  <c r="AH303" i="11"/>
  <c r="U304" i="11"/>
  <c r="W304" i="11" s="1"/>
  <c r="V304" i="11"/>
  <c r="X304" i="11" s="1"/>
  <c r="Y304" i="11"/>
  <c r="Z304" i="11" s="1"/>
  <c r="AA304" i="11"/>
  <c r="AB304" i="11"/>
  <c r="AE304" i="11"/>
  <c r="AH304" i="11"/>
  <c r="U305" i="11"/>
  <c r="V305" i="11"/>
  <c r="W305" i="11"/>
  <c r="Y305" i="11"/>
  <c r="Z305" i="11" s="1"/>
  <c r="AA305" i="11"/>
  <c r="AB305" i="11"/>
  <c r="AE305" i="11"/>
  <c r="AH305" i="11"/>
  <c r="U306" i="11"/>
  <c r="W306" i="11" s="1"/>
  <c r="V306" i="11"/>
  <c r="Y306" i="11"/>
  <c r="Z306" i="11"/>
  <c r="AA306" i="11"/>
  <c r="AB306" i="11"/>
  <c r="AE306" i="11"/>
  <c r="AH306" i="11"/>
  <c r="U307" i="11"/>
  <c r="W307" i="11" s="1"/>
  <c r="V307" i="11"/>
  <c r="X307" i="11"/>
  <c r="Y307" i="11"/>
  <c r="Z307" i="11" s="1"/>
  <c r="AA307" i="11"/>
  <c r="AB307" i="11"/>
  <c r="AE307" i="11"/>
  <c r="AH307" i="11"/>
  <c r="U308" i="11"/>
  <c r="W308" i="11" s="1"/>
  <c r="V308" i="11"/>
  <c r="X308" i="11" s="1"/>
  <c r="Y308" i="11"/>
  <c r="Z308" i="11"/>
  <c r="AA308" i="11"/>
  <c r="AB308" i="11"/>
  <c r="AE308" i="11"/>
  <c r="AH308" i="11"/>
  <c r="U309" i="11"/>
  <c r="W309" i="11" s="1"/>
  <c r="V309" i="11"/>
  <c r="X309" i="11"/>
  <c r="Y309" i="11"/>
  <c r="AA309" i="11"/>
  <c r="AB309" i="11"/>
  <c r="AE309" i="11"/>
  <c r="AH309" i="11"/>
  <c r="U310" i="11"/>
  <c r="W310" i="11" s="1"/>
  <c r="V310" i="11"/>
  <c r="Y310" i="11"/>
  <c r="Z310" i="11"/>
  <c r="AA310" i="11"/>
  <c r="AB310" i="11"/>
  <c r="AE310" i="11"/>
  <c r="AH310" i="11"/>
  <c r="U311" i="11"/>
  <c r="V311" i="11"/>
  <c r="W311" i="11"/>
  <c r="X311" i="11"/>
  <c r="Y311" i="11"/>
  <c r="Z311" i="11" s="1"/>
  <c r="AA311" i="11"/>
  <c r="AB311" i="11"/>
  <c r="AE311" i="11"/>
  <c r="AH311" i="11"/>
  <c r="U312" i="11"/>
  <c r="W312" i="11" s="1"/>
  <c r="V312" i="11"/>
  <c r="X312" i="11" s="1"/>
  <c r="Y312" i="11"/>
  <c r="Z312" i="11"/>
  <c r="AA312" i="11"/>
  <c r="AB312" i="11"/>
  <c r="AE312" i="11"/>
  <c r="AH312" i="11"/>
  <c r="U313" i="11"/>
  <c r="V313" i="11"/>
  <c r="W313" i="11"/>
  <c r="X313" i="11"/>
  <c r="Y313" i="11"/>
  <c r="AA313" i="11"/>
  <c r="AB313" i="11"/>
  <c r="AE313" i="11"/>
  <c r="AH313" i="11"/>
  <c r="U314" i="11"/>
  <c r="W314" i="11" s="1"/>
  <c r="V314" i="11"/>
  <c r="Y314" i="11"/>
  <c r="Z314" i="11" s="1"/>
  <c r="AA314" i="11"/>
  <c r="AB314" i="11"/>
  <c r="AE314" i="11"/>
  <c r="AH314" i="11"/>
  <c r="U315" i="11"/>
  <c r="V315" i="11"/>
  <c r="W315" i="11"/>
  <c r="X315" i="11"/>
  <c r="Y315" i="11"/>
  <c r="Z315" i="11" s="1"/>
  <c r="AA315" i="11"/>
  <c r="AB315" i="11"/>
  <c r="AE315" i="11"/>
  <c r="AH315" i="11"/>
  <c r="U316" i="11"/>
  <c r="W316" i="11" s="1"/>
  <c r="V316" i="11"/>
  <c r="X316" i="11" s="1"/>
  <c r="Y316" i="11"/>
  <c r="Z316" i="11" s="1"/>
  <c r="AA316" i="11"/>
  <c r="AB316" i="11"/>
  <c r="AE316" i="11"/>
  <c r="AH316" i="11"/>
  <c r="U317" i="11"/>
  <c r="V317" i="11"/>
  <c r="W317" i="11"/>
  <c r="X317" i="11"/>
  <c r="Y317" i="11"/>
  <c r="AA317" i="11"/>
  <c r="AB317" i="11"/>
  <c r="AE317" i="11"/>
  <c r="AH317" i="11"/>
  <c r="U318" i="11"/>
  <c r="W318" i="11" s="1"/>
  <c r="V318" i="11"/>
  <c r="Y318" i="11"/>
  <c r="Z318" i="11"/>
  <c r="AA318" i="11"/>
  <c r="AB318" i="11"/>
  <c r="AE318" i="11"/>
  <c r="AH318" i="11"/>
  <c r="U319" i="11"/>
  <c r="W319" i="11" s="1"/>
  <c r="V319" i="11"/>
  <c r="X319" i="11"/>
  <c r="Y319" i="11"/>
  <c r="Z319" i="11" s="1"/>
  <c r="AA319" i="11"/>
  <c r="AB319" i="11"/>
  <c r="AE319" i="11"/>
  <c r="AH319" i="11"/>
  <c r="U320" i="11"/>
  <c r="W320" i="11" s="1"/>
  <c r="V320" i="11"/>
  <c r="X320" i="11" s="1"/>
  <c r="Y320" i="11"/>
  <c r="Z320" i="11"/>
  <c r="AA320" i="11"/>
  <c r="AB320" i="11"/>
  <c r="AE320" i="11"/>
  <c r="AH320" i="11"/>
  <c r="U321" i="11"/>
  <c r="W321" i="11" s="1"/>
  <c r="V321" i="11"/>
  <c r="X321" i="11"/>
  <c r="Y321" i="11"/>
  <c r="Z321" i="11"/>
  <c r="AA321" i="11"/>
  <c r="AB321" i="11"/>
  <c r="AE321" i="11"/>
  <c r="AH321" i="11"/>
  <c r="U322" i="11"/>
  <c r="W322" i="11" s="1"/>
  <c r="V322" i="11"/>
  <c r="Y322" i="11"/>
  <c r="Z322" i="11" s="1"/>
  <c r="AA322" i="11"/>
  <c r="AB322" i="11"/>
  <c r="AE322" i="11"/>
  <c r="AH322" i="11"/>
  <c r="U323" i="11"/>
  <c r="V323" i="11"/>
  <c r="X323" i="11" s="1"/>
  <c r="W323" i="11"/>
  <c r="Y323" i="11"/>
  <c r="Z323" i="11" s="1"/>
  <c r="AA323" i="11"/>
  <c r="AB323" i="11"/>
  <c r="AE323" i="11"/>
  <c r="AH323" i="11"/>
  <c r="U324" i="11"/>
  <c r="W324" i="11" s="1"/>
  <c r="V324" i="11"/>
  <c r="X324" i="11" s="1"/>
  <c r="Y324" i="11"/>
  <c r="Z324" i="11" s="1"/>
  <c r="AA324" i="11"/>
  <c r="AB324" i="11"/>
  <c r="AE324" i="11"/>
  <c r="AH324" i="11"/>
  <c r="U325" i="11"/>
  <c r="W325" i="11" s="1"/>
  <c r="V325" i="11"/>
  <c r="X325" i="11" s="1"/>
  <c r="Y325" i="11"/>
  <c r="AA325" i="11"/>
  <c r="AB325" i="11"/>
  <c r="AE325" i="11"/>
  <c r="AH325" i="11"/>
  <c r="U326" i="11"/>
  <c r="W326" i="11" s="1"/>
  <c r="V326" i="11"/>
  <c r="Y326" i="11"/>
  <c r="Z326" i="11" s="1"/>
  <c r="AA326" i="11"/>
  <c r="AB326" i="11"/>
  <c r="AE326" i="11"/>
  <c r="AH326" i="11"/>
  <c r="U327" i="11"/>
  <c r="W327" i="11" s="1"/>
  <c r="V327" i="11"/>
  <c r="X327" i="11" s="1"/>
  <c r="Y327" i="11"/>
  <c r="Z327" i="11" s="1"/>
  <c r="AA327" i="11"/>
  <c r="AB327" i="11"/>
  <c r="AE327" i="11"/>
  <c r="AH327" i="11"/>
  <c r="U328" i="11"/>
  <c r="W328" i="11" s="1"/>
  <c r="V328" i="11"/>
  <c r="X328" i="11" s="1"/>
  <c r="Y328" i="11"/>
  <c r="Z328" i="11" s="1"/>
  <c r="AA328" i="11"/>
  <c r="AB328" i="11"/>
  <c r="AE328" i="11"/>
  <c r="AH328" i="11"/>
  <c r="U329" i="11"/>
  <c r="W329" i="11" s="1"/>
  <c r="V329" i="11"/>
  <c r="Y329" i="11"/>
  <c r="AA329" i="11"/>
  <c r="AB329" i="11"/>
  <c r="AE329" i="11"/>
  <c r="AH329" i="11"/>
  <c r="U330" i="11"/>
  <c r="W330" i="11" s="1"/>
  <c r="V330" i="11"/>
  <c r="Y330" i="11"/>
  <c r="Z330" i="11"/>
  <c r="AA330" i="11"/>
  <c r="AB330" i="11"/>
  <c r="AE330" i="11"/>
  <c r="AH330" i="11"/>
  <c r="U331" i="11"/>
  <c r="W331" i="11" s="1"/>
  <c r="V331" i="11"/>
  <c r="X331" i="11" s="1"/>
  <c r="Y331" i="11"/>
  <c r="Z331" i="11" s="1"/>
  <c r="AA331" i="11"/>
  <c r="AB331" i="11"/>
  <c r="AE331" i="11"/>
  <c r="AH331" i="11"/>
  <c r="U332" i="11"/>
  <c r="W332" i="11" s="1"/>
  <c r="V332" i="11"/>
  <c r="Y332" i="11"/>
  <c r="Z332" i="11" s="1"/>
  <c r="AA332" i="11"/>
  <c r="AB332" i="11"/>
  <c r="AE332" i="11"/>
  <c r="AH332" i="11"/>
  <c r="U333" i="11"/>
  <c r="V333" i="11"/>
  <c r="W333" i="11"/>
  <c r="Y333" i="11"/>
  <c r="AA333" i="11"/>
  <c r="AB333" i="11"/>
  <c r="AE333" i="11"/>
  <c r="AH333" i="11"/>
  <c r="U334" i="11"/>
  <c r="W334" i="11" s="1"/>
  <c r="V334" i="11"/>
  <c r="Y334" i="11"/>
  <c r="Z334" i="11" s="1"/>
  <c r="AA334" i="11"/>
  <c r="AB334" i="11"/>
  <c r="AE334" i="11"/>
  <c r="AH334" i="11"/>
  <c r="U335" i="11"/>
  <c r="V335" i="11"/>
  <c r="X335" i="11" s="1"/>
  <c r="W335" i="11"/>
  <c r="Y335" i="11"/>
  <c r="Z335" i="11" s="1"/>
  <c r="AA335" i="11"/>
  <c r="AB335" i="11"/>
  <c r="AE335" i="11"/>
  <c r="AH335" i="11"/>
  <c r="U336" i="11"/>
  <c r="W336" i="11" s="1"/>
  <c r="V336" i="11"/>
  <c r="Y336" i="11"/>
  <c r="Z336" i="11" s="1"/>
  <c r="AA336" i="11"/>
  <c r="AB336" i="11"/>
  <c r="AE336" i="11"/>
  <c r="AH336" i="11"/>
  <c r="U337" i="11"/>
  <c r="V337" i="11"/>
  <c r="W337" i="11"/>
  <c r="X337" i="11"/>
  <c r="Y337" i="11"/>
  <c r="AA337" i="11"/>
  <c r="AB337" i="11"/>
  <c r="AE337" i="11"/>
  <c r="AH337" i="11"/>
  <c r="U338" i="11"/>
  <c r="W338" i="11" s="1"/>
  <c r="V338" i="11"/>
  <c r="Y338" i="11"/>
  <c r="Z338" i="11"/>
  <c r="AA338" i="11"/>
  <c r="AB338" i="11"/>
  <c r="AE338" i="11"/>
  <c r="AH338" i="11"/>
  <c r="U339" i="11"/>
  <c r="V339" i="11"/>
  <c r="X339" i="11" s="1"/>
  <c r="W339" i="11"/>
  <c r="Y339" i="11"/>
  <c r="Z339" i="11" s="1"/>
  <c r="AA339" i="11"/>
  <c r="AB339" i="11"/>
  <c r="AE339" i="11"/>
  <c r="AH339" i="11"/>
  <c r="U340" i="11"/>
  <c r="W340" i="11" s="1"/>
  <c r="V340" i="11"/>
  <c r="Y340" i="11"/>
  <c r="Z340" i="11" s="1"/>
  <c r="AA340" i="11"/>
  <c r="AB340" i="11"/>
  <c r="AE340" i="11"/>
  <c r="AH340" i="11"/>
  <c r="U341" i="11"/>
  <c r="V341" i="11"/>
  <c r="W341" i="11"/>
  <c r="Y341" i="11"/>
  <c r="AA341" i="11"/>
  <c r="AB341" i="11"/>
  <c r="AE341" i="11"/>
  <c r="AH341" i="11"/>
  <c r="U342" i="11"/>
  <c r="W342" i="11" s="1"/>
  <c r="V342" i="11"/>
  <c r="Y342" i="11"/>
  <c r="Z342" i="11" s="1"/>
  <c r="AA342" i="11"/>
  <c r="AB342" i="11"/>
  <c r="AE342" i="11"/>
  <c r="AH342" i="11"/>
  <c r="U343" i="11"/>
  <c r="W343" i="11" s="1"/>
  <c r="V343" i="11"/>
  <c r="X343" i="11"/>
  <c r="Y343" i="11"/>
  <c r="Z343" i="11" s="1"/>
  <c r="AA343" i="11"/>
  <c r="AB343" i="11"/>
  <c r="AE343" i="11"/>
  <c r="AH343" i="11"/>
  <c r="U344" i="11"/>
  <c r="W344" i="11" s="1"/>
  <c r="V344" i="11"/>
  <c r="X344" i="11"/>
  <c r="Y344" i="11"/>
  <c r="Z344" i="11" s="1"/>
  <c r="AA344" i="11"/>
  <c r="AB344" i="11"/>
  <c r="AE344" i="11"/>
  <c r="AH344" i="11"/>
  <c r="U345" i="11"/>
  <c r="V345" i="11"/>
  <c r="W345" i="11"/>
  <c r="X345" i="11"/>
  <c r="Y345" i="11"/>
  <c r="AA345" i="11"/>
  <c r="AB345" i="11"/>
  <c r="AE345" i="11"/>
  <c r="AH345" i="11"/>
  <c r="U346" i="11"/>
  <c r="W346" i="11" s="1"/>
  <c r="V346" i="11"/>
  <c r="Y346" i="11"/>
  <c r="Z346" i="11" s="1"/>
  <c r="AA346" i="11"/>
  <c r="AB346" i="11"/>
  <c r="AE346" i="11"/>
  <c r="AH346" i="11"/>
  <c r="U347" i="11"/>
  <c r="V347" i="11"/>
  <c r="W347" i="11"/>
  <c r="X347" i="11"/>
  <c r="Y347" i="11"/>
  <c r="Z347" i="11" s="1"/>
  <c r="AA347" i="11"/>
  <c r="AB347" i="11"/>
  <c r="AE347" i="11"/>
  <c r="AH347" i="11"/>
  <c r="U348" i="11"/>
  <c r="W348" i="11" s="1"/>
  <c r="V348" i="11"/>
  <c r="X348" i="11" s="1"/>
  <c r="Y348" i="11"/>
  <c r="Z348" i="11" s="1"/>
  <c r="AA348" i="11"/>
  <c r="AB348" i="11"/>
  <c r="AE348" i="11"/>
  <c r="AH348" i="11"/>
  <c r="U349" i="11"/>
  <c r="V349" i="11"/>
  <c r="W349" i="11"/>
  <c r="X349" i="11"/>
  <c r="Y349" i="11"/>
  <c r="AA349" i="11"/>
  <c r="AB349" i="11"/>
  <c r="AE349" i="11"/>
  <c r="AH349" i="11"/>
  <c r="U350" i="11"/>
  <c r="W350" i="11" s="1"/>
  <c r="V350" i="11"/>
  <c r="Y350" i="11"/>
  <c r="Z350" i="11" s="1"/>
  <c r="AA350" i="11"/>
  <c r="AB350" i="11"/>
  <c r="AE350" i="11"/>
  <c r="AH350" i="11"/>
  <c r="U351" i="11"/>
  <c r="W351" i="11" s="1"/>
  <c r="V351" i="11"/>
  <c r="Y351" i="11"/>
  <c r="Z351" i="11" s="1"/>
  <c r="AA351" i="11"/>
  <c r="AB351" i="11"/>
  <c r="AE351" i="11"/>
  <c r="AH351" i="11"/>
  <c r="U352" i="11"/>
  <c r="V352" i="11"/>
  <c r="W352" i="11"/>
  <c r="Y352" i="11"/>
  <c r="Z352" i="11" s="1"/>
  <c r="AA352" i="11"/>
  <c r="AB352" i="11"/>
  <c r="AE352" i="11"/>
  <c r="AH352" i="11"/>
  <c r="U353" i="11"/>
  <c r="V353" i="11"/>
  <c r="W353" i="11"/>
  <c r="X353" i="11"/>
  <c r="Y353" i="11"/>
  <c r="AA353" i="11"/>
  <c r="AB353" i="11"/>
  <c r="AE353" i="11"/>
  <c r="AH353" i="11"/>
  <c r="U354" i="11"/>
  <c r="W354" i="11" s="1"/>
  <c r="V354" i="11"/>
  <c r="Y354" i="11"/>
  <c r="Z354" i="11" s="1"/>
  <c r="AA354" i="11"/>
  <c r="AB354" i="11"/>
  <c r="AE354" i="11"/>
  <c r="AH354" i="11"/>
  <c r="U355" i="11"/>
  <c r="V355" i="11"/>
  <c r="W355" i="11"/>
  <c r="X355" i="11"/>
  <c r="Y355" i="11"/>
  <c r="Z355" i="11" s="1"/>
  <c r="AA355" i="11"/>
  <c r="AB355" i="11"/>
  <c r="AE355" i="11"/>
  <c r="AH355" i="11"/>
  <c r="U356" i="11"/>
  <c r="W356" i="11" s="1"/>
  <c r="V356" i="11"/>
  <c r="Y356" i="11"/>
  <c r="Z356" i="11" s="1"/>
  <c r="AA356" i="11"/>
  <c r="AB356" i="11"/>
  <c r="AE356" i="11"/>
  <c r="AH356" i="11"/>
  <c r="U357" i="11"/>
  <c r="W357" i="11" s="1"/>
  <c r="V357" i="11"/>
  <c r="X357" i="11"/>
  <c r="Y357" i="11"/>
  <c r="Z357" i="11"/>
  <c r="AA357" i="11"/>
  <c r="AB357" i="11"/>
  <c r="AE357" i="11"/>
  <c r="AH357" i="11"/>
  <c r="U358" i="11"/>
  <c r="W358" i="11" s="1"/>
  <c r="V358" i="11"/>
  <c r="Y358" i="11"/>
  <c r="Z358" i="11" s="1"/>
  <c r="AA358" i="11"/>
  <c r="AB358" i="11"/>
  <c r="AE358" i="11"/>
  <c r="AH358" i="11"/>
  <c r="U359" i="11"/>
  <c r="W359" i="11" s="1"/>
  <c r="V359" i="11"/>
  <c r="X359" i="11"/>
  <c r="Y359" i="11"/>
  <c r="Z359" i="11" s="1"/>
  <c r="AA359" i="11"/>
  <c r="AB359" i="11"/>
  <c r="AE359" i="11"/>
  <c r="AH359" i="11"/>
  <c r="U360" i="11"/>
  <c r="W360" i="11" s="1"/>
  <c r="V360" i="11"/>
  <c r="X360" i="11" s="1"/>
  <c r="Y360" i="11"/>
  <c r="Z360" i="11" s="1"/>
  <c r="AA360" i="11"/>
  <c r="AB360" i="11"/>
  <c r="AE360" i="11"/>
  <c r="AH360" i="11"/>
  <c r="U361" i="11"/>
  <c r="W361" i="11" s="1"/>
  <c r="V361" i="11"/>
  <c r="X361" i="11"/>
  <c r="Y361" i="11"/>
  <c r="AA361" i="11"/>
  <c r="AB361" i="11"/>
  <c r="AE361" i="11"/>
  <c r="AH361" i="11"/>
  <c r="U362" i="11"/>
  <c r="W362" i="11" s="1"/>
  <c r="V362" i="11"/>
  <c r="Y362" i="11"/>
  <c r="Z362" i="11" s="1"/>
  <c r="AA362" i="11"/>
  <c r="AB362" i="11"/>
  <c r="AE362" i="11"/>
  <c r="AH362" i="11"/>
  <c r="U363" i="11"/>
  <c r="W363" i="11" s="1"/>
  <c r="V363" i="11"/>
  <c r="Y363" i="11"/>
  <c r="Z363" i="11" s="1"/>
  <c r="AA363" i="11"/>
  <c r="AB363" i="11"/>
  <c r="AE363" i="11"/>
  <c r="AH363" i="11"/>
  <c r="U364" i="11"/>
  <c r="W364" i="11" s="1"/>
  <c r="V364" i="11"/>
  <c r="X364" i="11"/>
  <c r="Y364" i="11"/>
  <c r="Z364" i="11" s="1"/>
  <c r="AA364" i="11"/>
  <c r="AB364" i="11"/>
  <c r="AE364" i="11"/>
  <c r="AH364" i="11"/>
  <c r="U365" i="11"/>
  <c r="W365" i="11" s="1"/>
  <c r="V365" i="11"/>
  <c r="X365" i="11" s="1"/>
  <c r="Y365" i="11"/>
  <c r="AA365" i="11"/>
  <c r="AB365" i="11"/>
  <c r="AE365" i="11"/>
  <c r="AH365" i="11"/>
  <c r="U366" i="11"/>
  <c r="W366" i="11" s="1"/>
  <c r="V366" i="11"/>
  <c r="Y366" i="11"/>
  <c r="Z366" i="11" s="1"/>
  <c r="AA366" i="11"/>
  <c r="AB366" i="11"/>
  <c r="AE366" i="11"/>
  <c r="AH366" i="11"/>
  <c r="U367" i="11"/>
  <c r="V367" i="11"/>
  <c r="W367" i="11"/>
  <c r="Y367" i="11"/>
  <c r="Z367" i="11" s="1"/>
  <c r="AA367" i="11"/>
  <c r="AB367" i="11"/>
  <c r="AE367" i="11"/>
  <c r="AH367" i="11"/>
  <c r="U368" i="11"/>
  <c r="W368" i="11" s="1"/>
  <c r="V368" i="11"/>
  <c r="X368" i="11" s="1"/>
  <c r="Y368" i="11"/>
  <c r="Z368" i="11" s="1"/>
  <c r="AA368" i="11"/>
  <c r="AB368" i="11"/>
  <c r="AE368" i="11"/>
  <c r="AH368" i="11"/>
  <c r="U369" i="11"/>
  <c r="W369" i="11" s="1"/>
  <c r="V369" i="11"/>
  <c r="X369" i="11" s="1"/>
  <c r="Y369" i="11"/>
  <c r="AA369" i="11"/>
  <c r="AB369" i="11"/>
  <c r="AE369" i="11"/>
  <c r="AH369" i="11"/>
  <c r="U370" i="11"/>
  <c r="W370" i="11" s="1"/>
  <c r="V370" i="11"/>
  <c r="Y370" i="11"/>
  <c r="Z370" i="11" s="1"/>
  <c r="AA370" i="11"/>
  <c r="AB370" i="11"/>
  <c r="AE370" i="11"/>
  <c r="AH370" i="11"/>
  <c r="U371" i="11"/>
  <c r="W371" i="11" s="1"/>
  <c r="V371" i="11"/>
  <c r="Y371" i="11"/>
  <c r="Z371" i="11" s="1"/>
  <c r="AA371" i="11"/>
  <c r="AB371" i="11"/>
  <c r="AE371" i="11"/>
  <c r="AH371" i="11"/>
  <c r="U372" i="11"/>
  <c r="V372" i="11"/>
  <c r="W372" i="11"/>
  <c r="Y372" i="11"/>
  <c r="Z372" i="11" s="1"/>
  <c r="AA372" i="11"/>
  <c r="AB372" i="11"/>
  <c r="AE372" i="11"/>
  <c r="AH372" i="11"/>
  <c r="U373" i="11"/>
  <c r="W373" i="11" s="1"/>
  <c r="V373" i="11"/>
  <c r="X373" i="11" s="1"/>
  <c r="Y373" i="11"/>
  <c r="AA373" i="11"/>
  <c r="AB373" i="11"/>
  <c r="AE373" i="11"/>
  <c r="AH373" i="11"/>
  <c r="U374" i="11"/>
  <c r="W374" i="11" s="1"/>
  <c r="V374" i="11"/>
  <c r="Y374" i="11"/>
  <c r="Z374" i="11" s="1"/>
  <c r="AA374" i="11"/>
  <c r="AB374" i="11"/>
  <c r="AE374" i="11"/>
  <c r="AH374" i="11"/>
  <c r="U375" i="11"/>
  <c r="V375" i="11"/>
  <c r="W375" i="11"/>
  <c r="Y375" i="11"/>
  <c r="Z375" i="11" s="1"/>
  <c r="AA375" i="11"/>
  <c r="AB375" i="11"/>
  <c r="AE375" i="11"/>
  <c r="AH375" i="11"/>
  <c r="U376" i="11"/>
  <c r="V376" i="11"/>
  <c r="X376" i="11" s="1"/>
  <c r="W376" i="11"/>
  <c r="Y376" i="11"/>
  <c r="Z376" i="11" s="1"/>
  <c r="AA376" i="11"/>
  <c r="AB376" i="11"/>
  <c r="AE376" i="11"/>
  <c r="AH376" i="11"/>
  <c r="U377" i="11"/>
  <c r="W377" i="11" s="1"/>
  <c r="V377" i="11"/>
  <c r="X377" i="11" s="1"/>
  <c r="Y377" i="11"/>
  <c r="AA377" i="11"/>
  <c r="AB377" i="11"/>
  <c r="AE377" i="11"/>
  <c r="AH377" i="11"/>
  <c r="U378" i="11"/>
  <c r="W378" i="11" s="1"/>
  <c r="V378" i="11"/>
  <c r="Y378" i="11"/>
  <c r="Z378" i="11" s="1"/>
  <c r="AA378" i="11"/>
  <c r="AB378" i="11"/>
  <c r="AE378" i="11"/>
  <c r="AH378" i="11"/>
  <c r="U379" i="11"/>
  <c r="V379" i="11"/>
  <c r="X379" i="11" s="1"/>
  <c r="W379" i="11"/>
  <c r="Y379" i="11"/>
  <c r="Z379" i="11" s="1"/>
  <c r="AA379" i="11"/>
  <c r="AB379" i="11"/>
  <c r="AE379" i="11"/>
  <c r="AH379" i="11"/>
  <c r="U380" i="11"/>
  <c r="W380" i="11" s="1"/>
  <c r="V380" i="11"/>
  <c r="X380" i="11" s="1"/>
  <c r="Y380" i="11"/>
  <c r="Z380" i="11" s="1"/>
  <c r="AA380" i="11"/>
  <c r="AB380" i="11"/>
  <c r="AE380" i="11"/>
  <c r="AH380" i="11"/>
  <c r="U381" i="11"/>
  <c r="V381" i="11"/>
  <c r="W381" i="11"/>
  <c r="X381" i="11"/>
  <c r="Y381" i="11"/>
  <c r="AA381" i="11"/>
  <c r="AB381" i="11"/>
  <c r="AE381" i="11"/>
  <c r="AH381" i="11"/>
  <c r="U382" i="11"/>
  <c r="W382" i="11" s="1"/>
  <c r="V382" i="11"/>
  <c r="X382" i="11" s="1"/>
  <c r="Y382" i="11"/>
  <c r="Z382" i="11" s="1"/>
  <c r="AA382" i="11"/>
  <c r="AB382" i="11"/>
  <c r="AE382" i="11"/>
  <c r="AH382" i="11"/>
  <c r="U383" i="11"/>
  <c r="W383" i="11" s="1"/>
  <c r="V383" i="11"/>
  <c r="X383" i="11" s="1"/>
  <c r="Y383" i="11"/>
  <c r="Z383" i="11" s="1"/>
  <c r="AA383" i="11"/>
  <c r="AB383" i="11"/>
  <c r="AE383" i="11"/>
  <c r="AH383" i="11"/>
  <c r="U384" i="11"/>
  <c r="W384" i="11" s="1"/>
  <c r="V384" i="11"/>
  <c r="X384" i="11" s="1"/>
  <c r="Y384" i="11"/>
  <c r="Z384" i="11" s="1"/>
  <c r="AA384" i="11"/>
  <c r="AB384" i="11"/>
  <c r="AE384" i="11"/>
  <c r="AH384" i="11"/>
  <c r="U385" i="11"/>
  <c r="V385" i="11"/>
  <c r="W385" i="11"/>
  <c r="Y385" i="11"/>
  <c r="AA385" i="11"/>
  <c r="AB385" i="11"/>
  <c r="AE385" i="11"/>
  <c r="AH385" i="11"/>
  <c r="U386" i="11"/>
  <c r="V386" i="11"/>
  <c r="X386" i="11" s="1"/>
  <c r="W386" i="11"/>
  <c r="Y386" i="11"/>
  <c r="Z386" i="11" s="1"/>
  <c r="AA386" i="11"/>
  <c r="AB386" i="11"/>
  <c r="AE386" i="11"/>
  <c r="AH386" i="11"/>
  <c r="U387" i="11"/>
  <c r="W387" i="11" s="1"/>
  <c r="V387" i="11"/>
  <c r="X387" i="11" s="1"/>
  <c r="Y387" i="11"/>
  <c r="Z387" i="11" s="1"/>
  <c r="AA387" i="11"/>
  <c r="AB387" i="11"/>
  <c r="AE387" i="11"/>
  <c r="AH387" i="11"/>
  <c r="U388" i="11"/>
  <c r="W388" i="11" s="1"/>
  <c r="V388" i="11"/>
  <c r="X388" i="11" s="1"/>
  <c r="Y388" i="11"/>
  <c r="Z388" i="11" s="1"/>
  <c r="AA388" i="11"/>
  <c r="AB388" i="11"/>
  <c r="AE388" i="11"/>
  <c r="AH388" i="11"/>
  <c r="U389" i="11"/>
  <c r="W389" i="11" s="1"/>
  <c r="V389" i="11"/>
  <c r="X389" i="11"/>
  <c r="Y389" i="11"/>
  <c r="AA389" i="11"/>
  <c r="AB389" i="11"/>
  <c r="AE389" i="11"/>
  <c r="AH389" i="11"/>
  <c r="U390" i="11"/>
  <c r="V390" i="11"/>
  <c r="X390" i="11" s="1"/>
  <c r="W390" i="11"/>
  <c r="Y390" i="11"/>
  <c r="Z390" i="11" s="1"/>
  <c r="AA390" i="11"/>
  <c r="AB390" i="11"/>
  <c r="AE390" i="11"/>
  <c r="AH390" i="11"/>
  <c r="U391" i="11"/>
  <c r="W391" i="11" s="1"/>
  <c r="V391" i="11"/>
  <c r="X391" i="11" s="1"/>
  <c r="Y391" i="11"/>
  <c r="Z391" i="11" s="1"/>
  <c r="AA391" i="11"/>
  <c r="AB391" i="11"/>
  <c r="AE391" i="11"/>
  <c r="AH391" i="11"/>
  <c r="U392" i="11"/>
  <c r="W392" i="11" s="1"/>
  <c r="V392" i="11"/>
  <c r="X392" i="11" s="1"/>
  <c r="Y392" i="11"/>
  <c r="Z392" i="11" s="1"/>
  <c r="AA392" i="11"/>
  <c r="AB392" i="11"/>
  <c r="AE392" i="11"/>
  <c r="AH392" i="11"/>
  <c r="U393" i="11"/>
  <c r="V393" i="11"/>
  <c r="W393" i="11"/>
  <c r="X393" i="11"/>
  <c r="Y393" i="11"/>
  <c r="AA393" i="11"/>
  <c r="AB393" i="11"/>
  <c r="AE393" i="11"/>
  <c r="AH393" i="11"/>
  <c r="U394" i="11"/>
  <c r="V394" i="11"/>
  <c r="X394" i="11" s="1"/>
  <c r="W394" i="11"/>
  <c r="Y394" i="11"/>
  <c r="Z394" i="11" s="1"/>
  <c r="AA394" i="11"/>
  <c r="AB394" i="11"/>
  <c r="AE394" i="11"/>
  <c r="AH394" i="11"/>
  <c r="U395" i="11"/>
  <c r="W395" i="11" s="1"/>
  <c r="V395" i="11"/>
  <c r="X395" i="11" s="1"/>
  <c r="Y395" i="11"/>
  <c r="Z395" i="11" s="1"/>
  <c r="AA395" i="11"/>
  <c r="AB395" i="11"/>
  <c r="AE395" i="11"/>
  <c r="AH395" i="11"/>
  <c r="U396" i="11"/>
  <c r="W396" i="11" s="1"/>
  <c r="V396" i="11"/>
  <c r="X396" i="11" s="1"/>
  <c r="Y396" i="11"/>
  <c r="Z396" i="11" s="1"/>
  <c r="AA396" i="11"/>
  <c r="AB396" i="11"/>
  <c r="AE396" i="11"/>
  <c r="AH396" i="11"/>
  <c r="U397" i="11"/>
  <c r="W397" i="11" s="1"/>
  <c r="V397" i="11"/>
  <c r="X397" i="11"/>
  <c r="Y397" i="11"/>
  <c r="AA397" i="11"/>
  <c r="AB397" i="11"/>
  <c r="AE397" i="11"/>
  <c r="AH397" i="11"/>
  <c r="U398" i="11"/>
  <c r="W398" i="11" s="1"/>
  <c r="V398" i="11"/>
  <c r="X398" i="11" s="1"/>
  <c r="Y398" i="11"/>
  <c r="Z398" i="11" s="1"/>
  <c r="AA398" i="11"/>
  <c r="AB398" i="11"/>
  <c r="AE398" i="11"/>
  <c r="AH398" i="11"/>
  <c r="U399" i="11"/>
  <c r="W399" i="11" s="1"/>
  <c r="V399" i="11"/>
  <c r="X399" i="11" s="1"/>
  <c r="Y399" i="11"/>
  <c r="Z399" i="11" s="1"/>
  <c r="AA399" i="11"/>
  <c r="AB399" i="11"/>
  <c r="AE399" i="11"/>
  <c r="AH399" i="11"/>
  <c r="U400" i="11"/>
  <c r="W400" i="11" s="1"/>
  <c r="V400" i="11"/>
  <c r="X400" i="11" s="1"/>
  <c r="Y400" i="11"/>
  <c r="Z400" i="11" s="1"/>
  <c r="AA400" i="11"/>
  <c r="AB400" i="11"/>
  <c r="AE400" i="11"/>
  <c r="AH400" i="11"/>
  <c r="U401" i="11"/>
  <c r="V401" i="11"/>
  <c r="W401" i="11"/>
  <c r="Y401" i="11"/>
  <c r="AA401" i="11"/>
  <c r="AB401" i="11"/>
  <c r="AE401" i="11"/>
  <c r="AH401" i="11"/>
  <c r="U402" i="11"/>
  <c r="V402" i="11"/>
  <c r="X402" i="11" s="1"/>
  <c r="W402" i="11"/>
  <c r="Y402" i="11"/>
  <c r="Z402" i="11" s="1"/>
  <c r="AA402" i="11"/>
  <c r="AB402" i="11"/>
  <c r="AE402" i="11"/>
  <c r="AH402" i="11"/>
  <c r="U403" i="11"/>
  <c r="W403" i="11" s="1"/>
  <c r="V403" i="11"/>
  <c r="X403" i="11" s="1"/>
  <c r="Y403" i="11"/>
  <c r="Z403" i="11" s="1"/>
  <c r="AA403" i="11"/>
  <c r="AB403" i="11"/>
  <c r="AE403" i="11"/>
  <c r="AH403" i="11"/>
  <c r="U404" i="11"/>
  <c r="W404" i="11" s="1"/>
  <c r="V404" i="11"/>
  <c r="X404" i="11" s="1"/>
  <c r="Y404" i="11"/>
  <c r="Z404" i="11" s="1"/>
  <c r="AA404" i="11"/>
  <c r="AB404" i="11"/>
  <c r="AE404" i="11"/>
  <c r="AH404" i="11"/>
  <c r="U405" i="11"/>
  <c r="W405" i="11" s="1"/>
  <c r="V405" i="11"/>
  <c r="X405" i="11"/>
  <c r="Y405" i="11"/>
  <c r="AA405" i="11"/>
  <c r="AB405" i="11"/>
  <c r="AE405" i="11"/>
  <c r="AH405" i="11"/>
  <c r="U406" i="11"/>
  <c r="W406" i="11" s="1"/>
  <c r="V406" i="11"/>
  <c r="X406" i="11"/>
  <c r="Y406" i="11"/>
  <c r="Z406" i="11" s="1"/>
  <c r="AA406" i="11"/>
  <c r="AB406" i="11"/>
  <c r="AE406" i="11"/>
  <c r="AH406" i="11"/>
  <c r="U407" i="11"/>
  <c r="W407" i="11" s="1"/>
  <c r="V407" i="11"/>
  <c r="X407" i="11" s="1"/>
  <c r="Y407" i="11"/>
  <c r="Z407" i="11" s="1"/>
  <c r="AA407" i="11"/>
  <c r="AB407" i="11"/>
  <c r="AE407" i="11"/>
  <c r="AH407" i="11"/>
  <c r="U408" i="11"/>
  <c r="W408" i="11" s="1"/>
  <c r="V408" i="11"/>
  <c r="X408" i="11" s="1"/>
  <c r="Y408" i="11"/>
  <c r="Z408" i="11" s="1"/>
  <c r="AA408" i="11"/>
  <c r="AB408" i="11"/>
  <c r="AE408" i="11"/>
  <c r="AH408" i="11"/>
  <c r="U409" i="11"/>
  <c r="V409" i="11"/>
  <c r="W409" i="11"/>
  <c r="Y409" i="11"/>
  <c r="AA409" i="11"/>
  <c r="AB409" i="11"/>
  <c r="AE409" i="11"/>
  <c r="AH409" i="11"/>
  <c r="U410" i="11"/>
  <c r="V410" i="11"/>
  <c r="W410" i="11"/>
  <c r="X410" i="11"/>
  <c r="Y410" i="11"/>
  <c r="Z410" i="11" s="1"/>
  <c r="AA410" i="11"/>
  <c r="AB410" i="11"/>
  <c r="AE410" i="11"/>
  <c r="AH410" i="11"/>
  <c r="U411" i="11"/>
  <c r="W411" i="11" s="1"/>
  <c r="V411" i="11"/>
  <c r="X411" i="11" s="1"/>
  <c r="Y411" i="11"/>
  <c r="Z411" i="11" s="1"/>
  <c r="AA411" i="11"/>
  <c r="AB411" i="11"/>
  <c r="AE411" i="11"/>
  <c r="AH411" i="11"/>
  <c r="U412" i="11"/>
  <c r="W412" i="11" s="1"/>
  <c r="V412" i="11"/>
  <c r="X412" i="11" s="1"/>
  <c r="Y412" i="11"/>
  <c r="Z412" i="11" s="1"/>
  <c r="AA412" i="11"/>
  <c r="AB412" i="11"/>
  <c r="AE412" i="11"/>
  <c r="AH412" i="11"/>
  <c r="U413" i="11"/>
  <c r="V413" i="11"/>
  <c r="W413" i="11"/>
  <c r="X413" i="11"/>
  <c r="Y413" i="11"/>
  <c r="AA413" i="11"/>
  <c r="AB413" i="11"/>
  <c r="AE413" i="11"/>
  <c r="AH413" i="11"/>
  <c r="U414" i="11"/>
  <c r="V414" i="11"/>
  <c r="W414" i="11"/>
  <c r="X414" i="11"/>
  <c r="Y414" i="11"/>
  <c r="Z414" i="11" s="1"/>
  <c r="AA414" i="11"/>
  <c r="AB414" i="11"/>
  <c r="AE414" i="11"/>
  <c r="AH414" i="11"/>
  <c r="U415" i="11"/>
  <c r="W415" i="11" s="1"/>
  <c r="V415" i="11"/>
  <c r="X415" i="11" s="1"/>
  <c r="Y415" i="11"/>
  <c r="Z415" i="11" s="1"/>
  <c r="AA415" i="11"/>
  <c r="AB415" i="11"/>
  <c r="AE415" i="11"/>
  <c r="AH415" i="11"/>
  <c r="U416" i="11"/>
  <c r="W416" i="11" s="1"/>
  <c r="V416" i="11"/>
  <c r="X416" i="11" s="1"/>
  <c r="Y416" i="11"/>
  <c r="Z416" i="11" s="1"/>
  <c r="AA416" i="11"/>
  <c r="AB416" i="11"/>
  <c r="AE416" i="11"/>
  <c r="AH416" i="11"/>
  <c r="U417" i="11"/>
  <c r="V417" i="11"/>
  <c r="W417" i="11"/>
  <c r="X417" i="11"/>
  <c r="Y417" i="11"/>
  <c r="AA417" i="11"/>
  <c r="AB417" i="11"/>
  <c r="AE417" i="11"/>
  <c r="AH417" i="11"/>
  <c r="U418" i="11"/>
  <c r="W418" i="11" s="1"/>
  <c r="V418" i="11"/>
  <c r="Y418" i="11"/>
  <c r="Z418" i="11" s="1"/>
  <c r="AA418" i="11"/>
  <c r="AB418" i="11"/>
  <c r="AE418" i="11"/>
  <c r="AH418" i="11"/>
  <c r="U419" i="11"/>
  <c r="W419" i="11" s="1"/>
  <c r="V419" i="11"/>
  <c r="X419" i="11" s="1"/>
  <c r="Y419" i="11"/>
  <c r="Z419" i="11" s="1"/>
  <c r="AA419" i="11"/>
  <c r="AB419" i="11"/>
  <c r="AE419" i="11"/>
  <c r="AH419" i="11"/>
  <c r="U420" i="11"/>
  <c r="W420" i="11" s="1"/>
  <c r="V420" i="11"/>
  <c r="X420" i="11" s="1"/>
  <c r="Y420" i="11"/>
  <c r="Z420" i="11" s="1"/>
  <c r="AA420" i="11"/>
  <c r="AB420" i="11"/>
  <c r="AE420" i="11"/>
  <c r="AH420" i="11"/>
  <c r="U421" i="11"/>
  <c r="W421" i="11" s="1"/>
  <c r="V421" i="11"/>
  <c r="X421" i="11" s="1"/>
  <c r="Y421" i="11"/>
  <c r="AA421" i="11"/>
  <c r="AB421" i="11"/>
  <c r="AE421" i="11"/>
  <c r="AH421" i="11"/>
  <c r="U422" i="11"/>
  <c r="V422" i="11"/>
  <c r="W422" i="11"/>
  <c r="Y422" i="11"/>
  <c r="Z422" i="11" s="1"/>
  <c r="AA422" i="11"/>
  <c r="AB422" i="11"/>
  <c r="AE422" i="11"/>
  <c r="AH422" i="11"/>
  <c r="U423" i="11"/>
  <c r="W423" i="11" s="1"/>
  <c r="V423" i="11"/>
  <c r="X423" i="11" s="1"/>
  <c r="Y423" i="11"/>
  <c r="Z423" i="11" s="1"/>
  <c r="AA423" i="11"/>
  <c r="AB423" i="11"/>
  <c r="AE423" i="11"/>
  <c r="AH423" i="11"/>
  <c r="U424" i="11"/>
  <c r="W424" i="11" s="1"/>
  <c r="V424" i="11"/>
  <c r="X424" i="11" s="1"/>
  <c r="Y424" i="11"/>
  <c r="Z424" i="11" s="1"/>
  <c r="AA424" i="11"/>
  <c r="AB424" i="11"/>
  <c r="AE424" i="11"/>
  <c r="AH424" i="11"/>
  <c r="U425" i="11"/>
  <c r="W425" i="11" s="1"/>
  <c r="V425" i="11"/>
  <c r="X425" i="11"/>
  <c r="Y425" i="11"/>
  <c r="AA425" i="11"/>
  <c r="AB425" i="11"/>
  <c r="AE425" i="11"/>
  <c r="AH425" i="11"/>
  <c r="U426" i="11"/>
  <c r="V426" i="11"/>
  <c r="W426" i="11"/>
  <c r="X426" i="11"/>
  <c r="Y426" i="11"/>
  <c r="Z426" i="11"/>
  <c r="AA426" i="11"/>
  <c r="AB426" i="11"/>
  <c r="AE426" i="11"/>
  <c r="AH426" i="11"/>
  <c r="U427" i="11"/>
  <c r="W427" i="11" s="1"/>
  <c r="V427" i="11"/>
  <c r="X427" i="11" s="1"/>
  <c r="Y427" i="11"/>
  <c r="Z427" i="11" s="1"/>
  <c r="AA427" i="11"/>
  <c r="AB427" i="11"/>
  <c r="AE427" i="11"/>
  <c r="AH427" i="11"/>
  <c r="U428" i="11"/>
  <c r="W428" i="11" s="1"/>
  <c r="V428" i="11"/>
  <c r="Y428" i="11"/>
  <c r="Z428" i="11" s="1"/>
  <c r="AA428" i="11"/>
  <c r="AB428" i="11"/>
  <c r="AE428" i="11"/>
  <c r="AH428" i="11"/>
  <c r="U429" i="11"/>
  <c r="W429" i="11" s="1"/>
  <c r="V429" i="11"/>
  <c r="X429" i="11" s="1"/>
  <c r="Y429" i="11"/>
  <c r="AA429" i="11"/>
  <c r="AB429" i="11"/>
  <c r="AE429" i="11"/>
  <c r="AH429" i="11"/>
  <c r="U430" i="11"/>
  <c r="W430" i="11" s="1"/>
  <c r="V430" i="11"/>
  <c r="X430" i="11"/>
  <c r="Y430" i="11"/>
  <c r="Z430" i="11"/>
  <c r="AA430" i="11"/>
  <c r="AB430" i="11"/>
  <c r="AE430" i="11"/>
  <c r="AH430" i="11"/>
  <c r="U431" i="11"/>
  <c r="W431" i="11" s="1"/>
  <c r="V431" i="11"/>
  <c r="X431" i="11" s="1"/>
  <c r="Y431" i="11"/>
  <c r="Z431" i="11" s="1"/>
  <c r="AA431" i="11"/>
  <c r="AB431" i="11"/>
  <c r="AE431" i="11"/>
  <c r="AH431" i="11"/>
  <c r="U432" i="11"/>
  <c r="W432" i="11" s="1"/>
  <c r="V432" i="11"/>
  <c r="Y432" i="11"/>
  <c r="Z432" i="11" s="1"/>
  <c r="AA432" i="11"/>
  <c r="AB432" i="11"/>
  <c r="AE432" i="11"/>
  <c r="AH432" i="11"/>
  <c r="U433" i="11"/>
  <c r="W433" i="11" s="1"/>
  <c r="V433" i="11"/>
  <c r="X433" i="11"/>
  <c r="Y433" i="11"/>
  <c r="AA433" i="11"/>
  <c r="AB433" i="11"/>
  <c r="AE433" i="11"/>
  <c r="AH433" i="11"/>
  <c r="U434" i="11"/>
  <c r="V434" i="11"/>
  <c r="W434" i="11"/>
  <c r="Y434" i="11"/>
  <c r="Z434" i="11" s="1"/>
  <c r="AA434" i="11"/>
  <c r="AB434" i="11"/>
  <c r="AE434" i="11"/>
  <c r="AH434" i="11"/>
  <c r="U435" i="11"/>
  <c r="W435" i="11" s="1"/>
  <c r="V435" i="11"/>
  <c r="X435" i="11" s="1"/>
  <c r="Y435" i="11"/>
  <c r="Z435" i="11" s="1"/>
  <c r="AA435" i="11"/>
  <c r="AB435" i="11"/>
  <c r="AE435" i="11"/>
  <c r="AH435" i="11"/>
  <c r="U436" i="11"/>
  <c r="V436" i="11"/>
  <c r="W436" i="11"/>
  <c r="Y436" i="11"/>
  <c r="Z436" i="11" s="1"/>
  <c r="AA436" i="11"/>
  <c r="AB436" i="11"/>
  <c r="AE436" i="11"/>
  <c r="AH436" i="11"/>
  <c r="U437" i="11"/>
  <c r="W437" i="11" s="1"/>
  <c r="V437" i="11"/>
  <c r="X437" i="11" s="1"/>
  <c r="Y437" i="11"/>
  <c r="AA437" i="11"/>
  <c r="AB437" i="11"/>
  <c r="AE437" i="11"/>
  <c r="AH437" i="11"/>
  <c r="U438" i="11"/>
  <c r="V438" i="11"/>
  <c r="W438" i="11"/>
  <c r="Y438" i="11"/>
  <c r="Z438" i="11" s="1"/>
  <c r="AA438" i="11"/>
  <c r="AB438" i="11"/>
  <c r="AE438" i="11"/>
  <c r="AH438" i="11"/>
  <c r="U439" i="11"/>
  <c r="W439" i="11" s="1"/>
  <c r="V439" i="11"/>
  <c r="X439" i="11" s="1"/>
  <c r="Y439" i="11"/>
  <c r="Z439" i="11" s="1"/>
  <c r="AA439" i="11"/>
  <c r="AB439" i="11"/>
  <c r="AE439" i="11"/>
  <c r="AH439" i="11"/>
  <c r="U440" i="11"/>
  <c r="V440" i="11"/>
  <c r="W440" i="11"/>
  <c r="Y440" i="11"/>
  <c r="Z440" i="11" s="1"/>
  <c r="AA440" i="11"/>
  <c r="AB440" i="11"/>
  <c r="AE440" i="11"/>
  <c r="AH440" i="11"/>
  <c r="U441" i="11"/>
  <c r="W441" i="11" s="1"/>
  <c r="V441" i="11"/>
  <c r="X441" i="11" s="1"/>
  <c r="Y441" i="11"/>
  <c r="AA441" i="11"/>
  <c r="AB441" i="11"/>
  <c r="AE441" i="11"/>
  <c r="AH441" i="11"/>
  <c r="U442" i="11"/>
  <c r="V442" i="11"/>
  <c r="W442" i="11"/>
  <c r="X442" i="11"/>
  <c r="Y442" i="11"/>
  <c r="Z442" i="11" s="1"/>
  <c r="AA442" i="11"/>
  <c r="AB442" i="11"/>
  <c r="AE442" i="11"/>
  <c r="AH442" i="11"/>
  <c r="U443" i="11"/>
  <c r="W443" i="11" s="1"/>
  <c r="V443" i="11"/>
  <c r="X443" i="11" s="1"/>
  <c r="Y443" i="11"/>
  <c r="Z443" i="11" s="1"/>
  <c r="AA443" i="11"/>
  <c r="AB443" i="11"/>
  <c r="AE443" i="11"/>
  <c r="AH443" i="11"/>
  <c r="U444" i="11"/>
  <c r="V444" i="11"/>
  <c r="W444" i="11"/>
  <c r="Y444" i="11"/>
  <c r="Z444" i="11" s="1"/>
  <c r="AA444" i="11"/>
  <c r="AB444" i="11"/>
  <c r="AE444" i="11"/>
  <c r="AH444" i="11"/>
  <c r="U445" i="11"/>
  <c r="W445" i="11" s="1"/>
  <c r="V445" i="11"/>
  <c r="X445" i="11" s="1"/>
  <c r="Y445" i="11"/>
  <c r="AA445" i="11"/>
  <c r="AB445" i="11"/>
  <c r="AE445" i="11"/>
  <c r="AH445" i="11"/>
  <c r="U446" i="11"/>
  <c r="W446" i="11" s="1"/>
  <c r="V446" i="11"/>
  <c r="X446" i="11"/>
  <c r="Y446" i="11"/>
  <c r="Z446" i="11" s="1"/>
  <c r="AA446" i="11"/>
  <c r="AB446" i="11"/>
  <c r="AE446" i="11"/>
  <c r="AH446" i="11"/>
  <c r="U447" i="11"/>
  <c r="W447" i="11" s="1"/>
  <c r="V447" i="11"/>
  <c r="X447" i="11" s="1"/>
  <c r="Y447" i="11"/>
  <c r="Z447" i="11" s="1"/>
  <c r="AA447" i="11"/>
  <c r="AB447" i="11"/>
  <c r="AE447" i="11"/>
  <c r="AH447" i="11"/>
  <c r="U448" i="11"/>
  <c r="W448" i="11" s="1"/>
  <c r="V448" i="11"/>
  <c r="Y448" i="11"/>
  <c r="Z448" i="11" s="1"/>
  <c r="AA448" i="11"/>
  <c r="AB448" i="11"/>
  <c r="AE448" i="11"/>
  <c r="AH448" i="11"/>
  <c r="U449" i="11"/>
  <c r="W449" i="11" s="1"/>
  <c r="V449" i="11"/>
  <c r="X449" i="11"/>
  <c r="Y449" i="11"/>
  <c r="AA449" i="11"/>
  <c r="AB449" i="11"/>
  <c r="AE449" i="11"/>
  <c r="AH449" i="11"/>
  <c r="U450" i="11"/>
  <c r="V450" i="11"/>
  <c r="W450" i="11"/>
  <c r="Y450" i="11"/>
  <c r="Z450" i="11" s="1"/>
  <c r="AA450" i="11"/>
  <c r="AB450" i="11"/>
  <c r="AE450" i="11"/>
  <c r="AH450" i="11"/>
  <c r="U451" i="11"/>
  <c r="W451" i="11" s="1"/>
  <c r="V451" i="11"/>
  <c r="Y451" i="11"/>
  <c r="Z451" i="11" s="1"/>
  <c r="AA451" i="11"/>
  <c r="AB451" i="11"/>
  <c r="AE451" i="11"/>
  <c r="AH451" i="11"/>
  <c r="U452" i="11"/>
  <c r="W452" i="11" s="1"/>
  <c r="V452" i="11"/>
  <c r="X452" i="11"/>
  <c r="Y452" i="11"/>
  <c r="Z452" i="11" s="1"/>
  <c r="AA452" i="11"/>
  <c r="AB452" i="11"/>
  <c r="AE452" i="11"/>
  <c r="AH452" i="11"/>
  <c r="U453" i="11"/>
  <c r="V453" i="11"/>
  <c r="W453" i="11"/>
  <c r="X453" i="11"/>
  <c r="Y453" i="11"/>
  <c r="AA453" i="11"/>
  <c r="AB453" i="11"/>
  <c r="AE453" i="11"/>
  <c r="AH453" i="11"/>
  <c r="U454" i="11"/>
  <c r="V454" i="11"/>
  <c r="W454" i="11"/>
  <c r="Y454" i="11"/>
  <c r="Z454" i="11" s="1"/>
  <c r="AA454" i="11"/>
  <c r="AB454" i="11"/>
  <c r="AE454" i="11"/>
  <c r="AH454" i="11"/>
  <c r="U455" i="11"/>
  <c r="W455" i="11" s="1"/>
  <c r="V455" i="11"/>
  <c r="Y455" i="11"/>
  <c r="Z455" i="11" s="1"/>
  <c r="AA455" i="11"/>
  <c r="AB455" i="11"/>
  <c r="AE455" i="11"/>
  <c r="AH455" i="11"/>
  <c r="U456" i="11"/>
  <c r="W456" i="11" s="1"/>
  <c r="V456" i="11"/>
  <c r="Y456" i="11"/>
  <c r="Z456" i="11" s="1"/>
  <c r="AA456" i="11"/>
  <c r="AB456" i="11"/>
  <c r="AE456" i="11"/>
  <c r="AH456" i="11"/>
  <c r="U457" i="11"/>
  <c r="W457" i="11" s="1"/>
  <c r="V457" i="11"/>
  <c r="Y457" i="11"/>
  <c r="AA457" i="11"/>
  <c r="AB457" i="11"/>
  <c r="AE457" i="11"/>
  <c r="AH457" i="11"/>
  <c r="U458" i="11"/>
  <c r="W458" i="11" s="1"/>
  <c r="V458" i="11"/>
  <c r="Y458" i="11"/>
  <c r="Z458" i="11" s="1"/>
  <c r="AA458" i="11"/>
  <c r="AB458" i="11"/>
  <c r="AE458" i="11"/>
  <c r="AH458" i="11"/>
  <c r="U459" i="11"/>
  <c r="W459" i="11" s="1"/>
  <c r="V459" i="11"/>
  <c r="Y459" i="11"/>
  <c r="Z459" i="11" s="1"/>
  <c r="AA459" i="11"/>
  <c r="AB459" i="11"/>
  <c r="AE459" i="11"/>
  <c r="AH459" i="11"/>
  <c r="U460" i="11"/>
  <c r="V460" i="11"/>
  <c r="W460" i="11"/>
  <c r="X460" i="11"/>
  <c r="Y460" i="11"/>
  <c r="Z460" i="11" s="1"/>
  <c r="AA460" i="11"/>
  <c r="AB460" i="11"/>
  <c r="AE460" i="11"/>
  <c r="AH460" i="11"/>
  <c r="U461" i="11"/>
  <c r="W461" i="11" s="1"/>
  <c r="V461" i="11"/>
  <c r="X461" i="11" s="1"/>
  <c r="Y461" i="11"/>
  <c r="AA461" i="11"/>
  <c r="AB461" i="11"/>
  <c r="AE461" i="11"/>
  <c r="AH461" i="11"/>
  <c r="U462" i="11"/>
  <c r="W462" i="11" s="1"/>
  <c r="V462" i="11"/>
  <c r="X462" i="11"/>
  <c r="Y462" i="11"/>
  <c r="Z462" i="11" s="1"/>
  <c r="AA462" i="11"/>
  <c r="AB462" i="11"/>
  <c r="AE462" i="11"/>
  <c r="AH462" i="11"/>
  <c r="U463" i="11"/>
  <c r="V463" i="11"/>
  <c r="W463" i="11"/>
  <c r="Y463" i="11"/>
  <c r="Z463" i="11" s="1"/>
  <c r="AA463" i="11"/>
  <c r="AB463" i="11"/>
  <c r="AE463" i="11"/>
  <c r="AH463" i="11"/>
  <c r="U464" i="11"/>
  <c r="V464" i="11"/>
  <c r="W464" i="11"/>
  <c r="Y464" i="11"/>
  <c r="Z464" i="11" s="1"/>
  <c r="AA464" i="11"/>
  <c r="AB464" i="11"/>
  <c r="AE464" i="11"/>
  <c r="AH464" i="11"/>
  <c r="U465" i="11"/>
  <c r="V465" i="11"/>
  <c r="X465" i="11" s="1"/>
  <c r="W465" i="11"/>
  <c r="Y465" i="11"/>
  <c r="AA465" i="11"/>
  <c r="AB465" i="11"/>
  <c r="AE465" i="11"/>
  <c r="AH465" i="11"/>
  <c r="U466" i="11"/>
  <c r="W466" i="11" s="1"/>
  <c r="V466" i="11"/>
  <c r="Y466" i="11"/>
  <c r="Z466" i="11" s="1"/>
  <c r="AA466" i="11"/>
  <c r="AB466" i="11"/>
  <c r="AE466" i="11"/>
  <c r="AH466" i="11"/>
  <c r="U467" i="11"/>
  <c r="W467" i="11" s="1"/>
  <c r="V467" i="11"/>
  <c r="Y467" i="11"/>
  <c r="Z467" i="11" s="1"/>
  <c r="AA467" i="11"/>
  <c r="AB467" i="11"/>
  <c r="AE467" i="11"/>
  <c r="AH467" i="11"/>
  <c r="U468" i="11"/>
  <c r="V468" i="11"/>
  <c r="X468" i="11" s="1"/>
  <c r="W468" i="11"/>
  <c r="Y468" i="11"/>
  <c r="Z468" i="11" s="1"/>
  <c r="AA468" i="11"/>
  <c r="AB468" i="11"/>
  <c r="AE468" i="11"/>
  <c r="AH468" i="11"/>
  <c r="U469" i="11"/>
  <c r="W469" i="11" s="1"/>
  <c r="V469" i="11"/>
  <c r="X469" i="11"/>
  <c r="Y469" i="11"/>
  <c r="AA469" i="11"/>
  <c r="AB469" i="11"/>
  <c r="AE469" i="11"/>
  <c r="AH469" i="11"/>
  <c r="U470" i="11"/>
  <c r="W470" i="11" s="1"/>
  <c r="V470" i="11"/>
  <c r="Y470" i="11"/>
  <c r="Z470" i="11" s="1"/>
  <c r="AA470" i="11"/>
  <c r="AB470" i="11"/>
  <c r="AE470" i="11"/>
  <c r="AH470" i="11"/>
  <c r="U471" i="11"/>
  <c r="W471" i="11" s="1"/>
  <c r="V471" i="11"/>
  <c r="Y471" i="11"/>
  <c r="Z471" i="11" s="1"/>
  <c r="AA471" i="11"/>
  <c r="AB471" i="11"/>
  <c r="AE471" i="11"/>
  <c r="AH471" i="11"/>
  <c r="U472" i="11"/>
  <c r="W472" i="11" s="1"/>
  <c r="V472" i="11"/>
  <c r="X472" i="11" s="1"/>
  <c r="Y472" i="11"/>
  <c r="Z472" i="11" s="1"/>
  <c r="AA472" i="11"/>
  <c r="AB472" i="11"/>
  <c r="AE472" i="11"/>
  <c r="AH472" i="11"/>
  <c r="U473" i="11"/>
  <c r="W473" i="11" s="1"/>
  <c r="V473" i="11"/>
  <c r="X473" i="11"/>
  <c r="Y473" i="11"/>
  <c r="AA473" i="11"/>
  <c r="AB473" i="11"/>
  <c r="AE473" i="11"/>
  <c r="AH473" i="11"/>
  <c r="U474" i="11"/>
  <c r="V474" i="11"/>
  <c r="X474" i="11" s="1"/>
  <c r="W474" i="11"/>
  <c r="Y474" i="11"/>
  <c r="Z474" i="11" s="1"/>
  <c r="AA474" i="11"/>
  <c r="AB474" i="11"/>
  <c r="AE474" i="11"/>
  <c r="AH474" i="11"/>
  <c r="U475" i="11"/>
  <c r="V475" i="11"/>
  <c r="W475" i="11"/>
  <c r="X475" i="11"/>
  <c r="Y475" i="11"/>
  <c r="Z475" i="11" s="1"/>
  <c r="AA475" i="11"/>
  <c r="AB475" i="11"/>
  <c r="AE475" i="11"/>
  <c r="AH475" i="11"/>
  <c r="U476" i="11"/>
  <c r="W476" i="11" s="1"/>
  <c r="V476" i="11"/>
  <c r="X476" i="11" s="1"/>
  <c r="Y476" i="11"/>
  <c r="Z476" i="11" s="1"/>
  <c r="AA476" i="11"/>
  <c r="AB476" i="11"/>
  <c r="AE476" i="11"/>
  <c r="AH476" i="11"/>
  <c r="U477" i="11"/>
  <c r="W477" i="11" s="1"/>
  <c r="V477" i="11"/>
  <c r="X477" i="11"/>
  <c r="Y477" i="11"/>
  <c r="AA477" i="11"/>
  <c r="AB477" i="11"/>
  <c r="AE477" i="11"/>
  <c r="AH477" i="11"/>
  <c r="U478" i="11"/>
  <c r="V478" i="11"/>
  <c r="X478" i="11" s="1"/>
  <c r="W478" i="11"/>
  <c r="Y478" i="11"/>
  <c r="Z478" i="11" s="1"/>
  <c r="AA478" i="11"/>
  <c r="AB478" i="11"/>
  <c r="AE478" i="11"/>
  <c r="AH478" i="11"/>
  <c r="U479" i="11"/>
  <c r="V479" i="11"/>
  <c r="W479" i="11"/>
  <c r="X479" i="11"/>
  <c r="Y479" i="11"/>
  <c r="Z479" i="11" s="1"/>
  <c r="AA479" i="11"/>
  <c r="AB479" i="11"/>
  <c r="AE479" i="11"/>
  <c r="AH479" i="11"/>
  <c r="U480" i="11"/>
  <c r="W480" i="11" s="1"/>
  <c r="V480" i="11"/>
  <c r="X480" i="11" s="1"/>
  <c r="Y480" i="11"/>
  <c r="Z480" i="11" s="1"/>
  <c r="AA480" i="11"/>
  <c r="AB480" i="11"/>
  <c r="AE480" i="11"/>
  <c r="AH480" i="11"/>
  <c r="U481" i="11"/>
  <c r="W481" i="11" s="1"/>
  <c r="V481" i="11"/>
  <c r="X481" i="11"/>
  <c r="Y481" i="11"/>
  <c r="Z481" i="11"/>
  <c r="AA481" i="11"/>
  <c r="AB481" i="11"/>
  <c r="AE481" i="11"/>
  <c r="AH481" i="11"/>
  <c r="U482" i="11"/>
  <c r="V482" i="11"/>
  <c r="X482" i="11" s="1"/>
  <c r="W482" i="11"/>
  <c r="Y482" i="11"/>
  <c r="Z482" i="11" s="1"/>
  <c r="AA482" i="11"/>
  <c r="AB482" i="11"/>
  <c r="AE482" i="11"/>
  <c r="AH482" i="11"/>
  <c r="U483" i="11"/>
  <c r="V483" i="11"/>
  <c r="W483" i="11"/>
  <c r="X483" i="11"/>
  <c r="Y483" i="11"/>
  <c r="Z483" i="11" s="1"/>
  <c r="AA483" i="11"/>
  <c r="AB483" i="11"/>
  <c r="AE483" i="11"/>
  <c r="AH483" i="11"/>
  <c r="U484" i="11"/>
  <c r="W484" i="11" s="1"/>
  <c r="V484" i="11"/>
  <c r="X484" i="11" s="1"/>
  <c r="Y484" i="11"/>
  <c r="Z484" i="11" s="1"/>
  <c r="AA484" i="11"/>
  <c r="AB484" i="11"/>
  <c r="AE484" i="11"/>
  <c r="AH484" i="11"/>
  <c r="U485" i="11"/>
  <c r="W485" i="11" s="1"/>
  <c r="V485" i="11"/>
  <c r="X485" i="11"/>
  <c r="Y485" i="11"/>
  <c r="AA485" i="11"/>
  <c r="AB485" i="11"/>
  <c r="AE485" i="11"/>
  <c r="AH485" i="11"/>
  <c r="U486" i="11"/>
  <c r="V486" i="11"/>
  <c r="X486" i="11" s="1"/>
  <c r="W486" i="11"/>
  <c r="Y486" i="11"/>
  <c r="Z486" i="11" s="1"/>
  <c r="AA486" i="11"/>
  <c r="AB486" i="11"/>
  <c r="AE486" i="11"/>
  <c r="AH486" i="11"/>
  <c r="U487" i="11"/>
  <c r="V487" i="11"/>
  <c r="W487" i="11"/>
  <c r="X487" i="11"/>
  <c r="Y487" i="11"/>
  <c r="Z487" i="11" s="1"/>
  <c r="AA487" i="11"/>
  <c r="AB487" i="11"/>
  <c r="AE487" i="11"/>
  <c r="AH487" i="11"/>
  <c r="U488" i="11"/>
  <c r="W488" i="11" s="1"/>
  <c r="V488" i="11"/>
  <c r="X488" i="11" s="1"/>
  <c r="Y488" i="11"/>
  <c r="Z488" i="11" s="1"/>
  <c r="AA488" i="11"/>
  <c r="AB488" i="11"/>
  <c r="AE488" i="11"/>
  <c r="AH488" i="11"/>
  <c r="U489" i="11"/>
  <c r="W489" i="11" s="1"/>
  <c r="V489" i="11"/>
  <c r="X489" i="11"/>
  <c r="Y489" i="11"/>
  <c r="AA489" i="11"/>
  <c r="AB489" i="11"/>
  <c r="AE489" i="11"/>
  <c r="AH489" i="11"/>
  <c r="U490" i="11"/>
  <c r="V490" i="11"/>
  <c r="X490" i="11" s="1"/>
  <c r="W490" i="11"/>
  <c r="Y490" i="11"/>
  <c r="Z490" i="11" s="1"/>
  <c r="AA490" i="11"/>
  <c r="AB490" i="11"/>
  <c r="AE490" i="11"/>
  <c r="AH490" i="11"/>
  <c r="U491" i="11"/>
  <c r="V491" i="11"/>
  <c r="W491" i="11"/>
  <c r="X491" i="11"/>
  <c r="Y491" i="11"/>
  <c r="Z491" i="11" s="1"/>
  <c r="AA491" i="11"/>
  <c r="AB491" i="11"/>
  <c r="AE491" i="11"/>
  <c r="AH491" i="11"/>
  <c r="U492" i="11"/>
  <c r="W492" i="11" s="1"/>
  <c r="V492" i="11"/>
  <c r="X492" i="11" s="1"/>
  <c r="Y492" i="11"/>
  <c r="Z492" i="11" s="1"/>
  <c r="AA492" i="11"/>
  <c r="AB492" i="11"/>
  <c r="AE492" i="11"/>
  <c r="AH492" i="11"/>
  <c r="U493" i="11"/>
  <c r="W493" i="11" s="1"/>
  <c r="V493" i="11"/>
  <c r="X493" i="11"/>
  <c r="Y493" i="11"/>
  <c r="AA493" i="11"/>
  <c r="AB493" i="11"/>
  <c r="AE493" i="11"/>
  <c r="AH493" i="11"/>
  <c r="U494" i="11"/>
  <c r="V494" i="11"/>
  <c r="X494" i="11" s="1"/>
  <c r="W494" i="11"/>
  <c r="Y494" i="11"/>
  <c r="Z494" i="11" s="1"/>
  <c r="AA494" i="11"/>
  <c r="AB494" i="11"/>
  <c r="AE494" i="11"/>
  <c r="AH494" i="11"/>
  <c r="U495" i="11"/>
  <c r="V495" i="11"/>
  <c r="W495" i="11"/>
  <c r="X495" i="11"/>
  <c r="Y495" i="11"/>
  <c r="Z495" i="11" s="1"/>
  <c r="AA495" i="11"/>
  <c r="AB495" i="11"/>
  <c r="AE495" i="11"/>
  <c r="AH495" i="11"/>
  <c r="U496" i="11"/>
  <c r="W496" i="11" s="1"/>
  <c r="V496" i="11"/>
  <c r="X496" i="11" s="1"/>
  <c r="Y496" i="11"/>
  <c r="Z496" i="11" s="1"/>
  <c r="AA496" i="11"/>
  <c r="AB496" i="11"/>
  <c r="AE496" i="11"/>
  <c r="AH496" i="11"/>
  <c r="U497" i="11"/>
  <c r="W497" i="11" s="1"/>
  <c r="V497" i="11"/>
  <c r="X497" i="11"/>
  <c r="Y497" i="11"/>
  <c r="AA497" i="11"/>
  <c r="AB497" i="11"/>
  <c r="AE497" i="11"/>
  <c r="AH497" i="11"/>
  <c r="U498" i="11"/>
  <c r="V498" i="11"/>
  <c r="X498" i="11" s="1"/>
  <c r="W498" i="11"/>
  <c r="Y498" i="11"/>
  <c r="Z498" i="11" s="1"/>
  <c r="AA498" i="11"/>
  <c r="AB498" i="11"/>
  <c r="AE498" i="11"/>
  <c r="AH498" i="11"/>
  <c r="U499" i="11"/>
  <c r="V499" i="11"/>
  <c r="W499" i="11"/>
  <c r="X499" i="11"/>
  <c r="Y499" i="11"/>
  <c r="Z499" i="11" s="1"/>
  <c r="AA499" i="11"/>
  <c r="AB499" i="11"/>
  <c r="AE499" i="11"/>
  <c r="AH499" i="11"/>
  <c r="U500" i="11"/>
  <c r="W500" i="11" s="1"/>
  <c r="V500" i="11"/>
  <c r="X500" i="11" s="1"/>
  <c r="Y500" i="11"/>
  <c r="Z500" i="11" s="1"/>
  <c r="AA500" i="11"/>
  <c r="AB500" i="11"/>
  <c r="AE500" i="11"/>
  <c r="AH500" i="11"/>
  <c r="U501" i="11"/>
  <c r="W501" i="11" s="1"/>
  <c r="V501" i="11"/>
  <c r="X501" i="11"/>
  <c r="Y501" i="11"/>
  <c r="AA501" i="11"/>
  <c r="AB501" i="11"/>
  <c r="AE501" i="11"/>
  <c r="AH501" i="11"/>
  <c r="U502" i="11"/>
  <c r="V502" i="11"/>
  <c r="X502" i="11" s="1"/>
  <c r="W502" i="11"/>
  <c r="Y502" i="11"/>
  <c r="Z502" i="11" s="1"/>
  <c r="AA502" i="11"/>
  <c r="AB502" i="11"/>
  <c r="AE502" i="11"/>
  <c r="AH502" i="11"/>
  <c r="U503" i="11"/>
  <c r="V503" i="11"/>
  <c r="W503" i="11"/>
  <c r="X503" i="11"/>
  <c r="Y503" i="11"/>
  <c r="Z503" i="11" s="1"/>
  <c r="AA503" i="11"/>
  <c r="AB503" i="11"/>
  <c r="AE503" i="11"/>
  <c r="AH503" i="11"/>
  <c r="U504" i="11"/>
  <c r="W504" i="11" s="1"/>
  <c r="V504" i="11"/>
  <c r="X504" i="11" s="1"/>
  <c r="Y504" i="11"/>
  <c r="Z504" i="11" s="1"/>
  <c r="AA504" i="11"/>
  <c r="AB504" i="11"/>
  <c r="AE504" i="11"/>
  <c r="AH504" i="11"/>
  <c r="U505" i="11"/>
  <c r="W505" i="11" s="1"/>
  <c r="V505" i="11"/>
  <c r="X505" i="11" s="1"/>
  <c r="Y505" i="11"/>
  <c r="AA505" i="11"/>
  <c r="AB505" i="11"/>
  <c r="AE505" i="11"/>
  <c r="AH505" i="11"/>
  <c r="U506" i="11"/>
  <c r="W506" i="11" s="1"/>
  <c r="V506" i="11"/>
  <c r="X506" i="11" s="1"/>
  <c r="Y506" i="11"/>
  <c r="Z506" i="11"/>
  <c r="AA506" i="11"/>
  <c r="AB506" i="11"/>
  <c r="AE506" i="11"/>
  <c r="AH506" i="11"/>
  <c r="U507" i="11"/>
  <c r="V507" i="11"/>
  <c r="W507" i="11"/>
  <c r="X507" i="11"/>
  <c r="Y507" i="11"/>
  <c r="Z507" i="11" s="1"/>
  <c r="AA507" i="11"/>
  <c r="AB507" i="11"/>
  <c r="AE507" i="11"/>
  <c r="AH507" i="11"/>
  <c r="U508" i="11"/>
  <c r="W508" i="11" s="1"/>
  <c r="V508" i="11"/>
  <c r="X508" i="11" s="1"/>
  <c r="Y508" i="11"/>
  <c r="Z508" i="11"/>
  <c r="AA508" i="11"/>
  <c r="AB508" i="11"/>
  <c r="AE508" i="11"/>
  <c r="AH508" i="11"/>
  <c r="U509" i="11"/>
  <c r="W509" i="11" s="1"/>
  <c r="V509" i="11"/>
  <c r="X509" i="11"/>
  <c r="Y509" i="11"/>
  <c r="AA509" i="11"/>
  <c r="AB509" i="11"/>
  <c r="AE509" i="11"/>
  <c r="AH509" i="11"/>
  <c r="U510" i="11"/>
  <c r="W510" i="11" s="1"/>
  <c r="V510" i="11"/>
  <c r="X510" i="11" s="1"/>
  <c r="Y510" i="11"/>
  <c r="Z510" i="11" s="1"/>
  <c r="AA510" i="11"/>
  <c r="AB510" i="11"/>
  <c r="AE510" i="11"/>
  <c r="AH510" i="11"/>
  <c r="U511" i="11"/>
  <c r="V511" i="11"/>
  <c r="W511" i="11"/>
  <c r="Y511" i="11"/>
  <c r="Z511" i="11" s="1"/>
  <c r="AA511" i="11"/>
  <c r="AB511" i="11"/>
  <c r="AE511" i="11"/>
  <c r="AH511" i="11"/>
  <c r="U512" i="11"/>
  <c r="W512" i="11" s="1"/>
  <c r="V512" i="11"/>
  <c r="X512" i="11" s="1"/>
  <c r="Y512" i="11"/>
  <c r="Z512" i="11" s="1"/>
  <c r="AA512" i="11"/>
  <c r="AB512" i="11"/>
  <c r="AE512" i="11"/>
  <c r="AH512" i="11"/>
  <c r="U513" i="11"/>
  <c r="W513" i="11" s="1"/>
  <c r="V513" i="11"/>
  <c r="Y513" i="11"/>
  <c r="AA513" i="11"/>
  <c r="AB513" i="11"/>
  <c r="AE513" i="11"/>
  <c r="AH513" i="11"/>
  <c r="U514" i="11"/>
  <c r="V514" i="11"/>
  <c r="X514" i="11" s="1"/>
  <c r="W514" i="11"/>
  <c r="Y514" i="11"/>
  <c r="Z514" i="11"/>
  <c r="AA514" i="11"/>
  <c r="AB514" i="11"/>
  <c r="AE514" i="11"/>
  <c r="AH514" i="11"/>
  <c r="U515" i="11"/>
  <c r="W515" i="11" s="1"/>
  <c r="V515" i="11"/>
  <c r="X515" i="11"/>
  <c r="Y515" i="11"/>
  <c r="Z515" i="11" s="1"/>
  <c r="AA515" i="11"/>
  <c r="AB515" i="11"/>
  <c r="AE515" i="11"/>
  <c r="AH515" i="11"/>
  <c r="U516" i="11"/>
  <c r="W516" i="11" s="1"/>
  <c r="V516" i="11"/>
  <c r="X516" i="11" s="1"/>
  <c r="Y516" i="11"/>
  <c r="Z516" i="11"/>
  <c r="AA516" i="11"/>
  <c r="AB516" i="11"/>
  <c r="AE516" i="11"/>
  <c r="AH516" i="11"/>
  <c r="U517" i="11"/>
  <c r="W517" i="11" s="1"/>
  <c r="V517" i="11"/>
  <c r="X517" i="11"/>
  <c r="Y517" i="11"/>
  <c r="Z517" i="11" s="1"/>
  <c r="AA517" i="11"/>
  <c r="AB517" i="11"/>
  <c r="AE517" i="11"/>
  <c r="AH517" i="11"/>
  <c r="U518" i="11"/>
  <c r="V518" i="11"/>
  <c r="W518" i="11"/>
  <c r="Y518" i="11"/>
  <c r="Z518" i="11" s="1"/>
  <c r="AA518" i="11"/>
  <c r="AB518" i="11"/>
  <c r="AE518" i="11"/>
  <c r="AH518" i="11"/>
  <c r="U519" i="11"/>
  <c r="V519" i="11"/>
  <c r="W519" i="11"/>
  <c r="Y519" i="11"/>
  <c r="Z519" i="11" s="1"/>
  <c r="AA519" i="11"/>
  <c r="AB519" i="11"/>
  <c r="AE519" i="11"/>
  <c r="AH519" i="11"/>
  <c r="U520" i="11"/>
  <c r="W520" i="11" s="1"/>
  <c r="V520" i="11"/>
  <c r="X520" i="11" s="1"/>
  <c r="Y520" i="11"/>
  <c r="Z520" i="11" s="1"/>
  <c r="AA520" i="11"/>
  <c r="AB520" i="11"/>
  <c r="AE520" i="11"/>
  <c r="AH520" i="11"/>
  <c r="U521" i="11"/>
  <c r="W521" i="11" s="1"/>
  <c r="V521" i="11"/>
  <c r="Y521" i="11"/>
  <c r="AA521" i="11"/>
  <c r="AB521" i="11"/>
  <c r="AE521" i="11"/>
  <c r="AH521" i="11"/>
  <c r="U522" i="11"/>
  <c r="V522" i="11"/>
  <c r="W522" i="11"/>
  <c r="Y522" i="11"/>
  <c r="Z522" i="11"/>
  <c r="AA522" i="11"/>
  <c r="AB522" i="11"/>
  <c r="AE522" i="11"/>
  <c r="AH522" i="11"/>
  <c r="U523" i="11"/>
  <c r="W523" i="11" s="1"/>
  <c r="V523" i="11"/>
  <c r="Y523" i="11"/>
  <c r="Z523" i="11" s="1"/>
  <c r="AA523" i="11"/>
  <c r="AB523" i="11"/>
  <c r="AE523" i="11"/>
  <c r="AH523" i="11"/>
  <c r="U524" i="11"/>
  <c r="W524" i="11" s="1"/>
  <c r="V524" i="11"/>
  <c r="X524" i="11" s="1"/>
  <c r="Y524" i="11"/>
  <c r="Z524" i="11"/>
  <c r="AA524" i="11"/>
  <c r="AB524" i="11"/>
  <c r="AE524" i="11"/>
  <c r="AH524" i="11"/>
  <c r="U525" i="11"/>
  <c r="W525" i="11" s="1"/>
  <c r="V525" i="11"/>
  <c r="X525" i="11" s="1"/>
  <c r="Y525" i="11"/>
  <c r="AA525" i="11"/>
  <c r="AB525" i="11"/>
  <c r="AE525" i="11"/>
  <c r="AH525" i="11"/>
  <c r="U526" i="11"/>
  <c r="V526" i="11"/>
  <c r="W526" i="11"/>
  <c r="Y526" i="11"/>
  <c r="Z526" i="11" s="1"/>
  <c r="AA526" i="11"/>
  <c r="AB526" i="11"/>
  <c r="AE526" i="11"/>
  <c r="AH526" i="11"/>
  <c r="U527" i="11"/>
  <c r="W527" i="11" s="1"/>
  <c r="V527" i="11"/>
  <c r="X527" i="11"/>
  <c r="Y527" i="11"/>
  <c r="Z527" i="11" s="1"/>
  <c r="AA527" i="11"/>
  <c r="AB527" i="11"/>
  <c r="AE527" i="11"/>
  <c r="AH527" i="11"/>
  <c r="U528" i="11"/>
  <c r="W528" i="11" s="1"/>
  <c r="V528" i="11"/>
  <c r="Y528" i="11"/>
  <c r="Z528" i="11" s="1"/>
  <c r="AA528" i="11"/>
  <c r="AB528" i="11"/>
  <c r="AE528" i="11"/>
  <c r="AH528" i="11"/>
  <c r="U529" i="11"/>
  <c r="W529" i="11" s="1"/>
  <c r="V529" i="11"/>
  <c r="X529" i="11" s="1"/>
  <c r="Y529" i="11"/>
  <c r="Z529" i="11" s="1"/>
  <c r="AA529" i="11"/>
  <c r="AB529" i="11"/>
  <c r="AE529" i="11"/>
  <c r="AH529" i="11"/>
  <c r="U530" i="11"/>
  <c r="W530" i="11" s="1"/>
  <c r="V530" i="11"/>
  <c r="Y530" i="11"/>
  <c r="Z530" i="11" s="1"/>
  <c r="AA530" i="11"/>
  <c r="AB530" i="11"/>
  <c r="AE530" i="11"/>
  <c r="AH530" i="11"/>
  <c r="U531" i="11"/>
  <c r="W531" i="11" s="1"/>
  <c r="V531" i="11"/>
  <c r="X531" i="11"/>
  <c r="Y531" i="11"/>
  <c r="Z531" i="11" s="1"/>
  <c r="AA531" i="11"/>
  <c r="AB531" i="11"/>
  <c r="AE531" i="11"/>
  <c r="AH531" i="11"/>
  <c r="U532" i="11"/>
  <c r="W532" i="11" s="1"/>
  <c r="V532" i="11"/>
  <c r="Y532" i="11"/>
  <c r="Z532" i="11" s="1"/>
  <c r="AA532" i="11"/>
  <c r="AB532" i="11"/>
  <c r="AE532" i="11"/>
  <c r="AH532" i="11"/>
  <c r="U533" i="11"/>
  <c r="W533" i="11" s="1"/>
  <c r="V533" i="11"/>
  <c r="X533" i="11"/>
  <c r="Y533" i="11"/>
  <c r="AA533" i="11"/>
  <c r="AB533" i="11"/>
  <c r="AE533" i="11"/>
  <c r="AH533" i="11"/>
  <c r="U534" i="11"/>
  <c r="V534" i="11"/>
  <c r="W534" i="11"/>
  <c r="Y534" i="11"/>
  <c r="Z534" i="11" s="1"/>
  <c r="AA534" i="11"/>
  <c r="AB534" i="11"/>
  <c r="AE534" i="11"/>
  <c r="AH534" i="11"/>
  <c r="U535" i="11"/>
  <c r="V535" i="11"/>
  <c r="W535" i="11"/>
  <c r="X535" i="11"/>
  <c r="Y535" i="11"/>
  <c r="Z535" i="11" s="1"/>
  <c r="AA535" i="11"/>
  <c r="AB535" i="11"/>
  <c r="AE535" i="11"/>
  <c r="AH535" i="11"/>
  <c r="U536" i="11"/>
  <c r="W536" i="11" s="1"/>
  <c r="V536" i="11"/>
  <c r="Y536" i="11"/>
  <c r="Z536" i="11" s="1"/>
  <c r="AA536" i="11"/>
  <c r="AB536" i="11"/>
  <c r="AE536" i="11"/>
  <c r="AH536" i="11"/>
  <c r="U537" i="11"/>
  <c r="W537" i="11" s="1"/>
  <c r="V537" i="11"/>
  <c r="X537" i="11"/>
  <c r="Y537" i="11"/>
  <c r="AA537" i="11"/>
  <c r="AB537" i="11"/>
  <c r="AE537" i="11"/>
  <c r="AH537" i="11"/>
  <c r="U538" i="11"/>
  <c r="W538" i="11" s="1"/>
  <c r="V538" i="11"/>
  <c r="Y538" i="11"/>
  <c r="Z538" i="11" s="1"/>
  <c r="AA538" i="11"/>
  <c r="AB538" i="11"/>
  <c r="AE538" i="11"/>
  <c r="AH538" i="11"/>
  <c r="U539" i="11"/>
  <c r="V539" i="11"/>
  <c r="W539" i="11"/>
  <c r="X539" i="11"/>
  <c r="Y539" i="11"/>
  <c r="Z539" i="11" s="1"/>
  <c r="AA539" i="11"/>
  <c r="AB539" i="11"/>
  <c r="AE539" i="11"/>
  <c r="AH539" i="11"/>
  <c r="U540" i="11"/>
  <c r="W540" i="11" s="1"/>
  <c r="V540" i="11"/>
  <c r="Y540" i="11"/>
  <c r="Z540" i="11" s="1"/>
  <c r="AA540" i="11"/>
  <c r="AB540" i="11"/>
  <c r="AE540" i="11"/>
  <c r="AH540" i="11"/>
  <c r="U541" i="11"/>
  <c r="W541" i="11" s="1"/>
  <c r="V541" i="11"/>
  <c r="X541" i="11"/>
  <c r="Y541" i="11"/>
  <c r="Z541" i="11" s="1"/>
  <c r="AA541" i="11"/>
  <c r="AB541" i="11"/>
  <c r="AE541" i="11"/>
  <c r="AH541" i="11"/>
  <c r="U542" i="11"/>
  <c r="W542" i="11" s="1"/>
  <c r="V542" i="11"/>
  <c r="Y542" i="11"/>
  <c r="Z542" i="11"/>
  <c r="AA542" i="11"/>
  <c r="AB542" i="11"/>
  <c r="AE542" i="11"/>
  <c r="AH542" i="11"/>
  <c r="U543" i="11"/>
  <c r="V543" i="11"/>
  <c r="W543" i="11"/>
  <c r="X543" i="11"/>
  <c r="Y543" i="11"/>
  <c r="Z543" i="11" s="1"/>
  <c r="AA543" i="11"/>
  <c r="AB543" i="11"/>
  <c r="AE543" i="11"/>
  <c r="AH543" i="11"/>
  <c r="U544" i="11"/>
  <c r="W544" i="11" s="1"/>
  <c r="V544" i="11"/>
  <c r="Y544" i="11"/>
  <c r="Z544" i="11"/>
  <c r="AA544" i="11"/>
  <c r="AB544" i="11"/>
  <c r="AE544" i="11"/>
  <c r="AH544" i="11"/>
  <c r="U545" i="11"/>
  <c r="W545" i="11" s="1"/>
  <c r="V545" i="11"/>
  <c r="X545" i="11"/>
  <c r="Y545" i="11"/>
  <c r="Z545" i="11"/>
  <c r="AA545" i="11"/>
  <c r="AB545" i="11"/>
  <c r="AE545" i="11"/>
  <c r="AH545" i="11"/>
  <c r="U546" i="11"/>
  <c r="W546" i="11" s="1"/>
  <c r="V546" i="11"/>
  <c r="Y546" i="11"/>
  <c r="Z546" i="11" s="1"/>
  <c r="AA546" i="11"/>
  <c r="AB546" i="11"/>
  <c r="AE546" i="11"/>
  <c r="AH546" i="11"/>
  <c r="U547" i="11"/>
  <c r="V547" i="11"/>
  <c r="W547" i="11"/>
  <c r="X547" i="11"/>
  <c r="Y547" i="11"/>
  <c r="Z547" i="11" s="1"/>
  <c r="AA547" i="11"/>
  <c r="AB547" i="11"/>
  <c r="AE547" i="11"/>
  <c r="AH547" i="11"/>
  <c r="U548" i="11"/>
  <c r="W548" i="11" s="1"/>
  <c r="V548" i="11"/>
  <c r="X548" i="11" s="1"/>
  <c r="Y548" i="11"/>
  <c r="Z548" i="11" s="1"/>
  <c r="AA548" i="11"/>
  <c r="AB548" i="11"/>
  <c r="AE548" i="11"/>
  <c r="AH548" i="11"/>
  <c r="U549" i="11"/>
  <c r="W549" i="11" s="1"/>
  <c r="V549" i="11"/>
  <c r="X549" i="11"/>
  <c r="Y549" i="11"/>
  <c r="AA549" i="11"/>
  <c r="AB549" i="11"/>
  <c r="AE549" i="11"/>
  <c r="AH549" i="11"/>
  <c r="U550" i="11"/>
  <c r="V550" i="11"/>
  <c r="W550" i="11"/>
  <c r="Y550" i="11"/>
  <c r="Z550" i="11" s="1"/>
  <c r="AA550" i="11"/>
  <c r="AB550" i="11"/>
  <c r="AE550" i="11"/>
  <c r="AH550" i="11"/>
  <c r="U551" i="11"/>
  <c r="V551" i="11"/>
  <c r="W551" i="11"/>
  <c r="Y551" i="11"/>
  <c r="Z551" i="11" s="1"/>
  <c r="AA551" i="11"/>
  <c r="AB551" i="11"/>
  <c r="AE551" i="11"/>
  <c r="AH551" i="11"/>
  <c r="U552" i="11"/>
  <c r="W552" i="11" s="1"/>
  <c r="V552" i="11"/>
  <c r="X552" i="11" s="1"/>
  <c r="Y552" i="11"/>
  <c r="Z552" i="11" s="1"/>
  <c r="AA552" i="11"/>
  <c r="AB552" i="11"/>
  <c r="AE552" i="11"/>
  <c r="AH552" i="11"/>
  <c r="U553" i="11"/>
  <c r="W553" i="11" s="1"/>
  <c r="V553" i="11"/>
  <c r="X553" i="11" s="1"/>
  <c r="Y553" i="11"/>
  <c r="AA553" i="11"/>
  <c r="AB553" i="11"/>
  <c r="AE553" i="11"/>
  <c r="AH553" i="11"/>
  <c r="U554" i="11"/>
  <c r="W554" i="11" s="1"/>
  <c r="V554" i="11"/>
  <c r="Y554" i="11"/>
  <c r="Z554" i="11" s="1"/>
  <c r="AA554" i="11"/>
  <c r="AB554" i="11"/>
  <c r="AE554" i="11"/>
  <c r="AH554" i="11"/>
  <c r="U555" i="11"/>
  <c r="W555" i="11" s="1"/>
  <c r="V555" i="11"/>
  <c r="X555" i="11"/>
  <c r="Y555" i="11"/>
  <c r="Z555" i="11" s="1"/>
  <c r="AA555" i="11"/>
  <c r="AB555" i="11"/>
  <c r="AE555" i="11"/>
  <c r="AH555" i="11"/>
  <c r="U556" i="11"/>
  <c r="W556" i="11" s="1"/>
  <c r="V556" i="11"/>
  <c r="X556" i="11" s="1"/>
  <c r="Y556" i="11"/>
  <c r="Z556" i="11" s="1"/>
  <c r="AA556" i="11"/>
  <c r="AB556" i="11"/>
  <c r="AE556" i="11"/>
  <c r="AH556" i="11"/>
  <c r="U557" i="11"/>
  <c r="W557" i="11" s="1"/>
  <c r="V557" i="11"/>
  <c r="Y557" i="11"/>
  <c r="AA557" i="11"/>
  <c r="AB557" i="11"/>
  <c r="AE557" i="11"/>
  <c r="AH557" i="11"/>
  <c r="U558" i="11"/>
  <c r="V558" i="11"/>
  <c r="X558" i="11" s="1"/>
  <c r="W558" i="11"/>
  <c r="Y558" i="11"/>
  <c r="Z558" i="11" s="1"/>
  <c r="AA558" i="11"/>
  <c r="AB558" i="11"/>
  <c r="AE558" i="11"/>
  <c r="AH558" i="11"/>
  <c r="U559" i="11"/>
  <c r="W559" i="11" s="1"/>
  <c r="V559" i="11"/>
  <c r="X559" i="11" s="1"/>
  <c r="Y559" i="11"/>
  <c r="Z559" i="11"/>
  <c r="AA559" i="11"/>
  <c r="AB559" i="11"/>
  <c r="AE559" i="11"/>
  <c r="AH559" i="11"/>
  <c r="U560" i="11"/>
  <c r="W560" i="11" s="1"/>
  <c r="V560" i="11"/>
  <c r="X560" i="11" s="1"/>
  <c r="Y560" i="11"/>
  <c r="Z560" i="11" s="1"/>
  <c r="AA560" i="11"/>
  <c r="AB560" i="11"/>
  <c r="AE560" i="11"/>
  <c r="AH560" i="11"/>
  <c r="U561" i="11"/>
  <c r="V561" i="11"/>
  <c r="W561" i="11"/>
  <c r="Y561" i="11"/>
  <c r="AA561" i="11"/>
  <c r="AB561" i="11"/>
  <c r="AE561" i="11"/>
  <c r="AH561" i="11"/>
  <c r="U562" i="11"/>
  <c r="W562" i="11" s="1"/>
  <c r="V562" i="11"/>
  <c r="X562" i="11" s="1"/>
  <c r="Y562" i="11"/>
  <c r="Z562" i="11"/>
  <c r="AA562" i="11"/>
  <c r="AB562" i="11"/>
  <c r="AE562" i="11"/>
  <c r="AH562" i="11"/>
  <c r="U563" i="11"/>
  <c r="W563" i="11" s="1"/>
  <c r="V563" i="11"/>
  <c r="X563" i="11" s="1"/>
  <c r="Y563" i="11"/>
  <c r="Z563" i="11" s="1"/>
  <c r="AA563" i="11"/>
  <c r="AB563" i="11"/>
  <c r="AE563" i="11"/>
  <c r="AH563" i="11"/>
  <c r="U564" i="11"/>
  <c r="W564" i="11" s="1"/>
  <c r="V564" i="11"/>
  <c r="Y564" i="11"/>
  <c r="Z564" i="11" s="1"/>
  <c r="AA564" i="11"/>
  <c r="AB564" i="11"/>
  <c r="AE564" i="11"/>
  <c r="AH564" i="11"/>
  <c r="U565" i="11"/>
  <c r="W565" i="11" s="1"/>
  <c r="V565" i="11"/>
  <c r="Y565" i="11"/>
  <c r="Z565" i="11" s="1"/>
  <c r="AA565" i="11"/>
  <c r="AB565" i="11"/>
  <c r="AE565" i="11"/>
  <c r="AH565" i="11"/>
  <c r="U566" i="11"/>
  <c r="W566" i="11" s="1"/>
  <c r="V566" i="11"/>
  <c r="X566" i="11" s="1"/>
  <c r="Y566" i="11"/>
  <c r="Z566" i="11"/>
  <c r="AA566" i="11"/>
  <c r="AB566" i="11"/>
  <c r="AE566" i="11"/>
  <c r="AH566" i="11"/>
  <c r="U567" i="11"/>
  <c r="W567" i="11" s="1"/>
  <c r="V567" i="11"/>
  <c r="X567" i="11" s="1"/>
  <c r="Y567" i="11"/>
  <c r="Z567" i="11"/>
  <c r="AA567" i="11"/>
  <c r="AB567" i="11"/>
  <c r="AE567" i="11"/>
  <c r="AH567" i="11"/>
  <c r="U568" i="11"/>
  <c r="W568" i="11" s="1"/>
  <c r="V568" i="11"/>
  <c r="X568" i="11" s="1"/>
  <c r="Y568" i="11"/>
  <c r="Z568" i="11" s="1"/>
  <c r="AA568" i="11"/>
  <c r="AB568" i="11"/>
  <c r="AE568" i="11"/>
  <c r="AH568" i="11"/>
  <c r="U569" i="11"/>
  <c r="W569" i="11" s="1"/>
  <c r="V569" i="11"/>
  <c r="X569" i="11"/>
  <c r="Y569" i="11"/>
  <c r="AA569" i="11"/>
  <c r="AB569" i="11"/>
  <c r="AE569" i="11"/>
  <c r="AH569" i="11"/>
  <c r="U570" i="11"/>
  <c r="W570" i="11" s="1"/>
  <c r="V570" i="11"/>
  <c r="X570" i="11" s="1"/>
  <c r="Y570" i="11"/>
  <c r="Z570" i="11" s="1"/>
  <c r="AA570" i="11"/>
  <c r="AB570" i="11"/>
  <c r="AE570" i="11"/>
  <c r="AH570" i="11"/>
  <c r="U571" i="11"/>
  <c r="W571" i="11" s="1"/>
  <c r="V571" i="11"/>
  <c r="X571" i="11" s="1"/>
  <c r="Y571" i="11"/>
  <c r="Z571" i="11" s="1"/>
  <c r="AA571" i="11"/>
  <c r="AB571" i="11"/>
  <c r="AE571" i="11"/>
  <c r="AH571" i="11"/>
  <c r="U572" i="11"/>
  <c r="V572" i="11"/>
  <c r="X572" i="11" s="1"/>
  <c r="W572" i="11"/>
  <c r="Y572" i="11"/>
  <c r="Z572" i="11" s="1"/>
  <c r="AA572" i="11"/>
  <c r="AB572" i="11"/>
  <c r="AE572" i="11"/>
  <c r="AH572" i="11"/>
  <c r="U573" i="11"/>
  <c r="W573" i="11" s="1"/>
  <c r="V573" i="11"/>
  <c r="X573" i="11" s="1"/>
  <c r="Y573" i="11"/>
  <c r="AA573" i="11"/>
  <c r="AB573" i="11"/>
  <c r="AE573" i="11"/>
  <c r="AH573" i="11"/>
  <c r="U574" i="11"/>
  <c r="W574" i="11" s="1"/>
  <c r="V574" i="11"/>
  <c r="X574" i="11" s="1"/>
  <c r="Y574" i="11"/>
  <c r="Z574" i="11"/>
  <c r="AA574" i="11"/>
  <c r="AB574" i="11"/>
  <c r="AE574" i="11"/>
  <c r="AH574" i="11"/>
  <c r="U575" i="11"/>
  <c r="W575" i="11" s="1"/>
  <c r="V575" i="11"/>
  <c r="X575" i="11" s="1"/>
  <c r="Y575" i="11"/>
  <c r="Z575" i="11" s="1"/>
  <c r="AA575" i="11"/>
  <c r="AB575" i="11"/>
  <c r="AE575" i="11"/>
  <c r="AH575" i="11"/>
  <c r="U576" i="11"/>
  <c r="W576" i="11" s="1"/>
  <c r="V576" i="11"/>
  <c r="X576" i="11" s="1"/>
  <c r="Y576" i="11"/>
  <c r="Z576" i="11" s="1"/>
  <c r="AA576" i="11"/>
  <c r="AB576" i="11"/>
  <c r="AE576" i="11"/>
  <c r="AH576" i="11"/>
  <c r="U577" i="11"/>
  <c r="W577" i="11" s="1"/>
  <c r="V577" i="11"/>
  <c r="X577" i="11"/>
  <c r="Y577" i="11"/>
  <c r="AA577" i="11"/>
  <c r="AB577" i="11"/>
  <c r="AE577" i="11"/>
  <c r="AH577" i="11"/>
  <c r="U578" i="11"/>
  <c r="W578" i="11" s="1"/>
  <c r="V578" i="11"/>
  <c r="X578" i="11" s="1"/>
  <c r="Y578" i="11"/>
  <c r="Z578" i="11" s="1"/>
  <c r="AA578" i="11"/>
  <c r="AB578" i="11"/>
  <c r="AE578" i="11"/>
  <c r="AH578" i="11"/>
  <c r="U579" i="11"/>
  <c r="W579" i="11" s="1"/>
  <c r="V579" i="11"/>
  <c r="X579" i="11" s="1"/>
  <c r="Y579" i="11"/>
  <c r="Z579" i="11" s="1"/>
  <c r="AA579" i="11"/>
  <c r="AB579" i="11"/>
  <c r="AE579" i="11"/>
  <c r="AH579" i="11"/>
  <c r="U580" i="11"/>
  <c r="V580" i="11"/>
  <c r="X580" i="11" s="1"/>
  <c r="W580" i="11"/>
  <c r="Y580" i="11"/>
  <c r="Z580" i="11" s="1"/>
  <c r="AA580" i="11"/>
  <c r="AB580" i="11"/>
  <c r="AE580" i="11"/>
  <c r="AH580" i="11"/>
  <c r="U581" i="11"/>
  <c r="W581" i="11" s="1"/>
  <c r="V581" i="11"/>
  <c r="X581" i="11"/>
  <c r="Y581" i="11"/>
  <c r="AA581" i="11"/>
  <c r="AB581" i="11"/>
  <c r="AE581" i="11"/>
  <c r="AH581" i="11"/>
  <c r="U582" i="11"/>
  <c r="W582" i="11" s="1"/>
  <c r="V582" i="11"/>
  <c r="X582" i="11" s="1"/>
  <c r="Y582" i="11"/>
  <c r="Z582" i="11"/>
  <c r="AA582" i="11"/>
  <c r="AB582" i="11"/>
  <c r="AE582" i="11"/>
  <c r="AH582" i="11"/>
  <c r="U583" i="11"/>
  <c r="W583" i="11" s="1"/>
  <c r="V583" i="11"/>
  <c r="X583" i="11" s="1"/>
  <c r="Y583" i="11"/>
  <c r="Z583" i="11" s="1"/>
  <c r="AA583" i="11"/>
  <c r="AB583" i="11"/>
  <c r="AE583" i="11"/>
  <c r="AH583" i="11"/>
  <c r="U584" i="11"/>
  <c r="W584" i="11" s="1"/>
  <c r="V584" i="11"/>
  <c r="X584" i="11" s="1"/>
  <c r="Y584" i="11"/>
  <c r="Z584" i="11" s="1"/>
  <c r="AA584" i="11"/>
  <c r="AB584" i="11"/>
  <c r="AE584" i="11"/>
  <c r="AH584" i="11"/>
  <c r="U585" i="11"/>
  <c r="W585" i="11" s="1"/>
  <c r="V585" i="11"/>
  <c r="X585" i="11"/>
  <c r="Y585" i="11"/>
  <c r="AA585" i="11"/>
  <c r="AB585" i="11"/>
  <c r="AE585" i="11"/>
  <c r="AH585" i="11"/>
  <c r="U586" i="11"/>
  <c r="W586" i="11" s="1"/>
  <c r="V586" i="11"/>
  <c r="X586" i="11" s="1"/>
  <c r="Y586" i="11"/>
  <c r="Z586" i="11" s="1"/>
  <c r="AA586" i="11"/>
  <c r="AB586" i="11"/>
  <c r="AE586" i="11"/>
  <c r="AH586" i="11"/>
  <c r="U587" i="11"/>
  <c r="W587" i="11" s="1"/>
  <c r="V587" i="11"/>
  <c r="X587" i="11" s="1"/>
  <c r="Y587" i="11"/>
  <c r="Z587" i="11" s="1"/>
  <c r="AA587" i="11"/>
  <c r="AB587" i="11"/>
  <c r="AE587" i="11"/>
  <c r="AH587" i="11"/>
  <c r="U588" i="11"/>
  <c r="V588" i="11"/>
  <c r="W588" i="11"/>
  <c r="Y588" i="11"/>
  <c r="Z588" i="11" s="1"/>
  <c r="AA588" i="11"/>
  <c r="AB588" i="11"/>
  <c r="AE588" i="11"/>
  <c r="AH588" i="11"/>
  <c r="U589" i="11"/>
  <c r="W589" i="11" s="1"/>
  <c r="V589" i="11"/>
  <c r="X589" i="11"/>
  <c r="Y589" i="11"/>
  <c r="AA589" i="11"/>
  <c r="AB589" i="11"/>
  <c r="AE589" i="11"/>
  <c r="AH589" i="11"/>
  <c r="U590" i="11"/>
  <c r="W590" i="11" s="1"/>
  <c r="V590" i="11"/>
  <c r="X590" i="11" s="1"/>
  <c r="Y590" i="11"/>
  <c r="Z590" i="11"/>
  <c r="AA590" i="11"/>
  <c r="AB590" i="11"/>
  <c r="AE590" i="11"/>
  <c r="AH590" i="11"/>
  <c r="U591" i="11"/>
  <c r="W591" i="11" s="1"/>
  <c r="V591" i="11"/>
  <c r="X591" i="11" s="1"/>
  <c r="Y591" i="11"/>
  <c r="Z591" i="11" s="1"/>
  <c r="AA591" i="11"/>
  <c r="AB591" i="11"/>
  <c r="AE591" i="11"/>
  <c r="AH591" i="11"/>
  <c r="U592" i="11"/>
  <c r="W592" i="11" s="1"/>
  <c r="V592" i="11"/>
  <c r="Y592" i="11"/>
  <c r="Z592" i="11" s="1"/>
  <c r="AA592" i="11"/>
  <c r="AB592" i="11"/>
  <c r="AE592" i="11"/>
  <c r="AH592" i="11"/>
  <c r="U593" i="11"/>
  <c r="W593" i="11" s="1"/>
  <c r="V593" i="11"/>
  <c r="X593" i="11" s="1"/>
  <c r="Y593" i="11"/>
  <c r="AA593" i="11"/>
  <c r="AB593" i="11"/>
  <c r="AE593" i="11"/>
  <c r="AH593" i="11"/>
  <c r="U594" i="11"/>
  <c r="W594" i="11" s="1"/>
  <c r="V594" i="11"/>
  <c r="X594" i="11" s="1"/>
  <c r="Y594" i="11"/>
  <c r="Z594" i="11" s="1"/>
  <c r="AA594" i="11"/>
  <c r="AB594" i="11"/>
  <c r="AE594" i="11"/>
  <c r="AH594" i="11"/>
  <c r="U595" i="11"/>
  <c r="W595" i="11" s="1"/>
  <c r="V595" i="11"/>
  <c r="X595" i="11" s="1"/>
  <c r="Y595" i="11"/>
  <c r="Z595" i="11" s="1"/>
  <c r="AA595" i="11"/>
  <c r="AB595" i="11"/>
  <c r="AE595" i="11"/>
  <c r="AH595" i="11"/>
  <c r="U596" i="11"/>
  <c r="V596" i="11"/>
  <c r="W596" i="11"/>
  <c r="Y596" i="11"/>
  <c r="Z596" i="11" s="1"/>
  <c r="AA596" i="11"/>
  <c r="AB596" i="11"/>
  <c r="AE596" i="11"/>
  <c r="AH596" i="11"/>
  <c r="U597" i="11"/>
  <c r="W597" i="11" s="1"/>
  <c r="V597" i="11"/>
  <c r="X597" i="11"/>
  <c r="Y597" i="11"/>
  <c r="AA597" i="11"/>
  <c r="AB597" i="11"/>
  <c r="AE597" i="11"/>
  <c r="AH597" i="11"/>
  <c r="U598" i="11"/>
  <c r="W598" i="11" s="1"/>
  <c r="V598" i="11"/>
  <c r="X598" i="11" s="1"/>
  <c r="Y598" i="11"/>
  <c r="Z598" i="11"/>
  <c r="AA598" i="11"/>
  <c r="AB598" i="11"/>
  <c r="AE598" i="11"/>
  <c r="AH598" i="11"/>
  <c r="U599" i="11"/>
  <c r="W599" i="11" s="1"/>
  <c r="V599" i="11"/>
  <c r="X599" i="11" s="1"/>
  <c r="Y599" i="11"/>
  <c r="Z599" i="11" s="1"/>
  <c r="AA599" i="11"/>
  <c r="AB599" i="11"/>
  <c r="AE599" i="11"/>
  <c r="AH599" i="11"/>
  <c r="U600" i="11"/>
  <c r="W600" i="11" s="1"/>
  <c r="V600" i="11"/>
  <c r="Y600" i="11"/>
  <c r="Z600" i="11" s="1"/>
  <c r="AA600" i="11"/>
  <c r="AB600" i="11"/>
  <c r="AE600" i="11"/>
  <c r="AH600" i="11"/>
  <c r="U601" i="11"/>
  <c r="W601" i="11" s="1"/>
  <c r="V601" i="11"/>
  <c r="X601" i="11" s="1"/>
  <c r="Y601" i="11"/>
  <c r="AA601" i="11"/>
  <c r="AB601" i="11"/>
  <c r="AE601" i="11"/>
  <c r="AH601" i="11"/>
  <c r="U602" i="11"/>
  <c r="W602" i="11" s="1"/>
  <c r="V602" i="11"/>
  <c r="X602" i="11" s="1"/>
  <c r="Y602" i="11"/>
  <c r="Z602" i="11" s="1"/>
  <c r="AA602" i="11"/>
  <c r="AB602" i="11"/>
  <c r="AE602" i="11"/>
  <c r="AH602" i="11"/>
  <c r="U603" i="11"/>
  <c r="W603" i="11" s="1"/>
  <c r="V603" i="11"/>
  <c r="X603" i="11" s="1"/>
  <c r="Y603" i="11"/>
  <c r="Z603" i="11" s="1"/>
  <c r="AA603" i="11"/>
  <c r="AB603" i="11"/>
  <c r="AE603" i="11"/>
  <c r="AH603" i="11"/>
  <c r="U604" i="11"/>
  <c r="W604" i="11" s="1"/>
  <c r="V604" i="11"/>
  <c r="Y604" i="11"/>
  <c r="Z604" i="11" s="1"/>
  <c r="AA604" i="11"/>
  <c r="AB604" i="11"/>
  <c r="AE604" i="11"/>
  <c r="AH604" i="11"/>
  <c r="U605" i="11"/>
  <c r="W605" i="11" s="1"/>
  <c r="V605" i="11"/>
  <c r="X605" i="11"/>
  <c r="Y605" i="11"/>
  <c r="AA605" i="11"/>
  <c r="AB605" i="11"/>
  <c r="AE605" i="11"/>
  <c r="AH605" i="11"/>
  <c r="U606" i="11"/>
  <c r="W606" i="11" s="1"/>
  <c r="V606" i="11"/>
  <c r="X606" i="11" s="1"/>
  <c r="Y606" i="11"/>
  <c r="Z606" i="11" s="1"/>
  <c r="AA606" i="11"/>
  <c r="AB606" i="11"/>
  <c r="AE606" i="11"/>
  <c r="AH606" i="11"/>
  <c r="U607" i="11"/>
  <c r="W607" i="11" s="1"/>
  <c r="V607" i="11"/>
  <c r="X607" i="11" s="1"/>
  <c r="Y607" i="11"/>
  <c r="Z607" i="11" s="1"/>
  <c r="AA607" i="11"/>
  <c r="AB607" i="11"/>
  <c r="AE607" i="11"/>
  <c r="AH607" i="11"/>
  <c r="U608" i="11"/>
  <c r="W608" i="11" s="1"/>
  <c r="V608" i="11"/>
  <c r="Y608" i="11"/>
  <c r="Z608" i="11" s="1"/>
  <c r="AA608" i="11"/>
  <c r="AB608" i="11"/>
  <c r="AE608" i="11"/>
  <c r="AH608" i="11"/>
  <c r="U609" i="11"/>
  <c r="W609" i="11" s="1"/>
  <c r="V609" i="11"/>
  <c r="X609" i="11"/>
  <c r="Y609" i="11"/>
  <c r="AA609" i="11"/>
  <c r="AB609" i="11"/>
  <c r="AE609" i="11"/>
  <c r="AH609" i="11"/>
  <c r="U610" i="11"/>
  <c r="W610" i="11" s="1"/>
  <c r="V610" i="11"/>
  <c r="X610" i="11" s="1"/>
  <c r="Y610" i="11"/>
  <c r="Z610" i="11" s="1"/>
  <c r="AA610" i="11"/>
  <c r="AB610" i="11"/>
  <c r="AE610" i="11"/>
  <c r="AH610" i="11"/>
  <c r="U611" i="11"/>
  <c r="W611" i="11" s="1"/>
  <c r="V611" i="11"/>
  <c r="X611" i="11" s="1"/>
  <c r="Y611" i="11"/>
  <c r="Z611" i="11" s="1"/>
  <c r="AA611" i="11"/>
  <c r="AB611" i="11"/>
  <c r="AE611" i="11"/>
  <c r="AH611" i="11"/>
  <c r="U612" i="11"/>
  <c r="V612" i="11"/>
  <c r="W612" i="11"/>
  <c r="Y612" i="11"/>
  <c r="Z612" i="11" s="1"/>
  <c r="AA612" i="11"/>
  <c r="AB612" i="11"/>
  <c r="AE612" i="11"/>
  <c r="AH612" i="11"/>
  <c r="U613" i="11"/>
  <c r="W613" i="11" s="1"/>
  <c r="V613" i="11"/>
  <c r="X613" i="11"/>
  <c r="Y613" i="11"/>
  <c r="AA613" i="11"/>
  <c r="AB613" i="11"/>
  <c r="AE613" i="11"/>
  <c r="AH613" i="11"/>
  <c r="U614" i="11"/>
  <c r="W614" i="11" s="1"/>
  <c r="V614" i="11"/>
  <c r="X614" i="11" s="1"/>
  <c r="Y614" i="11"/>
  <c r="Z614" i="11"/>
  <c r="AA614" i="11"/>
  <c r="AB614" i="11"/>
  <c r="AE614" i="11"/>
  <c r="AH614" i="11"/>
  <c r="U615" i="11"/>
  <c r="W615" i="11" s="1"/>
  <c r="V615" i="11"/>
  <c r="X615" i="11" s="1"/>
  <c r="Y615" i="11"/>
  <c r="Z615" i="11" s="1"/>
  <c r="AA615" i="11"/>
  <c r="AB615" i="11"/>
  <c r="AE615" i="11"/>
  <c r="AH615" i="11"/>
  <c r="U616" i="11"/>
  <c r="W616" i="11" s="1"/>
  <c r="V616" i="11"/>
  <c r="Y616" i="11"/>
  <c r="Z616" i="11" s="1"/>
  <c r="AA616" i="11"/>
  <c r="AB616" i="11"/>
  <c r="AE616" i="11"/>
  <c r="AH616" i="11"/>
  <c r="U617" i="11"/>
  <c r="W617" i="11" s="1"/>
  <c r="V617" i="11"/>
  <c r="X617" i="11"/>
  <c r="Y617" i="11"/>
  <c r="AA617" i="11"/>
  <c r="AB617" i="11"/>
  <c r="AE617" i="11"/>
  <c r="AH617" i="11"/>
  <c r="U618" i="11"/>
  <c r="W618" i="11" s="1"/>
  <c r="V618" i="11"/>
  <c r="X618" i="11" s="1"/>
  <c r="Y618" i="11"/>
  <c r="Z618" i="11" s="1"/>
  <c r="AA618" i="11"/>
  <c r="AB618" i="11"/>
  <c r="AE618" i="11"/>
  <c r="AH618" i="11"/>
  <c r="U619" i="11"/>
  <c r="W619" i="11" s="1"/>
  <c r="V619" i="11"/>
  <c r="X619" i="11" s="1"/>
  <c r="Y619" i="11"/>
  <c r="Z619" i="11" s="1"/>
  <c r="AA619" i="11"/>
  <c r="AB619" i="11"/>
  <c r="AE619" i="11"/>
  <c r="AH619" i="11"/>
  <c r="U620" i="11"/>
  <c r="V620" i="11"/>
  <c r="W620" i="11"/>
  <c r="Y620" i="11"/>
  <c r="Z620" i="11" s="1"/>
  <c r="AA620" i="11"/>
  <c r="AB620" i="11"/>
  <c r="AE620" i="11"/>
  <c r="AH620" i="11"/>
  <c r="U621" i="11"/>
  <c r="W621" i="11" s="1"/>
  <c r="V621" i="11"/>
  <c r="X621" i="11" s="1"/>
  <c r="Y621" i="11"/>
  <c r="AA621" i="11"/>
  <c r="AB621" i="11"/>
  <c r="AE621" i="11"/>
  <c r="AH621" i="11"/>
  <c r="U622" i="11"/>
  <c r="W622" i="11" s="1"/>
  <c r="V622" i="11"/>
  <c r="X622" i="11" s="1"/>
  <c r="Y622" i="11"/>
  <c r="Z622" i="11"/>
  <c r="AA622" i="11"/>
  <c r="AB622" i="11"/>
  <c r="AE622" i="11"/>
  <c r="AH622" i="11"/>
  <c r="U623" i="11"/>
  <c r="W623" i="11" s="1"/>
  <c r="V623" i="11"/>
  <c r="X623" i="11" s="1"/>
  <c r="Y623" i="11"/>
  <c r="Z623" i="11" s="1"/>
  <c r="AA623" i="11"/>
  <c r="AB623" i="11"/>
  <c r="AE623" i="11"/>
  <c r="AH623" i="11"/>
  <c r="U624" i="11"/>
  <c r="W624" i="11" s="1"/>
  <c r="V624" i="11"/>
  <c r="Y624" i="11"/>
  <c r="Z624" i="11" s="1"/>
  <c r="AA624" i="11"/>
  <c r="AB624" i="11"/>
  <c r="AE624" i="11"/>
  <c r="AH624" i="11"/>
  <c r="U625" i="11"/>
  <c r="W625" i="11" s="1"/>
  <c r="V625" i="11"/>
  <c r="X625" i="11" s="1"/>
  <c r="Y625" i="11"/>
  <c r="AA625" i="11"/>
  <c r="AB625" i="11"/>
  <c r="AE625" i="11"/>
  <c r="AH625" i="11"/>
  <c r="U626" i="11"/>
  <c r="W626" i="11" s="1"/>
  <c r="V626" i="11"/>
  <c r="X626" i="11" s="1"/>
  <c r="Y626" i="11"/>
  <c r="Z626" i="11" s="1"/>
  <c r="AA626" i="11"/>
  <c r="AB626" i="11"/>
  <c r="AE626" i="11"/>
  <c r="AH626" i="11"/>
  <c r="U627" i="11"/>
  <c r="W627" i="11" s="1"/>
  <c r="V627" i="11"/>
  <c r="X627" i="11" s="1"/>
  <c r="Y627" i="11"/>
  <c r="Z627" i="11" s="1"/>
  <c r="AA627" i="11"/>
  <c r="AB627" i="11"/>
  <c r="AE627" i="11"/>
  <c r="AH627" i="11"/>
  <c r="U628" i="11"/>
  <c r="W628" i="11" s="1"/>
  <c r="V628" i="11"/>
  <c r="Y628" i="11"/>
  <c r="Z628" i="11" s="1"/>
  <c r="AA628" i="11"/>
  <c r="AB628" i="11"/>
  <c r="AE628" i="11"/>
  <c r="AH628" i="11"/>
  <c r="U629" i="11"/>
  <c r="W629" i="11" s="1"/>
  <c r="V629" i="11"/>
  <c r="X629" i="11" s="1"/>
  <c r="Y629" i="11"/>
  <c r="AA629" i="11"/>
  <c r="AB629" i="11"/>
  <c r="AE629" i="11"/>
  <c r="AH629" i="11"/>
  <c r="U630" i="11"/>
  <c r="W630" i="11" s="1"/>
  <c r="V630" i="11"/>
  <c r="X630" i="11" s="1"/>
  <c r="Y630" i="11"/>
  <c r="Z630" i="11" s="1"/>
  <c r="AA630" i="11"/>
  <c r="AB630" i="11"/>
  <c r="AE630" i="11"/>
  <c r="AH630" i="11"/>
  <c r="U631" i="11"/>
  <c r="W631" i="11" s="1"/>
  <c r="V631" i="11"/>
  <c r="X631" i="11" s="1"/>
  <c r="Y631" i="11"/>
  <c r="Z631" i="11" s="1"/>
  <c r="AA631" i="11"/>
  <c r="AB631" i="11"/>
  <c r="AE631" i="11"/>
  <c r="AH631" i="11"/>
  <c r="U632" i="11"/>
  <c r="W632" i="11" s="1"/>
  <c r="V632" i="11"/>
  <c r="Y632" i="11"/>
  <c r="Z632" i="11" s="1"/>
  <c r="AA632" i="11"/>
  <c r="AB632" i="11"/>
  <c r="AE632" i="11"/>
  <c r="AH632" i="11"/>
  <c r="U633" i="11"/>
  <c r="W633" i="11" s="1"/>
  <c r="V633" i="11"/>
  <c r="X633" i="11" s="1"/>
  <c r="Y633" i="11"/>
  <c r="AA633" i="11"/>
  <c r="AB633" i="11"/>
  <c r="AE633" i="11"/>
  <c r="AH633" i="11"/>
  <c r="U634" i="11"/>
  <c r="W634" i="11" s="1"/>
  <c r="V634" i="11"/>
  <c r="X634" i="11" s="1"/>
  <c r="Y634" i="11"/>
  <c r="Z634" i="11" s="1"/>
  <c r="AA634" i="11"/>
  <c r="AB634" i="11"/>
  <c r="AE634" i="11"/>
  <c r="AH634" i="11"/>
  <c r="U635" i="11"/>
  <c r="W635" i="11" s="1"/>
  <c r="V635" i="11"/>
  <c r="X635" i="11" s="1"/>
  <c r="Y635" i="11"/>
  <c r="Z635" i="11" s="1"/>
  <c r="AA635" i="11"/>
  <c r="AB635" i="11"/>
  <c r="AE635" i="11"/>
  <c r="AH635" i="11"/>
  <c r="U636" i="11"/>
  <c r="W636" i="11" s="1"/>
  <c r="V636" i="11"/>
  <c r="Y636" i="11"/>
  <c r="Z636" i="11" s="1"/>
  <c r="AA636" i="11"/>
  <c r="AB636" i="11"/>
  <c r="AE636" i="11"/>
  <c r="AH636" i="11"/>
  <c r="U637" i="11"/>
  <c r="W637" i="11" s="1"/>
  <c r="V637" i="11"/>
  <c r="X637" i="11"/>
  <c r="Y637" i="11"/>
  <c r="AA637" i="11"/>
  <c r="AB637" i="11"/>
  <c r="AE637" i="11"/>
  <c r="AH637" i="11"/>
  <c r="U638" i="11"/>
  <c r="W638" i="11" s="1"/>
  <c r="V638" i="11"/>
  <c r="X638" i="11" s="1"/>
  <c r="Y638" i="11"/>
  <c r="Z638" i="11" s="1"/>
  <c r="AA638" i="11"/>
  <c r="AB638" i="11"/>
  <c r="AE638" i="11"/>
  <c r="AH638" i="11"/>
  <c r="U639" i="11"/>
  <c r="W639" i="11" s="1"/>
  <c r="V639" i="11"/>
  <c r="X639" i="11" s="1"/>
  <c r="Y639" i="11"/>
  <c r="Z639" i="11" s="1"/>
  <c r="AA639" i="11"/>
  <c r="AB639" i="11"/>
  <c r="AE639" i="11"/>
  <c r="AH639" i="11"/>
  <c r="U640" i="11"/>
  <c r="W640" i="11" s="1"/>
  <c r="V640" i="11"/>
  <c r="Y640" i="11"/>
  <c r="Z640" i="11" s="1"/>
  <c r="AA640" i="11"/>
  <c r="AB640" i="11"/>
  <c r="AE640" i="11"/>
  <c r="AH640" i="11"/>
  <c r="U641" i="11"/>
  <c r="W641" i="11" s="1"/>
  <c r="V641" i="11"/>
  <c r="X641" i="11"/>
  <c r="Y641" i="11"/>
  <c r="AA641" i="11"/>
  <c r="AB641" i="11"/>
  <c r="AE641" i="11"/>
  <c r="AH641" i="11"/>
  <c r="U642" i="11"/>
  <c r="W642" i="11" s="1"/>
  <c r="V642" i="11"/>
  <c r="X642" i="11" s="1"/>
  <c r="Y642" i="11"/>
  <c r="Z642" i="11" s="1"/>
  <c r="AA642" i="11"/>
  <c r="AB642" i="11"/>
  <c r="AE642" i="11"/>
  <c r="AH642" i="11"/>
  <c r="U643" i="11"/>
  <c r="W643" i="11" s="1"/>
  <c r="V643" i="11"/>
  <c r="X643" i="11" s="1"/>
  <c r="Y643" i="11"/>
  <c r="Z643" i="11" s="1"/>
  <c r="AA643" i="11"/>
  <c r="AB643" i="11"/>
  <c r="AE643" i="11"/>
  <c r="AH643" i="11"/>
  <c r="U644" i="11"/>
  <c r="V644" i="11"/>
  <c r="W644" i="11"/>
  <c r="Y644" i="11"/>
  <c r="Z644" i="11" s="1"/>
  <c r="AA644" i="11"/>
  <c r="AB644" i="11"/>
  <c r="AE644" i="11"/>
  <c r="AH644" i="11"/>
  <c r="U645" i="11"/>
  <c r="W645" i="11" s="1"/>
  <c r="V645" i="11"/>
  <c r="X645" i="11"/>
  <c r="Y645" i="11"/>
  <c r="AA645" i="11"/>
  <c r="AB645" i="11"/>
  <c r="AE645" i="11"/>
  <c r="AH645" i="11"/>
  <c r="U646" i="11"/>
  <c r="W646" i="11" s="1"/>
  <c r="V646" i="11"/>
  <c r="X646" i="11" s="1"/>
  <c r="Y646" i="11"/>
  <c r="Z646" i="11"/>
  <c r="AA646" i="11"/>
  <c r="AB646" i="11"/>
  <c r="AE646" i="11"/>
  <c r="AH646" i="11"/>
  <c r="U647" i="11"/>
  <c r="W647" i="11" s="1"/>
  <c r="V647" i="11"/>
  <c r="X647" i="11" s="1"/>
  <c r="Y647" i="11"/>
  <c r="Z647" i="11" s="1"/>
  <c r="AA647" i="11"/>
  <c r="AB647" i="11"/>
  <c r="AE647" i="11"/>
  <c r="AH647" i="11"/>
  <c r="U648" i="11"/>
  <c r="W648" i="11" s="1"/>
  <c r="V648" i="11"/>
  <c r="Y648" i="11"/>
  <c r="Z648" i="11" s="1"/>
  <c r="AA648" i="11"/>
  <c r="AB648" i="11"/>
  <c r="AE648" i="11"/>
  <c r="AH648" i="11"/>
  <c r="U649" i="11"/>
  <c r="W649" i="11" s="1"/>
  <c r="V649" i="11"/>
  <c r="X649" i="11" s="1"/>
  <c r="Y649" i="11"/>
  <c r="Z649" i="11" s="1"/>
  <c r="AA649" i="11"/>
  <c r="AB649" i="11"/>
  <c r="AE649" i="11"/>
  <c r="AH649" i="11"/>
  <c r="U650" i="11"/>
  <c r="W650" i="11" s="1"/>
  <c r="V650" i="11"/>
  <c r="X650" i="11" s="1"/>
  <c r="Y650" i="11"/>
  <c r="Z650" i="11" s="1"/>
  <c r="AA650" i="11"/>
  <c r="AB650" i="11"/>
  <c r="AE650" i="11"/>
  <c r="AH650" i="11"/>
  <c r="U651" i="11"/>
  <c r="W651" i="11" s="1"/>
  <c r="V651" i="11"/>
  <c r="Y651" i="11"/>
  <c r="Z651" i="11" s="1"/>
  <c r="AA651" i="11"/>
  <c r="AB651" i="11"/>
  <c r="AE651" i="11"/>
  <c r="AH651" i="11"/>
  <c r="U652" i="11"/>
  <c r="V652" i="11"/>
  <c r="W652" i="11"/>
  <c r="Y652" i="11"/>
  <c r="Z652" i="11" s="1"/>
  <c r="AA652" i="11"/>
  <c r="AB652" i="11"/>
  <c r="AE652" i="11"/>
  <c r="AH652" i="11"/>
  <c r="U653" i="11"/>
  <c r="W653" i="11" s="1"/>
  <c r="V653" i="11"/>
  <c r="X653" i="11"/>
  <c r="Y653" i="11"/>
  <c r="Z653" i="11" s="1"/>
  <c r="AA653" i="11"/>
  <c r="AB653" i="11"/>
  <c r="AE653" i="11"/>
  <c r="AH653" i="11"/>
  <c r="U654" i="11"/>
  <c r="W654" i="11" s="1"/>
  <c r="V654" i="11"/>
  <c r="X654" i="11" s="1"/>
  <c r="Y654" i="11"/>
  <c r="Z654" i="11" s="1"/>
  <c r="AA654" i="11"/>
  <c r="AB654" i="11"/>
  <c r="AE654" i="11"/>
  <c r="AH654" i="11"/>
  <c r="U655" i="11"/>
  <c r="W655" i="11" s="1"/>
  <c r="V655" i="11"/>
  <c r="Y655" i="11"/>
  <c r="Z655" i="11" s="1"/>
  <c r="AA655" i="11"/>
  <c r="AB655" i="11"/>
  <c r="AE655" i="11"/>
  <c r="AH655" i="11"/>
  <c r="U656" i="11"/>
  <c r="W656" i="11" s="1"/>
  <c r="V656" i="11"/>
  <c r="Y656" i="11"/>
  <c r="Z656" i="11" s="1"/>
  <c r="AA656" i="11"/>
  <c r="AB656" i="11"/>
  <c r="AE656" i="11"/>
  <c r="AH656" i="11"/>
  <c r="U657" i="11"/>
  <c r="W657" i="11" s="1"/>
  <c r="V657" i="11"/>
  <c r="X657" i="11"/>
  <c r="Y657" i="11"/>
  <c r="Z657" i="11" s="1"/>
  <c r="AA657" i="11"/>
  <c r="AB657" i="11"/>
  <c r="AE657" i="11"/>
  <c r="AH657" i="11"/>
  <c r="U658" i="11"/>
  <c r="W658" i="11" s="1"/>
  <c r="V658" i="11"/>
  <c r="X658" i="11" s="1"/>
  <c r="Y658" i="11"/>
  <c r="Z658" i="11"/>
  <c r="AA658" i="11"/>
  <c r="AB658" i="11"/>
  <c r="AE658" i="11"/>
  <c r="AH658" i="11"/>
  <c r="U659" i="11"/>
  <c r="W659" i="11" s="1"/>
  <c r="V659" i="11"/>
  <c r="Y659" i="11"/>
  <c r="Z659" i="11" s="1"/>
  <c r="AA659" i="11"/>
  <c r="AB659" i="11"/>
  <c r="AE659" i="11"/>
  <c r="AH659" i="11"/>
  <c r="U660" i="11"/>
  <c r="W660" i="11" s="1"/>
  <c r="V660" i="11"/>
  <c r="Y660" i="11"/>
  <c r="Z660" i="11" s="1"/>
  <c r="AA660" i="11"/>
  <c r="AB660" i="11"/>
  <c r="AE660" i="11"/>
  <c r="AH660" i="11"/>
  <c r="U661" i="11"/>
  <c r="W661" i="11" s="1"/>
  <c r="V661" i="11"/>
  <c r="X661" i="11" s="1"/>
  <c r="Y661" i="11"/>
  <c r="Z661" i="11" s="1"/>
  <c r="AA661" i="11"/>
  <c r="AB661" i="11"/>
  <c r="AE661" i="11"/>
  <c r="AH661" i="11"/>
  <c r="U662" i="11"/>
  <c r="W662" i="11" s="1"/>
  <c r="V662" i="11"/>
  <c r="X662" i="11" s="1"/>
  <c r="Y662" i="11"/>
  <c r="Z662" i="11"/>
  <c r="AA662" i="11"/>
  <c r="AB662" i="11"/>
  <c r="AE662" i="11"/>
  <c r="AH662" i="11"/>
  <c r="U663" i="11"/>
  <c r="W663" i="11" s="1"/>
  <c r="V663" i="11"/>
  <c r="Y663" i="11"/>
  <c r="Z663" i="11" s="1"/>
  <c r="AA663" i="11"/>
  <c r="AB663" i="11"/>
  <c r="AE663" i="11"/>
  <c r="AH663" i="11"/>
  <c r="U664" i="11"/>
  <c r="W664" i="11" s="1"/>
  <c r="V664" i="11"/>
  <c r="Y664" i="11"/>
  <c r="Z664" i="11" s="1"/>
  <c r="AA664" i="11"/>
  <c r="AB664" i="11"/>
  <c r="AE664" i="11"/>
  <c r="AH664" i="11"/>
  <c r="U665" i="11"/>
  <c r="W665" i="11" s="1"/>
  <c r="V665" i="11"/>
  <c r="X665" i="11" s="1"/>
  <c r="Y665" i="11"/>
  <c r="Z665" i="11" s="1"/>
  <c r="AA665" i="11"/>
  <c r="AB665" i="11"/>
  <c r="AE665" i="11"/>
  <c r="AH665" i="11"/>
  <c r="U666" i="11"/>
  <c r="W666" i="11" s="1"/>
  <c r="V666" i="11"/>
  <c r="X666" i="11" s="1"/>
  <c r="Y666" i="11"/>
  <c r="Z666" i="11"/>
  <c r="AA666" i="11"/>
  <c r="AB666" i="11"/>
  <c r="AE666" i="11"/>
  <c r="AH666" i="11"/>
  <c r="U667" i="11"/>
  <c r="W667" i="11" s="1"/>
  <c r="V667" i="11"/>
  <c r="Y667" i="11"/>
  <c r="Z667" i="11" s="1"/>
  <c r="AA667" i="11"/>
  <c r="AB667" i="11"/>
  <c r="AE667" i="11"/>
  <c r="AH667" i="11"/>
  <c r="U668" i="11"/>
  <c r="W668" i="11" s="1"/>
  <c r="V668" i="11"/>
  <c r="Y668" i="11"/>
  <c r="Z668" i="11" s="1"/>
  <c r="AA668" i="11"/>
  <c r="AB668" i="11"/>
  <c r="AE668" i="11"/>
  <c r="AH668" i="11"/>
  <c r="U669" i="11"/>
  <c r="W669" i="11" s="1"/>
  <c r="V669" i="11"/>
  <c r="X669" i="11" s="1"/>
  <c r="Y669" i="11"/>
  <c r="Z669" i="11" s="1"/>
  <c r="AA669" i="11"/>
  <c r="AB669" i="11"/>
  <c r="AE669" i="11"/>
  <c r="AH669" i="11"/>
  <c r="U670" i="11"/>
  <c r="W670" i="11" s="1"/>
  <c r="V670" i="11"/>
  <c r="X670" i="11" s="1"/>
  <c r="Y670" i="11"/>
  <c r="Z670" i="11" s="1"/>
  <c r="AA670" i="11"/>
  <c r="AB670" i="11"/>
  <c r="AE670" i="11"/>
  <c r="AH670" i="11"/>
  <c r="U671" i="11"/>
  <c r="V671" i="11"/>
  <c r="W671" i="11"/>
  <c r="Y671" i="11"/>
  <c r="Z671" i="11" s="1"/>
  <c r="AA671" i="11"/>
  <c r="AB671" i="11"/>
  <c r="AE671" i="11"/>
  <c r="AH671" i="11"/>
  <c r="U672" i="11"/>
  <c r="V672" i="11"/>
  <c r="X672" i="11" s="1"/>
  <c r="W672" i="11"/>
  <c r="Y672" i="11"/>
  <c r="Z672" i="11" s="1"/>
  <c r="AA672" i="11"/>
  <c r="AB672" i="11"/>
  <c r="AE672" i="11"/>
  <c r="AH672" i="11"/>
  <c r="U673" i="11"/>
  <c r="W673" i="11" s="1"/>
  <c r="V673" i="11"/>
  <c r="Y673" i="11"/>
  <c r="AA673" i="11"/>
  <c r="AB673" i="11"/>
  <c r="AE673" i="11"/>
  <c r="AH673" i="11"/>
  <c r="U674" i="11"/>
  <c r="W674" i="11" s="1"/>
  <c r="V674" i="11"/>
  <c r="Y674" i="11"/>
  <c r="Z674" i="11" s="1"/>
  <c r="AA674" i="11"/>
  <c r="AB674" i="11"/>
  <c r="AE674" i="11"/>
  <c r="AH674" i="11"/>
  <c r="U675" i="11"/>
  <c r="W675" i="11" s="1"/>
  <c r="V675" i="11"/>
  <c r="X675" i="11" s="1"/>
  <c r="Y675" i="11"/>
  <c r="Z675" i="11" s="1"/>
  <c r="AA675" i="11"/>
  <c r="AB675" i="11"/>
  <c r="AE675" i="11"/>
  <c r="AH675" i="11"/>
  <c r="U676" i="11"/>
  <c r="W676" i="11" s="1"/>
  <c r="V676" i="11"/>
  <c r="X676" i="11"/>
  <c r="Y676" i="11"/>
  <c r="Z676" i="11" s="1"/>
  <c r="AA676" i="11"/>
  <c r="AB676" i="11"/>
  <c r="AE676" i="11"/>
  <c r="AH676" i="11"/>
  <c r="U677" i="11"/>
  <c r="W677" i="11" s="1"/>
  <c r="V677" i="11"/>
  <c r="X677" i="11" s="1"/>
  <c r="Y677" i="11"/>
  <c r="AA677" i="11"/>
  <c r="AB677" i="11"/>
  <c r="AE677" i="11"/>
  <c r="AH677" i="11"/>
  <c r="U678" i="11"/>
  <c r="W678" i="11" s="1"/>
  <c r="V678" i="11"/>
  <c r="Y678" i="11"/>
  <c r="Z678" i="11" s="1"/>
  <c r="AA678" i="11"/>
  <c r="AB678" i="11"/>
  <c r="AE678" i="11"/>
  <c r="AH678" i="11"/>
  <c r="U679" i="11"/>
  <c r="V679" i="11"/>
  <c r="W679" i="11"/>
  <c r="X679" i="11"/>
  <c r="Y679" i="11"/>
  <c r="Z679" i="11" s="1"/>
  <c r="AA679" i="11"/>
  <c r="AB679" i="11"/>
  <c r="AE679" i="11"/>
  <c r="AH679" i="11"/>
  <c r="U680" i="11"/>
  <c r="W680" i="11" s="1"/>
  <c r="V680" i="11"/>
  <c r="X680" i="11" s="1"/>
  <c r="Y680" i="11"/>
  <c r="Z680" i="11" s="1"/>
  <c r="AA680" i="11"/>
  <c r="AB680" i="11"/>
  <c r="AE680" i="11"/>
  <c r="AH680" i="11"/>
  <c r="U681" i="11"/>
  <c r="W681" i="11" s="1"/>
  <c r="V681" i="11"/>
  <c r="X681" i="11" s="1"/>
  <c r="Y681" i="11"/>
  <c r="AA681" i="11"/>
  <c r="AB681" i="11"/>
  <c r="AE681" i="11"/>
  <c r="AH681" i="11"/>
  <c r="U682" i="11"/>
  <c r="W682" i="11" s="1"/>
  <c r="V682" i="11"/>
  <c r="Y682" i="11"/>
  <c r="Z682" i="11" s="1"/>
  <c r="AA682" i="11"/>
  <c r="AB682" i="11"/>
  <c r="AE682" i="11"/>
  <c r="AH682" i="11"/>
  <c r="U683" i="11"/>
  <c r="V683" i="11"/>
  <c r="X683" i="11" s="1"/>
  <c r="W683" i="11"/>
  <c r="Y683" i="11"/>
  <c r="Z683" i="11" s="1"/>
  <c r="AA683" i="11"/>
  <c r="AB683" i="11"/>
  <c r="AE683" i="11"/>
  <c r="AH683" i="11"/>
  <c r="U684" i="11"/>
  <c r="W684" i="11" s="1"/>
  <c r="V684" i="11"/>
  <c r="X684" i="11" s="1"/>
  <c r="Y684" i="11"/>
  <c r="Z684" i="11"/>
  <c r="AA684" i="11"/>
  <c r="AB684" i="11"/>
  <c r="AE684" i="11"/>
  <c r="AH684" i="11"/>
  <c r="U685" i="11"/>
  <c r="V685" i="11"/>
  <c r="W685" i="11"/>
  <c r="X685" i="11"/>
  <c r="Y685" i="11"/>
  <c r="AA685" i="11"/>
  <c r="AB685" i="11"/>
  <c r="AE685" i="11"/>
  <c r="AH685" i="11"/>
  <c r="U686" i="11"/>
  <c r="W686" i="11" s="1"/>
  <c r="V686" i="11"/>
  <c r="Y686" i="11"/>
  <c r="Z686" i="11"/>
  <c r="AA686" i="11"/>
  <c r="AB686" i="11"/>
  <c r="AE686" i="11"/>
  <c r="AH686" i="11"/>
  <c r="U687" i="11"/>
  <c r="W687" i="11" s="1"/>
  <c r="V687" i="11"/>
  <c r="Y687" i="11"/>
  <c r="Z687" i="11" s="1"/>
  <c r="AA687" i="11"/>
  <c r="AB687" i="11"/>
  <c r="AE687" i="11"/>
  <c r="AH687" i="11"/>
  <c r="U688" i="11"/>
  <c r="W688" i="11" s="1"/>
  <c r="V688" i="11"/>
  <c r="X688" i="11" s="1"/>
  <c r="Y688" i="11"/>
  <c r="Z688" i="11" s="1"/>
  <c r="AA688" i="11"/>
  <c r="AB688" i="11"/>
  <c r="AE688" i="11"/>
  <c r="AH688" i="11"/>
  <c r="U689" i="11"/>
  <c r="W689" i="11" s="1"/>
  <c r="V689" i="11"/>
  <c r="X689" i="11" s="1"/>
  <c r="Y689" i="11"/>
  <c r="Z689" i="11" s="1"/>
  <c r="AA689" i="11"/>
  <c r="AB689" i="11"/>
  <c r="AE689" i="11"/>
  <c r="AH689" i="11"/>
  <c r="U690" i="11"/>
  <c r="W690" i="11" s="1"/>
  <c r="V690" i="11"/>
  <c r="X690" i="11" s="1"/>
  <c r="Y690" i="11"/>
  <c r="Z690" i="11" s="1"/>
  <c r="AA690" i="11"/>
  <c r="AB690" i="11"/>
  <c r="AE690" i="11"/>
  <c r="AH690" i="11"/>
  <c r="U691" i="11"/>
  <c r="W691" i="11" s="1"/>
  <c r="V691" i="11"/>
  <c r="Y691" i="11"/>
  <c r="Z691" i="11" s="1"/>
  <c r="AA691" i="11"/>
  <c r="AB691" i="11"/>
  <c r="AE691" i="11"/>
  <c r="AH691" i="11"/>
  <c r="U692" i="11"/>
  <c r="W692" i="11" s="1"/>
  <c r="V692" i="11"/>
  <c r="X692" i="11"/>
  <c r="Y692" i="11"/>
  <c r="Z692" i="11" s="1"/>
  <c r="AA692" i="11"/>
  <c r="AB692" i="11"/>
  <c r="AE692" i="11"/>
  <c r="AH692" i="11"/>
  <c r="U693" i="11"/>
  <c r="W693" i="11" s="1"/>
  <c r="V693" i="11"/>
  <c r="X693" i="11" s="1"/>
  <c r="Y693" i="11"/>
  <c r="Z693" i="11" s="1"/>
  <c r="AA693" i="11"/>
  <c r="AB693" i="11"/>
  <c r="AE693" i="11"/>
  <c r="AH693" i="11"/>
  <c r="U694" i="11"/>
  <c r="W694" i="11" s="1"/>
  <c r="V694" i="11"/>
  <c r="X694" i="11" s="1"/>
  <c r="Y694" i="11"/>
  <c r="Z694" i="11" s="1"/>
  <c r="AA694" i="11"/>
  <c r="AB694" i="11"/>
  <c r="AE694" i="11"/>
  <c r="AH694" i="11"/>
  <c r="U695" i="11"/>
  <c r="V695" i="11"/>
  <c r="W695" i="11"/>
  <c r="Y695" i="11"/>
  <c r="Z695" i="11" s="1"/>
  <c r="AA695" i="11"/>
  <c r="AB695" i="11"/>
  <c r="AE695" i="11"/>
  <c r="AH695" i="11"/>
  <c r="U696" i="11"/>
  <c r="W696" i="11" s="1"/>
  <c r="V696" i="11"/>
  <c r="X696" i="11"/>
  <c r="Y696" i="11"/>
  <c r="Z696" i="11" s="1"/>
  <c r="AA696" i="11"/>
  <c r="AB696" i="11"/>
  <c r="AE696" i="11"/>
  <c r="AH696" i="11"/>
  <c r="U697" i="11"/>
  <c r="V697" i="11"/>
  <c r="X697" i="11" s="1"/>
  <c r="W697" i="11"/>
  <c r="Y697" i="11"/>
  <c r="Z697" i="11" s="1"/>
  <c r="AA697" i="11"/>
  <c r="AB697" i="11"/>
  <c r="AE697" i="11"/>
  <c r="AH697" i="11"/>
  <c r="U698" i="11"/>
  <c r="W698" i="11" s="1"/>
  <c r="V698" i="11"/>
  <c r="X698" i="11" s="1"/>
  <c r="Y698" i="11"/>
  <c r="Z698" i="11" s="1"/>
  <c r="AA698" i="11"/>
  <c r="AB698" i="11"/>
  <c r="AE698" i="11"/>
  <c r="AH698" i="11"/>
  <c r="U699" i="11"/>
  <c r="W699" i="11" s="1"/>
  <c r="V699" i="11"/>
  <c r="Y699" i="11"/>
  <c r="Z699" i="11" s="1"/>
  <c r="AA699" i="11"/>
  <c r="AB699" i="11"/>
  <c r="AE699" i="11"/>
  <c r="AH699" i="11"/>
  <c r="U700" i="11"/>
  <c r="W700" i="11" s="1"/>
  <c r="V700" i="11"/>
  <c r="X700" i="11"/>
  <c r="Y700" i="11"/>
  <c r="Z700" i="11" s="1"/>
  <c r="AA700" i="11"/>
  <c r="AB700" i="11"/>
  <c r="AE700" i="11"/>
  <c r="AH700" i="11"/>
  <c r="U701" i="11"/>
  <c r="W701" i="11" s="1"/>
  <c r="V701" i="11"/>
  <c r="X701" i="11" s="1"/>
  <c r="Y701" i="11"/>
  <c r="AA701" i="11"/>
  <c r="AB701" i="11"/>
  <c r="AE701" i="11"/>
  <c r="AH701" i="11"/>
  <c r="U702" i="11"/>
  <c r="W702" i="11" s="1"/>
  <c r="V702" i="11"/>
  <c r="X702" i="11" s="1"/>
  <c r="Y702" i="11"/>
  <c r="Z702" i="11" s="1"/>
  <c r="AA702" i="11"/>
  <c r="AB702" i="11"/>
  <c r="AE702" i="11"/>
  <c r="AH702" i="11"/>
  <c r="U703" i="11"/>
  <c r="W703" i="11" s="1"/>
  <c r="V703" i="11"/>
  <c r="Y703" i="11"/>
  <c r="Z703" i="11" s="1"/>
  <c r="AA703" i="11"/>
  <c r="AB703" i="11"/>
  <c r="AE703" i="11"/>
  <c r="AH703" i="11"/>
  <c r="U704" i="11"/>
  <c r="W704" i="11" s="1"/>
  <c r="V704" i="11"/>
  <c r="X704" i="11" s="1"/>
  <c r="Y704" i="11"/>
  <c r="Z704" i="11" s="1"/>
  <c r="AA704" i="11"/>
  <c r="AB704" i="11"/>
  <c r="AE704" i="11"/>
  <c r="AH704" i="11"/>
  <c r="U705" i="11"/>
  <c r="V705" i="11"/>
  <c r="X705" i="11" s="1"/>
  <c r="W705" i="11"/>
  <c r="Y705" i="11"/>
  <c r="AA705" i="11"/>
  <c r="AB705" i="11"/>
  <c r="AE705" i="11"/>
  <c r="AH705" i="11"/>
  <c r="U706" i="11"/>
  <c r="W706" i="11" s="1"/>
  <c r="V706" i="11"/>
  <c r="X706" i="11" s="1"/>
  <c r="Y706" i="11"/>
  <c r="Z706" i="11" s="1"/>
  <c r="AA706" i="11"/>
  <c r="AB706" i="11"/>
  <c r="AE706" i="11"/>
  <c r="AH706" i="11"/>
  <c r="U707" i="11"/>
  <c r="V707" i="11"/>
  <c r="W707" i="11"/>
  <c r="Y707" i="11"/>
  <c r="Z707" i="11" s="1"/>
  <c r="AA707" i="11"/>
  <c r="AB707" i="11"/>
  <c r="AE707" i="11"/>
  <c r="AH707" i="11"/>
  <c r="U708" i="11"/>
  <c r="W708" i="11" s="1"/>
  <c r="V708" i="11"/>
  <c r="X708" i="11" s="1"/>
  <c r="Y708" i="11"/>
  <c r="Z708" i="11" s="1"/>
  <c r="AA708" i="11"/>
  <c r="AB708" i="11"/>
  <c r="AE708" i="11"/>
  <c r="AH708" i="11"/>
  <c r="U709" i="11"/>
  <c r="V709" i="11"/>
  <c r="X709" i="11" s="1"/>
  <c r="W709" i="11"/>
  <c r="Y709" i="11"/>
  <c r="Z709" i="11"/>
  <c r="AA709" i="11"/>
  <c r="AB709" i="11"/>
  <c r="AE709" i="11"/>
  <c r="AH709" i="11"/>
  <c r="U710" i="11"/>
  <c r="W710" i="11" s="1"/>
  <c r="V710" i="11"/>
  <c r="X710" i="11" s="1"/>
  <c r="Y710" i="11"/>
  <c r="Z710" i="11" s="1"/>
  <c r="AA710" i="11"/>
  <c r="AB710" i="11"/>
  <c r="AE710" i="11"/>
  <c r="AH710" i="11"/>
  <c r="U711" i="11"/>
  <c r="W711" i="11" s="1"/>
  <c r="V711" i="11"/>
  <c r="Y711" i="11"/>
  <c r="Z711" i="11" s="1"/>
  <c r="AA711" i="11"/>
  <c r="AB711" i="11"/>
  <c r="AE711" i="11"/>
  <c r="AH711" i="11"/>
  <c r="U712" i="11"/>
  <c r="W712" i="11" s="1"/>
  <c r="V712" i="11"/>
  <c r="X712" i="11" s="1"/>
  <c r="Y712" i="11"/>
  <c r="Z712" i="11" s="1"/>
  <c r="AA712" i="11"/>
  <c r="AB712" i="11"/>
  <c r="AE712" i="11"/>
  <c r="AH712" i="11"/>
  <c r="U713" i="11"/>
  <c r="W713" i="11" s="1"/>
  <c r="V713" i="11"/>
  <c r="X713" i="11" s="1"/>
  <c r="Y713" i="11"/>
  <c r="AA713" i="11"/>
  <c r="AB713" i="11"/>
  <c r="AE713" i="11"/>
  <c r="AH713" i="11"/>
  <c r="U714" i="11"/>
  <c r="W714" i="11" s="1"/>
  <c r="V714" i="11"/>
  <c r="X714" i="11" s="1"/>
  <c r="Y714" i="11"/>
  <c r="Z714" i="11" s="1"/>
  <c r="AA714" i="11"/>
  <c r="AB714" i="11"/>
  <c r="AE714" i="11"/>
  <c r="AH714" i="11"/>
  <c r="U715" i="11"/>
  <c r="V715" i="11"/>
  <c r="W715" i="11"/>
  <c r="Y715" i="11"/>
  <c r="Z715" i="11" s="1"/>
  <c r="AA715" i="11"/>
  <c r="AB715" i="11"/>
  <c r="AE715" i="11"/>
  <c r="AH715" i="11"/>
  <c r="U716" i="11"/>
  <c r="W716" i="11" s="1"/>
  <c r="V716" i="11"/>
  <c r="X716" i="11" s="1"/>
  <c r="Y716" i="11"/>
  <c r="Z716" i="11" s="1"/>
  <c r="AA716" i="11"/>
  <c r="AB716" i="11"/>
  <c r="AE716" i="11"/>
  <c r="AH716" i="11"/>
  <c r="U717" i="11"/>
  <c r="V717" i="11"/>
  <c r="X717" i="11" s="1"/>
  <c r="W717" i="11"/>
  <c r="Y717" i="11"/>
  <c r="Z717" i="11" s="1"/>
  <c r="AA717" i="11"/>
  <c r="AB717" i="11"/>
  <c r="AE717" i="11"/>
  <c r="AH717" i="11"/>
  <c r="U718" i="11"/>
  <c r="W718" i="11" s="1"/>
  <c r="V718" i="11"/>
  <c r="X718" i="11" s="1"/>
  <c r="Y718" i="11"/>
  <c r="Z718" i="11" s="1"/>
  <c r="AA718" i="11"/>
  <c r="AB718" i="11"/>
  <c r="AE718" i="11"/>
  <c r="AH718" i="11"/>
  <c r="U719" i="11"/>
  <c r="V719" i="11"/>
  <c r="W719" i="11"/>
  <c r="Y719" i="11"/>
  <c r="Z719" i="11" s="1"/>
  <c r="AA719" i="11"/>
  <c r="AB719" i="11"/>
  <c r="AE719" i="11"/>
  <c r="AH719" i="11"/>
  <c r="U720" i="11"/>
  <c r="W720" i="11" s="1"/>
  <c r="V720" i="11"/>
  <c r="X720" i="11" s="1"/>
  <c r="Y720" i="11"/>
  <c r="Z720" i="11" s="1"/>
  <c r="AA720" i="11"/>
  <c r="AB720" i="11"/>
  <c r="AE720" i="11"/>
  <c r="AH720" i="11"/>
  <c r="U721" i="11"/>
  <c r="W721" i="11" s="1"/>
  <c r="V721" i="11"/>
  <c r="X721" i="11" s="1"/>
  <c r="Y721" i="11"/>
  <c r="Z721" i="11" s="1"/>
  <c r="AA721" i="11"/>
  <c r="AB721" i="11"/>
  <c r="AE721" i="11"/>
  <c r="AH721" i="11"/>
  <c r="U722" i="11"/>
  <c r="W722" i="11" s="1"/>
  <c r="V722" i="11"/>
  <c r="X722" i="11" s="1"/>
  <c r="Y722" i="11"/>
  <c r="Z722" i="11" s="1"/>
  <c r="AA722" i="11"/>
  <c r="AB722" i="11"/>
  <c r="AE722" i="11"/>
  <c r="AH722" i="11"/>
  <c r="U723" i="11"/>
  <c r="W723" i="11" s="1"/>
  <c r="V723" i="11"/>
  <c r="Y723" i="11"/>
  <c r="Z723" i="11" s="1"/>
  <c r="AA723" i="11"/>
  <c r="AB723" i="11"/>
  <c r="AE723" i="11"/>
  <c r="AH723" i="11"/>
  <c r="U724" i="11"/>
  <c r="W724" i="11" s="1"/>
  <c r="V724" i="11"/>
  <c r="X724" i="11"/>
  <c r="Y724" i="11"/>
  <c r="Z724" i="11" s="1"/>
  <c r="AA724" i="11"/>
  <c r="AB724" i="11"/>
  <c r="AE724" i="11"/>
  <c r="AH724" i="11"/>
  <c r="U725" i="11"/>
  <c r="W725" i="11" s="1"/>
  <c r="V725" i="11"/>
  <c r="X725" i="11" s="1"/>
  <c r="Y725" i="11"/>
  <c r="Z725" i="11" s="1"/>
  <c r="AA725" i="11"/>
  <c r="AB725" i="11"/>
  <c r="AE725" i="11"/>
  <c r="AH725" i="11"/>
  <c r="U726" i="11"/>
  <c r="W726" i="11" s="1"/>
  <c r="V726" i="11"/>
  <c r="X726" i="11" s="1"/>
  <c r="Y726" i="11"/>
  <c r="Z726" i="11" s="1"/>
  <c r="AA726" i="11"/>
  <c r="AB726" i="11"/>
  <c r="AE726" i="11"/>
  <c r="AH726" i="11"/>
  <c r="U727" i="11"/>
  <c r="V727" i="11"/>
  <c r="W727" i="11"/>
  <c r="Y727" i="11"/>
  <c r="Z727" i="11" s="1"/>
  <c r="AA727" i="11"/>
  <c r="AB727" i="11"/>
  <c r="AE727" i="11"/>
  <c r="AH727" i="11"/>
  <c r="U728" i="11"/>
  <c r="W728" i="11" s="1"/>
  <c r="V728" i="11"/>
  <c r="X728" i="11"/>
  <c r="Y728" i="11"/>
  <c r="Z728" i="11" s="1"/>
  <c r="AA728" i="11"/>
  <c r="AB728" i="11"/>
  <c r="AE728" i="11"/>
  <c r="AH728" i="11"/>
  <c r="U729" i="11"/>
  <c r="V729" i="11"/>
  <c r="X729" i="11" s="1"/>
  <c r="W729" i="11"/>
  <c r="Y729" i="11"/>
  <c r="Z729" i="11" s="1"/>
  <c r="AA729" i="11"/>
  <c r="AB729" i="11"/>
  <c r="AE729" i="11"/>
  <c r="AH729" i="11"/>
  <c r="U730" i="11"/>
  <c r="W730" i="11" s="1"/>
  <c r="V730" i="11"/>
  <c r="X730" i="11" s="1"/>
  <c r="Y730" i="11"/>
  <c r="Z730" i="11" s="1"/>
  <c r="AA730" i="11"/>
  <c r="AB730" i="11"/>
  <c r="AE730" i="11"/>
  <c r="AH730" i="11"/>
  <c r="U731" i="11"/>
  <c r="W731" i="11" s="1"/>
  <c r="V731" i="11"/>
  <c r="Y731" i="11"/>
  <c r="Z731" i="11" s="1"/>
  <c r="AA731" i="11"/>
  <c r="AB731" i="11"/>
  <c r="AE731" i="11"/>
  <c r="AH731" i="11"/>
  <c r="U732" i="11"/>
  <c r="W732" i="11" s="1"/>
  <c r="V732" i="11"/>
  <c r="X732" i="11"/>
  <c r="Y732" i="11"/>
  <c r="Z732" i="11" s="1"/>
  <c r="AA732" i="11"/>
  <c r="AB732" i="11"/>
  <c r="AE732" i="11"/>
  <c r="AH732" i="11"/>
  <c r="U733" i="11"/>
  <c r="W733" i="11" s="1"/>
  <c r="V733" i="11"/>
  <c r="X733" i="11" s="1"/>
  <c r="Y733" i="11"/>
  <c r="AA733" i="11"/>
  <c r="AB733" i="11"/>
  <c r="AE733" i="11"/>
  <c r="AH733" i="11"/>
  <c r="U734" i="11"/>
  <c r="W734" i="11" s="1"/>
  <c r="V734" i="11"/>
  <c r="Y734" i="11"/>
  <c r="Z734" i="11" s="1"/>
  <c r="AA734" i="11"/>
  <c r="AB734" i="11"/>
  <c r="AE734" i="11"/>
  <c r="AH734" i="11"/>
  <c r="U735" i="11"/>
  <c r="W735" i="11" s="1"/>
  <c r="V735" i="11"/>
  <c r="Y735" i="11"/>
  <c r="Z735" i="11" s="1"/>
  <c r="AA735" i="11"/>
  <c r="AB735" i="11"/>
  <c r="AE735" i="11"/>
  <c r="AH735" i="11"/>
  <c r="U736" i="11"/>
  <c r="W736" i="11" s="1"/>
  <c r="V736" i="11"/>
  <c r="X736" i="11" s="1"/>
  <c r="Y736" i="11"/>
  <c r="Z736" i="11" s="1"/>
  <c r="AA736" i="11"/>
  <c r="AB736" i="11"/>
  <c r="AE736" i="11"/>
  <c r="AH736" i="11"/>
  <c r="U737" i="11"/>
  <c r="V737" i="11"/>
  <c r="X737" i="11" s="1"/>
  <c r="W737" i="11"/>
  <c r="Y737" i="11"/>
  <c r="AA737" i="11"/>
  <c r="AB737" i="11"/>
  <c r="AE737" i="11"/>
  <c r="AH737" i="11"/>
  <c r="U738" i="11"/>
  <c r="W738" i="11" s="1"/>
  <c r="V738" i="11"/>
  <c r="Y738" i="11"/>
  <c r="Z738" i="11" s="1"/>
  <c r="AA738" i="11"/>
  <c r="AB738" i="11"/>
  <c r="AE738" i="11"/>
  <c r="AH738" i="11"/>
  <c r="U739" i="11"/>
  <c r="V739" i="11"/>
  <c r="W739" i="11"/>
  <c r="Y739" i="11"/>
  <c r="Z739" i="11" s="1"/>
  <c r="AA739" i="11"/>
  <c r="AB739" i="11"/>
  <c r="AE739" i="11"/>
  <c r="AH739" i="11"/>
  <c r="U740" i="11"/>
  <c r="W740" i="11" s="1"/>
  <c r="V740" i="11"/>
  <c r="X740" i="11" s="1"/>
  <c r="Y740" i="11"/>
  <c r="Z740" i="11" s="1"/>
  <c r="AA740" i="11"/>
  <c r="AB740" i="11"/>
  <c r="AE740" i="11"/>
  <c r="AH740" i="11"/>
  <c r="U741" i="11"/>
  <c r="V741" i="11"/>
  <c r="X741" i="11" s="1"/>
  <c r="W741" i="11"/>
  <c r="Y741" i="11"/>
  <c r="Z741" i="11"/>
  <c r="AA741" i="11"/>
  <c r="AB741" i="11"/>
  <c r="AE741" i="11"/>
  <c r="AH741" i="11"/>
  <c r="U742" i="11"/>
  <c r="W742" i="11" s="1"/>
  <c r="V742" i="11"/>
  <c r="Y742" i="11"/>
  <c r="Z742" i="11" s="1"/>
  <c r="AA742" i="11"/>
  <c r="AB742" i="11"/>
  <c r="AE742" i="11"/>
  <c r="AH742" i="11"/>
  <c r="U743" i="11"/>
  <c r="W743" i="11" s="1"/>
  <c r="V743" i="11"/>
  <c r="Y743" i="11"/>
  <c r="Z743" i="11" s="1"/>
  <c r="AA743" i="11"/>
  <c r="AB743" i="11"/>
  <c r="AE743" i="11"/>
  <c r="AH743" i="11"/>
  <c r="U744" i="11"/>
  <c r="W744" i="11" s="1"/>
  <c r="V744" i="11"/>
  <c r="X744" i="11" s="1"/>
  <c r="Y744" i="11"/>
  <c r="Z744" i="11" s="1"/>
  <c r="AA744" i="11"/>
  <c r="AB744" i="11"/>
  <c r="AE744" i="11"/>
  <c r="AH744" i="11"/>
  <c r="U745" i="11"/>
  <c r="W745" i="11" s="1"/>
  <c r="V745" i="11"/>
  <c r="X745" i="11" s="1"/>
  <c r="Y745" i="11"/>
  <c r="Z745" i="11" s="1"/>
  <c r="AA745" i="11"/>
  <c r="AB745" i="11"/>
  <c r="AE745" i="11"/>
  <c r="AH745" i="11"/>
  <c r="U746" i="11"/>
  <c r="W746" i="11" s="1"/>
  <c r="V746" i="11"/>
  <c r="Y746" i="11"/>
  <c r="Z746" i="11" s="1"/>
  <c r="AA746" i="11"/>
  <c r="AB746" i="11"/>
  <c r="AE746" i="11"/>
  <c r="AH746" i="11"/>
  <c r="U747" i="11"/>
  <c r="V747" i="11"/>
  <c r="W747" i="11"/>
  <c r="Y747" i="11"/>
  <c r="Z747" i="11" s="1"/>
  <c r="AA747" i="11"/>
  <c r="AB747" i="11"/>
  <c r="AE747" i="11"/>
  <c r="AH747" i="11"/>
  <c r="U748" i="11"/>
  <c r="W748" i="11" s="1"/>
  <c r="V748" i="11"/>
  <c r="X748" i="11" s="1"/>
  <c r="Y748" i="11"/>
  <c r="Z748" i="11" s="1"/>
  <c r="AA748" i="11"/>
  <c r="AB748" i="11"/>
  <c r="AE748" i="11"/>
  <c r="AH748" i="11"/>
  <c r="U749" i="11"/>
  <c r="V749" i="11"/>
  <c r="X749" i="11" s="1"/>
  <c r="W749" i="11"/>
  <c r="Y749" i="11"/>
  <c r="Z749" i="11" s="1"/>
  <c r="AA749" i="11"/>
  <c r="AB749" i="11"/>
  <c r="AE749" i="11"/>
  <c r="AH749" i="11"/>
  <c r="U750" i="11"/>
  <c r="W750" i="11" s="1"/>
  <c r="V750" i="11"/>
  <c r="Y750" i="11"/>
  <c r="Z750" i="11" s="1"/>
  <c r="AA750" i="11"/>
  <c r="AB750" i="11"/>
  <c r="AE750" i="11"/>
  <c r="AH750" i="11"/>
  <c r="U751" i="11"/>
  <c r="V751" i="11"/>
  <c r="W751" i="11"/>
  <c r="Y751" i="11"/>
  <c r="Z751" i="11" s="1"/>
  <c r="AA751" i="11"/>
  <c r="AB751" i="11"/>
  <c r="AE751" i="11"/>
  <c r="AH751" i="11"/>
  <c r="U752" i="11"/>
  <c r="W752" i="11" s="1"/>
  <c r="V752" i="11"/>
  <c r="X752" i="11" s="1"/>
  <c r="Y752" i="11"/>
  <c r="Z752" i="11" s="1"/>
  <c r="AA752" i="11"/>
  <c r="AB752" i="11"/>
  <c r="AE752" i="11"/>
  <c r="AH752" i="11"/>
  <c r="U753" i="11"/>
  <c r="W753" i="11" s="1"/>
  <c r="V753" i="11"/>
  <c r="X753" i="11" s="1"/>
  <c r="Y753" i="11"/>
  <c r="Z753" i="11" s="1"/>
  <c r="AA753" i="11"/>
  <c r="AB753" i="11"/>
  <c r="AE753" i="11"/>
  <c r="AH753" i="11"/>
  <c r="U754" i="11"/>
  <c r="W754" i="11" s="1"/>
  <c r="V754" i="11"/>
  <c r="Y754" i="11"/>
  <c r="Z754" i="11" s="1"/>
  <c r="AA754" i="11"/>
  <c r="AB754" i="11"/>
  <c r="AE754" i="11"/>
  <c r="AH754" i="11"/>
  <c r="U755" i="11"/>
  <c r="W755" i="11" s="1"/>
  <c r="V755" i="11"/>
  <c r="Y755" i="11"/>
  <c r="Z755" i="11" s="1"/>
  <c r="AA755" i="11"/>
  <c r="AB755" i="11"/>
  <c r="AE755" i="11"/>
  <c r="AH755" i="11"/>
  <c r="U756" i="11"/>
  <c r="W756" i="11" s="1"/>
  <c r="V756" i="11"/>
  <c r="X756" i="11"/>
  <c r="Y756" i="11"/>
  <c r="Z756" i="11" s="1"/>
  <c r="AA756" i="11"/>
  <c r="AB756" i="11"/>
  <c r="AE756" i="11"/>
  <c r="AH756" i="11"/>
  <c r="U757" i="11"/>
  <c r="W757" i="11" s="1"/>
  <c r="V757" i="11"/>
  <c r="X757" i="11" s="1"/>
  <c r="Y757" i="11"/>
  <c r="Z757" i="11" s="1"/>
  <c r="AA757" i="11"/>
  <c r="AB757" i="11"/>
  <c r="AE757" i="11"/>
  <c r="AH757" i="11"/>
  <c r="U758" i="11"/>
  <c r="W758" i="11" s="1"/>
  <c r="V758" i="11"/>
  <c r="Y758" i="11"/>
  <c r="Z758" i="11" s="1"/>
  <c r="AA758" i="11"/>
  <c r="AB758" i="11"/>
  <c r="AE758" i="11"/>
  <c r="AH758" i="11"/>
  <c r="U759" i="11"/>
  <c r="V759" i="11"/>
  <c r="W759" i="11"/>
  <c r="Y759" i="11"/>
  <c r="Z759" i="11" s="1"/>
  <c r="AA759" i="11"/>
  <c r="AB759" i="11"/>
  <c r="AE759" i="11"/>
  <c r="AH759" i="11"/>
  <c r="U760" i="11"/>
  <c r="W760" i="11" s="1"/>
  <c r="V760" i="11"/>
  <c r="X760" i="11"/>
  <c r="Y760" i="11"/>
  <c r="Z760" i="11" s="1"/>
  <c r="AA760" i="11"/>
  <c r="AB760" i="11"/>
  <c r="AE760" i="11"/>
  <c r="AH760" i="11"/>
  <c r="U761" i="11"/>
  <c r="W761" i="11" s="1"/>
  <c r="V761" i="11"/>
  <c r="X761" i="11" s="1"/>
  <c r="Y761" i="11"/>
  <c r="Z761" i="11"/>
  <c r="AA761" i="11"/>
  <c r="AB761" i="11"/>
  <c r="AE761" i="11"/>
  <c r="AH761" i="11"/>
  <c r="U762" i="11"/>
  <c r="W762" i="11" s="1"/>
  <c r="V762" i="11"/>
  <c r="Y762" i="11"/>
  <c r="Z762" i="11" s="1"/>
  <c r="AA762" i="11"/>
  <c r="AB762" i="11"/>
  <c r="AE762" i="11"/>
  <c r="AH762" i="11"/>
  <c r="U763" i="11"/>
  <c r="W763" i="11" s="1"/>
  <c r="V763" i="11"/>
  <c r="Y763" i="11"/>
  <c r="Z763" i="11" s="1"/>
  <c r="AA763" i="11"/>
  <c r="AB763" i="11"/>
  <c r="AE763" i="11"/>
  <c r="AH763" i="11"/>
  <c r="U764" i="11"/>
  <c r="W764" i="11" s="1"/>
  <c r="V764" i="11"/>
  <c r="X764" i="11"/>
  <c r="Y764" i="11"/>
  <c r="Z764" i="11" s="1"/>
  <c r="AA764" i="11"/>
  <c r="AB764" i="11"/>
  <c r="AE764" i="11"/>
  <c r="AH764" i="11"/>
  <c r="U765" i="11"/>
  <c r="W765" i="11" s="1"/>
  <c r="V765" i="11"/>
  <c r="X765" i="11" s="1"/>
  <c r="Y765" i="11"/>
  <c r="AA765" i="11"/>
  <c r="AB765" i="11"/>
  <c r="AE765" i="11"/>
  <c r="AH765" i="11"/>
  <c r="U766" i="11"/>
  <c r="V766" i="11"/>
  <c r="W766" i="11"/>
  <c r="Y766" i="11"/>
  <c r="Z766" i="11" s="1"/>
  <c r="AA766" i="11"/>
  <c r="AB766" i="11"/>
  <c r="AE766" i="11"/>
  <c r="AH766" i="11"/>
  <c r="U767" i="11"/>
  <c r="W767" i="11" s="1"/>
  <c r="V767" i="11"/>
  <c r="X767" i="11" s="1"/>
  <c r="Y767" i="11"/>
  <c r="Z767" i="11" s="1"/>
  <c r="AA767" i="11"/>
  <c r="AB767" i="11"/>
  <c r="AE767" i="11"/>
  <c r="AH767" i="11"/>
  <c r="U768" i="11"/>
  <c r="W768" i="11" s="1"/>
  <c r="V768" i="11"/>
  <c r="X768" i="11" s="1"/>
  <c r="Y768" i="11"/>
  <c r="Z768" i="11" s="1"/>
  <c r="AA768" i="11"/>
  <c r="AB768" i="11"/>
  <c r="AE768" i="11"/>
  <c r="AH768" i="11"/>
  <c r="U769" i="11"/>
  <c r="W769" i="11" s="1"/>
  <c r="V769" i="11"/>
  <c r="X769" i="11" s="1"/>
  <c r="Y769" i="11"/>
  <c r="Z769" i="11" s="1"/>
  <c r="AA769" i="11"/>
  <c r="AB769" i="11"/>
  <c r="AE769" i="11"/>
  <c r="AH769" i="11"/>
  <c r="U770" i="11"/>
  <c r="W770" i="11" s="1"/>
  <c r="V770" i="11"/>
  <c r="Y770" i="11"/>
  <c r="Z770" i="11" s="1"/>
  <c r="AA770" i="11"/>
  <c r="AB770" i="11"/>
  <c r="AE770" i="11"/>
  <c r="AH770" i="11"/>
  <c r="U771" i="11"/>
  <c r="V771" i="11"/>
  <c r="W771" i="11"/>
  <c r="Y771" i="11"/>
  <c r="Z771" i="11" s="1"/>
  <c r="AA771" i="11"/>
  <c r="AB771" i="11"/>
  <c r="AE771" i="11"/>
  <c r="AH771" i="11"/>
  <c r="U772" i="11"/>
  <c r="W772" i="11" s="1"/>
  <c r="V772" i="11"/>
  <c r="X772" i="11"/>
  <c r="Y772" i="11"/>
  <c r="Z772" i="11"/>
  <c r="AA772" i="11"/>
  <c r="AB772" i="11"/>
  <c r="AE772" i="11"/>
  <c r="AH772" i="11"/>
  <c r="U773" i="11"/>
  <c r="W773" i="11" s="1"/>
  <c r="V773" i="11"/>
  <c r="X773" i="11" s="1"/>
  <c r="Y773" i="11"/>
  <c r="Z773" i="11" s="1"/>
  <c r="AA773" i="11"/>
  <c r="AB773" i="11"/>
  <c r="AE773" i="11"/>
  <c r="AH773" i="11"/>
  <c r="U774" i="11"/>
  <c r="W774" i="11" s="1"/>
  <c r="V774" i="11"/>
  <c r="Y774" i="11"/>
  <c r="Z774" i="11" s="1"/>
  <c r="AA774" i="11"/>
  <c r="AB774" i="11"/>
  <c r="AE774" i="11"/>
  <c r="AH774" i="11"/>
  <c r="U775" i="11"/>
  <c r="V775" i="11"/>
  <c r="X775" i="11" s="1"/>
  <c r="W775" i="11"/>
  <c r="Y775" i="11"/>
  <c r="Z775" i="11" s="1"/>
  <c r="AA775" i="11"/>
  <c r="AB775" i="11"/>
  <c r="AE775" i="11"/>
  <c r="AH775" i="11"/>
  <c r="U776" i="11"/>
  <c r="W776" i="11" s="1"/>
  <c r="V776" i="11"/>
  <c r="X776" i="11" s="1"/>
  <c r="Y776" i="11"/>
  <c r="Z776" i="11"/>
  <c r="AA776" i="11"/>
  <c r="AB776" i="11"/>
  <c r="AE776" i="11"/>
  <c r="AH776" i="11"/>
  <c r="U777" i="11"/>
  <c r="V777" i="11"/>
  <c r="X777" i="11" s="1"/>
  <c r="W777" i="11"/>
  <c r="Y777" i="11"/>
  <c r="AA777" i="11"/>
  <c r="AB777" i="11"/>
  <c r="AE777" i="11"/>
  <c r="AH777" i="11"/>
  <c r="U778" i="11"/>
  <c r="W778" i="11" s="1"/>
  <c r="V778" i="11"/>
  <c r="Y778" i="11"/>
  <c r="Z778" i="11" s="1"/>
  <c r="AA778" i="11"/>
  <c r="AB778" i="11"/>
  <c r="AE778" i="11"/>
  <c r="AH778" i="11"/>
  <c r="U779" i="11"/>
  <c r="V779" i="11"/>
  <c r="W779" i="11"/>
  <c r="X779" i="11"/>
  <c r="Y779" i="11"/>
  <c r="Z779" i="11" s="1"/>
  <c r="AA779" i="11"/>
  <c r="AB779" i="11"/>
  <c r="AE779" i="11"/>
  <c r="AH779" i="11"/>
  <c r="U780" i="11"/>
  <c r="W780" i="11" s="1"/>
  <c r="V780" i="11"/>
  <c r="X780" i="11"/>
  <c r="Y780" i="11"/>
  <c r="Z780" i="11" s="1"/>
  <c r="AA780" i="11"/>
  <c r="AB780" i="11"/>
  <c r="AE780" i="11"/>
  <c r="AH780" i="11"/>
  <c r="U781" i="11"/>
  <c r="W781" i="11" s="1"/>
  <c r="V781" i="11"/>
  <c r="X781" i="11" s="1"/>
  <c r="Y781" i="11"/>
  <c r="Z781" i="11"/>
  <c r="AA781" i="11"/>
  <c r="AB781" i="11"/>
  <c r="AE781" i="11"/>
  <c r="AH781" i="11"/>
  <c r="U782" i="11"/>
  <c r="W782" i="11" s="1"/>
  <c r="V782" i="11"/>
  <c r="Y782" i="11"/>
  <c r="Z782" i="11" s="1"/>
  <c r="AA782" i="11"/>
  <c r="AB782" i="11"/>
  <c r="AE782" i="11"/>
  <c r="AH782" i="11"/>
  <c r="U783" i="11"/>
  <c r="W783" i="11" s="1"/>
  <c r="V783" i="11"/>
  <c r="Y783" i="11"/>
  <c r="Z783" i="11" s="1"/>
  <c r="AA783" i="11"/>
  <c r="AB783" i="11"/>
  <c r="AE783" i="11"/>
  <c r="AH783" i="11"/>
  <c r="U784" i="11"/>
  <c r="V784" i="11"/>
  <c r="W784" i="11"/>
  <c r="X784" i="11"/>
  <c r="Y784" i="11"/>
  <c r="Z784" i="11" s="1"/>
  <c r="AA784" i="11"/>
  <c r="AB784" i="11"/>
  <c r="AE784" i="11"/>
  <c r="AH784" i="11"/>
  <c r="U785" i="11"/>
  <c r="W785" i="11" s="1"/>
  <c r="V785" i="11"/>
  <c r="Y785" i="11"/>
  <c r="AA785" i="11"/>
  <c r="AB785" i="11"/>
  <c r="AE785" i="11"/>
  <c r="AH785" i="11"/>
  <c r="U786" i="11"/>
  <c r="W786" i="11" s="1"/>
  <c r="V786" i="11"/>
  <c r="Y786" i="11"/>
  <c r="Z786" i="11" s="1"/>
  <c r="AA786" i="11"/>
  <c r="AB786" i="11"/>
  <c r="AE786" i="11"/>
  <c r="AH786" i="11"/>
  <c r="U787" i="11"/>
  <c r="W787" i="11" s="1"/>
  <c r="V787" i="11"/>
  <c r="Y787" i="11"/>
  <c r="Z787" i="11" s="1"/>
  <c r="AA787" i="11"/>
  <c r="AB787" i="11"/>
  <c r="AE787" i="11"/>
  <c r="AH787" i="11"/>
  <c r="U788" i="11"/>
  <c r="V788" i="11"/>
  <c r="X788" i="11" s="1"/>
  <c r="W788" i="11"/>
  <c r="Y788" i="11"/>
  <c r="Z788" i="11" s="1"/>
  <c r="AA788" i="11"/>
  <c r="AB788" i="11"/>
  <c r="AE788" i="11"/>
  <c r="AH788" i="11"/>
  <c r="U789" i="11"/>
  <c r="W789" i="11" s="1"/>
  <c r="V789" i="11"/>
  <c r="X789" i="11" s="1"/>
  <c r="Y789" i="11"/>
  <c r="Z789" i="11" s="1"/>
  <c r="AA789" i="11"/>
  <c r="AB789" i="11"/>
  <c r="AE789" i="11"/>
  <c r="AH789" i="11"/>
  <c r="U790" i="11"/>
  <c r="W790" i="11" s="1"/>
  <c r="V790" i="11"/>
  <c r="Y790" i="11"/>
  <c r="Z790" i="11" s="1"/>
  <c r="AA790" i="11"/>
  <c r="AB790" i="11"/>
  <c r="AE790" i="11"/>
  <c r="AH790" i="11"/>
  <c r="U791" i="11"/>
  <c r="V791" i="11"/>
  <c r="W791" i="11"/>
  <c r="X791" i="11"/>
  <c r="Y791" i="11"/>
  <c r="Z791" i="11" s="1"/>
  <c r="AA791" i="11"/>
  <c r="AB791" i="11"/>
  <c r="AE791" i="11"/>
  <c r="AH791" i="11"/>
  <c r="U792" i="11"/>
  <c r="W792" i="11" s="1"/>
  <c r="V792" i="11"/>
  <c r="X792" i="11" s="1"/>
  <c r="Y792" i="11"/>
  <c r="Z792" i="11" s="1"/>
  <c r="AA792" i="11"/>
  <c r="AB792" i="11"/>
  <c r="AE792" i="11"/>
  <c r="AH792" i="11"/>
  <c r="U793" i="11"/>
  <c r="V793" i="11"/>
  <c r="W793" i="11"/>
  <c r="X793" i="11"/>
  <c r="Y793" i="11"/>
  <c r="AA793" i="11"/>
  <c r="AB793" i="11"/>
  <c r="AE793" i="11"/>
  <c r="AH793" i="11"/>
  <c r="U794" i="11"/>
  <c r="W794" i="11" s="1"/>
  <c r="V794" i="11"/>
  <c r="X794" i="11" s="1"/>
  <c r="Y794" i="11"/>
  <c r="Z794" i="11"/>
  <c r="AA794" i="11"/>
  <c r="AB794" i="11"/>
  <c r="AE794" i="11"/>
  <c r="AH794" i="11"/>
  <c r="U795" i="11"/>
  <c r="W795" i="11" s="1"/>
  <c r="V795" i="11"/>
  <c r="X795" i="11" s="1"/>
  <c r="Y795" i="11"/>
  <c r="Z795" i="11" s="1"/>
  <c r="AA795" i="11"/>
  <c r="AB795" i="11"/>
  <c r="AE795" i="11"/>
  <c r="AH795" i="11"/>
  <c r="U796" i="11"/>
  <c r="W796" i="11" s="1"/>
  <c r="V796" i="11"/>
  <c r="X796" i="11" s="1"/>
  <c r="Y796" i="11"/>
  <c r="Z796" i="11"/>
  <c r="AA796" i="11"/>
  <c r="AB796" i="11"/>
  <c r="AE796" i="11"/>
  <c r="AH796" i="11"/>
  <c r="U797" i="11"/>
  <c r="W797" i="11" s="1"/>
  <c r="V797" i="11"/>
  <c r="X797" i="11"/>
  <c r="Y797" i="11"/>
  <c r="AA797" i="11"/>
  <c r="AB797" i="11"/>
  <c r="AE797" i="11"/>
  <c r="AH797" i="11"/>
  <c r="U798" i="11"/>
  <c r="W798" i="11" s="1"/>
  <c r="V798" i="11"/>
  <c r="X798" i="11" s="1"/>
  <c r="Y798" i="11"/>
  <c r="Z798" i="11" s="1"/>
  <c r="AA798" i="11"/>
  <c r="AB798" i="11"/>
  <c r="AE798" i="11"/>
  <c r="AH798" i="11"/>
  <c r="U799" i="11"/>
  <c r="W799" i="11" s="1"/>
  <c r="V799" i="11"/>
  <c r="X799" i="11" s="1"/>
  <c r="Y799" i="11"/>
  <c r="Z799" i="11"/>
  <c r="AA799" i="11"/>
  <c r="AB799" i="11"/>
  <c r="AE799" i="11"/>
  <c r="AH799" i="11"/>
  <c r="U800" i="11"/>
  <c r="W800" i="11" s="1"/>
  <c r="V800" i="11"/>
  <c r="X800" i="11" s="1"/>
  <c r="Y800" i="11"/>
  <c r="Z800" i="11" s="1"/>
  <c r="AA800" i="11"/>
  <c r="AB800" i="11"/>
  <c r="AE800" i="11"/>
  <c r="AH800" i="11"/>
  <c r="N3" i="11"/>
  <c r="O3" i="11"/>
  <c r="R3" i="11"/>
  <c r="V3" i="11" s="1"/>
  <c r="X3" i="11" s="1"/>
  <c r="U3" i="11"/>
  <c r="W3" i="11"/>
  <c r="Y3" i="11"/>
  <c r="Z3" i="11"/>
  <c r="AA3" i="11"/>
  <c r="AB3" i="11"/>
  <c r="AC3" i="11"/>
  <c r="AE3" i="11"/>
  <c r="AG3" i="11"/>
  <c r="AH3" i="11"/>
  <c r="N4" i="11"/>
  <c r="O4" i="11"/>
  <c r="R4" i="11"/>
  <c r="V4" i="11" s="1"/>
  <c r="X4" i="11" s="1"/>
  <c r="U4" i="11"/>
  <c r="W4" i="11" s="1"/>
  <c r="Y4" i="11"/>
  <c r="Z4" i="11" s="1"/>
  <c r="AA4" i="11"/>
  <c r="AB4" i="11"/>
  <c r="AD4" i="11"/>
  <c r="AE4" i="11"/>
  <c r="AH4" i="11"/>
  <c r="N5" i="11"/>
  <c r="O5" i="11"/>
  <c r="R5" i="11"/>
  <c r="V5" i="11" s="1"/>
  <c r="U5" i="11"/>
  <c r="W5" i="11" s="1"/>
  <c r="Y5" i="11"/>
  <c r="Z5" i="11" s="1"/>
  <c r="AA5" i="11"/>
  <c r="AB5" i="11"/>
  <c r="AC5" i="11"/>
  <c r="AD5" i="11"/>
  <c r="AE5" i="11"/>
  <c r="AH5" i="11"/>
  <c r="N6" i="11"/>
  <c r="O6" i="11"/>
  <c r="Z6" i="11" s="1"/>
  <c r="R6" i="11"/>
  <c r="V6" i="11" s="1"/>
  <c r="U6" i="11"/>
  <c r="W6" i="11"/>
  <c r="Y6" i="11"/>
  <c r="AA6" i="11"/>
  <c r="AB6" i="11"/>
  <c r="AD6" i="11"/>
  <c r="AE6" i="11"/>
  <c r="AG6" i="11"/>
  <c r="AH6" i="11"/>
  <c r="N7" i="11"/>
  <c r="O7" i="11"/>
  <c r="Z7" i="11" s="1"/>
  <c r="R7" i="11"/>
  <c r="U7" i="11"/>
  <c r="Y7" i="11"/>
  <c r="AA7" i="11"/>
  <c r="AB7" i="11"/>
  <c r="AC7" i="11"/>
  <c r="AD7" i="11"/>
  <c r="AE7" i="11"/>
  <c r="AH7" i="11"/>
  <c r="N8" i="11"/>
  <c r="O8" i="11"/>
  <c r="R8" i="11"/>
  <c r="U8" i="11"/>
  <c r="W8" i="11" s="1"/>
  <c r="Y8" i="11"/>
  <c r="Z8" i="11"/>
  <c r="AA8" i="11"/>
  <c r="AB8" i="11"/>
  <c r="AD8" i="11"/>
  <c r="AE8" i="11"/>
  <c r="AH8" i="11"/>
  <c r="N9" i="11"/>
  <c r="W9" i="11" s="1"/>
  <c r="O9" i="11"/>
  <c r="R9" i="11"/>
  <c r="V9" i="11" s="1"/>
  <c r="U9" i="11"/>
  <c r="Y9" i="11"/>
  <c r="Z9" i="11" s="1"/>
  <c r="AA9" i="11"/>
  <c r="AB9" i="11"/>
  <c r="AE9" i="11"/>
  <c r="AH9" i="11"/>
  <c r="N10" i="11"/>
  <c r="O10" i="11"/>
  <c r="R10" i="11"/>
  <c r="V10" i="11" s="1"/>
  <c r="U10" i="11"/>
  <c r="W10" i="11"/>
  <c r="Y10" i="11"/>
  <c r="Z10" i="11" s="1"/>
  <c r="AA10" i="11"/>
  <c r="AB10" i="11"/>
  <c r="AE10" i="11"/>
  <c r="AH10" i="11"/>
  <c r="N11" i="11"/>
  <c r="O11" i="11"/>
  <c r="R11" i="11"/>
  <c r="V11" i="11" s="1"/>
  <c r="X11" i="11" s="1"/>
  <c r="U11" i="11"/>
  <c r="W11" i="11"/>
  <c r="Y11" i="11"/>
  <c r="Z11" i="11"/>
  <c r="AA11" i="11"/>
  <c r="AB11" i="11"/>
  <c r="AE11" i="11"/>
  <c r="AH11" i="11"/>
  <c r="N12" i="11"/>
  <c r="O12" i="11"/>
  <c r="R12" i="11"/>
  <c r="V12" i="11" s="1"/>
  <c r="X12" i="11" s="1"/>
  <c r="U12" i="11"/>
  <c r="W12" i="11" s="1"/>
  <c r="Y12" i="11"/>
  <c r="Z12" i="11" s="1"/>
  <c r="AA12" i="11"/>
  <c r="AB12" i="11"/>
  <c r="AC12" i="11"/>
  <c r="AD12" i="11"/>
  <c r="AE12" i="11"/>
  <c r="AH12" i="11"/>
  <c r="N13" i="11"/>
  <c r="O13" i="11"/>
  <c r="R13" i="11"/>
  <c r="V13" i="11" s="1"/>
  <c r="U13" i="11"/>
  <c r="W13" i="11" s="1"/>
  <c r="Y13" i="11"/>
  <c r="Z13" i="11" s="1"/>
  <c r="AA13" i="11"/>
  <c r="AB13" i="11"/>
  <c r="AE13" i="11"/>
  <c r="AH13" i="11"/>
  <c r="N14" i="11"/>
  <c r="W14" i="11" s="1"/>
  <c r="O14" i="11"/>
  <c r="Z14" i="11" s="1"/>
  <c r="R14" i="11"/>
  <c r="V14" i="11" s="1"/>
  <c r="U14" i="11"/>
  <c r="Y14" i="11"/>
  <c r="AA14" i="11"/>
  <c r="AB14" i="11"/>
  <c r="AD14" i="11"/>
  <c r="AE14" i="11"/>
  <c r="AH14" i="11"/>
  <c r="N15" i="11"/>
  <c r="O15" i="11"/>
  <c r="Z15" i="11" s="1"/>
  <c r="R15" i="11"/>
  <c r="U15" i="11"/>
  <c r="Y15" i="11"/>
  <c r="AA15" i="11"/>
  <c r="AB15" i="11"/>
  <c r="AD15" i="11"/>
  <c r="AE15" i="11"/>
  <c r="AH15" i="11"/>
  <c r="N16" i="11"/>
  <c r="O16" i="11"/>
  <c r="R16" i="11"/>
  <c r="U16" i="11"/>
  <c r="W16" i="11" s="1"/>
  <c r="Y16" i="11"/>
  <c r="Z16" i="11"/>
  <c r="AA16" i="11"/>
  <c r="AB16" i="11"/>
  <c r="AD16" i="11"/>
  <c r="AE16" i="11"/>
  <c r="AH16" i="11"/>
  <c r="N17" i="11"/>
  <c r="O17" i="11"/>
  <c r="R17" i="11"/>
  <c r="V17" i="11" s="1"/>
  <c r="U17" i="11"/>
  <c r="W17" i="11"/>
  <c r="Y17" i="11"/>
  <c r="Z17" i="11" s="1"/>
  <c r="AA17" i="11"/>
  <c r="AB17" i="11"/>
  <c r="AE17" i="11"/>
  <c r="AH17" i="11"/>
  <c r="N18" i="11"/>
  <c r="O18" i="11"/>
  <c r="R18" i="11"/>
  <c r="V18" i="11" s="1"/>
  <c r="U18" i="11"/>
  <c r="W18" i="11"/>
  <c r="Y18" i="11"/>
  <c r="Z18" i="11" s="1"/>
  <c r="AA18" i="11"/>
  <c r="AB18" i="11"/>
  <c r="AD18" i="11"/>
  <c r="AE18" i="11"/>
  <c r="AH18" i="11"/>
  <c r="N19" i="11"/>
  <c r="O19" i="11"/>
  <c r="R19" i="11"/>
  <c r="V19" i="11" s="1"/>
  <c r="X19" i="11" s="1"/>
  <c r="U19" i="11"/>
  <c r="W19" i="11"/>
  <c r="Y19" i="11"/>
  <c r="Z19" i="11"/>
  <c r="AA19" i="11"/>
  <c r="AB19" i="11"/>
  <c r="AE19" i="11"/>
  <c r="AH19" i="11"/>
  <c r="N20" i="11"/>
  <c r="O20" i="11"/>
  <c r="R20" i="11"/>
  <c r="V20" i="11" s="1"/>
  <c r="X20" i="11" s="1"/>
  <c r="U20" i="11"/>
  <c r="W20" i="11" s="1"/>
  <c r="Y20" i="11"/>
  <c r="Z20" i="11" s="1"/>
  <c r="AA20" i="11"/>
  <c r="AB20" i="11"/>
  <c r="AC20" i="11"/>
  <c r="AD20" i="11"/>
  <c r="AE20" i="11"/>
  <c r="AH20" i="11"/>
  <c r="N21" i="11"/>
  <c r="O21" i="11"/>
  <c r="R21" i="11"/>
  <c r="V21" i="11" s="1"/>
  <c r="U21" i="11"/>
  <c r="W21" i="11" s="1"/>
  <c r="Y21" i="11"/>
  <c r="Z21" i="11" s="1"/>
  <c r="AA21" i="11"/>
  <c r="AB21" i="11"/>
  <c r="AD21" i="11"/>
  <c r="AE21" i="11"/>
  <c r="AH21" i="11"/>
  <c r="N22" i="11"/>
  <c r="W22" i="11" s="1"/>
  <c r="O22" i="11"/>
  <c r="Z22" i="11" s="1"/>
  <c r="R22" i="11"/>
  <c r="V22" i="11" s="1"/>
  <c r="U22" i="11"/>
  <c r="Y22" i="11"/>
  <c r="AA22" i="11"/>
  <c r="AB22" i="11"/>
  <c r="AD22" i="11"/>
  <c r="AE22" i="11"/>
  <c r="AH22" i="11"/>
  <c r="N23" i="11"/>
  <c r="O23" i="11"/>
  <c r="Z23" i="11" s="1"/>
  <c r="R23" i="11"/>
  <c r="U23" i="11"/>
  <c r="W23" i="11" s="1"/>
  <c r="Y23" i="11"/>
  <c r="AA23" i="11"/>
  <c r="AB23" i="11"/>
  <c r="AD23" i="11"/>
  <c r="AE23" i="11"/>
  <c r="AH23" i="11"/>
  <c r="N24" i="11"/>
  <c r="O24" i="11"/>
  <c r="R24" i="11"/>
  <c r="V24" i="11" s="1"/>
  <c r="U24" i="11"/>
  <c r="W24" i="11" s="1"/>
  <c r="Y24" i="11"/>
  <c r="Z24" i="11"/>
  <c r="AA24" i="11"/>
  <c r="AB24" i="11"/>
  <c r="AD24" i="11"/>
  <c r="AE24" i="11"/>
  <c r="AH24" i="11"/>
  <c r="N25" i="11"/>
  <c r="O25" i="11"/>
  <c r="R25" i="11"/>
  <c r="V25" i="11" s="1"/>
  <c r="U25" i="11"/>
  <c r="W25" i="11"/>
  <c r="Y25" i="11"/>
  <c r="Z25" i="11" s="1"/>
  <c r="AA25" i="11"/>
  <c r="AB25" i="11"/>
  <c r="AE25" i="11"/>
  <c r="AH25" i="11"/>
  <c r="N26" i="11"/>
  <c r="O26" i="11"/>
  <c r="Z26" i="11" s="1"/>
  <c r="R26" i="11"/>
  <c r="V26" i="11" s="1"/>
  <c r="U26" i="11"/>
  <c r="W26" i="11"/>
  <c r="Y26" i="11"/>
  <c r="AA26" i="11"/>
  <c r="AB26" i="11"/>
  <c r="AD26" i="11"/>
  <c r="AE26" i="11"/>
  <c r="AH26" i="11"/>
  <c r="N27" i="11"/>
  <c r="O27" i="11"/>
  <c r="R27" i="11"/>
  <c r="V27" i="11" s="1"/>
  <c r="X27" i="11" s="1"/>
  <c r="U27" i="11"/>
  <c r="W27" i="11"/>
  <c r="Y27" i="11"/>
  <c r="Z27" i="11"/>
  <c r="AA27" i="11"/>
  <c r="AB27" i="11"/>
  <c r="AE27" i="11"/>
  <c r="AH27" i="11"/>
  <c r="N28" i="11"/>
  <c r="O28" i="11"/>
  <c r="R28" i="11"/>
  <c r="V28" i="11" s="1"/>
  <c r="X28" i="11" s="1"/>
  <c r="U28" i="11"/>
  <c r="W28" i="11" s="1"/>
  <c r="Y28" i="11"/>
  <c r="Z28" i="11" s="1"/>
  <c r="AA28" i="11"/>
  <c r="AB28" i="11"/>
  <c r="AC28" i="11"/>
  <c r="AD28" i="11"/>
  <c r="AE28" i="11"/>
  <c r="AH28" i="11"/>
  <c r="N29" i="11"/>
  <c r="O29" i="11"/>
  <c r="R29" i="11"/>
  <c r="V29" i="11" s="1"/>
  <c r="U29" i="11"/>
  <c r="W29" i="11" s="1"/>
  <c r="Y29" i="11"/>
  <c r="Z29" i="11" s="1"/>
  <c r="AA29" i="11"/>
  <c r="AB29" i="11"/>
  <c r="AD29" i="11"/>
  <c r="AE29" i="11"/>
  <c r="AH29" i="11"/>
  <c r="N30" i="11"/>
  <c r="W30" i="11" s="1"/>
  <c r="O30" i="11"/>
  <c r="Z30" i="11" s="1"/>
  <c r="R30" i="11"/>
  <c r="V30" i="11" s="1"/>
  <c r="U30" i="11"/>
  <c r="Y30" i="11"/>
  <c r="AA30" i="11"/>
  <c r="AB30" i="11"/>
  <c r="AD30" i="11"/>
  <c r="AE30" i="11"/>
  <c r="AH30" i="11"/>
  <c r="N31" i="11"/>
  <c r="O31" i="11"/>
  <c r="Z31" i="11" s="1"/>
  <c r="R31" i="11"/>
  <c r="U31" i="11"/>
  <c r="W31" i="11" s="1"/>
  <c r="Y31" i="11"/>
  <c r="AA31" i="11"/>
  <c r="AB31" i="11"/>
  <c r="AD31" i="11"/>
  <c r="AE31" i="11"/>
  <c r="AH31" i="11"/>
  <c r="N32" i="11"/>
  <c r="O32" i="11"/>
  <c r="R32" i="11"/>
  <c r="V32" i="11" s="1"/>
  <c r="U32" i="11"/>
  <c r="W32" i="11" s="1"/>
  <c r="Y32" i="11"/>
  <c r="Z32" i="11"/>
  <c r="AA32" i="11"/>
  <c r="AB32" i="11"/>
  <c r="AD32" i="11"/>
  <c r="AE32" i="11"/>
  <c r="AH32" i="11"/>
  <c r="N33" i="11"/>
  <c r="O33" i="11"/>
  <c r="R33" i="11"/>
  <c r="V33" i="11" s="1"/>
  <c r="U33" i="11"/>
  <c r="W33" i="11"/>
  <c r="Y33" i="11"/>
  <c r="Z33" i="11" s="1"/>
  <c r="AA33" i="11"/>
  <c r="AB33" i="11"/>
  <c r="AE33" i="11"/>
  <c r="AH33" i="11"/>
  <c r="N34" i="11"/>
  <c r="O34" i="11"/>
  <c r="R34" i="11"/>
  <c r="V34" i="11" s="1"/>
  <c r="U34" i="11"/>
  <c r="W34" i="11"/>
  <c r="Y34" i="11"/>
  <c r="Z34" i="11" s="1"/>
  <c r="AA34" i="11"/>
  <c r="AB34" i="11"/>
  <c r="AD34" i="11"/>
  <c r="AE34" i="11"/>
  <c r="AH34" i="11"/>
  <c r="N35" i="11"/>
  <c r="O35" i="11"/>
  <c r="R35" i="11"/>
  <c r="V35" i="11" s="1"/>
  <c r="X35" i="11" s="1"/>
  <c r="U35" i="11"/>
  <c r="W35" i="11"/>
  <c r="Y35" i="11"/>
  <c r="Z35" i="11"/>
  <c r="AA35" i="11"/>
  <c r="AB35" i="11"/>
  <c r="AE35" i="11"/>
  <c r="AH35" i="11"/>
  <c r="N36" i="11"/>
  <c r="O36" i="11"/>
  <c r="R36" i="11"/>
  <c r="V36" i="11" s="1"/>
  <c r="X36" i="11" s="1"/>
  <c r="U36" i="11"/>
  <c r="W36" i="11" s="1"/>
  <c r="Y36" i="11"/>
  <c r="Z36" i="11" s="1"/>
  <c r="AA36" i="11"/>
  <c r="AB36" i="11"/>
  <c r="AC36" i="11"/>
  <c r="AD36" i="11"/>
  <c r="AE36" i="11"/>
  <c r="AH36" i="11"/>
  <c r="N37" i="11"/>
  <c r="O37" i="11"/>
  <c r="Z37" i="11" s="1"/>
  <c r="R37" i="11"/>
  <c r="V37" i="11" s="1"/>
  <c r="U37" i="11"/>
  <c r="W37" i="11" s="1"/>
  <c r="Y37" i="11"/>
  <c r="AA37" i="11"/>
  <c r="AB37" i="11"/>
  <c r="AD37" i="11"/>
  <c r="AE37" i="11"/>
  <c r="AH37" i="11"/>
  <c r="N38" i="11"/>
  <c r="W38" i="11" s="1"/>
  <c r="O38" i="11"/>
  <c r="Z38" i="11" s="1"/>
  <c r="R38" i="11"/>
  <c r="V38" i="11" s="1"/>
  <c r="U38" i="11"/>
  <c r="Y38" i="11"/>
  <c r="AA38" i="11"/>
  <c r="AB38" i="11"/>
  <c r="AC38" i="11"/>
  <c r="AE38" i="11"/>
  <c r="AH38" i="11"/>
  <c r="N39" i="11"/>
  <c r="O39" i="11"/>
  <c r="Z39" i="11" s="1"/>
  <c r="R39" i="11"/>
  <c r="U39" i="11"/>
  <c r="W39" i="11" s="1"/>
  <c r="Y39" i="11"/>
  <c r="AA39" i="11"/>
  <c r="AB39" i="11"/>
  <c r="AD39" i="11"/>
  <c r="AE39" i="11"/>
  <c r="AH39" i="11"/>
  <c r="N40" i="11"/>
  <c r="O40" i="11"/>
  <c r="R40" i="11"/>
  <c r="V40" i="11" s="1"/>
  <c r="U40" i="11"/>
  <c r="W40" i="11" s="1"/>
  <c r="Y40" i="11"/>
  <c r="Z40" i="11"/>
  <c r="AA40" i="11"/>
  <c r="AB40" i="11"/>
  <c r="AD40" i="11"/>
  <c r="AE40" i="11"/>
  <c r="AH40" i="11"/>
  <c r="N41" i="11"/>
  <c r="O41" i="11"/>
  <c r="R41" i="11"/>
  <c r="V41" i="11" s="1"/>
  <c r="U41" i="11"/>
  <c r="W41" i="11"/>
  <c r="Y41" i="11"/>
  <c r="Z41" i="11" s="1"/>
  <c r="AA41" i="11"/>
  <c r="AB41" i="11"/>
  <c r="AE41" i="11"/>
  <c r="AH41" i="11"/>
  <c r="N42" i="11"/>
  <c r="O42" i="11"/>
  <c r="R42" i="11"/>
  <c r="V42" i="11" s="1"/>
  <c r="X42" i="11" s="1"/>
  <c r="U42" i="11"/>
  <c r="W42" i="11"/>
  <c r="Y42" i="11"/>
  <c r="Z42" i="11" s="1"/>
  <c r="AA42" i="11"/>
  <c r="AB42" i="11"/>
  <c r="AD42" i="11"/>
  <c r="AE42" i="11"/>
  <c r="AH42" i="11"/>
  <c r="N43" i="11"/>
  <c r="O43" i="11"/>
  <c r="R43" i="11"/>
  <c r="V43" i="11" s="1"/>
  <c r="X43" i="11" s="1"/>
  <c r="U43" i="11"/>
  <c r="W43" i="11"/>
  <c r="Y43" i="11"/>
  <c r="Z43" i="11"/>
  <c r="AA43" i="11"/>
  <c r="AB43" i="11"/>
  <c r="AE43" i="11"/>
  <c r="AH43" i="11"/>
  <c r="N44" i="11"/>
  <c r="O44" i="11"/>
  <c r="R44" i="11"/>
  <c r="V44" i="11" s="1"/>
  <c r="X44" i="11" s="1"/>
  <c r="U44" i="11"/>
  <c r="W44" i="11" s="1"/>
  <c r="Y44" i="11"/>
  <c r="Z44" i="11" s="1"/>
  <c r="AA44" i="11"/>
  <c r="AB44" i="11"/>
  <c r="AE44" i="11"/>
  <c r="AH44" i="11"/>
  <c r="N45" i="11"/>
  <c r="O45" i="11"/>
  <c r="O2" i="11"/>
  <c r="N2" i="11"/>
  <c r="R55" i="11"/>
  <c r="V55" i="11" s="1"/>
  <c r="R56" i="11"/>
  <c r="V56" i="11" s="1"/>
  <c r="R58" i="11"/>
  <c r="V58" i="11" s="1"/>
  <c r="X58" i="11" s="1"/>
  <c r="R2" i="11"/>
  <c r="V2" i="11" s="1"/>
  <c r="X2" i="11" s="1"/>
  <c r="AE2" i="11"/>
  <c r="U2" i="11"/>
  <c r="W2" i="11" s="1"/>
  <c r="Y2" i="11"/>
  <c r="Z2" i="11" s="1"/>
  <c r="A3" i="11"/>
  <c r="B3" i="11"/>
  <c r="C3" i="11"/>
  <c r="D3" i="11"/>
  <c r="E3" i="11"/>
  <c r="F3" i="11"/>
  <c r="G3" i="11"/>
  <c r="H3" i="11"/>
  <c r="I3" i="11"/>
  <c r="J3" i="11"/>
  <c r="K3" i="11"/>
  <c r="L3" i="11"/>
  <c r="AJ3" i="11"/>
  <c r="A4" i="11"/>
  <c r="B4" i="11"/>
  <c r="C4" i="11"/>
  <c r="D4" i="11"/>
  <c r="E4" i="11"/>
  <c r="F4" i="11"/>
  <c r="G4" i="11"/>
  <c r="H4" i="11"/>
  <c r="I4" i="11"/>
  <c r="J4" i="11"/>
  <c r="K4" i="11"/>
  <c r="L4" i="11"/>
  <c r="AJ4" i="11"/>
  <c r="A5" i="11"/>
  <c r="B5" i="11"/>
  <c r="C5" i="11"/>
  <c r="D5" i="11"/>
  <c r="E5" i="11"/>
  <c r="F5" i="11"/>
  <c r="G5" i="11"/>
  <c r="H5" i="11"/>
  <c r="I5" i="11"/>
  <c r="J5" i="11"/>
  <c r="K5" i="11"/>
  <c r="L5" i="11"/>
  <c r="AJ5" i="11"/>
  <c r="A6" i="11"/>
  <c r="B6" i="11"/>
  <c r="C6" i="11"/>
  <c r="D6" i="11"/>
  <c r="E6" i="11"/>
  <c r="F6" i="11"/>
  <c r="G6" i="11"/>
  <c r="H6" i="11"/>
  <c r="I6" i="11"/>
  <c r="J6" i="11"/>
  <c r="K6" i="11"/>
  <c r="L6" i="11"/>
  <c r="AJ6" i="11"/>
  <c r="A7" i="11"/>
  <c r="B7" i="11"/>
  <c r="C7" i="11"/>
  <c r="D7" i="11"/>
  <c r="E7" i="11"/>
  <c r="F7" i="11"/>
  <c r="G7" i="11"/>
  <c r="H7" i="11"/>
  <c r="I7" i="11"/>
  <c r="J7" i="11"/>
  <c r="K7" i="11"/>
  <c r="L7" i="11"/>
  <c r="AJ7" i="11"/>
  <c r="A8" i="11"/>
  <c r="B8" i="11"/>
  <c r="C8" i="11"/>
  <c r="D8" i="11"/>
  <c r="E8" i="11"/>
  <c r="F8" i="11"/>
  <c r="G8" i="11"/>
  <c r="H8" i="11"/>
  <c r="I8" i="11"/>
  <c r="J8" i="11"/>
  <c r="K8" i="11"/>
  <c r="L8" i="11"/>
  <c r="AJ8" i="11"/>
  <c r="A9" i="11"/>
  <c r="B9" i="11"/>
  <c r="C9" i="11"/>
  <c r="D9" i="11"/>
  <c r="E9" i="11"/>
  <c r="F9" i="11"/>
  <c r="G9" i="11"/>
  <c r="H9" i="11"/>
  <c r="I9" i="11"/>
  <c r="J9" i="11"/>
  <c r="K9" i="11"/>
  <c r="L9" i="11"/>
  <c r="AJ9" i="11"/>
  <c r="A10" i="11"/>
  <c r="B10" i="11"/>
  <c r="C10" i="11"/>
  <c r="D10" i="11"/>
  <c r="E10" i="11"/>
  <c r="F10" i="11"/>
  <c r="G10" i="11"/>
  <c r="H10" i="11"/>
  <c r="I10" i="11"/>
  <c r="J10" i="11"/>
  <c r="K10" i="11"/>
  <c r="L10" i="11"/>
  <c r="AJ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AJ11" i="11"/>
  <c r="A12" i="11"/>
  <c r="B12" i="11"/>
  <c r="C12" i="11"/>
  <c r="D12" i="11"/>
  <c r="E12" i="11"/>
  <c r="F12" i="11"/>
  <c r="G12" i="11"/>
  <c r="H12" i="11"/>
  <c r="I12" i="11"/>
  <c r="J12" i="11"/>
  <c r="K12" i="11"/>
  <c r="L12" i="11"/>
  <c r="AJ12" i="11"/>
  <c r="A13" i="11"/>
  <c r="B13" i="11"/>
  <c r="C13" i="11"/>
  <c r="D13" i="11"/>
  <c r="E13" i="11"/>
  <c r="F13" i="11"/>
  <c r="G13" i="11"/>
  <c r="H13" i="11"/>
  <c r="I13" i="11"/>
  <c r="J13" i="11"/>
  <c r="K13" i="11"/>
  <c r="L13" i="11"/>
  <c r="AJ13" i="11"/>
  <c r="A14" i="11"/>
  <c r="B14" i="11"/>
  <c r="C14" i="11"/>
  <c r="D14" i="11"/>
  <c r="E14" i="11"/>
  <c r="F14" i="11"/>
  <c r="G14" i="11"/>
  <c r="H14" i="11"/>
  <c r="I14" i="11"/>
  <c r="J14" i="11"/>
  <c r="K14" i="11"/>
  <c r="L14" i="11"/>
  <c r="AJ14" i="11"/>
  <c r="A15" i="11"/>
  <c r="B15" i="11"/>
  <c r="C15" i="11"/>
  <c r="D15" i="11"/>
  <c r="E15" i="11"/>
  <c r="F15" i="11"/>
  <c r="G15" i="11"/>
  <c r="H15" i="11"/>
  <c r="I15" i="11"/>
  <c r="J15" i="11"/>
  <c r="K15" i="11"/>
  <c r="L15" i="11"/>
  <c r="AJ15" i="11"/>
  <c r="A16" i="11"/>
  <c r="B16" i="11"/>
  <c r="C16" i="11"/>
  <c r="D16" i="11"/>
  <c r="E16" i="11"/>
  <c r="F16" i="11"/>
  <c r="G16" i="11"/>
  <c r="H16" i="11"/>
  <c r="I16" i="11"/>
  <c r="J16" i="11"/>
  <c r="K16" i="11"/>
  <c r="L16" i="11"/>
  <c r="AJ16" i="11"/>
  <c r="A17" i="11"/>
  <c r="B17" i="11"/>
  <c r="C17" i="11"/>
  <c r="D17" i="11"/>
  <c r="E17" i="11"/>
  <c r="F17" i="11"/>
  <c r="G17" i="11"/>
  <c r="H17" i="11"/>
  <c r="I17" i="11"/>
  <c r="J17" i="11"/>
  <c r="K17" i="11"/>
  <c r="L17" i="11"/>
  <c r="AJ17" i="11"/>
  <c r="A18" i="11"/>
  <c r="B18" i="11"/>
  <c r="C18" i="11"/>
  <c r="D18" i="11"/>
  <c r="E18" i="11"/>
  <c r="F18" i="11"/>
  <c r="G18" i="11"/>
  <c r="H18" i="11"/>
  <c r="I18" i="11"/>
  <c r="J18" i="11"/>
  <c r="K18" i="11"/>
  <c r="L18" i="11"/>
  <c r="AJ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AJ19" i="11"/>
  <c r="A20" i="11"/>
  <c r="B20" i="11"/>
  <c r="C20" i="11"/>
  <c r="D20" i="11"/>
  <c r="E20" i="11"/>
  <c r="F20" i="11"/>
  <c r="G20" i="11"/>
  <c r="H20" i="11"/>
  <c r="I20" i="11"/>
  <c r="J20" i="11"/>
  <c r="K20" i="11"/>
  <c r="L20" i="11"/>
  <c r="AJ20" i="11"/>
  <c r="A21" i="11"/>
  <c r="B21" i="11"/>
  <c r="C21" i="11"/>
  <c r="D21" i="11"/>
  <c r="E21" i="11"/>
  <c r="F21" i="11"/>
  <c r="G21" i="11"/>
  <c r="H21" i="11"/>
  <c r="I21" i="11"/>
  <c r="J21" i="11"/>
  <c r="K21" i="11"/>
  <c r="L21" i="11"/>
  <c r="AJ21" i="11"/>
  <c r="A22" i="11"/>
  <c r="B22" i="11"/>
  <c r="C22" i="11"/>
  <c r="D22" i="11"/>
  <c r="E22" i="11"/>
  <c r="F22" i="11"/>
  <c r="G22" i="11"/>
  <c r="H22" i="11"/>
  <c r="I22" i="11"/>
  <c r="J22" i="11"/>
  <c r="K22" i="11"/>
  <c r="L22" i="11"/>
  <c r="AJ22" i="11"/>
  <c r="A23" i="11"/>
  <c r="B23" i="11"/>
  <c r="C23" i="11"/>
  <c r="D23" i="11"/>
  <c r="E23" i="11"/>
  <c r="F23" i="11"/>
  <c r="G23" i="11"/>
  <c r="H23" i="11"/>
  <c r="I23" i="11"/>
  <c r="J23" i="11"/>
  <c r="K23" i="11"/>
  <c r="L23" i="11"/>
  <c r="AJ23" i="11"/>
  <c r="A24" i="11"/>
  <c r="B24" i="11"/>
  <c r="C24" i="11"/>
  <c r="D24" i="11"/>
  <c r="E24" i="11"/>
  <c r="F24" i="11"/>
  <c r="G24" i="11"/>
  <c r="H24" i="11"/>
  <c r="I24" i="11"/>
  <c r="J24" i="11"/>
  <c r="K24" i="11"/>
  <c r="L24" i="11"/>
  <c r="AJ24" i="11"/>
  <c r="A25" i="11"/>
  <c r="B25" i="11"/>
  <c r="C25" i="11"/>
  <c r="D25" i="11"/>
  <c r="E25" i="11"/>
  <c r="F25" i="11"/>
  <c r="G25" i="11"/>
  <c r="H25" i="11"/>
  <c r="I25" i="11"/>
  <c r="J25" i="11"/>
  <c r="K25" i="11"/>
  <c r="L25" i="11"/>
  <c r="AJ25" i="11"/>
  <c r="A26" i="11"/>
  <c r="B26" i="11"/>
  <c r="C26" i="11"/>
  <c r="D26" i="11"/>
  <c r="E26" i="11"/>
  <c r="F26" i="11"/>
  <c r="G26" i="11"/>
  <c r="H26" i="11"/>
  <c r="I26" i="11"/>
  <c r="J26" i="11"/>
  <c r="K26" i="11"/>
  <c r="L26" i="11"/>
  <c r="AJ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AJ27" i="11"/>
  <c r="A28" i="11"/>
  <c r="B28" i="11"/>
  <c r="C28" i="11"/>
  <c r="D28" i="11"/>
  <c r="E28" i="11"/>
  <c r="F28" i="11"/>
  <c r="G28" i="11"/>
  <c r="H28" i="11"/>
  <c r="I28" i="11"/>
  <c r="J28" i="11"/>
  <c r="K28" i="11"/>
  <c r="L28" i="11"/>
  <c r="AJ28" i="11"/>
  <c r="A29" i="11"/>
  <c r="B29" i="11"/>
  <c r="C29" i="11"/>
  <c r="D29" i="11"/>
  <c r="E29" i="11"/>
  <c r="F29" i="11"/>
  <c r="G29" i="11"/>
  <c r="H29" i="11"/>
  <c r="I29" i="11"/>
  <c r="J29" i="11"/>
  <c r="K29" i="11"/>
  <c r="L29" i="11"/>
  <c r="AJ29" i="11"/>
  <c r="A30" i="11"/>
  <c r="B30" i="11"/>
  <c r="C30" i="11"/>
  <c r="D30" i="11"/>
  <c r="E30" i="11"/>
  <c r="F30" i="11"/>
  <c r="G30" i="11"/>
  <c r="H30" i="11"/>
  <c r="I30" i="11"/>
  <c r="J30" i="11"/>
  <c r="K30" i="11"/>
  <c r="L30" i="11"/>
  <c r="AJ30" i="11"/>
  <c r="A31" i="11"/>
  <c r="B31" i="11"/>
  <c r="C31" i="11"/>
  <c r="D31" i="11"/>
  <c r="E31" i="11"/>
  <c r="F31" i="11"/>
  <c r="G31" i="11"/>
  <c r="H31" i="11"/>
  <c r="I31" i="11"/>
  <c r="J31" i="11"/>
  <c r="K31" i="11"/>
  <c r="L31" i="11"/>
  <c r="AJ31" i="11"/>
  <c r="A32" i="11"/>
  <c r="B32" i="11"/>
  <c r="C32" i="11"/>
  <c r="D32" i="11"/>
  <c r="E32" i="11"/>
  <c r="F32" i="11"/>
  <c r="G32" i="11"/>
  <c r="H32" i="11"/>
  <c r="I32" i="11"/>
  <c r="J32" i="11"/>
  <c r="K32" i="11"/>
  <c r="L32" i="11"/>
  <c r="AJ32" i="11"/>
  <c r="A33" i="11"/>
  <c r="B33" i="11"/>
  <c r="C33" i="11"/>
  <c r="D33" i="11"/>
  <c r="E33" i="11"/>
  <c r="F33" i="11"/>
  <c r="G33" i="11"/>
  <c r="H33" i="11"/>
  <c r="I33" i="11"/>
  <c r="J33" i="11"/>
  <c r="K33" i="11"/>
  <c r="L33" i="11"/>
  <c r="AJ33" i="11"/>
  <c r="A34" i="11"/>
  <c r="B34" i="11"/>
  <c r="C34" i="11"/>
  <c r="D34" i="11"/>
  <c r="E34" i="11"/>
  <c r="F34" i="11"/>
  <c r="G34" i="11"/>
  <c r="H34" i="11"/>
  <c r="I34" i="11"/>
  <c r="J34" i="11"/>
  <c r="K34" i="11"/>
  <c r="L34" i="11"/>
  <c r="AJ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AJ35" i="11"/>
  <c r="A36" i="11"/>
  <c r="B36" i="11"/>
  <c r="C36" i="11"/>
  <c r="D36" i="11"/>
  <c r="E36" i="11"/>
  <c r="F36" i="11"/>
  <c r="G36" i="11"/>
  <c r="H36" i="11"/>
  <c r="I36" i="11"/>
  <c r="J36" i="11"/>
  <c r="K36" i="11"/>
  <c r="L36" i="11"/>
  <c r="AJ36" i="11"/>
  <c r="A37" i="11"/>
  <c r="B37" i="11"/>
  <c r="C37" i="11"/>
  <c r="D37" i="11"/>
  <c r="E37" i="11"/>
  <c r="F37" i="11"/>
  <c r="G37" i="11"/>
  <c r="H37" i="11"/>
  <c r="I37" i="11"/>
  <c r="J37" i="11"/>
  <c r="K37" i="11"/>
  <c r="L37" i="11"/>
  <c r="AJ37" i="11"/>
  <c r="A38" i="11"/>
  <c r="B38" i="11"/>
  <c r="C38" i="11"/>
  <c r="D38" i="11"/>
  <c r="E38" i="11"/>
  <c r="F38" i="11"/>
  <c r="G38" i="11"/>
  <c r="H38" i="11"/>
  <c r="I38" i="11"/>
  <c r="J38" i="11"/>
  <c r="K38" i="11"/>
  <c r="L38" i="11"/>
  <c r="AJ38" i="11"/>
  <c r="A39" i="11"/>
  <c r="B39" i="11"/>
  <c r="C39" i="11"/>
  <c r="D39" i="11"/>
  <c r="E39" i="11"/>
  <c r="F39" i="11"/>
  <c r="G39" i="11"/>
  <c r="H39" i="11"/>
  <c r="I39" i="11"/>
  <c r="J39" i="11"/>
  <c r="K39" i="11"/>
  <c r="L39" i="11"/>
  <c r="AJ39" i="11"/>
  <c r="A40" i="11"/>
  <c r="B40" i="11"/>
  <c r="C40" i="11"/>
  <c r="D40" i="11"/>
  <c r="E40" i="11"/>
  <c r="F40" i="11"/>
  <c r="G40" i="11"/>
  <c r="H40" i="11"/>
  <c r="I40" i="11"/>
  <c r="J40" i="11"/>
  <c r="K40" i="11"/>
  <c r="L40" i="11"/>
  <c r="AJ40" i="11"/>
  <c r="A41" i="11"/>
  <c r="B41" i="11"/>
  <c r="C41" i="11"/>
  <c r="D41" i="11"/>
  <c r="E41" i="11"/>
  <c r="F41" i="11"/>
  <c r="G41" i="11"/>
  <c r="H41" i="11"/>
  <c r="I41" i="11"/>
  <c r="J41" i="11"/>
  <c r="K41" i="11"/>
  <c r="L41" i="11"/>
  <c r="AJ41" i="11"/>
  <c r="A42" i="11"/>
  <c r="B42" i="11"/>
  <c r="C42" i="11"/>
  <c r="D42" i="11"/>
  <c r="E42" i="11"/>
  <c r="F42" i="11"/>
  <c r="G42" i="11"/>
  <c r="H42" i="11"/>
  <c r="I42" i="11"/>
  <c r="J42" i="11"/>
  <c r="K42" i="11"/>
  <c r="L42" i="11"/>
  <c r="AJ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AJ43" i="11"/>
  <c r="A44" i="11"/>
  <c r="I44" i="11"/>
  <c r="L44" i="11"/>
  <c r="AJ44" i="11"/>
  <c r="A45" i="11"/>
  <c r="I45" i="11"/>
  <c r="L45" i="11"/>
  <c r="U45" i="11"/>
  <c r="W45" i="11" s="1"/>
  <c r="Y45" i="11"/>
  <c r="Z45" i="11" s="1"/>
  <c r="AA45" i="11"/>
  <c r="AB45" i="11"/>
  <c r="AJ45" i="11"/>
  <c r="A46" i="11"/>
  <c r="I46" i="11"/>
  <c r="J46" i="11"/>
  <c r="K46" i="11"/>
  <c r="L46" i="11"/>
  <c r="AJ46" i="11"/>
  <c r="A47" i="11"/>
  <c r="I47" i="11"/>
  <c r="J47" i="11"/>
  <c r="K47" i="11"/>
  <c r="L47" i="11"/>
  <c r="AJ47" i="11"/>
  <c r="A48" i="11"/>
  <c r="I48" i="11"/>
  <c r="J48" i="11"/>
  <c r="K48" i="11"/>
  <c r="L48" i="11"/>
  <c r="AJ48" i="11"/>
  <c r="A49" i="11"/>
  <c r="I49" i="11"/>
  <c r="J49" i="11"/>
  <c r="K49" i="11"/>
  <c r="L49" i="11"/>
  <c r="AJ49" i="11"/>
  <c r="A50" i="11"/>
  <c r="I50" i="11"/>
  <c r="J50" i="11"/>
  <c r="K50" i="11"/>
  <c r="L50" i="11"/>
  <c r="AJ50" i="11"/>
  <c r="A51" i="11"/>
  <c r="I51" i="11"/>
  <c r="J51" i="11"/>
  <c r="K51" i="11"/>
  <c r="L51" i="11"/>
  <c r="AJ51" i="11"/>
  <c r="A52" i="11"/>
  <c r="I52" i="11"/>
  <c r="J52" i="11"/>
  <c r="K52" i="11"/>
  <c r="L52" i="11"/>
  <c r="AJ52" i="11"/>
  <c r="A53" i="11"/>
  <c r="I53" i="11"/>
  <c r="J53" i="11"/>
  <c r="K53" i="11"/>
  <c r="L53" i="11"/>
  <c r="AJ53" i="11"/>
  <c r="A54" i="11"/>
  <c r="I54" i="11"/>
  <c r="J54" i="11"/>
  <c r="K54" i="11"/>
  <c r="L54" i="11"/>
  <c r="AJ54" i="11"/>
  <c r="A55" i="11"/>
  <c r="I55" i="11"/>
  <c r="J55" i="11"/>
  <c r="K55" i="11"/>
  <c r="L55" i="11"/>
  <c r="AJ55" i="11"/>
  <c r="A56" i="11"/>
  <c r="I56" i="11"/>
  <c r="J56" i="11"/>
  <c r="K56" i="11"/>
  <c r="L56" i="11"/>
  <c r="AJ56" i="11"/>
  <c r="A57" i="11"/>
  <c r="I57" i="11"/>
  <c r="J57" i="11"/>
  <c r="K57" i="11"/>
  <c r="L57" i="11"/>
  <c r="AJ57" i="11"/>
  <c r="A58" i="11"/>
  <c r="I58" i="11"/>
  <c r="J58" i="11"/>
  <c r="K58" i="11"/>
  <c r="L58" i="11"/>
  <c r="AJ58" i="11"/>
  <c r="A59" i="11"/>
  <c r="I59" i="11"/>
  <c r="L59" i="11"/>
  <c r="AJ59" i="11"/>
  <c r="A60" i="11"/>
  <c r="I60" i="11"/>
  <c r="L60" i="11"/>
  <c r="AJ60" i="11"/>
  <c r="A61" i="11"/>
  <c r="I61" i="11"/>
  <c r="L61" i="11"/>
  <c r="AJ61" i="11"/>
  <c r="A62" i="11"/>
  <c r="I62" i="11"/>
  <c r="L62" i="11"/>
  <c r="AJ62" i="11"/>
  <c r="A63" i="11"/>
  <c r="I63" i="11"/>
  <c r="L63" i="11"/>
  <c r="AJ63" i="11"/>
  <c r="A64" i="11"/>
  <c r="I64" i="11"/>
  <c r="L64" i="11"/>
  <c r="AJ64" i="11"/>
  <c r="A65" i="11"/>
  <c r="I65" i="11"/>
  <c r="L65" i="11"/>
  <c r="AJ65" i="11"/>
  <c r="A66" i="11"/>
  <c r="I66" i="11"/>
  <c r="L66" i="11"/>
  <c r="AJ66" i="11"/>
  <c r="A67" i="11"/>
  <c r="I67" i="11"/>
  <c r="L67" i="11"/>
  <c r="AJ67" i="11"/>
  <c r="A68" i="11"/>
  <c r="I68" i="11"/>
  <c r="L68" i="11"/>
  <c r="AJ68" i="11"/>
  <c r="A69" i="11"/>
  <c r="I69" i="11"/>
  <c r="L69" i="11"/>
  <c r="AJ69" i="11"/>
  <c r="A70" i="11"/>
  <c r="I70" i="11"/>
  <c r="L70" i="11"/>
  <c r="AJ70" i="11"/>
  <c r="A71" i="11"/>
  <c r="I71" i="11"/>
  <c r="L71" i="11"/>
  <c r="AJ71" i="11"/>
  <c r="A72" i="11"/>
  <c r="I72" i="11"/>
  <c r="L72" i="11"/>
  <c r="AJ72" i="11"/>
  <c r="A73" i="11"/>
  <c r="I73" i="11"/>
  <c r="L73" i="11"/>
  <c r="AJ73" i="11"/>
  <c r="A74" i="11"/>
  <c r="I74" i="11"/>
  <c r="L74" i="11"/>
  <c r="AJ74" i="11"/>
  <c r="A75" i="11"/>
  <c r="I75" i="11"/>
  <c r="L75" i="11"/>
  <c r="AJ75" i="11"/>
  <c r="A76" i="11"/>
  <c r="I76" i="11"/>
  <c r="L76" i="11"/>
  <c r="AJ76" i="11"/>
  <c r="A77" i="11"/>
  <c r="I77" i="11"/>
  <c r="L77" i="11"/>
  <c r="AJ77" i="11"/>
  <c r="A78" i="11"/>
  <c r="I78" i="11"/>
  <c r="L78" i="11"/>
  <c r="AJ78" i="11"/>
  <c r="A79" i="11"/>
  <c r="I79" i="11"/>
  <c r="L79" i="11"/>
  <c r="AJ79" i="11"/>
  <c r="A80" i="11"/>
  <c r="I80" i="11"/>
  <c r="L80" i="11"/>
  <c r="AJ80" i="11"/>
  <c r="A81" i="11"/>
  <c r="I81" i="11"/>
  <c r="L81" i="11"/>
  <c r="AJ81" i="11"/>
  <c r="A82" i="11"/>
  <c r="I82" i="11"/>
  <c r="L82" i="11"/>
  <c r="AJ82" i="11"/>
  <c r="A83" i="11"/>
  <c r="I83" i="11"/>
  <c r="L83" i="11"/>
  <c r="AJ83" i="11"/>
  <c r="A84" i="11"/>
  <c r="I84" i="11"/>
  <c r="L84" i="11"/>
  <c r="AJ84" i="11"/>
  <c r="A85" i="11"/>
  <c r="I85" i="11"/>
  <c r="L85" i="11"/>
  <c r="AJ85" i="11"/>
  <c r="A86" i="11"/>
  <c r="I86" i="11"/>
  <c r="L86" i="11"/>
  <c r="AJ86" i="11"/>
  <c r="A87" i="11"/>
  <c r="I87" i="11"/>
  <c r="L87" i="11"/>
  <c r="AJ87" i="11"/>
  <c r="A88" i="11"/>
  <c r="I88" i="11"/>
  <c r="L88" i="11"/>
  <c r="AJ88" i="11"/>
  <c r="A89" i="11"/>
  <c r="I89" i="11"/>
  <c r="L89" i="11"/>
  <c r="AJ89" i="11"/>
  <c r="A90" i="11"/>
  <c r="I90" i="11"/>
  <c r="L90" i="11"/>
  <c r="AJ90" i="11"/>
  <c r="A91" i="11"/>
  <c r="G91" i="11"/>
  <c r="I91" i="11"/>
  <c r="J91" i="11"/>
  <c r="L91" i="11"/>
  <c r="AJ91" i="11"/>
  <c r="A92" i="11"/>
  <c r="G92" i="11"/>
  <c r="I92" i="11"/>
  <c r="J92" i="11"/>
  <c r="K92" i="11"/>
  <c r="L92" i="11"/>
  <c r="AJ92" i="11"/>
  <c r="A93" i="11"/>
  <c r="G93" i="11"/>
  <c r="I93" i="11"/>
  <c r="J93" i="11"/>
  <c r="K93" i="11"/>
  <c r="L93" i="11"/>
  <c r="AJ93" i="11"/>
  <c r="A94" i="11"/>
  <c r="G94" i="11"/>
  <c r="I94" i="11"/>
  <c r="J94" i="11"/>
  <c r="K94" i="11"/>
  <c r="L94" i="11"/>
  <c r="AJ94" i="11"/>
  <c r="A95" i="11"/>
  <c r="G95" i="11"/>
  <c r="I95" i="11"/>
  <c r="J95" i="11"/>
  <c r="K95" i="11"/>
  <c r="L95" i="11"/>
  <c r="AJ95" i="11"/>
  <c r="A96" i="11"/>
  <c r="G96" i="11"/>
  <c r="I96" i="11"/>
  <c r="J96" i="11"/>
  <c r="K96" i="11"/>
  <c r="L96" i="11"/>
  <c r="AJ96" i="11"/>
  <c r="A97" i="11"/>
  <c r="G97" i="11"/>
  <c r="I97" i="11"/>
  <c r="J97" i="11"/>
  <c r="K97" i="11"/>
  <c r="L97" i="11"/>
  <c r="AJ97" i="11"/>
  <c r="A98" i="11"/>
  <c r="G98" i="11"/>
  <c r="I98" i="11"/>
  <c r="J98" i="11"/>
  <c r="K98" i="11"/>
  <c r="L98" i="11"/>
  <c r="AJ98" i="11"/>
  <c r="A99" i="11"/>
  <c r="G99" i="11"/>
  <c r="I99" i="11"/>
  <c r="J99" i="11"/>
  <c r="L99" i="11"/>
  <c r="AJ99" i="11"/>
  <c r="A100" i="11"/>
  <c r="G100" i="11"/>
  <c r="I100" i="11"/>
  <c r="J100" i="11"/>
  <c r="K100" i="11"/>
  <c r="L100" i="11"/>
  <c r="AJ100" i="11"/>
  <c r="A101" i="11"/>
  <c r="G101" i="11"/>
  <c r="I101" i="11"/>
  <c r="J101" i="11"/>
  <c r="K101" i="11"/>
  <c r="L101" i="11"/>
  <c r="AJ101" i="11"/>
  <c r="A102" i="11"/>
  <c r="G102" i="11"/>
  <c r="I102" i="11"/>
  <c r="J102" i="11"/>
  <c r="K102" i="11"/>
  <c r="L102" i="11"/>
  <c r="AJ102" i="11"/>
  <c r="A103" i="11"/>
  <c r="G103" i="11"/>
  <c r="I103" i="11"/>
  <c r="J103" i="11"/>
  <c r="K103" i="11"/>
  <c r="L103" i="11"/>
  <c r="AJ103" i="11"/>
  <c r="A104" i="11"/>
  <c r="G104" i="11"/>
  <c r="I104" i="11"/>
  <c r="J104" i="11"/>
  <c r="K104" i="11"/>
  <c r="L104" i="11"/>
  <c r="AJ104" i="11"/>
  <c r="A105" i="11"/>
  <c r="G105" i="11"/>
  <c r="I105" i="11"/>
  <c r="J105" i="11"/>
  <c r="K105" i="11"/>
  <c r="L105" i="11"/>
  <c r="AJ105" i="11"/>
  <c r="A106" i="11"/>
  <c r="G106" i="11"/>
  <c r="I106" i="11"/>
  <c r="J106" i="11"/>
  <c r="K106" i="11"/>
  <c r="L106" i="11"/>
  <c r="AJ106" i="11"/>
  <c r="A107" i="11"/>
  <c r="G107" i="11"/>
  <c r="I107" i="11"/>
  <c r="J107" i="11"/>
  <c r="L107" i="11"/>
  <c r="AJ107" i="11"/>
  <c r="A108" i="11"/>
  <c r="G108" i="11"/>
  <c r="I108" i="11"/>
  <c r="J108" i="11"/>
  <c r="K108" i="11"/>
  <c r="L108" i="11"/>
  <c r="AJ108" i="11"/>
  <c r="A109" i="11"/>
  <c r="G109" i="11"/>
  <c r="I109" i="11"/>
  <c r="J109" i="11"/>
  <c r="K109" i="11"/>
  <c r="L109" i="11"/>
  <c r="AJ109" i="11"/>
  <c r="A110" i="11"/>
  <c r="G110" i="11"/>
  <c r="I110" i="11"/>
  <c r="J110" i="11"/>
  <c r="K110" i="11"/>
  <c r="L110" i="11"/>
  <c r="AJ110" i="11"/>
  <c r="A111" i="11"/>
  <c r="G111" i="11"/>
  <c r="I111" i="11"/>
  <c r="J111" i="11"/>
  <c r="K111" i="11"/>
  <c r="L111" i="11"/>
  <c r="AJ111" i="11"/>
  <c r="A112" i="11"/>
  <c r="G112" i="11"/>
  <c r="I112" i="11"/>
  <c r="J112" i="11"/>
  <c r="K112" i="11"/>
  <c r="L112" i="11"/>
  <c r="AJ112" i="11"/>
  <c r="A113" i="11"/>
  <c r="G113" i="11"/>
  <c r="I113" i="11"/>
  <c r="J113" i="11"/>
  <c r="K113" i="11"/>
  <c r="L113" i="11"/>
  <c r="AJ113" i="11"/>
  <c r="A114" i="11"/>
  <c r="G114" i="11"/>
  <c r="I114" i="11"/>
  <c r="J114" i="11"/>
  <c r="K114" i="11"/>
  <c r="L114" i="11"/>
  <c r="AJ114" i="11"/>
  <c r="A115" i="11"/>
  <c r="G115" i="11"/>
  <c r="I115" i="11"/>
  <c r="J115" i="11"/>
  <c r="L115" i="11"/>
  <c r="AJ115" i="11"/>
  <c r="A116" i="11"/>
  <c r="G116" i="11"/>
  <c r="I116" i="11"/>
  <c r="J116" i="11"/>
  <c r="K116" i="11"/>
  <c r="L116" i="11"/>
  <c r="AJ116" i="11"/>
  <c r="A117" i="11"/>
  <c r="G117" i="11"/>
  <c r="I117" i="11"/>
  <c r="J117" i="11"/>
  <c r="K117" i="11"/>
  <c r="L117" i="11"/>
  <c r="AJ117" i="11"/>
  <c r="A118" i="11"/>
  <c r="G118" i="11"/>
  <c r="I118" i="11"/>
  <c r="J118" i="11"/>
  <c r="K118" i="11"/>
  <c r="L118" i="11"/>
  <c r="AJ118" i="11"/>
  <c r="A119" i="11"/>
  <c r="G119" i="11"/>
  <c r="I119" i="11"/>
  <c r="J119" i="11"/>
  <c r="K119" i="11"/>
  <c r="L119" i="11"/>
  <c r="AJ119" i="11"/>
  <c r="A120" i="11"/>
  <c r="G120" i="11"/>
  <c r="I120" i="11"/>
  <c r="J120" i="11"/>
  <c r="K120" i="11"/>
  <c r="L120" i="11"/>
  <c r="AJ120" i="11"/>
  <c r="A121" i="11"/>
  <c r="G121" i="11"/>
  <c r="I121" i="11"/>
  <c r="J121" i="11"/>
  <c r="K121" i="11"/>
  <c r="L121" i="11"/>
  <c r="AJ121" i="11"/>
  <c r="A122" i="11"/>
  <c r="G122" i="11"/>
  <c r="I122" i="11"/>
  <c r="J122" i="11"/>
  <c r="K122" i="11"/>
  <c r="L122" i="11"/>
  <c r="AJ122" i="11"/>
  <c r="A123" i="11"/>
  <c r="G123" i="11"/>
  <c r="I123" i="11"/>
  <c r="J123" i="11"/>
  <c r="L123" i="11"/>
  <c r="AJ123" i="11"/>
  <c r="A124" i="11"/>
  <c r="G124" i="11"/>
  <c r="I124" i="11"/>
  <c r="J124" i="11"/>
  <c r="K124" i="11"/>
  <c r="L124" i="11"/>
  <c r="AJ124" i="11"/>
  <c r="A125" i="11"/>
  <c r="G125" i="11"/>
  <c r="I125" i="11"/>
  <c r="J125" i="11"/>
  <c r="K125" i="11"/>
  <c r="L125" i="11"/>
  <c r="AJ125" i="11"/>
  <c r="A126" i="11"/>
  <c r="G126" i="11"/>
  <c r="I126" i="11"/>
  <c r="J126" i="11"/>
  <c r="K126" i="11"/>
  <c r="L126" i="11"/>
  <c r="AJ126" i="11"/>
  <c r="A127" i="11"/>
  <c r="G127" i="11"/>
  <c r="I127" i="11"/>
  <c r="J127" i="11"/>
  <c r="K127" i="11"/>
  <c r="L127" i="11"/>
  <c r="AJ127" i="11"/>
  <c r="A128" i="11"/>
  <c r="G128" i="11"/>
  <c r="I128" i="11"/>
  <c r="J128" i="11"/>
  <c r="K128" i="11"/>
  <c r="L128" i="11"/>
  <c r="AJ128" i="11"/>
  <c r="A129" i="11"/>
  <c r="G129" i="11"/>
  <c r="I129" i="11"/>
  <c r="J129" i="11"/>
  <c r="K129" i="11"/>
  <c r="L129" i="11"/>
  <c r="AJ129" i="11"/>
  <c r="A130" i="11"/>
  <c r="G130" i="11"/>
  <c r="I130" i="11"/>
  <c r="J130" i="11"/>
  <c r="K130" i="11"/>
  <c r="L130" i="11"/>
  <c r="AJ130" i="11"/>
  <c r="A131" i="11"/>
  <c r="G131" i="11"/>
  <c r="I131" i="11"/>
  <c r="J131" i="11"/>
  <c r="L131" i="11"/>
  <c r="AJ131" i="11"/>
  <c r="A132" i="11"/>
  <c r="G132" i="11"/>
  <c r="I132" i="11"/>
  <c r="J132" i="11"/>
  <c r="K132" i="11"/>
  <c r="L132" i="11"/>
  <c r="AJ132" i="11"/>
  <c r="A133" i="11"/>
  <c r="G133" i="11"/>
  <c r="I133" i="11"/>
  <c r="J133" i="11"/>
  <c r="K133" i="11"/>
  <c r="L133" i="11"/>
  <c r="AJ133" i="11"/>
  <c r="A134" i="11"/>
  <c r="G134" i="11"/>
  <c r="I134" i="11"/>
  <c r="J134" i="11"/>
  <c r="K134" i="11"/>
  <c r="L134" i="11"/>
  <c r="AJ134" i="11"/>
  <c r="A135" i="11"/>
  <c r="G135" i="11"/>
  <c r="I135" i="11"/>
  <c r="J135" i="11"/>
  <c r="K135" i="11"/>
  <c r="L135" i="11"/>
  <c r="AJ135" i="11"/>
  <c r="A136" i="11"/>
  <c r="G136" i="11"/>
  <c r="I136" i="11"/>
  <c r="J136" i="11"/>
  <c r="K136" i="11"/>
  <c r="L136" i="11"/>
  <c r="AJ136" i="11"/>
  <c r="A137" i="11"/>
  <c r="G137" i="11"/>
  <c r="I137" i="11"/>
  <c r="J137" i="11"/>
  <c r="K137" i="11"/>
  <c r="L137" i="11"/>
  <c r="AJ137" i="11"/>
  <c r="A138" i="11"/>
  <c r="G138" i="11"/>
  <c r="I138" i="11"/>
  <c r="J138" i="11"/>
  <c r="K138" i="11"/>
  <c r="L138" i="11"/>
  <c r="AJ138" i="11"/>
  <c r="A139" i="11"/>
  <c r="G139" i="11"/>
  <c r="I139" i="11"/>
  <c r="J139" i="11"/>
  <c r="L139" i="11"/>
  <c r="AJ139" i="11"/>
  <c r="A140" i="11"/>
  <c r="G140" i="11"/>
  <c r="I140" i="11"/>
  <c r="J140" i="11"/>
  <c r="K140" i="11"/>
  <c r="L140" i="11"/>
  <c r="AJ140" i="11"/>
  <c r="A141" i="11"/>
  <c r="G141" i="11"/>
  <c r="I141" i="11"/>
  <c r="J141" i="11"/>
  <c r="K141" i="11"/>
  <c r="L141" i="11"/>
  <c r="AJ141" i="11"/>
  <c r="A142" i="11"/>
  <c r="G142" i="11"/>
  <c r="I142" i="11"/>
  <c r="J142" i="11"/>
  <c r="K142" i="11"/>
  <c r="L142" i="11"/>
  <c r="AJ142" i="11"/>
  <c r="A143" i="11"/>
  <c r="G143" i="11"/>
  <c r="I143" i="11"/>
  <c r="J143" i="11"/>
  <c r="K143" i="11"/>
  <c r="L143" i="11"/>
  <c r="AJ143" i="11"/>
  <c r="A144" i="11"/>
  <c r="G144" i="11"/>
  <c r="I144" i="11"/>
  <c r="J144" i="11"/>
  <c r="K144" i="11"/>
  <c r="L144" i="11"/>
  <c r="AJ144" i="11"/>
  <c r="A145" i="11"/>
  <c r="G145" i="11"/>
  <c r="I145" i="11"/>
  <c r="J145" i="11"/>
  <c r="K145" i="11"/>
  <c r="L145" i="11"/>
  <c r="AJ145" i="11"/>
  <c r="A146" i="11"/>
  <c r="G146" i="11"/>
  <c r="I146" i="11"/>
  <c r="J146" i="11"/>
  <c r="K146" i="11"/>
  <c r="L146" i="11"/>
  <c r="AJ146" i="11"/>
  <c r="A147" i="11"/>
  <c r="G147" i="11"/>
  <c r="I147" i="11"/>
  <c r="J147" i="11"/>
  <c r="L147" i="11"/>
  <c r="AJ147" i="11"/>
  <c r="A148" i="11"/>
  <c r="G148" i="11"/>
  <c r="I148" i="11"/>
  <c r="J148" i="11"/>
  <c r="K148" i="11"/>
  <c r="L148" i="11"/>
  <c r="AJ148" i="11"/>
  <c r="A149" i="11"/>
  <c r="G149" i="11"/>
  <c r="I149" i="11"/>
  <c r="J149" i="11"/>
  <c r="K149" i="11"/>
  <c r="L149" i="11"/>
  <c r="AJ149" i="11"/>
  <c r="A150" i="11"/>
  <c r="G150" i="11"/>
  <c r="I150" i="11"/>
  <c r="J150" i="11"/>
  <c r="K150" i="11"/>
  <c r="L150" i="11"/>
  <c r="AJ150" i="11"/>
  <c r="A151" i="11"/>
  <c r="G151" i="11"/>
  <c r="I151" i="11"/>
  <c r="J151" i="11"/>
  <c r="K151" i="11"/>
  <c r="L151" i="11"/>
  <c r="AJ151" i="11"/>
  <c r="A152" i="11"/>
  <c r="G152" i="11"/>
  <c r="I152" i="11"/>
  <c r="J152" i="11"/>
  <c r="K152" i="11"/>
  <c r="L152" i="11"/>
  <c r="AJ152" i="11"/>
  <c r="A153" i="11"/>
  <c r="G153" i="11"/>
  <c r="I153" i="11"/>
  <c r="J153" i="11"/>
  <c r="K153" i="11"/>
  <c r="L153" i="11"/>
  <c r="AJ153" i="11"/>
  <c r="A154" i="11"/>
  <c r="G154" i="11"/>
  <c r="I154" i="11"/>
  <c r="J154" i="11"/>
  <c r="K154" i="11"/>
  <c r="L154" i="11"/>
  <c r="AJ154" i="11"/>
  <c r="A155" i="11"/>
  <c r="G155" i="11"/>
  <c r="I155" i="11"/>
  <c r="J155" i="11"/>
  <c r="L155" i="11"/>
  <c r="AJ155" i="11"/>
  <c r="A156" i="11"/>
  <c r="G156" i="11"/>
  <c r="I156" i="11"/>
  <c r="J156" i="11"/>
  <c r="K156" i="11"/>
  <c r="L156" i="11"/>
  <c r="AJ156" i="11"/>
  <c r="A157" i="11"/>
  <c r="G157" i="11"/>
  <c r="I157" i="11"/>
  <c r="J157" i="11"/>
  <c r="K157" i="11"/>
  <c r="L157" i="11"/>
  <c r="AJ157" i="11"/>
  <c r="A158" i="11"/>
  <c r="G158" i="11"/>
  <c r="I158" i="11"/>
  <c r="J158" i="11"/>
  <c r="K158" i="11"/>
  <c r="L158" i="11"/>
  <c r="AJ158" i="11"/>
  <c r="A159" i="11"/>
  <c r="G159" i="11"/>
  <c r="I159" i="11"/>
  <c r="J159" i="11"/>
  <c r="K159" i="11"/>
  <c r="L159" i="11"/>
  <c r="AJ159" i="11"/>
  <c r="A160" i="11"/>
  <c r="G160" i="11"/>
  <c r="I160" i="11"/>
  <c r="J160" i="11"/>
  <c r="K160" i="11"/>
  <c r="L160" i="11"/>
  <c r="AJ160" i="11"/>
  <c r="A161" i="11"/>
  <c r="G161" i="11"/>
  <c r="I161" i="11"/>
  <c r="J161" i="11"/>
  <c r="K161" i="11"/>
  <c r="L161" i="11"/>
  <c r="AJ161" i="11"/>
  <c r="A162" i="11"/>
  <c r="G162" i="11"/>
  <c r="I162" i="11"/>
  <c r="J162" i="11"/>
  <c r="K162" i="11"/>
  <c r="L162" i="11"/>
  <c r="AJ162" i="11"/>
  <c r="A163" i="11"/>
  <c r="G163" i="11"/>
  <c r="I163" i="11"/>
  <c r="J163" i="11"/>
  <c r="L163" i="11"/>
  <c r="AJ163" i="11"/>
  <c r="A164" i="11"/>
  <c r="G164" i="11"/>
  <c r="I164" i="11"/>
  <c r="J164" i="11"/>
  <c r="K164" i="11"/>
  <c r="L164" i="11"/>
  <c r="AJ164" i="11"/>
  <c r="A165" i="11"/>
  <c r="G165" i="11"/>
  <c r="I165" i="11"/>
  <c r="J165" i="11"/>
  <c r="K165" i="11"/>
  <c r="L165" i="11"/>
  <c r="AJ165" i="11"/>
  <c r="A166" i="11"/>
  <c r="G166" i="11"/>
  <c r="I166" i="11"/>
  <c r="J166" i="11"/>
  <c r="K166" i="11"/>
  <c r="L166" i="11"/>
  <c r="AJ166" i="11"/>
  <c r="A167" i="11"/>
  <c r="G167" i="11"/>
  <c r="I167" i="11"/>
  <c r="J167" i="11"/>
  <c r="K167" i="11"/>
  <c r="L167" i="11"/>
  <c r="AJ167" i="11"/>
  <c r="A168" i="11"/>
  <c r="G168" i="11"/>
  <c r="I168" i="11"/>
  <c r="J168" i="11"/>
  <c r="K168" i="11"/>
  <c r="L168" i="11"/>
  <c r="AJ168" i="11"/>
  <c r="A169" i="11"/>
  <c r="G169" i="11"/>
  <c r="I169" i="11"/>
  <c r="J169" i="11"/>
  <c r="K169" i="11"/>
  <c r="L169" i="11"/>
  <c r="AJ169" i="11"/>
  <c r="A170" i="11"/>
  <c r="G170" i="11"/>
  <c r="I170" i="11"/>
  <c r="J170" i="11"/>
  <c r="K170" i="11"/>
  <c r="L170" i="11"/>
  <c r="AJ170" i="11"/>
  <c r="A171" i="11"/>
  <c r="G171" i="11"/>
  <c r="I171" i="11"/>
  <c r="J171" i="11"/>
  <c r="L171" i="11"/>
  <c r="AJ171" i="11"/>
  <c r="A172" i="11"/>
  <c r="G172" i="11"/>
  <c r="I172" i="11"/>
  <c r="J172" i="11"/>
  <c r="K172" i="11"/>
  <c r="L172" i="11"/>
  <c r="AJ172" i="11"/>
  <c r="A173" i="11"/>
  <c r="G173" i="11"/>
  <c r="I173" i="11"/>
  <c r="J173" i="11"/>
  <c r="K173" i="11"/>
  <c r="L173" i="11"/>
  <c r="AJ173" i="11"/>
  <c r="A174" i="11"/>
  <c r="G174" i="11"/>
  <c r="I174" i="11"/>
  <c r="J174" i="11"/>
  <c r="K174" i="11"/>
  <c r="L174" i="11"/>
  <c r="AJ174" i="11"/>
  <c r="A175" i="11"/>
  <c r="G175" i="11"/>
  <c r="I175" i="11"/>
  <c r="J175" i="11"/>
  <c r="K175" i="11"/>
  <c r="L175" i="11"/>
  <c r="AJ175" i="11"/>
  <c r="A176" i="11"/>
  <c r="G176" i="11"/>
  <c r="I176" i="11"/>
  <c r="J176" i="11"/>
  <c r="K176" i="11"/>
  <c r="L176" i="11"/>
  <c r="AJ176" i="11"/>
  <c r="A177" i="11"/>
  <c r="G177" i="11"/>
  <c r="I177" i="11"/>
  <c r="J177" i="11"/>
  <c r="K177" i="11"/>
  <c r="L177" i="11"/>
  <c r="AJ177" i="11"/>
  <c r="A178" i="11"/>
  <c r="G178" i="11"/>
  <c r="I178" i="11"/>
  <c r="J178" i="11"/>
  <c r="K178" i="11"/>
  <c r="L178" i="11"/>
  <c r="AJ178" i="11"/>
  <c r="A179" i="11"/>
  <c r="G179" i="11"/>
  <c r="I179" i="11"/>
  <c r="J179" i="11"/>
  <c r="L179" i="11"/>
  <c r="AJ179" i="11"/>
  <c r="A180" i="11"/>
  <c r="G180" i="11"/>
  <c r="I180" i="11"/>
  <c r="J180" i="11"/>
  <c r="K180" i="11"/>
  <c r="L180" i="11"/>
  <c r="AJ180" i="11"/>
  <c r="A181" i="11"/>
  <c r="G181" i="11"/>
  <c r="I181" i="11"/>
  <c r="J181" i="11"/>
  <c r="K181" i="11"/>
  <c r="L181" i="11"/>
  <c r="AJ181" i="11"/>
  <c r="A182" i="11"/>
  <c r="G182" i="11"/>
  <c r="I182" i="11"/>
  <c r="J182" i="11"/>
  <c r="K182" i="11"/>
  <c r="L182" i="11"/>
  <c r="AJ182" i="11"/>
  <c r="A183" i="11"/>
  <c r="G183" i="11"/>
  <c r="I183" i="11"/>
  <c r="J183" i="11"/>
  <c r="K183" i="11"/>
  <c r="L183" i="11"/>
  <c r="AJ183" i="11"/>
  <c r="A184" i="11"/>
  <c r="G184" i="11"/>
  <c r="I184" i="11"/>
  <c r="J184" i="11"/>
  <c r="K184" i="11"/>
  <c r="L184" i="11"/>
  <c r="AJ184" i="11"/>
  <c r="A185" i="11"/>
  <c r="G185" i="11"/>
  <c r="I185" i="11"/>
  <c r="J185" i="11"/>
  <c r="K185" i="11"/>
  <c r="L185" i="11"/>
  <c r="AJ185" i="11"/>
  <c r="A186" i="11"/>
  <c r="G186" i="11"/>
  <c r="I186" i="11"/>
  <c r="J186" i="11"/>
  <c r="K186" i="11"/>
  <c r="L186" i="11"/>
  <c r="AJ186" i="11"/>
  <c r="A187" i="11"/>
  <c r="G187" i="11"/>
  <c r="I187" i="11"/>
  <c r="J187" i="11"/>
  <c r="L187" i="11"/>
  <c r="AJ187" i="11"/>
  <c r="A188" i="11"/>
  <c r="G188" i="11"/>
  <c r="I188" i="11"/>
  <c r="J188" i="11"/>
  <c r="K188" i="11"/>
  <c r="L188" i="11"/>
  <c r="AJ188" i="11"/>
  <c r="A189" i="11"/>
  <c r="G189" i="11"/>
  <c r="I189" i="11"/>
  <c r="J189" i="11"/>
  <c r="K189" i="11"/>
  <c r="L189" i="11"/>
  <c r="AJ189" i="11"/>
  <c r="A190" i="11"/>
  <c r="G190" i="11"/>
  <c r="I190" i="11"/>
  <c r="J190" i="11"/>
  <c r="K190" i="11"/>
  <c r="L190" i="11"/>
  <c r="AJ190" i="11"/>
  <c r="A191" i="11"/>
  <c r="G191" i="11"/>
  <c r="I191" i="11"/>
  <c r="J191" i="11"/>
  <c r="K191" i="11"/>
  <c r="L191" i="11"/>
  <c r="AJ191" i="11"/>
  <c r="A192" i="11"/>
  <c r="G192" i="11"/>
  <c r="I192" i="11"/>
  <c r="J192" i="11"/>
  <c r="K192" i="11"/>
  <c r="L192" i="11"/>
  <c r="AJ192" i="11"/>
  <c r="A193" i="11"/>
  <c r="G193" i="11"/>
  <c r="I193" i="11"/>
  <c r="J193" i="11"/>
  <c r="K193" i="11"/>
  <c r="L193" i="11"/>
  <c r="AJ193" i="11"/>
  <c r="A194" i="11"/>
  <c r="G194" i="11"/>
  <c r="I194" i="11"/>
  <c r="J194" i="11"/>
  <c r="K194" i="11"/>
  <c r="L194" i="11"/>
  <c r="AJ194" i="11"/>
  <c r="A195" i="11"/>
  <c r="G195" i="11"/>
  <c r="I195" i="11"/>
  <c r="J195" i="11"/>
  <c r="L195" i="11"/>
  <c r="AJ195" i="11"/>
  <c r="A196" i="11"/>
  <c r="G196" i="11"/>
  <c r="I196" i="11"/>
  <c r="J196" i="11"/>
  <c r="K196" i="11"/>
  <c r="L196" i="11"/>
  <c r="AJ196" i="11"/>
  <c r="A197" i="11"/>
  <c r="G197" i="11"/>
  <c r="I197" i="11"/>
  <c r="J197" i="11"/>
  <c r="K197" i="11"/>
  <c r="L197" i="11"/>
  <c r="AJ197" i="11"/>
  <c r="A198" i="11"/>
  <c r="G198" i="11"/>
  <c r="I198" i="11"/>
  <c r="J198" i="11"/>
  <c r="K198" i="11"/>
  <c r="L198" i="11"/>
  <c r="AJ198" i="11"/>
  <c r="A199" i="11"/>
  <c r="G199" i="11"/>
  <c r="I199" i="11"/>
  <c r="J199" i="11"/>
  <c r="K199" i="11"/>
  <c r="L199" i="11"/>
  <c r="AJ199" i="11"/>
  <c r="A200" i="11"/>
  <c r="G200" i="11"/>
  <c r="I200" i="11"/>
  <c r="J200" i="11"/>
  <c r="K200" i="11"/>
  <c r="L200" i="11"/>
  <c r="AJ200" i="11"/>
  <c r="A201" i="11"/>
  <c r="G201" i="11"/>
  <c r="I201" i="11"/>
  <c r="J201" i="11"/>
  <c r="K201" i="11"/>
  <c r="L201" i="11"/>
  <c r="AJ201" i="11"/>
  <c r="A202" i="11"/>
  <c r="G202" i="11"/>
  <c r="I202" i="11"/>
  <c r="J202" i="11"/>
  <c r="K202" i="11"/>
  <c r="L202" i="11"/>
  <c r="AJ202" i="11"/>
  <c r="A203" i="11"/>
  <c r="G203" i="11"/>
  <c r="I203" i="11"/>
  <c r="J203" i="11"/>
  <c r="L203" i="11"/>
  <c r="AJ203" i="11"/>
  <c r="A204" i="11"/>
  <c r="G204" i="11"/>
  <c r="I204" i="11"/>
  <c r="J204" i="11"/>
  <c r="K204" i="11"/>
  <c r="L204" i="11"/>
  <c r="AJ204" i="11"/>
  <c r="A205" i="11"/>
  <c r="G205" i="11"/>
  <c r="I205" i="11"/>
  <c r="J205" i="11"/>
  <c r="K205" i="11"/>
  <c r="L205" i="11"/>
  <c r="AJ205" i="11"/>
  <c r="A206" i="11"/>
  <c r="G206" i="11"/>
  <c r="I206" i="11"/>
  <c r="J206" i="11"/>
  <c r="K206" i="11"/>
  <c r="L206" i="11"/>
  <c r="AJ206" i="11"/>
  <c r="A207" i="11"/>
  <c r="G207" i="11"/>
  <c r="I207" i="11"/>
  <c r="J207" i="11"/>
  <c r="K207" i="11"/>
  <c r="L207" i="11"/>
  <c r="AJ207" i="11"/>
  <c r="A208" i="11"/>
  <c r="G208" i="11"/>
  <c r="I208" i="11"/>
  <c r="J208" i="11"/>
  <c r="K208" i="11"/>
  <c r="L208" i="11"/>
  <c r="AJ208" i="11"/>
  <c r="A209" i="11"/>
  <c r="G209" i="11"/>
  <c r="I209" i="11"/>
  <c r="J209" i="11"/>
  <c r="K209" i="11"/>
  <c r="L209" i="11"/>
  <c r="AJ209" i="11"/>
  <c r="A210" i="11"/>
  <c r="G210" i="11"/>
  <c r="I210" i="11"/>
  <c r="J210" i="11"/>
  <c r="K210" i="11"/>
  <c r="L210" i="11"/>
  <c r="AJ210" i="11"/>
  <c r="A211" i="11"/>
  <c r="G211" i="11"/>
  <c r="I211" i="11"/>
  <c r="J211" i="11"/>
  <c r="L211" i="11"/>
  <c r="AJ211" i="11"/>
  <c r="A212" i="11"/>
  <c r="G212" i="11"/>
  <c r="I212" i="11"/>
  <c r="J212" i="11"/>
  <c r="K212" i="11"/>
  <c r="L212" i="11"/>
  <c r="AJ212" i="11"/>
  <c r="A213" i="11"/>
  <c r="G213" i="11"/>
  <c r="I213" i="11"/>
  <c r="J213" i="11"/>
  <c r="K213" i="11"/>
  <c r="L213" i="11"/>
  <c r="AJ213" i="11"/>
  <c r="A214" i="11"/>
  <c r="G214" i="11"/>
  <c r="I214" i="11"/>
  <c r="J214" i="11"/>
  <c r="K214" i="11"/>
  <c r="L214" i="11"/>
  <c r="AJ214" i="11"/>
  <c r="A215" i="11"/>
  <c r="G215" i="11"/>
  <c r="I215" i="11"/>
  <c r="J215" i="11"/>
  <c r="K215" i="11"/>
  <c r="L215" i="11"/>
  <c r="AJ215" i="11"/>
  <c r="A216" i="11"/>
  <c r="G216" i="11"/>
  <c r="I216" i="11"/>
  <c r="J216" i="11"/>
  <c r="K216" i="11"/>
  <c r="L216" i="11"/>
  <c r="AJ216" i="11"/>
  <c r="A217" i="11"/>
  <c r="G217" i="11"/>
  <c r="I217" i="11"/>
  <c r="J217" i="11"/>
  <c r="K217" i="11"/>
  <c r="L217" i="11"/>
  <c r="AJ217" i="11"/>
  <c r="A218" i="11"/>
  <c r="G218" i="11"/>
  <c r="I218" i="11"/>
  <c r="J218" i="11"/>
  <c r="K218" i="11"/>
  <c r="L218" i="11"/>
  <c r="AJ218" i="11"/>
  <c r="A219" i="11"/>
  <c r="G219" i="11"/>
  <c r="I219" i="11"/>
  <c r="J219" i="11"/>
  <c r="L219" i="11"/>
  <c r="AJ219" i="11"/>
  <c r="A220" i="11"/>
  <c r="G220" i="11"/>
  <c r="I220" i="11"/>
  <c r="J220" i="11"/>
  <c r="K220" i="11"/>
  <c r="L220" i="11"/>
  <c r="AJ220" i="11"/>
  <c r="A221" i="11"/>
  <c r="G221" i="11"/>
  <c r="I221" i="11"/>
  <c r="J221" i="11"/>
  <c r="K221" i="11"/>
  <c r="L221" i="11"/>
  <c r="AJ221" i="11"/>
  <c r="A222" i="11"/>
  <c r="G222" i="11"/>
  <c r="I222" i="11"/>
  <c r="J222" i="11"/>
  <c r="K222" i="11"/>
  <c r="L222" i="11"/>
  <c r="AJ222" i="11"/>
  <c r="A223" i="11"/>
  <c r="G223" i="11"/>
  <c r="I223" i="11"/>
  <c r="J223" i="11"/>
  <c r="K223" i="11"/>
  <c r="L223" i="11"/>
  <c r="AJ223" i="11"/>
  <c r="A224" i="11"/>
  <c r="G224" i="11"/>
  <c r="I224" i="11"/>
  <c r="J224" i="11"/>
  <c r="K224" i="11"/>
  <c r="L224" i="11"/>
  <c r="AJ224" i="11"/>
  <c r="A225" i="11"/>
  <c r="G225" i="11"/>
  <c r="I225" i="11"/>
  <c r="J225" i="11"/>
  <c r="K225" i="11"/>
  <c r="L225" i="11"/>
  <c r="AJ225" i="11"/>
  <c r="A226" i="11"/>
  <c r="G226" i="11"/>
  <c r="I226" i="11"/>
  <c r="J226" i="11"/>
  <c r="K226" i="11"/>
  <c r="L226" i="11"/>
  <c r="AJ226" i="11"/>
  <c r="A227" i="11"/>
  <c r="G227" i="11"/>
  <c r="I227" i="11"/>
  <c r="J227" i="11"/>
  <c r="L227" i="11"/>
  <c r="AJ227" i="11"/>
  <c r="A228" i="11"/>
  <c r="G228" i="11"/>
  <c r="I228" i="11"/>
  <c r="J228" i="11"/>
  <c r="K228" i="11"/>
  <c r="L228" i="11"/>
  <c r="AJ228" i="11"/>
  <c r="A229" i="11"/>
  <c r="G229" i="11"/>
  <c r="I229" i="11"/>
  <c r="J229" i="11"/>
  <c r="K229" i="11"/>
  <c r="L229" i="11"/>
  <c r="AJ229" i="11"/>
  <c r="A230" i="11"/>
  <c r="G230" i="11"/>
  <c r="I230" i="11"/>
  <c r="J230" i="11"/>
  <c r="K230" i="11"/>
  <c r="L230" i="11"/>
  <c r="AJ230" i="11"/>
  <c r="A231" i="11"/>
  <c r="G231" i="11"/>
  <c r="I231" i="11"/>
  <c r="J231" i="11"/>
  <c r="K231" i="11"/>
  <c r="L231" i="11"/>
  <c r="AJ231" i="11"/>
  <c r="A232" i="11"/>
  <c r="G232" i="11"/>
  <c r="I232" i="11"/>
  <c r="J232" i="11"/>
  <c r="K232" i="11"/>
  <c r="L232" i="11"/>
  <c r="AJ232" i="11"/>
  <c r="A233" i="11"/>
  <c r="G233" i="11"/>
  <c r="I233" i="11"/>
  <c r="J233" i="11"/>
  <c r="K233" i="11"/>
  <c r="L233" i="11"/>
  <c r="AJ233" i="11"/>
  <c r="A234" i="11"/>
  <c r="G234" i="11"/>
  <c r="I234" i="11"/>
  <c r="J234" i="11"/>
  <c r="K234" i="11"/>
  <c r="L234" i="11"/>
  <c r="AJ234" i="11"/>
  <c r="A235" i="11"/>
  <c r="G235" i="11"/>
  <c r="I235" i="11"/>
  <c r="J235" i="11"/>
  <c r="L235" i="11"/>
  <c r="AJ235" i="11"/>
  <c r="A236" i="11"/>
  <c r="G236" i="11"/>
  <c r="I236" i="11"/>
  <c r="J236" i="11"/>
  <c r="K236" i="11"/>
  <c r="L236" i="11"/>
  <c r="AJ236" i="11"/>
  <c r="A237" i="11"/>
  <c r="G237" i="11"/>
  <c r="I237" i="11"/>
  <c r="J237" i="11"/>
  <c r="K237" i="11"/>
  <c r="L237" i="11"/>
  <c r="AJ237" i="11"/>
  <c r="A238" i="11"/>
  <c r="G238" i="11"/>
  <c r="I238" i="11"/>
  <c r="J238" i="11"/>
  <c r="K238" i="11"/>
  <c r="L238" i="11"/>
  <c r="AJ238" i="11"/>
  <c r="A239" i="11"/>
  <c r="G239" i="11"/>
  <c r="I239" i="11"/>
  <c r="J239" i="11"/>
  <c r="K239" i="11"/>
  <c r="L239" i="11"/>
  <c r="AJ239" i="11"/>
  <c r="A240" i="11"/>
  <c r="G240" i="11"/>
  <c r="I240" i="11"/>
  <c r="J240" i="11"/>
  <c r="K240" i="11"/>
  <c r="L240" i="11"/>
  <c r="AJ240" i="11"/>
  <c r="A241" i="11"/>
  <c r="G241" i="11"/>
  <c r="I241" i="11"/>
  <c r="J241" i="11"/>
  <c r="K241" i="11"/>
  <c r="L241" i="11"/>
  <c r="AJ241" i="11"/>
  <c r="A242" i="11"/>
  <c r="G242" i="11"/>
  <c r="I242" i="11"/>
  <c r="J242" i="11"/>
  <c r="K242" i="11"/>
  <c r="L242" i="11"/>
  <c r="AJ242" i="11"/>
  <c r="A243" i="11"/>
  <c r="G243" i="11"/>
  <c r="I243" i="11"/>
  <c r="J243" i="11"/>
  <c r="L243" i="11"/>
  <c r="AJ243" i="11"/>
  <c r="A244" i="11"/>
  <c r="G244" i="11"/>
  <c r="I244" i="11"/>
  <c r="J244" i="11"/>
  <c r="K244" i="11"/>
  <c r="L244" i="11"/>
  <c r="AJ244" i="11"/>
  <c r="A245" i="11"/>
  <c r="G245" i="11"/>
  <c r="I245" i="11"/>
  <c r="J245" i="11"/>
  <c r="K245" i="11"/>
  <c r="L245" i="11"/>
  <c r="AJ245" i="11"/>
  <c r="A246" i="11"/>
  <c r="G246" i="11"/>
  <c r="I246" i="11"/>
  <c r="J246" i="11"/>
  <c r="K246" i="11"/>
  <c r="L246" i="11"/>
  <c r="AJ246" i="11"/>
  <c r="A247" i="11"/>
  <c r="G247" i="11"/>
  <c r="I247" i="11"/>
  <c r="J247" i="11"/>
  <c r="K247" i="11"/>
  <c r="L247" i="11"/>
  <c r="AJ247" i="11"/>
  <c r="A248" i="11"/>
  <c r="G248" i="11"/>
  <c r="I248" i="11"/>
  <c r="J248" i="11"/>
  <c r="K248" i="11"/>
  <c r="L248" i="11"/>
  <c r="AJ248" i="11"/>
  <c r="A249" i="11"/>
  <c r="G249" i="11"/>
  <c r="I249" i="11"/>
  <c r="J249" i="11"/>
  <c r="K249" i="11"/>
  <c r="L249" i="11"/>
  <c r="AJ249" i="11"/>
  <c r="A250" i="11"/>
  <c r="G250" i="11"/>
  <c r="I250" i="11"/>
  <c r="J250" i="11"/>
  <c r="K250" i="11"/>
  <c r="L250" i="11"/>
  <c r="AJ250" i="11"/>
  <c r="A251" i="11"/>
  <c r="G251" i="11"/>
  <c r="I251" i="11"/>
  <c r="J251" i="11"/>
  <c r="L251" i="11"/>
  <c r="AJ251" i="11"/>
  <c r="A252" i="11"/>
  <c r="G252" i="11"/>
  <c r="I252" i="11"/>
  <c r="J252" i="11"/>
  <c r="K252" i="11"/>
  <c r="L252" i="11"/>
  <c r="AJ252" i="11"/>
  <c r="A253" i="11"/>
  <c r="G253" i="11"/>
  <c r="I253" i="11"/>
  <c r="J253" i="11"/>
  <c r="K253" i="11"/>
  <c r="L253" i="11"/>
  <c r="AJ253" i="11"/>
  <c r="A254" i="11"/>
  <c r="G254" i="11"/>
  <c r="I254" i="11"/>
  <c r="J254" i="11"/>
  <c r="K254" i="11"/>
  <c r="L254" i="11"/>
  <c r="AJ254" i="11"/>
  <c r="A255" i="11"/>
  <c r="G255" i="11"/>
  <c r="I255" i="11"/>
  <c r="J255" i="11"/>
  <c r="K255" i="11"/>
  <c r="L255" i="11"/>
  <c r="AJ255" i="11"/>
  <c r="A256" i="11"/>
  <c r="G256" i="11"/>
  <c r="I256" i="11"/>
  <c r="J256" i="11"/>
  <c r="K256" i="11"/>
  <c r="L256" i="11"/>
  <c r="AJ256" i="11"/>
  <c r="A257" i="11"/>
  <c r="G257" i="11"/>
  <c r="I257" i="11"/>
  <c r="J257" i="11"/>
  <c r="K257" i="11"/>
  <c r="L257" i="11"/>
  <c r="AJ257" i="11"/>
  <c r="A258" i="11"/>
  <c r="G258" i="11"/>
  <c r="I258" i="11"/>
  <c r="J258" i="11"/>
  <c r="K258" i="11"/>
  <c r="L258" i="11"/>
  <c r="AJ258" i="11"/>
  <c r="A259" i="11"/>
  <c r="G259" i="11"/>
  <c r="I259" i="11"/>
  <c r="J259" i="11"/>
  <c r="L259" i="11"/>
  <c r="AJ259" i="11"/>
  <c r="A260" i="11"/>
  <c r="G260" i="11"/>
  <c r="I260" i="11"/>
  <c r="J260" i="11"/>
  <c r="K260" i="11"/>
  <c r="L260" i="11"/>
  <c r="AJ260" i="11"/>
  <c r="A261" i="11"/>
  <c r="G261" i="11"/>
  <c r="I261" i="11"/>
  <c r="J261" i="11"/>
  <c r="K261" i="11"/>
  <c r="L261" i="11"/>
  <c r="AJ261" i="11"/>
  <c r="A262" i="11"/>
  <c r="G262" i="11"/>
  <c r="I262" i="11"/>
  <c r="J262" i="11"/>
  <c r="K262" i="11"/>
  <c r="L262" i="11"/>
  <c r="AJ262" i="11"/>
  <c r="A263" i="11"/>
  <c r="G263" i="11"/>
  <c r="I263" i="11"/>
  <c r="J263" i="11"/>
  <c r="K263" i="11"/>
  <c r="L263" i="11"/>
  <c r="AJ263" i="11"/>
  <c r="A264" i="11"/>
  <c r="G264" i="11"/>
  <c r="I264" i="11"/>
  <c r="J264" i="11"/>
  <c r="K264" i="11"/>
  <c r="L264" i="11"/>
  <c r="AJ264" i="11"/>
  <c r="A265" i="11"/>
  <c r="G265" i="11"/>
  <c r="I265" i="11"/>
  <c r="J265" i="11"/>
  <c r="K265" i="11"/>
  <c r="L265" i="11"/>
  <c r="AJ265" i="11"/>
  <c r="A266" i="11"/>
  <c r="G266" i="11"/>
  <c r="I266" i="11"/>
  <c r="J266" i="11"/>
  <c r="K266" i="11"/>
  <c r="L266" i="11"/>
  <c r="AJ266" i="11"/>
  <c r="A267" i="11"/>
  <c r="G267" i="11"/>
  <c r="I267" i="11"/>
  <c r="J267" i="11"/>
  <c r="L267" i="11"/>
  <c r="AJ267" i="11"/>
  <c r="A268" i="11"/>
  <c r="G268" i="11"/>
  <c r="I268" i="11"/>
  <c r="J268" i="11"/>
  <c r="K268" i="11"/>
  <c r="L268" i="11"/>
  <c r="AJ268" i="11"/>
  <c r="A269" i="11"/>
  <c r="G269" i="11"/>
  <c r="I269" i="11"/>
  <c r="J269" i="11"/>
  <c r="K269" i="11"/>
  <c r="L269" i="11"/>
  <c r="AJ269" i="11"/>
  <c r="A270" i="11"/>
  <c r="G270" i="11"/>
  <c r="I270" i="11"/>
  <c r="J270" i="11"/>
  <c r="K270" i="11"/>
  <c r="L270" i="11"/>
  <c r="AJ270" i="11"/>
  <c r="A271" i="11"/>
  <c r="G271" i="11"/>
  <c r="I271" i="11"/>
  <c r="J271" i="11"/>
  <c r="K271" i="11"/>
  <c r="L271" i="11"/>
  <c r="AJ271" i="11"/>
  <c r="A272" i="11"/>
  <c r="G272" i="11"/>
  <c r="I272" i="11"/>
  <c r="J272" i="11"/>
  <c r="K272" i="11"/>
  <c r="L272" i="11"/>
  <c r="AJ272" i="11"/>
  <c r="A273" i="11"/>
  <c r="G273" i="11"/>
  <c r="I273" i="11"/>
  <c r="J273" i="11"/>
  <c r="K273" i="11"/>
  <c r="L273" i="11"/>
  <c r="AJ273" i="11"/>
  <c r="A274" i="11"/>
  <c r="G274" i="11"/>
  <c r="I274" i="11"/>
  <c r="J274" i="11"/>
  <c r="K274" i="11"/>
  <c r="L274" i="11"/>
  <c r="AJ274" i="11"/>
  <c r="A275" i="11"/>
  <c r="G275" i="11"/>
  <c r="I275" i="11"/>
  <c r="J275" i="11"/>
  <c r="L275" i="11"/>
  <c r="AJ275" i="11"/>
  <c r="A276" i="11"/>
  <c r="G276" i="11"/>
  <c r="I276" i="11"/>
  <c r="J276" i="11"/>
  <c r="K276" i="11"/>
  <c r="L276" i="11"/>
  <c r="AJ276" i="11"/>
  <c r="A277" i="11"/>
  <c r="G277" i="11"/>
  <c r="I277" i="11"/>
  <c r="J277" i="11"/>
  <c r="K277" i="11"/>
  <c r="L277" i="11"/>
  <c r="AJ277" i="11"/>
  <c r="A278" i="11"/>
  <c r="G278" i="11"/>
  <c r="I278" i="11"/>
  <c r="J278" i="11"/>
  <c r="K278" i="11"/>
  <c r="L278" i="11"/>
  <c r="AJ278" i="11"/>
  <c r="A279" i="11"/>
  <c r="G279" i="11"/>
  <c r="I279" i="11"/>
  <c r="J279" i="11"/>
  <c r="K279" i="11"/>
  <c r="L279" i="11"/>
  <c r="AJ279" i="11"/>
  <c r="A280" i="11"/>
  <c r="G280" i="11"/>
  <c r="I280" i="11"/>
  <c r="J280" i="11"/>
  <c r="K280" i="11"/>
  <c r="L280" i="11"/>
  <c r="AJ280" i="11"/>
  <c r="A281" i="11"/>
  <c r="G281" i="11"/>
  <c r="I281" i="11"/>
  <c r="J281" i="11"/>
  <c r="K281" i="11"/>
  <c r="L281" i="11"/>
  <c r="AJ281" i="11"/>
  <c r="A282" i="11"/>
  <c r="G282" i="11"/>
  <c r="I282" i="11"/>
  <c r="J282" i="11"/>
  <c r="K282" i="11"/>
  <c r="L282" i="11"/>
  <c r="AJ282" i="11"/>
  <c r="A283" i="11"/>
  <c r="G283" i="11"/>
  <c r="I283" i="11"/>
  <c r="J283" i="11"/>
  <c r="L283" i="11"/>
  <c r="AJ283" i="11"/>
  <c r="A284" i="11"/>
  <c r="G284" i="11"/>
  <c r="I284" i="11"/>
  <c r="J284" i="11"/>
  <c r="K284" i="11"/>
  <c r="L284" i="11"/>
  <c r="AJ284" i="11"/>
  <c r="A285" i="11"/>
  <c r="G285" i="11"/>
  <c r="I285" i="11"/>
  <c r="J285" i="11"/>
  <c r="K285" i="11"/>
  <c r="L285" i="11"/>
  <c r="AJ285" i="11"/>
  <c r="A286" i="11"/>
  <c r="G286" i="11"/>
  <c r="I286" i="11"/>
  <c r="J286" i="11"/>
  <c r="K286" i="11"/>
  <c r="L286" i="11"/>
  <c r="AJ286" i="11"/>
  <c r="A287" i="11"/>
  <c r="G287" i="11"/>
  <c r="I287" i="11"/>
  <c r="J287" i="11"/>
  <c r="K287" i="11"/>
  <c r="L287" i="11"/>
  <c r="AJ287" i="11"/>
  <c r="A288" i="11"/>
  <c r="G288" i="11"/>
  <c r="I288" i="11"/>
  <c r="J288" i="11"/>
  <c r="K288" i="11"/>
  <c r="L288" i="11"/>
  <c r="AJ288" i="11"/>
  <c r="A289" i="11"/>
  <c r="G289" i="11"/>
  <c r="I289" i="11"/>
  <c r="J289" i="11"/>
  <c r="K289" i="11"/>
  <c r="L289" i="11"/>
  <c r="AJ289" i="11"/>
  <c r="A290" i="11"/>
  <c r="G290" i="11"/>
  <c r="I290" i="11"/>
  <c r="J290" i="11"/>
  <c r="K290" i="11"/>
  <c r="L290" i="11"/>
  <c r="AJ290" i="11"/>
  <c r="A291" i="11"/>
  <c r="G291" i="11"/>
  <c r="I291" i="11"/>
  <c r="J291" i="11"/>
  <c r="L291" i="11"/>
  <c r="AJ291" i="11"/>
  <c r="A292" i="11"/>
  <c r="G292" i="11"/>
  <c r="I292" i="11"/>
  <c r="J292" i="11"/>
  <c r="K292" i="11"/>
  <c r="L292" i="11"/>
  <c r="AJ292" i="11"/>
  <c r="A293" i="11"/>
  <c r="G293" i="11"/>
  <c r="I293" i="11"/>
  <c r="J293" i="11"/>
  <c r="K293" i="11"/>
  <c r="L293" i="11"/>
  <c r="AJ293" i="11"/>
  <c r="A294" i="11"/>
  <c r="G294" i="11"/>
  <c r="I294" i="11"/>
  <c r="J294" i="11"/>
  <c r="K294" i="11"/>
  <c r="L294" i="11"/>
  <c r="AJ294" i="11"/>
  <c r="A295" i="11"/>
  <c r="G295" i="11"/>
  <c r="I295" i="11"/>
  <c r="J295" i="11"/>
  <c r="K295" i="11"/>
  <c r="L295" i="11"/>
  <c r="AJ295" i="11"/>
  <c r="A296" i="11"/>
  <c r="G296" i="11"/>
  <c r="I296" i="11"/>
  <c r="J296" i="11"/>
  <c r="K296" i="11"/>
  <c r="L296" i="11"/>
  <c r="AJ296" i="11"/>
  <c r="A297" i="11"/>
  <c r="G297" i="11"/>
  <c r="I297" i="11"/>
  <c r="J297" i="11"/>
  <c r="K297" i="11"/>
  <c r="L297" i="11"/>
  <c r="AJ297" i="11"/>
  <c r="A298" i="11"/>
  <c r="G298" i="11"/>
  <c r="I298" i="11"/>
  <c r="J298" i="11"/>
  <c r="K298" i="11"/>
  <c r="L298" i="11"/>
  <c r="AJ298" i="11"/>
  <c r="A299" i="11"/>
  <c r="G299" i="11"/>
  <c r="I299" i="11"/>
  <c r="J299" i="11"/>
  <c r="L299" i="11"/>
  <c r="AJ299" i="11"/>
  <c r="A300" i="11"/>
  <c r="G300" i="11"/>
  <c r="I300" i="11"/>
  <c r="J300" i="11"/>
  <c r="K300" i="11"/>
  <c r="L300" i="11"/>
  <c r="AJ300" i="11"/>
  <c r="A301" i="11"/>
  <c r="G301" i="11"/>
  <c r="I301" i="11"/>
  <c r="J301" i="11"/>
  <c r="K301" i="11"/>
  <c r="L301" i="11"/>
  <c r="AJ301" i="11"/>
  <c r="A302" i="11"/>
  <c r="G302" i="11"/>
  <c r="I302" i="11"/>
  <c r="J302" i="11"/>
  <c r="K302" i="11"/>
  <c r="L302" i="11"/>
  <c r="AJ302" i="11"/>
  <c r="A303" i="11"/>
  <c r="G303" i="11"/>
  <c r="I303" i="11"/>
  <c r="J303" i="11"/>
  <c r="K303" i="11"/>
  <c r="L303" i="11"/>
  <c r="AJ303" i="11"/>
  <c r="A304" i="11"/>
  <c r="G304" i="11"/>
  <c r="I304" i="11"/>
  <c r="J304" i="11"/>
  <c r="K304" i="11"/>
  <c r="L304" i="11"/>
  <c r="AJ304" i="11"/>
  <c r="A305" i="11"/>
  <c r="G305" i="11"/>
  <c r="I305" i="11"/>
  <c r="J305" i="11"/>
  <c r="K305" i="11"/>
  <c r="L305" i="11"/>
  <c r="AJ305" i="11"/>
  <c r="A306" i="11"/>
  <c r="G306" i="11"/>
  <c r="I306" i="11"/>
  <c r="J306" i="11"/>
  <c r="K306" i="11"/>
  <c r="L306" i="11"/>
  <c r="AJ306" i="11"/>
  <c r="A307" i="11"/>
  <c r="G307" i="11"/>
  <c r="I307" i="11"/>
  <c r="J307" i="11"/>
  <c r="L307" i="11"/>
  <c r="AJ307" i="11"/>
  <c r="A308" i="11"/>
  <c r="G308" i="11"/>
  <c r="I308" i="11"/>
  <c r="J308" i="11"/>
  <c r="K308" i="11"/>
  <c r="L308" i="11"/>
  <c r="AJ308" i="11"/>
  <c r="A309" i="11"/>
  <c r="G309" i="11"/>
  <c r="I309" i="11"/>
  <c r="J309" i="11"/>
  <c r="K309" i="11"/>
  <c r="L309" i="11"/>
  <c r="AJ309" i="11"/>
  <c r="A310" i="11"/>
  <c r="G310" i="11"/>
  <c r="I310" i="11"/>
  <c r="J310" i="11"/>
  <c r="K310" i="11"/>
  <c r="L310" i="11"/>
  <c r="AJ310" i="11"/>
  <c r="A311" i="11"/>
  <c r="G311" i="11"/>
  <c r="I311" i="11"/>
  <c r="J311" i="11"/>
  <c r="K311" i="11"/>
  <c r="L311" i="11"/>
  <c r="AJ311" i="11"/>
  <c r="A312" i="11"/>
  <c r="G312" i="11"/>
  <c r="I312" i="11"/>
  <c r="J312" i="11"/>
  <c r="K312" i="11"/>
  <c r="L312" i="11"/>
  <c r="AJ312" i="11"/>
  <c r="A313" i="11"/>
  <c r="G313" i="11"/>
  <c r="I313" i="11"/>
  <c r="J313" i="11"/>
  <c r="K313" i="11"/>
  <c r="L313" i="11"/>
  <c r="AJ313" i="11"/>
  <c r="A314" i="11"/>
  <c r="G314" i="11"/>
  <c r="I314" i="11"/>
  <c r="J314" i="11"/>
  <c r="K314" i="11"/>
  <c r="L314" i="11"/>
  <c r="AJ314" i="11"/>
  <c r="A315" i="11"/>
  <c r="G315" i="11"/>
  <c r="I315" i="11"/>
  <c r="J315" i="11"/>
  <c r="L315" i="11"/>
  <c r="AJ315" i="11"/>
  <c r="A316" i="11"/>
  <c r="G316" i="11"/>
  <c r="I316" i="11"/>
  <c r="J316" i="11"/>
  <c r="K316" i="11"/>
  <c r="L316" i="11"/>
  <c r="AJ316" i="11"/>
  <c r="A317" i="11"/>
  <c r="G317" i="11"/>
  <c r="I317" i="11"/>
  <c r="J317" i="11"/>
  <c r="K317" i="11"/>
  <c r="L317" i="11"/>
  <c r="AJ317" i="11"/>
  <c r="A318" i="11"/>
  <c r="G318" i="11"/>
  <c r="I318" i="11"/>
  <c r="J318" i="11"/>
  <c r="K318" i="11"/>
  <c r="L318" i="11"/>
  <c r="AJ318" i="11"/>
  <c r="A319" i="11"/>
  <c r="G319" i="11"/>
  <c r="I319" i="11"/>
  <c r="J319" i="11"/>
  <c r="K319" i="11"/>
  <c r="L319" i="11"/>
  <c r="AJ319" i="11"/>
  <c r="A320" i="11"/>
  <c r="G320" i="11"/>
  <c r="I320" i="11"/>
  <c r="J320" i="11"/>
  <c r="K320" i="11"/>
  <c r="L320" i="11"/>
  <c r="AJ320" i="11"/>
  <c r="A321" i="11"/>
  <c r="G321" i="11"/>
  <c r="I321" i="11"/>
  <c r="J321" i="11"/>
  <c r="K321" i="11"/>
  <c r="L321" i="11"/>
  <c r="AJ321" i="11"/>
  <c r="A322" i="11"/>
  <c r="G322" i="11"/>
  <c r="I322" i="11"/>
  <c r="J322" i="11"/>
  <c r="K322" i="11"/>
  <c r="L322" i="11"/>
  <c r="AJ322" i="11"/>
  <c r="A323" i="11"/>
  <c r="G323" i="11"/>
  <c r="I323" i="11"/>
  <c r="J323" i="11"/>
  <c r="L323" i="11"/>
  <c r="AJ323" i="11"/>
  <c r="A324" i="11"/>
  <c r="G324" i="11"/>
  <c r="I324" i="11"/>
  <c r="J324" i="11"/>
  <c r="K324" i="11"/>
  <c r="L324" i="11"/>
  <c r="AJ324" i="11"/>
  <c r="A325" i="11"/>
  <c r="G325" i="11"/>
  <c r="I325" i="11"/>
  <c r="J325" i="11"/>
  <c r="K325" i="11"/>
  <c r="L325" i="11"/>
  <c r="AJ325" i="11"/>
  <c r="A326" i="11"/>
  <c r="G326" i="11"/>
  <c r="I326" i="11"/>
  <c r="J326" i="11"/>
  <c r="K326" i="11"/>
  <c r="L326" i="11"/>
  <c r="AJ326" i="11"/>
  <c r="A327" i="11"/>
  <c r="G327" i="11"/>
  <c r="I327" i="11"/>
  <c r="J327" i="11"/>
  <c r="K327" i="11"/>
  <c r="L327" i="11"/>
  <c r="AJ327" i="11"/>
  <c r="A328" i="11"/>
  <c r="G328" i="11"/>
  <c r="I328" i="11"/>
  <c r="J328" i="11"/>
  <c r="K328" i="11"/>
  <c r="L328" i="11"/>
  <c r="AJ328" i="11"/>
  <c r="A329" i="11"/>
  <c r="G329" i="11"/>
  <c r="I329" i="11"/>
  <c r="J329" i="11"/>
  <c r="K329" i="11"/>
  <c r="L329" i="11"/>
  <c r="AJ329" i="11"/>
  <c r="A330" i="11"/>
  <c r="G330" i="11"/>
  <c r="I330" i="11"/>
  <c r="J330" i="11"/>
  <c r="K330" i="11"/>
  <c r="L330" i="11"/>
  <c r="AJ330" i="11"/>
  <c r="A331" i="11"/>
  <c r="G331" i="11"/>
  <c r="I331" i="11"/>
  <c r="J331" i="11"/>
  <c r="L331" i="11"/>
  <c r="AJ331" i="11"/>
  <c r="A332" i="11"/>
  <c r="G332" i="11"/>
  <c r="I332" i="11"/>
  <c r="J332" i="11"/>
  <c r="K332" i="11"/>
  <c r="L332" i="11"/>
  <c r="AJ332" i="11"/>
  <c r="A333" i="11"/>
  <c r="G333" i="11"/>
  <c r="I333" i="11"/>
  <c r="J333" i="11"/>
  <c r="K333" i="11"/>
  <c r="L333" i="11"/>
  <c r="AJ333" i="11"/>
  <c r="A334" i="11"/>
  <c r="G334" i="11"/>
  <c r="I334" i="11"/>
  <c r="J334" i="11"/>
  <c r="K334" i="11"/>
  <c r="L334" i="11"/>
  <c r="AJ334" i="11"/>
  <c r="A335" i="11"/>
  <c r="G335" i="11"/>
  <c r="I335" i="11"/>
  <c r="J335" i="11"/>
  <c r="K335" i="11"/>
  <c r="L335" i="11"/>
  <c r="AJ335" i="11"/>
  <c r="A336" i="11"/>
  <c r="G336" i="11"/>
  <c r="I336" i="11"/>
  <c r="J336" i="11"/>
  <c r="K336" i="11"/>
  <c r="L336" i="11"/>
  <c r="AJ336" i="11"/>
  <c r="A337" i="11"/>
  <c r="G337" i="11"/>
  <c r="I337" i="11"/>
  <c r="J337" i="11"/>
  <c r="K337" i="11"/>
  <c r="L337" i="11"/>
  <c r="AJ337" i="11"/>
  <c r="A338" i="11"/>
  <c r="G338" i="11"/>
  <c r="I338" i="11"/>
  <c r="J338" i="11"/>
  <c r="K338" i="11"/>
  <c r="L338" i="11"/>
  <c r="AJ338" i="11"/>
  <c r="A339" i="11"/>
  <c r="G339" i="11"/>
  <c r="I339" i="11"/>
  <c r="J339" i="11"/>
  <c r="L339" i="11"/>
  <c r="AJ339" i="11"/>
  <c r="A340" i="11"/>
  <c r="G340" i="11"/>
  <c r="I340" i="11"/>
  <c r="J340" i="11"/>
  <c r="K340" i="11"/>
  <c r="L340" i="11"/>
  <c r="AJ340" i="11"/>
  <c r="A341" i="11"/>
  <c r="G341" i="11"/>
  <c r="I341" i="11"/>
  <c r="J341" i="11"/>
  <c r="K341" i="11"/>
  <c r="L341" i="11"/>
  <c r="AJ341" i="11"/>
  <c r="A342" i="11"/>
  <c r="G342" i="11"/>
  <c r="I342" i="11"/>
  <c r="J342" i="11"/>
  <c r="K342" i="11"/>
  <c r="L342" i="11"/>
  <c r="AJ342" i="11"/>
  <c r="A343" i="11"/>
  <c r="G343" i="11"/>
  <c r="I343" i="11"/>
  <c r="J343" i="11"/>
  <c r="K343" i="11"/>
  <c r="L343" i="11"/>
  <c r="AJ343" i="11"/>
  <c r="A344" i="11"/>
  <c r="G344" i="11"/>
  <c r="I344" i="11"/>
  <c r="J344" i="11"/>
  <c r="K344" i="11"/>
  <c r="L344" i="11"/>
  <c r="AJ344" i="11"/>
  <c r="A345" i="11"/>
  <c r="G345" i="11"/>
  <c r="I345" i="11"/>
  <c r="J345" i="11"/>
  <c r="K345" i="11"/>
  <c r="L345" i="11"/>
  <c r="AJ345" i="11"/>
  <c r="A346" i="11"/>
  <c r="G346" i="11"/>
  <c r="I346" i="11"/>
  <c r="J346" i="11"/>
  <c r="K346" i="11"/>
  <c r="L346" i="11"/>
  <c r="AJ346" i="11"/>
  <c r="A347" i="11"/>
  <c r="G347" i="11"/>
  <c r="I347" i="11"/>
  <c r="J347" i="11"/>
  <c r="L347" i="11"/>
  <c r="AJ347" i="11"/>
  <c r="A348" i="11"/>
  <c r="G348" i="11"/>
  <c r="I348" i="11"/>
  <c r="J348" i="11"/>
  <c r="K348" i="11"/>
  <c r="L348" i="11"/>
  <c r="AJ348" i="11"/>
  <c r="A349" i="11"/>
  <c r="G349" i="11"/>
  <c r="I349" i="11"/>
  <c r="J349" i="11"/>
  <c r="K349" i="11"/>
  <c r="L349" i="11"/>
  <c r="AJ349" i="11"/>
  <c r="A350" i="11"/>
  <c r="G350" i="11"/>
  <c r="I350" i="11"/>
  <c r="J350" i="11"/>
  <c r="K350" i="11"/>
  <c r="L350" i="11"/>
  <c r="AJ350" i="11"/>
  <c r="A351" i="11"/>
  <c r="G351" i="11"/>
  <c r="I351" i="11"/>
  <c r="J351" i="11"/>
  <c r="K351" i="11"/>
  <c r="L351" i="11"/>
  <c r="AJ351" i="11"/>
  <c r="A352" i="11"/>
  <c r="G352" i="11"/>
  <c r="I352" i="11"/>
  <c r="J352" i="11"/>
  <c r="K352" i="11"/>
  <c r="L352" i="11"/>
  <c r="AJ352" i="11"/>
  <c r="A353" i="11"/>
  <c r="G353" i="11"/>
  <c r="I353" i="11"/>
  <c r="J353" i="11"/>
  <c r="K353" i="11"/>
  <c r="L353" i="11"/>
  <c r="AJ353" i="11"/>
  <c r="A354" i="11"/>
  <c r="G354" i="11"/>
  <c r="I354" i="11"/>
  <c r="J354" i="11"/>
  <c r="K354" i="11"/>
  <c r="L354" i="11"/>
  <c r="AJ354" i="11"/>
  <c r="A355" i="11"/>
  <c r="G355" i="11"/>
  <c r="I355" i="11"/>
  <c r="J355" i="11"/>
  <c r="L355" i="11"/>
  <c r="AJ355" i="11"/>
  <c r="A356" i="11"/>
  <c r="G356" i="11"/>
  <c r="I356" i="11"/>
  <c r="J356" i="11"/>
  <c r="K356" i="11"/>
  <c r="L356" i="11"/>
  <c r="AJ356" i="11"/>
  <c r="A357" i="11"/>
  <c r="G357" i="11"/>
  <c r="I357" i="11"/>
  <c r="J357" i="11"/>
  <c r="K357" i="11"/>
  <c r="L357" i="11"/>
  <c r="AJ357" i="11"/>
  <c r="A358" i="11"/>
  <c r="G358" i="11"/>
  <c r="I358" i="11"/>
  <c r="J358" i="11"/>
  <c r="K358" i="11"/>
  <c r="L358" i="11"/>
  <c r="AJ358" i="11"/>
  <c r="A359" i="11"/>
  <c r="G359" i="11"/>
  <c r="I359" i="11"/>
  <c r="J359" i="11"/>
  <c r="K359" i="11"/>
  <c r="L359" i="11"/>
  <c r="AJ359" i="11"/>
  <c r="A360" i="11"/>
  <c r="G360" i="11"/>
  <c r="I360" i="11"/>
  <c r="J360" i="11"/>
  <c r="K360" i="11"/>
  <c r="L360" i="11"/>
  <c r="AJ360" i="11"/>
  <c r="A361" i="11"/>
  <c r="G361" i="11"/>
  <c r="I361" i="11"/>
  <c r="J361" i="11"/>
  <c r="K361" i="11"/>
  <c r="L361" i="11"/>
  <c r="AJ361" i="11"/>
  <c r="A362" i="11"/>
  <c r="G362" i="11"/>
  <c r="I362" i="11"/>
  <c r="J362" i="11"/>
  <c r="K362" i="11"/>
  <c r="L362" i="11"/>
  <c r="AJ362" i="11"/>
  <c r="A363" i="11"/>
  <c r="G363" i="11"/>
  <c r="I363" i="11"/>
  <c r="J363" i="11"/>
  <c r="L363" i="11"/>
  <c r="AJ363" i="11"/>
  <c r="A364" i="11"/>
  <c r="G364" i="11"/>
  <c r="I364" i="11"/>
  <c r="J364" i="11"/>
  <c r="K364" i="11"/>
  <c r="L364" i="11"/>
  <c r="AJ364" i="11"/>
  <c r="A365" i="11"/>
  <c r="G365" i="11"/>
  <c r="I365" i="11"/>
  <c r="J365" i="11"/>
  <c r="K365" i="11"/>
  <c r="L365" i="11"/>
  <c r="AJ365" i="11"/>
  <c r="A366" i="11"/>
  <c r="G366" i="11"/>
  <c r="I366" i="11"/>
  <c r="J366" i="11"/>
  <c r="K366" i="11"/>
  <c r="L366" i="11"/>
  <c r="AJ366" i="11"/>
  <c r="A367" i="11"/>
  <c r="G367" i="11"/>
  <c r="I367" i="11"/>
  <c r="J367" i="11"/>
  <c r="K367" i="11"/>
  <c r="L367" i="11"/>
  <c r="AJ367" i="11"/>
  <c r="A368" i="11"/>
  <c r="G368" i="11"/>
  <c r="I368" i="11"/>
  <c r="J368" i="11"/>
  <c r="K368" i="11"/>
  <c r="L368" i="11"/>
  <c r="AJ368" i="11"/>
  <c r="A369" i="11"/>
  <c r="G369" i="11"/>
  <c r="I369" i="11"/>
  <c r="J369" i="11"/>
  <c r="K369" i="11"/>
  <c r="L369" i="11"/>
  <c r="AJ369" i="11"/>
  <c r="A370" i="11"/>
  <c r="G370" i="11"/>
  <c r="I370" i="11"/>
  <c r="J370" i="11"/>
  <c r="K370" i="11"/>
  <c r="L370" i="11"/>
  <c r="AJ370" i="11"/>
  <c r="A371" i="11"/>
  <c r="G371" i="11"/>
  <c r="I371" i="11"/>
  <c r="J371" i="11"/>
  <c r="L371" i="11"/>
  <c r="AJ371" i="11"/>
  <c r="A372" i="11"/>
  <c r="G372" i="11"/>
  <c r="I372" i="11"/>
  <c r="J372" i="11"/>
  <c r="K372" i="11"/>
  <c r="L372" i="11"/>
  <c r="AJ372" i="11"/>
  <c r="A373" i="11"/>
  <c r="G373" i="11"/>
  <c r="I373" i="11"/>
  <c r="J373" i="11"/>
  <c r="K373" i="11"/>
  <c r="L373" i="11"/>
  <c r="AJ373" i="11"/>
  <c r="A374" i="11"/>
  <c r="G374" i="11"/>
  <c r="I374" i="11"/>
  <c r="J374" i="11"/>
  <c r="K374" i="11"/>
  <c r="L374" i="11"/>
  <c r="AJ374" i="11"/>
  <c r="A375" i="11"/>
  <c r="G375" i="11"/>
  <c r="I375" i="11"/>
  <c r="J375" i="11"/>
  <c r="K375" i="11"/>
  <c r="L375" i="11"/>
  <c r="AJ375" i="11"/>
  <c r="A376" i="11"/>
  <c r="G376" i="11"/>
  <c r="I376" i="11"/>
  <c r="J376" i="11"/>
  <c r="K376" i="11"/>
  <c r="L376" i="11"/>
  <c r="AJ376" i="11"/>
  <c r="A377" i="11"/>
  <c r="G377" i="11"/>
  <c r="I377" i="11"/>
  <c r="J377" i="11"/>
  <c r="K377" i="11"/>
  <c r="L377" i="11"/>
  <c r="AJ377" i="11"/>
  <c r="A378" i="11"/>
  <c r="G378" i="11"/>
  <c r="I378" i="11"/>
  <c r="J378" i="11"/>
  <c r="K378" i="11"/>
  <c r="L378" i="11"/>
  <c r="AJ378" i="11"/>
  <c r="A379" i="11"/>
  <c r="G379" i="11"/>
  <c r="I379" i="11"/>
  <c r="J379" i="11"/>
  <c r="L379" i="11"/>
  <c r="AJ379" i="11"/>
  <c r="A380" i="11"/>
  <c r="G380" i="11"/>
  <c r="I380" i="11"/>
  <c r="J380" i="11"/>
  <c r="K380" i="11"/>
  <c r="L380" i="11"/>
  <c r="AJ380" i="11"/>
  <c r="A381" i="11"/>
  <c r="G381" i="11"/>
  <c r="I381" i="11"/>
  <c r="J381" i="11"/>
  <c r="K381" i="11"/>
  <c r="L381" i="11"/>
  <c r="AJ381" i="11"/>
  <c r="A382" i="11"/>
  <c r="G382" i="11"/>
  <c r="I382" i="11"/>
  <c r="J382" i="11"/>
  <c r="K382" i="11"/>
  <c r="L382" i="11"/>
  <c r="AJ382" i="11"/>
  <c r="A383" i="11"/>
  <c r="G383" i="11"/>
  <c r="I383" i="11"/>
  <c r="J383" i="11"/>
  <c r="K383" i="11"/>
  <c r="L383" i="11"/>
  <c r="AJ383" i="11"/>
  <c r="A384" i="11"/>
  <c r="G384" i="11"/>
  <c r="I384" i="11"/>
  <c r="J384" i="11"/>
  <c r="K384" i="11"/>
  <c r="L384" i="11"/>
  <c r="AJ384" i="11"/>
  <c r="A385" i="11"/>
  <c r="G385" i="11"/>
  <c r="I385" i="11"/>
  <c r="J385" i="11"/>
  <c r="K385" i="11"/>
  <c r="L385" i="11"/>
  <c r="AJ385" i="11"/>
  <c r="A386" i="11"/>
  <c r="G386" i="11"/>
  <c r="I386" i="11"/>
  <c r="J386" i="11"/>
  <c r="K386" i="11"/>
  <c r="L386" i="11"/>
  <c r="AJ386" i="11"/>
  <c r="A387" i="11"/>
  <c r="G387" i="11"/>
  <c r="I387" i="11"/>
  <c r="J387" i="11"/>
  <c r="L387" i="11"/>
  <c r="AJ387" i="11"/>
  <c r="A388" i="11"/>
  <c r="G388" i="11"/>
  <c r="I388" i="11"/>
  <c r="J388" i="11"/>
  <c r="K388" i="11"/>
  <c r="L388" i="11"/>
  <c r="AJ388" i="11"/>
  <c r="A389" i="11"/>
  <c r="G389" i="11"/>
  <c r="I389" i="11"/>
  <c r="J389" i="11"/>
  <c r="K389" i="11"/>
  <c r="L389" i="11"/>
  <c r="AJ389" i="11"/>
  <c r="A390" i="11"/>
  <c r="G390" i="11"/>
  <c r="I390" i="11"/>
  <c r="J390" i="11"/>
  <c r="K390" i="11"/>
  <c r="L390" i="11"/>
  <c r="AJ390" i="11"/>
  <c r="A391" i="11"/>
  <c r="G391" i="11"/>
  <c r="I391" i="11"/>
  <c r="J391" i="11"/>
  <c r="K391" i="11"/>
  <c r="L391" i="11"/>
  <c r="AJ391" i="11"/>
  <c r="A392" i="11"/>
  <c r="G392" i="11"/>
  <c r="I392" i="11"/>
  <c r="J392" i="11"/>
  <c r="K392" i="11"/>
  <c r="L392" i="11"/>
  <c r="AJ392" i="11"/>
  <c r="A393" i="11"/>
  <c r="G393" i="11"/>
  <c r="I393" i="11"/>
  <c r="J393" i="11"/>
  <c r="K393" i="11"/>
  <c r="L393" i="11"/>
  <c r="AJ393" i="11"/>
  <c r="A394" i="11"/>
  <c r="G394" i="11"/>
  <c r="I394" i="11"/>
  <c r="J394" i="11"/>
  <c r="K394" i="11"/>
  <c r="L394" i="11"/>
  <c r="AJ394" i="11"/>
  <c r="A395" i="11"/>
  <c r="G395" i="11"/>
  <c r="I395" i="11"/>
  <c r="J395" i="11"/>
  <c r="L395" i="11"/>
  <c r="AJ395" i="11"/>
  <c r="A396" i="11"/>
  <c r="G396" i="11"/>
  <c r="I396" i="11"/>
  <c r="J396" i="11"/>
  <c r="K396" i="11"/>
  <c r="L396" i="11"/>
  <c r="AJ396" i="11"/>
  <c r="A397" i="11"/>
  <c r="G397" i="11"/>
  <c r="I397" i="11"/>
  <c r="J397" i="11"/>
  <c r="K397" i="11"/>
  <c r="L397" i="11"/>
  <c r="AJ397" i="11"/>
  <c r="A398" i="11"/>
  <c r="G398" i="11"/>
  <c r="I398" i="11"/>
  <c r="J398" i="11"/>
  <c r="K398" i="11"/>
  <c r="L398" i="11"/>
  <c r="AJ398" i="11"/>
  <c r="A399" i="11"/>
  <c r="G399" i="11"/>
  <c r="I399" i="11"/>
  <c r="J399" i="11"/>
  <c r="K399" i="11"/>
  <c r="L399" i="11"/>
  <c r="AJ399" i="11"/>
  <c r="A400" i="11"/>
  <c r="G400" i="11"/>
  <c r="I400" i="11"/>
  <c r="J400" i="11"/>
  <c r="K400" i="11"/>
  <c r="L400" i="11"/>
  <c r="AJ400" i="11"/>
  <c r="A401" i="11"/>
  <c r="G401" i="11"/>
  <c r="I401" i="11"/>
  <c r="J401" i="11"/>
  <c r="K401" i="11"/>
  <c r="L401" i="11"/>
  <c r="AJ401" i="11"/>
  <c r="A402" i="11"/>
  <c r="G402" i="11"/>
  <c r="I402" i="11"/>
  <c r="J402" i="11"/>
  <c r="K402" i="11"/>
  <c r="L402" i="11"/>
  <c r="AJ402" i="11"/>
  <c r="A403" i="11"/>
  <c r="G403" i="11"/>
  <c r="I403" i="11"/>
  <c r="J403" i="11"/>
  <c r="L403" i="11"/>
  <c r="AJ403" i="11"/>
  <c r="A404" i="11"/>
  <c r="G404" i="11"/>
  <c r="I404" i="11"/>
  <c r="J404" i="11"/>
  <c r="K404" i="11"/>
  <c r="L404" i="11"/>
  <c r="AJ404" i="11"/>
  <c r="A405" i="11"/>
  <c r="G405" i="11"/>
  <c r="I405" i="11"/>
  <c r="J405" i="11"/>
  <c r="K405" i="11"/>
  <c r="L405" i="11"/>
  <c r="AJ405" i="11"/>
  <c r="A406" i="11"/>
  <c r="G406" i="11"/>
  <c r="I406" i="11"/>
  <c r="J406" i="11"/>
  <c r="K406" i="11"/>
  <c r="L406" i="11"/>
  <c r="AJ406" i="11"/>
  <c r="A407" i="11"/>
  <c r="G407" i="11"/>
  <c r="I407" i="11"/>
  <c r="J407" i="11"/>
  <c r="K407" i="11"/>
  <c r="L407" i="11"/>
  <c r="AJ407" i="11"/>
  <c r="A408" i="11"/>
  <c r="G408" i="11"/>
  <c r="I408" i="11"/>
  <c r="J408" i="11"/>
  <c r="K408" i="11"/>
  <c r="L408" i="11"/>
  <c r="AJ408" i="11"/>
  <c r="A409" i="11"/>
  <c r="G409" i="11"/>
  <c r="I409" i="11"/>
  <c r="J409" i="11"/>
  <c r="K409" i="11"/>
  <c r="L409" i="11"/>
  <c r="AJ409" i="11"/>
  <c r="A410" i="11"/>
  <c r="G410" i="11"/>
  <c r="I410" i="11"/>
  <c r="J410" i="11"/>
  <c r="K410" i="11"/>
  <c r="L410" i="11"/>
  <c r="AJ410" i="11"/>
  <c r="A411" i="11"/>
  <c r="G411" i="11"/>
  <c r="I411" i="11"/>
  <c r="J411" i="11"/>
  <c r="L411" i="11"/>
  <c r="AJ411" i="11"/>
  <c r="A412" i="11"/>
  <c r="G412" i="11"/>
  <c r="I412" i="11"/>
  <c r="J412" i="11"/>
  <c r="K412" i="11"/>
  <c r="L412" i="11"/>
  <c r="AJ412" i="11"/>
  <c r="A413" i="11"/>
  <c r="G413" i="11"/>
  <c r="I413" i="11"/>
  <c r="J413" i="11"/>
  <c r="K413" i="11"/>
  <c r="L413" i="11"/>
  <c r="AJ413" i="11"/>
  <c r="A414" i="11"/>
  <c r="G414" i="11"/>
  <c r="I414" i="11"/>
  <c r="J414" i="11"/>
  <c r="K414" i="11"/>
  <c r="L414" i="11"/>
  <c r="AJ414" i="11"/>
  <c r="A415" i="11"/>
  <c r="G415" i="11"/>
  <c r="I415" i="11"/>
  <c r="J415" i="11"/>
  <c r="K415" i="11"/>
  <c r="L415" i="11"/>
  <c r="AJ415" i="11"/>
  <c r="A416" i="11"/>
  <c r="G416" i="11"/>
  <c r="I416" i="11"/>
  <c r="J416" i="11"/>
  <c r="K416" i="11"/>
  <c r="L416" i="11"/>
  <c r="AJ416" i="11"/>
  <c r="A417" i="11"/>
  <c r="G417" i="11"/>
  <c r="I417" i="11"/>
  <c r="J417" i="11"/>
  <c r="K417" i="11"/>
  <c r="L417" i="11"/>
  <c r="AJ417" i="11"/>
  <c r="A418" i="11"/>
  <c r="G418" i="11"/>
  <c r="I418" i="11"/>
  <c r="J418" i="11"/>
  <c r="K418" i="11"/>
  <c r="L418" i="11"/>
  <c r="AJ418" i="11"/>
  <c r="A419" i="11"/>
  <c r="G419" i="11"/>
  <c r="I419" i="11"/>
  <c r="J419" i="11"/>
  <c r="L419" i="11"/>
  <c r="AJ419" i="11"/>
  <c r="A420" i="11"/>
  <c r="G420" i="11"/>
  <c r="I420" i="11"/>
  <c r="J420" i="11"/>
  <c r="K420" i="11"/>
  <c r="L420" i="11"/>
  <c r="AJ420" i="11"/>
  <c r="A421" i="11"/>
  <c r="G421" i="11"/>
  <c r="I421" i="11"/>
  <c r="J421" i="11"/>
  <c r="K421" i="11"/>
  <c r="L421" i="11"/>
  <c r="AJ421" i="11"/>
  <c r="A422" i="11"/>
  <c r="G422" i="11"/>
  <c r="I422" i="11"/>
  <c r="J422" i="11"/>
  <c r="K422" i="11"/>
  <c r="L422" i="11"/>
  <c r="AJ422" i="11"/>
  <c r="A423" i="11"/>
  <c r="G423" i="11"/>
  <c r="I423" i="11"/>
  <c r="J423" i="11"/>
  <c r="K423" i="11"/>
  <c r="L423" i="11"/>
  <c r="AJ423" i="11"/>
  <c r="A424" i="11"/>
  <c r="G424" i="11"/>
  <c r="I424" i="11"/>
  <c r="J424" i="11"/>
  <c r="K424" i="11"/>
  <c r="L424" i="11"/>
  <c r="AJ424" i="11"/>
  <c r="A425" i="11"/>
  <c r="G425" i="11"/>
  <c r="I425" i="11"/>
  <c r="J425" i="11"/>
  <c r="K425" i="11"/>
  <c r="L425" i="11"/>
  <c r="AJ425" i="11"/>
  <c r="A426" i="11"/>
  <c r="G426" i="11"/>
  <c r="I426" i="11"/>
  <c r="J426" i="11"/>
  <c r="K426" i="11"/>
  <c r="L426" i="11"/>
  <c r="AJ426" i="11"/>
  <c r="A427" i="11"/>
  <c r="G427" i="11"/>
  <c r="I427" i="11"/>
  <c r="J427" i="11"/>
  <c r="L427" i="11"/>
  <c r="AJ427" i="11"/>
  <c r="A428" i="11"/>
  <c r="G428" i="11"/>
  <c r="I428" i="11"/>
  <c r="J428" i="11"/>
  <c r="K428" i="11"/>
  <c r="L428" i="11"/>
  <c r="AJ428" i="11"/>
  <c r="A429" i="11"/>
  <c r="G429" i="11"/>
  <c r="I429" i="11"/>
  <c r="J429" i="11"/>
  <c r="K429" i="11"/>
  <c r="L429" i="11"/>
  <c r="AJ429" i="11"/>
  <c r="A430" i="11"/>
  <c r="G430" i="11"/>
  <c r="I430" i="11"/>
  <c r="J430" i="11"/>
  <c r="K430" i="11"/>
  <c r="L430" i="11"/>
  <c r="AJ430" i="11"/>
  <c r="A431" i="11"/>
  <c r="G431" i="11"/>
  <c r="I431" i="11"/>
  <c r="J431" i="11"/>
  <c r="K431" i="11"/>
  <c r="L431" i="11"/>
  <c r="AJ431" i="11"/>
  <c r="A432" i="11"/>
  <c r="G432" i="11"/>
  <c r="I432" i="11"/>
  <c r="J432" i="11"/>
  <c r="K432" i="11"/>
  <c r="L432" i="11"/>
  <c r="AJ432" i="11"/>
  <c r="A433" i="11"/>
  <c r="G433" i="11"/>
  <c r="I433" i="11"/>
  <c r="J433" i="11"/>
  <c r="K433" i="11"/>
  <c r="L433" i="11"/>
  <c r="AJ433" i="11"/>
  <c r="A434" i="11"/>
  <c r="G434" i="11"/>
  <c r="I434" i="11"/>
  <c r="J434" i="11"/>
  <c r="K434" i="11"/>
  <c r="L434" i="11"/>
  <c r="AJ434" i="11"/>
  <c r="A435" i="11"/>
  <c r="G435" i="11"/>
  <c r="I435" i="11"/>
  <c r="J435" i="11"/>
  <c r="L435" i="11"/>
  <c r="AJ435" i="11"/>
  <c r="A436" i="11"/>
  <c r="G436" i="11"/>
  <c r="I436" i="11"/>
  <c r="J436" i="11"/>
  <c r="K436" i="11"/>
  <c r="L436" i="11"/>
  <c r="AJ436" i="11"/>
  <c r="A437" i="11"/>
  <c r="G437" i="11"/>
  <c r="I437" i="11"/>
  <c r="J437" i="11"/>
  <c r="K437" i="11"/>
  <c r="L437" i="11"/>
  <c r="AJ437" i="11"/>
  <c r="A438" i="11"/>
  <c r="G438" i="11"/>
  <c r="I438" i="11"/>
  <c r="J438" i="11"/>
  <c r="K438" i="11"/>
  <c r="L438" i="11"/>
  <c r="AJ438" i="11"/>
  <c r="A439" i="11"/>
  <c r="G439" i="11"/>
  <c r="I439" i="11"/>
  <c r="J439" i="11"/>
  <c r="K439" i="11"/>
  <c r="L439" i="11"/>
  <c r="AJ439" i="11"/>
  <c r="A440" i="11"/>
  <c r="G440" i="11"/>
  <c r="I440" i="11"/>
  <c r="J440" i="11"/>
  <c r="K440" i="11"/>
  <c r="L440" i="11"/>
  <c r="AJ440" i="11"/>
  <c r="A441" i="11"/>
  <c r="G441" i="11"/>
  <c r="I441" i="11"/>
  <c r="J441" i="11"/>
  <c r="K441" i="11"/>
  <c r="L441" i="11"/>
  <c r="AJ441" i="11"/>
  <c r="A442" i="11"/>
  <c r="G442" i="11"/>
  <c r="I442" i="11"/>
  <c r="J442" i="11"/>
  <c r="K442" i="11"/>
  <c r="L442" i="11"/>
  <c r="AJ442" i="11"/>
  <c r="A443" i="11"/>
  <c r="G443" i="11"/>
  <c r="I443" i="11"/>
  <c r="J443" i="11"/>
  <c r="L443" i="11"/>
  <c r="AJ443" i="11"/>
  <c r="A444" i="11"/>
  <c r="G444" i="11"/>
  <c r="I444" i="11"/>
  <c r="J444" i="11"/>
  <c r="K444" i="11"/>
  <c r="L444" i="11"/>
  <c r="AJ444" i="11"/>
  <c r="A445" i="11"/>
  <c r="G445" i="11"/>
  <c r="I445" i="11"/>
  <c r="J445" i="11"/>
  <c r="K445" i="11"/>
  <c r="L445" i="11"/>
  <c r="AJ445" i="11"/>
  <c r="A446" i="11"/>
  <c r="G446" i="11"/>
  <c r="I446" i="11"/>
  <c r="J446" i="11"/>
  <c r="K446" i="11"/>
  <c r="L446" i="11"/>
  <c r="AJ446" i="11"/>
  <c r="A447" i="11"/>
  <c r="G447" i="11"/>
  <c r="I447" i="11"/>
  <c r="J447" i="11"/>
  <c r="K447" i="11"/>
  <c r="L447" i="11"/>
  <c r="AJ447" i="11"/>
  <c r="A448" i="11"/>
  <c r="G448" i="11"/>
  <c r="I448" i="11"/>
  <c r="J448" i="11"/>
  <c r="K448" i="11"/>
  <c r="L448" i="11"/>
  <c r="AJ448" i="11"/>
  <c r="A449" i="11"/>
  <c r="G449" i="11"/>
  <c r="I449" i="11"/>
  <c r="J449" i="11"/>
  <c r="K449" i="11"/>
  <c r="L449" i="11"/>
  <c r="AJ449" i="11"/>
  <c r="A450" i="11"/>
  <c r="G450" i="11"/>
  <c r="I450" i="11"/>
  <c r="J450" i="11"/>
  <c r="K450" i="11"/>
  <c r="L450" i="11"/>
  <c r="AJ450" i="11"/>
  <c r="A451" i="11"/>
  <c r="G451" i="11"/>
  <c r="I451" i="11"/>
  <c r="J451" i="11"/>
  <c r="L451" i="11"/>
  <c r="AJ451" i="11"/>
  <c r="A452" i="11"/>
  <c r="G452" i="11"/>
  <c r="I452" i="11"/>
  <c r="J452" i="11"/>
  <c r="K452" i="11"/>
  <c r="L452" i="11"/>
  <c r="AJ452" i="11"/>
  <c r="A453" i="11"/>
  <c r="G453" i="11"/>
  <c r="I453" i="11"/>
  <c r="J453" i="11"/>
  <c r="K453" i="11"/>
  <c r="L453" i="11"/>
  <c r="AJ453" i="11"/>
  <c r="A454" i="11"/>
  <c r="G454" i="11"/>
  <c r="I454" i="11"/>
  <c r="J454" i="11"/>
  <c r="K454" i="11"/>
  <c r="L454" i="11"/>
  <c r="AJ454" i="11"/>
  <c r="A455" i="11"/>
  <c r="G455" i="11"/>
  <c r="I455" i="11"/>
  <c r="J455" i="11"/>
  <c r="K455" i="11"/>
  <c r="L455" i="11"/>
  <c r="AJ455" i="11"/>
  <c r="A456" i="11"/>
  <c r="G456" i="11"/>
  <c r="I456" i="11"/>
  <c r="J456" i="11"/>
  <c r="K456" i="11"/>
  <c r="L456" i="11"/>
  <c r="AJ456" i="11"/>
  <c r="A457" i="11"/>
  <c r="G457" i="11"/>
  <c r="I457" i="11"/>
  <c r="J457" i="11"/>
  <c r="K457" i="11"/>
  <c r="L457" i="11"/>
  <c r="AJ457" i="11"/>
  <c r="A458" i="11"/>
  <c r="G458" i="11"/>
  <c r="I458" i="11"/>
  <c r="J458" i="11"/>
  <c r="K458" i="11"/>
  <c r="L458" i="11"/>
  <c r="AJ458" i="11"/>
  <c r="A459" i="11"/>
  <c r="G459" i="11"/>
  <c r="I459" i="11"/>
  <c r="J459" i="11"/>
  <c r="L459" i="11"/>
  <c r="AJ459" i="11"/>
  <c r="A460" i="11"/>
  <c r="G460" i="11"/>
  <c r="I460" i="11"/>
  <c r="J460" i="11"/>
  <c r="K460" i="11"/>
  <c r="L460" i="11"/>
  <c r="AJ460" i="11"/>
  <c r="A461" i="11"/>
  <c r="G461" i="11"/>
  <c r="I461" i="11"/>
  <c r="J461" i="11"/>
  <c r="K461" i="11"/>
  <c r="L461" i="11"/>
  <c r="AJ461" i="11"/>
  <c r="A462" i="11"/>
  <c r="G462" i="11"/>
  <c r="I462" i="11"/>
  <c r="J462" i="11"/>
  <c r="K462" i="11"/>
  <c r="L462" i="11"/>
  <c r="AJ462" i="11"/>
  <c r="A463" i="11"/>
  <c r="G463" i="11"/>
  <c r="I463" i="11"/>
  <c r="J463" i="11"/>
  <c r="K463" i="11"/>
  <c r="L463" i="11"/>
  <c r="AJ463" i="11"/>
  <c r="A464" i="11"/>
  <c r="G464" i="11"/>
  <c r="I464" i="11"/>
  <c r="J464" i="11"/>
  <c r="K464" i="11"/>
  <c r="L464" i="11"/>
  <c r="AJ464" i="11"/>
  <c r="A465" i="11"/>
  <c r="G465" i="11"/>
  <c r="I465" i="11"/>
  <c r="J465" i="11"/>
  <c r="K465" i="11"/>
  <c r="L465" i="11"/>
  <c r="AJ465" i="11"/>
  <c r="A466" i="11"/>
  <c r="G466" i="11"/>
  <c r="I466" i="11"/>
  <c r="J466" i="11"/>
  <c r="K466" i="11"/>
  <c r="L466" i="11"/>
  <c r="AJ466" i="11"/>
  <c r="A467" i="11"/>
  <c r="G467" i="11"/>
  <c r="I467" i="11"/>
  <c r="J467" i="11"/>
  <c r="L467" i="11"/>
  <c r="AJ467" i="11"/>
  <c r="A468" i="11"/>
  <c r="G468" i="11"/>
  <c r="I468" i="11"/>
  <c r="J468" i="11"/>
  <c r="K468" i="11"/>
  <c r="L468" i="11"/>
  <c r="AJ468" i="11"/>
  <c r="A469" i="11"/>
  <c r="G469" i="11"/>
  <c r="I469" i="11"/>
  <c r="J469" i="11"/>
  <c r="K469" i="11"/>
  <c r="L469" i="11"/>
  <c r="AJ469" i="11"/>
  <c r="A470" i="11"/>
  <c r="G470" i="11"/>
  <c r="I470" i="11"/>
  <c r="J470" i="11"/>
  <c r="K470" i="11"/>
  <c r="L470" i="11"/>
  <c r="AJ470" i="11"/>
  <c r="A471" i="11"/>
  <c r="G471" i="11"/>
  <c r="I471" i="11"/>
  <c r="J471" i="11"/>
  <c r="K471" i="11"/>
  <c r="L471" i="11"/>
  <c r="AJ471" i="11"/>
  <c r="A472" i="11"/>
  <c r="G472" i="11"/>
  <c r="I472" i="11"/>
  <c r="J472" i="11"/>
  <c r="K472" i="11"/>
  <c r="L472" i="11"/>
  <c r="AJ472" i="11"/>
  <c r="A473" i="11"/>
  <c r="G473" i="11"/>
  <c r="I473" i="11"/>
  <c r="J473" i="11"/>
  <c r="K473" i="11"/>
  <c r="L473" i="11"/>
  <c r="AJ473" i="11"/>
  <c r="A474" i="11"/>
  <c r="G474" i="11"/>
  <c r="I474" i="11"/>
  <c r="J474" i="11"/>
  <c r="K474" i="11"/>
  <c r="L474" i="11"/>
  <c r="AJ474" i="11"/>
  <c r="A475" i="11"/>
  <c r="G475" i="11"/>
  <c r="I475" i="11"/>
  <c r="J475" i="11"/>
  <c r="L475" i="11"/>
  <c r="AJ475" i="11"/>
  <c r="A476" i="11"/>
  <c r="G476" i="11"/>
  <c r="I476" i="11"/>
  <c r="J476" i="11"/>
  <c r="K476" i="11"/>
  <c r="L476" i="11"/>
  <c r="AJ476" i="11"/>
  <c r="A477" i="11"/>
  <c r="G477" i="11"/>
  <c r="I477" i="11"/>
  <c r="J477" i="11"/>
  <c r="K477" i="11"/>
  <c r="L477" i="11"/>
  <c r="AJ477" i="11"/>
  <c r="A478" i="11"/>
  <c r="G478" i="11"/>
  <c r="I478" i="11"/>
  <c r="J478" i="11"/>
  <c r="K478" i="11"/>
  <c r="L478" i="11"/>
  <c r="AJ478" i="11"/>
  <c r="A479" i="11"/>
  <c r="G479" i="11"/>
  <c r="I479" i="11"/>
  <c r="J479" i="11"/>
  <c r="K479" i="11"/>
  <c r="L479" i="11"/>
  <c r="AJ479" i="11"/>
  <c r="A480" i="11"/>
  <c r="G480" i="11"/>
  <c r="I480" i="11"/>
  <c r="J480" i="11"/>
  <c r="K480" i="11"/>
  <c r="L480" i="11"/>
  <c r="AJ480" i="11"/>
  <c r="A481" i="11"/>
  <c r="G481" i="11"/>
  <c r="I481" i="11"/>
  <c r="J481" i="11"/>
  <c r="K481" i="11"/>
  <c r="L481" i="11"/>
  <c r="AJ481" i="11"/>
  <c r="A482" i="11"/>
  <c r="G482" i="11"/>
  <c r="I482" i="11"/>
  <c r="J482" i="11"/>
  <c r="K482" i="11"/>
  <c r="L482" i="11"/>
  <c r="AJ482" i="11"/>
  <c r="A483" i="11"/>
  <c r="G483" i="11"/>
  <c r="I483" i="11"/>
  <c r="J483" i="11"/>
  <c r="L483" i="11"/>
  <c r="AJ483" i="11"/>
  <c r="A484" i="11"/>
  <c r="G484" i="11"/>
  <c r="I484" i="11"/>
  <c r="J484" i="11"/>
  <c r="K484" i="11"/>
  <c r="L484" i="11"/>
  <c r="AJ484" i="11"/>
  <c r="A485" i="11"/>
  <c r="G485" i="11"/>
  <c r="I485" i="11"/>
  <c r="J485" i="11"/>
  <c r="K485" i="11"/>
  <c r="L485" i="11"/>
  <c r="AJ485" i="11"/>
  <c r="A486" i="11"/>
  <c r="G486" i="11"/>
  <c r="I486" i="11"/>
  <c r="J486" i="11"/>
  <c r="K486" i="11"/>
  <c r="L486" i="11"/>
  <c r="AJ486" i="11"/>
  <c r="A487" i="11"/>
  <c r="G487" i="11"/>
  <c r="I487" i="11"/>
  <c r="J487" i="11"/>
  <c r="K487" i="11"/>
  <c r="L487" i="11"/>
  <c r="AJ487" i="11"/>
  <c r="A488" i="11"/>
  <c r="G488" i="11"/>
  <c r="I488" i="11"/>
  <c r="J488" i="11"/>
  <c r="K488" i="11"/>
  <c r="L488" i="11"/>
  <c r="AJ488" i="11"/>
  <c r="A489" i="11"/>
  <c r="G489" i="11"/>
  <c r="I489" i="11"/>
  <c r="J489" i="11"/>
  <c r="K489" i="11"/>
  <c r="L489" i="11"/>
  <c r="AJ489" i="11"/>
  <c r="A490" i="11"/>
  <c r="G490" i="11"/>
  <c r="I490" i="11"/>
  <c r="J490" i="11"/>
  <c r="K490" i="11"/>
  <c r="L490" i="11"/>
  <c r="AJ490" i="11"/>
  <c r="A491" i="11"/>
  <c r="G491" i="11"/>
  <c r="I491" i="11"/>
  <c r="J491" i="11"/>
  <c r="L491" i="11"/>
  <c r="AJ491" i="11"/>
  <c r="A492" i="11"/>
  <c r="G492" i="11"/>
  <c r="I492" i="11"/>
  <c r="J492" i="11"/>
  <c r="K492" i="11"/>
  <c r="L492" i="11"/>
  <c r="AJ492" i="11"/>
  <c r="A493" i="11"/>
  <c r="G493" i="11"/>
  <c r="I493" i="11"/>
  <c r="J493" i="11"/>
  <c r="K493" i="11"/>
  <c r="L493" i="11"/>
  <c r="AJ493" i="11"/>
  <c r="A494" i="11"/>
  <c r="G494" i="11"/>
  <c r="I494" i="11"/>
  <c r="J494" i="11"/>
  <c r="K494" i="11"/>
  <c r="L494" i="11"/>
  <c r="AJ494" i="11"/>
  <c r="A495" i="11"/>
  <c r="G495" i="11"/>
  <c r="I495" i="11"/>
  <c r="J495" i="11"/>
  <c r="K495" i="11"/>
  <c r="L495" i="11"/>
  <c r="AJ495" i="11"/>
  <c r="A496" i="11"/>
  <c r="G496" i="11"/>
  <c r="I496" i="11"/>
  <c r="J496" i="11"/>
  <c r="K496" i="11"/>
  <c r="L496" i="11"/>
  <c r="AJ496" i="11"/>
  <c r="A497" i="11"/>
  <c r="G497" i="11"/>
  <c r="I497" i="11"/>
  <c r="J497" i="11"/>
  <c r="K497" i="11"/>
  <c r="L497" i="11"/>
  <c r="AJ497" i="11"/>
  <c r="A498" i="11"/>
  <c r="G498" i="11"/>
  <c r="I498" i="11"/>
  <c r="J498" i="11"/>
  <c r="K498" i="11"/>
  <c r="L498" i="11"/>
  <c r="AJ498" i="11"/>
  <c r="A499" i="11"/>
  <c r="G499" i="11"/>
  <c r="I499" i="11"/>
  <c r="J499" i="11"/>
  <c r="L499" i="11"/>
  <c r="AJ499" i="11"/>
  <c r="A500" i="11"/>
  <c r="G500" i="11"/>
  <c r="I500" i="11"/>
  <c r="J500" i="11"/>
  <c r="K500" i="11"/>
  <c r="L500" i="11"/>
  <c r="AJ500" i="11"/>
  <c r="A501" i="11"/>
  <c r="G501" i="11"/>
  <c r="I501" i="11"/>
  <c r="J501" i="11"/>
  <c r="K501" i="11"/>
  <c r="L501" i="11"/>
  <c r="AJ501" i="11"/>
  <c r="A502" i="11"/>
  <c r="G502" i="11"/>
  <c r="I502" i="11"/>
  <c r="J502" i="11"/>
  <c r="K502" i="11"/>
  <c r="L502" i="11"/>
  <c r="AJ502" i="11"/>
  <c r="A503" i="11"/>
  <c r="G503" i="11"/>
  <c r="I503" i="11"/>
  <c r="J503" i="11"/>
  <c r="K503" i="11"/>
  <c r="L503" i="11"/>
  <c r="AJ503" i="11"/>
  <c r="A504" i="11"/>
  <c r="G504" i="11"/>
  <c r="I504" i="11"/>
  <c r="J504" i="11"/>
  <c r="K504" i="11"/>
  <c r="L504" i="11"/>
  <c r="AJ504" i="11"/>
  <c r="A505" i="11"/>
  <c r="G505" i="11"/>
  <c r="I505" i="11"/>
  <c r="J505" i="11"/>
  <c r="K505" i="11"/>
  <c r="L505" i="11"/>
  <c r="AJ505" i="11"/>
  <c r="A506" i="11"/>
  <c r="G506" i="11"/>
  <c r="I506" i="11"/>
  <c r="J506" i="11"/>
  <c r="K506" i="11"/>
  <c r="L506" i="11"/>
  <c r="AJ506" i="11"/>
  <c r="A507" i="11"/>
  <c r="G507" i="11"/>
  <c r="I507" i="11"/>
  <c r="J507" i="11"/>
  <c r="L507" i="11"/>
  <c r="AJ507" i="11"/>
  <c r="A508" i="11"/>
  <c r="G508" i="11"/>
  <c r="I508" i="11"/>
  <c r="J508" i="11"/>
  <c r="K508" i="11"/>
  <c r="L508" i="11"/>
  <c r="AJ508" i="11"/>
  <c r="A509" i="11"/>
  <c r="G509" i="11"/>
  <c r="I509" i="11"/>
  <c r="J509" i="11"/>
  <c r="K509" i="11"/>
  <c r="L509" i="11"/>
  <c r="AJ509" i="11"/>
  <c r="A510" i="11"/>
  <c r="G510" i="11"/>
  <c r="I510" i="11"/>
  <c r="J510" i="11"/>
  <c r="K510" i="11"/>
  <c r="L510" i="11"/>
  <c r="AJ510" i="11"/>
  <c r="A511" i="11"/>
  <c r="G511" i="11"/>
  <c r="I511" i="11"/>
  <c r="J511" i="11"/>
  <c r="K511" i="11"/>
  <c r="L511" i="11"/>
  <c r="AJ511" i="11"/>
  <c r="A512" i="11"/>
  <c r="G512" i="11"/>
  <c r="I512" i="11"/>
  <c r="J512" i="11"/>
  <c r="K512" i="11"/>
  <c r="L512" i="11"/>
  <c r="AJ512" i="11"/>
  <c r="A513" i="11"/>
  <c r="G513" i="11"/>
  <c r="I513" i="11"/>
  <c r="J513" i="11"/>
  <c r="K513" i="11"/>
  <c r="L513" i="11"/>
  <c r="AJ513" i="11"/>
  <c r="A514" i="11"/>
  <c r="G514" i="11"/>
  <c r="I514" i="11"/>
  <c r="J514" i="11"/>
  <c r="K514" i="11"/>
  <c r="L514" i="11"/>
  <c r="AJ514" i="11"/>
  <c r="A515" i="11"/>
  <c r="G515" i="11"/>
  <c r="I515" i="11"/>
  <c r="J515" i="11"/>
  <c r="L515" i="11"/>
  <c r="AJ515" i="11"/>
  <c r="A516" i="11"/>
  <c r="G516" i="11"/>
  <c r="I516" i="11"/>
  <c r="J516" i="11"/>
  <c r="K516" i="11"/>
  <c r="L516" i="11"/>
  <c r="AJ516" i="11"/>
  <c r="A517" i="11"/>
  <c r="G517" i="11"/>
  <c r="I517" i="11"/>
  <c r="J517" i="11"/>
  <c r="K517" i="11"/>
  <c r="L517" i="11"/>
  <c r="AJ517" i="11"/>
  <c r="A518" i="11"/>
  <c r="G518" i="11"/>
  <c r="I518" i="11"/>
  <c r="J518" i="11"/>
  <c r="K518" i="11"/>
  <c r="L518" i="11"/>
  <c r="AJ518" i="11"/>
  <c r="A519" i="11"/>
  <c r="G519" i="11"/>
  <c r="I519" i="11"/>
  <c r="J519" i="11"/>
  <c r="K519" i="11"/>
  <c r="L519" i="11"/>
  <c r="AJ519" i="11"/>
  <c r="A520" i="11"/>
  <c r="G520" i="11"/>
  <c r="I520" i="11"/>
  <c r="J520" i="11"/>
  <c r="K520" i="11"/>
  <c r="L520" i="11"/>
  <c r="AJ520" i="11"/>
  <c r="A521" i="11"/>
  <c r="G521" i="11"/>
  <c r="I521" i="11"/>
  <c r="J521" i="11"/>
  <c r="K521" i="11"/>
  <c r="L521" i="11"/>
  <c r="AJ521" i="11"/>
  <c r="A522" i="11"/>
  <c r="G522" i="11"/>
  <c r="I522" i="11"/>
  <c r="J522" i="11"/>
  <c r="K522" i="11"/>
  <c r="L522" i="11"/>
  <c r="AJ522" i="11"/>
  <c r="A523" i="11"/>
  <c r="G523" i="11"/>
  <c r="I523" i="11"/>
  <c r="J523" i="11"/>
  <c r="L523" i="11"/>
  <c r="AJ523" i="11"/>
  <c r="A524" i="11"/>
  <c r="G524" i="11"/>
  <c r="I524" i="11"/>
  <c r="J524" i="11"/>
  <c r="K524" i="11"/>
  <c r="L524" i="11"/>
  <c r="AJ524" i="11"/>
  <c r="A525" i="11"/>
  <c r="G525" i="11"/>
  <c r="I525" i="11"/>
  <c r="J525" i="11"/>
  <c r="K525" i="11"/>
  <c r="L525" i="11"/>
  <c r="AJ525" i="11"/>
  <c r="A526" i="11"/>
  <c r="G526" i="11"/>
  <c r="I526" i="11"/>
  <c r="J526" i="11"/>
  <c r="K526" i="11"/>
  <c r="L526" i="11"/>
  <c r="AJ526" i="11"/>
  <c r="A527" i="11"/>
  <c r="G527" i="11"/>
  <c r="I527" i="11"/>
  <c r="J527" i="11"/>
  <c r="K527" i="11"/>
  <c r="L527" i="11"/>
  <c r="AJ527" i="11"/>
  <c r="A528" i="11"/>
  <c r="G528" i="11"/>
  <c r="I528" i="11"/>
  <c r="J528" i="11"/>
  <c r="K528" i="11"/>
  <c r="L528" i="11"/>
  <c r="AJ528" i="11"/>
  <c r="A529" i="11"/>
  <c r="G529" i="11"/>
  <c r="I529" i="11"/>
  <c r="J529" i="11"/>
  <c r="K529" i="11"/>
  <c r="L529" i="11"/>
  <c r="AJ529" i="11"/>
  <c r="A530" i="11"/>
  <c r="G530" i="11"/>
  <c r="I530" i="11"/>
  <c r="J530" i="11"/>
  <c r="K530" i="11"/>
  <c r="L530" i="11"/>
  <c r="AJ530" i="11"/>
  <c r="A531" i="11"/>
  <c r="G531" i="11"/>
  <c r="I531" i="11"/>
  <c r="J531" i="11"/>
  <c r="L531" i="11"/>
  <c r="AJ531" i="11"/>
  <c r="A532" i="11"/>
  <c r="G532" i="11"/>
  <c r="I532" i="11"/>
  <c r="J532" i="11"/>
  <c r="K532" i="11"/>
  <c r="L532" i="11"/>
  <c r="AJ532" i="11"/>
  <c r="A533" i="11"/>
  <c r="G533" i="11"/>
  <c r="I533" i="11"/>
  <c r="J533" i="11"/>
  <c r="K533" i="11"/>
  <c r="L533" i="11"/>
  <c r="AJ533" i="11"/>
  <c r="A534" i="11"/>
  <c r="G534" i="11"/>
  <c r="I534" i="11"/>
  <c r="J534" i="11"/>
  <c r="K534" i="11"/>
  <c r="L534" i="11"/>
  <c r="AJ534" i="11"/>
  <c r="A535" i="11"/>
  <c r="G535" i="11"/>
  <c r="I535" i="11"/>
  <c r="J535" i="11"/>
  <c r="K535" i="11"/>
  <c r="L535" i="11"/>
  <c r="AJ535" i="11"/>
  <c r="A536" i="11"/>
  <c r="G536" i="11"/>
  <c r="I536" i="11"/>
  <c r="J536" i="11"/>
  <c r="K536" i="11"/>
  <c r="L536" i="11"/>
  <c r="AJ536" i="11"/>
  <c r="A537" i="11"/>
  <c r="G537" i="11"/>
  <c r="I537" i="11"/>
  <c r="J537" i="11"/>
  <c r="K537" i="11"/>
  <c r="L537" i="11"/>
  <c r="AJ537" i="11"/>
  <c r="A538" i="11"/>
  <c r="G538" i="11"/>
  <c r="I538" i="11"/>
  <c r="J538" i="11"/>
  <c r="K538" i="11"/>
  <c r="L538" i="11"/>
  <c r="AJ538" i="11"/>
  <c r="A539" i="11"/>
  <c r="G539" i="11"/>
  <c r="I539" i="11"/>
  <c r="J539" i="11"/>
  <c r="L539" i="11"/>
  <c r="AJ539" i="11"/>
  <c r="A540" i="11"/>
  <c r="G540" i="11"/>
  <c r="I540" i="11"/>
  <c r="J540" i="11"/>
  <c r="K540" i="11"/>
  <c r="L540" i="11"/>
  <c r="AJ540" i="11"/>
  <c r="A541" i="11"/>
  <c r="G541" i="11"/>
  <c r="I541" i="11"/>
  <c r="J541" i="11"/>
  <c r="K541" i="11"/>
  <c r="L541" i="11"/>
  <c r="AJ541" i="11"/>
  <c r="A542" i="11"/>
  <c r="G542" i="11"/>
  <c r="I542" i="11"/>
  <c r="J542" i="11"/>
  <c r="K542" i="11"/>
  <c r="L542" i="11"/>
  <c r="AJ542" i="11"/>
  <c r="A543" i="11"/>
  <c r="G543" i="11"/>
  <c r="I543" i="11"/>
  <c r="J543" i="11"/>
  <c r="K543" i="11"/>
  <c r="L543" i="11"/>
  <c r="AJ543" i="11"/>
  <c r="A544" i="11"/>
  <c r="G544" i="11"/>
  <c r="I544" i="11"/>
  <c r="J544" i="11"/>
  <c r="K544" i="11"/>
  <c r="L544" i="11"/>
  <c r="AJ544" i="11"/>
  <c r="A545" i="11"/>
  <c r="G545" i="11"/>
  <c r="I545" i="11"/>
  <c r="J545" i="11"/>
  <c r="K545" i="11"/>
  <c r="L545" i="11"/>
  <c r="AJ545" i="11"/>
  <c r="A546" i="11"/>
  <c r="G546" i="11"/>
  <c r="I546" i="11"/>
  <c r="J546" i="11"/>
  <c r="K546" i="11"/>
  <c r="L546" i="11"/>
  <c r="AJ546" i="11"/>
  <c r="A547" i="11"/>
  <c r="G547" i="11"/>
  <c r="I547" i="11"/>
  <c r="J547" i="11"/>
  <c r="L547" i="11"/>
  <c r="AJ547" i="11"/>
  <c r="A548" i="11"/>
  <c r="G548" i="11"/>
  <c r="I548" i="11"/>
  <c r="J548" i="11"/>
  <c r="K548" i="11"/>
  <c r="L548" i="11"/>
  <c r="AJ548" i="11"/>
  <c r="A549" i="11"/>
  <c r="G549" i="11"/>
  <c r="I549" i="11"/>
  <c r="J549" i="11"/>
  <c r="K549" i="11"/>
  <c r="L549" i="11"/>
  <c r="AJ549" i="11"/>
  <c r="A550" i="11"/>
  <c r="G550" i="11"/>
  <c r="I550" i="11"/>
  <c r="J550" i="11"/>
  <c r="K550" i="11"/>
  <c r="L550" i="11"/>
  <c r="AJ550" i="11"/>
  <c r="A551" i="11"/>
  <c r="G551" i="11"/>
  <c r="I551" i="11"/>
  <c r="J551" i="11"/>
  <c r="K551" i="11"/>
  <c r="L551" i="11"/>
  <c r="AJ551" i="11"/>
  <c r="A552" i="11"/>
  <c r="G552" i="11"/>
  <c r="I552" i="11"/>
  <c r="J552" i="11"/>
  <c r="K552" i="11"/>
  <c r="L552" i="11"/>
  <c r="AJ552" i="11"/>
  <c r="A553" i="11"/>
  <c r="G553" i="11"/>
  <c r="I553" i="11"/>
  <c r="J553" i="11"/>
  <c r="K553" i="11"/>
  <c r="L553" i="11"/>
  <c r="AJ553" i="11"/>
  <c r="A554" i="11"/>
  <c r="G554" i="11"/>
  <c r="I554" i="11"/>
  <c r="J554" i="11"/>
  <c r="K554" i="11"/>
  <c r="L554" i="11"/>
  <c r="AJ554" i="11"/>
  <c r="A555" i="11"/>
  <c r="G555" i="11"/>
  <c r="I555" i="11"/>
  <c r="J555" i="11"/>
  <c r="L555" i="11"/>
  <c r="AJ555" i="11"/>
  <c r="A556" i="11"/>
  <c r="G556" i="11"/>
  <c r="I556" i="11"/>
  <c r="J556" i="11"/>
  <c r="K556" i="11"/>
  <c r="L556" i="11"/>
  <c r="AJ556" i="11"/>
  <c r="A557" i="11"/>
  <c r="G557" i="11"/>
  <c r="I557" i="11"/>
  <c r="J557" i="11"/>
  <c r="K557" i="11"/>
  <c r="L557" i="11"/>
  <c r="AJ557" i="11"/>
  <c r="A558" i="11"/>
  <c r="G558" i="11"/>
  <c r="I558" i="11"/>
  <c r="J558" i="11"/>
  <c r="K558" i="11"/>
  <c r="L558" i="11"/>
  <c r="AJ558" i="11"/>
  <c r="A559" i="11"/>
  <c r="G559" i="11"/>
  <c r="I559" i="11"/>
  <c r="J559" i="11"/>
  <c r="K559" i="11"/>
  <c r="L559" i="11"/>
  <c r="AJ559" i="11"/>
  <c r="A560" i="11"/>
  <c r="G560" i="11"/>
  <c r="I560" i="11"/>
  <c r="J560" i="11"/>
  <c r="K560" i="11"/>
  <c r="L560" i="11"/>
  <c r="AJ560" i="11"/>
  <c r="A561" i="11"/>
  <c r="G561" i="11"/>
  <c r="I561" i="11"/>
  <c r="J561" i="11"/>
  <c r="K561" i="11"/>
  <c r="L561" i="11"/>
  <c r="AJ561" i="11"/>
  <c r="A562" i="11"/>
  <c r="G562" i="11"/>
  <c r="I562" i="11"/>
  <c r="J562" i="11"/>
  <c r="K562" i="11"/>
  <c r="L562" i="11"/>
  <c r="AJ562" i="11"/>
  <c r="A563" i="11"/>
  <c r="G563" i="11"/>
  <c r="I563" i="11"/>
  <c r="J563" i="11"/>
  <c r="L563" i="11"/>
  <c r="AJ563" i="11"/>
  <c r="A564" i="11"/>
  <c r="G564" i="11"/>
  <c r="I564" i="11"/>
  <c r="J564" i="11"/>
  <c r="K564" i="11"/>
  <c r="L564" i="11"/>
  <c r="AJ564" i="11"/>
  <c r="A565" i="11"/>
  <c r="G565" i="11"/>
  <c r="I565" i="11"/>
  <c r="J565" i="11"/>
  <c r="K565" i="11"/>
  <c r="L565" i="11"/>
  <c r="AJ565" i="11"/>
  <c r="A566" i="11"/>
  <c r="G566" i="11"/>
  <c r="I566" i="11"/>
  <c r="J566" i="11"/>
  <c r="K566" i="11"/>
  <c r="L566" i="11"/>
  <c r="AJ566" i="11"/>
  <c r="A567" i="11"/>
  <c r="G567" i="11"/>
  <c r="I567" i="11"/>
  <c r="J567" i="11"/>
  <c r="K567" i="11"/>
  <c r="L567" i="11"/>
  <c r="AJ567" i="11"/>
  <c r="A568" i="11"/>
  <c r="G568" i="11"/>
  <c r="I568" i="11"/>
  <c r="J568" i="11"/>
  <c r="K568" i="11"/>
  <c r="L568" i="11"/>
  <c r="AJ568" i="11"/>
  <c r="A569" i="11"/>
  <c r="G569" i="11"/>
  <c r="I569" i="11"/>
  <c r="J569" i="11"/>
  <c r="K569" i="11"/>
  <c r="L569" i="11"/>
  <c r="AJ569" i="11"/>
  <c r="A570" i="11"/>
  <c r="G570" i="11"/>
  <c r="I570" i="11"/>
  <c r="J570" i="11"/>
  <c r="K570" i="11"/>
  <c r="L570" i="11"/>
  <c r="AJ570" i="11"/>
  <c r="A571" i="11"/>
  <c r="G571" i="11"/>
  <c r="I571" i="11"/>
  <c r="J571" i="11"/>
  <c r="L571" i="11"/>
  <c r="AJ571" i="11"/>
  <c r="A572" i="11"/>
  <c r="G572" i="11"/>
  <c r="I572" i="11"/>
  <c r="J572" i="11"/>
  <c r="K572" i="11"/>
  <c r="L572" i="11"/>
  <c r="AJ572" i="11"/>
  <c r="A573" i="11"/>
  <c r="G573" i="11"/>
  <c r="I573" i="11"/>
  <c r="J573" i="11"/>
  <c r="K573" i="11"/>
  <c r="L573" i="11"/>
  <c r="AJ573" i="11"/>
  <c r="A574" i="11"/>
  <c r="G574" i="11"/>
  <c r="I574" i="11"/>
  <c r="J574" i="11"/>
  <c r="K574" i="11"/>
  <c r="L574" i="11"/>
  <c r="AJ574" i="11"/>
  <c r="A575" i="11"/>
  <c r="G575" i="11"/>
  <c r="I575" i="11"/>
  <c r="J575" i="11"/>
  <c r="K575" i="11"/>
  <c r="L575" i="11"/>
  <c r="AJ575" i="11"/>
  <c r="A576" i="11"/>
  <c r="G576" i="11"/>
  <c r="I576" i="11"/>
  <c r="J576" i="11"/>
  <c r="K576" i="11"/>
  <c r="L576" i="11"/>
  <c r="AJ576" i="11"/>
  <c r="A577" i="11"/>
  <c r="G577" i="11"/>
  <c r="I577" i="11"/>
  <c r="J577" i="11"/>
  <c r="K577" i="11"/>
  <c r="L577" i="11"/>
  <c r="AJ577" i="11"/>
  <c r="A578" i="11"/>
  <c r="G578" i="11"/>
  <c r="I578" i="11"/>
  <c r="J578" i="11"/>
  <c r="K578" i="11"/>
  <c r="L578" i="11"/>
  <c r="AJ578" i="11"/>
  <c r="A579" i="11"/>
  <c r="G579" i="11"/>
  <c r="I579" i="11"/>
  <c r="J579" i="11"/>
  <c r="L579" i="11"/>
  <c r="AJ579" i="11"/>
  <c r="A580" i="11"/>
  <c r="G580" i="11"/>
  <c r="I580" i="11"/>
  <c r="J580" i="11"/>
  <c r="K580" i="11"/>
  <c r="L580" i="11"/>
  <c r="AJ580" i="11"/>
  <c r="A581" i="11"/>
  <c r="G581" i="11"/>
  <c r="I581" i="11"/>
  <c r="J581" i="11"/>
  <c r="K581" i="11"/>
  <c r="L581" i="11"/>
  <c r="AJ581" i="11"/>
  <c r="A582" i="11"/>
  <c r="G582" i="11"/>
  <c r="I582" i="11"/>
  <c r="J582" i="11"/>
  <c r="K582" i="11"/>
  <c r="L582" i="11"/>
  <c r="AJ582" i="11"/>
  <c r="A583" i="11"/>
  <c r="G583" i="11"/>
  <c r="I583" i="11"/>
  <c r="J583" i="11"/>
  <c r="K583" i="11"/>
  <c r="L583" i="11"/>
  <c r="AJ583" i="11"/>
  <c r="A584" i="11"/>
  <c r="G584" i="11"/>
  <c r="I584" i="11"/>
  <c r="J584" i="11"/>
  <c r="K584" i="11"/>
  <c r="L584" i="11"/>
  <c r="AJ584" i="11"/>
  <c r="A585" i="11"/>
  <c r="G585" i="11"/>
  <c r="I585" i="11"/>
  <c r="J585" i="11"/>
  <c r="K585" i="11"/>
  <c r="L585" i="11"/>
  <c r="AJ585" i="11"/>
  <c r="A586" i="11"/>
  <c r="G586" i="11"/>
  <c r="I586" i="11"/>
  <c r="J586" i="11"/>
  <c r="K586" i="11"/>
  <c r="L586" i="11"/>
  <c r="AJ586" i="11"/>
  <c r="A587" i="11"/>
  <c r="G587" i="11"/>
  <c r="I587" i="11"/>
  <c r="J587" i="11"/>
  <c r="L587" i="11"/>
  <c r="AJ587" i="11"/>
  <c r="A588" i="11"/>
  <c r="G588" i="11"/>
  <c r="I588" i="11"/>
  <c r="J588" i="11"/>
  <c r="K588" i="11"/>
  <c r="L588" i="11"/>
  <c r="AJ588" i="11"/>
  <c r="A589" i="11"/>
  <c r="G589" i="11"/>
  <c r="I589" i="11"/>
  <c r="J589" i="11"/>
  <c r="K589" i="11"/>
  <c r="L589" i="11"/>
  <c r="AJ589" i="11"/>
  <c r="A590" i="11"/>
  <c r="G590" i="11"/>
  <c r="I590" i="11"/>
  <c r="J590" i="11"/>
  <c r="K590" i="11"/>
  <c r="L590" i="11"/>
  <c r="AJ590" i="11"/>
  <c r="A591" i="11"/>
  <c r="G591" i="11"/>
  <c r="I591" i="11"/>
  <c r="J591" i="11"/>
  <c r="K591" i="11"/>
  <c r="L591" i="11"/>
  <c r="AJ591" i="11"/>
  <c r="A592" i="11"/>
  <c r="G592" i="11"/>
  <c r="I592" i="11"/>
  <c r="J592" i="11"/>
  <c r="K592" i="11"/>
  <c r="L592" i="11"/>
  <c r="AJ592" i="11"/>
  <c r="A593" i="11"/>
  <c r="G593" i="11"/>
  <c r="I593" i="11"/>
  <c r="J593" i="11"/>
  <c r="K593" i="11"/>
  <c r="L593" i="11"/>
  <c r="AJ593" i="11"/>
  <c r="A594" i="11"/>
  <c r="G594" i="11"/>
  <c r="I594" i="11"/>
  <c r="J594" i="11"/>
  <c r="K594" i="11"/>
  <c r="L594" i="11"/>
  <c r="AJ594" i="11"/>
  <c r="A595" i="11"/>
  <c r="G595" i="11"/>
  <c r="I595" i="11"/>
  <c r="J595" i="11"/>
  <c r="L595" i="11"/>
  <c r="AJ595" i="11"/>
  <c r="A596" i="11"/>
  <c r="G596" i="11"/>
  <c r="I596" i="11"/>
  <c r="J596" i="11"/>
  <c r="K596" i="11"/>
  <c r="L596" i="11"/>
  <c r="AJ596" i="11"/>
  <c r="A597" i="11"/>
  <c r="G597" i="11"/>
  <c r="I597" i="11"/>
  <c r="J597" i="11"/>
  <c r="K597" i="11"/>
  <c r="L597" i="11"/>
  <c r="AJ597" i="11"/>
  <c r="A598" i="11"/>
  <c r="G598" i="11"/>
  <c r="I598" i="11"/>
  <c r="J598" i="11"/>
  <c r="K598" i="11"/>
  <c r="L598" i="11"/>
  <c r="AJ598" i="11"/>
  <c r="A599" i="11"/>
  <c r="G599" i="11"/>
  <c r="I599" i="11"/>
  <c r="J599" i="11"/>
  <c r="K599" i="11"/>
  <c r="L599" i="11"/>
  <c r="AJ599" i="11"/>
  <c r="A600" i="11"/>
  <c r="G600" i="11"/>
  <c r="I600" i="11"/>
  <c r="J600" i="11"/>
  <c r="K600" i="11"/>
  <c r="L600" i="11"/>
  <c r="AJ600" i="11"/>
  <c r="A601" i="11"/>
  <c r="G601" i="11"/>
  <c r="I601" i="11"/>
  <c r="J601" i="11"/>
  <c r="K601" i="11"/>
  <c r="L601" i="11"/>
  <c r="AJ601" i="11"/>
  <c r="A602" i="11"/>
  <c r="G602" i="11"/>
  <c r="I602" i="11"/>
  <c r="J602" i="11"/>
  <c r="K602" i="11"/>
  <c r="L602" i="11"/>
  <c r="AJ602" i="11"/>
  <c r="A603" i="11"/>
  <c r="G603" i="11"/>
  <c r="I603" i="11"/>
  <c r="J603" i="11"/>
  <c r="L603" i="11"/>
  <c r="AJ603" i="11"/>
  <c r="A604" i="11"/>
  <c r="G604" i="11"/>
  <c r="I604" i="11"/>
  <c r="J604" i="11"/>
  <c r="K604" i="11"/>
  <c r="L604" i="11"/>
  <c r="AJ604" i="11"/>
  <c r="A605" i="11"/>
  <c r="G605" i="11"/>
  <c r="I605" i="11"/>
  <c r="J605" i="11"/>
  <c r="K605" i="11"/>
  <c r="L605" i="11"/>
  <c r="AJ605" i="11"/>
  <c r="A606" i="11"/>
  <c r="G606" i="11"/>
  <c r="I606" i="11"/>
  <c r="J606" i="11"/>
  <c r="K606" i="11"/>
  <c r="L606" i="11"/>
  <c r="AJ606" i="11"/>
  <c r="A607" i="11"/>
  <c r="G607" i="11"/>
  <c r="I607" i="11"/>
  <c r="J607" i="11"/>
  <c r="K607" i="11"/>
  <c r="L607" i="11"/>
  <c r="AJ607" i="11"/>
  <c r="A608" i="11"/>
  <c r="G608" i="11"/>
  <c r="I608" i="11"/>
  <c r="J608" i="11"/>
  <c r="K608" i="11"/>
  <c r="L608" i="11"/>
  <c r="AJ608" i="11"/>
  <c r="A609" i="11"/>
  <c r="G609" i="11"/>
  <c r="I609" i="11"/>
  <c r="J609" i="11"/>
  <c r="K609" i="11"/>
  <c r="L609" i="11"/>
  <c r="AJ609" i="11"/>
  <c r="A610" i="11"/>
  <c r="G610" i="11"/>
  <c r="I610" i="11"/>
  <c r="J610" i="11"/>
  <c r="K610" i="11"/>
  <c r="L610" i="11"/>
  <c r="AJ610" i="11"/>
  <c r="A611" i="11"/>
  <c r="G611" i="11"/>
  <c r="I611" i="11"/>
  <c r="J611" i="11"/>
  <c r="L611" i="11"/>
  <c r="AJ611" i="11"/>
  <c r="A612" i="11"/>
  <c r="G612" i="11"/>
  <c r="I612" i="11"/>
  <c r="J612" i="11"/>
  <c r="K612" i="11"/>
  <c r="L612" i="11"/>
  <c r="AJ612" i="11"/>
  <c r="A613" i="11"/>
  <c r="G613" i="11"/>
  <c r="I613" i="11"/>
  <c r="J613" i="11"/>
  <c r="K613" i="11"/>
  <c r="L613" i="11"/>
  <c r="AJ613" i="11"/>
  <c r="A614" i="11"/>
  <c r="G614" i="11"/>
  <c r="I614" i="11"/>
  <c r="J614" i="11"/>
  <c r="K614" i="11"/>
  <c r="L614" i="11"/>
  <c r="AJ614" i="11"/>
  <c r="A615" i="11"/>
  <c r="G615" i="11"/>
  <c r="I615" i="11"/>
  <c r="J615" i="11"/>
  <c r="K615" i="11"/>
  <c r="L615" i="11"/>
  <c r="AJ615" i="11"/>
  <c r="A616" i="11"/>
  <c r="G616" i="11"/>
  <c r="I616" i="11"/>
  <c r="J616" i="11"/>
  <c r="K616" i="11"/>
  <c r="L616" i="11"/>
  <c r="AJ616" i="11"/>
  <c r="A617" i="11"/>
  <c r="G617" i="11"/>
  <c r="I617" i="11"/>
  <c r="J617" i="11"/>
  <c r="K617" i="11"/>
  <c r="L617" i="11"/>
  <c r="AJ617" i="11"/>
  <c r="A618" i="11"/>
  <c r="G618" i="11"/>
  <c r="I618" i="11"/>
  <c r="J618" i="11"/>
  <c r="K618" i="11"/>
  <c r="L618" i="11"/>
  <c r="AJ618" i="11"/>
  <c r="A619" i="11"/>
  <c r="G619" i="11"/>
  <c r="I619" i="11"/>
  <c r="J619" i="11"/>
  <c r="L619" i="11"/>
  <c r="AJ619" i="11"/>
  <c r="A620" i="11"/>
  <c r="G620" i="11"/>
  <c r="I620" i="11"/>
  <c r="J620" i="11"/>
  <c r="K620" i="11"/>
  <c r="L620" i="11"/>
  <c r="AJ620" i="11"/>
  <c r="A621" i="11"/>
  <c r="G621" i="11"/>
  <c r="I621" i="11"/>
  <c r="J621" i="11"/>
  <c r="K621" i="11"/>
  <c r="L621" i="11"/>
  <c r="AJ621" i="11"/>
  <c r="A622" i="11"/>
  <c r="G622" i="11"/>
  <c r="I622" i="11"/>
  <c r="J622" i="11"/>
  <c r="K622" i="11"/>
  <c r="L622" i="11"/>
  <c r="AJ622" i="11"/>
  <c r="A623" i="11"/>
  <c r="G623" i="11"/>
  <c r="I623" i="11"/>
  <c r="J623" i="11"/>
  <c r="K623" i="11"/>
  <c r="L623" i="11"/>
  <c r="AJ623" i="11"/>
  <c r="A624" i="11"/>
  <c r="G624" i="11"/>
  <c r="I624" i="11"/>
  <c r="J624" i="11"/>
  <c r="K624" i="11"/>
  <c r="L624" i="11"/>
  <c r="AJ624" i="11"/>
  <c r="A625" i="11"/>
  <c r="G625" i="11"/>
  <c r="I625" i="11"/>
  <c r="J625" i="11"/>
  <c r="K625" i="11"/>
  <c r="L625" i="11"/>
  <c r="AJ625" i="11"/>
  <c r="A626" i="11"/>
  <c r="G626" i="11"/>
  <c r="I626" i="11"/>
  <c r="J626" i="11"/>
  <c r="K626" i="11"/>
  <c r="L626" i="11"/>
  <c r="AJ626" i="11"/>
  <c r="A627" i="11"/>
  <c r="G627" i="11"/>
  <c r="I627" i="11"/>
  <c r="J627" i="11"/>
  <c r="L627" i="11"/>
  <c r="AJ627" i="11"/>
  <c r="A628" i="11"/>
  <c r="G628" i="11"/>
  <c r="I628" i="11"/>
  <c r="J628" i="11"/>
  <c r="K628" i="11"/>
  <c r="L628" i="11"/>
  <c r="AJ628" i="11"/>
  <c r="A629" i="11"/>
  <c r="G629" i="11"/>
  <c r="I629" i="11"/>
  <c r="J629" i="11"/>
  <c r="K629" i="11"/>
  <c r="L629" i="11"/>
  <c r="AJ629" i="11"/>
  <c r="A630" i="11"/>
  <c r="G630" i="11"/>
  <c r="I630" i="11"/>
  <c r="J630" i="11"/>
  <c r="K630" i="11"/>
  <c r="L630" i="11"/>
  <c r="AJ630" i="11"/>
  <c r="A631" i="11"/>
  <c r="G631" i="11"/>
  <c r="I631" i="11"/>
  <c r="J631" i="11"/>
  <c r="K631" i="11"/>
  <c r="L631" i="11"/>
  <c r="AJ631" i="11"/>
  <c r="A632" i="11"/>
  <c r="G632" i="11"/>
  <c r="I632" i="11"/>
  <c r="J632" i="11"/>
  <c r="K632" i="11"/>
  <c r="L632" i="11"/>
  <c r="AJ632" i="11"/>
  <c r="A633" i="11"/>
  <c r="G633" i="11"/>
  <c r="I633" i="11"/>
  <c r="J633" i="11"/>
  <c r="K633" i="11"/>
  <c r="L633" i="11"/>
  <c r="AJ633" i="11"/>
  <c r="A634" i="11"/>
  <c r="G634" i="11"/>
  <c r="I634" i="11"/>
  <c r="J634" i="11"/>
  <c r="K634" i="11"/>
  <c r="L634" i="11"/>
  <c r="AJ634" i="11"/>
  <c r="A635" i="11"/>
  <c r="G635" i="11"/>
  <c r="I635" i="11"/>
  <c r="J635" i="11"/>
  <c r="L635" i="11"/>
  <c r="AJ635" i="11"/>
  <c r="A636" i="11"/>
  <c r="G636" i="11"/>
  <c r="I636" i="11"/>
  <c r="J636" i="11"/>
  <c r="K636" i="11"/>
  <c r="L636" i="11"/>
  <c r="AJ636" i="11"/>
  <c r="A637" i="11"/>
  <c r="G637" i="11"/>
  <c r="I637" i="11"/>
  <c r="J637" i="11"/>
  <c r="K637" i="11"/>
  <c r="L637" i="11"/>
  <c r="AJ637" i="11"/>
  <c r="A638" i="11"/>
  <c r="G638" i="11"/>
  <c r="I638" i="11"/>
  <c r="J638" i="11"/>
  <c r="K638" i="11"/>
  <c r="L638" i="11"/>
  <c r="AJ638" i="11"/>
  <c r="A639" i="11"/>
  <c r="G639" i="11"/>
  <c r="I639" i="11"/>
  <c r="J639" i="11"/>
  <c r="K639" i="11"/>
  <c r="L639" i="11"/>
  <c r="AJ639" i="11"/>
  <c r="A640" i="11"/>
  <c r="G640" i="11"/>
  <c r="I640" i="11"/>
  <c r="J640" i="11"/>
  <c r="K640" i="11"/>
  <c r="L640" i="11"/>
  <c r="AJ640" i="11"/>
  <c r="A641" i="11"/>
  <c r="G641" i="11"/>
  <c r="I641" i="11"/>
  <c r="J641" i="11"/>
  <c r="K641" i="11"/>
  <c r="L641" i="11"/>
  <c r="AJ641" i="11"/>
  <c r="A642" i="11"/>
  <c r="G642" i="11"/>
  <c r="I642" i="11"/>
  <c r="J642" i="11"/>
  <c r="K642" i="11"/>
  <c r="L642" i="11"/>
  <c r="AJ642" i="11"/>
  <c r="A643" i="11"/>
  <c r="G643" i="11"/>
  <c r="I643" i="11"/>
  <c r="J643" i="11"/>
  <c r="L643" i="11"/>
  <c r="AJ643" i="11"/>
  <c r="A644" i="11"/>
  <c r="G644" i="11"/>
  <c r="I644" i="11"/>
  <c r="J644" i="11"/>
  <c r="K644" i="11"/>
  <c r="L644" i="11"/>
  <c r="AJ644" i="11"/>
  <c r="A645" i="11"/>
  <c r="G645" i="11"/>
  <c r="I645" i="11"/>
  <c r="J645" i="11"/>
  <c r="K645" i="11"/>
  <c r="L645" i="11"/>
  <c r="AJ645" i="11"/>
  <c r="A646" i="11"/>
  <c r="G646" i="11"/>
  <c r="I646" i="11"/>
  <c r="J646" i="11"/>
  <c r="K646" i="11"/>
  <c r="L646" i="11"/>
  <c r="AJ646" i="11"/>
  <c r="A647" i="11"/>
  <c r="G647" i="11"/>
  <c r="I647" i="11"/>
  <c r="J647" i="11"/>
  <c r="K647" i="11"/>
  <c r="L647" i="11"/>
  <c r="AJ647" i="11"/>
  <c r="A648" i="11"/>
  <c r="G648" i="11"/>
  <c r="I648" i="11"/>
  <c r="J648" i="11"/>
  <c r="K648" i="11"/>
  <c r="L648" i="11"/>
  <c r="AJ648" i="11"/>
  <c r="A649" i="11"/>
  <c r="G649" i="11"/>
  <c r="I649" i="11"/>
  <c r="J649" i="11"/>
  <c r="K649" i="11"/>
  <c r="L649" i="11"/>
  <c r="AJ649" i="11"/>
  <c r="A650" i="11"/>
  <c r="G650" i="11"/>
  <c r="I650" i="11"/>
  <c r="J650" i="11"/>
  <c r="K650" i="11"/>
  <c r="L650" i="11"/>
  <c r="AJ650" i="11"/>
  <c r="A651" i="11"/>
  <c r="G651" i="11"/>
  <c r="I651" i="11"/>
  <c r="J651" i="11"/>
  <c r="L651" i="11"/>
  <c r="AJ651" i="11"/>
  <c r="A652" i="11"/>
  <c r="G652" i="11"/>
  <c r="I652" i="11"/>
  <c r="J652" i="11"/>
  <c r="K652" i="11"/>
  <c r="L652" i="11"/>
  <c r="AJ652" i="11"/>
  <c r="A653" i="11"/>
  <c r="G653" i="11"/>
  <c r="I653" i="11"/>
  <c r="J653" i="11"/>
  <c r="K653" i="11"/>
  <c r="L653" i="11"/>
  <c r="AJ653" i="11"/>
  <c r="A654" i="11"/>
  <c r="G654" i="11"/>
  <c r="I654" i="11"/>
  <c r="J654" i="11"/>
  <c r="K654" i="11"/>
  <c r="L654" i="11"/>
  <c r="AJ654" i="11"/>
  <c r="A655" i="11"/>
  <c r="G655" i="11"/>
  <c r="I655" i="11"/>
  <c r="J655" i="11"/>
  <c r="K655" i="11"/>
  <c r="L655" i="11"/>
  <c r="AJ655" i="11"/>
  <c r="A656" i="11"/>
  <c r="G656" i="11"/>
  <c r="I656" i="11"/>
  <c r="J656" i="11"/>
  <c r="K656" i="11"/>
  <c r="L656" i="11"/>
  <c r="AJ656" i="11"/>
  <c r="A657" i="11"/>
  <c r="G657" i="11"/>
  <c r="I657" i="11"/>
  <c r="J657" i="11"/>
  <c r="K657" i="11"/>
  <c r="L657" i="11"/>
  <c r="AJ657" i="11"/>
  <c r="A658" i="11"/>
  <c r="G658" i="11"/>
  <c r="I658" i="11"/>
  <c r="J658" i="11"/>
  <c r="K658" i="11"/>
  <c r="L658" i="11"/>
  <c r="AJ658" i="11"/>
  <c r="A659" i="11"/>
  <c r="G659" i="11"/>
  <c r="I659" i="11"/>
  <c r="J659" i="11"/>
  <c r="L659" i="11"/>
  <c r="AJ659" i="11"/>
  <c r="A660" i="11"/>
  <c r="G660" i="11"/>
  <c r="I660" i="11"/>
  <c r="J660" i="11"/>
  <c r="K660" i="11"/>
  <c r="L660" i="11"/>
  <c r="AJ660" i="11"/>
  <c r="A661" i="11"/>
  <c r="G661" i="11"/>
  <c r="I661" i="11"/>
  <c r="J661" i="11"/>
  <c r="K661" i="11"/>
  <c r="L661" i="11"/>
  <c r="AJ661" i="11"/>
  <c r="A662" i="11"/>
  <c r="G662" i="11"/>
  <c r="I662" i="11"/>
  <c r="J662" i="11"/>
  <c r="K662" i="11"/>
  <c r="L662" i="11"/>
  <c r="AJ662" i="11"/>
  <c r="A663" i="11"/>
  <c r="G663" i="11"/>
  <c r="I663" i="11"/>
  <c r="J663" i="11"/>
  <c r="K663" i="11"/>
  <c r="L663" i="11"/>
  <c r="AJ663" i="11"/>
  <c r="A664" i="11"/>
  <c r="G664" i="11"/>
  <c r="I664" i="11"/>
  <c r="J664" i="11"/>
  <c r="K664" i="11"/>
  <c r="L664" i="11"/>
  <c r="AJ664" i="11"/>
  <c r="A665" i="11"/>
  <c r="G665" i="11"/>
  <c r="I665" i="11"/>
  <c r="J665" i="11"/>
  <c r="K665" i="11"/>
  <c r="L665" i="11"/>
  <c r="AJ665" i="11"/>
  <c r="A666" i="11"/>
  <c r="G666" i="11"/>
  <c r="I666" i="11"/>
  <c r="J666" i="11"/>
  <c r="K666" i="11"/>
  <c r="L666" i="11"/>
  <c r="AJ666" i="11"/>
  <c r="A667" i="11"/>
  <c r="G667" i="11"/>
  <c r="I667" i="11"/>
  <c r="J667" i="11"/>
  <c r="L667" i="11"/>
  <c r="AJ667" i="11"/>
  <c r="A668" i="11"/>
  <c r="G668" i="11"/>
  <c r="I668" i="11"/>
  <c r="J668" i="11"/>
  <c r="K668" i="11"/>
  <c r="L668" i="11"/>
  <c r="AJ668" i="11"/>
  <c r="A669" i="11"/>
  <c r="G669" i="11"/>
  <c r="I669" i="11"/>
  <c r="J669" i="11"/>
  <c r="K669" i="11"/>
  <c r="L669" i="11"/>
  <c r="AJ669" i="11"/>
  <c r="A670" i="11"/>
  <c r="G670" i="11"/>
  <c r="I670" i="11"/>
  <c r="J670" i="11"/>
  <c r="K670" i="11"/>
  <c r="L670" i="11"/>
  <c r="AJ670" i="11"/>
  <c r="A671" i="11"/>
  <c r="G671" i="11"/>
  <c r="I671" i="11"/>
  <c r="J671" i="11"/>
  <c r="K671" i="11"/>
  <c r="L671" i="11"/>
  <c r="AJ671" i="11"/>
  <c r="A672" i="11"/>
  <c r="G672" i="11"/>
  <c r="I672" i="11"/>
  <c r="J672" i="11"/>
  <c r="K672" i="11"/>
  <c r="L672" i="11"/>
  <c r="AJ672" i="11"/>
  <c r="A673" i="11"/>
  <c r="G673" i="11"/>
  <c r="I673" i="11"/>
  <c r="J673" i="11"/>
  <c r="K673" i="11"/>
  <c r="L673" i="11"/>
  <c r="AJ673" i="11"/>
  <c r="A674" i="11"/>
  <c r="G674" i="11"/>
  <c r="I674" i="11"/>
  <c r="J674" i="11"/>
  <c r="K674" i="11"/>
  <c r="L674" i="11"/>
  <c r="AJ674" i="11"/>
  <c r="A675" i="11"/>
  <c r="G675" i="11"/>
  <c r="I675" i="11"/>
  <c r="J675" i="11"/>
  <c r="K675" i="11"/>
  <c r="L675" i="11"/>
  <c r="AJ675" i="11"/>
  <c r="A676" i="11"/>
  <c r="G676" i="11"/>
  <c r="I676" i="11"/>
  <c r="J676" i="11"/>
  <c r="K676" i="11"/>
  <c r="L676" i="11"/>
  <c r="AJ676" i="11"/>
  <c r="A677" i="11"/>
  <c r="G677" i="11"/>
  <c r="I677" i="11"/>
  <c r="J677" i="11"/>
  <c r="K677" i="11"/>
  <c r="L677" i="11"/>
  <c r="AJ677" i="11"/>
  <c r="A678" i="11"/>
  <c r="G678" i="11"/>
  <c r="I678" i="11"/>
  <c r="J678" i="11"/>
  <c r="K678" i="11"/>
  <c r="L678" i="11"/>
  <c r="AJ678" i="11"/>
  <c r="A679" i="11"/>
  <c r="G679" i="11"/>
  <c r="I679" i="11"/>
  <c r="J679" i="11"/>
  <c r="K679" i="11"/>
  <c r="L679" i="11"/>
  <c r="AJ679" i="11"/>
  <c r="A680" i="11"/>
  <c r="G680" i="11"/>
  <c r="I680" i="11"/>
  <c r="J680" i="11"/>
  <c r="K680" i="11"/>
  <c r="L680" i="11"/>
  <c r="AJ680" i="11"/>
  <c r="A681" i="11"/>
  <c r="G681" i="11"/>
  <c r="I681" i="11"/>
  <c r="J681" i="11"/>
  <c r="K681" i="11"/>
  <c r="L681" i="11"/>
  <c r="AJ681" i="11"/>
  <c r="A682" i="11"/>
  <c r="G682" i="11"/>
  <c r="I682" i="11"/>
  <c r="J682" i="11"/>
  <c r="K682" i="11"/>
  <c r="L682" i="11"/>
  <c r="AJ682" i="11"/>
  <c r="A683" i="11"/>
  <c r="G683" i="11"/>
  <c r="I683" i="11"/>
  <c r="J683" i="11"/>
  <c r="K683" i="11"/>
  <c r="L683" i="11"/>
  <c r="AJ683" i="11"/>
  <c r="A684" i="11"/>
  <c r="G684" i="11"/>
  <c r="I684" i="11"/>
  <c r="J684" i="11"/>
  <c r="K684" i="11"/>
  <c r="L684" i="11"/>
  <c r="AJ684" i="11"/>
  <c r="A685" i="11"/>
  <c r="G685" i="11"/>
  <c r="I685" i="11"/>
  <c r="J685" i="11"/>
  <c r="K685" i="11"/>
  <c r="L685" i="11"/>
  <c r="AJ685" i="11"/>
  <c r="A686" i="11"/>
  <c r="G686" i="11"/>
  <c r="I686" i="11"/>
  <c r="J686" i="11"/>
  <c r="K686" i="11"/>
  <c r="L686" i="11"/>
  <c r="AJ686" i="11"/>
  <c r="A687" i="11"/>
  <c r="G687" i="11"/>
  <c r="I687" i="11"/>
  <c r="J687" i="11"/>
  <c r="K687" i="11"/>
  <c r="L687" i="11"/>
  <c r="AJ687" i="11"/>
  <c r="A688" i="11"/>
  <c r="G688" i="11"/>
  <c r="I688" i="11"/>
  <c r="J688" i="11"/>
  <c r="K688" i="11"/>
  <c r="L688" i="11"/>
  <c r="AJ688" i="11"/>
  <c r="A689" i="11"/>
  <c r="G689" i="11"/>
  <c r="I689" i="11"/>
  <c r="J689" i="11"/>
  <c r="K689" i="11"/>
  <c r="L689" i="11"/>
  <c r="AJ689" i="11"/>
  <c r="A690" i="11"/>
  <c r="G690" i="11"/>
  <c r="I690" i="11"/>
  <c r="J690" i="11"/>
  <c r="K690" i="11"/>
  <c r="L690" i="11"/>
  <c r="AJ690" i="11"/>
  <c r="A691" i="11"/>
  <c r="G691" i="11"/>
  <c r="I691" i="11"/>
  <c r="J691" i="11"/>
  <c r="K691" i="11"/>
  <c r="L691" i="11"/>
  <c r="AJ691" i="11"/>
  <c r="A692" i="11"/>
  <c r="G692" i="11"/>
  <c r="I692" i="11"/>
  <c r="J692" i="11"/>
  <c r="K692" i="11"/>
  <c r="L692" i="11"/>
  <c r="AJ692" i="11"/>
  <c r="A693" i="11"/>
  <c r="G693" i="11"/>
  <c r="I693" i="11"/>
  <c r="J693" i="11"/>
  <c r="K693" i="11"/>
  <c r="L693" i="11"/>
  <c r="AJ693" i="11"/>
  <c r="A694" i="11"/>
  <c r="G694" i="11"/>
  <c r="I694" i="11"/>
  <c r="J694" i="11"/>
  <c r="K694" i="11"/>
  <c r="L694" i="11"/>
  <c r="AJ694" i="11"/>
  <c r="A695" i="11"/>
  <c r="G695" i="11"/>
  <c r="I695" i="11"/>
  <c r="J695" i="11"/>
  <c r="K695" i="11"/>
  <c r="L695" i="11"/>
  <c r="AJ695" i="11"/>
  <c r="A696" i="11"/>
  <c r="G696" i="11"/>
  <c r="I696" i="11"/>
  <c r="J696" i="11"/>
  <c r="K696" i="11"/>
  <c r="L696" i="11"/>
  <c r="AJ696" i="11"/>
  <c r="A697" i="11"/>
  <c r="G697" i="11"/>
  <c r="I697" i="11"/>
  <c r="J697" i="11"/>
  <c r="K697" i="11"/>
  <c r="L697" i="11"/>
  <c r="AJ697" i="11"/>
  <c r="A698" i="11"/>
  <c r="G698" i="11"/>
  <c r="I698" i="11"/>
  <c r="J698" i="11"/>
  <c r="K698" i="11"/>
  <c r="L698" i="11"/>
  <c r="AJ698" i="11"/>
  <c r="A699" i="11"/>
  <c r="G699" i="11"/>
  <c r="I699" i="11"/>
  <c r="J699" i="11"/>
  <c r="K699" i="11"/>
  <c r="L699" i="11"/>
  <c r="AJ699" i="11"/>
  <c r="A700" i="11"/>
  <c r="G700" i="11"/>
  <c r="I700" i="11"/>
  <c r="J700" i="11"/>
  <c r="K700" i="11"/>
  <c r="L700" i="11"/>
  <c r="AJ700" i="11"/>
  <c r="A701" i="11"/>
  <c r="G701" i="11"/>
  <c r="I701" i="11"/>
  <c r="J701" i="11"/>
  <c r="K701" i="11"/>
  <c r="L701" i="11"/>
  <c r="AJ701" i="11"/>
  <c r="A702" i="11"/>
  <c r="G702" i="11"/>
  <c r="I702" i="11"/>
  <c r="J702" i="11"/>
  <c r="K702" i="11"/>
  <c r="L702" i="11"/>
  <c r="AJ702" i="11"/>
  <c r="A703" i="11"/>
  <c r="G703" i="11"/>
  <c r="I703" i="11"/>
  <c r="J703" i="11"/>
  <c r="K703" i="11"/>
  <c r="L703" i="11"/>
  <c r="AJ703" i="11"/>
  <c r="A704" i="11"/>
  <c r="G704" i="11"/>
  <c r="I704" i="11"/>
  <c r="J704" i="11"/>
  <c r="K704" i="11"/>
  <c r="L704" i="11"/>
  <c r="AJ704" i="11"/>
  <c r="A705" i="11"/>
  <c r="G705" i="11"/>
  <c r="I705" i="11"/>
  <c r="J705" i="11"/>
  <c r="K705" i="11"/>
  <c r="L705" i="11"/>
  <c r="AJ705" i="11"/>
  <c r="A706" i="11"/>
  <c r="G706" i="11"/>
  <c r="I706" i="11"/>
  <c r="J706" i="11"/>
  <c r="K706" i="11"/>
  <c r="L706" i="11"/>
  <c r="AJ706" i="11"/>
  <c r="A707" i="11"/>
  <c r="G707" i="11"/>
  <c r="I707" i="11"/>
  <c r="J707" i="11"/>
  <c r="K707" i="11"/>
  <c r="L707" i="11"/>
  <c r="AJ707" i="11"/>
  <c r="A708" i="11"/>
  <c r="G708" i="11"/>
  <c r="I708" i="11"/>
  <c r="J708" i="11"/>
  <c r="K708" i="11"/>
  <c r="L708" i="11"/>
  <c r="AJ708" i="11"/>
  <c r="A709" i="11"/>
  <c r="G709" i="11"/>
  <c r="I709" i="11"/>
  <c r="J709" i="11"/>
  <c r="K709" i="11"/>
  <c r="L709" i="11"/>
  <c r="AJ709" i="11"/>
  <c r="A710" i="11"/>
  <c r="G710" i="11"/>
  <c r="I710" i="11"/>
  <c r="J710" i="11"/>
  <c r="K710" i="11"/>
  <c r="L710" i="11"/>
  <c r="AJ710" i="11"/>
  <c r="A711" i="11"/>
  <c r="G711" i="11"/>
  <c r="I711" i="11"/>
  <c r="J711" i="11"/>
  <c r="K711" i="11"/>
  <c r="L711" i="11"/>
  <c r="AJ711" i="11"/>
  <c r="A712" i="11"/>
  <c r="G712" i="11"/>
  <c r="I712" i="11"/>
  <c r="J712" i="11"/>
  <c r="K712" i="11"/>
  <c r="L712" i="11"/>
  <c r="AJ712" i="11"/>
  <c r="A713" i="11"/>
  <c r="G713" i="11"/>
  <c r="I713" i="11"/>
  <c r="J713" i="11"/>
  <c r="K713" i="11"/>
  <c r="L713" i="11"/>
  <c r="AJ713" i="11"/>
  <c r="A714" i="11"/>
  <c r="G714" i="11"/>
  <c r="I714" i="11"/>
  <c r="J714" i="11"/>
  <c r="K714" i="11"/>
  <c r="L714" i="11"/>
  <c r="AJ714" i="11"/>
  <c r="A715" i="11"/>
  <c r="G715" i="11"/>
  <c r="I715" i="11"/>
  <c r="J715" i="11"/>
  <c r="K715" i="11"/>
  <c r="L715" i="11"/>
  <c r="AJ715" i="11"/>
  <c r="A716" i="11"/>
  <c r="G716" i="11"/>
  <c r="I716" i="11"/>
  <c r="J716" i="11"/>
  <c r="K716" i="11"/>
  <c r="L716" i="11"/>
  <c r="AJ716" i="11"/>
  <c r="A717" i="11"/>
  <c r="G717" i="11"/>
  <c r="I717" i="11"/>
  <c r="J717" i="11"/>
  <c r="K717" i="11"/>
  <c r="L717" i="11"/>
  <c r="AJ717" i="11"/>
  <c r="A718" i="11"/>
  <c r="G718" i="11"/>
  <c r="I718" i="11"/>
  <c r="J718" i="11"/>
  <c r="K718" i="11"/>
  <c r="L718" i="11"/>
  <c r="AJ718" i="11"/>
  <c r="A719" i="11"/>
  <c r="G719" i="11"/>
  <c r="I719" i="11"/>
  <c r="J719" i="11"/>
  <c r="K719" i="11"/>
  <c r="L719" i="11"/>
  <c r="AJ719" i="11"/>
  <c r="A720" i="11"/>
  <c r="G720" i="11"/>
  <c r="I720" i="11"/>
  <c r="J720" i="11"/>
  <c r="K720" i="11"/>
  <c r="L720" i="11"/>
  <c r="AJ720" i="11"/>
  <c r="A721" i="11"/>
  <c r="G721" i="11"/>
  <c r="I721" i="11"/>
  <c r="J721" i="11"/>
  <c r="K721" i="11"/>
  <c r="L721" i="11"/>
  <c r="AJ721" i="11"/>
  <c r="A722" i="11"/>
  <c r="G722" i="11"/>
  <c r="I722" i="11"/>
  <c r="J722" i="11"/>
  <c r="K722" i="11"/>
  <c r="L722" i="11"/>
  <c r="AJ722" i="11"/>
  <c r="A723" i="11"/>
  <c r="G723" i="11"/>
  <c r="I723" i="11"/>
  <c r="J723" i="11"/>
  <c r="K723" i="11"/>
  <c r="L723" i="11"/>
  <c r="AJ723" i="11"/>
  <c r="A724" i="11"/>
  <c r="G724" i="11"/>
  <c r="I724" i="11"/>
  <c r="J724" i="11"/>
  <c r="K724" i="11"/>
  <c r="L724" i="11"/>
  <c r="AJ724" i="11"/>
  <c r="A725" i="11"/>
  <c r="G725" i="11"/>
  <c r="I725" i="11"/>
  <c r="J725" i="11"/>
  <c r="K725" i="11"/>
  <c r="L725" i="11"/>
  <c r="AJ725" i="11"/>
  <c r="A726" i="11"/>
  <c r="G726" i="11"/>
  <c r="I726" i="11"/>
  <c r="J726" i="11"/>
  <c r="K726" i="11"/>
  <c r="L726" i="11"/>
  <c r="AJ726" i="11"/>
  <c r="A727" i="11"/>
  <c r="G727" i="11"/>
  <c r="I727" i="11"/>
  <c r="J727" i="11"/>
  <c r="K727" i="11"/>
  <c r="L727" i="11"/>
  <c r="AJ727" i="11"/>
  <c r="A728" i="11"/>
  <c r="G728" i="11"/>
  <c r="I728" i="11"/>
  <c r="J728" i="11"/>
  <c r="K728" i="11"/>
  <c r="L728" i="11"/>
  <c r="AJ728" i="11"/>
  <c r="A729" i="11"/>
  <c r="G729" i="11"/>
  <c r="I729" i="11"/>
  <c r="J729" i="11"/>
  <c r="K729" i="11"/>
  <c r="L729" i="11"/>
  <c r="AJ729" i="11"/>
  <c r="A730" i="11"/>
  <c r="G730" i="11"/>
  <c r="I730" i="11"/>
  <c r="J730" i="11"/>
  <c r="K730" i="11"/>
  <c r="L730" i="11"/>
  <c r="AJ730" i="11"/>
  <c r="A731" i="11"/>
  <c r="G731" i="11"/>
  <c r="I731" i="11"/>
  <c r="J731" i="11"/>
  <c r="K731" i="11"/>
  <c r="L731" i="11"/>
  <c r="AJ731" i="11"/>
  <c r="A732" i="11"/>
  <c r="G732" i="11"/>
  <c r="I732" i="11"/>
  <c r="J732" i="11"/>
  <c r="K732" i="11"/>
  <c r="L732" i="11"/>
  <c r="AJ732" i="11"/>
  <c r="A733" i="11"/>
  <c r="G733" i="11"/>
  <c r="I733" i="11"/>
  <c r="J733" i="11"/>
  <c r="K733" i="11"/>
  <c r="L733" i="11"/>
  <c r="AJ733" i="11"/>
  <c r="A734" i="11"/>
  <c r="G734" i="11"/>
  <c r="I734" i="11"/>
  <c r="J734" i="11"/>
  <c r="K734" i="11"/>
  <c r="L734" i="11"/>
  <c r="AJ734" i="11"/>
  <c r="A735" i="11"/>
  <c r="G735" i="11"/>
  <c r="I735" i="11"/>
  <c r="J735" i="11"/>
  <c r="K735" i="11"/>
  <c r="L735" i="11"/>
  <c r="AJ735" i="11"/>
  <c r="A736" i="11"/>
  <c r="G736" i="11"/>
  <c r="I736" i="11"/>
  <c r="J736" i="11"/>
  <c r="K736" i="11"/>
  <c r="L736" i="11"/>
  <c r="AJ736" i="11"/>
  <c r="A737" i="11"/>
  <c r="G737" i="11"/>
  <c r="I737" i="11"/>
  <c r="J737" i="11"/>
  <c r="K737" i="11"/>
  <c r="L737" i="11"/>
  <c r="AJ737" i="11"/>
  <c r="A738" i="11"/>
  <c r="G738" i="11"/>
  <c r="I738" i="11"/>
  <c r="J738" i="11"/>
  <c r="K738" i="11"/>
  <c r="L738" i="11"/>
  <c r="AJ738" i="11"/>
  <c r="A739" i="11"/>
  <c r="G739" i="11"/>
  <c r="I739" i="11"/>
  <c r="J739" i="11"/>
  <c r="K739" i="11"/>
  <c r="L739" i="11"/>
  <c r="AJ739" i="11"/>
  <c r="A740" i="11"/>
  <c r="G740" i="11"/>
  <c r="I740" i="11"/>
  <c r="J740" i="11"/>
  <c r="K740" i="11"/>
  <c r="L740" i="11"/>
  <c r="AJ740" i="11"/>
  <c r="A741" i="11"/>
  <c r="G741" i="11"/>
  <c r="I741" i="11"/>
  <c r="J741" i="11"/>
  <c r="K741" i="11"/>
  <c r="L741" i="11"/>
  <c r="AJ741" i="11"/>
  <c r="A742" i="11"/>
  <c r="G742" i="11"/>
  <c r="I742" i="11"/>
  <c r="J742" i="11"/>
  <c r="K742" i="11"/>
  <c r="L742" i="11"/>
  <c r="AJ742" i="11"/>
  <c r="A743" i="11"/>
  <c r="G743" i="11"/>
  <c r="I743" i="11"/>
  <c r="J743" i="11"/>
  <c r="K743" i="11"/>
  <c r="L743" i="11"/>
  <c r="AJ743" i="11"/>
  <c r="A744" i="11"/>
  <c r="G744" i="11"/>
  <c r="I744" i="11"/>
  <c r="J744" i="11"/>
  <c r="K744" i="11"/>
  <c r="L744" i="11"/>
  <c r="AJ744" i="11"/>
  <c r="A745" i="11"/>
  <c r="G745" i="11"/>
  <c r="I745" i="11"/>
  <c r="J745" i="11"/>
  <c r="K745" i="11"/>
  <c r="L745" i="11"/>
  <c r="AJ745" i="11"/>
  <c r="A746" i="11"/>
  <c r="G746" i="11"/>
  <c r="I746" i="11"/>
  <c r="J746" i="11"/>
  <c r="K746" i="11"/>
  <c r="L746" i="11"/>
  <c r="AJ746" i="11"/>
  <c r="A747" i="11"/>
  <c r="G747" i="11"/>
  <c r="I747" i="11"/>
  <c r="J747" i="11"/>
  <c r="K747" i="11"/>
  <c r="L747" i="11"/>
  <c r="AJ747" i="11"/>
  <c r="A748" i="11"/>
  <c r="G748" i="11"/>
  <c r="I748" i="11"/>
  <c r="J748" i="11"/>
  <c r="K748" i="11"/>
  <c r="L748" i="11"/>
  <c r="AJ748" i="11"/>
  <c r="A749" i="11"/>
  <c r="G749" i="11"/>
  <c r="I749" i="11"/>
  <c r="J749" i="11"/>
  <c r="K749" i="11"/>
  <c r="L749" i="11"/>
  <c r="AJ749" i="11"/>
  <c r="A750" i="11"/>
  <c r="G750" i="11"/>
  <c r="I750" i="11"/>
  <c r="J750" i="11"/>
  <c r="K750" i="11"/>
  <c r="L750" i="11"/>
  <c r="AJ750" i="11"/>
  <c r="A751" i="11"/>
  <c r="G751" i="11"/>
  <c r="I751" i="11"/>
  <c r="J751" i="11"/>
  <c r="K751" i="11"/>
  <c r="L751" i="11"/>
  <c r="AJ751" i="11"/>
  <c r="A752" i="11"/>
  <c r="G752" i="11"/>
  <c r="I752" i="11"/>
  <c r="J752" i="11"/>
  <c r="K752" i="11"/>
  <c r="L752" i="11"/>
  <c r="AJ752" i="11"/>
  <c r="A753" i="11"/>
  <c r="G753" i="11"/>
  <c r="I753" i="11"/>
  <c r="J753" i="11"/>
  <c r="K753" i="11"/>
  <c r="L753" i="11"/>
  <c r="AJ753" i="11"/>
  <c r="A754" i="11"/>
  <c r="G754" i="11"/>
  <c r="I754" i="11"/>
  <c r="J754" i="11"/>
  <c r="K754" i="11"/>
  <c r="L754" i="11"/>
  <c r="AJ754" i="11"/>
  <c r="A755" i="11"/>
  <c r="G755" i="11"/>
  <c r="I755" i="11"/>
  <c r="J755" i="11"/>
  <c r="K755" i="11"/>
  <c r="L755" i="11"/>
  <c r="AJ755" i="11"/>
  <c r="A756" i="11"/>
  <c r="G756" i="11"/>
  <c r="I756" i="11"/>
  <c r="J756" i="11"/>
  <c r="K756" i="11"/>
  <c r="L756" i="11"/>
  <c r="AJ756" i="11"/>
  <c r="A757" i="11"/>
  <c r="G757" i="11"/>
  <c r="I757" i="11"/>
  <c r="J757" i="11"/>
  <c r="K757" i="11"/>
  <c r="L757" i="11"/>
  <c r="AJ757" i="11"/>
  <c r="A758" i="11"/>
  <c r="G758" i="11"/>
  <c r="I758" i="11"/>
  <c r="J758" i="11"/>
  <c r="K758" i="11"/>
  <c r="L758" i="11"/>
  <c r="AJ758" i="11"/>
  <c r="A759" i="11"/>
  <c r="G759" i="11"/>
  <c r="I759" i="11"/>
  <c r="J759" i="11"/>
  <c r="K759" i="11"/>
  <c r="L759" i="11"/>
  <c r="AJ759" i="11"/>
  <c r="A760" i="11"/>
  <c r="G760" i="11"/>
  <c r="I760" i="11"/>
  <c r="J760" i="11"/>
  <c r="K760" i="11"/>
  <c r="L760" i="11"/>
  <c r="AJ760" i="11"/>
  <c r="A761" i="11"/>
  <c r="G761" i="11"/>
  <c r="I761" i="11"/>
  <c r="J761" i="11"/>
  <c r="K761" i="11"/>
  <c r="L761" i="11"/>
  <c r="AJ761" i="11"/>
  <c r="A762" i="11"/>
  <c r="G762" i="11"/>
  <c r="I762" i="11"/>
  <c r="J762" i="11"/>
  <c r="K762" i="11"/>
  <c r="L762" i="11"/>
  <c r="AJ762" i="11"/>
  <c r="A763" i="11"/>
  <c r="G763" i="11"/>
  <c r="I763" i="11"/>
  <c r="J763" i="11"/>
  <c r="K763" i="11"/>
  <c r="L763" i="11"/>
  <c r="AJ763" i="11"/>
  <c r="A764" i="11"/>
  <c r="G764" i="11"/>
  <c r="I764" i="11"/>
  <c r="J764" i="11"/>
  <c r="K764" i="11"/>
  <c r="L764" i="11"/>
  <c r="AJ764" i="11"/>
  <c r="A765" i="11"/>
  <c r="G765" i="11"/>
  <c r="I765" i="11"/>
  <c r="J765" i="11"/>
  <c r="K765" i="11"/>
  <c r="L765" i="11"/>
  <c r="AJ765" i="11"/>
  <c r="A766" i="11"/>
  <c r="G766" i="11"/>
  <c r="I766" i="11"/>
  <c r="J766" i="11"/>
  <c r="K766" i="11"/>
  <c r="L766" i="11"/>
  <c r="AJ766" i="11"/>
  <c r="A767" i="11"/>
  <c r="G767" i="11"/>
  <c r="I767" i="11"/>
  <c r="J767" i="11"/>
  <c r="K767" i="11"/>
  <c r="L767" i="11"/>
  <c r="AJ767" i="11"/>
  <c r="A768" i="11"/>
  <c r="G768" i="11"/>
  <c r="I768" i="11"/>
  <c r="J768" i="11"/>
  <c r="K768" i="11"/>
  <c r="L768" i="11"/>
  <c r="AJ768" i="11"/>
  <c r="A769" i="11"/>
  <c r="G769" i="11"/>
  <c r="I769" i="11"/>
  <c r="J769" i="11"/>
  <c r="K769" i="11"/>
  <c r="L769" i="11"/>
  <c r="AJ769" i="11"/>
  <c r="A770" i="11"/>
  <c r="G770" i="11"/>
  <c r="I770" i="11"/>
  <c r="J770" i="11"/>
  <c r="K770" i="11"/>
  <c r="L770" i="11"/>
  <c r="AJ770" i="11"/>
  <c r="A771" i="11"/>
  <c r="G771" i="11"/>
  <c r="I771" i="11"/>
  <c r="J771" i="11"/>
  <c r="K771" i="11"/>
  <c r="L771" i="11"/>
  <c r="AJ771" i="11"/>
  <c r="A772" i="11"/>
  <c r="G772" i="11"/>
  <c r="I772" i="11"/>
  <c r="J772" i="11"/>
  <c r="K772" i="11"/>
  <c r="L772" i="11"/>
  <c r="AJ772" i="11"/>
  <c r="A773" i="11"/>
  <c r="G773" i="11"/>
  <c r="I773" i="11"/>
  <c r="J773" i="11"/>
  <c r="K773" i="11"/>
  <c r="L773" i="11"/>
  <c r="AJ773" i="11"/>
  <c r="A774" i="11"/>
  <c r="G774" i="11"/>
  <c r="I774" i="11"/>
  <c r="J774" i="11"/>
  <c r="K774" i="11"/>
  <c r="L774" i="11"/>
  <c r="AJ774" i="11"/>
  <c r="A775" i="11"/>
  <c r="G775" i="11"/>
  <c r="I775" i="11"/>
  <c r="J775" i="11"/>
  <c r="K775" i="11"/>
  <c r="L775" i="11"/>
  <c r="AJ775" i="11"/>
  <c r="A776" i="11"/>
  <c r="G776" i="11"/>
  <c r="I776" i="11"/>
  <c r="J776" i="11"/>
  <c r="K776" i="11"/>
  <c r="L776" i="11"/>
  <c r="AJ776" i="11"/>
  <c r="A777" i="11"/>
  <c r="G777" i="11"/>
  <c r="I777" i="11"/>
  <c r="J777" i="11"/>
  <c r="K777" i="11"/>
  <c r="L777" i="11"/>
  <c r="AJ777" i="11"/>
  <c r="A778" i="11"/>
  <c r="G778" i="11"/>
  <c r="I778" i="11"/>
  <c r="J778" i="11"/>
  <c r="K778" i="11"/>
  <c r="L778" i="11"/>
  <c r="AJ778" i="11"/>
  <c r="A779" i="11"/>
  <c r="G779" i="11"/>
  <c r="I779" i="11"/>
  <c r="J779" i="11"/>
  <c r="K779" i="11"/>
  <c r="L779" i="11"/>
  <c r="AJ779" i="11"/>
  <c r="A780" i="11"/>
  <c r="G780" i="11"/>
  <c r="I780" i="11"/>
  <c r="J780" i="11"/>
  <c r="K780" i="11"/>
  <c r="L780" i="11"/>
  <c r="AJ780" i="11"/>
  <c r="A781" i="11"/>
  <c r="G781" i="11"/>
  <c r="I781" i="11"/>
  <c r="J781" i="11"/>
  <c r="K781" i="11"/>
  <c r="L781" i="11"/>
  <c r="AJ781" i="11"/>
  <c r="A782" i="11"/>
  <c r="G782" i="11"/>
  <c r="I782" i="11"/>
  <c r="J782" i="11"/>
  <c r="K782" i="11"/>
  <c r="L782" i="11"/>
  <c r="AJ782" i="11"/>
  <c r="A783" i="11"/>
  <c r="G783" i="11"/>
  <c r="I783" i="11"/>
  <c r="J783" i="11"/>
  <c r="K783" i="11"/>
  <c r="L783" i="11"/>
  <c r="AJ783" i="11"/>
  <c r="A784" i="11"/>
  <c r="G784" i="11"/>
  <c r="I784" i="11"/>
  <c r="J784" i="11"/>
  <c r="K784" i="11"/>
  <c r="L784" i="11"/>
  <c r="AJ784" i="11"/>
  <c r="A785" i="11"/>
  <c r="G785" i="11"/>
  <c r="I785" i="11"/>
  <c r="J785" i="11"/>
  <c r="K785" i="11"/>
  <c r="L785" i="11"/>
  <c r="AJ785" i="11"/>
  <c r="A786" i="11"/>
  <c r="G786" i="11"/>
  <c r="I786" i="11"/>
  <c r="J786" i="11"/>
  <c r="K786" i="11"/>
  <c r="L786" i="11"/>
  <c r="AJ786" i="11"/>
  <c r="A787" i="11"/>
  <c r="G787" i="11"/>
  <c r="I787" i="11"/>
  <c r="J787" i="11"/>
  <c r="K787" i="11"/>
  <c r="L787" i="11"/>
  <c r="AJ787" i="11"/>
  <c r="A788" i="11"/>
  <c r="G788" i="11"/>
  <c r="I788" i="11"/>
  <c r="J788" i="11"/>
  <c r="K788" i="11"/>
  <c r="L788" i="11"/>
  <c r="AJ788" i="11"/>
  <c r="A789" i="11"/>
  <c r="G789" i="11"/>
  <c r="I789" i="11"/>
  <c r="J789" i="11"/>
  <c r="K789" i="11"/>
  <c r="L789" i="11"/>
  <c r="AJ789" i="11"/>
  <c r="A790" i="11"/>
  <c r="G790" i="11"/>
  <c r="I790" i="11"/>
  <c r="J790" i="11"/>
  <c r="K790" i="11"/>
  <c r="L790" i="11"/>
  <c r="AJ790" i="11"/>
  <c r="A791" i="11"/>
  <c r="G791" i="11"/>
  <c r="I791" i="11"/>
  <c r="J791" i="11"/>
  <c r="K791" i="11"/>
  <c r="L791" i="11"/>
  <c r="AJ791" i="11"/>
  <c r="A792" i="11"/>
  <c r="G792" i="11"/>
  <c r="I792" i="11"/>
  <c r="J792" i="11"/>
  <c r="K792" i="11"/>
  <c r="L792" i="11"/>
  <c r="AJ792" i="11"/>
  <c r="A793" i="11"/>
  <c r="G793" i="11"/>
  <c r="I793" i="11"/>
  <c r="J793" i="11"/>
  <c r="K793" i="11"/>
  <c r="L793" i="11"/>
  <c r="AJ793" i="11"/>
  <c r="A794" i="11"/>
  <c r="G794" i="11"/>
  <c r="I794" i="11"/>
  <c r="J794" i="11"/>
  <c r="K794" i="11"/>
  <c r="L794" i="11"/>
  <c r="AJ794" i="11"/>
  <c r="A795" i="11"/>
  <c r="G795" i="11"/>
  <c r="I795" i="11"/>
  <c r="J795" i="11"/>
  <c r="K795" i="11"/>
  <c r="L795" i="11"/>
  <c r="AJ795" i="11"/>
  <c r="A796" i="11"/>
  <c r="G796" i="11"/>
  <c r="I796" i="11"/>
  <c r="J796" i="11"/>
  <c r="K796" i="11"/>
  <c r="L796" i="11"/>
  <c r="AJ796" i="11"/>
  <c r="A797" i="11"/>
  <c r="G797" i="11"/>
  <c r="I797" i="11"/>
  <c r="J797" i="11"/>
  <c r="K797" i="11"/>
  <c r="L797" i="11"/>
  <c r="AJ797" i="11"/>
  <c r="A798" i="11"/>
  <c r="G798" i="11"/>
  <c r="I798" i="11"/>
  <c r="J798" i="11"/>
  <c r="K798" i="11"/>
  <c r="L798" i="11"/>
  <c r="AJ798" i="11"/>
  <c r="A799" i="11"/>
  <c r="G799" i="11"/>
  <c r="I799" i="11"/>
  <c r="J799" i="11"/>
  <c r="K799" i="11"/>
  <c r="L799" i="11"/>
  <c r="AJ799" i="11"/>
  <c r="A800" i="11"/>
  <c r="G800" i="11"/>
  <c r="I800" i="11"/>
  <c r="J800" i="11"/>
  <c r="K800" i="11"/>
  <c r="L800" i="11"/>
  <c r="AJ800" i="11"/>
  <c r="A3" i="10"/>
  <c r="B3" i="10"/>
  <c r="C3" i="10"/>
  <c r="D3" i="10"/>
  <c r="E3" i="10"/>
  <c r="F3" i="10"/>
  <c r="G3" i="10"/>
  <c r="H3" i="10"/>
  <c r="I3" i="10"/>
  <c r="J3" i="10"/>
  <c r="K3" i="10"/>
  <c r="T3" i="10"/>
  <c r="U3" i="10" s="1"/>
  <c r="V3" i="10"/>
  <c r="W3" i="10" s="1"/>
  <c r="X3" i="10"/>
  <c r="Y3" i="10"/>
  <c r="AE3" i="10"/>
  <c r="A4" i="10"/>
  <c r="B4" i="10"/>
  <c r="C4" i="10"/>
  <c r="D4" i="10"/>
  <c r="E4" i="10"/>
  <c r="F4" i="10"/>
  <c r="G4" i="10"/>
  <c r="H4" i="10"/>
  <c r="I4" i="10"/>
  <c r="J4" i="10"/>
  <c r="K4" i="10"/>
  <c r="T4" i="10"/>
  <c r="U4" i="10" s="1"/>
  <c r="V4" i="10"/>
  <c r="W4" i="10" s="1"/>
  <c r="X4" i="10"/>
  <c r="Y4" i="10"/>
  <c r="AE4" i="10"/>
  <c r="AF4" i="10" s="1"/>
  <c r="A5" i="10"/>
  <c r="B5" i="10"/>
  <c r="C5" i="10"/>
  <c r="D5" i="10"/>
  <c r="E5" i="10"/>
  <c r="F5" i="10"/>
  <c r="G5" i="10"/>
  <c r="H5" i="10"/>
  <c r="I5" i="10"/>
  <c r="J5" i="10"/>
  <c r="K5" i="10"/>
  <c r="T5" i="10"/>
  <c r="U5" i="10" s="1"/>
  <c r="V5" i="10"/>
  <c r="W5" i="10" s="1"/>
  <c r="X5" i="10"/>
  <c r="Y5" i="10"/>
  <c r="AE5" i="10"/>
  <c r="A6" i="10"/>
  <c r="B6" i="10"/>
  <c r="C6" i="10"/>
  <c r="D6" i="10"/>
  <c r="E6" i="10"/>
  <c r="F6" i="10"/>
  <c r="G6" i="10"/>
  <c r="H6" i="10"/>
  <c r="I6" i="10"/>
  <c r="J6" i="10"/>
  <c r="K6" i="10"/>
  <c r="T6" i="10"/>
  <c r="U6" i="10" s="1"/>
  <c r="V6" i="10"/>
  <c r="W6" i="10" s="1"/>
  <c r="X6" i="10"/>
  <c r="Y6" i="10"/>
  <c r="AE6" i="10"/>
  <c r="A7" i="10"/>
  <c r="B7" i="10"/>
  <c r="C7" i="10"/>
  <c r="D7" i="10"/>
  <c r="E7" i="10"/>
  <c r="F7" i="10"/>
  <c r="G7" i="10"/>
  <c r="H7" i="10"/>
  <c r="I7" i="10"/>
  <c r="J7" i="10"/>
  <c r="K7" i="10"/>
  <c r="T7" i="10"/>
  <c r="U7" i="10" s="1"/>
  <c r="V7" i="10"/>
  <c r="W7" i="10" s="1"/>
  <c r="X7" i="10"/>
  <c r="Y7" i="10"/>
  <c r="AE7" i="10"/>
  <c r="A8" i="10"/>
  <c r="B8" i="10"/>
  <c r="C8" i="10"/>
  <c r="D8" i="10"/>
  <c r="E8" i="10"/>
  <c r="F8" i="10"/>
  <c r="G8" i="10"/>
  <c r="H8" i="10"/>
  <c r="I8" i="10"/>
  <c r="J8" i="10"/>
  <c r="K8" i="10"/>
  <c r="T8" i="10"/>
  <c r="U8" i="10" s="1"/>
  <c r="V8" i="10"/>
  <c r="W8" i="10" s="1"/>
  <c r="X8" i="10"/>
  <c r="Y8" i="10"/>
  <c r="AE8" i="10"/>
  <c r="A9" i="10"/>
  <c r="B9" i="10"/>
  <c r="C9" i="10"/>
  <c r="D9" i="10"/>
  <c r="E9" i="10"/>
  <c r="F9" i="10"/>
  <c r="G9" i="10"/>
  <c r="H9" i="10"/>
  <c r="I9" i="10"/>
  <c r="J9" i="10"/>
  <c r="K9" i="10"/>
  <c r="T9" i="10"/>
  <c r="U9" i="10" s="1"/>
  <c r="V9" i="10"/>
  <c r="W9" i="10" s="1"/>
  <c r="X9" i="10"/>
  <c r="Y9" i="10"/>
  <c r="AE9" i="10"/>
  <c r="A10" i="10"/>
  <c r="B10" i="10"/>
  <c r="C10" i="10"/>
  <c r="D10" i="10"/>
  <c r="E10" i="10"/>
  <c r="F10" i="10"/>
  <c r="G10" i="10"/>
  <c r="H10" i="10"/>
  <c r="I10" i="10"/>
  <c r="J10" i="10"/>
  <c r="K10" i="10"/>
  <c r="T10" i="10"/>
  <c r="U10" i="10" s="1"/>
  <c r="V10" i="10"/>
  <c r="W10" i="10" s="1"/>
  <c r="X10" i="10"/>
  <c r="Y10" i="10"/>
  <c r="AE10" i="10"/>
  <c r="A11" i="10"/>
  <c r="B11" i="10"/>
  <c r="C11" i="10"/>
  <c r="D11" i="10"/>
  <c r="E11" i="10"/>
  <c r="F11" i="10"/>
  <c r="G11" i="10"/>
  <c r="H11" i="10"/>
  <c r="I11" i="10"/>
  <c r="J11" i="10"/>
  <c r="K11" i="10"/>
  <c r="T11" i="10"/>
  <c r="U11" i="10" s="1"/>
  <c r="V11" i="10"/>
  <c r="W11" i="10" s="1"/>
  <c r="X11" i="10"/>
  <c r="Y11" i="10"/>
  <c r="AE11" i="10"/>
  <c r="A12" i="10"/>
  <c r="B12" i="10"/>
  <c r="C12" i="10"/>
  <c r="D12" i="10"/>
  <c r="E12" i="10"/>
  <c r="F12" i="10"/>
  <c r="G12" i="10"/>
  <c r="H12" i="10"/>
  <c r="I12" i="10"/>
  <c r="J12" i="10"/>
  <c r="K12" i="10"/>
  <c r="T12" i="10"/>
  <c r="U12" i="10" s="1"/>
  <c r="V12" i="10"/>
  <c r="W12" i="10" s="1"/>
  <c r="X12" i="10"/>
  <c r="Y12" i="10"/>
  <c r="AE12" i="10"/>
  <c r="A13" i="10"/>
  <c r="B13" i="10"/>
  <c r="C13" i="10"/>
  <c r="D13" i="10"/>
  <c r="E13" i="10"/>
  <c r="F13" i="10"/>
  <c r="G13" i="10"/>
  <c r="H13" i="10"/>
  <c r="I13" i="10"/>
  <c r="J13" i="10"/>
  <c r="K13" i="10"/>
  <c r="T13" i="10"/>
  <c r="U13" i="10" s="1"/>
  <c r="V13" i="10"/>
  <c r="W13" i="10" s="1"/>
  <c r="X13" i="10"/>
  <c r="Y13" i="10"/>
  <c r="AE13" i="10"/>
  <c r="A14" i="10"/>
  <c r="B14" i="10"/>
  <c r="C14" i="10"/>
  <c r="D14" i="10"/>
  <c r="E14" i="10"/>
  <c r="F14" i="10"/>
  <c r="G14" i="10"/>
  <c r="H14" i="10"/>
  <c r="I14" i="10"/>
  <c r="J14" i="10"/>
  <c r="K14" i="10"/>
  <c r="T14" i="10"/>
  <c r="U14" i="10"/>
  <c r="V14" i="10"/>
  <c r="W14" i="10" s="1"/>
  <c r="X14" i="10"/>
  <c r="Y14" i="10"/>
  <c r="AE14" i="10"/>
  <c r="A15" i="10"/>
  <c r="B15" i="10"/>
  <c r="C15" i="10"/>
  <c r="D15" i="10"/>
  <c r="E15" i="10"/>
  <c r="F15" i="10"/>
  <c r="G15" i="10"/>
  <c r="H15" i="10"/>
  <c r="I15" i="10"/>
  <c r="J15" i="10"/>
  <c r="K15" i="10"/>
  <c r="T15" i="10"/>
  <c r="U15" i="10" s="1"/>
  <c r="V15" i="10"/>
  <c r="W15" i="10" s="1"/>
  <c r="X15" i="10"/>
  <c r="Y15" i="10"/>
  <c r="AE15" i="10"/>
  <c r="A16" i="10"/>
  <c r="B16" i="10"/>
  <c r="C16" i="10"/>
  <c r="D16" i="10"/>
  <c r="E16" i="10"/>
  <c r="F16" i="10"/>
  <c r="G16" i="10"/>
  <c r="H16" i="10"/>
  <c r="I16" i="10"/>
  <c r="J16" i="10"/>
  <c r="K16" i="10"/>
  <c r="T16" i="10"/>
  <c r="U16" i="10" s="1"/>
  <c r="V16" i="10"/>
  <c r="W16" i="10" s="1"/>
  <c r="X16" i="10"/>
  <c r="Y16" i="10"/>
  <c r="AE16" i="10"/>
  <c r="A17" i="10"/>
  <c r="B17" i="10"/>
  <c r="C17" i="10"/>
  <c r="D17" i="10"/>
  <c r="E17" i="10"/>
  <c r="F17" i="10"/>
  <c r="G17" i="10"/>
  <c r="H17" i="10"/>
  <c r="I17" i="10"/>
  <c r="J17" i="10"/>
  <c r="K17" i="10"/>
  <c r="T17" i="10"/>
  <c r="U17" i="10" s="1"/>
  <c r="V17" i="10"/>
  <c r="W17" i="10" s="1"/>
  <c r="X17" i="10"/>
  <c r="Y17" i="10"/>
  <c r="AE17" i="10"/>
  <c r="A18" i="10"/>
  <c r="B18" i="10"/>
  <c r="C18" i="10"/>
  <c r="D18" i="10"/>
  <c r="E18" i="10"/>
  <c r="F18" i="10"/>
  <c r="G18" i="10"/>
  <c r="H18" i="10"/>
  <c r="I18" i="10"/>
  <c r="J18" i="10"/>
  <c r="K18" i="10"/>
  <c r="T18" i="10"/>
  <c r="U18" i="10" s="1"/>
  <c r="V18" i="10"/>
  <c r="W18" i="10" s="1"/>
  <c r="X18" i="10"/>
  <c r="Y18" i="10"/>
  <c r="AE18" i="10"/>
  <c r="A19" i="10"/>
  <c r="B19" i="10"/>
  <c r="C19" i="10"/>
  <c r="D19" i="10"/>
  <c r="E19" i="10"/>
  <c r="F19" i="10"/>
  <c r="G19" i="10"/>
  <c r="H19" i="10"/>
  <c r="I19" i="10"/>
  <c r="J19" i="10"/>
  <c r="K19" i="10"/>
  <c r="T19" i="10"/>
  <c r="U19" i="10" s="1"/>
  <c r="V19" i="10"/>
  <c r="W19" i="10" s="1"/>
  <c r="X19" i="10"/>
  <c r="Y19" i="10"/>
  <c r="AE19" i="10"/>
  <c r="A20" i="10"/>
  <c r="B20" i="10"/>
  <c r="C20" i="10"/>
  <c r="D20" i="10"/>
  <c r="E20" i="10"/>
  <c r="F20" i="10"/>
  <c r="G20" i="10"/>
  <c r="H20" i="10"/>
  <c r="I20" i="10"/>
  <c r="J20" i="10"/>
  <c r="K20" i="10"/>
  <c r="T20" i="10"/>
  <c r="U20" i="10" s="1"/>
  <c r="V20" i="10"/>
  <c r="W20" i="10" s="1"/>
  <c r="X20" i="10"/>
  <c r="Y20" i="10"/>
  <c r="AE20" i="10"/>
  <c r="A21" i="10"/>
  <c r="B21" i="10"/>
  <c r="C21" i="10"/>
  <c r="D21" i="10"/>
  <c r="E21" i="10"/>
  <c r="F21" i="10"/>
  <c r="G21" i="10"/>
  <c r="H21" i="10"/>
  <c r="I21" i="10"/>
  <c r="J21" i="10"/>
  <c r="K21" i="10"/>
  <c r="T21" i="10"/>
  <c r="U21" i="10" s="1"/>
  <c r="V21" i="10"/>
  <c r="W21" i="10" s="1"/>
  <c r="X21" i="10"/>
  <c r="Y21" i="10"/>
  <c r="AE21" i="10"/>
  <c r="A22" i="10"/>
  <c r="B22" i="10"/>
  <c r="C22" i="10"/>
  <c r="D22" i="10"/>
  <c r="E22" i="10"/>
  <c r="F22" i="10"/>
  <c r="G22" i="10"/>
  <c r="H22" i="10"/>
  <c r="I22" i="10"/>
  <c r="J22" i="10"/>
  <c r="K22" i="10"/>
  <c r="T22" i="10"/>
  <c r="U22" i="10" s="1"/>
  <c r="V22" i="10"/>
  <c r="W22" i="10" s="1"/>
  <c r="X22" i="10"/>
  <c r="Y22" i="10"/>
  <c r="AF22" i="10"/>
  <c r="AE22" i="10"/>
  <c r="A23" i="10"/>
  <c r="B23" i="10"/>
  <c r="C23" i="10"/>
  <c r="D23" i="10"/>
  <c r="E23" i="10"/>
  <c r="F23" i="10"/>
  <c r="G23" i="10"/>
  <c r="H23" i="10"/>
  <c r="I23" i="10"/>
  <c r="J23" i="10"/>
  <c r="K23" i="10"/>
  <c r="T23" i="10"/>
  <c r="U23" i="10" s="1"/>
  <c r="V23" i="10"/>
  <c r="W23" i="10" s="1"/>
  <c r="X23" i="10"/>
  <c r="Y23" i="10"/>
  <c r="AE23" i="10"/>
  <c r="A24" i="10"/>
  <c r="B24" i="10"/>
  <c r="C24" i="10"/>
  <c r="D24" i="10"/>
  <c r="E24" i="10"/>
  <c r="F24" i="10"/>
  <c r="G24" i="10"/>
  <c r="H24" i="10"/>
  <c r="I24" i="10"/>
  <c r="J24" i="10"/>
  <c r="K24" i="10"/>
  <c r="T24" i="10"/>
  <c r="U24" i="10" s="1"/>
  <c r="V24" i="10"/>
  <c r="W24" i="10" s="1"/>
  <c r="X24" i="10"/>
  <c r="Y24" i="10"/>
  <c r="AE24" i="10"/>
  <c r="A25" i="10"/>
  <c r="B25" i="10"/>
  <c r="C25" i="10"/>
  <c r="D25" i="10"/>
  <c r="E25" i="10"/>
  <c r="F25" i="10"/>
  <c r="G25" i="10"/>
  <c r="H25" i="10"/>
  <c r="I25" i="10"/>
  <c r="J25" i="10"/>
  <c r="K25" i="10"/>
  <c r="T25" i="10"/>
  <c r="U25" i="10" s="1"/>
  <c r="V25" i="10"/>
  <c r="W25" i="10" s="1"/>
  <c r="X25" i="10"/>
  <c r="Y25" i="10"/>
  <c r="AE25" i="10"/>
  <c r="A26" i="10"/>
  <c r="B26" i="10"/>
  <c r="C26" i="10"/>
  <c r="D26" i="10"/>
  <c r="E26" i="10"/>
  <c r="F26" i="10"/>
  <c r="G26" i="10"/>
  <c r="H26" i="10"/>
  <c r="I26" i="10"/>
  <c r="J26" i="10"/>
  <c r="K26" i="10"/>
  <c r="T26" i="10"/>
  <c r="U26" i="10" s="1"/>
  <c r="V26" i="10"/>
  <c r="W26" i="10" s="1"/>
  <c r="X26" i="10"/>
  <c r="Y26" i="10"/>
  <c r="AE26" i="10"/>
  <c r="A27" i="10"/>
  <c r="B27" i="10"/>
  <c r="C27" i="10"/>
  <c r="D27" i="10"/>
  <c r="E27" i="10"/>
  <c r="F27" i="10"/>
  <c r="G27" i="10"/>
  <c r="H27" i="10"/>
  <c r="I27" i="10"/>
  <c r="J27" i="10"/>
  <c r="K27" i="10"/>
  <c r="T27" i="10"/>
  <c r="U27" i="10" s="1"/>
  <c r="V27" i="10"/>
  <c r="W27" i="10" s="1"/>
  <c r="X27" i="10"/>
  <c r="Y27" i="10"/>
  <c r="AE27" i="10"/>
  <c r="A28" i="10"/>
  <c r="B28" i="10"/>
  <c r="C28" i="10"/>
  <c r="D28" i="10"/>
  <c r="E28" i="10"/>
  <c r="F28" i="10"/>
  <c r="G28" i="10"/>
  <c r="H28" i="10"/>
  <c r="I28" i="10"/>
  <c r="J28" i="10"/>
  <c r="K28" i="10"/>
  <c r="T28" i="10"/>
  <c r="U28" i="10" s="1"/>
  <c r="V28" i="10"/>
  <c r="W28" i="10" s="1"/>
  <c r="X28" i="10"/>
  <c r="Y28" i="10"/>
  <c r="AE28" i="10"/>
  <c r="A29" i="10"/>
  <c r="B29" i="10"/>
  <c r="C29" i="10"/>
  <c r="D29" i="10"/>
  <c r="E29" i="10"/>
  <c r="F29" i="10"/>
  <c r="G29" i="10"/>
  <c r="H29" i="10"/>
  <c r="T29" i="10"/>
  <c r="U29" i="10" s="1"/>
  <c r="V29" i="10"/>
  <c r="W29" i="10" s="1"/>
  <c r="X29" i="10"/>
  <c r="Y29" i="10"/>
  <c r="AE29" i="10"/>
  <c r="A30" i="10"/>
  <c r="B30" i="10"/>
  <c r="C30" i="10"/>
  <c r="D30" i="10"/>
  <c r="E30" i="10"/>
  <c r="F30" i="10"/>
  <c r="G30" i="10"/>
  <c r="H30" i="10"/>
  <c r="T30" i="10"/>
  <c r="U30" i="10"/>
  <c r="V30" i="10"/>
  <c r="W30" i="10" s="1"/>
  <c r="X30" i="10"/>
  <c r="Y30" i="10"/>
  <c r="AE30" i="10"/>
  <c r="AF30" i="10" s="1"/>
  <c r="A31" i="10"/>
  <c r="B31" i="10"/>
  <c r="C31" i="10"/>
  <c r="D31" i="10"/>
  <c r="E31" i="10"/>
  <c r="F31" i="10"/>
  <c r="G31" i="10"/>
  <c r="H31" i="10"/>
  <c r="T31" i="10"/>
  <c r="U31" i="10" s="1"/>
  <c r="V31" i="10"/>
  <c r="W31" i="10" s="1"/>
  <c r="X31" i="10"/>
  <c r="Y31" i="10"/>
  <c r="AE31" i="10"/>
  <c r="A32" i="10"/>
  <c r="B32" i="10"/>
  <c r="C32" i="10"/>
  <c r="D32" i="10"/>
  <c r="E32" i="10"/>
  <c r="F32" i="10"/>
  <c r="G32" i="10"/>
  <c r="H32" i="10"/>
  <c r="T32" i="10"/>
  <c r="U32" i="10"/>
  <c r="V32" i="10"/>
  <c r="W32" i="10" s="1"/>
  <c r="X32" i="10"/>
  <c r="Y32" i="10"/>
  <c r="AE32" i="10"/>
  <c r="A33" i="10"/>
  <c r="B33" i="10"/>
  <c r="C33" i="10"/>
  <c r="D33" i="10"/>
  <c r="E33" i="10"/>
  <c r="F33" i="10"/>
  <c r="G33" i="10"/>
  <c r="H33" i="10"/>
  <c r="T33" i="10"/>
  <c r="U33" i="10" s="1"/>
  <c r="V33" i="10"/>
  <c r="W33" i="10" s="1"/>
  <c r="X33" i="10"/>
  <c r="Y33" i="10"/>
  <c r="AE33" i="10"/>
  <c r="A34" i="10"/>
  <c r="B34" i="10"/>
  <c r="C34" i="10"/>
  <c r="D34" i="10"/>
  <c r="E34" i="10"/>
  <c r="F34" i="10"/>
  <c r="G34" i="10"/>
  <c r="H34" i="10"/>
  <c r="T34" i="10"/>
  <c r="U34" i="10" s="1"/>
  <c r="V34" i="10"/>
  <c r="W34" i="10" s="1"/>
  <c r="X34" i="10"/>
  <c r="Y34" i="10"/>
  <c r="AE34" i="10"/>
  <c r="A35" i="10"/>
  <c r="B35" i="10"/>
  <c r="C35" i="10"/>
  <c r="D35" i="10"/>
  <c r="E35" i="10"/>
  <c r="F35" i="10"/>
  <c r="G35" i="10"/>
  <c r="H35" i="10"/>
  <c r="T35" i="10"/>
  <c r="U35" i="10" s="1"/>
  <c r="V35" i="10"/>
  <c r="W35" i="10" s="1"/>
  <c r="X35" i="10"/>
  <c r="Y35" i="10"/>
  <c r="AE35" i="10"/>
  <c r="A36" i="10"/>
  <c r="B36" i="10"/>
  <c r="C36" i="10"/>
  <c r="D36" i="10"/>
  <c r="E36" i="10"/>
  <c r="F36" i="10"/>
  <c r="G36" i="10"/>
  <c r="H36" i="10"/>
  <c r="T36" i="10"/>
  <c r="U36" i="10" s="1"/>
  <c r="V36" i="10"/>
  <c r="W36" i="10" s="1"/>
  <c r="X36" i="10"/>
  <c r="Y36" i="10"/>
  <c r="AF36" i="10"/>
  <c r="AE36" i="10"/>
  <c r="A37" i="10"/>
  <c r="B37" i="10"/>
  <c r="C37" i="10"/>
  <c r="D37" i="10"/>
  <c r="E37" i="10"/>
  <c r="F37" i="10"/>
  <c r="G37" i="10"/>
  <c r="H37" i="10"/>
  <c r="T37" i="10"/>
  <c r="U37" i="10" s="1"/>
  <c r="V37" i="10"/>
  <c r="W37" i="10" s="1"/>
  <c r="X37" i="10"/>
  <c r="Y37" i="10"/>
  <c r="AE37" i="10"/>
  <c r="A38" i="10"/>
  <c r="B38" i="10"/>
  <c r="C38" i="10"/>
  <c r="D38" i="10"/>
  <c r="E38" i="10"/>
  <c r="F38" i="10"/>
  <c r="G38" i="10"/>
  <c r="H38" i="10"/>
  <c r="T38" i="10"/>
  <c r="U38" i="10" s="1"/>
  <c r="V38" i="10"/>
  <c r="W38" i="10" s="1"/>
  <c r="X38" i="10"/>
  <c r="Y38" i="10"/>
  <c r="AF38" i="10"/>
  <c r="AE38" i="10"/>
  <c r="A39" i="10"/>
  <c r="B39" i="10"/>
  <c r="C39" i="10"/>
  <c r="D39" i="10"/>
  <c r="E39" i="10"/>
  <c r="F39" i="10"/>
  <c r="G39" i="10"/>
  <c r="H39" i="10"/>
  <c r="T39" i="10"/>
  <c r="U39" i="10" s="1"/>
  <c r="V39" i="10"/>
  <c r="W39" i="10" s="1"/>
  <c r="X39" i="10"/>
  <c r="Y39" i="10"/>
  <c r="AE39" i="10"/>
  <c r="A40" i="10"/>
  <c r="B40" i="10"/>
  <c r="C40" i="10"/>
  <c r="D40" i="10"/>
  <c r="E40" i="10"/>
  <c r="F40" i="10"/>
  <c r="G40" i="10"/>
  <c r="H40" i="10"/>
  <c r="T40" i="10"/>
  <c r="U40" i="10" s="1"/>
  <c r="V40" i="10"/>
  <c r="W40" i="10" s="1"/>
  <c r="X40" i="10"/>
  <c r="Y40" i="10"/>
  <c r="AE40" i="10"/>
  <c r="A41" i="10"/>
  <c r="B41" i="10"/>
  <c r="C41" i="10"/>
  <c r="D41" i="10"/>
  <c r="E41" i="10"/>
  <c r="F41" i="10"/>
  <c r="G41" i="10"/>
  <c r="H41" i="10"/>
  <c r="T41" i="10"/>
  <c r="U41" i="10" s="1"/>
  <c r="V41" i="10"/>
  <c r="W41" i="10" s="1"/>
  <c r="X41" i="10"/>
  <c r="Y41" i="10"/>
  <c r="AE41" i="10"/>
  <c r="A42" i="10"/>
  <c r="B42" i="10"/>
  <c r="C42" i="10"/>
  <c r="D42" i="10"/>
  <c r="E42" i="10"/>
  <c r="F42" i="10"/>
  <c r="G42" i="10"/>
  <c r="H42" i="10"/>
  <c r="I42" i="10"/>
  <c r="J42" i="10"/>
  <c r="K42" i="10"/>
  <c r="T42" i="10"/>
  <c r="U42" i="10" s="1"/>
  <c r="V42" i="10"/>
  <c r="W42" i="10" s="1"/>
  <c r="X42" i="10"/>
  <c r="Y42" i="10"/>
  <c r="AE42" i="10"/>
  <c r="A43" i="10"/>
  <c r="B43" i="10"/>
  <c r="C43" i="10"/>
  <c r="D43" i="10"/>
  <c r="E43" i="10"/>
  <c r="F43" i="10"/>
  <c r="G43" i="10"/>
  <c r="H43" i="10"/>
  <c r="I43" i="10"/>
  <c r="J43" i="10"/>
  <c r="K43" i="10"/>
  <c r="T43" i="10"/>
  <c r="U43" i="10" s="1"/>
  <c r="V43" i="10"/>
  <c r="W43" i="10" s="1"/>
  <c r="X43" i="10"/>
  <c r="Y43" i="10"/>
  <c r="AE43" i="10"/>
  <c r="A44" i="10"/>
  <c r="I44" i="10"/>
  <c r="J44" i="10"/>
  <c r="K44" i="10"/>
  <c r="T44" i="10"/>
  <c r="U44" i="10" s="1"/>
  <c r="V44" i="10"/>
  <c r="W44" i="10" s="1"/>
  <c r="X44" i="10"/>
  <c r="Y44" i="10"/>
  <c r="AE44" i="10"/>
  <c r="A45" i="10"/>
  <c r="I45" i="10"/>
  <c r="J45" i="10"/>
  <c r="K45" i="10"/>
  <c r="T45" i="10"/>
  <c r="U45" i="10" s="1"/>
  <c r="V45" i="10"/>
  <c r="W45" i="10" s="1"/>
  <c r="X45" i="10"/>
  <c r="Y45" i="10"/>
  <c r="AE45" i="10"/>
  <c r="AF45" i="10" s="1"/>
  <c r="A46" i="10"/>
  <c r="I46" i="10"/>
  <c r="J46" i="10"/>
  <c r="K46" i="10"/>
  <c r="T46" i="10"/>
  <c r="U46" i="10" s="1"/>
  <c r="V46" i="10"/>
  <c r="W46" i="10" s="1"/>
  <c r="X46" i="10"/>
  <c r="Y46" i="10"/>
  <c r="AE46" i="10"/>
  <c r="AF46" i="10" s="1"/>
  <c r="A47" i="10"/>
  <c r="I47" i="10"/>
  <c r="J47" i="10" s="1"/>
  <c r="K47" i="10"/>
  <c r="T47" i="10"/>
  <c r="U47" i="10" s="1"/>
  <c r="AA47" i="10" s="1"/>
  <c r="AF47" i="10" s="1"/>
  <c r="V47" i="10"/>
  <c r="W47" i="10" s="1"/>
  <c r="X47" i="10"/>
  <c r="Y47" i="10"/>
  <c r="AE47" i="10"/>
  <c r="A48" i="10"/>
  <c r="I48" i="10"/>
  <c r="J48" i="10" s="1"/>
  <c r="K48" i="10"/>
  <c r="T48" i="10"/>
  <c r="U48" i="10" s="1"/>
  <c r="V48" i="10"/>
  <c r="W48" i="10" s="1"/>
  <c r="X48" i="10"/>
  <c r="Y48" i="10"/>
  <c r="AE48" i="10"/>
  <c r="AF48" i="10" s="1"/>
  <c r="A49" i="10"/>
  <c r="I49" i="10"/>
  <c r="J49" i="10"/>
  <c r="K49" i="10"/>
  <c r="T49" i="10"/>
  <c r="U49" i="10" s="1"/>
  <c r="V49" i="10"/>
  <c r="W49" i="10" s="1"/>
  <c r="X49" i="10"/>
  <c r="Y49" i="10"/>
  <c r="AE49" i="10"/>
  <c r="A50" i="10"/>
  <c r="I50" i="10"/>
  <c r="J50" i="10" s="1"/>
  <c r="K50" i="10"/>
  <c r="T50" i="10"/>
  <c r="U50" i="10" s="1"/>
  <c r="V50" i="10"/>
  <c r="W50" i="10" s="1"/>
  <c r="AC50" i="10" s="1"/>
  <c r="X50" i="10"/>
  <c r="Y50" i="10"/>
  <c r="AE50" i="10"/>
  <c r="A51" i="10"/>
  <c r="I51" i="10"/>
  <c r="J51" i="10" s="1"/>
  <c r="K51" i="10"/>
  <c r="T51" i="10"/>
  <c r="U51" i="10" s="1"/>
  <c r="V51" i="10"/>
  <c r="W51" i="10" s="1"/>
  <c r="X51" i="10"/>
  <c r="Y51" i="10"/>
  <c r="AE51" i="10"/>
  <c r="A52" i="10"/>
  <c r="I52" i="10"/>
  <c r="J52" i="10"/>
  <c r="K52" i="10"/>
  <c r="T52" i="10"/>
  <c r="U52" i="10" s="1"/>
  <c r="V52" i="10"/>
  <c r="W52" i="10" s="1"/>
  <c r="X52" i="10"/>
  <c r="Y52" i="10"/>
  <c r="AE52" i="10"/>
  <c r="AF52" i="10" s="1"/>
  <c r="A53" i="10"/>
  <c r="I53" i="10"/>
  <c r="J53" i="10"/>
  <c r="K53" i="10"/>
  <c r="T53" i="10"/>
  <c r="U53" i="10" s="1"/>
  <c r="V53" i="10"/>
  <c r="W53" i="10" s="1"/>
  <c r="X53" i="10"/>
  <c r="Y53" i="10"/>
  <c r="AE53" i="10"/>
  <c r="AF53" i="10" s="1"/>
  <c r="A54" i="10"/>
  <c r="I54" i="10"/>
  <c r="J54" i="10"/>
  <c r="K54" i="10"/>
  <c r="T54" i="10"/>
  <c r="U54" i="10" s="1"/>
  <c r="V54" i="10"/>
  <c r="W54" i="10" s="1"/>
  <c r="X54" i="10"/>
  <c r="Y54" i="10"/>
  <c r="AE54" i="10"/>
  <c r="AF54" i="10" s="1"/>
  <c r="A55" i="10"/>
  <c r="I55" i="10"/>
  <c r="J55" i="10"/>
  <c r="K55" i="10"/>
  <c r="T55" i="10"/>
  <c r="U55" i="10" s="1"/>
  <c r="V55" i="10"/>
  <c r="W55" i="10" s="1"/>
  <c r="X55" i="10"/>
  <c r="Y55" i="10"/>
  <c r="AE55" i="10"/>
  <c r="AF55" i="10" s="1"/>
  <c r="A56" i="10"/>
  <c r="I56" i="10"/>
  <c r="J56" i="10"/>
  <c r="K56" i="10"/>
  <c r="T56" i="10"/>
  <c r="U56" i="10" s="1"/>
  <c r="V56" i="10"/>
  <c r="W56" i="10" s="1"/>
  <c r="X56" i="10"/>
  <c r="Y56" i="10"/>
  <c r="AE56" i="10"/>
  <c r="AF56" i="10" s="1"/>
  <c r="A57" i="10"/>
  <c r="I57" i="10"/>
  <c r="J57" i="10"/>
  <c r="K57" i="10"/>
  <c r="T57" i="10"/>
  <c r="U57" i="10" s="1"/>
  <c r="V57" i="10"/>
  <c r="W57" i="10" s="1"/>
  <c r="X57" i="10"/>
  <c r="Y57" i="10"/>
  <c r="AE57" i="10"/>
  <c r="A58" i="10"/>
  <c r="I58" i="10"/>
  <c r="J58" i="10"/>
  <c r="K58" i="10"/>
  <c r="T58" i="10"/>
  <c r="U58" i="10" s="1"/>
  <c r="V58" i="10"/>
  <c r="W58" i="10" s="1"/>
  <c r="X58" i="10"/>
  <c r="Y58" i="10"/>
  <c r="AE58" i="10"/>
  <c r="A59" i="10"/>
  <c r="I59" i="10"/>
  <c r="J59" i="10"/>
  <c r="K59" i="10"/>
  <c r="T59" i="10"/>
  <c r="U59" i="10" s="1"/>
  <c r="V59" i="10"/>
  <c r="W59" i="10"/>
  <c r="X59" i="10"/>
  <c r="Y59" i="10"/>
  <c r="AE59" i="10"/>
  <c r="A60" i="10"/>
  <c r="I60" i="10"/>
  <c r="J60" i="10" s="1"/>
  <c r="K60" i="10"/>
  <c r="T60" i="10"/>
  <c r="U60" i="10" s="1"/>
  <c r="V60" i="10"/>
  <c r="W60" i="10" s="1"/>
  <c r="X60" i="10"/>
  <c r="Y60" i="10"/>
  <c r="AE60" i="10"/>
  <c r="A61" i="10"/>
  <c r="I61" i="10"/>
  <c r="J61" i="10" s="1"/>
  <c r="K61" i="10"/>
  <c r="T61" i="10"/>
  <c r="U61" i="10" s="1"/>
  <c r="V61" i="10"/>
  <c r="W61" i="10" s="1"/>
  <c r="AC61" i="10" s="1"/>
  <c r="X61" i="10"/>
  <c r="Y61" i="10"/>
  <c r="AE61" i="10"/>
  <c r="A62" i="10"/>
  <c r="I62" i="10"/>
  <c r="J62" i="10"/>
  <c r="K62" i="10"/>
  <c r="T62" i="10"/>
  <c r="U62" i="10" s="1"/>
  <c r="V62" i="10"/>
  <c r="W62" i="10" s="1"/>
  <c r="X62" i="10"/>
  <c r="Y62" i="10"/>
  <c r="AE62" i="10"/>
  <c r="AF62" i="10" s="1"/>
  <c r="A63" i="10"/>
  <c r="I63" i="10"/>
  <c r="J63" i="10"/>
  <c r="K63" i="10"/>
  <c r="T63" i="10"/>
  <c r="U63" i="10" s="1"/>
  <c r="V63" i="10"/>
  <c r="W63" i="10" s="1"/>
  <c r="X63" i="10"/>
  <c r="Y63" i="10"/>
  <c r="AE63" i="10"/>
  <c r="AF63" i="10" s="1"/>
  <c r="A64" i="10"/>
  <c r="I64" i="10"/>
  <c r="J64" i="10"/>
  <c r="K64" i="10"/>
  <c r="T64" i="10"/>
  <c r="U64" i="10"/>
  <c r="V64" i="10"/>
  <c r="W64" i="10" s="1"/>
  <c r="X64" i="10"/>
  <c r="Y64" i="10"/>
  <c r="AE64" i="10"/>
  <c r="AF64" i="10" s="1"/>
  <c r="A65" i="10"/>
  <c r="I65" i="10"/>
  <c r="J65" i="10" s="1"/>
  <c r="K65" i="10"/>
  <c r="T65" i="10"/>
  <c r="U65" i="10" s="1"/>
  <c r="V65" i="10"/>
  <c r="W65" i="10" s="1"/>
  <c r="AC65" i="10" s="1"/>
  <c r="X65" i="10"/>
  <c r="Y65" i="10"/>
  <c r="AE65" i="10"/>
  <c r="A66" i="10"/>
  <c r="I66" i="10"/>
  <c r="J66" i="10" s="1"/>
  <c r="K66" i="10"/>
  <c r="T66" i="10"/>
  <c r="U66" i="10" s="1"/>
  <c r="V66" i="10"/>
  <c r="W66" i="10" s="1"/>
  <c r="X66" i="10"/>
  <c r="Y66" i="10"/>
  <c r="AE66" i="10"/>
  <c r="A67" i="10"/>
  <c r="I67" i="10"/>
  <c r="J67" i="10" s="1"/>
  <c r="K67" i="10"/>
  <c r="T67" i="10"/>
  <c r="U67" i="10" s="1"/>
  <c r="AA67" i="10" s="1"/>
  <c r="AF67" i="10" s="1"/>
  <c r="V67" i="10"/>
  <c r="W67" i="10"/>
  <c r="X67" i="10"/>
  <c r="Y67" i="10"/>
  <c r="AE67" i="10"/>
  <c r="A68" i="10"/>
  <c r="I68" i="10"/>
  <c r="J68" i="10"/>
  <c r="K68" i="10"/>
  <c r="T68" i="10"/>
  <c r="U68" i="10" s="1"/>
  <c r="V68" i="10"/>
  <c r="W68" i="10" s="1"/>
  <c r="X68" i="10"/>
  <c r="Y68" i="10"/>
  <c r="AE68" i="10"/>
  <c r="AF68" i="10" s="1"/>
  <c r="A69" i="10"/>
  <c r="I69" i="10"/>
  <c r="J69" i="10"/>
  <c r="K69" i="10"/>
  <c r="T69" i="10"/>
  <c r="U69" i="10" s="1"/>
  <c r="V69" i="10"/>
  <c r="W69" i="10" s="1"/>
  <c r="X69" i="10"/>
  <c r="Y69" i="10"/>
  <c r="AE69" i="10"/>
  <c r="AF69" i="10" s="1"/>
  <c r="A70" i="10"/>
  <c r="I70" i="10"/>
  <c r="J70" i="10"/>
  <c r="K70" i="10"/>
  <c r="T70" i="10"/>
  <c r="U70" i="10" s="1"/>
  <c r="V70" i="10"/>
  <c r="W70" i="10" s="1"/>
  <c r="X70" i="10"/>
  <c r="Y70" i="10"/>
  <c r="AE70" i="10"/>
  <c r="AF70" i="10" s="1"/>
  <c r="A71" i="10"/>
  <c r="I71" i="10"/>
  <c r="J71" i="10"/>
  <c r="K71" i="10"/>
  <c r="T71" i="10"/>
  <c r="U71" i="10" s="1"/>
  <c r="V71" i="10"/>
  <c r="W71" i="10" s="1"/>
  <c r="X71" i="10"/>
  <c r="Y71" i="10"/>
  <c r="AE71" i="10"/>
  <c r="AF71" i="10" s="1"/>
  <c r="A72" i="10"/>
  <c r="I72" i="10"/>
  <c r="J72" i="10"/>
  <c r="K72" i="10"/>
  <c r="T72" i="10"/>
  <c r="U72" i="10" s="1"/>
  <c r="V72" i="10"/>
  <c r="W72" i="10" s="1"/>
  <c r="X72" i="10"/>
  <c r="Y72" i="10"/>
  <c r="AE72" i="10"/>
  <c r="AF72" i="10" s="1"/>
  <c r="A73" i="10"/>
  <c r="I73" i="10"/>
  <c r="J73" i="10"/>
  <c r="K73" i="10"/>
  <c r="T73" i="10"/>
  <c r="U73" i="10" s="1"/>
  <c r="V73" i="10"/>
  <c r="W73" i="10" s="1"/>
  <c r="X73" i="10"/>
  <c r="Y73" i="10"/>
  <c r="AE73" i="10"/>
  <c r="AF73" i="10" s="1"/>
  <c r="A74" i="10"/>
  <c r="I74" i="10"/>
  <c r="J74" i="10"/>
  <c r="K74" i="10"/>
  <c r="T74" i="10"/>
  <c r="U74" i="10" s="1"/>
  <c r="V74" i="10"/>
  <c r="W74" i="10" s="1"/>
  <c r="X74" i="10"/>
  <c r="Y74" i="10"/>
  <c r="AE74" i="10"/>
  <c r="A75" i="10"/>
  <c r="I75" i="10"/>
  <c r="J75" i="10"/>
  <c r="K75" i="10"/>
  <c r="T75" i="10"/>
  <c r="U75" i="10" s="1"/>
  <c r="V75" i="10"/>
  <c r="W75" i="10" s="1"/>
  <c r="X75" i="10"/>
  <c r="Y75" i="10"/>
  <c r="AE75" i="10"/>
  <c r="A76" i="10"/>
  <c r="I76" i="10"/>
  <c r="J76" i="10"/>
  <c r="K76" i="10"/>
  <c r="T76" i="10"/>
  <c r="U76" i="10" s="1"/>
  <c r="V76" i="10"/>
  <c r="W76" i="10" s="1"/>
  <c r="X76" i="10"/>
  <c r="Y76" i="10"/>
  <c r="AE76" i="10"/>
  <c r="AF76" i="10" s="1"/>
  <c r="A77" i="10"/>
  <c r="I77" i="10"/>
  <c r="J77" i="10"/>
  <c r="K77" i="10"/>
  <c r="T77" i="10"/>
  <c r="U77" i="10" s="1"/>
  <c r="V77" i="10"/>
  <c r="W77" i="10" s="1"/>
  <c r="X77" i="10"/>
  <c r="Y77" i="10"/>
  <c r="AE77" i="10"/>
  <c r="AF77" i="10" s="1"/>
  <c r="A78" i="10"/>
  <c r="I78" i="10"/>
  <c r="J78" i="10"/>
  <c r="K78" i="10"/>
  <c r="T78" i="10"/>
  <c r="U78" i="10" s="1"/>
  <c r="V78" i="10"/>
  <c r="W78" i="10" s="1"/>
  <c r="X78" i="10"/>
  <c r="Y78" i="10"/>
  <c r="AE78" i="10"/>
  <c r="AF78" i="10" s="1"/>
  <c r="A79" i="10"/>
  <c r="I79" i="10"/>
  <c r="J79" i="10"/>
  <c r="K79" i="10"/>
  <c r="T79" i="10"/>
  <c r="U79" i="10" s="1"/>
  <c r="V79" i="10"/>
  <c r="W79" i="10" s="1"/>
  <c r="X79" i="10"/>
  <c r="Y79" i="10"/>
  <c r="AE79" i="10"/>
  <c r="AF79" i="10" s="1"/>
  <c r="A80" i="10"/>
  <c r="I80" i="10"/>
  <c r="J80" i="10"/>
  <c r="K80" i="10"/>
  <c r="T80" i="10"/>
  <c r="U80" i="10" s="1"/>
  <c r="V80" i="10"/>
  <c r="W80" i="10" s="1"/>
  <c r="X80" i="10"/>
  <c r="Y80" i="10"/>
  <c r="AE80" i="10"/>
  <c r="AF80" i="10" s="1"/>
  <c r="A81" i="10"/>
  <c r="I81" i="10"/>
  <c r="J81" i="10"/>
  <c r="K81" i="10"/>
  <c r="T81" i="10"/>
  <c r="U81" i="10" s="1"/>
  <c r="V81" i="10"/>
  <c r="W81" i="10" s="1"/>
  <c r="X81" i="10"/>
  <c r="Y81" i="10"/>
  <c r="AE81" i="10"/>
  <c r="AF81" i="10" s="1"/>
  <c r="A82" i="10"/>
  <c r="I82" i="10"/>
  <c r="J82" i="10" s="1"/>
  <c r="K82" i="10"/>
  <c r="T82" i="10"/>
  <c r="U82" i="10" s="1"/>
  <c r="V82" i="10"/>
  <c r="W82" i="10" s="1"/>
  <c r="AC82" i="10" s="1"/>
  <c r="X82" i="10"/>
  <c r="Y82" i="10"/>
  <c r="AE82" i="10"/>
  <c r="A83" i="10"/>
  <c r="I83" i="10"/>
  <c r="J83" i="10"/>
  <c r="K83" i="10"/>
  <c r="T83" i="10"/>
  <c r="U83" i="10" s="1"/>
  <c r="V83" i="10"/>
  <c r="W83" i="10" s="1"/>
  <c r="X83" i="10"/>
  <c r="Y83" i="10"/>
  <c r="AE83" i="10"/>
  <c r="A84" i="10"/>
  <c r="I84" i="10"/>
  <c r="J84" i="10"/>
  <c r="K84" i="10"/>
  <c r="T84" i="10"/>
  <c r="U84" i="10" s="1"/>
  <c r="V84" i="10"/>
  <c r="W84" i="10" s="1"/>
  <c r="X84" i="10"/>
  <c r="Y84" i="10"/>
  <c r="AE84" i="10"/>
  <c r="A85" i="10"/>
  <c r="I85" i="10"/>
  <c r="J85" i="10"/>
  <c r="K85" i="10"/>
  <c r="T85" i="10"/>
  <c r="U85" i="10" s="1"/>
  <c r="V85" i="10"/>
  <c r="W85" i="10" s="1"/>
  <c r="X85" i="10"/>
  <c r="Y85" i="10"/>
  <c r="AE85" i="10"/>
  <c r="A86" i="10"/>
  <c r="I86" i="10"/>
  <c r="J86" i="10"/>
  <c r="K86" i="10"/>
  <c r="T86" i="10"/>
  <c r="U86" i="10" s="1"/>
  <c r="V86" i="10"/>
  <c r="W86" i="10" s="1"/>
  <c r="X86" i="10"/>
  <c r="Y86" i="10"/>
  <c r="AE86" i="10"/>
  <c r="AF86" i="10" s="1"/>
  <c r="A87" i="10"/>
  <c r="I87" i="10"/>
  <c r="J87" i="10"/>
  <c r="K87" i="10"/>
  <c r="T87" i="10"/>
  <c r="U87" i="10" s="1"/>
  <c r="V87" i="10"/>
  <c r="W87" i="10" s="1"/>
  <c r="X87" i="10"/>
  <c r="Y87" i="10"/>
  <c r="AE87" i="10"/>
  <c r="AF87" i="10" s="1"/>
  <c r="A88" i="10"/>
  <c r="I88" i="10"/>
  <c r="J88" i="10"/>
  <c r="K88" i="10"/>
  <c r="T88" i="10"/>
  <c r="U88" i="10" s="1"/>
  <c r="V88" i="10"/>
  <c r="W88" i="10" s="1"/>
  <c r="X88" i="10"/>
  <c r="Y88" i="10"/>
  <c r="AE88" i="10"/>
  <c r="AF88" i="10" s="1"/>
  <c r="A89" i="10"/>
  <c r="I89" i="10"/>
  <c r="J89" i="10" s="1"/>
  <c r="K89" i="10"/>
  <c r="T89" i="10"/>
  <c r="U89" i="10" s="1"/>
  <c r="V89" i="10"/>
  <c r="W89" i="10" s="1"/>
  <c r="X89" i="10"/>
  <c r="Y89" i="10"/>
  <c r="AE89" i="10"/>
  <c r="AF89" i="10" s="1"/>
  <c r="A90" i="10"/>
  <c r="I90" i="10"/>
  <c r="J90" i="10" s="1"/>
  <c r="K90" i="10"/>
  <c r="T90" i="10"/>
  <c r="U90" i="10" s="1"/>
  <c r="V90" i="10"/>
  <c r="W90" i="10" s="1"/>
  <c r="X90" i="10"/>
  <c r="Y90" i="10"/>
  <c r="AE90" i="10"/>
  <c r="A91" i="10"/>
  <c r="G91" i="10"/>
  <c r="I91" i="10"/>
  <c r="J91" i="10"/>
  <c r="K91" i="10"/>
  <c r="T91" i="10"/>
  <c r="U91" i="10" s="1"/>
  <c r="V91" i="10"/>
  <c r="W91" i="10" s="1"/>
  <c r="X91" i="10"/>
  <c r="Y91" i="10"/>
  <c r="AE91" i="10"/>
  <c r="AF91" i="10" s="1"/>
  <c r="A92" i="10"/>
  <c r="G92" i="10"/>
  <c r="I92" i="10"/>
  <c r="J92" i="10"/>
  <c r="K92" i="10"/>
  <c r="T92" i="10"/>
  <c r="U92" i="10" s="1"/>
  <c r="V92" i="10"/>
  <c r="W92" i="10" s="1"/>
  <c r="X92" i="10"/>
  <c r="Y92" i="10"/>
  <c r="AE92" i="10"/>
  <c r="AF92" i="10" s="1"/>
  <c r="A93" i="10"/>
  <c r="G93" i="10"/>
  <c r="I93" i="10"/>
  <c r="J93" i="10" s="1"/>
  <c r="K93" i="10"/>
  <c r="T93" i="10"/>
  <c r="U93" i="10" s="1"/>
  <c r="V93" i="10"/>
  <c r="W93" i="10" s="1"/>
  <c r="X93" i="10"/>
  <c r="Y93" i="10"/>
  <c r="AE93" i="10"/>
  <c r="AF93" i="10" s="1"/>
  <c r="A94" i="10"/>
  <c r="G94" i="10"/>
  <c r="I94" i="10"/>
  <c r="J94" i="10"/>
  <c r="K94" i="10"/>
  <c r="T94" i="10"/>
  <c r="U94" i="10" s="1"/>
  <c r="V94" i="10"/>
  <c r="W94" i="10" s="1"/>
  <c r="X94" i="10"/>
  <c r="Y94" i="10"/>
  <c r="AE94" i="10"/>
  <c r="AF94" i="10" s="1"/>
  <c r="A95" i="10"/>
  <c r="G95" i="10"/>
  <c r="I95" i="10"/>
  <c r="J95" i="10"/>
  <c r="K95" i="10"/>
  <c r="T95" i="10"/>
  <c r="U95" i="10" s="1"/>
  <c r="V95" i="10"/>
  <c r="W95" i="10" s="1"/>
  <c r="X95" i="10"/>
  <c r="Y95" i="10"/>
  <c r="AE95" i="10"/>
  <c r="AF95" i="10" s="1"/>
  <c r="A96" i="10"/>
  <c r="G96" i="10"/>
  <c r="I96" i="10"/>
  <c r="J96" i="10"/>
  <c r="K96" i="10"/>
  <c r="T96" i="10"/>
  <c r="U96" i="10" s="1"/>
  <c r="V96" i="10"/>
  <c r="W96" i="10" s="1"/>
  <c r="X96" i="10"/>
  <c r="Y96" i="10"/>
  <c r="AE96" i="10"/>
  <c r="AF96" i="10" s="1"/>
  <c r="A97" i="10"/>
  <c r="G97" i="10"/>
  <c r="I97" i="10"/>
  <c r="J97" i="10" s="1"/>
  <c r="K97" i="10"/>
  <c r="T97" i="10"/>
  <c r="U97" i="10" s="1"/>
  <c r="V97" i="10"/>
  <c r="W97" i="10" s="1"/>
  <c r="X97" i="10"/>
  <c r="Y97" i="10"/>
  <c r="AE97" i="10"/>
  <c r="AF97" i="10" s="1"/>
  <c r="A98" i="10"/>
  <c r="G98" i="10"/>
  <c r="I98" i="10"/>
  <c r="J98" i="10"/>
  <c r="K98" i="10"/>
  <c r="T98" i="10"/>
  <c r="U98" i="10" s="1"/>
  <c r="V98" i="10"/>
  <c r="W98" i="10" s="1"/>
  <c r="X98" i="10"/>
  <c r="Y98" i="10"/>
  <c r="AE98" i="10"/>
  <c r="A99" i="10"/>
  <c r="G99" i="10"/>
  <c r="I99" i="10"/>
  <c r="J99" i="10"/>
  <c r="K99" i="10"/>
  <c r="T99" i="10"/>
  <c r="U99" i="10" s="1"/>
  <c r="V99" i="10"/>
  <c r="W99" i="10" s="1"/>
  <c r="X99" i="10"/>
  <c r="Y99" i="10"/>
  <c r="AE99" i="10"/>
  <c r="A100" i="10"/>
  <c r="G100" i="10"/>
  <c r="I100" i="10"/>
  <c r="J100" i="10"/>
  <c r="K100" i="10"/>
  <c r="T100" i="10"/>
  <c r="U100" i="10" s="1"/>
  <c r="V100" i="10"/>
  <c r="W100" i="10" s="1"/>
  <c r="X100" i="10"/>
  <c r="Y100" i="10"/>
  <c r="AE100" i="10"/>
  <c r="AF100" i="10" s="1"/>
  <c r="A101" i="10"/>
  <c r="G101" i="10"/>
  <c r="I101" i="10"/>
  <c r="J101" i="10" s="1"/>
  <c r="K101" i="10"/>
  <c r="T101" i="10"/>
  <c r="U101" i="10" s="1"/>
  <c r="V101" i="10"/>
  <c r="W101" i="10" s="1"/>
  <c r="X101" i="10"/>
  <c r="Y101" i="10"/>
  <c r="AE101" i="10"/>
  <c r="A102" i="10"/>
  <c r="G102" i="10"/>
  <c r="I102" i="10"/>
  <c r="J102" i="10"/>
  <c r="K102" i="10"/>
  <c r="T102" i="10"/>
  <c r="U102" i="10" s="1"/>
  <c r="V102" i="10"/>
  <c r="W102" i="10" s="1"/>
  <c r="X102" i="10"/>
  <c r="Y102" i="10"/>
  <c r="AE102" i="10"/>
  <c r="AF102" i="10" s="1"/>
  <c r="A103" i="10"/>
  <c r="G103" i="10"/>
  <c r="I103" i="10"/>
  <c r="J103" i="10"/>
  <c r="K103" i="10"/>
  <c r="T103" i="10"/>
  <c r="U103" i="10" s="1"/>
  <c r="V103" i="10"/>
  <c r="W103" i="10" s="1"/>
  <c r="X103" i="10"/>
  <c r="Y103" i="10"/>
  <c r="AE103" i="10"/>
  <c r="AF103" i="10" s="1"/>
  <c r="A104" i="10"/>
  <c r="G104" i="10"/>
  <c r="I104" i="10"/>
  <c r="J104" i="10"/>
  <c r="K104" i="10"/>
  <c r="T104" i="10"/>
  <c r="U104" i="10" s="1"/>
  <c r="V104" i="10"/>
  <c r="W104" i="10" s="1"/>
  <c r="X104" i="10"/>
  <c r="Y104" i="10"/>
  <c r="AE104" i="10"/>
  <c r="AF104" i="10" s="1"/>
  <c r="A105" i="10"/>
  <c r="G105" i="10"/>
  <c r="I105" i="10"/>
  <c r="J105" i="10" s="1"/>
  <c r="K105" i="10"/>
  <c r="T105" i="10"/>
  <c r="U105" i="10" s="1"/>
  <c r="V105" i="10"/>
  <c r="W105" i="10" s="1"/>
  <c r="X105" i="10"/>
  <c r="Y105" i="10"/>
  <c r="AE105" i="10"/>
  <c r="AF105" i="10" s="1"/>
  <c r="A106" i="10"/>
  <c r="G106" i="10"/>
  <c r="I106" i="10"/>
  <c r="J106" i="10"/>
  <c r="K106" i="10"/>
  <c r="T106" i="10"/>
  <c r="U106" i="10" s="1"/>
  <c r="V106" i="10"/>
  <c r="W106" i="10" s="1"/>
  <c r="X106" i="10"/>
  <c r="Y106" i="10"/>
  <c r="AE106" i="10"/>
  <c r="A107" i="10"/>
  <c r="G107" i="10"/>
  <c r="I107" i="10"/>
  <c r="J107" i="10" s="1"/>
  <c r="K107" i="10"/>
  <c r="T107" i="10"/>
  <c r="U107" i="10" s="1"/>
  <c r="V107" i="10"/>
  <c r="W107" i="10" s="1"/>
  <c r="X107" i="10"/>
  <c r="Y107" i="10"/>
  <c r="AE107" i="10"/>
  <c r="A108" i="10"/>
  <c r="G108" i="10"/>
  <c r="I108" i="10"/>
  <c r="J108" i="10"/>
  <c r="K108" i="10"/>
  <c r="T108" i="10"/>
  <c r="U108" i="10" s="1"/>
  <c r="V108" i="10"/>
  <c r="W108" i="10" s="1"/>
  <c r="X108" i="10"/>
  <c r="Y108" i="10"/>
  <c r="AE108" i="10"/>
  <c r="AF108" i="10" s="1"/>
  <c r="A109" i="10"/>
  <c r="G109" i="10"/>
  <c r="I109" i="10"/>
  <c r="J109" i="10" s="1"/>
  <c r="K109" i="10"/>
  <c r="T109" i="10"/>
  <c r="U109" i="10" s="1"/>
  <c r="V109" i="10"/>
  <c r="W109" i="10" s="1"/>
  <c r="X109" i="10"/>
  <c r="Y109" i="10"/>
  <c r="AE109" i="10"/>
  <c r="A110" i="10"/>
  <c r="G110" i="10"/>
  <c r="I110" i="10"/>
  <c r="J110" i="10"/>
  <c r="K110" i="10"/>
  <c r="T110" i="10"/>
  <c r="U110" i="10" s="1"/>
  <c r="V110" i="10"/>
  <c r="W110" i="10" s="1"/>
  <c r="X110" i="10"/>
  <c r="Y110" i="10"/>
  <c r="AE110" i="10"/>
  <c r="AF110" i="10" s="1"/>
  <c r="A111" i="10"/>
  <c r="G111" i="10"/>
  <c r="I111" i="10"/>
  <c r="J111" i="10"/>
  <c r="K111" i="10"/>
  <c r="T111" i="10"/>
  <c r="U111" i="10" s="1"/>
  <c r="V111" i="10"/>
  <c r="W111" i="10" s="1"/>
  <c r="X111" i="10"/>
  <c r="Y111" i="10"/>
  <c r="AE111" i="10"/>
  <c r="AF111" i="10" s="1"/>
  <c r="A112" i="10"/>
  <c r="G112" i="10"/>
  <c r="I112" i="10"/>
  <c r="J112" i="10"/>
  <c r="K112" i="10"/>
  <c r="T112" i="10"/>
  <c r="U112" i="10" s="1"/>
  <c r="V112" i="10"/>
  <c r="W112" i="10" s="1"/>
  <c r="X112" i="10"/>
  <c r="Y112" i="10"/>
  <c r="AE112" i="10"/>
  <c r="A113" i="10"/>
  <c r="G113" i="10"/>
  <c r="I113" i="10"/>
  <c r="J113" i="10" s="1"/>
  <c r="K113" i="10"/>
  <c r="T113" i="10"/>
  <c r="U113" i="10" s="1"/>
  <c r="V113" i="10"/>
  <c r="W113" i="10" s="1"/>
  <c r="X113" i="10"/>
  <c r="Y113" i="10"/>
  <c r="AE113" i="10"/>
  <c r="AF113" i="10" s="1"/>
  <c r="A114" i="10"/>
  <c r="G114" i="10"/>
  <c r="I114" i="10"/>
  <c r="J114" i="10"/>
  <c r="K114" i="10"/>
  <c r="T114" i="10"/>
  <c r="U114" i="10" s="1"/>
  <c r="V114" i="10"/>
  <c r="W114" i="10" s="1"/>
  <c r="X114" i="10"/>
  <c r="Y114" i="10"/>
  <c r="AE114" i="10"/>
  <c r="A115" i="10"/>
  <c r="G115" i="10"/>
  <c r="I115" i="10"/>
  <c r="J115" i="10" s="1"/>
  <c r="K115" i="10"/>
  <c r="T115" i="10"/>
  <c r="U115" i="10" s="1"/>
  <c r="V115" i="10"/>
  <c r="W115" i="10"/>
  <c r="X115" i="10"/>
  <c r="Y115" i="10"/>
  <c r="AE115" i="10"/>
  <c r="A116" i="10"/>
  <c r="G116" i="10"/>
  <c r="I116" i="10"/>
  <c r="J116" i="10" s="1"/>
  <c r="K116" i="10"/>
  <c r="T116" i="10"/>
  <c r="U116" i="10" s="1"/>
  <c r="V116" i="10"/>
  <c r="W116" i="10" s="1"/>
  <c r="X116" i="10"/>
  <c r="Y116" i="10"/>
  <c r="AE116" i="10"/>
  <c r="AF116" i="10" s="1"/>
  <c r="A117" i="10"/>
  <c r="G117" i="10"/>
  <c r="I117" i="10"/>
  <c r="J117" i="10" s="1"/>
  <c r="K117" i="10"/>
  <c r="T117" i="10"/>
  <c r="U117" i="10" s="1"/>
  <c r="V117" i="10"/>
  <c r="W117" i="10" s="1"/>
  <c r="X117" i="10"/>
  <c r="Y117" i="10"/>
  <c r="AE117" i="10"/>
  <c r="AF117" i="10" s="1"/>
  <c r="A118" i="10"/>
  <c r="G118" i="10"/>
  <c r="I118" i="10"/>
  <c r="J118" i="10"/>
  <c r="K118" i="10"/>
  <c r="T118" i="10"/>
  <c r="U118" i="10" s="1"/>
  <c r="V118" i="10"/>
  <c r="W118" i="10" s="1"/>
  <c r="X118" i="10"/>
  <c r="Y118" i="10"/>
  <c r="AE118" i="10"/>
  <c r="AF118" i="10" s="1"/>
  <c r="A119" i="10"/>
  <c r="G119" i="10"/>
  <c r="I119" i="10"/>
  <c r="J119" i="10" s="1"/>
  <c r="K119" i="10"/>
  <c r="T119" i="10"/>
  <c r="U119" i="10" s="1"/>
  <c r="V119" i="10"/>
  <c r="W119" i="10" s="1"/>
  <c r="X119" i="10"/>
  <c r="Y119" i="10"/>
  <c r="AE119" i="10"/>
  <c r="AF119" i="10" s="1"/>
  <c r="A120" i="10"/>
  <c r="G120" i="10"/>
  <c r="I120" i="10"/>
  <c r="J120" i="10"/>
  <c r="K120" i="10"/>
  <c r="T120" i="10"/>
  <c r="U120" i="10" s="1"/>
  <c r="V120" i="10"/>
  <c r="W120" i="10" s="1"/>
  <c r="X120" i="10"/>
  <c r="Y120" i="10"/>
  <c r="AE120" i="10"/>
  <c r="AF120" i="10" s="1"/>
  <c r="A121" i="10"/>
  <c r="G121" i="10"/>
  <c r="I121" i="10"/>
  <c r="J121" i="10" s="1"/>
  <c r="K121" i="10"/>
  <c r="T121" i="10"/>
  <c r="U121" i="10" s="1"/>
  <c r="V121" i="10"/>
  <c r="W121" i="10" s="1"/>
  <c r="X121" i="10"/>
  <c r="Y121" i="10"/>
  <c r="AE121" i="10"/>
  <c r="AF121" i="10" s="1"/>
  <c r="A122" i="10"/>
  <c r="G122" i="10"/>
  <c r="I122" i="10"/>
  <c r="J122" i="10"/>
  <c r="K122" i="10"/>
  <c r="T122" i="10"/>
  <c r="U122" i="10" s="1"/>
  <c r="V122" i="10"/>
  <c r="W122" i="10" s="1"/>
  <c r="X122" i="10"/>
  <c r="Y122" i="10"/>
  <c r="AE122" i="10"/>
  <c r="A123" i="10"/>
  <c r="G123" i="10"/>
  <c r="I123" i="10"/>
  <c r="J123" i="10" s="1"/>
  <c r="K123" i="10"/>
  <c r="T123" i="10"/>
  <c r="U123" i="10" s="1"/>
  <c r="V123" i="10"/>
  <c r="W123" i="10" s="1"/>
  <c r="X123" i="10"/>
  <c r="Y123" i="10"/>
  <c r="AE123" i="10"/>
  <c r="AF123" i="10" s="1"/>
  <c r="A124" i="10"/>
  <c r="G124" i="10"/>
  <c r="I124" i="10"/>
  <c r="J124" i="10"/>
  <c r="K124" i="10"/>
  <c r="T124" i="10"/>
  <c r="U124" i="10" s="1"/>
  <c r="V124" i="10"/>
  <c r="W124" i="10" s="1"/>
  <c r="X124" i="10"/>
  <c r="Y124" i="10"/>
  <c r="AE124" i="10"/>
  <c r="AF124" i="10" s="1"/>
  <c r="A125" i="10"/>
  <c r="G125" i="10"/>
  <c r="I125" i="10"/>
  <c r="J125" i="10" s="1"/>
  <c r="K125" i="10"/>
  <c r="T125" i="10"/>
  <c r="U125" i="10" s="1"/>
  <c r="V125" i="10"/>
  <c r="W125" i="10" s="1"/>
  <c r="X125" i="10"/>
  <c r="Y125" i="10"/>
  <c r="AE125" i="10"/>
  <c r="AF125" i="10" s="1"/>
  <c r="A126" i="10"/>
  <c r="G126" i="10"/>
  <c r="I126" i="10"/>
  <c r="J126" i="10"/>
  <c r="K126" i="10"/>
  <c r="T126" i="10"/>
  <c r="U126" i="10" s="1"/>
  <c r="V126" i="10"/>
  <c r="W126" i="10" s="1"/>
  <c r="X126" i="10"/>
  <c r="Y126" i="10"/>
  <c r="AE126" i="10"/>
  <c r="AF126" i="10" s="1"/>
  <c r="A127" i="10"/>
  <c r="G127" i="10"/>
  <c r="I127" i="10"/>
  <c r="J127" i="10" s="1"/>
  <c r="K127" i="10"/>
  <c r="T127" i="10"/>
  <c r="U127" i="10" s="1"/>
  <c r="V127" i="10"/>
  <c r="W127" i="10" s="1"/>
  <c r="X127" i="10"/>
  <c r="Y127" i="10"/>
  <c r="AE127" i="10"/>
  <c r="AF127" i="10" s="1"/>
  <c r="A128" i="10"/>
  <c r="G128" i="10"/>
  <c r="I128" i="10"/>
  <c r="J128" i="10"/>
  <c r="K128" i="10"/>
  <c r="T128" i="10"/>
  <c r="U128" i="10" s="1"/>
  <c r="V128" i="10"/>
  <c r="W128" i="10" s="1"/>
  <c r="X128" i="10"/>
  <c r="Y128" i="10"/>
  <c r="AE128" i="10"/>
  <c r="AF128" i="10" s="1"/>
  <c r="A129" i="10"/>
  <c r="G129" i="10"/>
  <c r="I129" i="10"/>
  <c r="J129" i="10" s="1"/>
  <c r="K129" i="10"/>
  <c r="T129" i="10"/>
  <c r="U129" i="10" s="1"/>
  <c r="V129" i="10"/>
  <c r="W129" i="10" s="1"/>
  <c r="X129" i="10"/>
  <c r="Y129" i="10"/>
  <c r="AE129" i="10"/>
  <c r="AF129" i="10" s="1"/>
  <c r="A130" i="10"/>
  <c r="G130" i="10"/>
  <c r="I130" i="10"/>
  <c r="J130" i="10"/>
  <c r="K130" i="10"/>
  <c r="T130" i="10"/>
  <c r="U130" i="10"/>
  <c r="V130" i="10"/>
  <c r="W130" i="10" s="1"/>
  <c r="X130" i="10"/>
  <c r="Y130" i="10"/>
  <c r="AE130" i="10"/>
  <c r="A131" i="10"/>
  <c r="G131" i="10"/>
  <c r="I131" i="10"/>
  <c r="J131" i="10"/>
  <c r="K131" i="10"/>
  <c r="T131" i="10"/>
  <c r="U131" i="10" s="1"/>
  <c r="V131" i="10"/>
  <c r="W131" i="10" s="1"/>
  <c r="X131" i="10"/>
  <c r="Y131" i="10"/>
  <c r="AE131" i="10"/>
  <c r="A132" i="10"/>
  <c r="G132" i="10"/>
  <c r="I132" i="10"/>
  <c r="J132" i="10" s="1"/>
  <c r="K132" i="10"/>
  <c r="T132" i="10"/>
  <c r="U132" i="10" s="1"/>
  <c r="V132" i="10"/>
  <c r="W132" i="10" s="1"/>
  <c r="X132" i="10"/>
  <c r="Y132" i="10"/>
  <c r="AE132" i="10"/>
  <c r="AF132" i="10" s="1"/>
  <c r="A133" i="10"/>
  <c r="G133" i="10"/>
  <c r="I133" i="10"/>
  <c r="J133" i="10"/>
  <c r="K133" i="10"/>
  <c r="T133" i="10"/>
  <c r="U133" i="10" s="1"/>
  <c r="V133" i="10"/>
  <c r="W133" i="10" s="1"/>
  <c r="X133" i="10"/>
  <c r="Y133" i="10"/>
  <c r="AE133" i="10"/>
  <c r="A134" i="10"/>
  <c r="G134" i="10"/>
  <c r="I134" i="10"/>
  <c r="J134" i="10" s="1"/>
  <c r="K134" i="10"/>
  <c r="T134" i="10"/>
  <c r="U134" i="10" s="1"/>
  <c r="V134" i="10"/>
  <c r="W134" i="10" s="1"/>
  <c r="X134" i="10"/>
  <c r="Y134" i="10"/>
  <c r="AE134" i="10"/>
  <c r="AF134" i="10" s="1"/>
  <c r="A135" i="10"/>
  <c r="G135" i="10"/>
  <c r="I135" i="10"/>
  <c r="J135" i="10"/>
  <c r="K135" i="10"/>
  <c r="T135" i="10"/>
  <c r="U135" i="10" s="1"/>
  <c r="V135" i="10"/>
  <c r="W135" i="10" s="1"/>
  <c r="X135" i="10"/>
  <c r="Y135" i="10"/>
  <c r="AE135" i="10"/>
  <c r="AF135" i="10" s="1"/>
  <c r="A136" i="10"/>
  <c r="G136" i="10"/>
  <c r="I136" i="10"/>
  <c r="J136" i="10" s="1"/>
  <c r="K136" i="10"/>
  <c r="T136" i="10"/>
  <c r="U136" i="10" s="1"/>
  <c r="V136" i="10"/>
  <c r="W136" i="10" s="1"/>
  <c r="X136" i="10"/>
  <c r="Y136" i="10"/>
  <c r="AE136" i="10"/>
  <c r="AF136" i="10" s="1"/>
  <c r="A137" i="10"/>
  <c r="G137" i="10"/>
  <c r="I137" i="10"/>
  <c r="J137" i="10"/>
  <c r="K137" i="10"/>
  <c r="T137" i="10"/>
  <c r="U137" i="10" s="1"/>
  <c r="V137" i="10"/>
  <c r="W137" i="10" s="1"/>
  <c r="X137" i="10"/>
  <c r="Y137" i="10"/>
  <c r="AE137" i="10"/>
  <c r="AF137" i="10" s="1"/>
  <c r="A138" i="10"/>
  <c r="G138" i="10"/>
  <c r="I138" i="10"/>
  <c r="J138" i="10"/>
  <c r="K138" i="10"/>
  <c r="T138" i="10"/>
  <c r="U138" i="10" s="1"/>
  <c r="V138" i="10"/>
  <c r="W138" i="10" s="1"/>
  <c r="X138" i="10"/>
  <c r="Y138" i="10"/>
  <c r="AE138" i="10"/>
  <c r="AF138" i="10" s="1"/>
  <c r="A139" i="10"/>
  <c r="G139" i="10"/>
  <c r="I139" i="10"/>
  <c r="J139" i="10"/>
  <c r="K139" i="10"/>
  <c r="T139" i="10"/>
  <c r="U139" i="10" s="1"/>
  <c r="V139" i="10"/>
  <c r="W139" i="10" s="1"/>
  <c r="X139" i="10"/>
  <c r="Y139" i="10"/>
  <c r="AE139" i="10"/>
  <c r="A140" i="10"/>
  <c r="G140" i="10"/>
  <c r="I140" i="10"/>
  <c r="J140" i="10" s="1"/>
  <c r="K140" i="10"/>
  <c r="T140" i="10"/>
  <c r="U140" i="10" s="1"/>
  <c r="V140" i="10"/>
  <c r="W140" i="10" s="1"/>
  <c r="X140" i="10"/>
  <c r="Y140" i="10"/>
  <c r="AE140" i="10"/>
  <c r="AF140" i="10" s="1"/>
  <c r="A141" i="10"/>
  <c r="G141" i="10"/>
  <c r="I141" i="10"/>
  <c r="J141" i="10"/>
  <c r="K141" i="10"/>
  <c r="T141" i="10"/>
  <c r="U141" i="10" s="1"/>
  <c r="V141" i="10"/>
  <c r="W141" i="10" s="1"/>
  <c r="X141" i="10"/>
  <c r="Y141" i="10"/>
  <c r="AE141" i="10"/>
  <c r="A142" i="10"/>
  <c r="G142" i="10"/>
  <c r="I142" i="10"/>
  <c r="J142" i="10" s="1"/>
  <c r="K142" i="10"/>
  <c r="T142" i="10"/>
  <c r="U142" i="10"/>
  <c r="V142" i="10"/>
  <c r="W142" i="10" s="1"/>
  <c r="X142" i="10"/>
  <c r="Y142" i="10"/>
  <c r="AE142" i="10"/>
  <c r="AF142" i="10" s="1"/>
  <c r="A143" i="10"/>
  <c r="G143" i="10"/>
  <c r="I143" i="10"/>
  <c r="J143" i="10"/>
  <c r="K143" i="10"/>
  <c r="T143" i="10"/>
  <c r="U143" i="10" s="1"/>
  <c r="V143" i="10"/>
  <c r="W143" i="10" s="1"/>
  <c r="X143" i="10"/>
  <c r="Y143" i="10"/>
  <c r="AE143" i="10"/>
  <c r="AF143" i="10" s="1"/>
  <c r="A144" i="10"/>
  <c r="G144" i="10"/>
  <c r="I144" i="10"/>
  <c r="J144" i="10" s="1"/>
  <c r="K144" i="10"/>
  <c r="T144" i="10"/>
  <c r="U144" i="10" s="1"/>
  <c r="V144" i="10"/>
  <c r="W144" i="10" s="1"/>
  <c r="X144" i="10"/>
  <c r="Y144" i="10"/>
  <c r="AE144" i="10"/>
  <c r="AF144" i="10" s="1"/>
  <c r="A145" i="10"/>
  <c r="G145" i="10"/>
  <c r="I145" i="10"/>
  <c r="J145" i="10"/>
  <c r="K145" i="10"/>
  <c r="T145" i="10"/>
  <c r="U145" i="10" s="1"/>
  <c r="V145" i="10"/>
  <c r="W145" i="10" s="1"/>
  <c r="X145" i="10"/>
  <c r="Y145" i="10"/>
  <c r="AE145" i="10"/>
  <c r="AF145" i="10" s="1"/>
  <c r="A146" i="10"/>
  <c r="G146" i="10"/>
  <c r="I146" i="10"/>
  <c r="J146" i="10" s="1"/>
  <c r="K146" i="10"/>
  <c r="T146" i="10"/>
  <c r="U146" i="10" s="1"/>
  <c r="V146" i="10"/>
  <c r="W146" i="10" s="1"/>
  <c r="X146" i="10"/>
  <c r="Y146" i="10"/>
  <c r="AE146" i="10"/>
  <c r="A147" i="10"/>
  <c r="G147" i="10"/>
  <c r="I147" i="10"/>
  <c r="J147" i="10"/>
  <c r="K147" i="10"/>
  <c r="T147" i="10"/>
  <c r="U147" i="10" s="1"/>
  <c r="V147" i="10"/>
  <c r="W147" i="10" s="1"/>
  <c r="X147" i="10"/>
  <c r="Y147" i="10"/>
  <c r="AE147" i="10"/>
  <c r="A148" i="10"/>
  <c r="G148" i="10"/>
  <c r="I148" i="10"/>
  <c r="J148" i="10" s="1"/>
  <c r="K148" i="10"/>
  <c r="T148" i="10"/>
  <c r="U148" i="10" s="1"/>
  <c r="V148" i="10"/>
  <c r="W148" i="10" s="1"/>
  <c r="X148" i="10"/>
  <c r="Y148" i="10"/>
  <c r="AE148" i="10"/>
  <c r="AF148" i="10" s="1"/>
  <c r="A149" i="10"/>
  <c r="G149" i="10"/>
  <c r="I149" i="10"/>
  <c r="J149" i="10"/>
  <c r="K149" i="10"/>
  <c r="T149" i="10"/>
  <c r="U149" i="10" s="1"/>
  <c r="V149" i="10"/>
  <c r="W149" i="10" s="1"/>
  <c r="X149" i="10"/>
  <c r="Y149" i="10"/>
  <c r="AE149" i="10"/>
  <c r="AF149" i="10" s="1"/>
  <c r="A150" i="10"/>
  <c r="G150" i="10"/>
  <c r="I150" i="10"/>
  <c r="J150" i="10" s="1"/>
  <c r="K150" i="10"/>
  <c r="T150" i="10"/>
  <c r="U150" i="10" s="1"/>
  <c r="V150" i="10"/>
  <c r="W150" i="10" s="1"/>
  <c r="X150" i="10"/>
  <c r="Y150" i="10"/>
  <c r="AE150" i="10"/>
  <c r="AF150" i="10" s="1"/>
  <c r="A151" i="10"/>
  <c r="G151" i="10"/>
  <c r="I151" i="10"/>
  <c r="J151" i="10"/>
  <c r="K151" i="10"/>
  <c r="T151" i="10"/>
  <c r="U151" i="10" s="1"/>
  <c r="V151" i="10"/>
  <c r="W151" i="10" s="1"/>
  <c r="X151" i="10"/>
  <c r="Y151" i="10"/>
  <c r="AE151" i="10"/>
  <c r="AF151" i="10" s="1"/>
  <c r="A152" i="10"/>
  <c r="G152" i="10"/>
  <c r="I152" i="10"/>
  <c r="J152" i="10" s="1"/>
  <c r="K152" i="10"/>
  <c r="T152" i="10"/>
  <c r="U152" i="10" s="1"/>
  <c r="V152" i="10"/>
  <c r="W152" i="10" s="1"/>
  <c r="X152" i="10"/>
  <c r="Y152" i="10"/>
  <c r="AE152" i="10"/>
  <c r="AF152" i="10" s="1"/>
  <c r="A153" i="10"/>
  <c r="G153" i="10"/>
  <c r="I153" i="10"/>
  <c r="J153" i="10"/>
  <c r="K153" i="10"/>
  <c r="T153" i="10"/>
  <c r="U153" i="10" s="1"/>
  <c r="V153" i="10"/>
  <c r="W153" i="10" s="1"/>
  <c r="X153" i="10"/>
  <c r="Y153" i="10"/>
  <c r="AE153" i="10"/>
  <c r="AF153" i="10" s="1"/>
  <c r="A154" i="10"/>
  <c r="G154" i="10"/>
  <c r="I154" i="10"/>
  <c r="J154" i="10" s="1"/>
  <c r="K154" i="10"/>
  <c r="T154" i="10"/>
  <c r="U154" i="10" s="1"/>
  <c r="V154" i="10"/>
  <c r="W154" i="10" s="1"/>
  <c r="X154" i="10"/>
  <c r="Y154" i="10"/>
  <c r="AE154" i="10"/>
  <c r="A155" i="10"/>
  <c r="G155" i="10"/>
  <c r="I155" i="10"/>
  <c r="J155" i="10" s="1"/>
  <c r="K155" i="10"/>
  <c r="T155" i="10"/>
  <c r="U155" i="10" s="1"/>
  <c r="V155" i="10"/>
  <c r="W155" i="10" s="1"/>
  <c r="X155" i="10"/>
  <c r="Y155" i="10"/>
  <c r="AE155" i="10"/>
  <c r="A156" i="10"/>
  <c r="G156" i="10"/>
  <c r="I156" i="10"/>
  <c r="J156" i="10" s="1"/>
  <c r="K156" i="10"/>
  <c r="T156" i="10"/>
  <c r="U156" i="10" s="1"/>
  <c r="V156" i="10"/>
  <c r="W156" i="10" s="1"/>
  <c r="X156" i="10"/>
  <c r="Y156" i="10"/>
  <c r="AE156" i="10"/>
  <c r="AF156" i="10" s="1"/>
  <c r="A157" i="10"/>
  <c r="G157" i="10"/>
  <c r="I157" i="10"/>
  <c r="J157" i="10"/>
  <c r="K157" i="10"/>
  <c r="T157" i="10"/>
  <c r="U157" i="10" s="1"/>
  <c r="V157" i="10"/>
  <c r="W157" i="10" s="1"/>
  <c r="X157" i="10"/>
  <c r="Y157" i="10"/>
  <c r="AE157" i="10"/>
  <c r="A158" i="10"/>
  <c r="G158" i="10"/>
  <c r="I158" i="10"/>
  <c r="J158" i="10" s="1"/>
  <c r="K158" i="10"/>
  <c r="T158" i="10"/>
  <c r="U158" i="10" s="1"/>
  <c r="V158" i="10"/>
  <c r="W158" i="10" s="1"/>
  <c r="X158" i="10"/>
  <c r="Y158" i="10"/>
  <c r="AE158" i="10"/>
  <c r="AF158" i="10" s="1"/>
  <c r="A159" i="10"/>
  <c r="G159" i="10"/>
  <c r="I159" i="10"/>
  <c r="J159" i="10"/>
  <c r="K159" i="10"/>
  <c r="T159" i="10"/>
  <c r="U159" i="10" s="1"/>
  <c r="V159" i="10"/>
  <c r="W159" i="10" s="1"/>
  <c r="X159" i="10"/>
  <c r="Y159" i="10"/>
  <c r="AE159" i="10"/>
  <c r="AF159" i="10" s="1"/>
  <c r="A160" i="10"/>
  <c r="G160" i="10"/>
  <c r="I160" i="10"/>
  <c r="J160" i="10" s="1"/>
  <c r="K160" i="10"/>
  <c r="T160" i="10"/>
  <c r="U160" i="10" s="1"/>
  <c r="V160" i="10"/>
  <c r="W160" i="10" s="1"/>
  <c r="X160" i="10"/>
  <c r="Y160" i="10"/>
  <c r="AE160" i="10"/>
  <c r="AF160" i="10" s="1"/>
  <c r="A161" i="10"/>
  <c r="G161" i="10"/>
  <c r="I161" i="10"/>
  <c r="J161" i="10"/>
  <c r="K161" i="10"/>
  <c r="T161" i="10"/>
  <c r="U161" i="10" s="1"/>
  <c r="V161" i="10"/>
  <c r="W161" i="10" s="1"/>
  <c r="X161" i="10"/>
  <c r="Y161" i="10"/>
  <c r="AE161" i="10"/>
  <c r="AF161" i="10" s="1"/>
  <c r="A162" i="10"/>
  <c r="G162" i="10"/>
  <c r="I162" i="10"/>
  <c r="J162" i="10" s="1"/>
  <c r="K162" i="10"/>
  <c r="T162" i="10"/>
  <c r="U162" i="10"/>
  <c r="V162" i="10"/>
  <c r="W162" i="10" s="1"/>
  <c r="X162" i="10"/>
  <c r="Y162" i="10"/>
  <c r="AE162" i="10"/>
  <c r="A163" i="10"/>
  <c r="G163" i="10"/>
  <c r="I163" i="10"/>
  <c r="J163" i="10" s="1"/>
  <c r="K163" i="10"/>
  <c r="T163" i="10"/>
  <c r="U163" i="10" s="1"/>
  <c r="V163" i="10"/>
  <c r="W163" i="10" s="1"/>
  <c r="X163" i="10"/>
  <c r="Y163" i="10"/>
  <c r="AE163" i="10"/>
  <c r="A164" i="10"/>
  <c r="G164" i="10"/>
  <c r="I164" i="10"/>
  <c r="J164" i="10"/>
  <c r="K164" i="10"/>
  <c r="T164" i="10"/>
  <c r="U164" i="10" s="1"/>
  <c r="V164" i="10"/>
  <c r="W164" i="10" s="1"/>
  <c r="X164" i="10"/>
  <c r="Y164" i="10"/>
  <c r="AE164" i="10"/>
  <c r="AF164" i="10" s="1"/>
  <c r="A165" i="10"/>
  <c r="G165" i="10"/>
  <c r="I165" i="10"/>
  <c r="J165" i="10" s="1"/>
  <c r="K165" i="10"/>
  <c r="T165" i="10"/>
  <c r="U165" i="10" s="1"/>
  <c r="V165" i="10"/>
  <c r="W165" i="10" s="1"/>
  <c r="X165" i="10"/>
  <c r="Y165" i="10"/>
  <c r="AE165" i="10"/>
  <c r="AF165" i="10" s="1"/>
  <c r="A166" i="10"/>
  <c r="G166" i="10"/>
  <c r="I166" i="10"/>
  <c r="J166" i="10"/>
  <c r="K166" i="10"/>
  <c r="T166" i="10"/>
  <c r="U166" i="10" s="1"/>
  <c r="V166" i="10"/>
  <c r="W166" i="10" s="1"/>
  <c r="X166" i="10"/>
  <c r="Y166" i="10"/>
  <c r="AE166" i="10"/>
  <c r="AF166" i="10" s="1"/>
  <c r="A167" i="10"/>
  <c r="G167" i="10"/>
  <c r="I167" i="10"/>
  <c r="J167" i="10" s="1"/>
  <c r="K167" i="10"/>
  <c r="T167" i="10"/>
  <c r="U167" i="10"/>
  <c r="V167" i="10"/>
  <c r="W167" i="10" s="1"/>
  <c r="X167" i="10"/>
  <c r="Y167" i="10"/>
  <c r="AE167" i="10"/>
  <c r="AF167" i="10" s="1"/>
  <c r="A168" i="10"/>
  <c r="G168" i="10"/>
  <c r="I168" i="10"/>
  <c r="J168" i="10"/>
  <c r="K168" i="10"/>
  <c r="T168" i="10"/>
  <c r="U168" i="10" s="1"/>
  <c r="V168" i="10"/>
  <c r="W168" i="10" s="1"/>
  <c r="X168" i="10"/>
  <c r="Y168" i="10"/>
  <c r="AE168" i="10"/>
  <c r="AF168" i="10" s="1"/>
  <c r="A169" i="10"/>
  <c r="G169" i="10"/>
  <c r="I169" i="10"/>
  <c r="J169" i="10" s="1"/>
  <c r="K169" i="10"/>
  <c r="T169" i="10"/>
  <c r="U169" i="10" s="1"/>
  <c r="V169" i="10"/>
  <c r="W169" i="10" s="1"/>
  <c r="X169" i="10"/>
  <c r="Y169" i="10"/>
  <c r="AE169" i="10"/>
  <c r="AF169" i="10" s="1"/>
  <c r="A170" i="10"/>
  <c r="G170" i="10"/>
  <c r="I170" i="10"/>
  <c r="J170" i="10" s="1"/>
  <c r="K170" i="10"/>
  <c r="T170" i="10"/>
  <c r="U170" i="10" s="1"/>
  <c r="V170" i="10"/>
  <c r="W170" i="10" s="1"/>
  <c r="X170" i="10"/>
  <c r="Y170" i="10"/>
  <c r="AE170" i="10"/>
  <c r="A171" i="10"/>
  <c r="G171" i="10"/>
  <c r="I171" i="10"/>
  <c r="J171" i="10" s="1"/>
  <c r="K171" i="10"/>
  <c r="T171" i="10"/>
  <c r="U171" i="10" s="1"/>
  <c r="V171" i="10"/>
  <c r="W171" i="10"/>
  <c r="X171" i="10"/>
  <c r="Y171" i="10"/>
  <c r="AE171" i="10"/>
  <c r="A172" i="10"/>
  <c r="G172" i="10"/>
  <c r="I172" i="10"/>
  <c r="J172" i="10" s="1"/>
  <c r="K172" i="10"/>
  <c r="T172" i="10"/>
  <c r="U172" i="10" s="1"/>
  <c r="V172" i="10"/>
  <c r="W172" i="10" s="1"/>
  <c r="X172" i="10"/>
  <c r="Y172" i="10"/>
  <c r="AE172" i="10"/>
  <c r="AF172" i="10" s="1"/>
  <c r="A173" i="10"/>
  <c r="G173" i="10"/>
  <c r="I173" i="10"/>
  <c r="J173" i="10"/>
  <c r="K173" i="10"/>
  <c r="T173" i="10"/>
  <c r="U173" i="10" s="1"/>
  <c r="V173" i="10"/>
  <c r="W173" i="10" s="1"/>
  <c r="X173" i="10"/>
  <c r="Y173" i="10"/>
  <c r="AE173" i="10"/>
  <c r="AF173" i="10" s="1"/>
  <c r="A174" i="10"/>
  <c r="G174" i="10"/>
  <c r="I174" i="10"/>
  <c r="J174" i="10" s="1"/>
  <c r="K174" i="10"/>
  <c r="T174" i="10"/>
  <c r="U174" i="10"/>
  <c r="V174" i="10"/>
  <c r="W174" i="10" s="1"/>
  <c r="X174" i="10"/>
  <c r="Y174" i="10"/>
  <c r="AE174" i="10"/>
  <c r="AF174" i="10" s="1"/>
  <c r="A175" i="10"/>
  <c r="G175" i="10"/>
  <c r="I175" i="10"/>
  <c r="J175" i="10"/>
  <c r="K175" i="10"/>
  <c r="T175" i="10"/>
  <c r="U175" i="10" s="1"/>
  <c r="V175" i="10"/>
  <c r="W175" i="10" s="1"/>
  <c r="X175" i="10"/>
  <c r="Y175" i="10"/>
  <c r="AE175" i="10"/>
  <c r="AF175" i="10" s="1"/>
  <c r="A176" i="10"/>
  <c r="G176" i="10"/>
  <c r="I176" i="10"/>
  <c r="J176" i="10" s="1"/>
  <c r="K176" i="10"/>
  <c r="T176" i="10"/>
  <c r="U176" i="10" s="1"/>
  <c r="V176" i="10"/>
  <c r="W176" i="10" s="1"/>
  <c r="X176" i="10"/>
  <c r="Y176" i="10"/>
  <c r="AE176" i="10"/>
  <c r="AF176" i="10" s="1"/>
  <c r="A177" i="10"/>
  <c r="G177" i="10"/>
  <c r="I177" i="10"/>
  <c r="J177" i="10"/>
  <c r="K177" i="10"/>
  <c r="L177" i="10"/>
  <c r="T177" i="10"/>
  <c r="U177" i="10" s="1"/>
  <c r="V177" i="10"/>
  <c r="W177" i="10" s="1"/>
  <c r="X177" i="10"/>
  <c r="Y177" i="10"/>
  <c r="AE177" i="10"/>
  <c r="AF177" i="10" s="1"/>
  <c r="A178" i="10"/>
  <c r="G178" i="10"/>
  <c r="I178" i="10"/>
  <c r="J178" i="10"/>
  <c r="K178" i="10"/>
  <c r="T178" i="10"/>
  <c r="U178" i="10" s="1"/>
  <c r="V178" i="10"/>
  <c r="W178" i="10" s="1"/>
  <c r="X178" i="10"/>
  <c r="Y178" i="10"/>
  <c r="AE178" i="10"/>
  <c r="A179" i="10"/>
  <c r="G179" i="10"/>
  <c r="I179" i="10"/>
  <c r="J179" i="10" s="1"/>
  <c r="K179" i="10"/>
  <c r="T179" i="10"/>
  <c r="U179" i="10" s="1"/>
  <c r="V179" i="10"/>
  <c r="W179" i="10" s="1"/>
  <c r="X179" i="10"/>
  <c r="Y179" i="10"/>
  <c r="AE179" i="10"/>
  <c r="A180" i="10"/>
  <c r="G180" i="10"/>
  <c r="I180" i="10"/>
  <c r="J180" i="10"/>
  <c r="K180" i="10"/>
  <c r="T180" i="10"/>
  <c r="U180" i="10" s="1"/>
  <c r="V180" i="10"/>
  <c r="W180" i="10" s="1"/>
  <c r="X180" i="10"/>
  <c r="Y180" i="10"/>
  <c r="AE180" i="10"/>
  <c r="AF180" i="10" s="1"/>
  <c r="A181" i="10"/>
  <c r="G181" i="10"/>
  <c r="I181" i="10"/>
  <c r="J181" i="10" s="1"/>
  <c r="K181" i="10"/>
  <c r="T181" i="10"/>
  <c r="U181" i="10" s="1"/>
  <c r="V181" i="10"/>
  <c r="W181" i="10" s="1"/>
  <c r="X181" i="10"/>
  <c r="Y181" i="10"/>
  <c r="AE181" i="10"/>
  <c r="AF181" i="10" s="1"/>
  <c r="A182" i="10"/>
  <c r="G182" i="10"/>
  <c r="I182" i="10"/>
  <c r="J182" i="10"/>
  <c r="K182" i="10"/>
  <c r="T182" i="10"/>
  <c r="U182" i="10" s="1"/>
  <c r="V182" i="10"/>
  <c r="W182" i="10" s="1"/>
  <c r="X182" i="10"/>
  <c r="Y182" i="10"/>
  <c r="AE182" i="10"/>
  <c r="AF182" i="10" s="1"/>
  <c r="A183" i="10"/>
  <c r="G183" i="10"/>
  <c r="I183" i="10"/>
  <c r="J183" i="10"/>
  <c r="K183" i="10"/>
  <c r="T183" i="10"/>
  <c r="U183" i="10" s="1"/>
  <c r="V183" i="10"/>
  <c r="W183" i="10"/>
  <c r="X183" i="10"/>
  <c r="Y183" i="10"/>
  <c r="AE183" i="10"/>
  <c r="AF183" i="10" s="1"/>
  <c r="A184" i="10"/>
  <c r="G184" i="10"/>
  <c r="I184" i="10"/>
  <c r="J184" i="10" s="1"/>
  <c r="K184" i="10"/>
  <c r="T184" i="10"/>
  <c r="U184" i="10" s="1"/>
  <c r="V184" i="10"/>
  <c r="W184" i="10" s="1"/>
  <c r="X184" i="10"/>
  <c r="Y184" i="10"/>
  <c r="AE184" i="10"/>
  <c r="AF184" i="10" s="1"/>
  <c r="A185" i="10"/>
  <c r="G185" i="10"/>
  <c r="I185" i="10"/>
  <c r="J185" i="10" s="1"/>
  <c r="K185" i="10"/>
  <c r="T185" i="10"/>
  <c r="U185" i="10" s="1"/>
  <c r="V185" i="10"/>
  <c r="W185" i="10" s="1"/>
  <c r="X185" i="10"/>
  <c r="Y185" i="10"/>
  <c r="AE185" i="10"/>
  <c r="AF185" i="10" s="1"/>
  <c r="A186" i="10"/>
  <c r="G186" i="10"/>
  <c r="I186" i="10"/>
  <c r="J186" i="10"/>
  <c r="K186" i="10"/>
  <c r="T186" i="10"/>
  <c r="U186" i="10" s="1"/>
  <c r="V186" i="10"/>
  <c r="W186" i="10" s="1"/>
  <c r="X186" i="10"/>
  <c r="Y186" i="10"/>
  <c r="AE186" i="10"/>
  <c r="A187" i="10"/>
  <c r="G187" i="10"/>
  <c r="I187" i="10"/>
  <c r="J187" i="10" s="1"/>
  <c r="K187" i="10"/>
  <c r="T187" i="10"/>
  <c r="U187" i="10"/>
  <c r="V187" i="10"/>
  <c r="W187" i="10" s="1"/>
  <c r="X187" i="10"/>
  <c r="Y187" i="10"/>
  <c r="AE187" i="10"/>
  <c r="A188" i="10"/>
  <c r="G188" i="10"/>
  <c r="I188" i="10"/>
  <c r="J188" i="10" s="1"/>
  <c r="K188" i="10"/>
  <c r="T188" i="10"/>
  <c r="U188" i="10" s="1"/>
  <c r="V188" i="10"/>
  <c r="W188" i="10" s="1"/>
  <c r="X188" i="10"/>
  <c r="Y188" i="10"/>
  <c r="AE188" i="10"/>
  <c r="AF188" i="10" s="1"/>
  <c r="A189" i="10"/>
  <c r="G189" i="10"/>
  <c r="I189" i="10"/>
  <c r="J189" i="10"/>
  <c r="K189" i="10"/>
  <c r="T189" i="10"/>
  <c r="U189" i="10" s="1"/>
  <c r="V189" i="10"/>
  <c r="W189" i="10" s="1"/>
  <c r="X189" i="10"/>
  <c r="Y189" i="10"/>
  <c r="AE189" i="10"/>
  <c r="AF189" i="10" s="1"/>
  <c r="A190" i="10"/>
  <c r="G190" i="10"/>
  <c r="I190" i="10"/>
  <c r="J190" i="10" s="1"/>
  <c r="K190" i="10"/>
  <c r="T190" i="10"/>
  <c r="U190" i="10"/>
  <c r="V190" i="10"/>
  <c r="W190" i="10" s="1"/>
  <c r="X190" i="10"/>
  <c r="Y190" i="10"/>
  <c r="AE190" i="10"/>
  <c r="AF190" i="10" s="1"/>
  <c r="A191" i="10"/>
  <c r="G191" i="10"/>
  <c r="I191" i="10"/>
  <c r="J191" i="10" s="1"/>
  <c r="K191" i="10"/>
  <c r="T191" i="10"/>
  <c r="U191" i="10" s="1"/>
  <c r="V191" i="10"/>
  <c r="W191" i="10" s="1"/>
  <c r="X191" i="10"/>
  <c r="Y191" i="10"/>
  <c r="AE191" i="10"/>
  <c r="AF191" i="10" s="1"/>
  <c r="A192" i="10"/>
  <c r="G192" i="10"/>
  <c r="I192" i="10"/>
  <c r="J192" i="10" s="1"/>
  <c r="K192" i="10"/>
  <c r="T192" i="10"/>
  <c r="U192" i="10" s="1"/>
  <c r="V192" i="10"/>
  <c r="W192" i="10" s="1"/>
  <c r="X192" i="10"/>
  <c r="Y192" i="10"/>
  <c r="AE192" i="10"/>
  <c r="AF192" i="10" s="1"/>
  <c r="A193" i="10"/>
  <c r="G193" i="10"/>
  <c r="I193" i="10"/>
  <c r="J193" i="10"/>
  <c r="K193" i="10"/>
  <c r="T193" i="10"/>
  <c r="U193" i="10" s="1"/>
  <c r="V193" i="10"/>
  <c r="W193" i="10" s="1"/>
  <c r="X193" i="10"/>
  <c r="Y193" i="10"/>
  <c r="AE193" i="10"/>
  <c r="AF193" i="10" s="1"/>
  <c r="A194" i="10"/>
  <c r="G194" i="10"/>
  <c r="I194" i="10"/>
  <c r="J194" i="10" s="1"/>
  <c r="K194" i="10"/>
  <c r="T194" i="10"/>
  <c r="U194" i="10" s="1"/>
  <c r="V194" i="10"/>
  <c r="W194" i="10" s="1"/>
  <c r="X194" i="10"/>
  <c r="Y194" i="10"/>
  <c r="AE194" i="10"/>
  <c r="A195" i="10"/>
  <c r="G195" i="10"/>
  <c r="I195" i="10"/>
  <c r="J195" i="10" s="1"/>
  <c r="K195" i="10"/>
  <c r="T195" i="10"/>
  <c r="U195" i="10"/>
  <c r="V195" i="10"/>
  <c r="W195" i="10" s="1"/>
  <c r="X195" i="10"/>
  <c r="Y195" i="10"/>
  <c r="AE195" i="10"/>
  <c r="A196" i="10"/>
  <c r="G196" i="10"/>
  <c r="I196" i="10"/>
  <c r="J196" i="10"/>
  <c r="K196" i="10"/>
  <c r="T196" i="10"/>
  <c r="U196" i="10" s="1"/>
  <c r="V196" i="10"/>
  <c r="W196" i="10" s="1"/>
  <c r="X196" i="10"/>
  <c r="Y196" i="10"/>
  <c r="AE196" i="10"/>
  <c r="A197" i="10"/>
  <c r="G197" i="10"/>
  <c r="I197" i="10"/>
  <c r="J197" i="10" s="1"/>
  <c r="K197" i="10"/>
  <c r="T197" i="10"/>
  <c r="U197" i="10" s="1"/>
  <c r="V197" i="10"/>
  <c r="W197" i="10" s="1"/>
  <c r="X197" i="10"/>
  <c r="Y197" i="10"/>
  <c r="AE197" i="10"/>
  <c r="AF197" i="10" s="1"/>
  <c r="A198" i="10"/>
  <c r="G198" i="10"/>
  <c r="I198" i="10"/>
  <c r="J198" i="10"/>
  <c r="K198" i="10"/>
  <c r="T198" i="10"/>
  <c r="U198" i="10" s="1"/>
  <c r="V198" i="10"/>
  <c r="W198" i="10" s="1"/>
  <c r="X198" i="10"/>
  <c r="Y198" i="10"/>
  <c r="AE198" i="10"/>
  <c r="A199" i="10"/>
  <c r="G199" i="10"/>
  <c r="I199" i="10"/>
  <c r="J199" i="10" s="1"/>
  <c r="K199" i="10"/>
  <c r="T199" i="10"/>
  <c r="U199" i="10" s="1"/>
  <c r="V199" i="10"/>
  <c r="W199" i="10"/>
  <c r="X199" i="10"/>
  <c r="Y199" i="10"/>
  <c r="AE199" i="10"/>
  <c r="AF199" i="10" s="1"/>
  <c r="A200" i="10"/>
  <c r="G200" i="10"/>
  <c r="I200" i="10"/>
  <c r="J200" i="10"/>
  <c r="K200" i="10"/>
  <c r="T200" i="10"/>
  <c r="U200" i="10" s="1"/>
  <c r="V200" i="10"/>
  <c r="W200" i="10" s="1"/>
  <c r="X200" i="10"/>
  <c r="Y200" i="10"/>
  <c r="AE200" i="10"/>
  <c r="AF200" i="10" s="1"/>
  <c r="A201" i="10"/>
  <c r="G201" i="10"/>
  <c r="I201" i="10"/>
  <c r="J201" i="10" s="1"/>
  <c r="K201" i="10"/>
  <c r="T201" i="10"/>
  <c r="U201" i="10" s="1"/>
  <c r="V201" i="10"/>
  <c r="W201" i="10" s="1"/>
  <c r="X201" i="10"/>
  <c r="Y201" i="10"/>
  <c r="AE201" i="10"/>
  <c r="AF201" i="10" s="1"/>
  <c r="A202" i="10"/>
  <c r="G202" i="10"/>
  <c r="I202" i="10"/>
  <c r="J202" i="10"/>
  <c r="K202" i="10"/>
  <c r="T202" i="10"/>
  <c r="U202" i="10" s="1"/>
  <c r="V202" i="10"/>
  <c r="W202" i="10" s="1"/>
  <c r="X202" i="10"/>
  <c r="Y202" i="10"/>
  <c r="AE202" i="10"/>
  <c r="AF202" i="10" s="1"/>
  <c r="A203" i="10"/>
  <c r="G203" i="10"/>
  <c r="I203" i="10"/>
  <c r="J203" i="10" s="1"/>
  <c r="K203" i="10"/>
  <c r="T203" i="10"/>
  <c r="U203" i="10" s="1"/>
  <c r="V203" i="10"/>
  <c r="W203" i="10" s="1"/>
  <c r="X203" i="10"/>
  <c r="Y203" i="10"/>
  <c r="AE203" i="10"/>
  <c r="A204" i="10"/>
  <c r="G204" i="10"/>
  <c r="I204" i="10"/>
  <c r="J204" i="10"/>
  <c r="K204" i="10"/>
  <c r="T204" i="10"/>
  <c r="U204" i="10" s="1"/>
  <c r="V204" i="10"/>
  <c r="W204" i="10" s="1"/>
  <c r="X204" i="10"/>
  <c r="Y204" i="10"/>
  <c r="AE204" i="10"/>
  <c r="AF204" i="10" s="1"/>
  <c r="A205" i="10"/>
  <c r="G205" i="10"/>
  <c r="I205" i="10"/>
  <c r="J205" i="10" s="1"/>
  <c r="K205" i="10"/>
  <c r="T205" i="10"/>
  <c r="U205" i="10" s="1"/>
  <c r="V205" i="10"/>
  <c r="W205" i="10" s="1"/>
  <c r="X205" i="10"/>
  <c r="Y205" i="10"/>
  <c r="AE205" i="10"/>
  <c r="AF205" i="10" s="1"/>
  <c r="A206" i="10"/>
  <c r="G206" i="10"/>
  <c r="I206" i="10"/>
  <c r="J206" i="10"/>
  <c r="K206" i="10"/>
  <c r="T206" i="10"/>
  <c r="U206" i="10" s="1"/>
  <c r="V206" i="10"/>
  <c r="W206" i="10" s="1"/>
  <c r="X206" i="10"/>
  <c r="Y206" i="10"/>
  <c r="AE206" i="10"/>
  <c r="AF206" i="10" s="1"/>
  <c r="A207" i="10"/>
  <c r="G207" i="10"/>
  <c r="I207" i="10"/>
  <c r="J207" i="10" s="1"/>
  <c r="K207" i="10"/>
  <c r="T207" i="10"/>
  <c r="U207" i="10" s="1"/>
  <c r="V207" i="10"/>
  <c r="W207" i="10" s="1"/>
  <c r="X207" i="10"/>
  <c r="Y207" i="10"/>
  <c r="AE207" i="10"/>
  <c r="AF207" i="10" s="1"/>
  <c r="A208" i="10"/>
  <c r="G208" i="10"/>
  <c r="I208" i="10"/>
  <c r="J208" i="10"/>
  <c r="K208" i="10"/>
  <c r="T208" i="10"/>
  <c r="U208" i="10"/>
  <c r="V208" i="10"/>
  <c r="W208" i="10" s="1"/>
  <c r="X208" i="10"/>
  <c r="Y208" i="10"/>
  <c r="AE208" i="10"/>
  <c r="AF208" i="10" s="1"/>
  <c r="A209" i="10"/>
  <c r="G209" i="10"/>
  <c r="I209" i="10"/>
  <c r="J209" i="10"/>
  <c r="K209" i="10"/>
  <c r="T209" i="10"/>
  <c r="U209" i="10" s="1"/>
  <c r="V209" i="10"/>
  <c r="W209" i="10" s="1"/>
  <c r="X209" i="10"/>
  <c r="Y209" i="10"/>
  <c r="AE209" i="10"/>
  <c r="AF209" i="10" s="1"/>
  <c r="A210" i="10"/>
  <c r="G210" i="10"/>
  <c r="I210" i="10"/>
  <c r="J210" i="10" s="1"/>
  <c r="K210" i="10"/>
  <c r="T210" i="10"/>
  <c r="U210" i="10"/>
  <c r="V210" i="10"/>
  <c r="W210" i="10" s="1"/>
  <c r="X210" i="10"/>
  <c r="Y210" i="10"/>
  <c r="AE210" i="10"/>
  <c r="A211" i="10"/>
  <c r="G211" i="10"/>
  <c r="I211" i="10"/>
  <c r="J211" i="10"/>
  <c r="K211" i="10"/>
  <c r="T211" i="10"/>
  <c r="U211" i="10" s="1"/>
  <c r="V211" i="10"/>
  <c r="W211" i="10" s="1"/>
  <c r="X211" i="10"/>
  <c r="Y211" i="10"/>
  <c r="AE211" i="10"/>
  <c r="A212" i="10"/>
  <c r="G212" i="10"/>
  <c r="I212" i="10"/>
  <c r="J212" i="10" s="1"/>
  <c r="K212" i="10"/>
  <c r="T212" i="10"/>
  <c r="U212" i="10" s="1"/>
  <c r="V212" i="10"/>
  <c r="W212" i="10" s="1"/>
  <c r="X212" i="10"/>
  <c r="Y212" i="10"/>
  <c r="AE212" i="10"/>
  <c r="AF212" i="10" s="1"/>
  <c r="A213" i="10"/>
  <c r="G213" i="10"/>
  <c r="I213" i="10"/>
  <c r="J213" i="10" s="1"/>
  <c r="K213" i="10"/>
  <c r="T213" i="10"/>
  <c r="U213" i="10" s="1"/>
  <c r="V213" i="10"/>
  <c r="W213" i="10" s="1"/>
  <c r="X213" i="10"/>
  <c r="Y213" i="10"/>
  <c r="AE213" i="10"/>
  <c r="A214" i="10"/>
  <c r="G214" i="10"/>
  <c r="I214" i="10"/>
  <c r="J214" i="10" s="1"/>
  <c r="K214" i="10"/>
  <c r="T214" i="10"/>
  <c r="U214" i="10" s="1"/>
  <c r="V214" i="10"/>
  <c r="W214" i="10" s="1"/>
  <c r="X214" i="10"/>
  <c r="Y214" i="10"/>
  <c r="AE214" i="10"/>
  <c r="AF214" i="10" s="1"/>
  <c r="A215" i="10"/>
  <c r="G215" i="10"/>
  <c r="I215" i="10"/>
  <c r="J215" i="10"/>
  <c r="K215" i="10"/>
  <c r="T215" i="10"/>
  <c r="U215" i="10" s="1"/>
  <c r="V215" i="10"/>
  <c r="W215" i="10" s="1"/>
  <c r="X215" i="10"/>
  <c r="Y215" i="10"/>
  <c r="AE215" i="10"/>
  <c r="AF215" i="10" s="1"/>
  <c r="A216" i="10"/>
  <c r="G216" i="10"/>
  <c r="I216" i="10"/>
  <c r="J216" i="10" s="1"/>
  <c r="K216" i="10"/>
  <c r="T216" i="10"/>
  <c r="U216" i="10" s="1"/>
  <c r="V216" i="10"/>
  <c r="W216" i="10" s="1"/>
  <c r="X216" i="10"/>
  <c r="Y216" i="10"/>
  <c r="AE216" i="10"/>
  <c r="AF216" i="10" s="1"/>
  <c r="A217" i="10"/>
  <c r="G217" i="10"/>
  <c r="I217" i="10"/>
  <c r="J217" i="10" s="1"/>
  <c r="K217" i="10"/>
  <c r="T217" i="10"/>
  <c r="U217" i="10" s="1"/>
  <c r="V217" i="10"/>
  <c r="W217" i="10" s="1"/>
  <c r="X217" i="10"/>
  <c r="Y217" i="10"/>
  <c r="AE217" i="10"/>
  <c r="AF217" i="10" s="1"/>
  <c r="A218" i="10"/>
  <c r="G218" i="10"/>
  <c r="I218" i="10"/>
  <c r="J218" i="10" s="1"/>
  <c r="K218" i="10"/>
  <c r="T218" i="10"/>
  <c r="U218" i="10" s="1"/>
  <c r="V218" i="10"/>
  <c r="W218" i="10" s="1"/>
  <c r="X218" i="10"/>
  <c r="Y218" i="10"/>
  <c r="AE218" i="10"/>
  <c r="A219" i="10"/>
  <c r="G219" i="10"/>
  <c r="I219" i="10"/>
  <c r="J219" i="10"/>
  <c r="K219" i="10"/>
  <c r="T219" i="10"/>
  <c r="U219" i="10" s="1"/>
  <c r="V219" i="10"/>
  <c r="W219" i="10" s="1"/>
  <c r="X219" i="10"/>
  <c r="Y219" i="10"/>
  <c r="AE219" i="10"/>
  <c r="A220" i="10"/>
  <c r="G220" i="10"/>
  <c r="I220" i="10"/>
  <c r="J220" i="10" s="1"/>
  <c r="K220" i="10"/>
  <c r="T220" i="10"/>
  <c r="U220" i="10" s="1"/>
  <c r="V220" i="10"/>
  <c r="W220" i="10" s="1"/>
  <c r="X220" i="10"/>
  <c r="Y220" i="10"/>
  <c r="AE220" i="10"/>
  <c r="A221" i="10"/>
  <c r="G221" i="10"/>
  <c r="I221" i="10"/>
  <c r="J221" i="10" s="1"/>
  <c r="K221" i="10"/>
  <c r="T221" i="10"/>
  <c r="U221" i="10" s="1"/>
  <c r="V221" i="10"/>
  <c r="W221" i="10"/>
  <c r="X221" i="10"/>
  <c r="Y221" i="10"/>
  <c r="AE221" i="10"/>
  <c r="AF221" i="10" s="1"/>
  <c r="A222" i="10"/>
  <c r="G222" i="10"/>
  <c r="I222" i="10"/>
  <c r="J222" i="10"/>
  <c r="K222" i="10"/>
  <c r="T222" i="10"/>
  <c r="U222" i="10" s="1"/>
  <c r="V222" i="10"/>
  <c r="W222" i="10" s="1"/>
  <c r="X222" i="10"/>
  <c r="Y222" i="10"/>
  <c r="AE222" i="10"/>
  <c r="AF222" i="10" s="1"/>
  <c r="A223" i="10"/>
  <c r="G223" i="10"/>
  <c r="I223" i="10"/>
  <c r="J223" i="10"/>
  <c r="K223" i="10"/>
  <c r="T223" i="10"/>
  <c r="U223" i="10" s="1"/>
  <c r="V223" i="10"/>
  <c r="W223" i="10" s="1"/>
  <c r="X223" i="10"/>
  <c r="Y223" i="10"/>
  <c r="AE223" i="10"/>
  <c r="AF223" i="10" s="1"/>
  <c r="A224" i="10"/>
  <c r="G224" i="10"/>
  <c r="I224" i="10"/>
  <c r="J224" i="10"/>
  <c r="K224" i="10"/>
  <c r="T224" i="10"/>
  <c r="U224" i="10" s="1"/>
  <c r="V224" i="10"/>
  <c r="W224" i="10" s="1"/>
  <c r="X224" i="10"/>
  <c r="Y224" i="10"/>
  <c r="AE224" i="10"/>
  <c r="AF224" i="10" s="1"/>
  <c r="A225" i="10"/>
  <c r="G225" i="10"/>
  <c r="I225" i="10"/>
  <c r="J225" i="10" s="1"/>
  <c r="K225" i="10"/>
  <c r="T225" i="10"/>
  <c r="U225" i="10" s="1"/>
  <c r="V225" i="10"/>
  <c r="W225" i="10" s="1"/>
  <c r="X225" i="10"/>
  <c r="Y225" i="10"/>
  <c r="AE225" i="10"/>
  <c r="AF225" i="10" s="1"/>
  <c r="A226" i="10"/>
  <c r="G226" i="10"/>
  <c r="I226" i="10"/>
  <c r="J226" i="10"/>
  <c r="K226" i="10"/>
  <c r="T226" i="10"/>
  <c r="U226" i="10" s="1"/>
  <c r="V226" i="10"/>
  <c r="W226" i="10" s="1"/>
  <c r="X226" i="10"/>
  <c r="Y226" i="10"/>
  <c r="AE226" i="10"/>
  <c r="A227" i="10"/>
  <c r="G227" i="10"/>
  <c r="I227" i="10"/>
  <c r="J227" i="10" s="1"/>
  <c r="K227" i="10"/>
  <c r="T227" i="10"/>
  <c r="U227" i="10" s="1"/>
  <c r="V227" i="10"/>
  <c r="W227" i="10" s="1"/>
  <c r="X227" i="10"/>
  <c r="Y227" i="10"/>
  <c r="AE227" i="10"/>
  <c r="AF227" i="10" s="1"/>
  <c r="A228" i="10"/>
  <c r="G228" i="10"/>
  <c r="I228" i="10"/>
  <c r="J228" i="10"/>
  <c r="K228" i="10"/>
  <c r="T228" i="10"/>
  <c r="U228" i="10" s="1"/>
  <c r="V228" i="10"/>
  <c r="W228" i="10"/>
  <c r="X228" i="10"/>
  <c r="Y228" i="10"/>
  <c r="AE228" i="10"/>
  <c r="AF228" i="10" s="1"/>
  <c r="A229" i="10"/>
  <c r="G229" i="10"/>
  <c r="I229" i="10"/>
  <c r="J229" i="10" s="1"/>
  <c r="K229" i="10"/>
  <c r="T229" i="10"/>
  <c r="U229" i="10" s="1"/>
  <c r="V229" i="10"/>
  <c r="W229" i="10" s="1"/>
  <c r="X229" i="10"/>
  <c r="Y229" i="10"/>
  <c r="AE229" i="10"/>
  <c r="AF229" i="10" s="1"/>
  <c r="A230" i="10"/>
  <c r="G230" i="10"/>
  <c r="I230" i="10"/>
  <c r="J230" i="10"/>
  <c r="K230" i="10"/>
  <c r="T230" i="10"/>
  <c r="U230" i="10" s="1"/>
  <c r="V230" i="10"/>
  <c r="W230" i="10" s="1"/>
  <c r="X230" i="10"/>
  <c r="Y230" i="10"/>
  <c r="AE230" i="10"/>
  <c r="AF230" i="10" s="1"/>
  <c r="A231" i="10"/>
  <c r="G231" i="10"/>
  <c r="I231" i="10"/>
  <c r="J231" i="10" s="1"/>
  <c r="K231" i="10"/>
  <c r="T231" i="10"/>
  <c r="U231" i="10" s="1"/>
  <c r="V231" i="10"/>
  <c r="W231" i="10" s="1"/>
  <c r="X231" i="10"/>
  <c r="Y231" i="10"/>
  <c r="AE231" i="10"/>
  <c r="AF231" i="10" s="1"/>
  <c r="A232" i="10"/>
  <c r="G232" i="10"/>
  <c r="I232" i="10"/>
  <c r="J232" i="10"/>
  <c r="K232" i="10"/>
  <c r="T232" i="10"/>
  <c r="U232" i="10" s="1"/>
  <c r="V232" i="10"/>
  <c r="W232" i="10" s="1"/>
  <c r="X232" i="10"/>
  <c r="Y232" i="10"/>
  <c r="AE232" i="10"/>
  <c r="AF232" i="10" s="1"/>
  <c r="A233" i="10"/>
  <c r="G233" i="10"/>
  <c r="I233" i="10"/>
  <c r="J233" i="10" s="1"/>
  <c r="K233" i="10"/>
  <c r="T233" i="10"/>
  <c r="U233" i="10" s="1"/>
  <c r="V233" i="10"/>
  <c r="W233" i="10" s="1"/>
  <c r="X233" i="10"/>
  <c r="Y233" i="10"/>
  <c r="AE233" i="10"/>
  <c r="AF233" i="10" s="1"/>
  <c r="A234" i="10"/>
  <c r="G234" i="10"/>
  <c r="I234" i="10"/>
  <c r="J234" i="10"/>
  <c r="K234" i="10"/>
  <c r="T234" i="10"/>
  <c r="U234" i="10" s="1"/>
  <c r="V234" i="10"/>
  <c r="W234" i="10" s="1"/>
  <c r="X234" i="10"/>
  <c r="Y234" i="10"/>
  <c r="AE234" i="10"/>
  <c r="A235" i="10"/>
  <c r="G235" i="10"/>
  <c r="I235" i="10"/>
  <c r="J235" i="10" s="1"/>
  <c r="K235" i="10"/>
  <c r="T235" i="10"/>
  <c r="U235" i="10" s="1"/>
  <c r="V235" i="10"/>
  <c r="W235" i="10" s="1"/>
  <c r="X235" i="10"/>
  <c r="Y235" i="10"/>
  <c r="AE235" i="10"/>
  <c r="A236" i="10"/>
  <c r="G236" i="10"/>
  <c r="I236" i="10"/>
  <c r="J236" i="10" s="1"/>
  <c r="K236" i="10"/>
  <c r="T236" i="10"/>
  <c r="U236" i="10" s="1"/>
  <c r="V236" i="10"/>
  <c r="W236" i="10" s="1"/>
  <c r="X236" i="10"/>
  <c r="Y236" i="10"/>
  <c r="AE236" i="10"/>
  <c r="AF236" i="10" s="1"/>
  <c r="A237" i="10"/>
  <c r="G237" i="10"/>
  <c r="I237" i="10"/>
  <c r="J237" i="10" s="1"/>
  <c r="K237" i="10"/>
  <c r="T237" i="10"/>
  <c r="U237" i="10" s="1"/>
  <c r="V237" i="10"/>
  <c r="W237" i="10" s="1"/>
  <c r="X237" i="10"/>
  <c r="Y237" i="10"/>
  <c r="AE237" i="10"/>
  <c r="AF237" i="10" s="1"/>
  <c r="A238" i="10"/>
  <c r="G238" i="10"/>
  <c r="I238" i="10"/>
  <c r="J238" i="10"/>
  <c r="K238" i="10"/>
  <c r="T238" i="10"/>
  <c r="U238" i="10" s="1"/>
  <c r="V238" i="10"/>
  <c r="W238" i="10" s="1"/>
  <c r="X238" i="10"/>
  <c r="Y238" i="10"/>
  <c r="AE238" i="10"/>
  <c r="AF238" i="10" s="1"/>
  <c r="A239" i="10"/>
  <c r="G239" i="10"/>
  <c r="I239" i="10"/>
  <c r="J239" i="10" s="1"/>
  <c r="K239" i="10"/>
  <c r="T239" i="10"/>
  <c r="U239" i="10" s="1"/>
  <c r="V239" i="10"/>
  <c r="W239" i="10" s="1"/>
  <c r="X239" i="10"/>
  <c r="Y239" i="10"/>
  <c r="AE239" i="10"/>
  <c r="AF239" i="10" s="1"/>
  <c r="A240" i="10"/>
  <c r="G240" i="10"/>
  <c r="I240" i="10"/>
  <c r="J240" i="10"/>
  <c r="K240" i="10"/>
  <c r="T240" i="10"/>
  <c r="U240" i="10" s="1"/>
  <c r="V240" i="10"/>
  <c r="W240" i="10"/>
  <c r="X240" i="10"/>
  <c r="Y240" i="10"/>
  <c r="AE240" i="10"/>
  <c r="AF240" i="10" s="1"/>
  <c r="A241" i="10"/>
  <c r="G241" i="10"/>
  <c r="I241" i="10"/>
  <c r="J241" i="10"/>
  <c r="K241" i="10"/>
  <c r="T241" i="10"/>
  <c r="U241" i="10" s="1"/>
  <c r="V241" i="10"/>
  <c r="W241" i="10" s="1"/>
  <c r="X241" i="10"/>
  <c r="Y241" i="10"/>
  <c r="AE241" i="10"/>
  <c r="AF241" i="10" s="1"/>
  <c r="A242" i="10"/>
  <c r="G242" i="10"/>
  <c r="I242" i="10"/>
  <c r="J242" i="10" s="1"/>
  <c r="K242" i="10"/>
  <c r="T242" i="10"/>
  <c r="U242" i="10" s="1"/>
  <c r="V242" i="10"/>
  <c r="W242" i="10" s="1"/>
  <c r="X242" i="10"/>
  <c r="Y242" i="10"/>
  <c r="AE242" i="10"/>
  <c r="A243" i="10"/>
  <c r="G243" i="10"/>
  <c r="I243" i="10"/>
  <c r="J243" i="10"/>
  <c r="K243" i="10"/>
  <c r="T243" i="10"/>
  <c r="U243" i="10" s="1"/>
  <c r="V243" i="10"/>
  <c r="W243" i="10" s="1"/>
  <c r="X243" i="10"/>
  <c r="Y243" i="10"/>
  <c r="AE243" i="10"/>
  <c r="A244" i="10"/>
  <c r="G244" i="10"/>
  <c r="I244" i="10"/>
  <c r="J244" i="10" s="1"/>
  <c r="K244" i="10"/>
  <c r="T244" i="10"/>
  <c r="U244" i="10" s="1"/>
  <c r="V244" i="10"/>
  <c r="W244" i="10" s="1"/>
  <c r="X244" i="10"/>
  <c r="Y244" i="10"/>
  <c r="AE244" i="10"/>
  <c r="A245" i="10"/>
  <c r="G245" i="10"/>
  <c r="I245" i="10"/>
  <c r="J245" i="10"/>
  <c r="K245" i="10"/>
  <c r="T245" i="10"/>
  <c r="U245" i="10" s="1"/>
  <c r="V245" i="10"/>
  <c r="W245" i="10" s="1"/>
  <c r="X245" i="10"/>
  <c r="Y245" i="10"/>
  <c r="AE245" i="10"/>
  <c r="AF245" i="10" s="1"/>
  <c r="A246" i="10"/>
  <c r="G246" i="10"/>
  <c r="I246" i="10"/>
  <c r="J246" i="10" s="1"/>
  <c r="K246" i="10"/>
  <c r="T246" i="10"/>
  <c r="U246" i="10" s="1"/>
  <c r="V246" i="10"/>
  <c r="W246" i="10" s="1"/>
  <c r="X246" i="10"/>
  <c r="Y246" i="10"/>
  <c r="AE246" i="10"/>
  <c r="AF246" i="10" s="1"/>
  <c r="A247" i="10"/>
  <c r="G247" i="10"/>
  <c r="I247" i="10"/>
  <c r="J247" i="10"/>
  <c r="K247" i="10"/>
  <c r="T247" i="10"/>
  <c r="U247" i="10" s="1"/>
  <c r="V247" i="10"/>
  <c r="W247" i="10" s="1"/>
  <c r="X247" i="10"/>
  <c r="Y247" i="10"/>
  <c r="AE247" i="10"/>
  <c r="AF247" i="10" s="1"/>
  <c r="A248" i="10"/>
  <c r="G248" i="10"/>
  <c r="I248" i="10"/>
  <c r="J248" i="10" s="1"/>
  <c r="K248" i="10"/>
  <c r="T248" i="10"/>
  <c r="U248" i="10"/>
  <c r="V248" i="10"/>
  <c r="W248" i="10" s="1"/>
  <c r="X248" i="10"/>
  <c r="Y248" i="10"/>
  <c r="AE248" i="10"/>
  <c r="AF248" i="10" s="1"/>
  <c r="A249" i="10"/>
  <c r="G249" i="10"/>
  <c r="I249" i="10"/>
  <c r="J249" i="10"/>
  <c r="K249" i="10"/>
  <c r="T249" i="10"/>
  <c r="U249" i="10" s="1"/>
  <c r="V249" i="10"/>
  <c r="W249" i="10" s="1"/>
  <c r="X249" i="10"/>
  <c r="Y249" i="10"/>
  <c r="AE249" i="10"/>
  <c r="AF249" i="10" s="1"/>
  <c r="A250" i="10"/>
  <c r="G250" i="10"/>
  <c r="I250" i="10"/>
  <c r="J250" i="10" s="1"/>
  <c r="K250" i="10"/>
  <c r="L250" i="10"/>
  <c r="T250" i="10"/>
  <c r="U250" i="10" s="1"/>
  <c r="V250" i="10"/>
  <c r="W250" i="10" s="1"/>
  <c r="X250" i="10"/>
  <c r="Y250" i="10"/>
  <c r="AE250" i="10"/>
  <c r="A251" i="10"/>
  <c r="G251" i="10"/>
  <c r="I251" i="10"/>
  <c r="J251" i="10" s="1"/>
  <c r="K251" i="10"/>
  <c r="T251" i="10"/>
  <c r="U251" i="10" s="1"/>
  <c r="V251" i="10"/>
  <c r="W251" i="10" s="1"/>
  <c r="X251" i="10"/>
  <c r="Y251" i="10"/>
  <c r="AE251" i="10"/>
  <c r="A252" i="10"/>
  <c r="G252" i="10"/>
  <c r="I252" i="10"/>
  <c r="J252" i="10"/>
  <c r="K252" i="10"/>
  <c r="T252" i="10"/>
  <c r="U252" i="10" s="1"/>
  <c r="V252" i="10"/>
  <c r="W252" i="10" s="1"/>
  <c r="X252" i="10"/>
  <c r="Y252" i="10"/>
  <c r="AE252" i="10"/>
  <c r="AF252" i="10" s="1"/>
  <c r="A253" i="10"/>
  <c r="G253" i="10"/>
  <c r="I253" i="10"/>
  <c r="J253" i="10" s="1"/>
  <c r="K253" i="10"/>
  <c r="T253" i="10"/>
  <c r="U253" i="10" s="1"/>
  <c r="V253" i="10"/>
  <c r="W253" i="10" s="1"/>
  <c r="X253" i="10"/>
  <c r="Y253" i="10"/>
  <c r="AE253" i="10"/>
  <c r="AF253" i="10" s="1"/>
  <c r="A254" i="10"/>
  <c r="G254" i="10"/>
  <c r="I254" i="10"/>
  <c r="J254" i="10"/>
  <c r="K254" i="10"/>
  <c r="T254" i="10"/>
  <c r="U254" i="10"/>
  <c r="V254" i="10"/>
  <c r="W254" i="10" s="1"/>
  <c r="X254" i="10"/>
  <c r="Y254" i="10"/>
  <c r="AE254" i="10"/>
  <c r="AF254" i="10" s="1"/>
  <c r="A255" i="10"/>
  <c r="G255" i="10"/>
  <c r="I255" i="10"/>
  <c r="J255" i="10" s="1"/>
  <c r="K255" i="10"/>
  <c r="T255" i="10"/>
  <c r="U255" i="10" s="1"/>
  <c r="V255" i="10"/>
  <c r="W255" i="10" s="1"/>
  <c r="X255" i="10"/>
  <c r="Y255" i="10"/>
  <c r="AE255" i="10"/>
  <c r="AF255" i="10" s="1"/>
  <c r="A256" i="10"/>
  <c r="G256" i="10"/>
  <c r="I256" i="10"/>
  <c r="J256" i="10"/>
  <c r="K256" i="10"/>
  <c r="T256" i="10"/>
  <c r="U256" i="10" s="1"/>
  <c r="V256" i="10"/>
  <c r="W256" i="10" s="1"/>
  <c r="X256" i="10"/>
  <c r="Y256" i="10"/>
  <c r="AE256" i="10"/>
  <c r="AF256" i="10" s="1"/>
  <c r="A257" i="10"/>
  <c r="G257" i="10"/>
  <c r="I257" i="10"/>
  <c r="J257" i="10" s="1"/>
  <c r="K257" i="10"/>
  <c r="T257" i="10"/>
  <c r="U257" i="10" s="1"/>
  <c r="V257" i="10"/>
  <c r="W257" i="10" s="1"/>
  <c r="X257" i="10"/>
  <c r="Y257" i="10"/>
  <c r="AE257" i="10"/>
  <c r="AF257" i="10" s="1"/>
  <c r="A258" i="10"/>
  <c r="G258" i="10"/>
  <c r="I258" i="10"/>
  <c r="J258" i="10" s="1"/>
  <c r="K258" i="10"/>
  <c r="T258" i="10"/>
  <c r="U258" i="10" s="1"/>
  <c r="V258" i="10"/>
  <c r="W258" i="10" s="1"/>
  <c r="X258" i="10"/>
  <c r="Y258" i="10"/>
  <c r="AE258" i="10"/>
  <c r="A259" i="10"/>
  <c r="G259" i="10"/>
  <c r="I259" i="10"/>
  <c r="J259" i="10" s="1"/>
  <c r="K259" i="10"/>
  <c r="T259" i="10"/>
  <c r="U259" i="10" s="1"/>
  <c r="V259" i="10"/>
  <c r="W259" i="10"/>
  <c r="X259" i="10"/>
  <c r="Y259" i="10"/>
  <c r="AE259" i="10"/>
  <c r="AF259" i="10" s="1"/>
  <c r="A260" i="10"/>
  <c r="G260" i="10"/>
  <c r="I260" i="10"/>
  <c r="J260" i="10"/>
  <c r="K260" i="10"/>
  <c r="T260" i="10"/>
  <c r="U260" i="10" s="1"/>
  <c r="V260" i="10"/>
  <c r="W260" i="10" s="1"/>
  <c r="X260" i="10"/>
  <c r="Y260" i="10"/>
  <c r="AE260" i="10"/>
  <c r="AF260" i="10" s="1"/>
  <c r="A261" i="10"/>
  <c r="G261" i="10"/>
  <c r="I261" i="10"/>
  <c r="J261" i="10"/>
  <c r="K261" i="10"/>
  <c r="T261" i="10"/>
  <c r="U261" i="10" s="1"/>
  <c r="V261" i="10"/>
  <c r="W261" i="10" s="1"/>
  <c r="X261" i="10"/>
  <c r="Y261" i="10"/>
  <c r="AE261" i="10"/>
  <c r="AF261" i="10" s="1"/>
  <c r="A262" i="10"/>
  <c r="G262" i="10"/>
  <c r="I262" i="10"/>
  <c r="J262" i="10" s="1"/>
  <c r="K262" i="10"/>
  <c r="T262" i="10"/>
  <c r="U262" i="10" s="1"/>
  <c r="V262" i="10"/>
  <c r="W262" i="10" s="1"/>
  <c r="X262" i="10"/>
  <c r="Y262" i="10"/>
  <c r="AE262" i="10"/>
  <c r="AF262" i="10" s="1"/>
  <c r="A263" i="10"/>
  <c r="G263" i="10"/>
  <c r="I263" i="10"/>
  <c r="J263" i="10"/>
  <c r="K263" i="10"/>
  <c r="T263" i="10"/>
  <c r="U263" i="10" s="1"/>
  <c r="V263" i="10"/>
  <c r="W263" i="10" s="1"/>
  <c r="X263" i="10"/>
  <c r="Y263" i="10"/>
  <c r="AE263" i="10"/>
  <c r="AF263" i="10" s="1"/>
  <c r="A264" i="10"/>
  <c r="G264" i="10"/>
  <c r="I264" i="10"/>
  <c r="J264" i="10"/>
  <c r="K264" i="10"/>
  <c r="T264" i="10"/>
  <c r="U264" i="10" s="1"/>
  <c r="V264" i="10"/>
  <c r="W264" i="10" s="1"/>
  <c r="X264" i="10"/>
  <c r="Y264" i="10"/>
  <c r="AE264" i="10"/>
  <c r="AF264" i="10" s="1"/>
  <c r="A265" i="10"/>
  <c r="G265" i="10"/>
  <c r="I265" i="10"/>
  <c r="J265" i="10"/>
  <c r="K265" i="10"/>
  <c r="T265" i="10"/>
  <c r="U265" i="10" s="1"/>
  <c r="V265" i="10"/>
  <c r="W265" i="10" s="1"/>
  <c r="X265" i="10"/>
  <c r="Y265" i="10"/>
  <c r="AE265" i="10"/>
  <c r="AF265" i="10" s="1"/>
  <c r="A266" i="10"/>
  <c r="G266" i="10"/>
  <c r="I266" i="10"/>
  <c r="J266" i="10" s="1"/>
  <c r="K266" i="10"/>
  <c r="T266" i="10"/>
  <c r="U266" i="10" s="1"/>
  <c r="V266" i="10"/>
  <c r="W266" i="10" s="1"/>
  <c r="X266" i="10"/>
  <c r="Y266" i="10"/>
  <c r="AE266" i="10"/>
  <c r="A267" i="10"/>
  <c r="G267" i="10"/>
  <c r="I267" i="10"/>
  <c r="J267" i="10"/>
  <c r="K267" i="10"/>
  <c r="T267" i="10"/>
  <c r="U267" i="10" s="1"/>
  <c r="V267" i="10"/>
  <c r="W267" i="10" s="1"/>
  <c r="X267" i="10"/>
  <c r="Y267" i="10"/>
  <c r="AE267" i="10"/>
  <c r="A268" i="10"/>
  <c r="G268" i="10"/>
  <c r="I268" i="10"/>
  <c r="J268" i="10" s="1"/>
  <c r="K268" i="10"/>
  <c r="T268" i="10"/>
  <c r="U268" i="10" s="1"/>
  <c r="V268" i="10"/>
  <c r="W268" i="10" s="1"/>
  <c r="X268" i="10"/>
  <c r="Y268" i="10"/>
  <c r="AE268" i="10"/>
  <c r="AF268" i="10" s="1"/>
  <c r="A269" i="10"/>
  <c r="G269" i="10"/>
  <c r="I269" i="10"/>
  <c r="J269" i="10"/>
  <c r="K269" i="10"/>
  <c r="T269" i="10"/>
  <c r="U269" i="10" s="1"/>
  <c r="V269" i="10"/>
  <c r="W269" i="10" s="1"/>
  <c r="X269" i="10"/>
  <c r="Y269" i="10"/>
  <c r="AE269" i="10"/>
  <c r="AF269" i="10" s="1"/>
  <c r="A270" i="10"/>
  <c r="G270" i="10"/>
  <c r="I270" i="10"/>
  <c r="J270" i="10" s="1"/>
  <c r="K270" i="10"/>
  <c r="T270" i="10"/>
  <c r="U270" i="10" s="1"/>
  <c r="V270" i="10"/>
  <c r="W270" i="10" s="1"/>
  <c r="X270" i="10"/>
  <c r="Y270" i="10"/>
  <c r="AE270" i="10"/>
  <c r="AF270" i="10" s="1"/>
  <c r="A271" i="10"/>
  <c r="G271" i="10"/>
  <c r="I271" i="10"/>
  <c r="J271" i="10"/>
  <c r="K271" i="10"/>
  <c r="T271" i="10"/>
  <c r="U271" i="10" s="1"/>
  <c r="V271" i="10"/>
  <c r="W271" i="10" s="1"/>
  <c r="X271" i="10"/>
  <c r="Y271" i="10"/>
  <c r="AE271" i="10"/>
  <c r="AF271" i="10" s="1"/>
  <c r="A272" i="10"/>
  <c r="G272" i="10"/>
  <c r="I272" i="10"/>
  <c r="J272" i="10"/>
  <c r="K272" i="10"/>
  <c r="T272" i="10"/>
  <c r="U272" i="10" s="1"/>
  <c r="V272" i="10"/>
  <c r="W272" i="10" s="1"/>
  <c r="X272" i="10"/>
  <c r="Y272" i="10"/>
  <c r="AE272" i="10"/>
  <c r="AF272" i="10" s="1"/>
  <c r="A273" i="10"/>
  <c r="G273" i="10"/>
  <c r="I273" i="10"/>
  <c r="J273" i="10"/>
  <c r="K273" i="10"/>
  <c r="T273" i="10"/>
  <c r="U273" i="10" s="1"/>
  <c r="V273" i="10"/>
  <c r="W273" i="10" s="1"/>
  <c r="X273" i="10"/>
  <c r="Y273" i="10"/>
  <c r="AE273" i="10"/>
  <c r="AF273" i="10" s="1"/>
  <c r="A274" i="10"/>
  <c r="G274" i="10"/>
  <c r="I274" i="10"/>
  <c r="J274" i="10" s="1"/>
  <c r="K274" i="10"/>
  <c r="T274" i="10"/>
  <c r="U274" i="10"/>
  <c r="V274" i="10"/>
  <c r="W274" i="10" s="1"/>
  <c r="X274" i="10"/>
  <c r="Y274" i="10"/>
  <c r="AE274" i="10"/>
  <c r="A275" i="10"/>
  <c r="G275" i="10"/>
  <c r="I275" i="10"/>
  <c r="J275" i="10"/>
  <c r="K275" i="10"/>
  <c r="T275" i="10"/>
  <c r="U275" i="10" s="1"/>
  <c r="V275" i="10"/>
  <c r="W275" i="10" s="1"/>
  <c r="X275" i="10"/>
  <c r="Y275" i="10"/>
  <c r="AE275" i="10"/>
  <c r="A276" i="10"/>
  <c r="G276" i="10"/>
  <c r="I276" i="10"/>
  <c r="J276" i="10" s="1"/>
  <c r="K276" i="10"/>
  <c r="T276" i="10"/>
  <c r="U276" i="10" s="1"/>
  <c r="V276" i="10"/>
  <c r="W276" i="10" s="1"/>
  <c r="X276" i="10"/>
  <c r="Y276" i="10"/>
  <c r="AE276" i="10"/>
  <c r="AF276" i="10" s="1"/>
  <c r="A277" i="10"/>
  <c r="G277" i="10"/>
  <c r="I277" i="10"/>
  <c r="J277" i="10" s="1"/>
  <c r="K277" i="10"/>
  <c r="T277" i="10"/>
  <c r="U277" i="10" s="1"/>
  <c r="V277" i="10"/>
  <c r="W277" i="10" s="1"/>
  <c r="X277" i="10"/>
  <c r="Y277" i="10"/>
  <c r="AE277" i="10"/>
  <c r="AF277" i="10" s="1"/>
  <c r="A278" i="10"/>
  <c r="G278" i="10"/>
  <c r="I278" i="10"/>
  <c r="J278" i="10"/>
  <c r="K278" i="10"/>
  <c r="T278" i="10"/>
  <c r="U278" i="10" s="1"/>
  <c r="V278" i="10"/>
  <c r="W278" i="10" s="1"/>
  <c r="X278" i="10"/>
  <c r="Y278" i="10"/>
  <c r="AE278" i="10"/>
  <c r="AF278" i="10" s="1"/>
  <c r="A279" i="10"/>
  <c r="G279" i="10"/>
  <c r="I279" i="10"/>
  <c r="J279" i="10"/>
  <c r="K279" i="10"/>
  <c r="T279" i="10"/>
  <c r="U279" i="10" s="1"/>
  <c r="V279" i="10"/>
  <c r="W279" i="10" s="1"/>
  <c r="X279" i="10"/>
  <c r="Y279" i="10"/>
  <c r="AE279" i="10"/>
  <c r="AF279" i="10" s="1"/>
  <c r="A280" i="10"/>
  <c r="G280" i="10"/>
  <c r="I280" i="10"/>
  <c r="J280" i="10" s="1"/>
  <c r="K280" i="10"/>
  <c r="T280" i="10"/>
  <c r="U280" i="10" s="1"/>
  <c r="V280" i="10"/>
  <c r="W280" i="10" s="1"/>
  <c r="X280" i="10"/>
  <c r="Y280" i="10"/>
  <c r="AE280" i="10"/>
  <c r="AF280" i="10" s="1"/>
  <c r="A281" i="10"/>
  <c r="G281" i="10"/>
  <c r="I281" i="10"/>
  <c r="J281" i="10"/>
  <c r="K281" i="10"/>
  <c r="T281" i="10"/>
  <c r="U281" i="10" s="1"/>
  <c r="V281" i="10"/>
  <c r="W281" i="10" s="1"/>
  <c r="X281" i="10"/>
  <c r="Y281" i="10"/>
  <c r="AE281" i="10"/>
  <c r="AF281" i="10" s="1"/>
  <c r="A282" i="10"/>
  <c r="G282" i="10"/>
  <c r="I282" i="10"/>
  <c r="J282" i="10" s="1"/>
  <c r="K282" i="10"/>
  <c r="T282" i="10"/>
  <c r="U282" i="10" s="1"/>
  <c r="V282" i="10"/>
  <c r="W282" i="10" s="1"/>
  <c r="X282" i="10"/>
  <c r="Y282" i="10"/>
  <c r="AE282" i="10"/>
  <c r="A283" i="10"/>
  <c r="G283" i="10"/>
  <c r="I283" i="10"/>
  <c r="J283" i="10"/>
  <c r="K283" i="10"/>
  <c r="T283" i="10"/>
  <c r="U283" i="10" s="1"/>
  <c r="V283" i="10"/>
  <c r="W283" i="10"/>
  <c r="X283" i="10"/>
  <c r="Y283" i="10"/>
  <c r="AE283" i="10"/>
  <c r="A284" i="10"/>
  <c r="G284" i="10"/>
  <c r="I284" i="10"/>
  <c r="J284" i="10"/>
  <c r="K284" i="10"/>
  <c r="T284" i="10"/>
  <c r="U284" i="10" s="1"/>
  <c r="V284" i="10"/>
  <c r="W284" i="10" s="1"/>
  <c r="X284" i="10"/>
  <c r="Y284" i="10"/>
  <c r="AE284" i="10"/>
  <c r="AF284" i="10" s="1"/>
  <c r="A285" i="10"/>
  <c r="G285" i="10"/>
  <c r="I285" i="10"/>
  <c r="J285" i="10" s="1"/>
  <c r="K285" i="10"/>
  <c r="T285" i="10"/>
  <c r="U285" i="10" s="1"/>
  <c r="V285" i="10"/>
  <c r="W285" i="10" s="1"/>
  <c r="X285" i="10"/>
  <c r="Y285" i="10"/>
  <c r="AE285" i="10"/>
  <c r="AF285" i="10" s="1"/>
  <c r="A286" i="10"/>
  <c r="G286" i="10"/>
  <c r="I286" i="10"/>
  <c r="J286" i="10"/>
  <c r="K286" i="10"/>
  <c r="T286" i="10"/>
  <c r="U286" i="10" s="1"/>
  <c r="V286" i="10"/>
  <c r="W286" i="10" s="1"/>
  <c r="X286" i="10"/>
  <c r="Y286" i="10"/>
  <c r="AE286" i="10"/>
  <c r="AF286" i="10" s="1"/>
  <c r="A287" i="10"/>
  <c r="G287" i="10"/>
  <c r="I287" i="10"/>
  <c r="J287" i="10"/>
  <c r="K287" i="10"/>
  <c r="T287" i="10"/>
  <c r="U287" i="10" s="1"/>
  <c r="V287" i="10"/>
  <c r="W287" i="10" s="1"/>
  <c r="X287" i="10"/>
  <c r="Y287" i="10"/>
  <c r="AE287" i="10"/>
  <c r="AF287" i="10" s="1"/>
  <c r="A288" i="10"/>
  <c r="G288" i="10"/>
  <c r="I288" i="10"/>
  <c r="J288" i="10"/>
  <c r="K288" i="10"/>
  <c r="T288" i="10"/>
  <c r="U288" i="10" s="1"/>
  <c r="V288" i="10"/>
  <c r="W288" i="10" s="1"/>
  <c r="X288" i="10"/>
  <c r="Y288" i="10"/>
  <c r="AE288" i="10"/>
  <c r="AF288" i="10" s="1"/>
  <c r="A289" i="10"/>
  <c r="G289" i="10"/>
  <c r="I289" i="10"/>
  <c r="J289" i="10" s="1"/>
  <c r="K289" i="10"/>
  <c r="T289" i="10"/>
  <c r="U289" i="10" s="1"/>
  <c r="V289" i="10"/>
  <c r="W289" i="10" s="1"/>
  <c r="X289" i="10"/>
  <c r="Y289" i="10"/>
  <c r="AE289" i="10"/>
  <c r="AF289" i="10" s="1"/>
  <c r="A290" i="10"/>
  <c r="G290" i="10"/>
  <c r="I290" i="10"/>
  <c r="J290" i="10"/>
  <c r="K290" i="10"/>
  <c r="T290" i="10"/>
  <c r="U290" i="10" s="1"/>
  <c r="V290" i="10"/>
  <c r="W290" i="10" s="1"/>
  <c r="X290" i="10"/>
  <c r="Y290" i="10"/>
  <c r="AE290" i="10"/>
  <c r="A291" i="10"/>
  <c r="G291" i="10"/>
  <c r="I291" i="10"/>
  <c r="J291" i="10" s="1"/>
  <c r="K291" i="10"/>
  <c r="T291" i="10"/>
  <c r="U291" i="10" s="1"/>
  <c r="V291" i="10"/>
  <c r="W291" i="10" s="1"/>
  <c r="X291" i="10"/>
  <c r="Y291" i="10"/>
  <c r="AE291" i="10"/>
  <c r="A292" i="10"/>
  <c r="G292" i="10"/>
  <c r="I292" i="10"/>
  <c r="J292" i="10"/>
  <c r="K292" i="10"/>
  <c r="T292" i="10"/>
  <c r="U292" i="10"/>
  <c r="V292" i="10"/>
  <c r="W292" i="10" s="1"/>
  <c r="X292" i="10"/>
  <c r="Y292" i="10"/>
  <c r="AE292" i="10"/>
  <c r="A293" i="10"/>
  <c r="G293" i="10"/>
  <c r="I293" i="10"/>
  <c r="J293" i="10" s="1"/>
  <c r="K293" i="10"/>
  <c r="T293" i="10"/>
  <c r="U293" i="10" s="1"/>
  <c r="V293" i="10"/>
  <c r="W293" i="10" s="1"/>
  <c r="X293" i="10"/>
  <c r="Y293" i="10"/>
  <c r="AE293" i="10"/>
  <c r="AF293" i="10" s="1"/>
  <c r="A294" i="10"/>
  <c r="G294" i="10"/>
  <c r="I294" i="10"/>
  <c r="J294" i="10"/>
  <c r="K294" i="10"/>
  <c r="T294" i="10"/>
  <c r="U294" i="10"/>
  <c r="V294" i="10"/>
  <c r="W294" i="10" s="1"/>
  <c r="X294" i="10"/>
  <c r="Y294" i="10"/>
  <c r="AE294" i="10"/>
  <c r="AF294" i="10" s="1"/>
  <c r="A295" i="10"/>
  <c r="G295" i="10"/>
  <c r="I295" i="10"/>
  <c r="J295" i="10"/>
  <c r="K295" i="10"/>
  <c r="L295" i="10"/>
  <c r="T295" i="10"/>
  <c r="U295" i="10" s="1"/>
  <c r="V295" i="10"/>
  <c r="W295" i="10" s="1"/>
  <c r="X295" i="10"/>
  <c r="Y295" i="10"/>
  <c r="AE295" i="10"/>
  <c r="AF295" i="10" s="1"/>
  <c r="A296" i="10"/>
  <c r="G296" i="10"/>
  <c r="I296" i="10"/>
  <c r="J296" i="10" s="1"/>
  <c r="K296" i="10"/>
  <c r="T296" i="10"/>
  <c r="U296" i="10" s="1"/>
  <c r="V296" i="10"/>
  <c r="W296" i="10" s="1"/>
  <c r="X296" i="10"/>
  <c r="Y296" i="10"/>
  <c r="AE296" i="10"/>
  <c r="AF296" i="10" s="1"/>
  <c r="A297" i="10"/>
  <c r="G297" i="10"/>
  <c r="I297" i="10"/>
  <c r="J297" i="10"/>
  <c r="K297" i="10"/>
  <c r="T297" i="10"/>
  <c r="U297" i="10" s="1"/>
  <c r="V297" i="10"/>
  <c r="W297" i="10" s="1"/>
  <c r="X297" i="10"/>
  <c r="Y297" i="10"/>
  <c r="AE297" i="10"/>
  <c r="AF297" i="10" s="1"/>
  <c r="A298" i="10"/>
  <c r="G298" i="10"/>
  <c r="I298" i="10"/>
  <c r="J298" i="10" s="1"/>
  <c r="K298" i="10"/>
  <c r="T298" i="10"/>
  <c r="U298" i="10" s="1"/>
  <c r="V298" i="10"/>
  <c r="W298" i="10" s="1"/>
  <c r="X298" i="10"/>
  <c r="Y298" i="10"/>
  <c r="AE298" i="10"/>
  <c r="A299" i="10"/>
  <c r="G299" i="10"/>
  <c r="I299" i="10"/>
  <c r="J299" i="10" s="1"/>
  <c r="K299" i="10"/>
  <c r="T299" i="10"/>
  <c r="U299" i="10" s="1"/>
  <c r="V299" i="10"/>
  <c r="W299" i="10" s="1"/>
  <c r="X299" i="10"/>
  <c r="Y299" i="10"/>
  <c r="AE299" i="10"/>
  <c r="A300" i="10"/>
  <c r="G300" i="10"/>
  <c r="I300" i="10"/>
  <c r="J300" i="10" s="1"/>
  <c r="K300" i="10"/>
  <c r="T300" i="10"/>
  <c r="U300" i="10" s="1"/>
  <c r="V300" i="10"/>
  <c r="W300" i="10" s="1"/>
  <c r="X300" i="10"/>
  <c r="Y300" i="10"/>
  <c r="AE300" i="10"/>
  <c r="AF300" i="10" s="1"/>
  <c r="A301" i="10"/>
  <c r="G301" i="10"/>
  <c r="I301" i="10"/>
  <c r="J301" i="10"/>
  <c r="K301" i="10"/>
  <c r="T301" i="10"/>
  <c r="U301" i="10" s="1"/>
  <c r="V301" i="10"/>
  <c r="W301" i="10" s="1"/>
  <c r="X301" i="10"/>
  <c r="Y301" i="10"/>
  <c r="AE301" i="10"/>
  <c r="AF301" i="10" s="1"/>
  <c r="A302" i="10"/>
  <c r="G302" i="10"/>
  <c r="I302" i="10"/>
  <c r="J302" i="10" s="1"/>
  <c r="K302" i="10"/>
  <c r="T302" i="10"/>
  <c r="U302" i="10" s="1"/>
  <c r="V302" i="10"/>
  <c r="W302" i="10" s="1"/>
  <c r="X302" i="10"/>
  <c r="Y302" i="10"/>
  <c r="AE302" i="10"/>
  <c r="AF302" i="10" s="1"/>
  <c r="A303" i="10"/>
  <c r="G303" i="10"/>
  <c r="I303" i="10"/>
  <c r="J303" i="10"/>
  <c r="K303" i="10"/>
  <c r="T303" i="10"/>
  <c r="U303" i="10" s="1"/>
  <c r="V303" i="10"/>
  <c r="W303" i="10" s="1"/>
  <c r="X303" i="10"/>
  <c r="Y303" i="10"/>
  <c r="AE303" i="10"/>
  <c r="AF303" i="10" s="1"/>
  <c r="A304" i="10"/>
  <c r="G304" i="10"/>
  <c r="I304" i="10"/>
  <c r="J304" i="10" s="1"/>
  <c r="K304" i="10"/>
  <c r="T304" i="10"/>
  <c r="U304" i="10" s="1"/>
  <c r="V304" i="10"/>
  <c r="W304" i="10" s="1"/>
  <c r="X304" i="10"/>
  <c r="Y304" i="10"/>
  <c r="AE304" i="10"/>
  <c r="AF304" i="10" s="1"/>
  <c r="A305" i="10"/>
  <c r="G305" i="10"/>
  <c r="I305" i="10"/>
  <c r="J305" i="10"/>
  <c r="K305" i="10"/>
  <c r="T305" i="10"/>
  <c r="U305" i="10" s="1"/>
  <c r="V305" i="10"/>
  <c r="W305" i="10" s="1"/>
  <c r="X305" i="10"/>
  <c r="Y305" i="10"/>
  <c r="AE305" i="10"/>
  <c r="AF305" i="10" s="1"/>
  <c r="A306" i="10"/>
  <c r="G306" i="10"/>
  <c r="I306" i="10"/>
  <c r="J306" i="10" s="1"/>
  <c r="K306" i="10"/>
  <c r="T306" i="10"/>
  <c r="U306" i="10" s="1"/>
  <c r="V306" i="10"/>
  <c r="W306" i="10" s="1"/>
  <c r="X306" i="10"/>
  <c r="Y306" i="10"/>
  <c r="AE306" i="10"/>
  <c r="A307" i="10"/>
  <c r="G307" i="10"/>
  <c r="I307" i="10"/>
  <c r="J307" i="10" s="1"/>
  <c r="K307" i="10"/>
  <c r="T307" i="10"/>
  <c r="U307" i="10" s="1"/>
  <c r="V307" i="10"/>
  <c r="W307" i="10" s="1"/>
  <c r="X307" i="10"/>
  <c r="Y307" i="10"/>
  <c r="AE307" i="10"/>
  <c r="A308" i="10"/>
  <c r="G308" i="10"/>
  <c r="I308" i="10"/>
  <c r="J308" i="10" s="1"/>
  <c r="K308" i="10"/>
  <c r="T308" i="10"/>
  <c r="U308" i="10" s="1"/>
  <c r="V308" i="10"/>
  <c r="W308" i="10" s="1"/>
  <c r="X308" i="10"/>
  <c r="Y308" i="10"/>
  <c r="AE308" i="10"/>
  <c r="AF308" i="10" s="1"/>
  <c r="A309" i="10"/>
  <c r="G309" i="10"/>
  <c r="I309" i="10"/>
  <c r="J309" i="10"/>
  <c r="K309" i="10"/>
  <c r="T309" i="10"/>
  <c r="U309" i="10" s="1"/>
  <c r="V309" i="10"/>
  <c r="W309" i="10" s="1"/>
  <c r="X309" i="10"/>
  <c r="Y309" i="10"/>
  <c r="AE309" i="10"/>
  <c r="A310" i="10"/>
  <c r="G310" i="10"/>
  <c r="I310" i="10"/>
  <c r="J310" i="10" s="1"/>
  <c r="K310" i="10"/>
  <c r="T310" i="10"/>
  <c r="U310" i="10"/>
  <c r="V310" i="10"/>
  <c r="W310" i="10" s="1"/>
  <c r="X310" i="10"/>
  <c r="Y310" i="10"/>
  <c r="AE310" i="10"/>
  <c r="AF310" i="10" s="1"/>
  <c r="A311" i="10"/>
  <c r="G311" i="10"/>
  <c r="I311" i="10"/>
  <c r="J311" i="10" s="1"/>
  <c r="K311" i="10"/>
  <c r="T311" i="10"/>
  <c r="U311" i="10" s="1"/>
  <c r="V311" i="10"/>
  <c r="W311" i="10" s="1"/>
  <c r="X311" i="10"/>
  <c r="Y311" i="10"/>
  <c r="AE311" i="10"/>
  <c r="AF311" i="10" s="1"/>
  <c r="A312" i="10"/>
  <c r="G312" i="10"/>
  <c r="I312" i="10"/>
  <c r="J312" i="10"/>
  <c r="K312" i="10"/>
  <c r="T312" i="10"/>
  <c r="U312" i="10" s="1"/>
  <c r="V312" i="10"/>
  <c r="W312" i="10" s="1"/>
  <c r="X312" i="10"/>
  <c r="Y312" i="10"/>
  <c r="AE312" i="10"/>
  <c r="AF312" i="10" s="1"/>
  <c r="A313" i="10"/>
  <c r="G313" i="10"/>
  <c r="I313" i="10"/>
  <c r="J313" i="10" s="1"/>
  <c r="K313" i="10"/>
  <c r="T313" i="10"/>
  <c r="U313" i="10" s="1"/>
  <c r="V313" i="10"/>
  <c r="W313" i="10" s="1"/>
  <c r="X313" i="10"/>
  <c r="Y313" i="10"/>
  <c r="AE313" i="10"/>
  <c r="AF313" i="10" s="1"/>
  <c r="A314" i="10"/>
  <c r="G314" i="10"/>
  <c r="I314" i="10"/>
  <c r="J314" i="10"/>
  <c r="K314" i="10"/>
  <c r="T314" i="10"/>
  <c r="U314" i="10" s="1"/>
  <c r="V314" i="10"/>
  <c r="W314" i="10" s="1"/>
  <c r="X314" i="10"/>
  <c r="Y314" i="10"/>
  <c r="AE314" i="10"/>
  <c r="A315" i="10"/>
  <c r="G315" i="10"/>
  <c r="I315" i="10"/>
  <c r="J315" i="10" s="1"/>
  <c r="K315" i="10"/>
  <c r="T315" i="10"/>
  <c r="U315" i="10" s="1"/>
  <c r="V315" i="10"/>
  <c r="W315" i="10" s="1"/>
  <c r="X315" i="10"/>
  <c r="Y315" i="10"/>
  <c r="AE315" i="10"/>
  <c r="A316" i="10"/>
  <c r="G316" i="10"/>
  <c r="I316" i="10"/>
  <c r="J316" i="10"/>
  <c r="K316" i="10"/>
  <c r="T316" i="10"/>
  <c r="U316" i="10" s="1"/>
  <c r="V316" i="10"/>
  <c r="W316" i="10" s="1"/>
  <c r="X316" i="10"/>
  <c r="Y316" i="10"/>
  <c r="AE316" i="10"/>
  <c r="AF316" i="10" s="1"/>
  <c r="A317" i="10"/>
  <c r="G317" i="10"/>
  <c r="I317" i="10"/>
  <c r="J317" i="10" s="1"/>
  <c r="K317" i="10"/>
  <c r="T317" i="10"/>
  <c r="U317" i="10" s="1"/>
  <c r="V317" i="10"/>
  <c r="W317" i="10" s="1"/>
  <c r="X317" i="10"/>
  <c r="Y317" i="10"/>
  <c r="AE317" i="10"/>
  <c r="A318" i="10"/>
  <c r="G318" i="10"/>
  <c r="I318" i="10"/>
  <c r="J318" i="10"/>
  <c r="K318" i="10"/>
  <c r="T318" i="10"/>
  <c r="U318" i="10" s="1"/>
  <c r="V318" i="10"/>
  <c r="W318" i="10" s="1"/>
  <c r="X318" i="10"/>
  <c r="Y318" i="10"/>
  <c r="AE318" i="10"/>
  <c r="AF318" i="10" s="1"/>
  <c r="A319" i="10"/>
  <c r="G319" i="10"/>
  <c r="I319" i="10"/>
  <c r="J319" i="10" s="1"/>
  <c r="K319" i="10"/>
  <c r="T319" i="10"/>
  <c r="U319" i="10" s="1"/>
  <c r="V319" i="10"/>
  <c r="W319" i="10" s="1"/>
  <c r="X319" i="10"/>
  <c r="Y319" i="10"/>
  <c r="AE319" i="10"/>
  <c r="AF319" i="10" s="1"/>
  <c r="A320" i="10"/>
  <c r="G320" i="10"/>
  <c r="I320" i="10"/>
  <c r="J320" i="10"/>
  <c r="K320" i="10"/>
  <c r="T320" i="10"/>
  <c r="U320" i="10" s="1"/>
  <c r="V320" i="10"/>
  <c r="W320" i="10"/>
  <c r="X320" i="10"/>
  <c r="Y320" i="10"/>
  <c r="AE320" i="10"/>
  <c r="AF320" i="10" s="1"/>
  <c r="A321" i="10"/>
  <c r="G321" i="10"/>
  <c r="I321" i="10"/>
  <c r="J321" i="10" s="1"/>
  <c r="K321" i="10"/>
  <c r="T321" i="10"/>
  <c r="U321" i="10" s="1"/>
  <c r="V321" i="10"/>
  <c r="W321" i="10"/>
  <c r="X321" i="10"/>
  <c r="Y321" i="10"/>
  <c r="AE321" i="10"/>
  <c r="AF321" i="10" s="1"/>
  <c r="A322" i="10"/>
  <c r="G322" i="10"/>
  <c r="I322" i="10"/>
  <c r="J322" i="10" s="1"/>
  <c r="K322" i="10"/>
  <c r="T322" i="10"/>
  <c r="U322" i="10" s="1"/>
  <c r="V322" i="10"/>
  <c r="W322" i="10" s="1"/>
  <c r="X322" i="10"/>
  <c r="Y322" i="10"/>
  <c r="AE322" i="10"/>
  <c r="A323" i="10"/>
  <c r="G323" i="10"/>
  <c r="I323" i="10"/>
  <c r="J323" i="10"/>
  <c r="K323" i="10"/>
  <c r="T323" i="10"/>
  <c r="U323" i="10" s="1"/>
  <c r="V323" i="10"/>
  <c r="W323" i="10" s="1"/>
  <c r="X323" i="10"/>
  <c r="Y323" i="10"/>
  <c r="AE323" i="10"/>
  <c r="A324" i="10"/>
  <c r="G324" i="10"/>
  <c r="I324" i="10"/>
  <c r="J324" i="10" s="1"/>
  <c r="K324" i="10"/>
  <c r="T324" i="10"/>
  <c r="U324" i="10" s="1"/>
  <c r="V324" i="10"/>
  <c r="W324" i="10" s="1"/>
  <c r="X324" i="10"/>
  <c r="Y324" i="10"/>
  <c r="AE324" i="10"/>
  <c r="AF324" i="10" s="1"/>
  <c r="A325" i="10"/>
  <c r="G325" i="10"/>
  <c r="I325" i="10"/>
  <c r="J325" i="10"/>
  <c r="K325" i="10"/>
  <c r="T325" i="10"/>
  <c r="U325" i="10" s="1"/>
  <c r="V325" i="10"/>
  <c r="W325" i="10" s="1"/>
  <c r="X325" i="10"/>
  <c r="Y325" i="10"/>
  <c r="AE325" i="10"/>
  <c r="A326" i="10"/>
  <c r="G326" i="10"/>
  <c r="I326" i="10"/>
  <c r="J326" i="10" s="1"/>
  <c r="K326" i="10"/>
  <c r="T326" i="10"/>
  <c r="U326" i="10" s="1"/>
  <c r="V326" i="10"/>
  <c r="W326" i="10" s="1"/>
  <c r="X326" i="10"/>
  <c r="Y326" i="10"/>
  <c r="AE326" i="10"/>
  <c r="AF326" i="10" s="1"/>
  <c r="A327" i="10"/>
  <c r="G327" i="10"/>
  <c r="I327" i="10"/>
  <c r="J327" i="10"/>
  <c r="K327" i="10"/>
  <c r="T327" i="10"/>
  <c r="U327" i="10" s="1"/>
  <c r="V327" i="10"/>
  <c r="W327" i="10" s="1"/>
  <c r="X327" i="10"/>
  <c r="Y327" i="10"/>
  <c r="AE327" i="10"/>
  <c r="AF327" i="10" s="1"/>
  <c r="A328" i="10"/>
  <c r="G328" i="10"/>
  <c r="I328" i="10"/>
  <c r="J328" i="10"/>
  <c r="K328" i="10"/>
  <c r="T328" i="10"/>
  <c r="U328" i="10" s="1"/>
  <c r="V328" i="10"/>
  <c r="W328" i="10" s="1"/>
  <c r="X328" i="10"/>
  <c r="Y328" i="10"/>
  <c r="AE328" i="10"/>
  <c r="AF328" i="10" s="1"/>
  <c r="A329" i="10"/>
  <c r="G329" i="10"/>
  <c r="I329" i="10"/>
  <c r="J329" i="10"/>
  <c r="K329" i="10"/>
  <c r="T329" i="10"/>
  <c r="U329" i="10" s="1"/>
  <c r="V329" i="10"/>
  <c r="W329" i="10" s="1"/>
  <c r="X329" i="10"/>
  <c r="Y329" i="10"/>
  <c r="AE329" i="10"/>
  <c r="AF329" i="10" s="1"/>
  <c r="A330" i="10"/>
  <c r="G330" i="10"/>
  <c r="I330" i="10"/>
  <c r="J330" i="10" s="1"/>
  <c r="K330" i="10"/>
  <c r="T330" i="10"/>
  <c r="U330" i="10" s="1"/>
  <c r="V330" i="10"/>
  <c r="W330" i="10" s="1"/>
  <c r="X330" i="10"/>
  <c r="Y330" i="10"/>
  <c r="AE330" i="10"/>
  <c r="AF330" i="10" s="1"/>
  <c r="A331" i="10"/>
  <c r="G331" i="10"/>
  <c r="I331" i="10"/>
  <c r="J331" i="10"/>
  <c r="K331" i="10"/>
  <c r="T331" i="10"/>
  <c r="U331" i="10" s="1"/>
  <c r="V331" i="10"/>
  <c r="W331" i="10" s="1"/>
  <c r="X331" i="10"/>
  <c r="Y331" i="10"/>
  <c r="AE331" i="10"/>
  <c r="AF331" i="10" s="1"/>
  <c r="A332" i="10"/>
  <c r="G332" i="10"/>
  <c r="I332" i="10"/>
  <c r="J332" i="10"/>
  <c r="K332" i="10"/>
  <c r="T332" i="10"/>
  <c r="U332" i="10" s="1"/>
  <c r="V332" i="10"/>
  <c r="W332" i="10" s="1"/>
  <c r="X332" i="10"/>
  <c r="Y332" i="10"/>
  <c r="AE332" i="10"/>
  <c r="AF332" i="10" s="1"/>
  <c r="A333" i="10"/>
  <c r="G333" i="10"/>
  <c r="I333" i="10"/>
  <c r="J333" i="10"/>
  <c r="K333" i="10"/>
  <c r="T333" i="10"/>
  <c r="U333" i="10" s="1"/>
  <c r="V333" i="10"/>
  <c r="W333" i="10" s="1"/>
  <c r="X333" i="10"/>
  <c r="Y333" i="10"/>
  <c r="AE333" i="10"/>
  <c r="AF333" i="10" s="1"/>
  <c r="A334" i="10"/>
  <c r="G334" i="10"/>
  <c r="I334" i="10"/>
  <c r="J334" i="10" s="1"/>
  <c r="K334" i="10"/>
  <c r="T334" i="10"/>
  <c r="U334" i="10" s="1"/>
  <c r="V334" i="10"/>
  <c r="W334" i="10" s="1"/>
  <c r="X334" i="10"/>
  <c r="Y334" i="10"/>
  <c r="AE334" i="10"/>
  <c r="AF334" i="10" s="1"/>
  <c r="A335" i="10"/>
  <c r="G335" i="10"/>
  <c r="I335" i="10"/>
  <c r="J335" i="10"/>
  <c r="K335" i="10"/>
  <c r="T335" i="10"/>
  <c r="U335" i="10" s="1"/>
  <c r="V335" i="10"/>
  <c r="W335" i="10" s="1"/>
  <c r="X335" i="10"/>
  <c r="Y335" i="10"/>
  <c r="AE335" i="10"/>
  <c r="AF335" i="10" s="1"/>
  <c r="A336" i="10"/>
  <c r="G336" i="10"/>
  <c r="I336" i="10"/>
  <c r="J336" i="10" s="1"/>
  <c r="K336" i="10"/>
  <c r="T336" i="10"/>
  <c r="U336" i="10" s="1"/>
  <c r="V336" i="10"/>
  <c r="W336" i="10" s="1"/>
  <c r="X336" i="10"/>
  <c r="Y336" i="10"/>
  <c r="AE336" i="10"/>
  <c r="AF336" i="10" s="1"/>
  <c r="A337" i="10"/>
  <c r="G337" i="10"/>
  <c r="I337" i="10"/>
  <c r="J337" i="10"/>
  <c r="K337" i="10"/>
  <c r="T337" i="10"/>
  <c r="U337" i="10" s="1"/>
  <c r="V337" i="10"/>
  <c r="W337" i="10" s="1"/>
  <c r="X337" i="10"/>
  <c r="Y337" i="10"/>
  <c r="AE337" i="10"/>
  <c r="AF337" i="10" s="1"/>
  <c r="A338" i="10"/>
  <c r="G338" i="10"/>
  <c r="I338" i="10"/>
  <c r="J338" i="10" s="1"/>
  <c r="K338" i="10"/>
  <c r="T338" i="10"/>
  <c r="U338" i="10" s="1"/>
  <c r="V338" i="10"/>
  <c r="W338" i="10"/>
  <c r="X338" i="10"/>
  <c r="Y338" i="10"/>
  <c r="AE338" i="10"/>
  <c r="A339" i="10"/>
  <c r="G339" i="10"/>
  <c r="I339" i="10"/>
  <c r="J339" i="10"/>
  <c r="K339" i="10"/>
  <c r="T339" i="10"/>
  <c r="U339" i="10" s="1"/>
  <c r="V339" i="10"/>
  <c r="W339" i="10" s="1"/>
  <c r="X339" i="10"/>
  <c r="Y339" i="10"/>
  <c r="AE339" i="10"/>
  <c r="A340" i="10"/>
  <c r="G340" i="10"/>
  <c r="I340" i="10"/>
  <c r="J340" i="10" s="1"/>
  <c r="K340" i="10"/>
  <c r="T340" i="10"/>
  <c r="U340" i="10" s="1"/>
  <c r="V340" i="10"/>
  <c r="W340" i="10" s="1"/>
  <c r="X340" i="10"/>
  <c r="Y340" i="10"/>
  <c r="AE340" i="10"/>
  <c r="A341" i="10"/>
  <c r="G341" i="10"/>
  <c r="I341" i="10"/>
  <c r="J341" i="10"/>
  <c r="K341" i="10"/>
  <c r="T341" i="10"/>
  <c r="U341" i="10" s="1"/>
  <c r="V341" i="10"/>
  <c r="W341" i="10" s="1"/>
  <c r="X341" i="10"/>
  <c r="Y341" i="10"/>
  <c r="AE341" i="10"/>
  <c r="AF341" i="10" s="1"/>
  <c r="A342" i="10"/>
  <c r="G342" i="10"/>
  <c r="I342" i="10"/>
  <c r="J342" i="10"/>
  <c r="K342" i="10"/>
  <c r="T342" i="10"/>
  <c r="U342" i="10" s="1"/>
  <c r="V342" i="10"/>
  <c r="W342" i="10" s="1"/>
  <c r="X342" i="10"/>
  <c r="Y342" i="10"/>
  <c r="AE342" i="10"/>
  <c r="AF342" i="10" s="1"/>
  <c r="A343" i="10"/>
  <c r="G343" i="10"/>
  <c r="I343" i="10"/>
  <c r="J343" i="10"/>
  <c r="K343" i="10"/>
  <c r="T343" i="10"/>
  <c r="U343" i="10" s="1"/>
  <c r="V343" i="10"/>
  <c r="W343" i="10" s="1"/>
  <c r="X343" i="10"/>
  <c r="Y343" i="10"/>
  <c r="AE343" i="10"/>
  <c r="AF343" i="10" s="1"/>
  <c r="A344" i="10"/>
  <c r="G344" i="10"/>
  <c r="I344" i="10"/>
  <c r="J344" i="10" s="1"/>
  <c r="K344" i="10"/>
  <c r="T344" i="10"/>
  <c r="U344" i="10" s="1"/>
  <c r="V344" i="10"/>
  <c r="W344" i="10" s="1"/>
  <c r="X344" i="10"/>
  <c r="Y344" i="10"/>
  <c r="AE344" i="10"/>
  <c r="AF344" i="10" s="1"/>
  <c r="A345" i="10"/>
  <c r="G345" i="10"/>
  <c r="I345" i="10"/>
  <c r="J345" i="10" s="1"/>
  <c r="K345" i="10"/>
  <c r="T345" i="10"/>
  <c r="U345" i="10" s="1"/>
  <c r="V345" i="10"/>
  <c r="W345" i="10" s="1"/>
  <c r="X345" i="10"/>
  <c r="Y345" i="10"/>
  <c r="AE345" i="10"/>
  <c r="AF345" i="10" s="1"/>
  <c r="A346" i="10"/>
  <c r="G346" i="10"/>
  <c r="I346" i="10"/>
  <c r="J346" i="10" s="1"/>
  <c r="K346" i="10"/>
  <c r="T346" i="10"/>
  <c r="U346" i="10" s="1"/>
  <c r="V346" i="10"/>
  <c r="W346" i="10" s="1"/>
  <c r="X346" i="10"/>
  <c r="Y346" i="10"/>
  <c r="AE346" i="10"/>
  <c r="A347" i="10"/>
  <c r="G347" i="10"/>
  <c r="I347" i="10"/>
  <c r="J347" i="10"/>
  <c r="K347" i="10"/>
  <c r="T347" i="10"/>
  <c r="U347" i="10" s="1"/>
  <c r="V347" i="10"/>
  <c r="W347" i="10" s="1"/>
  <c r="X347" i="10"/>
  <c r="Y347" i="10"/>
  <c r="AE347" i="10"/>
  <c r="A348" i="10"/>
  <c r="G348" i="10"/>
  <c r="I348" i="10"/>
  <c r="J348" i="10" s="1"/>
  <c r="K348" i="10"/>
  <c r="T348" i="10"/>
  <c r="U348" i="10" s="1"/>
  <c r="V348" i="10"/>
  <c r="W348" i="10"/>
  <c r="X348" i="10"/>
  <c r="Y348" i="10"/>
  <c r="AE348" i="10"/>
  <c r="AF348" i="10" s="1"/>
  <c r="A349" i="10"/>
  <c r="G349" i="10"/>
  <c r="I349" i="10"/>
  <c r="J349" i="10" s="1"/>
  <c r="K349" i="10"/>
  <c r="T349" i="10"/>
  <c r="U349" i="10" s="1"/>
  <c r="V349" i="10"/>
  <c r="W349" i="10" s="1"/>
  <c r="X349" i="10"/>
  <c r="Y349" i="10"/>
  <c r="AE349" i="10"/>
  <c r="AF349" i="10" s="1"/>
  <c r="A350" i="10"/>
  <c r="G350" i="10"/>
  <c r="I350" i="10"/>
  <c r="J350" i="10"/>
  <c r="K350" i="10"/>
  <c r="T350" i="10"/>
  <c r="U350" i="10" s="1"/>
  <c r="V350" i="10"/>
  <c r="W350" i="10" s="1"/>
  <c r="X350" i="10"/>
  <c r="Y350" i="10"/>
  <c r="AE350" i="10"/>
  <c r="AF350" i="10" s="1"/>
  <c r="A351" i="10"/>
  <c r="G351" i="10"/>
  <c r="I351" i="10"/>
  <c r="J351" i="10"/>
  <c r="K351" i="10"/>
  <c r="T351" i="10"/>
  <c r="U351" i="10" s="1"/>
  <c r="V351" i="10"/>
  <c r="W351" i="10" s="1"/>
  <c r="X351" i="10"/>
  <c r="Y351" i="10"/>
  <c r="AE351" i="10"/>
  <c r="AF351" i="10" s="1"/>
  <c r="A352" i="10"/>
  <c r="G352" i="10"/>
  <c r="I352" i="10"/>
  <c r="J352" i="10"/>
  <c r="K352" i="10"/>
  <c r="T352" i="10"/>
  <c r="U352" i="10" s="1"/>
  <c r="V352" i="10"/>
  <c r="W352" i="10" s="1"/>
  <c r="X352" i="10"/>
  <c r="Y352" i="10"/>
  <c r="AE352" i="10"/>
  <c r="AF352" i="10" s="1"/>
  <c r="A353" i="10"/>
  <c r="G353" i="10"/>
  <c r="I353" i="10"/>
  <c r="J353" i="10" s="1"/>
  <c r="K353" i="10"/>
  <c r="T353" i="10"/>
  <c r="U353" i="10" s="1"/>
  <c r="V353" i="10"/>
  <c r="W353" i="10" s="1"/>
  <c r="X353" i="10"/>
  <c r="Y353" i="10"/>
  <c r="AE353" i="10"/>
  <c r="AF353" i="10" s="1"/>
  <c r="A354" i="10"/>
  <c r="G354" i="10"/>
  <c r="I354" i="10"/>
  <c r="J354" i="10"/>
  <c r="K354" i="10"/>
  <c r="T354" i="10"/>
  <c r="U354" i="10" s="1"/>
  <c r="V354" i="10"/>
  <c r="W354" i="10" s="1"/>
  <c r="X354" i="10"/>
  <c r="Y354" i="10"/>
  <c r="AE354" i="10"/>
  <c r="A355" i="10"/>
  <c r="G355" i="10"/>
  <c r="I355" i="10"/>
  <c r="J355" i="10"/>
  <c r="K355" i="10"/>
  <c r="T355" i="10"/>
  <c r="U355" i="10" s="1"/>
  <c r="V355" i="10"/>
  <c r="W355" i="10" s="1"/>
  <c r="X355" i="10"/>
  <c r="Y355" i="10"/>
  <c r="AE355" i="10"/>
  <c r="A356" i="10"/>
  <c r="G356" i="10"/>
  <c r="I356" i="10"/>
  <c r="J356" i="10"/>
  <c r="K356" i="10"/>
  <c r="T356" i="10"/>
  <c r="U356" i="10" s="1"/>
  <c r="V356" i="10"/>
  <c r="W356" i="10" s="1"/>
  <c r="X356" i="10"/>
  <c r="Y356" i="10"/>
  <c r="AE356" i="10"/>
  <c r="AF356" i="10" s="1"/>
  <c r="A357" i="10"/>
  <c r="G357" i="10"/>
  <c r="I357" i="10"/>
  <c r="J357" i="10" s="1"/>
  <c r="K357" i="10"/>
  <c r="T357" i="10"/>
  <c r="U357" i="10" s="1"/>
  <c r="V357" i="10"/>
  <c r="W357" i="10"/>
  <c r="X357" i="10"/>
  <c r="Y357" i="10"/>
  <c r="AE357" i="10"/>
  <c r="AF357" i="10" s="1"/>
  <c r="A358" i="10"/>
  <c r="G358" i="10"/>
  <c r="I358" i="10"/>
  <c r="J358" i="10"/>
  <c r="K358" i="10"/>
  <c r="T358" i="10"/>
  <c r="U358" i="10" s="1"/>
  <c r="V358" i="10"/>
  <c r="W358" i="10" s="1"/>
  <c r="X358" i="10"/>
  <c r="Y358" i="10"/>
  <c r="AE358" i="10"/>
  <c r="AF358" i="10" s="1"/>
  <c r="A359" i="10"/>
  <c r="G359" i="10"/>
  <c r="I359" i="10"/>
  <c r="J359" i="10" s="1"/>
  <c r="K359" i="10"/>
  <c r="T359" i="10"/>
  <c r="U359" i="10"/>
  <c r="V359" i="10"/>
  <c r="W359" i="10" s="1"/>
  <c r="X359" i="10"/>
  <c r="Y359" i="10"/>
  <c r="AE359" i="10"/>
  <c r="AF359" i="10" s="1"/>
  <c r="A360" i="10"/>
  <c r="G360" i="10"/>
  <c r="I360" i="10"/>
  <c r="J360" i="10" s="1"/>
  <c r="K360" i="10"/>
  <c r="T360" i="10"/>
  <c r="U360" i="10" s="1"/>
  <c r="V360" i="10"/>
  <c r="W360" i="10" s="1"/>
  <c r="X360" i="10"/>
  <c r="Y360" i="10"/>
  <c r="AE360" i="10"/>
  <c r="AF360" i="10" s="1"/>
  <c r="A361" i="10"/>
  <c r="G361" i="10"/>
  <c r="I361" i="10"/>
  <c r="J361" i="10"/>
  <c r="K361" i="10"/>
  <c r="T361" i="10"/>
  <c r="U361" i="10"/>
  <c r="V361" i="10"/>
  <c r="W361" i="10"/>
  <c r="X361" i="10"/>
  <c r="Y361" i="10"/>
  <c r="AE361" i="10"/>
  <c r="AF361" i="10" s="1"/>
  <c r="A362" i="10"/>
  <c r="G362" i="10"/>
  <c r="I362" i="10"/>
  <c r="J362" i="10"/>
  <c r="K362" i="10"/>
  <c r="T362" i="10"/>
  <c r="U362" i="10" s="1"/>
  <c r="V362" i="10"/>
  <c r="W362" i="10" s="1"/>
  <c r="X362" i="10"/>
  <c r="Y362" i="10"/>
  <c r="AE362" i="10"/>
  <c r="A363" i="10"/>
  <c r="G363" i="10"/>
  <c r="I363" i="10"/>
  <c r="J363" i="10" s="1"/>
  <c r="K363" i="10"/>
  <c r="T363" i="10"/>
  <c r="U363" i="10"/>
  <c r="V363" i="10"/>
  <c r="W363" i="10" s="1"/>
  <c r="X363" i="10"/>
  <c r="Y363" i="10"/>
  <c r="AE363" i="10"/>
  <c r="AF363" i="10" s="1"/>
  <c r="A364" i="10"/>
  <c r="G364" i="10"/>
  <c r="I364" i="10"/>
  <c r="J364" i="10"/>
  <c r="K364" i="10"/>
  <c r="T364" i="10"/>
  <c r="U364" i="10" s="1"/>
  <c r="V364" i="10"/>
  <c r="W364" i="10" s="1"/>
  <c r="X364" i="10"/>
  <c r="Y364" i="10"/>
  <c r="AE364" i="10"/>
  <c r="A365" i="10"/>
  <c r="G365" i="10"/>
  <c r="I365" i="10"/>
  <c r="J365" i="10" s="1"/>
  <c r="K365" i="10"/>
  <c r="T365" i="10"/>
  <c r="U365" i="10" s="1"/>
  <c r="V365" i="10"/>
  <c r="W365" i="10" s="1"/>
  <c r="X365" i="10"/>
  <c r="Y365" i="10"/>
  <c r="AE365" i="10"/>
  <c r="A366" i="10"/>
  <c r="G366" i="10"/>
  <c r="I366" i="10"/>
  <c r="J366" i="10" s="1"/>
  <c r="K366" i="10"/>
  <c r="T366" i="10"/>
  <c r="U366" i="10" s="1"/>
  <c r="V366" i="10"/>
  <c r="W366" i="10" s="1"/>
  <c r="X366" i="10"/>
  <c r="Y366" i="10"/>
  <c r="AE366" i="10"/>
  <c r="AF366" i="10" s="1"/>
  <c r="A367" i="10"/>
  <c r="G367" i="10"/>
  <c r="I367" i="10"/>
  <c r="J367" i="10"/>
  <c r="K367" i="10"/>
  <c r="T367" i="10"/>
  <c r="U367" i="10"/>
  <c r="V367" i="10"/>
  <c r="W367" i="10" s="1"/>
  <c r="X367" i="10"/>
  <c r="Y367" i="10"/>
  <c r="AE367" i="10"/>
  <c r="AF367" i="10" s="1"/>
  <c r="A368" i="10"/>
  <c r="G368" i="10"/>
  <c r="I368" i="10"/>
  <c r="J368" i="10"/>
  <c r="K368" i="10"/>
  <c r="T368" i="10"/>
  <c r="U368" i="10" s="1"/>
  <c r="V368" i="10"/>
  <c r="W368" i="10" s="1"/>
  <c r="X368" i="10"/>
  <c r="Y368" i="10"/>
  <c r="AE368" i="10"/>
  <c r="AF368" i="10" s="1"/>
  <c r="A369" i="10"/>
  <c r="G369" i="10"/>
  <c r="I369" i="10"/>
  <c r="J369" i="10"/>
  <c r="K369" i="10"/>
  <c r="T369" i="10"/>
  <c r="U369" i="10" s="1"/>
  <c r="V369" i="10"/>
  <c r="W369" i="10" s="1"/>
  <c r="X369" i="10"/>
  <c r="Y369" i="10"/>
  <c r="AE369" i="10"/>
  <c r="AF369" i="10" s="1"/>
  <c r="A370" i="10"/>
  <c r="G370" i="10"/>
  <c r="I370" i="10"/>
  <c r="J370" i="10" s="1"/>
  <c r="K370" i="10"/>
  <c r="T370" i="10"/>
  <c r="U370" i="10" s="1"/>
  <c r="V370" i="10"/>
  <c r="W370" i="10" s="1"/>
  <c r="X370" i="10"/>
  <c r="Y370" i="10"/>
  <c r="AE370" i="10"/>
  <c r="A371" i="10"/>
  <c r="G371" i="10"/>
  <c r="I371" i="10"/>
  <c r="J371" i="10"/>
  <c r="K371" i="10"/>
  <c r="T371" i="10"/>
  <c r="U371" i="10" s="1"/>
  <c r="V371" i="10"/>
  <c r="W371" i="10" s="1"/>
  <c r="X371" i="10"/>
  <c r="Y371" i="10"/>
  <c r="AE371" i="10"/>
  <c r="A372" i="10"/>
  <c r="G372" i="10"/>
  <c r="I372" i="10"/>
  <c r="J372" i="10" s="1"/>
  <c r="K372" i="10"/>
  <c r="T372" i="10"/>
  <c r="U372" i="10"/>
  <c r="V372" i="10"/>
  <c r="W372" i="10"/>
  <c r="X372" i="10"/>
  <c r="Y372" i="10"/>
  <c r="AE372" i="10"/>
  <c r="AF372" i="10" s="1"/>
  <c r="A373" i="10"/>
  <c r="G373" i="10"/>
  <c r="I373" i="10"/>
  <c r="J373" i="10" s="1"/>
  <c r="K373" i="10"/>
  <c r="T373" i="10"/>
  <c r="U373" i="10" s="1"/>
  <c r="V373" i="10"/>
  <c r="W373" i="10" s="1"/>
  <c r="X373" i="10"/>
  <c r="Y373" i="10"/>
  <c r="AE373" i="10"/>
  <c r="AF373" i="10" s="1"/>
  <c r="A374" i="10"/>
  <c r="G374" i="10"/>
  <c r="I374" i="10"/>
  <c r="J374" i="10"/>
  <c r="K374" i="10"/>
  <c r="T374" i="10"/>
  <c r="U374" i="10" s="1"/>
  <c r="V374" i="10"/>
  <c r="W374" i="10" s="1"/>
  <c r="X374" i="10"/>
  <c r="Y374" i="10"/>
  <c r="AE374" i="10"/>
  <c r="AF374" i="10" s="1"/>
  <c r="A375" i="10"/>
  <c r="G375" i="10"/>
  <c r="I375" i="10"/>
  <c r="J375" i="10"/>
  <c r="K375" i="10"/>
  <c r="T375" i="10"/>
  <c r="U375" i="10" s="1"/>
  <c r="V375" i="10"/>
  <c r="W375" i="10" s="1"/>
  <c r="X375" i="10"/>
  <c r="Y375" i="10"/>
  <c r="AE375" i="10"/>
  <c r="AF375" i="10" s="1"/>
  <c r="A376" i="10"/>
  <c r="G376" i="10"/>
  <c r="I376" i="10"/>
  <c r="J376" i="10"/>
  <c r="K376" i="10"/>
  <c r="T376" i="10"/>
  <c r="U376" i="10"/>
  <c r="V376" i="10"/>
  <c r="W376" i="10" s="1"/>
  <c r="X376" i="10"/>
  <c r="Y376" i="10"/>
  <c r="AE376" i="10"/>
  <c r="AF376" i="10" s="1"/>
  <c r="A377" i="10"/>
  <c r="G377" i="10"/>
  <c r="I377" i="10"/>
  <c r="J377" i="10"/>
  <c r="K377" i="10"/>
  <c r="T377" i="10"/>
  <c r="U377" i="10" s="1"/>
  <c r="V377" i="10"/>
  <c r="W377" i="10" s="1"/>
  <c r="X377" i="10"/>
  <c r="Y377" i="10"/>
  <c r="AE377" i="10"/>
  <c r="A378" i="10"/>
  <c r="G378" i="10"/>
  <c r="I378" i="10"/>
  <c r="J378" i="10"/>
  <c r="K378" i="10"/>
  <c r="T378" i="10"/>
  <c r="U378" i="10" s="1"/>
  <c r="V378" i="10"/>
  <c r="W378" i="10" s="1"/>
  <c r="X378" i="10"/>
  <c r="Y378" i="10"/>
  <c r="AE378" i="10"/>
  <c r="A379" i="10"/>
  <c r="G379" i="10"/>
  <c r="I379" i="10"/>
  <c r="J379" i="10" s="1"/>
  <c r="K379" i="10"/>
  <c r="T379" i="10"/>
  <c r="U379" i="10" s="1"/>
  <c r="V379" i="10"/>
  <c r="W379" i="10" s="1"/>
  <c r="X379" i="10"/>
  <c r="Y379" i="10"/>
  <c r="AE379" i="10"/>
  <c r="A380" i="10"/>
  <c r="G380" i="10"/>
  <c r="I380" i="10"/>
  <c r="J380" i="10"/>
  <c r="K380" i="10"/>
  <c r="T380" i="10"/>
  <c r="U380" i="10" s="1"/>
  <c r="V380" i="10"/>
  <c r="W380" i="10"/>
  <c r="X380" i="10"/>
  <c r="Y380" i="10"/>
  <c r="AE380" i="10"/>
  <c r="AF380" i="10" s="1"/>
  <c r="A381" i="10"/>
  <c r="G381" i="10"/>
  <c r="I381" i="10"/>
  <c r="J381" i="10"/>
  <c r="K381" i="10"/>
  <c r="T381" i="10"/>
  <c r="U381" i="10" s="1"/>
  <c r="V381" i="10"/>
  <c r="W381" i="10" s="1"/>
  <c r="X381" i="10"/>
  <c r="Y381" i="10"/>
  <c r="AE381" i="10"/>
  <c r="AF381" i="10" s="1"/>
  <c r="A382" i="10"/>
  <c r="G382" i="10"/>
  <c r="I382" i="10"/>
  <c r="J382" i="10"/>
  <c r="K382" i="10"/>
  <c r="T382" i="10"/>
  <c r="U382" i="10" s="1"/>
  <c r="V382" i="10"/>
  <c r="W382" i="10" s="1"/>
  <c r="X382" i="10"/>
  <c r="Y382" i="10"/>
  <c r="AE382" i="10"/>
  <c r="AF382" i="10" s="1"/>
  <c r="A383" i="10"/>
  <c r="G383" i="10"/>
  <c r="I383" i="10"/>
  <c r="J383" i="10"/>
  <c r="K383" i="10"/>
  <c r="T383" i="10"/>
  <c r="U383" i="10" s="1"/>
  <c r="V383" i="10"/>
  <c r="W383" i="10" s="1"/>
  <c r="X383" i="10"/>
  <c r="Y383" i="10"/>
  <c r="AE383" i="10"/>
  <c r="AF383" i="10" s="1"/>
  <c r="A384" i="10"/>
  <c r="G384" i="10"/>
  <c r="I384" i="10"/>
  <c r="J384" i="10" s="1"/>
  <c r="K384" i="10"/>
  <c r="T384" i="10"/>
  <c r="U384" i="10" s="1"/>
  <c r="V384" i="10"/>
  <c r="W384" i="10" s="1"/>
  <c r="X384" i="10"/>
  <c r="Y384" i="10"/>
  <c r="AE384" i="10"/>
  <c r="AF384" i="10" s="1"/>
  <c r="A385" i="10"/>
  <c r="G385" i="10"/>
  <c r="I385" i="10"/>
  <c r="J385" i="10"/>
  <c r="K385" i="10"/>
  <c r="T385" i="10"/>
  <c r="U385" i="10" s="1"/>
  <c r="V385" i="10"/>
  <c r="W385" i="10" s="1"/>
  <c r="X385" i="10"/>
  <c r="Y385" i="10"/>
  <c r="AE385" i="10"/>
  <c r="AF385" i="10" s="1"/>
  <c r="A386" i="10"/>
  <c r="G386" i="10"/>
  <c r="I386" i="10"/>
  <c r="J386" i="10" s="1"/>
  <c r="K386" i="10"/>
  <c r="T386" i="10"/>
  <c r="U386" i="10" s="1"/>
  <c r="V386" i="10"/>
  <c r="W386" i="10" s="1"/>
  <c r="X386" i="10"/>
  <c r="Y386" i="10"/>
  <c r="AE386" i="10"/>
  <c r="A387" i="10"/>
  <c r="G387" i="10"/>
  <c r="I387" i="10"/>
  <c r="J387" i="10"/>
  <c r="K387" i="10"/>
  <c r="T387" i="10"/>
  <c r="U387" i="10"/>
  <c r="V387" i="10"/>
  <c r="W387" i="10" s="1"/>
  <c r="X387" i="10"/>
  <c r="Y387" i="10"/>
  <c r="AE387" i="10"/>
  <c r="A388" i="10"/>
  <c r="G388" i="10"/>
  <c r="I388" i="10"/>
  <c r="J388" i="10"/>
  <c r="K388" i="10"/>
  <c r="T388" i="10"/>
  <c r="U388" i="10" s="1"/>
  <c r="V388" i="10"/>
  <c r="W388" i="10" s="1"/>
  <c r="X388" i="10"/>
  <c r="Y388" i="10"/>
  <c r="AE388" i="10"/>
  <c r="AF388" i="10" s="1"/>
  <c r="A389" i="10"/>
  <c r="G389" i="10"/>
  <c r="I389" i="10"/>
  <c r="J389" i="10"/>
  <c r="K389" i="10"/>
  <c r="T389" i="10"/>
  <c r="U389" i="10" s="1"/>
  <c r="V389" i="10"/>
  <c r="W389" i="10"/>
  <c r="X389" i="10"/>
  <c r="Y389" i="10"/>
  <c r="AE389" i="10"/>
  <c r="A390" i="10"/>
  <c r="G390" i="10"/>
  <c r="I390" i="10"/>
  <c r="J390" i="10"/>
  <c r="K390" i="10"/>
  <c r="T390" i="10"/>
  <c r="U390" i="10" s="1"/>
  <c r="V390" i="10"/>
  <c r="W390" i="10" s="1"/>
  <c r="X390" i="10"/>
  <c r="Y390" i="10"/>
  <c r="AE390" i="10"/>
  <c r="AF390" i="10" s="1"/>
  <c r="A391" i="10"/>
  <c r="G391" i="10"/>
  <c r="I391" i="10"/>
  <c r="J391" i="10" s="1"/>
  <c r="K391" i="10"/>
  <c r="T391" i="10"/>
  <c r="U391" i="10" s="1"/>
  <c r="V391" i="10"/>
  <c r="W391" i="10" s="1"/>
  <c r="X391" i="10"/>
  <c r="Y391" i="10"/>
  <c r="AE391" i="10"/>
  <c r="AF391" i="10" s="1"/>
  <c r="A392" i="10"/>
  <c r="G392" i="10"/>
  <c r="I392" i="10"/>
  <c r="J392" i="10"/>
  <c r="K392" i="10"/>
  <c r="T392" i="10"/>
  <c r="U392" i="10" s="1"/>
  <c r="V392" i="10"/>
  <c r="W392" i="10" s="1"/>
  <c r="X392" i="10"/>
  <c r="Y392" i="10"/>
  <c r="AE392" i="10"/>
  <c r="AF392" i="10" s="1"/>
  <c r="A393" i="10"/>
  <c r="G393" i="10"/>
  <c r="I393" i="10"/>
  <c r="J393" i="10"/>
  <c r="K393" i="10"/>
  <c r="T393" i="10"/>
  <c r="U393" i="10" s="1"/>
  <c r="V393" i="10"/>
  <c r="W393" i="10" s="1"/>
  <c r="X393" i="10"/>
  <c r="Y393" i="10"/>
  <c r="AE393" i="10"/>
  <c r="AF393" i="10" s="1"/>
  <c r="A394" i="10"/>
  <c r="G394" i="10"/>
  <c r="I394" i="10"/>
  <c r="J394" i="10"/>
  <c r="K394" i="10"/>
  <c r="T394" i="10"/>
  <c r="U394" i="10" s="1"/>
  <c r="V394" i="10"/>
  <c r="W394" i="10" s="1"/>
  <c r="X394" i="10"/>
  <c r="Y394" i="10"/>
  <c r="AE394" i="10"/>
  <c r="AF394" i="10" s="1"/>
  <c r="A395" i="10"/>
  <c r="G395" i="10"/>
  <c r="I395" i="10"/>
  <c r="J395" i="10" s="1"/>
  <c r="K395" i="10"/>
  <c r="T395" i="10"/>
  <c r="U395" i="10"/>
  <c r="V395" i="10"/>
  <c r="W395" i="10" s="1"/>
  <c r="X395" i="10"/>
  <c r="Y395" i="10"/>
  <c r="AE395" i="10"/>
  <c r="A396" i="10"/>
  <c r="G396" i="10"/>
  <c r="I396" i="10"/>
  <c r="J396" i="10"/>
  <c r="K396" i="10"/>
  <c r="T396" i="10"/>
  <c r="U396" i="10" s="1"/>
  <c r="V396" i="10"/>
  <c r="W396" i="10" s="1"/>
  <c r="X396" i="10"/>
  <c r="Y396" i="10"/>
  <c r="AE396" i="10"/>
  <c r="AF396" i="10" s="1"/>
  <c r="A397" i="10"/>
  <c r="G397" i="10"/>
  <c r="I397" i="10"/>
  <c r="J397" i="10" s="1"/>
  <c r="K397" i="10"/>
  <c r="T397" i="10"/>
  <c r="U397" i="10" s="1"/>
  <c r="V397" i="10"/>
  <c r="W397" i="10" s="1"/>
  <c r="X397" i="10"/>
  <c r="Y397" i="10"/>
  <c r="AE397" i="10"/>
  <c r="AF397" i="10" s="1"/>
  <c r="A398" i="10"/>
  <c r="G398" i="10"/>
  <c r="I398" i="10"/>
  <c r="J398" i="10" s="1"/>
  <c r="K398" i="10"/>
  <c r="T398" i="10"/>
  <c r="U398" i="10" s="1"/>
  <c r="V398" i="10"/>
  <c r="W398" i="10" s="1"/>
  <c r="X398" i="10"/>
  <c r="Y398" i="10"/>
  <c r="AE398" i="10"/>
  <c r="AF398" i="10" s="1"/>
  <c r="A399" i="10"/>
  <c r="G399" i="10"/>
  <c r="I399" i="10"/>
  <c r="J399" i="10"/>
  <c r="K399" i="10"/>
  <c r="T399" i="10"/>
  <c r="U399" i="10"/>
  <c r="V399" i="10"/>
  <c r="W399" i="10" s="1"/>
  <c r="X399" i="10"/>
  <c r="Y399" i="10"/>
  <c r="AE399" i="10"/>
  <c r="AF399" i="10" s="1"/>
  <c r="A400" i="10"/>
  <c r="G400" i="10"/>
  <c r="I400" i="10"/>
  <c r="J400" i="10" s="1"/>
  <c r="K400" i="10"/>
  <c r="T400" i="10"/>
  <c r="U400" i="10" s="1"/>
  <c r="V400" i="10"/>
  <c r="W400" i="10" s="1"/>
  <c r="X400" i="10"/>
  <c r="Y400" i="10"/>
  <c r="AE400" i="10"/>
  <c r="AF400" i="10" s="1"/>
  <c r="A401" i="10"/>
  <c r="G401" i="10"/>
  <c r="I401" i="10"/>
  <c r="J401" i="10"/>
  <c r="K401" i="10"/>
  <c r="T401" i="10"/>
  <c r="U401" i="10" s="1"/>
  <c r="V401" i="10"/>
  <c r="W401" i="10" s="1"/>
  <c r="X401" i="10"/>
  <c r="Y401" i="10"/>
  <c r="AE401" i="10"/>
  <c r="AF401" i="10" s="1"/>
  <c r="A402" i="10"/>
  <c r="G402" i="10"/>
  <c r="I402" i="10"/>
  <c r="J402" i="10" s="1"/>
  <c r="K402" i="10"/>
  <c r="T402" i="10"/>
  <c r="U402" i="10" s="1"/>
  <c r="V402" i="10"/>
  <c r="W402" i="10" s="1"/>
  <c r="X402" i="10"/>
  <c r="Y402" i="10"/>
  <c r="AE402" i="10"/>
  <c r="A403" i="10"/>
  <c r="G403" i="10"/>
  <c r="I403" i="10"/>
  <c r="J403" i="10"/>
  <c r="K403" i="10"/>
  <c r="T403" i="10"/>
  <c r="U403" i="10"/>
  <c r="V403" i="10"/>
  <c r="W403" i="10" s="1"/>
  <c r="X403" i="10"/>
  <c r="Y403" i="10"/>
  <c r="AE403" i="10"/>
  <c r="A404" i="10"/>
  <c r="G404" i="10"/>
  <c r="I404" i="10"/>
  <c r="J404" i="10" s="1"/>
  <c r="K404" i="10"/>
  <c r="T404" i="10"/>
  <c r="U404" i="10" s="1"/>
  <c r="V404" i="10"/>
  <c r="W404" i="10" s="1"/>
  <c r="X404" i="10"/>
  <c r="Y404" i="10"/>
  <c r="AE404" i="10"/>
  <c r="AF404" i="10" s="1"/>
  <c r="A405" i="10"/>
  <c r="G405" i="10"/>
  <c r="I405" i="10"/>
  <c r="J405" i="10" s="1"/>
  <c r="K405" i="10"/>
  <c r="T405" i="10"/>
  <c r="U405" i="10" s="1"/>
  <c r="V405" i="10"/>
  <c r="W405" i="10"/>
  <c r="X405" i="10"/>
  <c r="Y405" i="10"/>
  <c r="AE405" i="10"/>
  <c r="AF405" i="10" s="1"/>
  <c r="A406" i="10"/>
  <c r="G406" i="10"/>
  <c r="I406" i="10"/>
  <c r="J406" i="10"/>
  <c r="K406" i="10"/>
  <c r="T406" i="10"/>
  <c r="U406" i="10" s="1"/>
  <c r="V406" i="10"/>
  <c r="W406" i="10" s="1"/>
  <c r="X406" i="10"/>
  <c r="Y406" i="10"/>
  <c r="AE406" i="10"/>
  <c r="AF406" i="10" s="1"/>
  <c r="A407" i="10"/>
  <c r="G407" i="10"/>
  <c r="I407" i="10"/>
  <c r="J407" i="10" s="1"/>
  <c r="K407" i="10"/>
  <c r="T407" i="10"/>
  <c r="U407" i="10" s="1"/>
  <c r="V407" i="10"/>
  <c r="W407" i="10" s="1"/>
  <c r="X407" i="10"/>
  <c r="Y407" i="10"/>
  <c r="AE407" i="10"/>
  <c r="AF407" i="10" s="1"/>
  <c r="A408" i="10"/>
  <c r="G408" i="10"/>
  <c r="I408" i="10"/>
  <c r="J408" i="10"/>
  <c r="K408" i="10"/>
  <c r="T408" i="10"/>
  <c r="U408" i="10" s="1"/>
  <c r="V408" i="10"/>
  <c r="W408" i="10" s="1"/>
  <c r="X408" i="10"/>
  <c r="Y408" i="10"/>
  <c r="AE408" i="10"/>
  <c r="AF408" i="10" s="1"/>
  <c r="A409" i="10"/>
  <c r="G409" i="10"/>
  <c r="I409" i="10"/>
  <c r="J409" i="10" s="1"/>
  <c r="K409" i="10"/>
  <c r="T409" i="10"/>
  <c r="U409" i="10"/>
  <c r="V409" i="10"/>
  <c r="W409" i="10" s="1"/>
  <c r="X409" i="10"/>
  <c r="Y409" i="10"/>
  <c r="AE409" i="10"/>
  <c r="AF409" i="10" s="1"/>
  <c r="A410" i="10"/>
  <c r="G410" i="10"/>
  <c r="I410" i="10"/>
  <c r="J410" i="10"/>
  <c r="K410" i="10"/>
  <c r="T410" i="10"/>
  <c r="U410" i="10" s="1"/>
  <c r="V410" i="10"/>
  <c r="W410" i="10" s="1"/>
  <c r="X410" i="10"/>
  <c r="Y410" i="10"/>
  <c r="AE410" i="10"/>
  <c r="A411" i="10"/>
  <c r="G411" i="10"/>
  <c r="I411" i="10"/>
  <c r="J411" i="10" s="1"/>
  <c r="K411" i="10"/>
  <c r="T411" i="10"/>
  <c r="U411" i="10" s="1"/>
  <c r="V411" i="10"/>
  <c r="W411" i="10" s="1"/>
  <c r="X411" i="10"/>
  <c r="Y411" i="10"/>
  <c r="AE411" i="10"/>
  <c r="A412" i="10"/>
  <c r="G412" i="10"/>
  <c r="I412" i="10"/>
  <c r="J412" i="10"/>
  <c r="K412" i="10"/>
  <c r="T412" i="10"/>
  <c r="U412" i="10"/>
  <c r="V412" i="10"/>
  <c r="W412" i="10" s="1"/>
  <c r="X412" i="10"/>
  <c r="Y412" i="10"/>
  <c r="AE412" i="10"/>
  <c r="AF412" i="10" s="1"/>
  <c r="A413" i="10"/>
  <c r="G413" i="10"/>
  <c r="I413" i="10"/>
  <c r="J413" i="10"/>
  <c r="K413" i="10"/>
  <c r="T413" i="10"/>
  <c r="U413" i="10" s="1"/>
  <c r="V413" i="10"/>
  <c r="W413" i="10" s="1"/>
  <c r="X413" i="10"/>
  <c r="Y413" i="10"/>
  <c r="AE413" i="10"/>
  <c r="A414" i="10"/>
  <c r="G414" i="10"/>
  <c r="I414" i="10"/>
  <c r="J414" i="10" s="1"/>
  <c r="K414" i="10"/>
  <c r="L414" i="10"/>
  <c r="T414" i="10"/>
  <c r="U414" i="10" s="1"/>
  <c r="V414" i="10"/>
  <c r="W414" i="10"/>
  <c r="X414" i="10"/>
  <c r="Y414" i="10"/>
  <c r="AE414" i="10"/>
  <c r="AF414" i="10" s="1"/>
  <c r="A415" i="10"/>
  <c r="G415" i="10"/>
  <c r="I415" i="10"/>
  <c r="J415" i="10" s="1"/>
  <c r="K415" i="10"/>
  <c r="T415" i="10"/>
  <c r="U415" i="10" s="1"/>
  <c r="V415" i="10"/>
  <c r="W415" i="10" s="1"/>
  <c r="X415" i="10"/>
  <c r="Y415" i="10"/>
  <c r="AE415" i="10"/>
  <c r="AF415" i="10" s="1"/>
  <c r="A416" i="10"/>
  <c r="G416" i="10"/>
  <c r="I416" i="10"/>
  <c r="J416" i="10"/>
  <c r="K416" i="10"/>
  <c r="T416" i="10"/>
  <c r="U416" i="10"/>
  <c r="V416" i="10"/>
  <c r="W416" i="10" s="1"/>
  <c r="X416" i="10"/>
  <c r="Y416" i="10"/>
  <c r="AE416" i="10"/>
  <c r="AF416" i="10" s="1"/>
  <c r="A417" i="10"/>
  <c r="G417" i="10"/>
  <c r="I417" i="10"/>
  <c r="J417" i="10" s="1"/>
  <c r="K417" i="10"/>
  <c r="T417" i="10"/>
  <c r="U417" i="10" s="1"/>
  <c r="V417" i="10"/>
  <c r="W417" i="10" s="1"/>
  <c r="X417" i="10"/>
  <c r="Y417" i="10"/>
  <c r="AE417" i="10"/>
  <c r="AF417" i="10" s="1"/>
  <c r="A418" i="10"/>
  <c r="G418" i="10"/>
  <c r="I418" i="10"/>
  <c r="J418" i="10"/>
  <c r="K418" i="10"/>
  <c r="T418" i="10"/>
  <c r="U418" i="10" s="1"/>
  <c r="V418" i="10"/>
  <c r="W418" i="10" s="1"/>
  <c r="X418" i="10"/>
  <c r="Y418" i="10"/>
  <c r="AE418" i="10"/>
  <c r="A419" i="10"/>
  <c r="G419" i="10"/>
  <c r="I419" i="10"/>
  <c r="J419" i="10"/>
  <c r="K419" i="10"/>
  <c r="T419" i="10"/>
  <c r="U419" i="10" s="1"/>
  <c r="V419" i="10"/>
  <c r="W419" i="10" s="1"/>
  <c r="X419" i="10"/>
  <c r="Y419" i="10"/>
  <c r="AE419" i="10"/>
  <c r="A420" i="10"/>
  <c r="G420" i="10"/>
  <c r="I420" i="10"/>
  <c r="J420" i="10"/>
  <c r="K420" i="10"/>
  <c r="T420" i="10"/>
  <c r="U420" i="10" s="1"/>
  <c r="V420" i="10"/>
  <c r="W420" i="10" s="1"/>
  <c r="X420" i="10"/>
  <c r="Y420" i="10"/>
  <c r="AE420" i="10"/>
  <c r="AF420" i="10" s="1"/>
  <c r="A421" i="10"/>
  <c r="G421" i="10"/>
  <c r="I421" i="10"/>
  <c r="J421" i="10" s="1"/>
  <c r="K421" i="10"/>
  <c r="T421" i="10"/>
  <c r="U421" i="10" s="1"/>
  <c r="V421" i="10"/>
  <c r="W421" i="10" s="1"/>
  <c r="X421" i="10"/>
  <c r="Y421" i="10"/>
  <c r="AE421" i="10"/>
  <c r="A422" i="10"/>
  <c r="G422" i="10"/>
  <c r="I422" i="10"/>
  <c r="J422" i="10" s="1"/>
  <c r="K422" i="10"/>
  <c r="T422" i="10"/>
  <c r="U422" i="10" s="1"/>
  <c r="V422" i="10"/>
  <c r="W422" i="10"/>
  <c r="X422" i="10"/>
  <c r="Y422" i="10"/>
  <c r="AE422" i="10"/>
  <c r="AF422" i="10" s="1"/>
  <c r="A423" i="10"/>
  <c r="G423" i="10"/>
  <c r="I423" i="10"/>
  <c r="J423" i="10"/>
  <c r="K423" i="10"/>
  <c r="T423" i="10"/>
  <c r="U423" i="10"/>
  <c r="V423" i="10"/>
  <c r="W423" i="10" s="1"/>
  <c r="X423" i="10"/>
  <c r="Y423" i="10"/>
  <c r="AE423" i="10"/>
  <c r="AF423" i="10" s="1"/>
  <c r="A424" i="10"/>
  <c r="G424" i="10"/>
  <c r="I424" i="10"/>
  <c r="J424" i="10" s="1"/>
  <c r="K424" i="10"/>
  <c r="T424" i="10"/>
  <c r="U424" i="10" s="1"/>
  <c r="V424" i="10"/>
  <c r="W424" i="10" s="1"/>
  <c r="X424" i="10"/>
  <c r="Y424" i="10"/>
  <c r="AE424" i="10"/>
  <c r="AF424" i="10" s="1"/>
  <c r="A425" i="10"/>
  <c r="G425" i="10"/>
  <c r="I425" i="10"/>
  <c r="J425" i="10" s="1"/>
  <c r="K425" i="10"/>
  <c r="T425" i="10"/>
  <c r="U425" i="10" s="1"/>
  <c r="V425" i="10"/>
  <c r="W425" i="10" s="1"/>
  <c r="X425" i="10"/>
  <c r="Y425" i="10"/>
  <c r="AE425" i="10"/>
  <c r="AF425" i="10" s="1"/>
  <c r="A426" i="10"/>
  <c r="G426" i="10"/>
  <c r="I426" i="10"/>
  <c r="J426" i="10"/>
  <c r="K426" i="10"/>
  <c r="T426" i="10"/>
  <c r="U426" i="10" s="1"/>
  <c r="V426" i="10"/>
  <c r="W426" i="10" s="1"/>
  <c r="X426" i="10"/>
  <c r="Y426" i="10"/>
  <c r="AE426" i="10"/>
  <c r="A427" i="10"/>
  <c r="G427" i="10"/>
  <c r="I427" i="10"/>
  <c r="J427" i="10"/>
  <c r="K427" i="10"/>
  <c r="T427" i="10"/>
  <c r="U427" i="10" s="1"/>
  <c r="V427" i="10"/>
  <c r="W427" i="10" s="1"/>
  <c r="X427" i="10"/>
  <c r="Y427" i="10"/>
  <c r="AE427" i="10"/>
  <c r="A428" i="10"/>
  <c r="G428" i="10"/>
  <c r="I428" i="10"/>
  <c r="J428" i="10"/>
  <c r="K428" i="10"/>
  <c r="T428" i="10"/>
  <c r="U428" i="10" s="1"/>
  <c r="V428" i="10"/>
  <c r="W428" i="10" s="1"/>
  <c r="X428" i="10"/>
  <c r="Y428" i="10"/>
  <c r="AE428" i="10"/>
  <c r="AF428" i="10" s="1"/>
  <c r="A429" i="10"/>
  <c r="G429" i="10"/>
  <c r="I429" i="10"/>
  <c r="J429" i="10" s="1"/>
  <c r="K429" i="10"/>
  <c r="T429" i="10"/>
  <c r="U429" i="10" s="1"/>
  <c r="V429" i="10"/>
  <c r="W429" i="10"/>
  <c r="X429" i="10"/>
  <c r="Y429" i="10"/>
  <c r="AE429" i="10"/>
  <c r="AF429" i="10" s="1"/>
  <c r="A430" i="10"/>
  <c r="G430" i="10"/>
  <c r="I430" i="10"/>
  <c r="J430" i="10"/>
  <c r="K430" i="10"/>
  <c r="T430" i="10"/>
  <c r="U430" i="10" s="1"/>
  <c r="V430" i="10"/>
  <c r="W430" i="10" s="1"/>
  <c r="X430" i="10"/>
  <c r="Y430" i="10"/>
  <c r="AE430" i="10"/>
  <c r="AF430" i="10" s="1"/>
  <c r="A431" i="10"/>
  <c r="G431" i="10"/>
  <c r="I431" i="10"/>
  <c r="J431" i="10" s="1"/>
  <c r="K431" i="10"/>
  <c r="T431" i="10"/>
  <c r="U431" i="10"/>
  <c r="V431" i="10"/>
  <c r="W431" i="10" s="1"/>
  <c r="X431" i="10"/>
  <c r="Y431" i="10"/>
  <c r="AE431" i="10"/>
  <c r="AF431" i="10" s="1"/>
  <c r="A432" i="10"/>
  <c r="G432" i="10"/>
  <c r="I432" i="10"/>
  <c r="J432" i="10" s="1"/>
  <c r="K432" i="10"/>
  <c r="T432" i="10"/>
  <c r="U432" i="10" s="1"/>
  <c r="V432" i="10"/>
  <c r="W432" i="10" s="1"/>
  <c r="X432" i="10"/>
  <c r="Y432" i="10"/>
  <c r="AE432" i="10"/>
  <c r="AF432" i="10" s="1"/>
  <c r="A433" i="10"/>
  <c r="G433" i="10"/>
  <c r="I433" i="10"/>
  <c r="J433" i="10"/>
  <c r="K433" i="10"/>
  <c r="T433" i="10"/>
  <c r="U433" i="10" s="1"/>
  <c r="V433" i="10"/>
  <c r="W433" i="10" s="1"/>
  <c r="X433" i="10"/>
  <c r="Y433" i="10"/>
  <c r="AE433" i="10"/>
  <c r="A434" i="10"/>
  <c r="G434" i="10"/>
  <c r="I434" i="10"/>
  <c r="J434" i="10" s="1"/>
  <c r="K434" i="10"/>
  <c r="T434" i="10"/>
  <c r="U434" i="10" s="1"/>
  <c r="V434" i="10"/>
  <c r="W434" i="10" s="1"/>
  <c r="X434" i="10"/>
  <c r="Y434" i="10"/>
  <c r="AE434" i="10"/>
  <c r="A435" i="10"/>
  <c r="G435" i="10"/>
  <c r="I435" i="10"/>
  <c r="J435" i="10"/>
  <c r="K435" i="10"/>
  <c r="T435" i="10"/>
  <c r="U435" i="10" s="1"/>
  <c r="V435" i="10"/>
  <c r="W435" i="10" s="1"/>
  <c r="X435" i="10"/>
  <c r="Y435" i="10"/>
  <c r="AE435" i="10"/>
  <c r="A436" i="10"/>
  <c r="G436" i="10"/>
  <c r="I436" i="10"/>
  <c r="J436" i="10" s="1"/>
  <c r="K436" i="10"/>
  <c r="T436" i="10"/>
  <c r="U436" i="10" s="1"/>
  <c r="V436" i="10"/>
  <c r="W436" i="10" s="1"/>
  <c r="X436" i="10"/>
  <c r="Y436" i="10"/>
  <c r="AE436" i="10"/>
  <c r="AF436" i="10" s="1"/>
  <c r="A437" i="10"/>
  <c r="G437" i="10"/>
  <c r="I437" i="10"/>
  <c r="J437" i="10"/>
  <c r="K437" i="10"/>
  <c r="T437" i="10"/>
  <c r="U437" i="10" s="1"/>
  <c r="V437" i="10"/>
  <c r="W437" i="10" s="1"/>
  <c r="X437" i="10"/>
  <c r="Y437" i="10"/>
  <c r="AE437" i="10"/>
  <c r="AF437" i="10" s="1"/>
  <c r="A438" i="10"/>
  <c r="G438" i="10"/>
  <c r="I438" i="10"/>
  <c r="J438" i="10"/>
  <c r="K438" i="10"/>
  <c r="T438" i="10"/>
  <c r="U438" i="10" s="1"/>
  <c r="V438" i="10"/>
  <c r="W438" i="10" s="1"/>
  <c r="X438" i="10"/>
  <c r="Y438" i="10"/>
  <c r="AE438" i="10"/>
  <c r="AF438" i="10" s="1"/>
  <c r="A439" i="10"/>
  <c r="G439" i="10"/>
  <c r="I439" i="10"/>
  <c r="J439" i="10"/>
  <c r="K439" i="10"/>
  <c r="T439" i="10"/>
  <c r="U439" i="10" s="1"/>
  <c r="V439" i="10"/>
  <c r="W439" i="10" s="1"/>
  <c r="X439" i="10"/>
  <c r="Y439" i="10"/>
  <c r="AE439" i="10"/>
  <c r="AF439" i="10" s="1"/>
  <c r="A440" i="10"/>
  <c r="G440" i="10"/>
  <c r="I440" i="10"/>
  <c r="J440" i="10" s="1"/>
  <c r="K440" i="10"/>
  <c r="T440" i="10"/>
  <c r="U440" i="10" s="1"/>
  <c r="V440" i="10"/>
  <c r="W440" i="10"/>
  <c r="X440" i="10"/>
  <c r="Y440" i="10"/>
  <c r="AE440" i="10"/>
  <c r="AF440" i="10" s="1"/>
  <c r="A441" i="10"/>
  <c r="G441" i="10"/>
  <c r="I441" i="10"/>
  <c r="J441" i="10"/>
  <c r="K441" i="10"/>
  <c r="T441" i="10"/>
  <c r="U441" i="10" s="1"/>
  <c r="V441" i="10"/>
  <c r="W441" i="10" s="1"/>
  <c r="X441" i="10"/>
  <c r="Y441" i="10"/>
  <c r="AE441" i="10"/>
  <c r="AF441" i="10" s="1"/>
  <c r="A442" i="10"/>
  <c r="G442" i="10"/>
  <c r="I442" i="10"/>
  <c r="J442" i="10" s="1"/>
  <c r="K442" i="10"/>
  <c r="T442" i="10"/>
  <c r="U442" i="10" s="1"/>
  <c r="V442" i="10"/>
  <c r="W442" i="10" s="1"/>
  <c r="X442" i="10"/>
  <c r="Y442" i="10"/>
  <c r="AE442" i="10"/>
  <c r="A443" i="10"/>
  <c r="G443" i="10"/>
  <c r="I443" i="10"/>
  <c r="J443" i="10" s="1"/>
  <c r="K443" i="10"/>
  <c r="T443" i="10"/>
  <c r="U443" i="10" s="1"/>
  <c r="V443" i="10"/>
  <c r="W443" i="10" s="1"/>
  <c r="X443" i="10"/>
  <c r="Y443" i="10"/>
  <c r="AE443" i="10"/>
  <c r="A444" i="10"/>
  <c r="G444" i="10"/>
  <c r="I444" i="10"/>
  <c r="J444" i="10"/>
  <c r="K444" i="10"/>
  <c r="T444" i="10"/>
  <c r="U444" i="10" s="1"/>
  <c r="V444" i="10"/>
  <c r="W444" i="10" s="1"/>
  <c r="X444" i="10"/>
  <c r="Y444" i="10"/>
  <c r="AE444" i="10"/>
  <c r="AF444" i="10" s="1"/>
  <c r="A445" i="10"/>
  <c r="G445" i="10"/>
  <c r="I445" i="10"/>
  <c r="J445" i="10"/>
  <c r="K445" i="10"/>
  <c r="T445" i="10"/>
  <c r="U445" i="10"/>
  <c r="V445" i="10"/>
  <c r="W445" i="10" s="1"/>
  <c r="X445" i="10"/>
  <c r="Y445" i="10"/>
  <c r="AE445" i="10"/>
  <c r="AF445" i="10" s="1"/>
  <c r="A446" i="10"/>
  <c r="G446" i="10"/>
  <c r="I446" i="10"/>
  <c r="J446" i="10"/>
  <c r="K446" i="10"/>
  <c r="T446" i="10"/>
  <c r="U446" i="10" s="1"/>
  <c r="V446" i="10"/>
  <c r="W446" i="10" s="1"/>
  <c r="X446" i="10"/>
  <c r="Y446" i="10"/>
  <c r="AE446" i="10"/>
  <c r="AF446" i="10" s="1"/>
  <c r="A447" i="10"/>
  <c r="G447" i="10"/>
  <c r="I447" i="10"/>
  <c r="J447" i="10" s="1"/>
  <c r="K447" i="10"/>
  <c r="T447" i="10"/>
  <c r="U447" i="10" s="1"/>
  <c r="V447" i="10"/>
  <c r="W447" i="10" s="1"/>
  <c r="X447" i="10"/>
  <c r="Y447" i="10"/>
  <c r="AE447" i="10"/>
  <c r="AF447" i="10" s="1"/>
  <c r="A448" i="10"/>
  <c r="G448" i="10"/>
  <c r="I448" i="10"/>
  <c r="J448" i="10"/>
  <c r="K448" i="10"/>
  <c r="T448" i="10"/>
  <c r="U448" i="10" s="1"/>
  <c r="V448" i="10"/>
  <c r="W448" i="10" s="1"/>
  <c r="X448" i="10"/>
  <c r="Y448" i="10"/>
  <c r="AE448" i="10"/>
  <c r="AF448" i="10" s="1"/>
  <c r="A449" i="10"/>
  <c r="G449" i="10"/>
  <c r="I449" i="10"/>
  <c r="J449" i="10" s="1"/>
  <c r="K449" i="10"/>
  <c r="T449" i="10"/>
  <c r="U449" i="10" s="1"/>
  <c r="V449" i="10"/>
  <c r="W449" i="10" s="1"/>
  <c r="X449" i="10"/>
  <c r="Y449" i="10"/>
  <c r="AE449" i="10"/>
  <c r="AF449" i="10" s="1"/>
  <c r="A450" i="10"/>
  <c r="G450" i="10"/>
  <c r="I450" i="10"/>
  <c r="J450" i="10"/>
  <c r="K450" i="10"/>
  <c r="T450" i="10"/>
  <c r="U450" i="10" s="1"/>
  <c r="V450" i="10"/>
  <c r="W450" i="10" s="1"/>
  <c r="X450" i="10"/>
  <c r="Y450" i="10"/>
  <c r="AE450" i="10"/>
  <c r="A451" i="10"/>
  <c r="G451" i="10"/>
  <c r="I451" i="10"/>
  <c r="J451" i="10" s="1"/>
  <c r="K451" i="10"/>
  <c r="T451" i="10"/>
  <c r="U451" i="10" s="1"/>
  <c r="V451" i="10"/>
  <c r="W451" i="10" s="1"/>
  <c r="X451" i="10"/>
  <c r="Y451" i="10"/>
  <c r="AE451" i="10"/>
  <c r="A452" i="10"/>
  <c r="G452" i="10"/>
  <c r="I452" i="10"/>
  <c r="J452" i="10"/>
  <c r="K452" i="10"/>
  <c r="T452" i="10"/>
  <c r="U452" i="10" s="1"/>
  <c r="V452" i="10"/>
  <c r="W452" i="10" s="1"/>
  <c r="X452" i="10"/>
  <c r="Y452" i="10"/>
  <c r="AE452" i="10"/>
  <c r="A453" i="10"/>
  <c r="G453" i="10"/>
  <c r="I453" i="10"/>
  <c r="J453" i="10"/>
  <c r="K453" i="10"/>
  <c r="T453" i="10"/>
  <c r="U453" i="10" s="1"/>
  <c r="V453" i="10"/>
  <c r="W453" i="10" s="1"/>
  <c r="X453" i="10"/>
  <c r="Y453" i="10"/>
  <c r="AE453" i="10"/>
  <c r="AF453" i="10" s="1"/>
  <c r="A454" i="10"/>
  <c r="G454" i="10"/>
  <c r="I454" i="10"/>
  <c r="J454" i="10"/>
  <c r="K454" i="10"/>
  <c r="T454" i="10"/>
  <c r="U454" i="10"/>
  <c r="V454" i="10"/>
  <c r="W454" i="10" s="1"/>
  <c r="X454" i="10"/>
  <c r="Y454" i="10"/>
  <c r="AE454" i="10"/>
  <c r="AF454" i="10" s="1"/>
  <c r="A455" i="10"/>
  <c r="G455" i="10"/>
  <c r="I455" i="10"/>
  <c r="J455" i="10"/>
  <c r="K455" i="10"/>
  <c r="T455" i="10"/>
  <c r="U455" i="10" s="1"/>
  <c r="V455" i="10"/>
  <c r="W455" i="10" s="1"/>
  <c r="X455" i="10"/>
  <c r="Y455" i="10"/>
  <c r="AE455" i="10"/>
  <c r="AF455" i="10" s="1"/>
  <c r="A456" i="10"/>
  <c r="G456" i="10"/>
  <c r="I456" i="10"/>
  <c r="J456" i="10"/>
  <c r="K456" i="10"/>
  <c r="T456" i="10"/>
  <c r="U456" i="10" s="1"/>
  <c r="V456" i="10"/>
  <c r="W456" i="10" s="1"/>
  <c r="X456" i="10"/>
  <c r="Y456" i="10"/>
  <c r="AE456" i="10"/>
  <c r="AF456" i="10" s="1"/>
  <c r="A457" i="10"/>
  <c r="G457" i="10"/>
  <c r="I457" i="10"/>
  <c r="J457" i="10" s="1"/>
  <c r="K457" i="10"/>
  <c r="T457" i="10"/>
  <c r="U457" i="10" s="1"/>
  <c r="V457" i="10"/>
  <c r="W457" i="10" s="1"/>
  <c r="X457" i="10"/>
  <c r="Y457" i="10"/>
  <c r="AE457" i="10"/>
  <c r="AF457" i="10" s="1"/>
  <c r="A458" i="10"/>
  <c r="G458" i="10"/>
  <c r="I458" i="10"/>
  <c r="J458" i="10" s="1"/>
  <c r="K458" i="10"/>
  <c r="T458" i="10"/>
  <c r="U458" i="10"/>
  <c r="V458" i="10"/>
  <c r="W458" i="10" s="1"/>
  <c r="X458" i="10"/>
  <c r="Y458" i="10"/>
  <c r="AE458" i="10"/>
  <c r="AF458" i="10" s="1"/>
  <c r="A459" i="10"/>
  <c r="G459" i="10"/>
  <c r="I459" i="10"/>
  <c r="J459" i="10"/>
  <c r="K459" i="10"/>
  <c r="T459" i="10"/>
  <c r="U459" i="10" s="1"/>
  <c r="V459" i="10"/>
  <c r="W459" i="10"/>
  <c r="X459" i="10"/>
  <c r="Y459" i="10"/>
  <c r="AE459" i="10"/>
  <c r="A460" i="10"/>
  <c r="G460" i="10"/>
  <c r="I460" i="10"/>
  <c r="J460" i="10" s="1"/>
  <c r="K460" i="10"/>
  <c r="T460" i="10"/>
  <c r="U460" i="10" s="1"/>
  <c r="V460" i="10"/>
  <c r="W460" i="10" s="1"/>
  <c r="X460" i="10"/>
  <c r="Y460" i="10"/>
  <c r="AE460" i="10"/>
  <c r="AF460" i="10" s="1"/>
  <c r="A461" i="10"/>
  <c r="G461" i="10"/>
  <c r="I461" i="10"/>
  <c r="J461" i="10" s="1"/>
  <c r="K461" i="10"/>
  <c r="T461" i="10"/>
  <c r="U461" i="10" s="1"/>
  <c r="V461" i="10"/>
  <c r="W461" i="10" s="1"/>
  <c r="X461" i="10"/>
  <c r="Y461" i="10"/>
  <c r="AE461" i="10"/>
  <c r="AF461" i="10" s="1"/>
  <c r="A462" i="10"/>
  <c r="G462" i="10"/>
  <c r="I462" i="10"/>
  <c r="J462" i="10"/>
  <c r="K462" i="10"/>
  <c r="T462" i="10"/>
  <c r="U462" i="10" s="1"/>
  <c r="V462" i="10"/>
  <c r="W462" i="10" s="1"/>
  <c r="X462" i="10"/>
  <c r="Y462" i="10"/>
  <c r="AE462" i="10"/>
  <c r="AF462" i="10" s="1"/>
  <c r="A463" i="10"/>
  <c r="G463" i="10"/>
  <c r="I463" i="10"/>
  <c r="J463" i="10"/>
  <c r="K463" i="10"/>
  <c r="T463" i="10"/>
  <c r="U463" i="10" s="1"/>
  <c r="V463" i="10"/>
  <c r="W463" i="10" s="1"/>
  <c r="X463" i="10"/>
  <c r="Y463" i="10"/>
  <c r="AE463" i="10"/>
  <c r="AF463" i="10" s="1"/>
  <c r="A464" i="10"/>
  <c r="G464" i="10"/>
  <c r="I464" i="10"/>
  <c r="J464" i="10" s="1"/>
  <c r="K464" i="10"/>
  <c r="T464" i="10"/>
  <c r="U464" i="10" s="1"/>
  <c r="V464" i="10"/>
  <c r="W464" i="10" s="1"/>
  <c r="X464" i="10"/>
  <c r="Y464" i="10"/>
  <c r="AE464" i="10"/>
  <c r="A465" i="10"/>
  <c r="G465" i="10"/>
  <c r="I465" i="10"/>
  <c r="J465" i="10"/>
  <c r="K465" i="10"/>
  <c r="T465" i="10"/>
  <c r="U465" i="10" s="1"/>
  <c r="V465" i="10"/>
  <c r="W465" i="10" s="1"/>
  <c r="X465" i="10"/>
  <c r="Y465" i="10"/>
  <c r="AE465" i="10"/>
  <c r="AF465" i="10" s="1"/>
  <c r="A466" i="10"/>
  <c r="G466" i="10"/>
  <c r="I466" i="10"/>
  <c r="J466" i="10"/>
  <c r="K466" i="10"/>
  <c r="T466" i="10"/>
  <c r="U466" i="10" s="1"/>
  <c r="V466" i="10"/>
  <c r="W466" i="10"/>
  <c r="X466" i="10"/>
  <c r="Y466" i="10"/>
  <c r="AE466" i="10"/>
  <c r="A467" i="10"/>
  <c r="G467" i="10"/>
  <c r="I467" i="10"/>
  <c r="J467" i="10" s="1"/>
  <c r="K467" i="10"/>
  <c r="T467" i="10"/>
  <c r="U467" i="10" s="1"/>
  <c r="V467" i="10"/>
  <c r="W467" i="10" s="1"/>
  <c r="X467" i="10"/>
  <c r="Y467" i="10"/>
  <c r="AE467" i="10"/>
  <c r="AF467" i="10" s="1"/>
  <c r="A468" i="10"/>
  <c r="G468" i="10"/>
  <c r="I468" i="10"/>
  <c r="J468" i="10"/>
  <c r="K468" i="10"/>
  <c r="T468" i="10"/>
  <c r="U468" i="10" s="1"/>
  <c r="V468" i="10"/>
  <c r="W468" i="10" s="1"/>
  <c r="X468" i="10"/>
  <c r="Y468" i="10"/>
  <c r="AE468" i="10"/>
  <c r="AF468" i="10" s="1"/>
  <c r="A469" i="10"/>
  <c r="G469" i="10"/>
  <c r="I469" i="10"/>
  <c r="J469" i="10" s="1"/>
  <c r="K469" i="10"/>
  <c r="T469" i="10"/>
  <c r="U469" i="10" s="1"/>
  <c r="V469" i="10"/>
  <c r="W469" i="10" s="1"/>
  <c r="X469" i="10"/>
  <c r="Y469" i="10"/>
  <c r="AE469" i="10"/>
  <c r="AF469" i="10" s="1"/>
  <c r="A470" i="10"/>
  <c r="G470" i="10"/>
  <c r="I470" i="10"/>
  <c r="J470" i="10"/>
  <c r="K470" i="10"/>
  <c r="T470" i="10"/>
  <c r="U470" i="10" s="1"/>
  <c r="V470" i="10"/>
  <c r="W470" i="10" s="1"/>
  <c r="X470" i="10"/>
  <c r="Y470" i="10"/>
  <c r="AE470" i="10"/>
  <c r="AF470" i="10" s="1"/>
  <c r="A471" i="10"/>
  <c r="G471" i="10"/>
  <c r="I471" i="10"/>
  <c r="J471" i="10"/>
  <c r="K471" i="10"/>
  <c r="T471" i="10"/>
  <c r="U471" i="10" s="1"/>
  <c r="V471" i="10"/>
  <c r="W471" i="10" s="1"/>
  <c r="X471" i="10"/>
  <c r="Y471" i="10"/>
  <c r="AE471" i="10"/>
  <c r="AF471" i="10" s="1"/>
  <c r="A472" i="10"/>
  <c r="G472" i="10"/>
  <c r="I472" i="10"/>
  <c r="J472" i="10"/>
  <c r="K472" i="10"/>
  <c r="T472" i="10"/>
  <c r="U472" i="10" s="1"/>
  <c r="V472" i="10"/>
  <c r="W472" i="10" s="1"/>
  <c r="X472" i="10"/>
  <c r="Y472" i="10"/>
  <c r="AE472" i="10"/>
  <c r="AF472" i="10" s="1"/>
  <c r="A473" i="10"/>
  <c r="G473" i="10"/>
  <c r="I473" i="10"/>
  <c r="J473" i="10" s="1"/>
  <c r="K473" i="10"/>
  <c r="T473" i="10"/>
  <c r="U473" i="10" s="1"/>
  <c r="V473" i="10"/>
  <c r="W473" i="10" s="1"/>
  <c r="X473" i="10"/>
  <c r="Y473" i="10"/>
  <c r="AE473" i="10"/>
  <c r="AF473" i="10" s="1"/>
  <c r="A474" i="10"/>
  <c r="G474" i="10"/>
  <c r="I474" i="10"/>
  <c r="J474" i="10"/>
  <c r="K474" i="10"/>
  <c r="T474" i="10"/>
  <c r="U474" i="10" s="1"/>
  <c r="V474" i="10"/>
  <c r="W474" i="10" s="1"/>
  <c r="X474" i="10"/>
  <c r="Y474" i="10"/>
  <c r="AE474" i="10"/>
  <c r="A475" i="10"/>
  <c r="G475" i="10"/>
  <c r="I475" i="10"/>
  <c r="J475" i="10"/>
  <c r="K475" i="10"/>
  <c r="T475" i="10"/>
  <c r="U475" i="10" s="1"/>
  <c r="V475" i="10"/>
  <c r="W475" i="10" s="1"/>
  <c r="X475" i="10"/>
  <c r="Y475" i="10"/>
  <c r="AE475" i="10"/>
  <c r="A476" i="10"/>
  <c r="G476" i="10"/>
  <c r="I476" i="10"/>
  <c r="J476" i="10"/>
  <c r="K476" i="10"/>
  <c r="T476" i="10"/>
  <c r="U476" i="10" s="1"/>
  <c r="V476" i="10"/>
  <c r="W476" i="10" s="1"/>
  <c r="X476" i="10"/>
  <c r="Y476" i="10"/>
  <c r="AE476" i="10"/>
  <c r="AF476" i="10" s="1"/>
  <c r="A477" i="10"/>
  <c r="G477" i="10"/>
  <c r="I477" i="10"/>
  <c r="J477" i="10" s="1"/>
  <c r="K477" i="10"/>
  <c r="T477" i="10"/>
  <c r="U477" i="10" s="1"/>
  <c r="V477" i="10"/>
  <c r="W477" i="10" s="1"/>
  <c r="X477" i="10"/>
  <c r="Y477" i="10"/>
  <c r="AE477" i="10"/>
  <c r="A478" i="10"/>
  <c r="G478" i="10"/>
  <c r="I478" i="10"/>
  <c r="J478" i="10"/>
  <c r="K478" i="10"/>
  <c r="T478" i="10"/>
  <c r="U478" i="10" s="1"/>
  <c r="V478" i="10"/>
  <c r="W478" i="10" s="1"/>
  <c r="X478" i="10"/>
  <c r="Y478" i="10"/>
  <c r="AE478" i="10"/>
  <c r="AF478" i="10" s="1"/>
  <c r="A479" i="10"/>
  <c r="G479" i="10"/>
  <c r="I479" i="10"/>
  <c r="J479" i="10" s="1"/>
  <c r="K479" i="10"/>
  <c r="T479" i="10"/>
  <c r="U479" i="10" s="1"/>
  <c r="V479" i="10"/>
  <c r="W479" i="10" s="1"/>
  <c r="X479" i="10"/>
  <c r="Y479" i="10"/>
  <c r="AE479" i="10"/>
  <c r="AF479" i="10" s="1"/>
  <c r="A480" i="10"/>
  <c r="G480" i="10"/>
  <c r="I480" i="10"/>
  <c r="J480" i="10"/>
  <c r="K480" i="10"/>
  <c r="T480" i="10"/>
  <c r="U480" i="10" s="1"/>
  <c r="V480" i="10"/>
  <c r="W480" i="10" s="1"/>
  <c r="X480" i="10"/>
  <c r="Y480" i="10"/>
  <c r="AE480" i="10"/>
  <c r="AF480" i="10" s="1"/>
  <c r="A481" i="10"/>
  <c r="G481" i="10"/>
  <c r="I481" i="10"/>
  <c r="J481" i="10" s="1"/>
  <c r="K481" i="10"/>
  <c r="T481" i="10"/>
  <c r="U481" i="10" s="1"/>
  <c r="V481" i="10"/>
  <c r="W481" i="10" s="1"/>
  <c r="X481" i="10"/>
  <c r="Y481" i="10"/>
  <c r="AE481" i="10"/>
  <c r="AF481" i="10" s="1"/>
  <c r="A482" i="10"/>
  <c r="G482" i="10"/>
  <c r="I482" i="10"/>
  <c r="J482" i="10"/>
  <c r="K482" i="10"/>
  <c r="T482" i="10"/>
  <c r="U482" i="10" s="1"/>
  <c r="V482" i="10"/>
  <c r="W482" i="10"/>
  <c r="X482" i="10"/>
  <c r="Y482" i="10"/>
  <c r="AE482" i="10"/>
  <c r="A483" i="10"/>
  <c r="G483" i="10"/>
  <c r="I483" i="10"/>
  <c r="J483" i="10" s="1"/>
  <c r="K483" i="10"/>
  <c r="T483" i="10"/>
  <c r="U483" i="10" s="1"/>
  <c r="V483" i="10"/>
  <c r="W483" i="10" s="1"/>
  <c r="X483" i="10"/>
  <c r="Y483" i="10"/>
  <c r="AE483" i="10"/>
  <c r="A484" i="10"/>
  <c r="G484" i="10"/>
  <c r="I484" i="10"/>
  <c r="J484" i="10" s="1"/>
  <c r="K484" i="10"/>
  <c r="T484" i="10"/>
  <c r="U484" i="10" s="1"/>
  <c r="V484" i="10"/>
  <c r="W484" i="10" s="1"/>
  <c r="X484" i="10"/>
  <c r="Y484" i="10"/>
  <c r="AE484" i="10"/>
  <c r="AF484" i="10" s="1"/>
  <c r="A485" i="10"/>
  <c r="G485" i="10"/>
  <c r="I485" i="10"/>
  <c r="J485" i="10"/>
  <c r="K485" i="10"/>
  <c r="T485" i="10"/>
  <c r="U485" i="10" s="1"/>
  <c r="V485" i="10"/>
  <c r="W485" i="10" s="1"/>
  <c r="X485" i="10"/>
  <c r="Y485" i="10"/>
  <c r="AE485" i="10"/>
  <c r="AF485" i="10" s="1"/>
  <c r="A486" i="10"/>
  <c r="G486" i="10"/>
  <c r="I486" i="10"/>
  <c r="J486" i="10"/>
  <c r="K486" i="10"/>
  <c r="T486" i="10"/>
  <c r="U486" i="10" s="1"/>
  <c r="V486" i="10"/>
  <c r="W486" i="10" s="1"/>
  <c r="X486" i="10"/>
  <c r="Y486" i="10"/>
  <c r="AE486" i="10"/>
  <c r="AF486" i="10" s="1"/>
  <c r="A487" i="10"/>
  <c r="G487" i="10"/>
  <c r="I487" i="10"/>
  <c r="J487" i="10" s="1"/>
  <c r="K487" i="10"/>
  <c r="T487" i="10"/>
  <c r="U487" i="10" s="1"/>
  <c r="V487" i="10"/>
  <c r="W487" i="10" s="1"/>
  <c r="X487" i="10"/>
  <c r="Y487" i="10"/>
  <c r="AE487" i="10"/>
  <c r="AF487" i="10" s="1"/>
  <c r="A488" i="10"/>
  <c r="G488" i="10"/>
  <c r="I488" i="10"/>
  <c r="J488" i="10" s="1"/>
  <c r="K488" i="10"/>
  <c r="T488" i="10"/>
  <c r="U488" i="10" s="1"/>
  <c r="V488" i="10"/>
  <c r="W488" i="10" s="1"/>
  <c r="X488" i="10"/>
  <c r="Y488" i="10"/>
  <c r="AE488" i="10"/>
  <c r="AF488" i="10" s="1"/>
  <c r="A489" i="10"/>
  <c r="G489" i="10"/>
  <c r="I489" i="10"/>
  <c r="J489" i="10"/>
  <c r="K489" i="10"/>
  <c r="T489" i="10"/>
  <c r="U489" i="10"/>
  <c r="V489" i="10"/>
  <c r="W489" i="10" s="1"/>
  <c r="X489" i="10"/>
  <c r="Y489" i="10"/>
  <c r="AE489" i="10"/>
  <c r="A490" i="10"/>
  <c r="G490" i="10"/>
  <c r="I490" i="10"/>
  <c r="J490" i="10" s="1"/>
  <c r="K490" i="10"/>
  <c r="T490" i="10"/>
  <c r="U490" i="10" s="1"/>
  <c r="V490" i="10"/>
  <c r="W490" i="10"/>
  <c r="X490" i="10"/>
  <c r="Y490" i="10"/>
  <c r="AE490" i="10"/>
  <c r="A491" i="10"/>
  <c r="G491" i="10"/>
  <c r="I491" i="10"/>
  <c r="J491" i="10" s="1"/>
  <c r="K491" i="10"/>
  <c r="T491" i="10"/>
  <c r="U491" i="10" s="1"/>
  <c r="V491" i="10"/>
  <c r="W491" i="10" s="1"/>
  <c r="X491" i="10"/>
  <c r="Y491" i="10"/>
  <c r="AE491" i="10"/>
  <c r="A492" i="10"/>
  <c r="G492" i="10"/>
  <c r="I492" i="10"/>
  <c r="J492" i="10"/>
  <c r="K492" i="10"/>
  <c r="T492" i="10"/>
  <c r="U492" i="10" s="1"/>
  <c r="V492" i="10"/>
  <c r="W492" i="10" s="1"/>
  <c r="X492" i="10"/>
  <c r="Y492" i="10"/>
  <c r="AE492" i="10"/>
  <c r="AF492" i="10" s="1"/>
  <c r="A493" i="10"/>
  <c r="G493" i="10"/>
  <c r="I493" i="10"/>
  <c r="J493" i="10"/>
  <c r="K493" i="10"/>
  <c r="T493" i="10"/>
  <c r="U493" i="10" s="1"/>
  <c r="V493" i="10"/>
  <c r="W493" i="10" s="1"/>
  <c r="X493" i="10"/>
  <c r="Y493" i="10"/>
  <c r="AE493" i="10"/>
  <c r="AF493" i="10" s="1"/>
  <c r="A494" i="10"/>
  <c r="G494" i="10"/>
  <c r="I494" i="10"/>
  <c r="J494" i="10" s="1"/>
  <c r="K494" i="10"/>
  <c r="T494" i="10"/>
  <c r="U494" i="10" s="1"/>
  <c r="V494" i="10"/>
  <c r="W494" i="10" s="1"/>
  <c r="X494" i="10"/>
  <c r="Y494" i="10"/>
  <c r="AE494" i="10"/>
  <c r="AF494" i="10" s="1"/>
  <c r="A495" i="10"/>
  <c r="G495" i="10"/>
  <c r="I495" i="10"/>
  <c r="J495" i="10" s="1"/>
  <c r="K495" i="10"/>
  <c r="T495" i="10"/>
  <c r="U495" i="10" s="1"/>
  <c r="V495" i="10"/>
  <c r="W495" i="10" s="1"/>
  <c r="X495" i="10"/>
  <c r="Y495" i="10"/>
  <c r="AE495" i="10"/>
  <c r="AF495" i="10" s="1"/>
  <c r="A496" i="10"/>
  <c r="G496" i="10"/>
  <c r="I496" i="10"/>
  <c r="J496" i="10"/>
  <c r="K496" i="10"/>
  <c r="T496" i="10"/>
  <c r="U496" i="10" s="1"/>
  <c r="V496" i="10"/>
  <c r="W496" i="10" s="1"/>
  <c r="X496" i="10"/>
  <c r="Y496" i="10"/>
  <c r="AE496" i="10"/>
  <c r="AF496" i="10" s="1"/>
  <c r="A497" i="10"/>
  <c r="G497" i="10"/>
  <c r="I497" i="10"/>
  <c r="J497" i="10" s="1"/>
  <c r="K497" i="10"/>
  <c r="T497" i="10"/>
  <c r="U497" i="10" s="1"/>
  <c r="V497" i="10"/>
  <c r="W497" i="10" s="1"/>
  <c r="X497" i="10"/>
  <c r="Y497" i="10"/>
  <c r="AE497" i="10"/>
  <c r="AF497" i="10" s="1"/>
  <c r="A498" i="10"/>
  <c r="G498" i="10"/>
  <c r="I498" i="10"/>
  <c r="J498" i="10" s="1"/>
  <c r="K498" i="10"/>
  <c r="T498" i="10"/>
  <c r="U498" i="10" s="1"/>
  <c r="V498" i="10"/>
  <c r="W498" i="10" s="1"/>
  <c r="X498" i="10"/>
  <c r="Y498" i="10"/>
  <c r="AE498" i="10"/>
  <c r="A499" i="10"/>
  <c r="G499" i="10"/>
  <c r="I499" i="10"/>
  <c r="J499" i="10"/>
  <c r="K499" i="10"/>
  <c r="T499" i="10"/>
  <c r="U499" i="10" s="1"/>
  <c r="V499" i="10"/>
  <c r="W499" i="10" s="1"/>
  <c r="X499" i="10"/>
  <c r="Y499" i="10"/>
  <c r="AE499" i="10"/>
  <c r="A500" i="10"/>
  <c r="G500" i="10"/>
  <c r="I500" i="10"/>
  <c r="J500" i="10"/>
  <c r="K500" i="10"/>
  <c r="T500" i="10"/>
  <c r="U500" i="10" s="1"/>
  <c r="V500" i="10"/>
  <c r="W500" i="10"/>
  <c r="X500" i="10"/>
  <c r="Y500" i="10"/>
  <c r="AE500" i="10"/>
  <c r="AF500" i="10" s="1"/>
  <c r="A501" i="10"/>
  <c r="G501" i="10"/>
  <c r="I501" i="10"/>
  <c r="J501" i="10" s="1"/>
  <c r="K501" i="10"/>
  <c r="T501" i="10"/>
  <c r="U501" i="10" s="1"/>
  <c r="V501" i="10"/>
  <c r="W501" i="10" s="1"/>
  <c r="X501" i="10"/>
  <c r="Y501" i="10"/>
  <c r="AE501" i="10"/>
  <c r="AF501" i="10" s="1"/>
  <c r="A502" i="10"/>
  <c r="G502" i="10"/>
  <c r="I502" i="10"/>
  <c r="J502" i="10"/>
  <c r="K502" i="10"/>
  <c r="T502" i="10"/>
  <c r="U502" i="10" s="1"/>
  <c r="V502" i="10"/>
  <c r="W502" i="10" s="1"/>
  <c r="X502" i="10"/>
  <c r="Y502" i="10"/>
  <c r="AE502" i="10"/>
  <c r="AF502" i="10" s="1"/>
  <c r="A503" i="10"/>
  <c r="G503" i="10"/>
  <c r="I503" i="10"/>
  <c r="J503" i="10" s="1"/>
  <c r="K503" i="10"/>
  <c r="T503" i="10"/>
  <c r="U503" i="10" s="1"/>
  <c r="V503" i="10"/>
  <c r="W503" i="10" s="1"/>
  <c r="X503" i="10"/>
  <c r="Y503" i="10"/>
  <c r="AE503" i="10"/>
  <c r="AF503" i="10" s="1"/>
  <c r="A504" i="10"/>
  <c r="G504" i="10"/>
  <c r="I504" i="10"/>
  <c r="J504" i="10"/>
  <c r="K504" i="10"/>
  <c r="T504" i="10"/>
  <c r="U504" i="10" s="1"/>
  <c r="V504" i="10"/>
  <c r="W504" i="10" s="1"/>
  <c r="X504" i="10"/>
  <c r="Y504" i="10"/>
  <c r="AE504" i="10"/>
  <c r="AF504" i="10" s="1"/>
  <c r="A505" i="10"/>
  <c r="G505" i="10"/>
  <c r="I505" i="10"/>
  <c r="J505" i="10"/>
  <c r="K505" i="10"/>
  <c r="T505" i="10"/>
  <c r="U505" i="10"/>
  <c r="V505" i="10"/>
  <c r="W505" i="10" s="1"/>
  <c r="X505" i="10"/>
  <c r="Y505" i="10"/>
  <c r="AE505" i="10"/>
  <c r="AF505" i="10" s="1"/>
  <c r="A506" i="10"/>
  <c r="G506" i="10"/>
  <c r="I506" i="10"/>
  <c r="J506" i="10" s="1"/>
  <c r="K506" i="10"/>
  <c r="T506" i="10"/>
  <c r="U506" i="10" s="1"/>
  <c r="V506" i="10"/>
  <c r="W506" i="10" s="1"/>
  <c r="X506" i="10"/>
  <c r="Y506" i="10"/>
  <c r="AE506" i="10"/>
  <c r="A507" i="10"/>
  <c r="G507" i="10"/>
  <c r="I507" i="10"/>
  <c r="J507" i="10"/>
  <c r="K507" i="10"/>
  <c r="T507" i="10"/>
  <c r="U507" i="10" s="1"/>
  <c r="V507" i="10"/>
  <c r="W507" i="10" s="1"/>
  <c r="X507" i="10"/>
  <c r="Y507" i="10"/>
  <c r="AE507" i="10"/>
  <c r="A508" i="10"/>
  <c r="G508" i="10"/>
  <c r="I508" i="10"/>
  <c r="J508" i="10" s="1"/>
  <c r="K508" i="10"/>
  <c r="T508" i="10"/>
  <c r="U508" i="10" s="1"/>
  <c r="V508" i="10"/>
  <c r="W508" i="10" s="1"/>
  <c r="X508" i="10"/>
  <c r="Y508" i="10"/>
  <c r="AE508" i="10"/>
  <c r="AF508" i="10" s="1"/>
  <c r="A509" i="10"/>
  <c r="G509" i="10"/>
  <c r="I509" i="10"/>
  <c r="J509" i="10" s="1"/>
  <c r="K509" i="10"/>
  <c r="T509" i="10"/>
  <c r="U509" i="10" s="1"/>
  <c r="V509" i="10"/>
  <c r="W509" i="10" s="1"/>
  <c r="X509" i="10"/>
  <c r="Y509" i="10"/>
  <c r="AE509" i="10"/>
  <c r="AF509" i="10" s="1"/>
  <c r="A510" i="10"/>
  <c r="G510" i="10"/>
  <c r="I510" i="10"/>
  <c r="J510" i="10"/>
  <c r="K510" i="10"/>
  <c r="T510" i="10"/>
  <c r="U510" i="10" s="1"/>
  <c r="V510" i="10"/>
  <c r="W510" i="10" s="1"/>
  <c r="X510" i="10"/>
  <c r="Y510" i="10"/>
  <c r="AE510" i="10"/>
  <c r="AF510" i="10" s="1"/>
  <c r="A511" i="10"/>
  <c r="G511" i="10"/>
  <c r="I511" i="10"/>
  <c r="J511" i="10"/>
  <c r="K511" i="10"/>
  <c r="T511" i="10"/>
  <c r="U511" i="10" s="1"/>
  <c r="V511" i="10"/>
  <c r="W511" i="10" s="1"/>
  <c r="X511" i="10"/>
  <c r="Y511" i="10"/>
  <c r="AE511" i="10"/>
  <c r="AF511" i="10" s="1"/>
  <c r="A512" i="10"/>
  <c r="G512" i="10"/>
  <c r="I512" i="10"/>
  <c r="J512" i="10" s="1"/>
  <c r="K512" i="10"/>
  <c r="T512" i="10"/>
  <c r="U512" i="10" s="1"/>
  <c r="V512" i="10"/>
  <c r="W512" i="10" s="1"/>
  <c r="X512" i="10"/>
  <c r="Y512" i="10"/>
  <c r="AE512" i="10"/>
  <c r="AF512" i="10" s="1"/>
  <c r="A513" i="10"/>
  <c r="G513" i="10"/>
  <c r="I513" i="10"/>
  <c r="J513" i="10" s="1"/>
  <c r="K513" i="10"/>
  <c r="T513" i="10"/>
  <c r="U513" i="10" s="1"/>
  <c r="V513" i="10"/>
  <c r="W513" i="10" s="1"/>
  <c r="X513" i="10"/>
  <c r="Y513" i="10"/>
  <c r="AE513" i="10"/>
  <c r="AF513" i="10" s="1"/>
  <c r="A514" i="10"/>
  <c r="G514" i="10"/>
  <c r="I514" i="10"/>
  <c r="J514" i="10" s="1"/>
  <c r="K514" i="10"/>
  <c r="T514" i="10"/>
  <c r="U514" i="10"/>
  <c r="V514" i="10"/>
  <c r="W514" i="10" s="1"/>
  <c r="X514" i="10"/>
  <c r="Y514" i="10"/>
  <c r="AE514" i="10"/>
  <c r="A515" i="10"/>
  <c r="G515" i="10"/>
  <c r="I515" i="10"/>
  <c r="J515" i="10"/>
  <c r="K515" i="10"/>
  <c r="T515" i="10"/>
  <c r="U515" i="10" s="1"/>
  <c r="V515" i="10"/>
  <c r="W515" i="10" s="1"/>
  <c r="X515" i="10"/>
  <c r="Y515" i="10"/>
  <c r="AE515" i="10"/>
  <c r="A516" i="10"/>
  <c r="G516" i="10"/>
  <c r="I516" i="10"/>
  <c r="J516" i="10" s="1"/>
  <c r="K516" i="10"/>
  <c r="T516" i="10"/>
  <c r="U516" i="10" s="1"/>
  <c r="V516" i="10"/>
  <c r="W516" i="10" s="1"/>
  <c r="X516" i="10"/>
  <c r="Y516" i="10"/>
  <c r="AE516" i="10"/>
  <c r="AF516" i="10" s="1"/>
  <c r="A517" i="10"/>
  <c r="G517" i="10"/>
  <c r="I517" i="10"/>
  <c r="J517" i="10"/>
  <c r="K517" i="10"/>
  <c r="T517" i="10"/>
  <c r="U517" i="10" s="1"/>
  <c r="V517" i="10"/>
  <c r="W517" i="10" s="1"/>
  <c r="X517" i="10"/>
  <c r="Y517" i="10"/>
  <c r="AE517" i="10"/>
  <c r="AF517" i="10" s="1"/>
  <c r="A518" i="10"/>
  <c r="G518" i="10"/>
  <c r="I518" i="10"/>
  <c r="J518" i="10" s="1"/>
  <c r="K518" i="10"/>
  <c r="T518" i="10"/>
  <c r="U518" i="10" s="1"/>
  <c r="V518" i="10"/>
  <c r="W518" i="10" s="1"/>
  <c r="X518" i="10"/>
  <c r="Y518" i="10"/>
  <c r="AE518" i="10"/>
  <c r="AF518" i="10" s="1"/>
  <c r="A519" i="10"/>
  <c r="G519" i="10"/>
  <c r="I519" i="10"/>
  <c r="J519" i="10"/>
  <c r="K519" i="10"/>
  <c r="T519" i="10"/>
  <c r="U519" i="10" s="1"/>
  <c r="V519" i="10"/>
  <c r="W519" i="10" s="1"/>
  <c r="X519" i="10"/>
  <c r="Y519" i="10"/>
  <c r="AE519" i="10"/>
  <c r="AF519" i="10" s="1"/>
  <c r="A520" i="10"/>
  <c r="G520" i="10"/>
  <c r="I520" i="10"/>
  <c r="J520" i="10" s="1"/>
  <c r="K520" i="10"/>
  <c r="T520" i="10"/>
  <c r="U520" i="10" s="1"/>
  <c r="V520" i="10"/>
  <c r="W520" i="10" s="1"/>
  <c r="X520" i="10"/>
  <c r="Y520" i="10"/>
  <c r="AE520" i="10"/>
  <c r="AF520" i="10" s="1"/>
  <c r="A521" i="10"/>
  <c r="G521" i="10"/>
  <c r="I521" i="10"/>
  <c r="J521" i="10"/>
  <c r="K521" i="10"/>
  <c r="T521" i="10"/>
  <c r="U521" i="10" s="1"/>
  <c r="V521" i="10"/>
  <c r="W521" i="10" s="1"/>
  <c r="X521" i="10"/>
  <c r="Y521" i="10"/>
  <c r="AE521" i="10"/>
  <c r="AF521" i="10" s="1"/>
  <c r="A522" i="10"/>
  <c r="G522" i="10"/>
  <c r="I522" i="10"/>
  <c r="J522" i="10" s="1"/>
  <c r="K522" i="10"/>
  <c r="T522" i="10"/>
  <c r="U522" i="10"/>
  <c r="V522" i="10"/>
  <c r="W522" i="10" s="1"/>
  <c r="X522" i="10"/>
  <c r="Y522" i="10"/>
  <c r="AE522" i="10"/>
  <c r="A523" i="10"/>
  <c r="G523" i="10"/>
  <c r="I523" i="10"/>
  <c r="J523" i="10" s="1"/>
  <c r="K523" i="10"/>
  <c r="T523" i="10"/>
  <c r="U523" i="10" s="1"/>
  <c r="V523" i="10"/>
  <c r="W523" i="10" s="1"/>
  <c r="X523" i="10"/>
  <c r="Y523" i="10"/>
  <c r="AE523" i="10"/>
  <c r="A524" i="10"/>
  <c r="G524" i="10"/>
  <c r="I524" i="10"/>
  <c r="J524" i="10" s="1"/>
  <c r="K524" i="10"/>
  <c r="T524" i="10"/>
  <c r="U524" i="10" s="1"/>
  <c r="V524" i="10"/>
  <c r="W524" i="10" s="1"/>
  <c r="X524" i="10"/>
  <c r="Y524" i="10"/>
  <c r="AE524" i="10"/>
  <c r="AF524" i="10" s="1"/>
  <c r="A525" i="10"/>
  <c r="G525" i="10"/>
  <c r="I525" i="10"/>
  <c r="J525" i="10" s="1"/>
  <c r="K525" i="10"/>
  <c r="T525" i="10"/>
  <c r="U525" i="10" s="1"/>
  <c r="V525" i="10"/>
  <c r="W525" i="10" s="1"/>
  <c r="X525" i="10"/>
  <c r="Y525" i="10"/>
  <c r="AE525" i="10"/>
  <c r="AF525" i="10" s="1"/>
  <c r="A526" i="10"/>
  <c r="G526" i="10"/>
  <c r="I526" i="10"/>
  <c r="J526" i="10" s="1"/>
  <c r="K526" i="10"/>
  <c r="T526" i="10"/>
  <c r="U526" i="10" s="1"/>
  <c r="V526" i="10"/>
  <c r="W526" i="10" s="1"/>
  <c r="X526" i="10"/>
  <c r="Y526" i="10"/>
  <c r="AE526" i="10"/>
  <c r="AF526" i="10" s="1"/>
  <c r="A527" i="10"/>
  <c r="G527" i="10"/>
  <c r="I527" i="10"/>
  <c r="J527" i="10" s="1"/>
  <c r="K527" i="10"/>
  <c r="T527" i="10"/>
  <c r="U527" i="10"/>
  <c r="V527" i="10"/>
  <c r="W527" i="10" s="1"/>
  <c r="X527" i="10"/>
  <c r="Y527" i="10"/>
  <c r="AE527" i="10"/>
  <c r="AF527" i="10" s="1"/>
  <c r="A528" i="10"/>
  <c r="G528" i="10"/>
  <c r="I528" i="10"/>
  <c r="J528" i="10"/>
  <c r="K528" i="10"/>
  <c r="T528" i="10"/>
  <c r="U528" i="10" s="1"/>
  <c r="V528" i="10"/>
  <c r="W528" i="10" s="1"/>
  <c r="X528" i="10"/>
  <c r="Y528" i="10"/>
  <c r="AE528" i="10"/>
  <c r="A529" i="10"/>
  <c r="G529" i="10"/>
  <c r="I529" i="10"/>
  <c r="J529" i="10" s="1"/>
  <c r="K529" i="10"/>
  <c r="T529" i="10"/>
  <c r="U529" i="10" s="1"/>
  <c r="V529" i="10"/>
  <c r="W529" i="10" s="1"/>
  <c r="X529" i="10"/>
  <c r="Y529" i="10"/>
  <c r="AE529" i="10"/>
  <c r="AF529" i="10" s="1"/>
  <c r="A530" i="10"/>
  <c r="G530" i="10"/>
  <c r="I530" i="10"/>
  <c r="J530" i="10"/>
  <c r="K530" i="10"/>
  <c r="T530" i="10"/>
  <c r="U530" i="10" s="1"/>
  <c r="V530" i="10"/>
  <c r="W530" i="10" s="1"/>
  <c r="X530" i="10"/>
  <c r="Y530" i="10"/>
  <c r="AE530" i="10"/>
  <c r="A531" i="10"/>
  <c r="G531" i="10"/>
  <c r="I531" i="10"/>
  <c r="J531" i="10" s="1"/>
  <c r="K531" i="10"/>
  <c r="L531" i="10"/>
  <c r="T531" i="10"/>
  <c r="U531" i="10"/>
  <c r="V531" i="10"/>
  <c r="W531" i="10" s="1"/>
  <c r="X531" i="10"/>
  <c r="Y531" i="10"/>
  <c r="AE531" i="10"/>
  <c r="A532" i="10"/>
  <c r="G532" i="10"/>
  <c r="I532" i="10"/>
  <c r="J532" i="10" s="1"/>
  <c r="K532" i="10"/>
  <c r="T532" i="10"/>
  <c r="U532" i="10" s="1"/>
  <c r="V532" i="10"/>
  <c r="W532" i="10" s="1"/>
  <c r="X532" i="10"/>
  <c r="Y532" i="10"/>
  <c r="AE532" i="10"/>
  <c r="AF532" i="10" s="1"/>
  <c r="A533" i="10"/>
  <c r="G533" i="10"/>
  <c r="I533" i="10"/>
  <c r="J533" i="10"/>
  <c r="K533" i="10"/>
  <c r="T533" i="10"/>
  <c r="U533" i="10" s="1"/>
  <c r="V533" i="10"/>
  <c r="W533" i="10"/>
  <c r="X533" i="10"/>
  <c r="Y533" i="10"/>
  <c r="AE533" i="10"/>
  <c r="AF533" i="10" s="1"/>
  <c r="A534" i="10"/>
  <c r="G534" i="10"/>
  <c r="I534" i="10"/>
  <c r="J534" i="10" s="1"/>
  <c r="K534" i="10"/>
  <c r="T534" i="10"/>
  <c r="U534" i="10" s="1"/>
  <c r="V534" i="10"/>
  <c r="W534" i="10" s="1"/>
  <c r="X534" i="10"/>
  <c r="Y534" i="10"/>
  <c r="AE534" i="10"/>
  <c r="AF534" i="10" s="1"/>
  <c r="A535" i="10"/>
  <c r="G535" i="10"/>
  <c r="I535" i="10"/>
  <c r="J535" i="10"/>
  <c r="K535" i="10"/>
  <c r="T535" i="10"/>
  <c r="U535" i="10" s="1"/>
  <c r="V535" i="10"/>
  <c r="W535" i="10" s="1"/>
  <c r="X535" i="10"/>
  <c r="Y535" i="10"/>
  <c r="AE535" i="10"/>
  <c r="AF535" i="10" s="1"/>
  <c r="A536" i="10"/>
  <c r="G536" i="10"/>
  <c r="I536" i="10"/>
  <c r="J536" i="10"/>
  <c r="K536" i="10"/>
  <c r="T536" i="10"/>
  <c r="U536" i="10" s="1"/>
  <c r="V536" i="10"/>
  <c r="W536" i="10" s="1"/>
  <c r="X536" i="10"/>
  <c r="Y536" i="10"/>
  <c r="AE536" i="10"/>
  <c r="AF536" i="10" s="1"/>
  <c r="A537" i="10"/>
  <c r="G537" i="10"/>
  <c r="I537" i="10"/>
  <c r="J537" i="10" s="1"/>
  <c r="K537" i="10"/>
  <c r="T537" i="10"/>
  <c r="U537" i="10" s="1"/>
  <c r="V537" i="10"/>
  <c r="W537" i="10" s="1"/>
  <c r="X537" i="10"/>
  <c r="Y537" i="10"/>
  <c r="AE537" i="10"/>
  <c r="AF537" i="10" s="1"/>
  <c r="A538" i="10"/>
  <c r="G538" i="10"/>
  <c r="I538" i="10"/>
  <c r="J538" i="10" s="1"/>
  <c r="K538" i="10"/>
  <c r="T538" i="10"/>
  <c r="U538" i="10" s="1"/>
  <c r="V538" i="10"/>
  <c r="W538" i="10" s="1"/>
  <c r="X538" i="10"/>
  <c r="Y538" i="10"/>
  <c r="AE538" i="10"/>
  <c r="A539" i="10"/>
  <c r="G539" i="10"/>
  <c r="I539" i="10"/>
  <c r="J539" i="10" s="1"/>
  <c r="K539" i="10"/>
  <c r="T539" i="10"/>
  <c r="U539" i="10" s="1"/>
  <c r="V539" i="10"/>
  <c r="W539" i="10" s="1"/>
  <c r="X539" i="10"/>
  <c r="Y539" i="10"/>
  <c r="AE539" i="10"/>
  <c r="A540" i="10"/>
  <c r="G540" i="10"/>
  <c r="I540" i="10"/>
  <c r="J540" i="10" s="1"/>
  <c r="K540" i="10"/>
  <c r="T540" i="10"/>
  <c r="U540" i="10" s="1"/>
  <c r="V540" i="10"/>
  <c r="W540" i="10" s="1"/>
  <c r="X540" i="10"/>
  <c r="Y540" i="10"/>
  <c r="AE540" i="10"/>
  <c r="AF540" i="10" s="1"/>
  <c r="A541" i="10"/>
  <c r="G541" i="10"/>
  <c r="I541" i="10"/>
  <c r="J541" i="10"/>
  <c r="K541" i="10"/>
  <c r="T541" i="10"/>
  <c r="U541" i="10" s="1"/>
  <c r="V541" i="10"/>
  <c r="W541" i="10"/>
  <c r="X541" i="10"/>
  <c r="Y541" i="10"/>
  <c r="AE541" i="10"/>
  <c r="AF541" i="10" s="1"/>
  <c r="A542" i="10"/>
  <c r="G542" i="10"/>
  <c r="I542" i="10"/>
  <c r="J542" i="10"/>
  <c r="K542" i="10"/>
  <c r="T542" i="10"/>
  <c r="U542" i="10" s="1"/>
  <c r="V542" i="10"/>
  <c r="W542" i="10" s="1"/>
  <c r="X542" i="10"/>
  <c r="Y542" i="10"/>
  <c r="AE542" i="10"/>
  <c r="AF542" i="10" s="1"/>
  <c r="A543" i="10"/>
  <c r="G543" i="10"/>
  <c r="I543" i="10"/>
  <c r="J543" i="10" s="1"/>
  <c r="K543" i="10"/>
  <c r="T543" i="10"/>
  <c r="U543" i="10" s="1"/>
  <c r="V543" i="10"/>
  <c r="W543" i="10" s="1"/>
  <c r="X543" i="10"/>
  <c r="Y543" i="10"/>
  <c r="AE543" i="10"/>
  <c r="A544" i="10"/>
  <c r="G544" i="10"/>
  <c r="I544" i="10"/>
  <c r="J544" i="10"/>
  <c r="K544" i="10"/>
  <c r="T544" i="10"/>
  <c r="U544" i="10" s="1"/>
  <c r="V544" i="10"/>
  <c r="W544" i="10" s="1"/>
  <c r="X544" i="10"/>
  <c r="Y544" i="10"/>
  <c r="AE544" i="10"/>
  <c r="AF544" i="10" s="1"/>
  <c r="A545" i="10"/>
  <c r="G545" i="10"/>
  <c r="I545" i="10"/>
  <c r="J545" i="10"/>
  <c r="K545" i="10"/>
  <c r="T545" i="10"/>
  <c r="U545" i="10"/>
  <c r="V545" i="10"/>
  <c r="W545" i="10" s="1"/>
  <c r="X545" i="10"/>
  <c r="Y545" i="10"/>
  <c r="AE545" i="10"/>
  <c r="AF545" i="10" s="1"/>
  <c r="A546" i="10"/>
  <c r="G546" i="10"/>
  <c r="I546" i="10"/>
  <c r="J546" i="10"/>
  <c r="K546" i="10"/>
  <c r="T546" i="10"/>
  <c r="U546" i="10" s="1"/>
  <c r="V546" i="10"/>
  <c r="W546" i="10" s="1"/>
  <c r="X546" i="10"/>
  <c r="Y546" i="10"/>
  <c r="AE546" i="10"/>
  <c r="A547" i="10"/>
  <c r="G547" i="10"/>
  <c r="I547" i="10"/>
  <c r="J547" i="10" s="1"/>
  <c r="K547" i="10"/>
  <c r="T547" i="10"/>
  <c r="U547" i="10" s="1"/>
  <c r="V547" i="10"/>
  <c r="W547" i="10" s="1"/>
  <c r="X547" i="10"/>
  <c r="Y547" i="10"/>
  <c r="AE547" i="10"/>
  <c r="A548" i="10"/>
  <c r="G548" i="10"/>
  <c r="I548" i="10"/>
  <c r="J548" i="10"/>
  <c r="K548" i="10"/>
  <c r="T548" i="10"/>
  <c r="U548" i="10"/>
  <c r="V548" i="10"/>
  <c r="W548" i="10" s="1"/>
  <c r="X548" i="10"/>
  <c r="Y548" i="10"/>
  <c r="AE548" i="10"/>
  <c r="A549" i="10"/>
  <c r="G549" i="10"/>
  <c r="I549" i="10"/>
  <c r="J549" i="10"/>
  <c r="K549" i="10"/>
  <c r="T549" i="10"/>
  <c r="U549" i="10" s="1"/>
  <c r="V549" i="10"/>
  <c r="W549" i="10" s="1"/>
  <c r="X549" i="10"/>
  <c r="Y549" i="10"/>
  <c r="AE549" i="10"/>
  <c r="AF549" i="10" s="1"/>
  <c r="A550" i="10"/>
  <c r="G550" i="10"/>
  <c r="I550" i="10"/>
  <c r="J550" i="10" s="1"/>
  <c r="K550" i="10"/>
  <c r="T550" i="10"/>
  <c r="U550" i="10" s="1"/>
  <c r="V550" i="10"/>
  <c r="W550" i="10" s="1"/>
  <c r="X550" i="10"/>
  <c r="Y550" i="10"/>
  <c r="AE550" i="10"/>
  <c r="AF550" i="10" s="1"/>
  <c r="A551" i="10"/>
  <c r="G551" i="10"/>
  <c r="I551" i="10"/>
  <c r="J551" i="10"/>
  <c r="K551" i="10"/>
  <c r="T551" i="10"/>
  <c r="U551" i="10" s="1"/>
  <c r="V551" i="10"/>
  <c r="W551" i="10" s="1"/>
  <c r="X551" i="10"/>
  <c r="Y551" i="10"/>
  <c r="AE551" i="10"/>
  <c r="AF551" i="10" s="1"/>
  <c r="A552" i="10"/>
  <c r="G552" i="10"/>
  <c r="I552" i="10"/>
  <c r="J552" i="10"/>
  <c r="K552" i="10"/>
  <c r="T552" i="10"/>
  <c r="U552" i="10" s="1"/>
  <c r="V552" i="10"/>
  <c r="W552" i="10" s="1"/>
  <c r="X552" i="10"/>
  <c r="Y552" i="10"/>
  <c r="AE552" i="10"/>
  <c r="AF552" i="10" s="1"/>
  <c r="A553" i="10"/>
  <c r="G553" i="10"/>
  <c r="I553" i="10"/>
  <c r="J553" i="10"/>
  <c r="K553" i="10"/>
  <c r="T553" i="10"/>
  <c r="U553" i="10" s="1"/>
  <c r="V553" i="10"/>
  <c r="W553" i="10" s="1"/>
  <c r="X553" i="10"/>
  <c r="Y553" i="10"/>
  <c r="AE553" i="10"/>
  <c r="AF553" i="10" s="1"/>
  <c r="A554" i="10"/>
  <c r="G554" i="10"/>
  <c r="I554" i="10"/>
  <c r="J554" i="10" s="1"/>
  <c r="K554" i="10"/>
  <c r="T554" i="10"/>
  <c r="U554" i="10" s="1"/>
  <c r="V554" i="10"/>
  <c r="W554" i="10" s="1"/>
  <c r="X554" i="10"/>
  <c r="Y554" i="10"/>
  <c r="AE554" i="10"/>
  <c r="A555" i="10"/>
  <c r="G555" i="10"/>
  <c r="I555" i="10"/>
  <c r="J555" i="10"/>
  <c r="K555" i="10"/>
  <c r="T555" i="10"/>
  <c r="U555" i="10" s="1"/>
  <c r="V555" i="10"/>
  <c r="W555" i="10" s="1"/>
  <c r="X555" i="10"/>
  <c r="Y555" i="10"/>
  <c r="AE555" i="10"/>
  <c r="A556" i="10"/>
  <c r="G556" i="10"/>
  <c r="I556" i="10"/>
  <c r="J556" i="10" s="1"/>
  <c r="K556" i="10"/>
  <c r="T556" i="10"/>
  <c r="U556" i="10" s="1"/>
  <c r="V556" i="10"/>
  <c r="W556" i="10" s="1"/>
  <c r="X556" i="10"/>
  <c r="Y556" i="10"/>
  <c r="AE556" i="10"/>
  <c r="AF556" i="10" s="1"/>
  <c r="A557" i="10"/>
  <c r="G557" i="10"/>
  <c r="I557" i="10"/>
  <c r="J557" i="10"/>
  <c r="K557" i="10"/>
  <c r="L557" i="10"/>
  <c r="T557" i="10"/>
  <c r="U557" i="10"/>
  <c r="V557" i="10"/>
  <c r="W557" i="10" s="1"/>
  <c r="X557" i="10"/>
  <c r="Y557" i="10"/>
  <c r="AE557" i="10"/>
  <c r="AF557" i="10" s="1"/>
  <c r="A558" i="10"/>
  <c r="G558" i="10"/>
  <c r="I558" i="10"/>
  <c r="J558" i="10"/>
  <c r="K558" i="10"/>
  <c r="T558" i="10"/>
  <c r="U558" i="10" s="1"/>
  <c r="V558" i="10"/>
  <c r="W558" i="10" s="1"/>
  <c r="X558" i="10"/>
  <c r="Y558" i="10"/>
  <c r="AE558" i="10"/>
  <c r="AF558" i="10" s="1"/>
  <c r="A559" i="10"/>
  <c r="G559" i="10"/>
  <c r="I559" i="10"/>
  <c r="J559" i="10" s="1"/>
  <c r="K559" i="10"/>
  <c r="T559" i="10"/>
  <c r="U559" i="10" s="1"/>
  <c r="V559" i="10"/>
  <c r="W559" i="10" s="1"/>
  <c r="X559" i="10"/>
  <c r="Y559" i="10"/>
  <c r="AE559" i="10"/>
  <c r="AF559" i="10" s="1"/>
  <c r="A560" i="10"/>
  <c r="G560" i="10"/>
  <c r="I560" i="10"/>
  <c r="J560" i="10"/>
  <c r="K560" i="10"/>
  <c r="T560" i="10"/>
  <c r="U560" i="10" s="1"/>
  <c r="V560" i="10"/>
  <c r="W560" i="10" s="1"/>
  <c r="X560" i="10"/>
  <c r="Y560" i="10"/>
  <c r="AE560" i="10"/>
  <c r="AF560" i="10" s="1"/>
  <c r="A561" i="10"/>
  <c r="G561" i="10"/>
  <c r="I561" i="10"/>
  <c r="J561" i="10" s="1"/>
  <c r="K561" i="10"/>
  <c r="T561" i="10"/>
  <c r="U561" i="10" s="1"/>
  <c r="V561" i="10"/>
  <c r="W561" i="10" s="1"/>
  <c r="X561" i="10"/>
  <c r="Y561" i="10"/>
  <c r="AE561" i="10"/>
  <c r="AF561" i="10" s="1"/>
  <c r="A562" i="10"/>
  <c r="G562" i="10"/>
  <c r="I562" i="10"/>
  <c r="J562" i="10"/>
  <c r="K562" i="10"/>
  <c r="T562" i="10"/>
  <c r="U562" i="10"/>
  <c r="V562" i="10"/>
  <c r="W562" i="10" s="1"/>
  <c r="X562" i="10"/>
  <c r="Y562" i="10"/>
  <c r="AE562" i="10"/>
  <c r="A563" i="10"/>
  <c r="G563" i="10"/>
  <c r="I563" i="10"/>
  <c r="J563" i="10" s="1"/>
  <c r="K563" i="10"/>
  <c r="T563" i="10"/>
  <c r="U563" i="10"/>
  <c r="V563" i="10"/>
  <c r="W563" i="10" s="1"/>
  <c r="X563" i="10"/>
  <c r="Y563" i="10"/>
  <c r="AE563" i="10"/>
  <c r="A564" i="10"/>
  <c r="G564" i="10"/>
  <c r="I564" i="10"/>
  <c r="J564" i="10" s="1"/>
  <c r="K564" i="10"/>
  <c r="T564" i="10"/>
  <c r="U564" i="10" s="1"/>
  <c r="V564" i="10"/>
  <c r="W564" i="10" s="1"/>
  <c r="X564" i="10"/>
  <c r="Y564" i="10"/>
  <c r="AE564" i="10"/>
  <c r="AF564" i="10" s="1"/>
  <c r="A565" i="10"/>
  <c r="G565" i="10"/>
  <c r="I565" i="10"/>
  <c r="J565" i="10"/>
  <c r="K565" i="10"/>
  <c r="T565" i="10"/>
  <c r="U565" i="10" s="1"/>
  <c r="V565" i="10"/>
  <c r="W565" i="10"/>
  <c r="X565" i="10"/>
  <c r="Y565" i="10"/>
  <c r="AE565" i="10"/>
  <c r="AF565" i="10" s="1"/>
  <c r="A566" i="10"/>
  <c r="G566" i="10"/>
  <c r="I566" i="10"/>
  <c r="J566" i="10" s="1"/>
  <c r="K566" i="10"/>
  <c r="T566" i="10"/>
  <c r="U566" i="10" s="1"/>
  <c r="V566" i="10"/>
  <c r="W566" i="10" s="1"/>
  <c r="X566" i="10"/>
  <c r="Y566" i="10"/>
  <c r="AE566" i="10"/>
  <c r="AF566" i="10" s="1"/>
  <c r="A567" i="10"/>
  <c r="G567" i="10"/>
  <c r="I567" i="10"/>
  <c r="J567" i="10"/>
  <c r="K567" i="10"/>
  <c r="T567" i="10"/>
  <c r="U567" i="10" s="1"/>
  <c r="V567" i="10"/>
  <c r="W567" i="10" s="1"/>
  <c r="X567" i="10"/>
  <c r="Y567" i="10"/>
  <c r="AE567" i="10"/>
  <c r="AF567" i="10" s="1"/>
  <c r="A568" i="10"/>
  <c r="G568" i="10"/>
  <c r="I568" i="10"/>
  <c r="J568" i="10"/>
  <c r="K568" i="10"/>
  <c r="T568" i="10"/>
  <c r="U568" i="10" s="1"/>
  <c r="V568" i="10"/>
  <c r="W568" i="10" s="1"/>
  <c r="X568" i="10"/>
  <c r="Y568" i="10"/>
  <c r="AE568" i="10"/>
  <c r="AF568" i="10" s="1"/>
  <c r="A569" i="10"/>
  <c r="G569" i="10"/>
  <c r="I569" i="10"/>
  <c r="J569" i="10"/>
  <c r="K569" i="10"/>
  <c r="T569" i="10"/>
  <c r="U569" i="10"/>
  <c r="V569" i="10"/>
  <c r="W569" i="10" s="1"/>
  <c r="X569" i="10"/>
  <c r="Y569" i="10"/>
  <c r="AE569" i="10"/>
  <c r="AF569" i="10" s="1"/>
  <c r="A570" i="10"/>
  <c r="G570" i="10"/>
  <c r="I570" i="10"/>
  <c r="J570" i="10"/>
  <c r="K570" i="10"/>
  <c r="T570" i="10"/>
  <c r="U570" i="10" s="1"/>
  <c r="V570" i="10"/>
  <c r="W570" i="10" s="1"/>
  <c r="X570" i="10"/>
  <c r="Y570" i="10"/>
  <c r="AE570" i="10"/>
  <c r="A571" i="10"/>
  <c r="G571" i="10"/>
  <c r="I571" i="10"/>
  <c r="J571" i="10" s="1"/>
  <c r="K571" i="10"/>
  <c r="T571" i="10"/>
  <c r="U571" i="10" s="1"/>
  <c r="V571" i="10"/>
  <c r="W571" i="10" s="1"/>
  <c r="X571" i="10"/>
  <c r="Y571" i="10"/>
  <c r="AE571" i="10"/>
  <c r="A572" i="10"/>
  <c r="G572" i="10"/>
  <c r="I572" i="10"/>
  <c r="J572" i="10"/>
  <c r="K572" i="10"/>
  <c r="T572" i="10"/>
  <c r="U572" i="10"/>
  <c r="V572" i="10"/>
  <c r="W572" i="10" s="1"/>
  <c r="X572" i="10"/>
  <c r="Y572" i="10"/>
  <c r="AE572" i="10"/>
  <c r="AF572" i="10" s="1"/>
  <c r="A573" i="10"/>
  <c r="G573" i="10"/>
  <c r="I573" i="10"/>
  <c r="J573" i="10" s="1"/>
  <c r="K573" i="10"/>
  <c r="T573" i="10"/>
  <c r="U573" i="10" s="1"/>
  <c r="V573" i="10"/>
  <c r="W573" i="10" s="1"/>
  <c r="X573" i="10"/>
  <c r="Y573" i="10"/>
  <c r="AE573" i="10"/>
  <c r="A574" i="10"/>
  <c r="G574" i="10"/>
  <c r="I574" i="10"/>
  <c r="J574" i="10" s="1"/>
  <c r="K574" i="10"/>
  <c r="T574" i="10"/>
  <c r="U574" i="10" s="1"/>
  <c r="V574" i="10"/>
  <c r="W574" i="10" s="1"/>
  <c r="X574" i="10"/>
  <c r="Y574" i="10"/>
  <c r="AE574" i="10"/>
  <c r="AF574" i="10" s="1"/>
  <c r="A575" i="10"/>
  <c r="G575" i="10"/>
  <c r="I575" i="10"/>
  <c r="J575" i="10"/>
  <c r="K575" i="10"/>
  <c r="T575" i="10"/>
  <c r="U575" i="10" s="1"/>
  <c r="V575" i="10"/>
  <c r="W575" i="10" s="1"/>
  <c r="X575" i="10"/>
  <c r="Y575" i="10"/>
  <c r="AE575" i="10"/>
  <c r="AF575" i="10" s="1"/>
  <c r="A576" i="10"/>
  <c r="G576" i="10"/>
  <c r="I576" i="10"/>
  <c r="J576" i="10"/>
  <c r="K576" i="10"/>
  <c r="T576" i="10"/>
  <c r="U576" i="10" s="1"/>
  <c r="V576" i="10"/>
  <c r="W576" i="10" s="1"/>
  <c r="X576" i="10"/>
  <c r="Y576" i="10"/>
  <c r="AE576" i="10"/>
  <c r="AF576" i="10" s="1"/>
  <c r="A577" i="10"/>
  <c r="G577" i="10"/>
  <c r="I577" i="10"/>
  <c r="J577" i="10" s="1"/>
  <c r="K577" i="10"/>
  <c r="T577" i="10"/>
  <c r="U577" i="10" s="1"/>
  <c r="V577" i="10"/>
  <c r="W577" i="10" s="1"/>
  <c r="X577" i="10"/>
  <c r="Y577" i="10"/>
  <c r="AE577" i="10"/>
  <c r="AF577" i="10" s="1"/>
  <c r="A578" i="10"/>
  <c r="G578" i="10"/>
  <c r="I578" i="10"/>
  <c r="J578" i="10" s="1"/>
  <c r="K578" i="10"/>
  <c r="T578" i="10"/>
  <c r="U578" i="10" s="1"/>
  <c r="V578" i="10"/>
  <c r="W578" i="10"/>
  <c r="X578" i="10"/>
  <c r="Y578" i="10"/>
  <c r="AE578" i="10"/>
  <c r="A579" i="10"/>
  <c r="G579" i="10"/>
  <c r="I579" i="10"/>
  <c r="J579" i="10"/>
  <c r="K579" i="10"/>
  <c r="T579" i="10"/>
  <c r="U579" i="10" s="1"/>
  <c r="V579" i="10"/>
  <c r="W579" i="10" s="1"/>
  <c r="X579" i="10"/>
  <c r="Y579" i="10"/>
  <c r="AE579" i="10"/>
  <c r="A580" i="10"/>
  <c r="G580" i="10"/>
  <c r="I580" i="10"/>
  <c r="J580" i="10"/>
  <c r="K580" i="10"/>
  <c r="T580" i="10"/>
  <c r="U580" i="10" s="1"/>
  <c r="V580" i="10"/>
  <c r="W580" i="10" s="1"/>
  <c r="X580" i="10"/>
  <c r="Y580" i="10"/>
  <c r="AE580" i="10"/>
  <c r="AF580" i="10" s="1"/>
  <c r="A581" i="10"/>
  <c r="G581" i="10"/>
  <c r="I581" i="10"/>
  <c r="J581" i="10"/>
  <c r="K581" i="10"/>
  <c r="T581" i="10"/>
  <c r="U581" i="10" s="1"/>
  <c r="V581" i="10"/>
  <c r="W581" i="10" s="1"/>
  <c r="X581" i="10"/>
  <c r="Y581" i="10"/>
  <c r="AE581" i="10"/>
  <c r="AF581" i="10" s="1"/>
  <c r="A582" i="10"/>
  <c r="G582" i="10"/>
  <c r="I582" i="10"/>
  <c r="J582" i="10" s="1"/>
  <c r="K582" i="10"/>
  <c r="T582" i="10"/>
  <c r="U582" i="10" s="1"/>
  <c r="V582" i="10"/>
  <c r="W582" i="10" s="1"/>
  <c r="X582" i="10"/>
  <c r="Y582" i="10"/>
  <c r="AE582" i="10"/>
  <c r="AF582" i="10" s="1"/>
  <c r="A583" i="10"/>
  <c r="G583" i="10"/>
  <c r="I583" i="10"/>
  <c r="J583" i="10"/>
  <c r="K583" i="10"/>
  <c r="T583" i="10"/>
  <c r="U583" i="10" s="1"/>
  <c r="V583" i="10"/>
  <c r="W583" i="10" s="1"/>
  <c r="X583" i="10"/>
  <c r="Y583" i="10"/>
  <c r="AE583" i="10"/>
  <c r="AF583" i="10" s="1"/>
  <c r="A584" i="10"/>
  <c r="G584" i="10"/>
  <c r="I584" i="10"/>
  <c r="J584" i="10" s="1"/>
  <c r="K584" i="10"/>
  <c r="T584" i="10"/>
  <c r="U584" i="10" s="1"/>
  <c r="V584" i="10"/>
  <c r="W584" i="10" s="1"/>
  <c r="X584" i="10"/>
  <c r="Y584" i="10"/>
  <c r="AE584" i="10"/>
  <c r="AF584" i="10" s="1"/>
  <c r="A585" i="10"/>
  <c r="G585" i="10"/>
  <c r="I585" i="10"/>
  <c r="J585" i="10"/>
  <c r="K585" i="10"/>
  <c r="T585" i="10"/>
  <c r="U585" i="10" s="1"/>
  <c r="V585" i="10"/>
  <c r="W585" i="10" s="1"/>
  <c r="X585" i="10"/>
  <c r="Y585" i="10"/>
  <c r="AE585" i="10"/>
  <c r="AF585" i="10" s="1"/>
  <c r="A586" i="10"/>
  <c r="G586" i="10"/>
  <c r="I586" i="10"/>
  <c r="J586" i="10" s="1"/>
  <c r="K586" i="10"/>
  <c r="T586" i="10"/>
  <c r="U586" i="10" s="1"/>
  <c r="V586" i="10"/>
  <c r="W586" i="10" s="1"/>
  <c r="X586" i="10"/>
  <c r="Y586" i="10"/>
  <c r="AE586" i="10"/>
  <c r="A587" i="10"/>
  <c r="G587" i="10"/>
  <c r="I587" i="10"/>
  <c r="J587" i="10"/>
  <c r="K587" i="10"/>
  <c r="T587" i="10"/>
  <c r="U587" i="10" s="1"/>
  <c r="V587" i="10"/>
  <c r="W587" i="10" s="1"/>
  <c r="X587" i="10"/>
  <c r="Y587" i="10"/>
  <c r="AE587" i="10"/>
  <c r="A588" i="10"/>
  <c r="G588" i="10"/>
  <c r="I588" i="10"/>
  <c r="J588" i="10"/>
  <c r="K588" i="10"/>
  <c r="T588" i="10"/>
  <c r="U588" i="10" s="1"/>
  <c r="V588" i="10"/>
  <c r="W588" i="10" s="1"/>
  <c r="X588" i="10"/>
  <c r="Y588" i="10"/>
  <c r="AE588" i="10"/>
  <c r="AF588" i="10" s="1"/>
  <c r="A589" i="10"/>
  <c r="G589" i="10"/>
  <c r="I589" i="10"/>
  <c r="J589" i="10"/>
  <c r="K589" i="10"/>
  <c r="T589" i="10"/>
  <c r="U589" i="10" s="1"/>
  <c r="V589" i="10"/>
  <c r="W589" i="10" s="1"/>
  <c r="X589" i="10"/>
  <c r="Y589" i="10"/>
  <c r="AE589" i="10"/>
  <c r="A590" i="10"/>
  <c r="G590" i="10"/>
  <c r="I590" i="10"/>
  <c r="J590" i="10" s="1"/>
  <c r="K590" i="10"/>
  <c r="T590" i="10"/>
  <c r="U590" i="10" s="1"/>
  <c r="V590" i="10"/>
  <c r="W590" i="10" s="1"/>
  <c r="X590" i="10"/>
  <c r="Y590" i="10"/>
  <c r="AE590" i="10"/>
  <c r="AF590" i="10" s="1"/>
  <c r="A591" i="10"/>
  <c r="G591" i="10"/>
  <c r="I591" i="10"/>
  <c r="J591" i="10"/>
  <c r="K591" i="10"/>
  <c r="T591" i="10"/>
  <c r="U591" i="10" s="1"/>
  <c r="V591" i="10"/>
  <c r="W591" i="10" s="1"/>
  <c r="X591" i="10"/>
  <c r="Y591" i="10"/>
  <c r="AE591" i="10"/>
  <c r="AF591" i="10" s="1"/>
  <c r="A592" i="10"/>
  <c r="G592" i="10"/>
  <c r="I592" i="10"/>
  <c r="J592" i="10"/>
  <c r="K592" i="10"/>
  <c r="T592" i="10"/>
  <c r="U592" i="10" s="1"/>
  <c r="V592" i="10"/>
  <c r="W592" i="10" s="1"/>
  <c r="X592" i="10"/>
  <c r="Y592" i="10"/>
  <c r="AE592" i="10"/>
  <c r="A593" i="10"/>
  <c r="G593" i="10"/>
  <c r="I593" i="10"/>
  <c r="J593" i="10"/>
  <c r="K593" i="10"/>
  <c r="T593" i="10"/>
  <c r="U593" i="10" s="1"/>
  <c r="V593" i="10"/>
  <c r="W593" i="10" s="1"/>
  <c r="X593" i="10"/>
  <c r="Y593" i="10"/>
  <c r="AE593" i="10"/>
  <c r="AF593" i="10" s="1"/>
  <c r="A594" i="10"/>
  <c r="G594" i="10"/>
  <c r="I594" i="10"/>
  <c r="J594" i="10" s="1"/>
  <c r="K594" i="10"/>
  <c r="T594" i="10"/>
  <c r="U594" i="10" s="1"/>
  <c r="V594" i="10"/>
  <c r="W594" i="10" s="1"/>
  <c r="X594" i="10"/>
  <c r="Y594" i="10"/>
  <c r="AE594" i="10"/>
  <c r="A595" i="10"/>
  <c r="G595" i="10"/>
  <c r="I595" i="10"/>
  <c r="J595" i="10"/>
  <c r="K595" i="10"/>
  <c r="T595" i="10"/>
  <c r="U595" i="10" s="1"/>
  <c r="V595" i="10"/>
  <c r="W595" i="10" s="1"/>
  <c r="X595" i="10"/>
  <c r="Y595" i="10"/>
  <c r="AE595" i="10"/>
  <c r="A596" i="10"/>
  <c r="G596" i="10"/>
  <c r="I596" i="10"/>
  <c r="J596" i="10" s="1"/>
  <c r="K596" i="10"/>
  <c r="T596" i="10"/>
  <c r="U596" i="10" s="1"/>
  <c r="V596" i="10"/>
  <c r="W596" i="10" s="1"/>
  <c r="X596" i="10"/>
  <c r="Y596" i="10"/>
  <c r="AE596" i="10"/>
  <c r="AF596" i="10" s="1"/>
  <c r="A597" i="10"/>
  <c r="G597" i="10"/>
  <c r="I597" i="10"/>
  <c r="J597" i="10"/>
  <c r="K597" i="10"/>
  <c r="T597" i="10"/>
  <c r="U597" i="10" s="1"/>
  <c r="V597" i="10"/>
  <c r="W597" i="10" s="1"/>
  <c r="X597" i="10"/>
  <c r="Y597" i="10"/>
  <c r="AE597" i="10"/>
  <c r="A598" i="10"/>
  <c r="G598" i="10"/>
  <c r="I598" i="10"/>
  <c r="J598" i="10" s="1"/>
  <c r="K598" i="10"/>
  <c r="T598" i="10"/>
  <c r="U598" i="10" s="1"/>
  <c r="V598" i="10"/>
  <c r="W598" i="10" s="1"/>
  <c r="X598" i="10"/>
  <c r="Y598" i="10"/>
  <c r="AE598" i="10"/>
  <c r="AF598" i="10" s="1"/>
  <c r="A599" i="10"/>
  <c r="G599" i="10"/>
  <c r="I599" i="10"/>
  <c r="J599" i="10"/>
  <c r="K599" i="10"/>
  <c r="T599" i="10"/>
  <c r="U599" i="10" s="1"/>
  <c r="V599" i="10"/>
  <c r="W599" i="10" s="1"/>
  <c r="X599" i="10"/>
  <c r="Y599" i="10"/>
  <c r="AE599" i="10"/>
  <c r="AF599" i="10" s="1"/>
  <c r="A600" i="10"/>
  <c r="G600" i="10"/>
  <c r="I600" i="10"/>
  <c r="J600" i="10" s="1"/>
  <c r="K600" i="10"/>
  <c r="T600" i="10"/>
  <c r="U600" i="10" s="1"/>
  <c r="V600" i="10"/>
  <c r="W600" i="10" s="1"/>
  <c r="X600" i="10"/>
  <c r="Y600" i="10"/>
  <c r="AE600" i="10"/>
  <c r="AF600" i="10" s="1"/>
  <c r="A601" i="10"/>
  <c r="G601" i="10"/>
  <c r="I601" i="10"/>
  <c r="J601" i="10"/>
  <c r="K601" i="10"/>
  <c r="T601" i="10"/>
  <c r="U601" i="10" s="1"/>
  <c r="V601" i="10"/>
  <c r="W601" i="10" s="1"/>
  <c r="X601" i="10"/>
  <c r="Y601" i="10"/>
  <c r="AE601" i="10"/>
  <c r="A602" i="10"/>
  <c r="G602" i="10"/>
  <c r="I602" i="10"/>
  <c r="J602" i="10" s="1"/>
  <c r="K602" i="10"/>
  <c r="T602" i="10"/>
  <c r="U602" i="10" s="1"/>
  <c r="V602" i="10"/>
  <c r="W602" i="10" s="1"/>
  <c r="X602" i="10"/>
  <c r="Y602" i="10"/>
  <c r="AE602" i="10"/>
  <c r="A603" i="10"/>
  <c r="G603" i="10"/>
  <c r="I603" i="10"/>
  <c r="J603" i="10"/>
  <c r="K603" i="10"/>
  <c r="T603" i="10"/>
  <c r="U603" i="10" s="1"/>
  <c r="V603" i="10"/>
  <c r="W603" i="10" s="1"/>
  <c r="X603" i="10"/>
  <c r="Y603" i="10"/>
  <c r="AE603" i="10"/>
  <c r="AF603" i="10" s="1"/>
  <c r="A604" i="10"/>
  <c r="G604" i="10"/>
  <c r="I604" i="10"/>
  <c r="J604" i="10"/>
  <c r="K604" i="10"/>
  <c r="T604" i="10"/>
  <c r="U604" i="10" s="1"/>
  <c r="V604" i="10"/>
  <c r="W604" i="10" s="1"/>
  <c r="X604" i="10"/>
  <c r="Y604" i="10"/>
  <c r="AE604" i="10"/>
  <c r="AF604" i="10" s="1"/>
  <c r="A605" i="10"/>
  <c r="G605" i="10"/>
  <c r="I605" i="10"/>
  <c r="J605" i="10"/>
  <c r="K605" i="10"/>
  <c r="T605" i="10"/>
  <c r="U605" i="10" s="1"/>
  <c r="V605" i="10"/>
  <c r="W605" i="10"/>
  <c r="X605" i="10"/>
  <c r="Y605" i="10"/>
  <c r="AE605" i="10"/>
  <c r="AF605" i="10" s="1"/>
  <c r="A606" i="10"/>
  <c r="G606" i="10"/>
  <c r="I606" i="10"/>
  <c r="J606" i="10"/>
  <c r="K606" i="10"/>
  <c r="T606" i="10"/>
  <c r="U606" i="10" s="1"/>
  <c r="V606" i="10"/>
  <c r="W606" i="10" s="1"/>
  <c r="X606" i="10"/>
  <c r="Y606" i="10"/>
  <c r="AE606" i="10"/>
  <c r="AF606" i="10" s="1"/>
  <c r="A607" i="10"/>
  <c r="G607" i="10"/>
  <c r="I607" i="10"/>
  <c r="J607" i="10" s="1"/>
  <c r="K607" i="10"/>
  <c r="T607" i="10"/>
  <c r="U607" i="10" s="1"/>
  <c r="V607" i="10"/>
  <c r="W607" i="10" s="1"/>
  <c r="X607" i="10"/>
  <c r="Y607" i="10"/>
  <c r="AE607" i="10"/>
  <c r="AF607" i="10" s="1"/>
  <c r="A608" i="10"/>
  <c r="G608" i="10"/>
  <c r="I608" i="10"/>
  <c r="J608" i="10" s="1"/>
  <c r="K608" i="10"/>
  <c r="T608" i="10"/>
  <c r="U608" i="10" s="1"/>
  <c r="V608" i="10"/>
  <c r="W608" i="10"/>
  <c r="X608" i="10"/>
  <c r="Y608" i="10"/>
  <c r="AE608" i="10"/>
  <c r="AF608" i="10" s="1"/>
  <c r="A609" i="10"/>
  <c r="G609" i="10"/>
  <c r="I609" i="10"/>
  <c r="J609" i="10" s="1"/>
  <c r="K609" i="10"/>
  <c r="T609" i="10"/>
  <c r="U609" i="10" s="1"/>
  <c r="V609" i="10"/>
  <c r="W609" i="10" s="1"/>
  <c r="X609" i="10"/>
  <c r="Y609" i="10"/>
  <c r="AE609" i="10"/>
  <c r="AF609" i="10" s="1"/>
  <c r="A610" i="10"/>
  <c r="G610" i="10"/>
  <c r="I610" i="10"/>
  <c r="J610" i="10"/>
  <c r="K610" i="10"/>
  <c r="T610" i="10"/>
  <c r="U610" i="10" s="1"/>
  <c r="V610" i="10"/>
  <c r="W610" i="10" s="1"/>
  <c r="X610" i="10"/>
  <c r="Y610" i="10"/>
  <c r="AE610" i="10"/>
  <c r="A611" i="10"/>
  <c r="G611" i="10"/>
  <c r="I611" i="10"/>
  <c r="J611" i="10"/>
  <c r="K611" i="10"/>
  <c r="T611" i="10"/>
  <c r="U611" i="10" s="1"/>
  <c r="V611" i="10"/>
  <c r="W611" i="10" s="1"/>
  <c r="X611" i="10"/>
  <c r="Y611" i="10"/>
  <c r="AE611" i="10"/>
  <c r="A612" i="10"/>
  <c r="G612" i="10"/>
  <c r="I612" i="10"/>
  <c r="J612" i="10"/>
  <c r="K612" i="10"/>
  <c r="T612" i="10"/>
  <c r="U612" i="10" s="1"/>
  <c r="V612" i="10"/>
  <c r="W612" i="10" s="1"/>
  <c r="X612" i="10"/>
  <c r="Y612" i="10"/>
  <c r="AE612" i="10"/>
  <c r="AF612" i="10" s="1"/>
  <c r="A613" i="10"/>
  <c r="G613" i="10"/>
  <c r="I613" i="10"/>
  <c r="J613" i="10" s="1"/>
  <c r="K613" i="10"/>
  <c r="T613" i="10"/>
  <c r="U613" i="10" s="1"/>
  <c r="V613" i="10"/>
  <c r="W613" i="10" s="1"/>
  <c r="X613" i="10"/>
  <c r="Y613" i="10"/>
  <c r="AE613" i="10"/>
  <c r="AF613" i="10" s="1"/>
  <c r="A614" i="10"/>
  <c r="G614" i="10"/>
  <c r="I614" i="10"/>
  <c r="J614" i="10"/>
  <c r="K614" i="10"/>
  <c r="T614" i="10"/>
  <c r="U614" i="10"/>
  <c r="V614" i="10"/>
  <c r="W614" i="10"/>
  <c r="X614" i="10"/>
  <c r="Y614" i="10"/>
  <c r="AE614" i="10"/>
  <c r="AF614" i="10" s="1"/>
  <c r="A615" i="10"/>
  <c r="G615" i="10"/>
  <c r="I615" i="10"/>
  <c r="J615" i="10"/>
  <c r="K615" i="10"/>
  <c r="T615" i="10"/>
  <c r="U615" i="10"/>
  <c r="V615" i="10"/>
  <c r="W615" i="10" s="1"/>
  <c r="X615" i="10"/>
  <c r="Y615" i="10"/>
  <c r="AE615" i="10"/>
  <c r="AF615" i="10" s="1"/>
  <c r="A616" i="10"/>
  <c r="G616" i="10"/>
  <c r="I616" i="10"/>
  <c r="J616" i="10"/>
  <c r="K616" i="10"/>
  <c r="T616" i="10"/>
  <c r="U616" i="10" s="1"/>
  <c r="V616" i="10"/>
  <c r="W616" i="10" s="1"/>
  <c r="X616" i="10"/>
  <c r="Y616" i="10"/>
  <c r="AE616" i="10"/>
  <c r="AF616" i="10" s="1"/>
  <c r="A617" i="10"/>
  <c r="G617" i="10"/>
  <c r="I617" i="10"/>
  <c r="J617" i="10"/>
  <c r="K617" i="10"/>
  <c r="T617" i="10"/>
  <c r="U617" i="10"/>
  <c r="V617" i="10"/>
  <c r="W617" i="10" s="1"/>
  <c r="X617" i="10"/>
  <c r="Y617" i="10"/>
  <c r="AE617" i="10"/>
  <c r="AF617" i="10" s="1"/>
  <c r="A618" i="10"/>
  <c r="G618" i="10"/>
  <c r="I618" i="10"/>
  <c r="J618" i="10"/>
  <c r="K618" i="10"/>
  <c r="T618" i="10"/>
  <c r="U618" i="10" s="1"/>
  <c r="V618" i="10"/>
  <c r="W618" i="10" s="1"/>
  <c r="X618" i="10"/>
  <c r="Y618" i="10"/>
  <c r="AE618" i="10"/>
  <c r="A619" i="10"/>
  <c r="G619" i="10"/>
  <c r="I619" i="10"/>
  <c r="J619" i="10" s="1"/>
  <c r="K619" i="10"/>
  <c r="T619" i="10"/>
  <c r="U619" i="10" s="1"/>
  <c r="V619" i="10"/>
  <c r="W619" i="10" s="1"/>
  <c r="X619" i="10"/>
  <c r="Y619" i="10"/>
  <c r="AE619" i="10"/>
  <c r="A620" i="10"/>
  <c r="G620" i="10"/>
  <c r="I620" i="10"/>
  <c r="J620" i="10"/>
  <c r="K620" i="10"/>
  <c r="T620" i="10"/>
  <c r="U620" i="10" s="1"/>
  <c r="V620" i="10"/>
  <c r="W620" i="10" s="1"/>
  <c r="X620" i="10"/>
  <c r="Y620" i="10"/>
  <c r="AE620" i="10"/>
  <c r="AF620" i="10" s="1"/>
  <c r="A621" i="10"/>
  <c r="G621" i="10"/>
  <c r="I621" i="10"/>
  <c r="J621" i="10"/>
  <c r="K621" i="10"/>
  <c r="T621" i="10"/>
  <c r="U621" i="10" s="1"/>
  <c r="V621" i="10"/>
  <c r="W621" i="10" s="1"/>
  <c r="X621" i="10"/>
  <c r="Y621" i="10"/>
  <c r="AE621" i="10"/>
  <c r="A622" i="10"/>
  <c r="G622" i="10"/>
  <c r="I622" i="10"/>
  <c r="J622" i="10"/>
  <c r="K622" i="10"/>
  <c r="T622" i="10"/>
  <c r="U622" i="10" s="1"/>
  <c r="V622" i="10"/>
  <c r="W622" i="10" s="1"/>
  <c r="X622" i="10"/>
  <c r="Y622" i="10"/>
  <c r="AE622" i="10"/>
  <c r="AF622" i="10" s="1"/>
  <c r="A623" i="10"/>
  <c r="G623" i="10"/>
  <c r="I623" i="10"/>
  <c r="J623" i="10" s="1"/>
  <c r="K623" i="10"/>
  <c r="T623" i="10"/>
  <c r="U623" i="10" s="1"/>
  <c r="V623" i="10"/>
  <c r="W623" i="10" s="1"/>
  <c r="X623" i="10"/>
  <c r="Y623" i="10"/>
  <c r="AE623" i="10"/>
  <c r="AF623" i="10" s="1"/>
  <c r="A624" i="10"/>
  <c r="G624" i="10"/>
  <c r="I624" i="10"/>
  <c r="J624" i="10"/>
  <c r="K624" i="10"/>
  <c r="T624" i="10"/>
  <c r="U624" i="10" s="1"/>
  <c r="V624" i="10"/>
  <c r="W624" i="10" s="1"/>
  <c r="X624" i="10"/>
  <c r="Y624" i="10"/>
  <c r="AE624" i="10"/>
  <c r="AF624" i="10" s="1"/>
  <c r="A625" i="10"/>
  <c r="G625" i="10"/>
  <c r="I625" i="10"/>
  <c r="J625" i="10"/>
  <c r="K625" i="10"/>
  <c r="T625" i="10"/>
  <c r="U625" i="10" s="1"/>
  <c r="V625" i="10"/>
  <c r="W625" i="10" s="1"/>
  <c r="X625" i="10"/>
  <c r="Y625" i="10"/>
  <c r="AE625" i="10"/>
  <c r="AF625" i="10" s="1"/>
  <c r="A626" i="10"/>
  <c r="G626" i="10"/>
  <c r="I626" i="10"/>
  <c r="J626" i="10"/>
  <c r="K626" i="10"/>
  <c r="T626" i="10"/>
  <c r="U626" i="10" s="1"/>
  <c r="V626" i="10"/>
  <c r="W626" i="10" s="1"/>
  <c r="X626" i="10"/>
  <c r="Y626" i="10"/>
  <c r="AE626" i="10"/>
  <c r="A627" i="10"/>
  <c r="G627" i="10"/>
  <c r="I627" i="10"/>
  <c r="J627" i="10" s="1"/>
  <c r="K627" i="10"/>
  <c r="T627" i="10"/>
  <c r="U627" i="10" s="1"/>
  <c r="V627" i="10"/>
  <c r="W627" i="10" s="1"/>
  <c r="X627" i="10"/>
  <c r="Y627" i="10"/>
  <c r="AE627" i="10"/>
  <c r="A628" i="10"/>
  <c r="G628" i="10"/>
  <c r="I628" i="10"/>
  <c r="J628" i="10"/>
  <c r="K628" i="10"/>
  <c r="T628" i="10"/>
  <c r="U628" i="10"/>
  <c r="V628" i="10"/>
  <c r="W628" i="10" s="1"/>
  <c r="X628" i="10"/>
  <c r="Y628" i="10"/>
  <c r="AE628" i="10"/>
  <c r="AF628" i="10" s="1"/>
  <c r="A629" i="10"/>
  <c r="G629" i="10"/>
  <c r="I629" i="10"/>
  <c r="J629" i="10" s="1"/>
  <c r="K629" i="10"/>
  <c r="T629" i="10"/>
  <c r="U629" i="10" s="1"/>
  <c r="V629" i="10"/>
  <c r="W629" i="10" s="1"/>
  <c r="X629" i="10"/>
  <c r="Y629" i="10"/>
  <c r="AE629" i="10"/>
  <c r="AF629" i="10" s="1"/>
  <c r="A630" i="10"/>
  <c r="G630" i="10"/>
  <c r="I630" i="10"/>
  <c r="J630" i="10"/>
  <c r="K630" i="10"/>
  <c r="T630" i="10"/>
  <c r="U630" i="10"/>
  <c r="V630" i="10"/>
  <c r="W630" i="10"/>
  <c r="X630" i="10"/>
  <c r="Y630" i="10"/>
  <c r="AE630" i="10"/>
  <c r="AF630" i="10" s="1"/>
  <c r="A631" i="10"/>
  <c r="G631" i="10"/>
  <c r="I631" i="10"/>
  <c r="J631" i="10"/>
  <c r="K631" i="10"/>
  <c r="T631" i="10"/>
  <c r="U631" i="10" s="1"/>
  <c r="V631" i="10"/>
  <c r="W631" i="10" s="1"/>
  <c r="X631" i="10"/>
  <c r="Y631" i="10"/>
  <c r="AE631" i="10"/>
  <c r="AF631" i="10" s="1"/>
  <c r="A632" i="10"/>
  <c r="G632" i="10"/>
  <c r="I632" i="10"/>
  <c r="J632" i="10" s="1"/>
  <c r="K632" i="10"/>
  <c r="T632" i="10"/>
  <c r="U632" i="10" s="1"/>
  <c r="V632" i="10"/>
  <c r="W632" i="10" s="1"/>
  <c r="X632" i="10"/>
  <c r="Y632" i="10"/>
  <c r="AE632" i="10"/>
  <c r="AF632" i="10" s="1"/>
  <c r="A633" i="10"/>
  <c r="G633" i="10"/>
  <c r="I633" i="10"/>
  <c r="J633" i="10"/>
  <c r="K633" i="10"/>
  <c r="T633" i="10"/>
  <c r="U633" i="10" s="1"/>
  <c r="V633" i="10"/>
  <c r="W633" i="10" s="1"/>
  <c r="X633" i="10"/>
  <c r="Y633" i="10"/>
  <c r="AE633" i="10"/>
  <c r="AF633" i="10" s="1"/>
  <c r="A634" i="10"/>
  <c r="G634" i="10"/>
  <c r="I634" i="10"/>
  <c r="J634" i="10"/>
  <c r="K634" i="10"/>
  <c r="T634" i="10"/>
  <c r="U634" i="10" s="1"/>
  <c r="V634" i="10"/>
  <c r="W634" i="10" s="1"/>
  <c r="X634" i="10"/>
  <c r="Y634" i="10"/>
  <c r="AE634" i="10"/>
  <c r="A635" i="10"/>
  <c r="G635" i="10"/>
  <c r="I635" i="10"/>
  <c r="J635" i="10" s="1"/>
  <c r="K635" i="10"/>
  <c r="T635" i="10"/>
  <c r="U635" i="10" s="1"/>
  <c r="V635" i="10"/>
  <c r="W635" i="10" s="1"/>
  <c r="X635" i="10"/>
  <c r="Y635" i="10"/>
  <c r="AE635" i="10"/>
  <c r="AF635" i="10" s="1"/>
  <c r="A636" i="10"/>
  <c r="G636" i="10"/>
  <c r="I636" i="10"/>
  <c r="J636" i="10" s="1"/>
  <c r="K636" i="10"/>
  <c r="T636" i="10"/>
  <c r="U636" i="10" s="1"/>
  <c r="V636" i="10"/>
  <c r="W636" i="10" s="1"/>
  <c r="X636" i="10"/>
  <c r="Y636" i="10"/>
  <c r="AE636" i="10"/>
  <c r="AF636" i="10" s="1"/>
  <c r="A637" i="10"/>
  <c r="G637" i="10"/>
  <c r="I637" i="10"/>
  <c r="J637" i="10" s="1"/>
  <c r="K637" i="10"/>
  <c r="T637" i="10"/>
  <c r="U637" i="10" s="1"/>
  <c r="V637" i="10"/>
  <c r="W637" i="10" s="1"/>
  <c r="X637" i="10"/>
  <c r="Y637" i="10"/>
  <c r="AE637" i="10"/>
  <c r="AF637" i="10" s="1"/>
  <c r="A638" i="10"/>
  <c r="G638" i="10"/>
  <c r="I638" i="10"/>
  <c r="J638" i="10"/>
  <c r="K638" i="10"/>
  <c r="T638" i="10"/>
  <c r="U638" i="10" s="1"/>
  <c r="V638" i="10"/>
  <c r="W638" i="10" s="1"/>
  <c r="X638" i="10"/>
  <c r="Y638" i="10"/>
  <c r="AE638" i="10"/>
  <c r="AF638" i="10" s="1"/>
  <c r="A639" i="10"/>
  <c r="G639" i="10"/>
  <c r="I639" i="10"/>
  <c r="J639" i="10"/>
  <c r="K639" i="10"/>
  <c r="T639" i="10"/>
  <c r="U639" i="10" s="1"/>
  <c r="V639" i="10"/>
  <c r="W639" i="10" s="1"/>
  <c r="X639" i="10"/>
  <c r="Y639" i="10"/>
  <c r="AE639" i="10"/>
  <c r="AF639" i="10" s="1"/>
  <c r="A640" i="10"/>
  <c r="G640" i="10"/>
  <c r="I640" i="10"/>
  <c r="J640" i="10" s="1"/>
  <c r="K640" i="10"/>
  <c r="T640" i="10"/>
  <c r="U640" i="10" s="1"/>
  <c r="V640" i="10"/>
  <c r="W640" i="10"/>
  <c r="X640" i="10"/>
  <c r="Y640" i="10"/>
  <c r="AE640" i="10"/>
  <c r="AF640" i="10" s="1"/>
  <c r="A641" i="10"/>
  <c r="G641" i="10"/>
  <c r="I641" i="10"/>
  <c r="J641" i="10" s="1"/>
  <c r="K641" i="10"/>
  <c r="T641" i="10"/>
  <c r="U641" i="10" s="1"/>
  <c r="V641" i="10"/>
  <c r="W641" i="10" s="1"/>
  <c r="X641" i="10"/>
  <c r="Y641" i="10"/>
  <c r="AE641" i="10"/>
  <c r="AF641" i="10" s="1"/>
  <c r="A642" i="10"/>
  <c r="G642" i="10"/>
  <c r="I642" i="10"/>
  <c r="J642" i="10"/>
  <c r="K642" i="10"/>
  <c r="T642" i="10"/>
  <c r="U642" i="10" s="1"/>
  <c r="V642" i="10"/>
  <c r="W642" i="10" s="1"/>
  <c r="X642" i="10"/>
  <c r="Y642" i="10"/>
  <c r="AE642" i="10"/>
  <c r="A643" i="10"/>
  <c r="G643" i="10"/>
  <c r="I643" i="10"/>
  <c r="J643" i="10" s="1"/>
  <c r="K643" i="10"/>
  <c r="T643" i="10"/>
  <c r="U643" i="10"/>
  <c r="V643" i="10"/>
  <c r="W643" i="10" s="1"/>
  <c r="X643" i="10"/>
  <c r="Y643" i="10"/>
  <c r="AE643" i="10"/>
  <c r="A644" i="10"/>
  <c r="G644" i="10"/>
  <c r="I644" i="10"/>
  <c r="J644" i="10"/>
  <c r="K644" i="10"/>
  <c r="T644" i="10"/>
  <c r="U644" i="10" s="1"/>
  <c r="V644" i="10"/>
  <c r="W644" i="10" s="1"/>
  <c r="X644" i="10"/>
  <c r="Y644" i="10"/>
  <c r="AE644" i="10"/>
  <c r="AF644" i="10" s="1"/>
  <c r="A645" i="10"/>
  <c r="G645" i="10"/>
  <c r="I645" i="10"/>
  <c r="J645" i="10"/>
  <c r="K645" i="10"/>
  <c r="L645" i="10"/>
  <c r="T645" i="10"/>
  <c r="U645" i="10" s="1"/>
  <c r="V645" i="10"/>
  <c r="W645" i="10" s="1"/>
  <c r="X645" i="10"/>
  <c r="Y645" i="10"/>
  <c r="AE645" i="10"/>
  <c r="A646" i="10"/>
  <c r="G646" i="10"/>
  <c r="I646" i="10"/>
  <c r="J646" i="10" s="1"/>
  <c r="K646" i="10"/>
  <c r="T646" i="10"/>
  <c r="U646" i="10" s="1"/>
  <c r="V646" i="10"/>
  <c r="W646" i="10" s="1"/>
  <c r="X646" i="10"/>
  <c r="Y646" i="10"/>
  <c r="AE646" i="10"/>
  <c r="AF646" i="10" s="1"/>
  <c r="A647" i="10"/>
  <c r="G647" i="10"/>
  <c r="I647" i="10"/>
  <c r="J647" i="10"/>
  <c r="K647" i="10"/>
  <c r="T647" i="10"/>
  <c r="U647" i="10" s="1"/>
  <c r="V647" i="10"/>
  <c r="W647" i="10"/>
  <c r="X647" i="10"/>
  <c r="Y647" i="10"/>
  <c r="AE647" i="10"/>
  <c r="AF647" i="10" s="1"/>
  <c r="A648" i="10"/>
  <c r="G648" i="10"/>
  <c r="I648" i="10"/>
  <c r="J648" i="10"/>
  <c r="K648" i="10"/>
  <c r="T648" i="10"/>
  <c r="U648" i="10" s="1"/>
  <c r="V648" i="10"/>
  <c r="W648" i="10" s="1"/>
  <c r="X648" i="10"/>
  <c r="Y648" i="10"/>
  <c r="AE648" i="10"/>
  <c r="AF648" i="10" s="1"/>
  <c r="A649" i="10"/>
  <c r="G649" i="10"/>
  <c r="I649" i="10"/>
  <c r="J649" i="10"/>
  <c r="K649" i="10"/>
  <c r="T649" i="10"/>
  <c r="U649" i="10" s="1"/>
  <c r="V649" i="10"/>
  <c r="W649" i="10" s="1"/>
  <c r="X649" i="10"/>
  <c r="Y649" i="10"/>
  <c r="AE649" i="10"/>
  <c r="AF649" i="10" s="1"/>
  <c r="A650" i="10"/>
  <c r="G650" i="10"/>
  <c r="I650" i="10"/>
  <c r="J650" i="10" s="1"/>
  <c r="K650" i="10"/>
  <c r="T650" i="10"/>
  <c r="U650" i="10" s="1"/>
  <c r="V650" i="10"/>
  <c r="W650" i="10" s="1"/>
  <c r="X650" i="10"/>
  <c r="Y650" i="10"/>
  <c r="AE650" i="10"/>
  <c r="A651" i="10"/>
  <c r="G651" i="10"/>
  <c r="I651" i="10"/>
  <c r="J651" i="10" s="1"/>
  <c r="K651" i="10"/>
  <c r="T651" i="10"/>
  <c r="U651" i="10" s="1"/>
  <c r="V651" i="10"/>
  <c r="W651" i="10" s="1"/>
  <c r="X651" i="10"/>
  <c r="Y651" i="10"/>
  <c r="AE651" i="10"/>
  <c r="A652" i="10"/>
  <c r="G652" i="10"/>
  <c r="I652" i="10"/>
  <c r="J652" i="10"/>
  <c r="K652" i="10"/>
  <c r="T652" i="10"/>
  <c r="U652" i="10" s="1"/>
  <c r="V652" i="10"/>
  <c r="W652" i="10" s="1"/>
  <c r="X652" i="10"/>
  <c r="Y652" i="10"/>
  <c r="AE652" i="10"/>
  <c r="AF652" i="10" s="1"/>
  <c r="A653" i="10"/>
  <c r="G653" i="10"/>
  <c r="I653" i="10"/>
  <c r="J653" i="10"/>
  <c r="K653" i="10"/>
  <c r="T653" i="10"/>
  <c r="U653" i="10" s="1"/>
  <c r="V653" i="10"/>
  <c r="W653" i="10" s="1"/>
  <c r="X653" i="10"/>
  <c r="Y653" i="10"/>
  <c r="AE653" i="10"/>
  <c r="AF653" i="10" s="1"/>
  <c r="A654" i="10"/>
  <c r="G654" i="10"/>
  <c r="I654" i="10"/>
  <c r="J654" i="10" s="1"/>
  <c r="K654" i="10"/>
  <c r="T654" i="10"/>
  <c r="U654" i="10"/>
  <c r="V654" i="10"/>
  <c r="W654" i="10" s="1"/>
  <c r="X654" i="10"/>
  <c r="Y654" i="10"/>
  <c r="AE654" i="10"/>
  <c r="A655" i="10"/>
  <c r="G655" i="10"/>
  <c r="I655" i="10"/>
  <c r="J655" i="10" s="1"/>
  <c r="K655" i="10"/>
  <c r="T655" i="10"/>
  <c r="U655" i="10" s="1"/>
  <c r="V655" i="10"/>
  <c r="W655" i="10"/>
  <c r="X655" i="10"/>
  <c r="Y655" i="10"/>
  <c r="AE655" i="10"/>
  <c r="AF655" i="10" s="1"/>
  <c r="A656" i="10"/>
  <c r="G656" i="10"/>
  <c r="I656" i="10"/>
  <c r="J656" i="10" s="1"/>
  <c r="K656" i="10"/>
  <c r="T656" i="10"/>
  <c r="U656" i="10" s="1"/>
  <c r="V656" i="10"/>
  <c r="W656" i="10"/>
  <c r="X656" i="10"/>
  <c r="Y656" i="10"/>
  <c r="AE656" i="10"/>
  <c r="A657" i="10"/>
  <c r="G657" i="10"/>
  <c r="I657" i="10"/>
  <c r="J657" i="10" s="1"/>
  <c r="K657" i="10"/>
  <c r="T657" i="10"/>
  <c r="U657" i="10" s="1"/>
  <c r="V657" i="10"/>
  <c r="W657" i="10" s="1"/>
  <c r="X657" i="10"/>
  <c r="Y657" i="10"/>
  <c r="AE657" i="10"/>
  <c r="AF657" i="10" s="1"/>
  <c r="A658" i="10"/>
  <c r="G658" i="10"/>
  <c r="I658" i="10"/>
  <c r="J658" i="10"/>
  <c r="K658" i="10"/>
  <c r="T658" i="10"/>
  <c r="U658" i="10" s="1"/>
  <c r="V658" i="10"/>
  <c r="W658" i="10" s="1"/>
  <c r="X658" i="10"/>
  <c r="Y658" i="10"/>
  <c r="AE658" i="10"/>
  <c r="A659" i="10"/>
  <c r="G659" i="10"/>
  <c r="I659" i="10"/>
  <c r="J659" i="10" s="1"/>
  <c r="K659" i="10"/>
  <c r="T659" i="10"/>
  <c r="U659" i="10" s="1"/>
  <c r="V659" i="10"/>
  <c r="W659" i="10" s="1"/>
  <c r="X659" i="10"/>
  <c r="Y659" i="10"/>
  <c r="AE659" i="10"/>
  <c r="A660" i="10"/>
  <c r="G660" i="10"/>
  <c r="I660" i="10"/>
  <c r="J660" i="10" s="1"/>
  <c r="K660" i="10"/>
  <c r="T660" i="10"/>
  <c r="U660" i="10" s="1"/>
  <c r="V660" i="10"/>
  <c r="W660" i="10" s="1"/>
  <c r="X660" i="10"/>
  <c r="Y660" i="10"/>
  <c r="AE660" i="10"/>
  <c r="AF660" i="10" s="1"/>
  <c r="A661" i="10"/>
  <c r="G661" i="10"/>
  <c r="I661" i="10"/>
  <c r="J661" i="10"/>
  <c r="K661" i="10"/>
  <c r="T661" i="10"/>
  <c r="U661" i="10" s="1"/>
  <c r="V661" i="10"/>
  <c r="W661" i="10" s="1"/>
  <c r="X661" i="10"/>
  <c r="Y661" i="10"/>
  <c r="AE661" i="10"/>
  <c r="AF661" i="10" s="1"/>
  <c r="A662" i="10"/>
  <c r="G662" i="10"/>
  <c r="I662" i="10"/>
  <c r="J662" i="10"/>
  <c r="K662" i="10"/>
  <c r="L662" i="10"/>
  <c r="T662" i="10"/>
  <c r="U662" i="10"/>
  <c r="V662" i="10"/>
  <c r="W662" i="10" s="1"/>
  <c r="X662" i="10"/>
  <c r="Y662" i="10"/>
  <c r="AE662" i="10"/>
  <c r="AF662" i="10" s="1"/>
  <c r="A663" i="10"/>
  <c r="G663" i="10"/>
  <c r="I663" i="10"/>
  <c r="J663" i="10" s="1"/>
  <c r="K663" i="10"/>
  <c r="T663" i="10"/>
  <c r="U663" i="10" s="1"/>
  <c r="V663" i="10"/>
  <c r="W663" i="10" s="1"/>
  <c r="X663" i="10"/>
  <c r="Y663" i="10"/>
  <c r="AE663" i="10"/>
  <c r="AF663" i="10" s="1"/>
  <c r="A664" i="10"/>
  <c r="G664" i="10"/>
  <c r="I664" i="10"/>
  <c r="J664" i="10" s="1"/>
  <c r="K664" i="10"/>
  <c r="T664" i="10"/>
  <c r="U664" i="10"/>
  <c r="V664" i="10"/>
  <c r="W664" i="10" s="1"/>
  <c r="X664" i="10"/>
  <c r="Y664" i="10"/>
  <c r="AE664" i="10"/>
  <c r="A665" i="10"/>
  <c r="G665" i="10"/>
  <c r="I665" i="10"/>
  <c r="J665" i="10"/>
  <c r="K665" i="10"/>
  <c r="T665" i="10"/>
  <c r="U665" i="10" s="1"/>
  <c r="V665" i="10"/>
  <c r="W665" i="10" s="1"/>
  <c r="X665" i="10"/>
  <c r="Y665" i="10"/>
  <c r="AE665" i="10"/>
  <c r="AF665" i="10" s="1"/>
  <c r="A666" i="10"/>
  <c r="G666" i="10"/>
  <c r="I666" i="10"/>
  <c r="J666" i="10"/>
  <c r="K666" i="10"/>
  <c r="T666" i="10"/>
  <c r="U666" i="10" s="1"/>
  <c r="V666" i="10"/>
  <c r="W666" i="10" s="1"/>
  <c r="X666" i="10"/>
  <c r="Y666" i="10"/>
  <c r="AE666" i="10"/>
  <c r="A667" i="10"/>
  <c r="G667" i="10"/>
  <c r="I667" i="10"/>
  <c r="J667" i="10"/>
  <c r="K667" i="10"/>
  <c r="T667" i="10"/>
  <c r="U667" i="10" s="1"/>
  <c r="V667" i="10"/>
  <c r="W667" i="10"/>
  <c r="X667" i="10"/>
  <c r="Y667" i="10"/>
  <c r="AE667" i="10"/>
  <c r="A668" i="10"/>
  <c r="G668" i="10"/>
  <c r="I668" i="10"/>
  <c r="J668" i="10"/>
  <c r="K668" i="10"/>
  <c r="T668" i="10"/>
  <c r="U668" i="10" s="1"/>
  <c r="V668" i="10"/>
  <c r="W668" i="10" s="1"/>
  <c r="X668" i="10"/>
  <c r="Y668" i="10"/>
  <c r="AE668" i="10"/>
  <c r="AF668" i="10" s="1"/>
  <c r="A669" i="10"/>
  <c r="G669" i="10"/>
  <c r="I669" i="10"/>
  <c r="J669" i="10" s="1"/>
  <c r="K669" i="10"/>
  <c r="T669" i="10"/>
  <c r="U669" i="10" s="1"/>
  <c r="V669" i="10"/>
  <c r="W669" i="10" s="1"/>
  <c r="X669" i="10"/>
  <c r="Y669" i="10"/>
  <c r="AE669" i="10"/>
  <c r="A670" i="10"/>
  <c r="G670" i="10"/>
  <c r="I670" i="10"/>
  <c r="J670" i="10" s="1"/>
  <c r="K670" i="10"/>
  <c r="T670" i="10"/>
  <c r="U670" i="10" s="1"/>
  <c r="V670" i="10"/>
  <c r="W670" i="10" s="1"/>
  <c r="X670" i="10"/>
  <c r="Y670" i="10"/>
  <c r="AE670" i="10"/>
  <c r="AF670" i="10" s="1"/>
  <c r="A671" i="10"/>
  <c r="G671" i="10"/>
  <c r="I671" i="10"/>
  <c r="J671" i="10" s="1"/>
  <c r="K671" i="10"/>
  <c r="L671" i="10"/>
  <c r="T671" i="10"/>
  <c r="U671" i="10" s="1"/>
  <c r="V671" i="10"/>
  <c r="W671" i="10" s="1"/>
  <c r="X671" i="10"/>
  <c r="Y671" i="10"/>
  <c r="AE671" i="10"/>
  <c r="AF671" i="10" s="1"/>
  <c r="A672" i="10"/>
  <c r="G672" i="10"/>
  <c r="I672" i="10"/>
  <c r="J672" i="10"/>
  <c r="K672" i="10"/>
  <c r="T672" i="10"/>
  <c r="U672" i="10" s="1"/>
  <c r="V672" i="10"/>
  <c r="W672" i="10" s="1"/>
  <c r="X672" i="10"/>
  <c r="Y672" i="10"/>
  <c r="AE672" i="10"/>
  <c r="AF672" i="10" s="1"/>
  <c r="A673" i="10"/>
  <c r="G673" i="10"/>
  <c r="I673" i="10"/>
  <c r="J673" i="10" s="1"/>
  <c r="K673" i="10"/>
  <c r="T673" i="10"/>
  <c r="U673" i="10" s="1"/>
  <c r="V673" i="10"/>
  <c r="W673" i="10"/>
  <c r="X673" i="10"/>
  <c r="Y673" i="10"/>
  <c r="AE673" i="10"/>
  <c r="AF673" i="10" s="1"/>
  <c r="A674" i="10"/>
  <c r="G674" i="10"/>
  <c r="I674" i="10"/>
  <c r="J674" i="10" s="1"/>
  <c r="K674" i="10"/>
  <c r="L674" i="10"/>
  <c r="T674" i="10"/>
  <c r="U674" i="10" s="1"/>
  <c r="V674" i="10"/>
  <c r="W674" i="10" s="1"/>
  <c r="X674" i="10"/>
  <c r="Y674" i="10"/>
  <c r="AE674" i="10"/>
  <c r="A675" i="10"/>
  <c r="G675" i="10"/>
  <c r="I675" i="10"/>
  <c r="J675" i="10"/>
  <c r="K675" i="10"/>
  <c r="T675" i="10"/>
  <c r="U675" i="10" s="1"/>
  <c r="V675" i="10"/>
  <c r="W675" i="10" s="1"/>
  <c r="X675" i="10"/>
  <c r="Y675" i="10"/>
  <c r="AE675" i="10"/>
  <c r="A676" i="10"/>
  <c r="G676" i="10"/>
  <c r="I676" i="10"/>
  <c r="J676" i="10" s="1"/>
  <c r="K676" i="10"/>
  <c r="T676" i="10"/>
  <c r="U676" i="10" s="1"/>
  <c r="V676" i="10"/>
  <c r="W676" i="10" s="1"/>
  <c r="X676" i="10"/>
  <c r="Y676" i="10"/>
  <c r="AE676" i="10"/>
  <c r="AF676" i="10" s="1"/>
  <c r="A677" i="10"/>
  <c r="G677" i="10"/>
  <c r="I677" i="10"/>
  <c r="J677" i="10"/>
  <c r="K677" i="10"/>
  <c r="T677" i="10"/>
  <c r="U677" i="10" s="1"/>
  <c r="V677" i="10"/>
  <c r="W677" i="10" s="1"/>
  <c r="X677" i="10"/>
  <c r="Y677" i="10"/>
  <c r="AE677" i="10"/>
  <c r="AF677" i="10" s="1"/>
  <c r="A678" i="10"/>
  <c r="G678" i="10"/>
  <c r="I678" i="10"/>
  <c r="J678" i="10" s="1"/>
  <c r="K678" i="10"/>
  <c r="T678" i="10"/>
  <c r="U678" i="10"/>
  <c r="V678" i="10"/>
  <c r="W678" i="10" s="1"/>
  <c r="X678" i="10"/>
  <c r="Y678" i="10"/>
  <c r="AE678" i="10"/>
  <c r="AF678" i="10" s="1"/>
  <c r="A679" i="10"/>
  <c r="G679" i="10"/>
  <c r="I679" i="10"/>
  <c r="J679" i="10" s="1"/>
  <c r="K679" i="10"/>
  <c r="T679" i="10"/>
  <c r="U679" i="10" s="1"/>
  <c r="V679" i="10"/>
  <c r="W679" i="10" s="1"/>
  <c r="X679" i="10"/>
  <c r="Y679" i="10"/>
  <c r="AE679" i="10"/>
  <c r="AF679" i="10" s="1"/>
  <c r="A680" i="10"/>
  <c r="G680" i="10"/>
  <c r="I680" i="10"/>
  <c r="J680" i="10" s="1"/>
  <c r="K680" i="10"/>
  <c r="T680" i="10"/>
  <c r="U680" i="10" s="1"/>
  <c r="V680" i="10"/>
  <c r="W680" i="10" s="1"/>
  <c r="X680" i="10"/>
  <c r="Y680" i="10"/>
  <c r="AE680" i="10"/>
  <c r="AF680" i="10" s="1"/>
  <c r="A681" i="10"/>
  <c r="G681" i="10"/>
  <c r="I681" i="10"/>
  <c r="J681" i="10"/>
  <c r="K681" i="10"/>
  <c r="L681" i="10"/>
  <c r="T681" i="10"/>
  <c r="U681" i="10" s="1"/>
  <c r="V681" i="10"/>
  <c r="W681" i="10" s="1"/>
  <c r="X681" i="10"/>
  <c r="Y681" i="10"/>
  <c r="AE681" i="10"/>
  <c r="A682" i="10"/>
  <c r="G682" i="10"/>
  <c r="I682" i="10"/>
  <c r="J682" i="10" s="1"/>
  <c r="K682" i="10"/>
  <c r="T682" i="10"/>
  <c r="U682" i="10" s="1"/>
  <c r="V682" i="10"/>
  <c r="W682" i="10" s="1"/>
  <c r="X682" i="10"/>
  <c r="Y682" i="10"/>
  <c r="AE682" i="10"/>
  <c r="A683" i="10"/>
  <c r="G683" i="10"/>
  <c r="I683" i="10"/>
  <c r="J683" i="10" s="1"/>
  <c r="K683" i="10"/>
  <c r="T683" i="10"/>
  <c r="U683" i="10" s="1"/>
  <c r="V683" i="10"/>
  <c r="W683" i="10" s="1"/>
  <c r="X683" i="10"/>
  <c r="Y683" i="10"/>
  <c r="AE683" i="10"/>
  <c r="A684" i="10"/>
  <c r="G684" i="10"/>
  <c r="I684" i="10"/>
  <c r="J684" i="10" s="1"/>
  <c r="K684" i="10"/>
  <c r="T684" i="10"/>
  <c r="U684" i="10" s="1"/>
  <c r="V684" i="10"/>
  <c r="W684" i="10" s="1"/>
  <c r="X684" i="10"/>
  <c r="Y684" i="10"/>
  <c r="AE684" i="10"/>
  <c r="AF684" i="10" s="1"/>
  <c r="A685" i="10"/>
  <c r="G685" i="10"/>
  <c r="I685" i="10"/>
  <c r="J685" i="10" s="1"/>
  <c r="K685" i="10"/>
  <c r="T685" i="10"/>
  <c r="U685" i="10" s="1"/>
  <c r="V685" i="10"/>
  <c r="W685" i="10" s="1"/>
  <c r="X685" i="10"/>
  <c r="Y685" i="10"/>
  <c r="AE685" i="10"/>
  <c r="AF685" i="10" s="1"/>
  <c r="A686" i="10"/>
  <c r="G686" i="10"/>
  <c r="I686" i="10"/>
  <c r="J686" i="10" s="1"/>
  <c r="K686" i="10"/>
  <c r="T686" i="10"/>
  <c r="U686" i="10" s="1"/>
  <c r="V686" i="10"/>
  <c r="W686" i="10" s="1"/>
  <c r="X686" i="10"/>
  <c r="Y686" i="10"/>
  <c r="AE686" i="10"/>
  <c r="AF686" i="10" s="1"/>
  <c r="A687" i="10"/>
  <c r="G687" i="10"/>
  <c r="I687" i="10"/>
  <c r="J687" i="10"/>
  <c r="K687" i="10"/>
  <c r="T687" i="10"/>
  <c r="U687" i="10" s="1"/>
  <c r="V687" i="10"/>
  <c r="W687" i="10" s="1"/>
  <c r="X687" i="10"/>
  <c r="Y687" i="10"/>
  <c r="AE687" i="10"/>
  <c r="AF687" i="10" s="1"/>
  <c r="A688" i="10"/>
  <c r="G688" i="10"/>
  <c r="I688" i="10"/>
  <c r="J688" i="10"/>
  <c r="K688" i="10"/>
  <c r="T688" i="10"/>
  <c r="U688" i="10" s="1"/>
  <c r="V688" i="10"/>
  <c r="W688" i="10" s="1"/>
  <c r="X688" i="10"/>
  <c r="Y688" i="10"/>
  <c r="AE688" i="10"/>
  <c r="A689" i="10"/>
  <c r="G689" i="10"/>
  <c r="I689" i="10"/>
  <c r="J689" i="10"/>
  <c r="K689" i="10"/>
  <c r="T689" i="10"/>
  <c r="U689" i="10" s="1"/>
  <c r="V689" i="10"/>
  <c r="W689" i="10" s="1"/>
  <c r="X689" i="10"/>
  <c r="Y689" i="10"/>
  <c r="AE689" i="10"/>
  <c r="AF689" i="10" s="1"/>
  <c r="A690" i="10"/>
  <c r="G690" i="10"/>
  <c r="I690" i="10"/>
  <c r="J690" i="10" s="1"/>
  <c r="K690" i="10"/>
  <c r="T690" i="10"/>
  <c r="U690" i="10" s="1"/>
  <c r="V690" i="10"/>
  <c r="W690" i="10" s="1"/>
  <c r="X690" i="10"/>
  <c r="Y690" i="10"/>
  <c r="AE690" i="10"/>
  <c r="A691" i="10"/>
  <c r="G691" i="10"/>
  <c r="I691" i="10"/>
  <c r="J691" i="10"/>
  <c r="K691" i="10"/>
  <c r="T691" i="10"/>
  <c r="U691" i="10" s="1"/>
  <c r="V691" i="10"/>
  <c r="W691" i="10" s="1"/>
  <c r="X691" i="10"/>
  <c r="Y691" i="10"/>
  <c r="AE691" i="10"/>
  <c r="A692" i="10"/>
  <c r="G692" i="10"/>
  <c r="I692" i="10"/>
  <c r="J692" i="10"/>
  <c r="K692" i="10"/>
  <c r="T692" i="10"/>
  <c r="U692" i="10" s="1"/>
  <c r="V692" i="10"/>
  <c r="W692" i="10" s="1"/>
  <c r="X692" i="10"/>
  <c r="Y692" i="10"/>
  <c r="AE692" i="10"/>
  <c r="AF692" i="10" s="1"/>
  <c r="A693" i="10"/>
  <c r="G693" i="10"/>
  <c r="I693" i="10"/>
  <c r="J693" i="10"/>
  <c r="K693" i="10"/>
  <c r="T693" i="10"/>
  <c r="U693" i="10" s="1"/>
  <c r="V693" i="10"/>
  <c r="W693" i="10"/>
  <c r="X693" i="10"/>
  <c r="Y693" i="10"/>
  <c r="AE693" i="10"/>
  <c r="AF693" i="10" s="1"/>
  <c r="A694" i="10"/>
  <c r="G694" i="10"/>
  <c r="I694" i="10"/>
  <c r="J694" i="10" s="1"/>
  <c r="K694" i="10"/>
  <c r="T694" i="10"/>
  <c r="U694" i="10" s="1"/>
  <c r="V694" i="10"/>
  <c r="W694" i="10" s="1"/>
  <c r="X694" i="10"/>
  <c r="Y694" i="10"/>
  <c r="AE694" i="10"/>
  <c r="AF694" i="10" s="1"/>
  <c r="A695" i="10"/>
  <c r="G695" i="10"/>
  <c r="I695" i="10"/>
  <c r="J695" i="10" s="1"/>
  <c r="K695" i="10"/>
  <c r="T695" i="10"/>
  <c r="U695" i="10" s="1"/>
  <c r="V695" i="10"/>
  <c r="W695" i="10" s="1"/>
  <c r="X695" i="10"/>
  <c r="Y695" i="10"/>
  <c r="AE695" i="10"/>
  <c r="AF695" i="10" s="1"/>
  <c r="A696" i="10"/>
  <c r="G696" i="10"/>
  <c r="I696" i="10"/>
  <c r="J696" i="10" s="1"/>
  <c r="K696" i="10"/>
  <c r="T696" i="10"/>
  <c r="U696" i="10" s="1"/>
  <c r="V696" i="10"/>
  <c r="W696" i="10" s="1"/>
  <c r="X696" i="10"/>
  <c r="Y696" i="10"/>
  <c r="AE696" i="10"/>
  <c r="AF696" i="10" s="1"/>
  <c r="A697" i="10"/>
  <c r="G697" i="10"/>
  <c r="I697" i="10"/>
  <c r="J697" i="10" s="1"/>
  <c r="K697" i="10"/>
  <c r="T697" i="10"/>
  <c r="U697" i="10" s="1"/>
  <c r="V697" i="10"/>
  <c r="W697" i="10" s="1"/>
  <c r="X697" i="10"/>
  <c r="Y697" i="10"/>
  <c r="AE697" i="10"/>
  <c r="AF697" i="10" s="1"/>
  <c r="A698" i="10"/>
  <c r="G698" i="10"/>
  <c r="I698" i="10"/>
  <c r="J698" i="10" s="1"/>
  <c r="K698" i="10"/>
  <c r="T698" i="10"/>
  <c r="U698" i="10" s="1"/>
  <c r="V698" i="10"/>
  <c r="W698" i="10" s="1"/>
  <c r="X698" i="10"/>
  <c r="Y698" i="10"/>
  <c r="AE698" i="10"/>
  <c r="A699" i="10"/>
  <c r="G699" i="10"/>
  <c r="I699" i="10"/>
  <c r="J699" i="10" s="1"/>
  <c r="K699" i="10"/>
  <c r="T699" i="10"/>
  <c r="U699" i="10" s="1"/>
  <c r="V699" i="10"/>
  <c r="W699" i="10" s="1"/>
  <c r="X699" i="10"/>
  <c r="Y699" i="10"/>
  <c r="AE699" i="10"/>
  <c r="A700" i="10"/>
  <c r="G700" i="10"/>
  <c r="I700" i="10"/>
  <c r="J700" i="10" s="1"/>
  <c r="K700" i="10"/>
  <c r="T700" i="10"/>
  <c r="U700" i="10" s="1"/>
  <c r="V700" i="10"/>
  <c r="W700" i="10" s="1"/>
  <c r="X700" i="10"/>
  <c r="Y700" i="10"/>
  <c r="AE700" i="10"/>
  <c r="AF700" i="10" s="1"/>
  <c r="A701" i="10"/>
  <c r="G701" i="10"/>
  <c r="I701" i="10"/>
  <c r="J701" i="10" s="1"/>
  <c r="K701" i="10"/>
  <c r="T701" i="10"/>
  <c r="U701" i="10" s="1"/>
  <c r="V701" i="10"/>
  <c r="W701" i="10" s="1"/>
  <c r="X701" i="10"/>
  <c r="Y701" i="10"/>
  <c r="AE701" i="10"/>
  <c r="A702" i="10"/>
  <c r="G702" i="10"/>
  <c r="I702" i="10"/>
  <c r="J702" i="10" s="1"/>
  <c r="K702" i="10"/>
  <c r="L702" i="10"/>
  <c r="T702" i="10"/>
  <c r="U702" i="10"/>
  <c r="V702" i="10"/>
  <c r="W702" i="10" s="1"/>
  <c r="X702" i="10"/>
  <c r="Y702" i="10"/>
  <c r="AE702" i="10"/>
  <c r="AF702" i="10" s="1"/>
  <c r="A703" i="10"/>
  <c r="G703" i="10"/>
  <c r="I703" i="10"/>
  <c r="J703" i="10" s="1"/>
  <c r="K703" i="10"/>
  <c r="T703" i="10"/>
  <c r="U703" i="10" s="1"/>
  <c r="V703" i="10"/>
  <c r="W703" i="10" s="1"/>
  <c r="X703" i="10"/>
  <c r="Y703" i="10"/>
  <c r="AE703" i="10"/>
  <c r="AF703" i="10" s="1"/>
  <c r="A704" i="10"/>
  <c r="G704" i="10"/>
  <c r="I704" i="10"/>
  <c r="J704" i="10" s="1"/>
  <c r="K704" i="10"/>
  <c r="T704" i="10"/>
  <c r="U704" i="10" s="1"/>
  <c r="V704" i="10"/>
  <c r="W704" i="10" s="1"/>
  <c r="X704" i="10"/>
  <c r="Y704" i="10"/>
  <c r="AE704" i="10"/>
  <c r="AF704" i="10" s="1"/>
  <c r="A705" i="10"/>
  <c r="G705" i="10"/>
  <c r="I705" i="10"/>
  <c r="J705" i="10" s="1"/>
  <c r="K705" i="10"/>
  <c r="L705" i="10"/>
  <c r="T705" i="10"/>
  <c r="U705" i="10" s="1"/>
  <c r="V705" i="10"/>
  <c r="W705" i="10" s="1"/>
  <c r="X705" i="10"/>
  <c r="Y705" i="10"/>
  <c r="AE705" i="10"/>
  <c r="AF705" i="10" s="1"/>
  <c r="A706" i="10"/>
  <c r="G706" i="10"/>
  <c r="I706" i="10"/>
  <c r="J706" i="10"/>
  <c r="K706" i="10"/>
  <c r="T706" i="10"/>
  <c r="U706" i="10" s="1"/>
  <c r="V706" i="10"/>
  <c r="W706" i="10" s="1"/>
  <c r="X706" i="10"/>
  <c r="Y706" i="10"/>
  <c r="AE706" i="10"/>
  <c r="A707" i="10"/>
  <c r="G707" i="10"/>
  <c r="I707" i="10"/>
  <c r="J707" i="10"/>
  <c r="K707" i="10"/>
  <c r="T707" i="10"/>
  <c r="U707" i="10" s="1"/>
  <c r="V707" i="10"/>
  <c r="W707" i="10" s="1"/>
  <c r="X707" i="10"/>
  <c r="Y707" i="10"/>
  <c r="AE707" i="10"/>
  <c r="A708" i="10"/>
  <c r="G708" i="10"/>
  <c r="I708" i="10"/>
  <c r="J708" i="10" s="1"/>
  <c r="K708" i="10"/>
  <c r="T708" i="10"/>
  <c r="U708" i="10"/>
  <c r="V708" i="10"/>
  <c r="W708" i="10" s="1"/>
  <c r="X708" i="10"/>
  <c r="Y708" i="10"/>
  <c r="AE708" i="10"/>
  <c r="A709" i="10"/>
  <c r="G709" i="10"/>
  <c r="I709" i="10"/>
  <c r="J709" i="10" s="1"/>
  <c r="K709" i="10"/>
  <c r="T709" i="10"/>
  <c r="U709" i="10" s="1"/>
  <c r="V709" i="10"/>
  <c r="W709" i="10" s="1"/>
  <c r="X709" i="10"/>
  <c r="Y709" i="10"/>
  <c r="AE709" i="10"/>
  <c r="AF709" i="10" s="1"/>
  <c r="A710" i="10"/>
  <c r="G710" i="10"/>
  <c r="I710" i="10"/>
  <c r="J710" i="10" s="1"/>
  <c r="K710" i="10"/>
  <c r="T710" i="10"/>
  <c r="U710" i="10" s="1"/>
  <c r="V710" i="10"/>
  <c r="W710" i="10" s="1"/>
  <c r="X710" i="10"/>
  <c r="Y710" i="10"/>
  <c r="AE710" i="10"/>
  <c r="AF710" i="10" s="1"/>
  <c r="A711" i="10"/>
  <c r="G711" i="10"/>
  <c r="I711" i="10"/>
  <c r="J711" i="10" s="1"/>
  <c r="K711" i="10"/>
  <c r="T711" i="10"/>
  <c r="U711" i="10" s="1"/>
  <c r="V711" i="10"/>
  <c r="W711" i="10" s="1"/>
  <c r="X711" i="10"/>
  <c r="Y711" i="10"/>
  <c r="AE711" i="10"/>
  <c r="AF711" i="10" s="1"/>
  <c r="A712" i="10"/>
  <c r="G712" i="10"/>
  <c r="I712" i="10"/>
  <c r="J712" i="10" s="1"/>
  <c r="K712" i="10"/>
  <c r="T712" i="10"/>
  <c r="U712" i="10" s="1"/>
  <c r="V712" i="10"/>
  <c r="W712" i="10" s="1"/>
  <c r="X712" i="10"/>
  <c r="Y712" i="10"/>
  <c r="AE712" i="10"/>
  <c r="A713" i="10"/>
  <c r="G713" i="10"/>
  <c r="I713" i="10"/>
  <c r="J713" i="10" s="1"/>
  <c r="K713" i="10"/>
  <c r="T713" i="10"/>
  <c r="U713" i="10" s="1"/>
  <c r="V713" i="10"/>
  <c r="W713" i="10" s="1"/>
  <c r="X713" i="10"/>
  <c r="Y713" i="10"/>
  <c r="AE713" i="10"/>
  <c r="A714" i="10"/>
  <c r="G714" i="10"/>
  <c r="I714" i="10"/>
  <c r="J714" i="10" s="1"/>
  <c r="K714" i="10"/>
  <c r="T714" i="10"/>
  <c r="U714" i="10" s="1"/>
  <c r="V714" i="10"/>
  <c r="W714" i="10" s="1"/>
  <c r="X714" i="10"/>
  <c r="Y714" i="10"/>
  <c r="AE714" i="10"/>
  <c r="A715" i="10"/>
  <c r="G715" i="10"/>
  <c r="I715" i="10"/>
  <c r="J715" i="10" s="1"/>
  <c r="K715" i="10"/>
  <c r="T715" i="10"/>
  <c r="U715" i="10" s="1"/>
  <c r="V715" i="10"/>
  <c r="W715" i="10" s="1"/>
  <c r="X715" i="10"/>
  <c r="Y715" i="10"/>
  <c r="AE715" i="10"/>
  <c r="A716" i="10"/>
  <c r="G716" i="10"/>
  <c r="I716" i="10"/>
  <c r="J716" i="10" s="1"/>
  <c r="K716" i="10"/>
  <c r="T716" i="10"/>
  <c r="U716" i="10" s="1"/>
  <c r="V716" i="10"/>
  <c r="W716" i="10" s="1"/>
  <c r="X716" i="10"/>
  <c r="Y716" i="10"/>
  <c r="AE716" i="10"/>
  <c r="AF716" i="10" s="1"/>
  <c r="A717" i="10"/>
  <c r="G717" i="10"/>
  <c r="I717" i="10"/>
  <c r="J717" i="10" s="1"/>
  <c r="K717" i="10"/>
  <c r="T717" i="10"/>
  <c r="U717" i="10" s="1"/>
  <c r="V717" i="10"/>
  <c r="W717" i="10" s="1"/>
  <c r="X717" i="10"/>
  <c r="Y717" i="10"/>
  <c r="AE717" i="10"/>
  <c r="AF717" i="10" s="1"/>
  <c r="A718" i="10"/>
  <c r="G718" i="10"/>
  <c r="I718" i="10"/>
  <c r="J718" i="10" s="1"/>
  <c r="K718" i="10"/>
  <c r="L718" i="10"/>
  <c r="T718" i="10"/>
  <c r="U718" i="10" s="1"/>
  <c r="V718" i="10"/>
  <c r="W718" i="10" s="1"/>
  <c r="X718" i="10"/>
  <c r="Y718" i="10"/>
  <c r="AE718" i="10"/>
  <c r="AF718" i="10" s="1"/>
  <c r="A719" i="10"/>
  <c r="G719" i="10"/>
  <c r="I719" i="10"/>
  <c r="J719" i="10" s="1"/>
  <c r="K719" i="10"/>
  <c r="T719" i="10"/>
  <c r="U719" i="10"/>
  <c r="V719" i="10"/>
  <c r="W719" i="10" s="1"/>
  <c r="X719" i="10"/>
  <c r="Y719" i="10"/>
  <c r="AE719" i="10"/>
  <c r="AF719" i="10" s="1"/>
  <c r="A720" i="10"/>
  <c r="G720" i="10"/>
  <c r="I720" i="10"/>
  <c r="J720" i="10" s="1"/>
  <c r="K720" i="10"/>
  <c r="T720" i="10"/>
  <c r="U720" i="10" s="1"/>
  <c r="V720" i="10"/>
  <c r="W720" i="10" s="1"/>
  <c r="X720" i="10"/>
  <c r="Y720" i="10"/>
  <c r="AE720" i="10"/>
  <c r="AF720" i="10" s="1"/>
  <c r="A721" i="10"/>
  <c r="G721" i="10"/>
  <c r="I721" i="10"/>
  <c r="J721" i="10" s="1"/>
  <c r="K721" i="10"/>
  <c r="L721" i="10"/>
  <c r="T721" i="10"/>
  <c r="U721" i="10" s="1"/>
  <c r="V721" i="10"/>
  <c r="W721" i="10" s="1"/>
  <c r="X721" i="10"/>
  <c r="Y721" i="10"/>
  <c r="AE721" i="10"/>
  <c r="AF721" i="10" s="1"/>
  <c r="A722" i="10"/>
  <c r="G722" i="10"/>
  <c r="I722" i="10"/>
  <c r="J722" i="10" s="1"/>
  <c r="K722" i="10"/>
  <c r="T722" i="10"/>
  <c r="U722" i="10"/>
  <c r="V722" i="10"/>
  <c r="W722" i="10" s="1"/>
  <c r="X722" i="10"/>
  <c r="Y722" i="10"/>
  <c r="AE722" i="10"/>
  <c r="A723" i="10"/>
  <c r="G723" i="10"/>
  <c r="I723" i="10"/>
  <c r="J723" i="10" s="1"/>
  <c r="K723" i="10"/>
  <c r="T723" i="10"/>
  <c r="U723" i="10" s="1"/>
  <c r="V723" i="10"/>
  <c r="W723" i="10" s="1"/>
  <c r="X723" i="10"/>
  <c r="Y723" i="10"/>
  <c r="AE723" i="10"/>
  <c r="A724" i="10"/>
  <c r="G724" i="10"/>
  <c r="I724" i="10"/>
  <c r="J724" i="10" s="1"/>
  <c r="K724" i="10"/>
  <c r="T724" i="10"/>
  <c r="U724" i="10" s="1"/>
  <c r="V724" i="10"/>
  <c r="W724" i="10" s="1"/>
  <c r="X724" i="10"/>
  <c r="Y724" i="10"/>
  <c r="AE724" i="10"/>
  <c r="AF724" i="10" s="1"/>
  <c r="A725" i="10"/>
  <c r="G725" i="10"/>
  <c r="I725" i="10"/>
  <c r="J725" i="10" s="1"/>
  <c r="K725" i="10"/>
  <c r="T725" i="10"/>
  <c r="U725" i="10" s="1"/>
  <c r="V725" i="10"/>
  <c r="W725" i="10" s="1"/>
  <c r="X725" i="10"/>
  <c r="Y725" i="10"/>
  <c r="AE725" i="10"/>
  <c r="AF725" i="10" s="1"/>
  <c r="A726" i="10"/>
  <c r="G726" i="10"/>
  <c r="I726" i="10"/>
  <c r="J726" i="10"/>
  <c r="K726" i="10"/>
  <c r="T726" i="10"/>
  <c r="U726" i="10" s="1"/>
  <c r="V726" i="10"/>
  <c r="W726" i="10" s="1"/>
  <c r="X726" i="10"/>
  <c r="Y726" i="10"/>
  <c r="AE726" i="10"/>
  <c r="AF726" i="10" s="1"/>
  <c r="A727" i="10"/>
  <c r="G727" i="10"/>
  <c r="I727" i="10"/>
  <c r="J727" i="10"/>
  <c r="K727" i="10"/>
  <c r="L727" i="10"/>
  <c r="T727" i="10"/>
  <c r="U727" i="10"/>
  <c r="V727" i="10"/>
  <c r="W727" i="10" s="1"/>
  <c r="X727" i="10"/>
  <c r="Y727" i="10"/>
  <c r="AE727" i="10"/>
  <c r="AF727" i="10" s="1"/>
  <c r="A728" i="10"/>
  <c r="G728" i="10"/>
  <c r="I728" i="10"/>
  <c r="J728" i="10" s="1"/>
  <c r="K728" i="10"/>
  <c r="T728" i="10"/>
  <c r="U728" i="10" s="1"/>
  <c r="V728" i="10"/>
  <c r="W728" i="10" s="1"/>
  <c r="X728" i="10"/>
  <c r="Y728" i="10"/>
  <c r="AE728" i="10"/>
  <c r="A729" i="10"/>
  <c r="G729" i="10"/>
  <c r="I729" i="10"/>
  <c r="J729" i="10"/>
  <c r="K729" i="10"/>
  <c r="T729" i="10"/>
  <c r="U729" i="10" s="1"/>
  <c r="V729" i="10"/>
  <c r="W729" i="10" s="1"/>
  <c r="X729" i="10"/>
  <c r="Y729" i="10"/>
  <c r="AE729" i="10"/>
  <c r="AF729" i="10" s="1"/>
  <c r="A730" i="10"/>
  <c r="G730" i="10"/>
  <c r="I730" i="10"/>
  <c r="J730" i="10"/>
  <c r="K730" i="10"/>
  <c r="L730" i="10"/>
  <c r="T730" i="10"/>
  <c r="U730" i="10" s="1"/>
  <c r="V730" i="10"/>
  <c r="W730" i="10" s="1"/>
  <c r="X730" i="10"/>
  <c r="Y730" i="10"/>
  <c r="AE730" i="10"/>
  <c r="A731" i="10"/>
  <c r="G731" i="10"/>
  <c r="I731" i="10"/>
  <c r="J731" i="10" s="1"/>
  <c r="K731" i="10"/>
  <c r="T731" i="10"/>
  <c r="U731" i="10" s="1"/>
  <c r="V731" i="10"/>
  <c r="W731" i="10" s="1"/>
  <c r="X731" i="10"/>
  <c r="Y731" i="10"/>
  <c r="AE731" i="10"/>
  <c r="A732" i="10"/>
  <c r="G732" i="10"/>
  <c r="I732" i="10"/>
  <c r="J732" i="10" s="1"/>
  <c r="K732" i="10"/>
  <c r="T732" i="10"/>
  <c r="U732" i="10" s="1"/>
  <c r="V732" i="10"/>
  <c r="W732" i="10" s="1"/>
  <c r="X732" i="10"/>
  <c r="Y732" i="10"/>
  <c r="AE732" i="10"/>
  <c r="A733" i="10"/>
  <c r="G733" i="10"/>
  <c r="I733" i="10"/>
  <c r="J733" i="10" s="1"/>
  <c r="K733" i="10"/>
  <c r="L733" i="10"/>
  <c r="T733" i="10"/>
  <c r="U733" i="10" s="1"/>
  <c r="V733" i="10"/>
  <c r="W733" i="10" s="1"/>
  <c r="X733" i="10"/>
  <c r="Y733" i="10"/>
  <c r="AE733" i="10"/>
  <c r="AF733" i="10" s="1"/>
  <c r="A734" i="10"/>
  <c r="G734" i="10"/>
  <c r="I734" i="10"/>
  <c r="J734" i="10"/>
  <c r="K734" i="10"/>
  <c r="T734" i="10"/>
  <c r="U734" i="10"/>
  <c r="V734" i="10"/>
  <c r="W734" i="10" s="1"/>
  <c r="X734" i="10"/>
  <c r="Y734" i="10"/>
  <c r="AE734" i="10"/>
  <c r="AF734" i="10" s="1"/>
  <c r="A735" i="10"/>
  <c r="G735" i="10"/>
  <c r="I735" i="10"/>
  <c r="J735" i="10" s="1"/>
  <c r="K735" i="10"/>
  <c r="T735" i="10"/>
  <c r="U735" i="10" s="1"/>
  <c r="V735" i="10"/>
  <c r="W735" i="10" s="1"/>
  <c r="X735" i="10"/>
  <c r="Y735" i="10"/>
  <c r="AE735" i="10"/>
  <c r="AF735" i="10" s="1"/>
  <c r="A736" i="10"/>
  <c r="G736" i="10"/>
  <c r="I736" i="10"/>
  <c r="J736" i="10" s="1"/>
  <c r="K736" i="10"/>
  <c r="T736" i="10"/>
  <c r="U736" i="10" s="1"/>
  <c r="V736" i="10"/>
  <c r="W736" i="10" s="1"/>
  <c r="X736" i="10"/>
  <c r="Y736" i="10"/>
  <c r="AE736" i="10"/>
  <c r="AF736" i="10" s="1"/>
  <c r="A737" i="10"/>
  <c r="G737" i="10"/>
  <c r="I737" i="10"/>
  <c r="J737" i="10"/>
  <c r="K737" i="10"/>
  <c r="T737" i="10"/>
  <c r="U737" i="10" s="1"/>
  <c r="V737" i="10"/>
  <c r="W737" i="10" s="1"/>
  <c r="X737" i="10"/>
  <c r="Y737" i="10"/>
  <c r="AE737" i="10"/>
  <c r="AF737" i="10" s="1"/>
  <c r="A738" i="10"/>
  <c r="G738" i="10"/>
  <c r="I738" i="10"/>
  <c r="J738" i="10" s="1"/>
  <c r="K738" i="10"/>
  <c r="T738" i="10"/>
  <c r="U738" i="10" s="1"/>
  <c r="V738" i="10"/>
  <c r="W738" i="10" s="1"/>
  <c r="X738" i="10"/>
  <c r="Y738" i="10"/>
  <c r="AE738" i="10"/>
  <c r="A739" i="10"/>
  <c r="G739" i="10"/>
  <c r="I739" i="10"/>
  <c r="J739" i="10"/>
  <c r="K739" i="10"/>
  <c r="T739" i="10"/>
  <c r="U739" i="10"/>
  <c r="V739" i="10"/>
  <c r="W739" i="10" s="1"/>
  <c r="X739" i="10"/>
  <c r="Y739" i="10"/>
  <c r="AE739" i="10"/>
  <c r="AF739" i="10" s="1"/>
  <c r="A740" i="10"/>
  <c r="G740" i="10"/>
  <c r="I740" i="10"/>
  <c r="J740" i="10" s="1"/>
  <c r="K740" i="10"/>
  <c r="T740" i="10"/>
  <c r="U740" i="10" s="1"/>
  <c r="V740" i="10"/>
  <c r="W740" i="10" s="1"/>
  <c r="X740" i="10"/>
  <c r="Y740" i="10"/>
  <c r="AE740" i="10"/>
  <c r="AF740" i="10" s="1"/>
  <c r="A741" i="10"/>
  <c r="G741" i="10"/>
  <c r="I741" i="10"/>
  <c r="J741" i="10" s="1"/>
  <c r="K741" i="10"/>
  <c r="T741" i="10"/>
  <c r="U741" i="10" s="1"/>
  <c r="V741" i="10"/>
  <c r="W741" i="10" s="1"/>
  <c r="X741" i="10"/>
  <c r="Y741" i="10"/>
  <c r="AE741" i="10"/>
  <c r="A742" i="10"/>
  <c r="G742" i="10"/>
  <c r="I742" i="10"/>
  <c r="J742" i="10" s="1"/>
  <c r="K742" i="10"/>
  <c r="T742" i="10"/>
  <c r="U742" i="10" s="1"/>
  <c r="V742" i="10"/>
  <c r="W742" i="10" s="1"/>
  <c r="X742" i="10"/>
  <c r="Y742" i="10"/>
  <c r="AE742" i="10"/>
  <c r="AF742" i="10" s="1"/>
  <c r="A743" i="10"/>
  <c r="G743" i="10"/>
  <c r="I743" i="10"/>
  <c r="J743" i="10" s="1"/>
  <c r="K743" i="10"/>
  <c r="T743" i="10"/>
  <c r="U743" i="10" s="1"/>
  <c r="V743" i="10"/>
  <c r="W743" i="10" s="1"/>
  <c r="X743" i="10"/>
  <c r="Y743" i="10"/>
  <c r="AE743" i="10"/>
  <c r="AF743" i="10" s="1"/>
  <c r="A744" i="10"/>
  <c r="G744" i="10"/>
  <c r="I744" i="10"/>
  <c r="J744" i="10" s="1"/>
  <c r="K744" i="10"/>
  <c r="T744" i="10"/>
  <c r="U744" i="10" s="1"/>
  <c r="V744" i="10"/>
  <c r="W744" i="10" s="1"/>
  <c r="X744" i="10"/>
  <c r="Y744" i="10"/>
  <c r="AE744" i="10"/>
  <c r="AF744" i="10" s="1"/>
  <c r="A745" i="10"/>
  <c r="G745" i="10"/>
  <c r="I745" i="10"/>
  <c r="J745" i="10" s="1"/>
  <c r="K745" i="10"/>
  <c r="T745" i="10"/>
  <c r="U745" i="10" s="1"/>
  <c r="V745" i="10"/>
  <c r="W745" i="10" s="1"/>
  <c r="X745" i="10"/>
  <c r="Y745" i="10"/>
  <c r="AE745" i="10"/>
  <c r="AF745" i="10" s="1"/>
  <c r="A746" i="10"/>
  <c r="G746" i="10"/>
  <c r="I746" i="10"/>
  <c r="J746" i="10" s="1"/>
  <c r="K746" i="10"/>
  <c r="T746" i="10"/>
  <c r="U746" i="10" s="1"/>
  <c r="V746" i="10"/>
  <c r="W746" i="10" s="1"/>
  <c r="X746" i="10"/>
  <c r="Y746" i="10"/>
  <c r="AE746" i="10"/>
  <c r="A747" i="10"/>
  <c r="G747" i="10"/>
  <c r="I747" i="10"/>
  <c r="J747" i="10" s="1"/>
  <c r="K747" i="10"/>
  <c r="T747" i="10"/>
  <c r="U747" i="10" s="1"/>
  <c r="V747" i="10"/>
  <c r="W747" i="10" s="1"/>
  <c r="X747" i="10"/>
  <c r="Y747" i="10"/>
  <c r="AE747" i="10"/>
  <c r="A748" i="10"/>
  <c r="G748" i="10"/>
  <c r="I748" i="10"/>
  <c r="J748" i="10" s="1"/>
  <c r="K748" i="10"/>
  <c r="T748" i="10"/>
  <c r="U748" i="10" s="1"/>
  <c r="V748" i="10"/>
  <c r="W748" i="10" s="1"/>
  <c r="X748" i="10"/>
  <c r="Y748" i="10"/>
  <c r="AE748" i="10"/>
  <c r="AF748" i="10" s="1"/>
  <c r="A749" i="10"/>
  <c r="G749" i="10"/>
  <c r="I749" i="10"/>
  <c r="J749" i="10" s="1"/>
  <c r="K749" i="10"/>
  <c r="T749" i="10"/>
  <c r="U749" i="10" s="1"/>
  <c r="V749" i="10"/>
  <c r="W749" i="10" s="1"/>
  <c r="X749" i="10"/>
  <c r="Y749" i="10"/>
  <c r="AE749" i="10"/>
  <c r="AF749" i="10" s="1"/>
  <c r="A750" i="10"/>
  <c r="G750" i="10"/>
  <c r="I750" i="10"/>
  <c r="J750" i="10" s="1"/>
  <c r="K750" i="10"/>
  <c r="T750" i="10"/>
  <c r="U750" i="10" s="1"/>
  <c r="V750" i="10"/>
  <c r="W750" i="10" s="1"/>
  <c r="X750" i="10"/>
  <c r="Y750" i="10"/>
  <c r="AE750" i="10"/>
  <c r="AF750" i="10" s="1"/>
  <c r="A751" i="10"/>
  <c r="G751" i="10"/>
  <c r="I751" i="10"/>
  <c r="J751" i="10" s="1"/>
  <c r="K751" i="10"/>
  <c r="L751" i="10"/>
  <c r="T751" i="10"/>
  <c r="U751" i="10" s="1"/>
  <c r="V751" i="10"/>
  <c r="W751" i="10" s="1"/>
  <c r="X751" i="10"/>
  <c r="Y751" i="10"/>
  <c r="AE751" i="10"/>
  <c r="AF751" i="10" s="1"/>
  <c r="A752" i="10"/>
  <c r="G752" i="10"/>
  <c r="I752" i="10"/>
  <c r="J752" i="10"/>
  <c r="K752" i="10"/>
  <c r="T752" i="10"/>
  <c r="U752" i="10" s="1"/>
  <c r="V752" i="10"/>
  <c r="W752" i="10" s="1"/>
  <c r="X752" i="10"/>
  <c r="Y752" i="10"/>
  <c r="AE752" i="10"/>
  <c r="A753" i="10"/>
  <c r="G753" i="10"/>
  <c r="I753" i="10"/>
  <c r="J753" i="10" s="1"/>
  <c r="K753" i="10"/>
  <c r="T753" i="10"/>
  <c r="U753" i="10" s="1"/>
  <c r="V753" i="10"/>
  <c r="W753" i="10" s="1"/>
  <c r="X753" i="10"/>
  <c r="Y753" i="10"/>
  <c r="AE753" i="10"/>
  <c r="AF753" i="10" s="1"/>
  <c r="A754" i="10"/>
  <c r="G754" i="10"/>
  <c r="I754" i="10"/>
  <c r="J754" i="10"/>
  <c r="K754" i="10"/>
  <c r="L754" i="10"/>
  <c r="T754" i="10"/>
  <c r="U754" i="10" s="1"/>
  <c r="V754" i="10"/>
  <c r="W754" i="10" s="1"/>
  <c r="X754" i="10"/>
  <c r="Y754" i="10"/>
  <c r="AE754" i="10"/>
  <c r="A755" i="10"/>
  <c r="G755" i="10"/>
  <c r="I755" i="10"/>
  <c r="J755" i="10" s="1"/>
  <c r="K755" i="10"/>
  <c r="T755" i="10"/>
  <c r="U755" i="10" s="1"/>
  <c r="V755" i="10"/>
  <c r="W755" i="10" s="1"/>
  <c r="X755" i="10"/>
  <c r="Y755" i="10"/>
  <c r="AE755" i="10"/>
  <c r="A756" i="10"/>
  <c r="G756" i="10"/>
  <c r="I756" i="10"/>
  <c r="J756" i="10" s="1"/>
  <c r="K756" i="10"/>
  <c r="T756" i="10"/>
  <c r="U756" i="10" s="1"/>
  <c r="V756" i="10"/>
  <c r="W756" i="10" s="1"/>
  <c r="X756" i="10"/>
  <c r="Y756" i="10"/>
  <c r="AE756" i="10"/>
  <c r="AF756" i="10" s="1"/>
  <c r="A757" i="10"/>
  <c r="G757" i="10"/>
  <c r="I757" i="10"/>
  <c r="J757" i="10" s="1"/>
  <c r="K757" i="10"/>
  <c r="T757" i="10"/>
  <c r="U757" i="10" s="1"/>
  <c r="V757" i="10"/>
  <c r="W757" i="10" s="1"/>
  <c r="X757" i="10"/>
  <c r="Y757" i="10"/>
  <c r="AE757" i="10"/>
  <c r="AF757" i="10" s="1"/>
  <c r="A758" i="10"/>
  <c r="G758" i="10"/>
  <c r="I758" i="10"/>
  <c r="J758" i="10" s="1"/>
  <c r="K758" i="10"/>
  <c r="T758" i="10"/>
  <c r="U758" i="10" s="1"/>
  <c r="V758" i="10"/>
  <c r="W758" i="10" s="1"/>
  <c r="X758" i="10"/>
  <c r="Y758" i="10"/>
  <c r="AE758" i="10"/>
  <c r="AF758" i="10" s="1"/>
  <c r="A759" i="10"/>
  <c r="G759" i="10"/>
  <c r="I759" i="10"/>
  <c r="J759" i="10" s="1"/>
  <c r="K759" i="10"/>
  <c r="T759" i="10"/>
  <c r="U759" i="10"/>
  <c r="V759" i="10"/>
  <c r="W759" i="10" s="1"/>
  <c r="X759" i="10"/>
  <c r="Y759" i="10"/>
  <c r="AE759" i="10"/>
  <c r="AF759" i="10" s="1"/>
  <c r="A760" i="10"/>
  <c r="G760" i="10"/>
  <c r="I760" i="10"/>
  <c r="J760" i="10" s="1"/>
  <c r="K760" i="10"/>
  <c r="T760" i="10"/>
  <c r="U760" i="10" s="1"/>
  <c r="V760" i="10"/>
  <c r="W760" i="10" s="1"/>
  <c r="X760" i="10"/>
  <c r="Y760" i="10"/>
  <c r="AE760" i="10"/>
  <c r="A761" i="10"/>
  <c r="G761" i="10"/>
  <c r="I761" i="10"/>
  <c r="J761" i="10" s="1"/>
  <c r="K761" i="10"/>
  <c r="T761" i="10"/>
  <c r="U761" i="10" s="1"/>
  <c r="V761" i="10"/>
  <c r="W761" i="10" s="1"/>
  <c r="X761" i="10"/>
  <c r="Y761" i="10"/>
  <c r="AE761" i="10"/>
  <c r="AF761" i="10" s="1"/>
  <c r="A762" i="10"/>
  <c r="G762" i="10"/>
  <c r="I762" i="10"/>
  <c r="J762" i="10" s="1"/>
  <c r="K762" i="10"/>
  <c r="T762" i="10"/>
  <c r="U762" i="10" s="1"/>
  <c r="V762" i="10"/>
  <c r="W762" i="10" s="1"/>
  <c r="X762" i="10"/>
  <c r="Y762" i="10"/>
  <c r="AE762" i="10"/>
  <c r="A763" i="10"/>
  <c r="G763" i="10"/>
  <c r="I763" i="10"/>
  <c r="J763" i="10" s="1"/>
  <c r="K763" i="10"/>
  <c r="T763" i="10"/>
  <c r="U763" i="10" s="1"/>
  <c r="V763" i="10"/>
  <c r="W763" i="10" s="1"/>
  <c r="X763" i="10"/>
  <c r="Y763" i="10"/>
  <c r="AE763" i="10"/>
  <c r="A764" i="10"/>
  <c r="G764" i="10"/>
  <c r="I764" i="10"/>
  <c r="J764" i="10" s="1"/>
  <c r="K764" i="10"/>
  <c r="T764" i="10"/>
  <c r="U764" i="10" s="1"/>
  <c r="V764" i="10"/>
  <c r="W764" i="10" s="1"/>
  <c r="X764" i="10"/>
  <c r="Y764" i="10"/>
  <c r="AE764" i="10"/>
  <c r="AF764" i="10" s="1"/>
  <c r="A765" i="10"/>
  <c r="G765" i="10"/>
  <c r="I765" i="10"/>
  <c r="J765" i="10" s="1"/>
  <c r="K765" i="10"/>
  <c r="T765" i="10"/>
  <c r="U765" i="10" s="1"/>
  <c r="V765" i="10"/>
  <c r="W765" i="10" s="1"/>
  <c r="X765" i="10"/>
  <c r="Y765" i="10"/>
  <c r="AE765" i="10"/>
  <c r="AF765" i="10" s="1"/>
  <c r="A766" i="10"/>
  <c r="G766" i="10"/>
  <c r="I766" i="10"/>
  <c r="J766" i="10" s="1"/>
  <c r="K766" i="10"/>
  <c r="T766" i="10"/>
  <c r="U766" i="10" s="1"/>
  <c r="V766" i="10"/>
  <c r="W766" i="10" s="1"/>
  <c r="X766" i="10"/>
  <c r="Y766" i="10"/>
  <c r="AE766" i="10"/>
  <c r="A767" i="10"/>
  <c r="G767" i="10"/>
  <c r="I767" i="10"/>
  <c r="J767" i="10" s="1"/>
  <c r="K767" i="10"/>
  <c r="T767" i="10"/>
  <c r="U767" i="10" s="1"/>
  <c r="V767" i="10"/>
  <c r="W767" i="10" s="1"/>
  <c r="X767" i="10"/>
  <c r="Y767" i="10"/>
  <c r="AE767" i="10"/>
  <c r="AF767" i="10" s="1"/>
  <c r="A768" i="10"/>
  <c r="G768" i="10"/>
  <c r="I768" i="10"/>
  <c r="J768" i="10" s="1"/>
  <c r="K768" i="10"/>
  <c r="T768" i="10"/>
  <c r="U768" i="10" s="1"/>
  <c r="V768" i="10"/>
  <c r="W768" i="10" s="1"/>
  <c r="X768" i="10"/>
  <c r="Y768" i="10"/>
  <c r="AE768" i="10"/>
  <c r="AF768" i="10" s="1"/>
  <c r="A769" i="10"/>
  <c r="G769" i="10"/>
  <c r="I769" i="10"/>
  <c r="J769" i="10" s="1"/>
  <c r="K769" i="10"/>
  <c r="L769" i="10"/>
  <c r="T769" i="10"/>
  <c r="U769" i="10" s="1"/>
  <c r="V769" i="10"/>
  <c r="W769" i="10" s="1"/>
  <c r="X769" i="10"/>
  <c r="Y769" i="10"/>
  <c r="AE769" i="10"/>
  <c r="AF769" i="10" s="1"/>
  <c r="A770" i="10"/>
  <c r="G770" i="10"/>
  <c r="I770" i="10"/>
  <c r="J770" i="10"/>
  <c r="K770" i="10"/>
  <c r="T770" i="10"/>
  <c r="U770" i="10" s="1"/>
  <c r="V770" i="10"/>
  <c r="W770" i="10" s="1"/>
  <c r="X770" i="10"/>
  <c r="Y770" i="10"/>
  <c r="AE770" i="10"/>
  <c r="A771" i="10"/>
  <c r="G771" i="10"/>
  <c r="I771" i="10"/>
  <c r="J771" i="10" s="1"/>
  <c r="K771" i="10"/>
  <c r="T771" i="10"/>
  <c r="U771" i="10" s="1"/>
  <c r="V771" i="10"/>
  <c r="W771" i="10" s="1"/>
  <c r="X771" i="10"/>
  <c r="Y771" i="10"/>
  <c r="AE771" i="10"/>
  <c r="AF771" i="10" s="1"/>
  <c r="A772" i="10"/>
  <c r="G772" i="10"/>
  <c r="I772" i="10"/>
  <c r="J772" i="10"/>
  <c r="K772" i="10"/>
  <c r="T772" i="10"/>
  <c r="U772" i="10" s="1"/>
  <c r="V772" i="10"/>
  <c r="W772" i="10" s="1"/>
  <c r="X772" i="10"/>
  <c r="Y772" i="10"/>
  <c r="AE772" i="10"/>
  <c r="AF772" i="10" s="1"/>
  <c r="A773" i="10"/>
  <c r="G773" i="10"/>
  <c r="I773" i="10"/>
  <c r="J773" i="10"/>
  <c r="K773" i="10"/>
  <c r="T773" i="10"/>
  <c r="U773" i="10" s="1"/>
  <c r="V773" i="10"/>
  <c r="W773" i="10" s="1"/>
  <c r="X773" i="10"/>
  <c r="Y773" i="10"/>
  <c r="AE773" i="10"/>
  <c r="AF773" i="10" s="1"/>
  <c r="A774" i="10"/>
  <c r="G774" i="10"/>
  <c r="I774" i="10"/>
  <c r="J774" i="10"/>
  <c r="K774" i="10"/>
  <c r="T774" i="10"/>
  <c r="U774" i="10" s="1"/>
  <c r="V774" i="10"/>
  <c r="W774" i="10" s="1"/>
  <c r="X774" i="10"/>
  <c r="Y774" i="10"/>
  <c r="AE774" i="10"/>
  <c r="AF774" i="10" s="1"/>
  <c r="A775" i="10"/>
  <c r="G775" i="10"/>
  <c r="I775" i="10"/>
  <c r="J775" i="10" s="1"/>
  <c r="K775" i="10"/>
  <c r="T775" i="10"/>
  <c r="U775" i="10" s="1"/>
  <c r="V775" i="10"/>
  <c r="W775" i="10" s="1"/>
  <c r="X775" i="10"/>
  <c r="Y775" i="10"/>
  <c r="AE775" i="10"/>
  <c r="AF775" i="10" s="1"/>
  <c r="A776" i="10"/>
  <c r="G776" i="10"/>
  <c r="I776" i="10"/>
  <c r="J776" i="10"/>
  <c r="K776" i="10"/>
  <c r="T776" i="10"/>
  <c r="U776" i="10"/>
  <c r="V776" i="10"/>
  <c r="W776" i="10"/>
  <c r="X776" i="10"/>
  <c r="Y776" i="10"/>
  <c r="AE776" i="10"/>
  <c r="A777" i="10"/>
  <c r="G777" i="10"/>
  <c r="I777" i="10"/>
  <c r="J777" i="10"/>
  <c r="K777" i="10"/>
  <c r="T777" i="10"/>
  <c r="U777" i="10" s="1"/>
  <c r="V777" i="10"/>
  <c r="W777" i="10" s="1"/>
  <c r="X777" i="10"/>
  <c r="Y777" i="10"/>
  <c r="AE777" i="10"/>
  <c r="AF777" i="10" s="1"/>
  <c r="A778" i="10"/>
  <c r="G778" i="10"/>
  <c r="I778" i="10"/>
  <c r="J778" i="10" s="1"/>
  <c r="K778" i="10"/>
  <c r="T778" i="10"/>
  <c r="U778" i="10" s="1"/>
  <c r="V778" i="10"/>
  <c r="W778" i="10" s="1"/>
  <c r="X778" i="10"/>
  <c r="Y778" i="10"/>
  <c r="AE778" i="10"/>
  <c r="A779" i="10"/>
  <c r="G779" i="10"/>
  <c r="I779" i="10"/>
  <c r="J779" i="10"/>
  <c r="K779" i="10"/>
  <c r="T779" i="10"/>
  <c r="U779" i="10" s="1"/>
  <c r="V779" i="10"/>
  <c r="W779" i="10" s="1"/>
  <c r="X779" i="10"/>
  <c r="Y779" i="10"/>
  <c r="AE779" i="10"/>
  <c r="A780" i="10"/>
  <c r="G780" i="10"/>
  <c r="I780" i="10"/>
  <c r="J780" i="10"/>
  <c r="K780" i="10"/>
  <c r="T780" i="10"/>
  <c r="U780" i="10" s="1"/>
  <c r="V780" i="10"/>
  <c r="W780" i="10" s="1"/>
  <c r="X780" i="10"/>
  <c r="Y780" i="10"/>
  <c r="AE780" i="10"/>
  <c r="AF780" i="10" s="1"/>
  <c r="A781" i="10"/>
  <c r="G781" i="10"/>
  <c r="I781" i="10"/>
  <c r="J781" i="10"/>
  <c r="K781" i="10"/>
  <c r="T781" i="10"/>
  <c r="U781" i="10" s="1"/>
  <c r="V781" i="10"/>
  <c r="W781" i="10" s="1"/>
  <c r="X781" i="10"/>
  <c r="Y781" i="10"/>
  <c r="AE781" i="10"/>
  <c r="AF781" i="10" s="1"/>
  <c r="A782" i="10"/>
  <c r="G782" i="10"/>
  <c r="I782" i="10"/>
  <c r="J782" i="10" s="1"/>
  <c r="K782" i="10"/>
  <c r="T782" i="10"/>
  <c r="U782" i="10" s="1"/>
  <c r="V782" i="10"/>
  <c r="W782" i="10" s="1"/>
  <c r="X782" i="10"/>
  <c r="Y782" i="10"/>
  <c r="AE782" i="10"/>
  <c r="AF782" i="10" s="1"/>
  <c r="A783" i="10"/>
  <c r="G783" i="10"/>
  <c r="I783" i="10"/>
  <c r="J783" i="10"/>
  <c r="K783" i="10"/>
  <c r="T783" i="10"/>
  <c r="U783" i="10" s="1"/>
  <c r="V783" i="10"/>
  <c r="W783" i="10" s="1"/>
  <c r="X783" i="10"/>
  <c r="Y783" i="10"/>
  <c r="AE783" i="10"/>
  <c r="AF783" i="10" s="1"/>
  <c r="A784" i="10"/>
  <c r="G784" i="10"/>
  <c r="I784" i="10"/>
  <c r="J784" i="10"/>
  <c r="K784" i="10"/>
  <c r="T784" i="10"/>
  <c r="U784" i="10" s="1"/>
  <c r="V784" i="10"/>
  <c r="W784" i="10"/>
  <c r="X784" i="10"/>
  <c r="Y784" i="10"/>
  <c r="AE784" i="10"/>
  <c r="AF784" i="10" s="1"/>
  <c r="A785" i="10"/>
  <c r="G785" i="10"/>
  <c r="I785" i="10"/>
  <c r="J785" i="10" s="1"/>
  <c r="K785" i="10"/>
  <c r="T785" i="10"/>
  <c r="U785" i="10" s="1"/>
  <c r="V785" i="10"/>
  <c r="W785" i="10" s="1"/>
  <c r="X785" i="10"/>
  <c r="Y785" i="10"/>
  <c r="AE785" i="10"/>
  <c r="AF785" i="10" s="1"/>
  <c r="A786" i="10"/>
  <c r="G786" i="10"/>
  <c r="I786" i="10"/>
  <c r="J786" i="10" s="1"/>
  <c r="K786" i="10"/>
  <c r="T786" i="10"/>
  <c r="U786" i="10" s="1"/>
  <c r="V786" i="10"/>
  <c r="W786" i="10" s="1"/>
  <c r="X786" i="10"/>
  <c r="Y786" i="10"/>
  <c r="AE786" i="10"/>
  <c r="A787" i="10"/>
  <c r="G787" i="10"/>
  <c r="I787" i="10"/>
  <c r="J787" i="10" s="1"/>
  <c r="K787" i="10"/>
  <c r="T787" i="10"/>
  <c r="U787" i="10" s="1"/>
  <c r="V787" i="10"/>
  <c r="W787" i="10" s="1"/>
  <c r="X787" i="10"/>
  <c r="Y787" i="10"/>
  <c r="AE787" i="10"/>
  <c r="A788" i="10"/>
  <c r="G788" i="10"/>
  <c r="I788" i="10"/>
  <c r="J788" i="10" s="1"/>
  <c r="K788" i="10"/>
  <c r="T788" i="10"/>
  <c r="U788" i="10" s="1"/>
  <c r="V788" i="10"/>
  <c r="W788" i="10" s="1"/>
  <c r="X788" i="10"/>
  <c r="Y788" i="10"/>
  <c r="AE788" i="10"/>
  <c r="AF788" i="10" s="1"/>
  <c r="A789" i="10"/>
  <c r="G789" i="10"/>
  <c r="I789" i="10"/>
  <c r="J789" i="10" s="1"/>
  <c r="K789" i="10"/>
  <c r="T789" i="10"/>
  <c r="U789" i="10" s="1"/>
  <c r="V789" i="10"/>
  <c r="W789" i="10" s="1"/>
  <c r="X789" i="10"/>
  <c r="Y789" i="10"/>
  <c r="AE789" i="10"/>
  <c r="AF789" i="10" s="1"/>
  <c r="A790" i="10"/>
  <c r="G790" i="10"/>
  <c r="I790" i="10"/>
  <c r="J790" i="10" s="1"/>
  <c r="K790" i="10"/>
  <c r="T790" i="10"/>
  <c r="U790" i="10" s="1"/>
  <c r="V790" i="10"/>
  <c r="W790" i="10" s="1"/>
  <c r="X790" i="10"/>
  <c r="Y790" i="10"/>
  <c r="AE790" i="10"/>
  <c r="AF790" i="10" s="1"/>
  <c r="A791" i="10"/>
  <c r="G791" i="10"/>
  <c r="I791" i="10"/>
  <c r="J791" i="10" s="1"/>
  <c r="K791" i="10"/>
  <c r="T791" i="10"/>
  <c r="U791" i="10" s="1"/>
  <c r="V791" i="10"/>
  <c r="W791" i="10" s="1"/>
  <c r="X791" i="10"/>
  <c r="Y791" i="10"/>
  <c r="AE791" i="10"/>
  <c r="AF791" i="10" s="1"/>
  <c r="A792" i="10"/>
  <c r="G792" i="10"/>
  <c r="I792" i="10"/>
  <c r="J792" i="10" s="1"/>
  <c r="K792" i="10"/>
  <c r="T792" i="10"/>
  <c r="U792" i="10" s="1"/>
  <c r="V792" i="10"/>
  <c r="W792" i="10" s="1"/>
  <c r="X792" i="10"/>
  <c r="Y792" i="10"/>
  <c r="AE792" i="10"/>
  <c r="A793" i="10"/>
  <c r="G793" i="10"/>
  <c r="I793" i="10"/>
  <c r="J793" i="10" s="1"/>
  <c r="K793" i="10"/>
  <c r="T793" i="10"/>
  <c r="U793" i="10" s="1"/>
  <c r="V793" i="10"/>
  <c r="W793" i="10"/>
  <c r="X793" i="10"/>
  <c r="Y793" i="10"/>
  <c r="AE793" i="10"/>
  <c r="AF793" i="10" s="1"/>
  <c r="A794" i="10"/>
  <c r="G794" i="10"/>
  <c r="I794" i="10"/>
  <c r="J794" i="10"/>
  <c r="K794" i="10"/>
  <c r="T794" i="10"/>
  <c r="U794" i="10" s="1"/>
  <c r="V794" i="10"/>
  <c r="W794" i="10" s="1"/>
  <c r="X794" i="10"/>
  <c r="Y794" i="10"/>
  <c r="AE794" i="10"/>
  <c r="A795" i="10"/>
  <c r="G795" i="10"/>
  <c r="I795" i="10"/>
  <c r="J795" i="10"/>
  <c r="K795" i="10"/>
  <c r="T795" i="10"/>
  <c r="U795" i="10" s="1"/>
  <c r="V795" i="10"/>
  <c r="W795" i="10" s="1"/>
  <c r="X795" i="10"/>
  <c r="Y795" i="10"/>
  <c r="AE795" i="10"/>
  <c r="A796" i="10"/>
  <c r="G796" i="10"/>
  <c r="I796" i="10"/>
  <c r="J796" i="10"/>
  <c r="K796" i="10"/>
  <c r="T796" i="10"/>
  <c r="U796" i="10" s="1"/>
  <c r="V796" i="10"/>
  <c r="W796" i="10" s="1"/>
  <c r="X796" i="10"/>
  <c r="Y796" i="10"/>
  <c r="AE796" i="10"/>
  <c r="AF796" i="10" s="1"/>
  <c r="A797" i="10"/>
  <c r="G797" i="10"/>
  <c r="I797" i="10"/>
  <c r="J797" i="10" s="1"/>
  <c r="K797" i="10"/>
  <c r="T797" i="10"/>
  <c r="U797" i="10" s="1"/>
  <c r="V797" i="10"/>
  <c r="W797" i="10" s="1"/>
  <c r="X797" i="10"/>
  <c r="Y797" i="10"/>
  <c r="AE797" i="10"/>
  <c r="AF797" i="10" s="1"/>
  <c r="A798" i="10"/>
  <c r="G798" i="10"/>
  <c r="I798" i="10"/>
  <c r="J798" i="10"/>
  <c r="K798" i="10"/>
  <c r="L798" i="10"/>
  <c r="T798" i="10"/>
  <c r="U798" i="10"/>
  <c r="V798" i="10"/>
  <c r="W798" i="10" s="1"/>
  <c r="X798" i="10"/>
  <c r="Y798" i="10"/>
  <c r="AE798" i="10"/>
  <c r="AF798" i="10" s="1"/>
  <c r="A799" i="10"/>
  <c r="G799" i="10"/>
  <c r="I799" i="10"/>
  <c r="J799" i="10"/>
  <c r="K799" i="10"/>
  <c r="T799" i="10"/>
  <c r="U799" i="10" s="1"/>
  <c r="V799" i="10"/>
  <c r="W799" i="10" s="1"/>
  <c r="X799" i="10"/>
  <c r="Y799" i="10"/>
  <c r="AE799" i="10"/>
  <c r="AF799" i="10" s="1"/>
  <c r="A800" i="10"/>
  <c r="G800" i="10"/>
  <c r="I800" i="10"/>
  <c r="J800" i="10" s="1"/>
  <c r="K800" i="10"/>
  <c r="T800" i="10"/>
  <c r="U800" i="10" s="1"/>
  <c r="V800" i="10"/>
  <c r="W800" i="10" s="1"/>
  <c r="X800" i="10"/>
  <c r="Y800" i="10"/>
  <c r="AE800" i="10"/>
  <c r="AF800" i="10" s="1"/>
  <c r="L61" i="10"/>
  <c r="L62" i="10"/>
  <c r="L63" i="10"/>
  <c r="L64" i="10"/>
  <c r="L65" i="10"/>
  <c r="L66" i="10"/>
  <c r="L69" i="10"/>
  <c r="L70" i="10"/>
  <c r="L71" i="10"/>
  <c r="L72" i="10"/>
  <c r="L73" i="10"/>
  <c r="L74" i="10"/>
  <c r="L77" i="10"/>
  <c r="L78" i="10"/>
  <c r="L79" i="10"/>
  <c r="L80" i="10"/>
  <c r="L81" i="10"/>
  <c r="L82" i="10"/>
  <c r="L85" i="10"/>
  <c r="L86" i="10"/>
  <c r="L87" i="10"/>
  <c r="L88" i="10"/>
  <c r="L89" i="10"/>
  <c r="L90" i="10"/>
  <c r="L91" i="10"/>
  <c r="G92" i="7"/>
  <c r="L93" i="10"/>
  <c r="L94" i="10"/>
  <c r="L95" i="10"/>
  <c r="G96" i="7"/>
  <c r="L97" i="10"/>
  <c r="L98" i="10"/>
  <c r="L99" i="10"/>
  <c r="G100" i="7"/>
  <c r="L101" i="10"/>
  <c r="L102" i="10"/>
  <c r="L103" i="10"/>
  <c r="L105" i="10"/>
  <c r="L106" i="10"/>
  <c r="L107" i="10"/>
  <c r="G108" i="7"/>
  <c r="L109" i="10"/>
  <c r="L110" i="10"/>
  <c r="L111" i="10"/>
  <c r="G112" i="7"/>
  <c r="L113" i="10"/>
  <c r="L114" i="10"/>
  <c r="L115" i="10"/>
  <c r="G116" i="7"/>
  <c r="L117" i="10"/>
  <c r="L118" i="10"/>
  <c r="L119" i="10"/>
  <c r="G120" i="7"/>
  <c r="L121" i="10"/>
  <c r="L122" i="10"/>
  <c r="L123" i="10"/>
  <c r="G124" i="7"/>
  <c r="L125" i="10"/>
  <c r="L126" i="10"/>
  <c r="L127" i="10"/>
  <c r="G128" i="7"/>
  <c r="L129" i="10"/>
  <c r="L130" i="10"/>
  <c r="L131" i="10"/>
  <c r="G132" i="7"/>
  <c r="L133" i="10"/>
  <c r="L134" i="10"/>
  <c r="L135" i="10"/>
  <c r="G136" i="7"/>
  <c r="L137" i="10"/>
  <c r="L138" i="10"/>
  <c r="L139" i="10"/>
  <c r="G140" i="7"/>
  <c r="L141" i="10"/>
  <c r="L142" i="10"/>
  <c r="L143" i="10"/>
  <c r="G144" i="7"/>
  <c r="L144" i="10"/>
  <c r="L145" i="10"/>
  <c r="L146" i="10"/>
  <c r="L147" i="10"/>
  <c r="G148" i="7"/>
  <c r="L149" i="10"/>
  <c r="L150" i="10"/>
  <c r="L151" i="10"/>
  <c r="G152" i="7"/>
  <c r="L153" i="10"/>
  <c r="L154" i="10"/>
  <c r="L155" i="10"/>
  <c r="G156" i="7"/>
  <c r="L157" i="10"/>
  <c r="L158" i="10"/>
  <c r="L159" i="10"/>
  <c r="G160" i="7"/>
  <c r="L161" i="10"/>
  <c r="L162" i="10"/>
  <c r="L163" i="10"/>
  <c r="G164" i="7"/>
  <c r="L165" i="10"/>
  <c r="L166" i="10"/>
  <c r="L167" i="10"/>
  <c r="G168" i="7"/>
  <c r="L169" i="10"/>
  <c r="L170" i="10"/>
  <c r="L171" i="10"/>
  <c r="G172" i="7"/>
  <c r="L173" i="10"/>
  <c r="L174" i="10"/>
  <c r="L175" i="10"/>
  <c r="G176" i="7"/>
  <c r="L178" i="10"/>
  <c r="G180" i="7"/>
  <c r="L181" i="10"/>
  <c r="L182" i="10"/>
  <c r="L183" i="10"/>
  <c r="L185" i="10"/>
  <c r="L186" i="10"/>
  <c r="G188" i="7"/>
  <c r="L189" i="10"/>
  <c r="L190" i="10"/>
  <c r="L191" i="10"/>
  <c r="G192" i="7"/>
  <c r="L193" i="10"/>
  <c r="L194" i="10"/>
  <c r="G196" i="7"/>
  <c r="L197" i="10"/>
  <c r="L198" i="10"/>
  <c r="L199" i="10"/>
  <c r="G200" i="7"/>
  <c r="L201" i="10"/>
  <c r="L202" i="10"/>
  <c r="G204" i="7"/>
  <c r="L205" i="10"/>
  <c r="L206" i="10"/>
  <c r="L207" i="10"/>
  <c r="G208" i="7"/>
  <c r="L209" i="10"/>
  <c r="L210" i="10"/>
  <c r="G212" i="7"/>
  <c r="L213" i="10"/>
  <c r="L214" i="10"/>
  <c r="L215" i="10"/>
  <c r="G216" i="7"/>
  <c r="L217" i="10"/>
  <c r="L218" i="10"/>
  <c r="G220" i="7"/>
  <c r="L221" i="10"/>
  <c r="L222" i="10"/>
  <c r="L223" i="10"/>
  <c r="G224" i="7"/>
  <c r="L225" i="10"/>
  <c r="L226" i="10"/>
  <c r="G228" i="7"/>
  <c r="L229" i="10"/>
  <c r="L230" i="10"/>
  <c r="L231" i="10"/>
  <c r="G232" i="7"/>
  <c r="L233" i="10"/>
  <c r="L234" i="10"/>
  <c r="G236" i="7"/>
  <c r="L237" i="10"/>
  <c r="L238" i="10"/>
  <c r="L239" i="10"/>
  <c r="G240" i="7"/>
  <c r="L241" i="10"/>
  <c r="L242" i="10"/>
  <c r="G244" i="7"/>
  <c r="L245" i="10"/>
  <c r="L246" i="10"/>
  <c r="L247" i="10"/>
  <c r="G248" i="7"/>
  <c r="L249" i="10"/>
  <c r="G252" i="7"/>
  <c r="L253" i="10"/>
  <c r="L254" i="10"/>
  <c r="L255" i="10"/>
  <c r="G256" i="7"/>
  <c r="L257" i="10"/>
  <c r="L258" i="10"/>
  <c r="G260" i="7"/>
  <c r="L261" i="10"/>
  <c r="L262" i="10"/>
  <c r="L263" i="10"/>
  <c r="G264" i="7"/>
  <c r="L265" i="10"/>
  <c r="L266" i="10"/>
  <c r="G268" i="7"/>
  <c r="L269" i="10"/>
  <c r="L270" i="10"/>
  <c r="L271" i="10"/>
  <c r="G272" i="7"/>
  <c r="L273" i="10"/>
  <c r="L274" i="10"/>
  <c r="G276" i="7"/>
  <c r="L277" i="10"/>
  <c r="L278" i="10"/>
  <c r="L279" i="10"/>
  <c r="G280" i="7"/>
  <c r="L281" i="10"/>
  <c r="L282" i="10"/>
  <c r="G284" i="7"/>
  <c r="L285" i="10"/>
  <c r="L286" i="10"/>
  <c r="L287" i="10"/>
  <c r="G288" i="7"/>
  <c r="L289" i="10"/>
  <c r="L290" i="10"/>
  <c r="G292" i="7"/>
  <c r="L293" i="10"/>
  <c r="L294" i="10"/>
  <c r="G296" i="7"/>
  <c r="L296" i="10"/>
  <c r="L297" i="10"/>
  <c r="L298" i="10"/>
  <c r="G300" i="7"/>
  <c r="L301" i="10"/>
  <c r="L302" i="10"/>
  <c r="L303" i="10"/>
  <c r="G304" i="7"/>
  <c r="L304" i="10"/>
  <c r="L305" i="10"/>
  <c r="L306" i="10"/>
  <c r="G308" i="7"/>
  <c r="L309" i="10"/>
  <c r="L310" i="10"/>
  <c r="L311" i="10"/>
  <c r="G312" i="7"/>
  <c r="L312" i="10"/>
  <c r="L313" i="10"/>
  <c r="L314" i="10"/>
  <c r="G316" i="7"/>
  <c r="L317" i="10"/>
  <c r="L318" i="10"/>
  <c r="L319" i="10"/>
  <c r="G320" i="7"/>
  <c r="L320" i="10"/>
  <c r="L321" i="10"/>
  <c r="L322" i="10"/>
  <c r="G324" i="7"/>
  <c r="L325" i="10"/>
  <c r="L326" i="10"/>
  <c r="L327" i="10"/>
  <c r="G328" i="7"/>
  <c r="L328" i="10"/>
  <c r="L329" i="10"/>
  <c r="L330" i="10"/>
  <c r="G332" i="7"/>
  <c r="L333" i="10"/>
  <c r="L334" i="10"/>
  <c r="L335" i="10"/>
  <c r="G336" i="7"/>
  <c r="L336" i="10"/>
  <c r="L337" i="10"/>
  <c r="L338" i="10"/>
  <c r="G340" i="7"/>
  <c r="L341" i="10"/>
  <c r="L342" i="10"/>
  <c r="L343" i="10"/>
  <c r="G344" i="7"/>
  <c r="L344" i="10"/>
  <c r="L345" i="10"/>
  <c r="L346" i="10"/>
  <c r="G348" i="7"/>
  <c r="L349" i="10"/>
  <c r="L350" i="10"/>
  <c r="L351" i="10"/>
  <c r="L353" i="10"/>
  <c r="L354" i="10"/>
  <c r="G356" i="7"/>
  <c r="L357" i="10"/>
  <c r="L358" i="10"/>
  <c r="L359" i="10"/>
  <c r="G360" i="7"/>
  <c r="L361" i="10"/>
  <c r="L362" i="10"/>
  <c r="G364" i="7"/>
  <c r="L365" i="10"/>
  <c r="L366" i="10"/>
  <c r="L367" i="10"/>
  <c r="G368" i="7"/>
  <c r="L369" i="10"/>
  <c r="L370" i="10"/>
  <c r="G372" i="7"/>
  <c r="L373" i="10"/>
  <c r="L374" i="10"/>
  <c r="L375" i="10"/>
  <c r="G376" i="7"/>
  <c r="L377" i="10"/>
  <c r="L378" i="10"/>
  <c r="G380" i="7"/>
  <c r="L381" i="10"/>
  <c r="L382" i="10"/>
  <c r="L383" i="10"/>
  <c r="G384" i="7"/>
  <c r="L385" i="10"/>
  <c r="L386" i="10"/>
  <c r="G388" i="7"/>
  <c r="L389" i="10"/>
  <c r="L390" i="10"/>
  <c r="L391" i="10"/>
  <c r="G392" i="7"/>
  <c r="L393" i="10"/>
  <c r="L394" i="10"/>
  <c r="L397" i="10"/>
  <c r="L398" i="10"/>
  <c r="L399" i="10"/>
  <c r="G400" i="7"/>
  <c r="L401" i="10"/>
  <c r="L402" i="10"/>
  <c r="G404" i="7"/>
  <c r="L405" i="10"/>
  <c r="L406" i="10"/>
  <c r="L407" i="10"/>
  <c r="G408" i="7"/>
  <c r="L409" i="10"/>
  <c r="L410" i="10"/>
  <c r="L413" i="10"/>
  <c r="L415" i="10"/>
  <c r="G416" i="7"/>
  <c r="L417" i="10"/>
  <c r="L418" i="10"/>
  <c r="G420" i="7"/>
  <c r="L421" i="10"/>
  <c r="L422" i="10"/>
  <c r="L423" i="10"/>
  <c r="G424" i="7"/>
  <c r="L425" i="10"/>
  <c r="L426" i="10"/>
  <c r="L427" i="10"/>
  <c r="G428" i="7"/>
  <c r="L429" i="10"/>
  <c r="L430" i="10"/>
  <c r="L431" i="10"/>
  <c r="G432" i="7"/>
  <c r="L433" i="10"/>
  <c r="L434" i="10"/>
  <c r="L435" i="10"/>
  <c r="G436" i="7"/>
  <c r="L437" i="10"/>
  <c r="L438" i="10"/>
  <c r="L439" i="10"/>
  <c r="G440" i="7"/>
  <c r="L440" i="10"/>
  <c r="L441" i="10"/>
  <c r="L442" i="10"/>
  <c r="L443" i="10"/>
  <c r="G444" i="7"/>
  <c r="L445" i="10"/>
  <c r="L446" i="10"/>
  <c r="L447" i="10"/>
  <c r="G448" i="7"/>
  <c r="L449" i="10"/>
  <c r="L450" i="10"/>
  <c r="L451" i="10"/>
  <c r="G452" i="7"/>
  <c r="L453" i="10"/>
  <c r="L454" i="10"/>
  <c r="L455" i="10"/>
  <c r="G456" i="7"/>
  <c r="L457" i="10"/>
  <c r="L458" i="10"/>
  <c r="L459" i="10"/>
  <c r="G460" i="7"/>
  <c r="L461" i="10"/>
  <c r="L462" i="10"/>
  <c r="L463" i="10"/>
  <c r="G464" i="7"/>
  <c r="L465" i="10"/>
  <c r="L466" i="10"/>
  <c r="L467" i="10"/>
  <c r="G468" i="7"/>
  <c r="L469" i="10"/>
  <c r="L470" i="10"/>
  <c r="L471" i="10"/>
  <c r="G472" i="7"/>
  <c r="L473" i="10"/>
  <c r="L474" i="10"/>
  <c r="L475" i="10"/>
  <c r="G476" i="7"/>
  <c r="L477" i="10"/>
  <c r="L478" i="10"/>
  <c r="L479" i="10"/>
  <c r="G480" i="7"/>
  <c r="L481" i="10"/>
  <c r="L482" i="10"/>
  <c r="L483" i="10"/>
  <c r="G484" i="7"/>
  <c r="L485" i="10"/>
  <c r="L486" i="10"/>
  <c r="L487" i="10"/>
  <c r="L489" i="10"/>
  <c r="L490" i="10"/>
  <c r="L491" i="10"/>
  <c r="G492" i="7"/>
  <c r="L493" i="10"/>
  <c r="L494" i="10"/>
  <c r="L495" i="10"/>
  <c r="G496" i="7"/>
  <c r="L497" i="10"/>
  <c r="L498" i="10"/>
  <c r="L499" i="10"/>
  <c r="G500" i="7"/>
  <c r="L501" i="10"/>
  <c r="L502" i="10"/>
  <c r="L503" i="10"/>
  <c r="G504" i="7"/>
  <c r="L505" i="10"/>
  <c r="L506" i="10"/>
  <c r="L507" i="10"/>
  <c r="G508" i="7"/>
  <c r="L509" i="10"/>
  <c r="L510" i="10"/>
  <c r="L511" i="10"/>
  <c r="G512" i="7"/>
  <c r="L512" i="10"/>
  <c r="L513" i="10"/>
  <c r="L514" i="10"/>
  <c r="L515" i="10"/>
  <c r="G516" i="7"/>
  <c r="L517" i="10"/>
  <c r="L518" i="10"/>
  <c r="L519" i="10"/>
  <c r="G520" i="7"/>
  <c r="L521" i="10"/>
  <c r="L522" i="10"/>
  <c r="L523" i="10"/>
  <c r="G524" i="7"/>
  <c r="L525" i="10"/>
  <c r="L526" i="10"/>
  <c r="L527" i="10"/>
  <c r="G528" i="7"/>
  <c r="L529" i="10"/>
  <c r="L530" i="10"/>
  <c r="G532" i="7"/>
  <c r="L533" i="10"/>
  <c r="L534" i="10"/>
  <c r="L535" i="10"/>
  <c r="G536" i="7"/>
  <c r="L537" i="10"/>
  <c r="L538" i="10"/>
  <c r="L539" i="10"/>
  <c r="G540" i="7"/>
  <c r="L541" i="10"/>
  <c r="L542" i="10"/>
  <c r="L543" i="10"/>
  <c r="G544" i="7"/>
  <c r="L545" i="10"/>
  <c r="L546" i="10"/>
  <c r="L547" i="10"/>
  <c r="G548" i="7"/>
  <c r="L549" i="10"/>
  <c r="L550" i="10"/>
  <c r="L551" i="10"/>
  <c r="G552" i="7"/>
  <c r="L553" i="10"/>
  <c r="L554" i="10"/>
  <c r="L555" i="10"/>
  <c r="G556" i="7"/>
  <c r="L558" i="10"/>
  <c r="L559" i="10"/>
  <c r="G560" i="7"/>
  <c r="L561" i="10"/>
  <c r="L562" i="10"/>
  <c r="G564" i="7"/>
  <c r="L565" i="10"/>
  <c r="L566" i="10"/>
  <c r="L567" i="10"/>
  <c r="G568" i="7"/>
  <c r="L569" i="10"/>
  <c r="L570" i="10"/>
  <c r="G572" i="7"/>
  <c r="L573" i="10"/>
  <c r="L574" i="10"/>
  <c r="L575" i="10"/>
  <c r="G576" i="7"/>
  <c r="L577" i="10"/>
  <c r="L578" i="10"/>
  <c r="G580" i="7"/>
  <c r="L581" i="10"/>
  <c r="L582" i="10"/>
  <c r="L583" i="10"/>
  <c r="G584" i="7"/>
  <c r="L585" i="10"/>
  <c r="L586" i="10"/>
  <c r="G588" i="7"/>
  <c r="L589" i="10"/>
  <c r="L590" i="10"/>
  <c r="L591" i="10"/>
  <c r="G592" i="7"/>
  <c r="L593" i="10"/>
  <c r="L594" i="10"/>
  <c r="G596" i="7"/>
  <c r="L597" i="10"/>
  <c r="L598" i="10"/>
  <c r="L599" i="10"/>
  <c r="G600" i="7"/>
  <c r="L601" i="10"/>
  <c r="L602" i="10"/>
  <c r="G604" i="7"/>
  <c r="L605" i="10"/>
  <c r="L606" i="10"/>
  <c r="L607" i="10"/>
  <c r="G608" i="7"/>
  <c r="L609" i="10"/>
  <c r="L610" i="10"/>
  <c r="G612" i="7"/>
  <c r="L613" i="10"/>
  <c r="L614" i="10"/>
  <c r="L615" i="10"/>
  <c r="G616" i="7"/>
  <c r="L617" i="10"/>
  <c r="L618" i="10"/>
  <c r="G620" i="7"/>
  <c r="L621" i="10"/>
  <c r="L622" i="10"/>
  <c r="L623" i="10"/>
  <c r="G624" i="7"/>
  <c r="L625" i="10"/>
  <c r="L626" i="10"/>
  <c r="G628" i="7"/>
  <c r="L629" i="10"/>
  <c r="L630" i="10"/>
  <c r="L631" i="10"/>
  <c r="G632" i="7"/>
  <c r="L633" i="10"/>
  <c r="L634" i="10"/>
  <c r="G636" i="7"/>
  <c r="L637" i="10"/>
  <c r="L638" i="10"/>
  <c r="L639" i="10"/>
  <c r="G640" i="7"/>
  <c r="L641" i="10"/>
  <c r="L642" i="10"/>
  <c r="G644" i="7"/>
  <c r="L646" i="10"/>
  <c r="L647" i="10"/>
  <c r="G648" i="7"/>
  <c r="L649" i="10"/>
  <c r="L650" i="10"/>
  <c r="G652" i="7"/>
  <c r="L653" i="10"/>
  <c r="L654" i="10"/>
  <c r="L655" i="10"/>
  <c r="G656" i="7"/>
  <c r="L657" i="10"/>
  <c r="L658" i="10"/>
  <c r="G660" i="7"/>
  <c r="L661" i="10"/>
  <c r="L663" i="10"/>
  <c r="G664" i="7"/>
  <c r="L665" i="10"/>
  <c r="L666" i="10"/>
  <c r="G668" i="7"/>
  <c r="L669" i="10"/>
  <c r="L670" i="10"/>
  <c r="G672" i="7"/>
  <c r="L673" i="10"/>
  <c r="L675" i="10"/>
  <c r="G676" i="7"/>
  <c r="L677" i="10"/>
  <c r="L678" i="10"/>
  <c r="L679" i="10"/>
  <c r="G680" i="7"/>
  <c r="L682" i="10"/>
  <c r="G684" i="7"/>
  <c r="L685" i="10"/>
  <c r="L686" i="10"/>
  <c r="L687" i="10"/>
  <c r="G688" i="7"/>
  <c r="L689" i="10"/>
  <c r="L690" i="10"/>
  <c r="G692" i="7"/>
  <c r="L693" i="10"/>
  <c r="L694" i="10"/>
  <c r="L695" i="10"/>
  <c r="G696" i="7"/>
  <c r="L697" i="10"/>
  <c r="L698" i="10"/>
  <c r="G700" i="7"/>
  <c r="L701" i="10"/>
  <c r="L703" i="10"/>
  <c r="G704" i="7"/>
  <c r="L704" i="10"/>
  <c r="L706" i="10"/>
  <c r="G708" i="7"/>
  <c r="L709" i="10"/>
  <c r="L710" i="10"/>
  <c r="L711" i="10"/>
  <c r="G712" i="7"/>
  <c r="L713" i="10"/>
  <c r="L714" i="10"/>
  <c r="G716" i="7"/>
  <c r="L717" i="10"/>
  <c r="L719" i="10"/>
  <c r="G720" i="7"/>
  <c r="L722" i="10"/>
  <c r="L723" i="10"/>
  <c r="G724" i="7"/>
  <c r="L725" i="10"/>
  <c r="L726" i="10"/>
  <c r="G728" i="7"/>
  <c r="L729" i="10"/>
  <c r="G732" i="7"/>
  <c r="L734" i="10"/>
  <c r="L735" i="10"/>
  <c r="G736" i="7"/>
  <c r="L737" i="10"/>
  <c r="L738" i="10"/>
  <c r="G740" i="7"/>
  <c r="L741" i="10"/>
  <c r="L742" i="10"/>
  <c r="L743" i="10"/>
  <c r="G744" i="7"/>
  <c r="L745" i="10"/>
  <c r="L746" i="10"/>
  <c r="G748" i="7"/>
  <c r="L749" i="10"/>
  <c r="L750" i="10"/>
  <c r="G752" i="7"/>
  <c r="L753" i="10"/>
  <c r="L755" i="10"/>
  <c r="G756" i="7"/>
  <c r="L757" i="10"/>
  <c r="L758" i="10"/>
  <c r="L759" i="10"/>
  <c r="G760" i="7"/>
  <c r="L761" i="10"/>
  <c r="L762" i="10"/>
  <c r="G764" i="7"/>
  <c r="L765" i="10"/>
  <c r="L766" i="10"/>
  <c r="L767" i="10"/>
  <c r="G768" i="7"/>
  <c r="L770" i="10"/>
  <c r="G772" i="7"/>
  <c r="L773" i="10"/>
  <c r="L774" i="10"/>
  <c r="L775" i="10"/>
  <c r="G776" i="7"/>
  <c r="L777" i="10"/>
  <c r="L778" i="10"/>
  <c r="G780" i="7"/>
  <c r="L781" i="10"/>
  <c r="L782" i="10"/>
  <c r="L783" i="10"/>
  <c r="G784" i="7"/>
  <c r="L785" i="10"/>
  <c r="L786" i="10"/>
  <c r="G788" i="7"/>
  <c r="L789" i="10"/>
  <c r="L790" i="10"/>
  <c r="L791" i="10"/>
  <c r="G792" i="7"/>
  <c r="L793" i="10"/>
  <c r="L794" i="10"/>
  <c r="G796" i="7"/>
  <c r="L797" i="10"/>
  <c r="L799" i="10"/>
  <c r="G800" i="7"/>
  <c r="A45" i="7"/>
  <c r="B45" i="7"/>
  <c r="C45" i="7"/>
  <c r="M45" i="7" s="1"/>
  <c r="D45" i="7"/>
  <c r="R45" i="7" s="1"/>
  <c r="U45" i="7" s="1"/>
  <c r="A46" i="7"/>
  <c r="B46" i="7"/>
  <c r="M46" i="7" s="1"/>
  <c r="C46" i="7"/>
  <c r="D46" i="7"/>
  <c r="R46" i="7" s="1"/>
  <c r="U46" i="7" s="1"/>
  <c r="E46" i="7"/>
  <c r="S46" i="7" s="1"/>
  <c r="G46" i="7"/>
  <c r="I46" i="7"/>
  <c r="Z46" i="7" s="1"/>
  <c r="L46" i="7"/>
  <c r="A47" i="7"/>
  <c r="B47" i="7"/>
  <c r="C47" i="7"/>
  <c r="M47" i="7" s="1"/>
  <c r="D47" i="7"/>
  <c r="E47" i="7"/>
  <c r="S47" i="7" s="1"/>
  <c r="G47" i="7"/>
  <c r="I47" i="7"/>
  <c r="Z47" i="7" s="1"/>
  <c r="L47" i="7"/>
  <c r="A48" i="7"/>
  <c r="B48" i="7"/>
  <c r="M48" i="7" s="1"/>
  <c r="C48" i="7"/>
  <c r="D48" i="7"/>
  <c r="R48" i="7" s="1"/>
  <c r="U48" i="7" s="1"/>
  <c r="E48" i="7"/>
  <c r="S48" i="7" s="1"/>
  <c r="G48" i="7"/>
  <c r="I48" i="7"/>
  <c r="Z48" i="7" s="1"/>
  <c r="L48" i="7"/>
  <c r="A49" i="7"/>
  <c r="B49" i="7"/>
  <c r="C49" i="7"/>
  <c r="M49" i="7" s="1"/>
  <c r="D49" i="7"/>
  <c r="E49" i="7"/>
  <c r="S49" i="7" s="1"/>
  <c r="G49" i="7"/>
  <c r="I49" i="7"/>
  <c r="L49" i="7"/>
  <c r="A50" i="7"/>
  <c r="B50" i="7"/>
  <c r="C50" i="7"/>
  <c r="M50" i="7" s="1"/>
  <c r="W50" i="7" s="1"/>
  <c r="D50" i="7"/>
  <c r="R50" i="7" s="1"/>
  <c r="E50" i="7"/>
  <c r="S50" i="7" s="1"/>
  <c r="G50" i="7"/>
  <c r="I50" i="7"/>
  <c r="Z50" i="7" s="1"/>
  <c r="L50" i="7"/>
  <c r="A51" i="7"/>
  <c r="B51" i="7"/>
  <c r="C51" i="7"/>
  <c r="M51" i="7" s="1"/>
  <c r="Z51" i="7" s="1"/>
  <c r="D51" i="7"/>
  <c r="E51" i="7"/>
  <c r="G51" i="7"/>
  <c r="I51" i="7"/>
  <c r="L51" i="7"/>
  <c r="A52" i="7"/>
  <c r="B52" i="7"/>
  <c r="C52" i="7"/>
  <c r="D52" i="7"/>
  <c r="E52" i="7"/>
  <c r="G52" i="7"/>
  <c r="I52" i="7"/>
  <c r="L52" i="7"/>
  <c r="A53" i="7"/>
  <c r="B53" i="7"/>
  <c r="M53" i="7" s="1"/>
  <c r="W53" i="7" s="1"/>
  <c r="C53" i="7"/>
  <c r="D53" i="7"/>
  <c r="E53" i="7"/>
  <c r="G53" i="7"/>
  <c r="I53" i="7"/>
  <c r="L53" i="7"/>
  <c r="A54" i="7"/>
  <c r="B54" i="7"/>
  <c r="M54" i="7" s="1"/>
  <c r="C54" i="7"/>
  <c r="D54" i="7"/>
  <c r="E54" i="7"/>
  <c r="G54" i="7"/>
  <c r="I54" i="7"/>
  <c r="L54" i="7"/>
  <c r="A55" i="7"/>
  <c r="B55" i="7"/>
  <c r="M55" i="7" s="1"/>
  <c r="C55" i="7"/>
  <c r="D55" i="7"/>
  <c r="E55" i="7"/>
  <c r="S55" i="7" s="1"/>
  <c r="G55" i="7"/>
  <c r="I55" i="7"/>
  <c r="Z55" i="7" s="1"/>
  <c r="L55" i="7"/>
  <c r="A56" i="7"/>
  <c r="B56" i="7"/>
  <c r="C56" i="7"/>
  <c r="M56" i="7" s="1"/>
  <c r="D56" i="7"/>
  <c r="R56" i="7" s="1"/>
  <c r="U56" i="7" s="1"/>
  <c r="E56" i="7"/>
  <c r="S56" i="7" s="1"/>
  <c r="G56" i="7"/>
  <c r="I56" i="7"/>
  <c r="Z56" i="7" s="1"/>
  <c r="L56" i="7"/>
  <c r="A57" i="7"/>
  <c r="B57" i="7"/>
  <c r="M57" i="7" s="1"/>
  <c r="T57" i="7" s="1"/>
  <c r="C57" i="7"/>
  <c r="D57" i="7"/>
  <c r="H57" i="7" s="1"/>
  <c r="E57" i="7"/>
  <c r="G57" i="7"/>
  <c r="I57" i="7"/>
  <c r="L57" i="7"/>
  <c r="A58" i="7"/>
  <c r="B58" i="7"/>
  <c r="C58" i="7"/>
  <c r="M58" i="7" s="1"/>
  <c r="D58" i="7"/>
  <c r="R58" i="7" s="1"/>
  <c r="U58" i="7" s="1"/>
  <c r="E58" i="7"/>
  <c r="S58" i="7" s="1"/>
  <c r="G58" i="7"/>
  <c r="I58" i="7"/>
  <c r="Z58" i="7" s="1"/>
  <c r="L58" i="7"/>
  <c r="A59" i="7"/>
  <c r="B59" i="7"/>
  <c r="M59" i="7" s="1"/>
  <c r="C59" i="7"/>
  <c r="D59" i="7"/>
  <c r="A60" i="7"/>
  <c r="B60" i="7"/>
  <c r="B60" i="10" s="1"/>
  <c r="C60" i="7"/>
  <c r="C60" i="10" s="1"/>
  <c r="D60" i="7"/>
  <c r="D60" i="10" s="1"/>
  <c r="A61" i="7"/>
  <c r="B61" i="7"/>
  <c r="B61" i="10" s="1"/>
  <c r="C61" i="7"/>
  <c r="M61" i="7" s="1"/>
  <c r="D61" i="7"/>
  <c r="D61" i="11" s="1"/>
  <c r="A62" i="7"/>
  <c r="B62" i="7"/>
  <c r="B62" i="10" s="1"/>
  <c r="C62" i="7"/>
  <c r="C62" i="10" s="1"/>
  <c r="D62" i="7"/>
  <c r="D62" i="10" s="1"/>
  <c r="A63" i="7"/>
  <c r="B63" i="7"/>
  <c r="M63" i="7" s="1"/>
  <c r="C63" i="7"/>
  <c r="C63" i="11" s="1"/>
  <c r="D63" i="7"/>
  <c r="D63" i="11" s="1"/>
  <c r="A64" i="7"/>
  <c r="B64" i="7"/>
  <c r="B64" i="10" s="1"/>
  <c r="C64" i="7"/>
  <c r="C64" i="10" s="1"/>
  <c r="D64" i="7"/>
  <c r="R64" i="7" s="1"/>
  <c r="U64" i="7" s="1"/>
  <c r="A65" i="7"/>
  <c r="B65" i="7"/>
  <c r="B65" i="11" s="1"/>
  <c r="C65" i="7"/>
  <c r="C65" i="11" s="1"/>
  <c r="D65" i="7"/>
  <c r="A66" i="7"/>
  <c r="B66" i="7"/>
  <c r="B66" i="10" s="1"/>
  <c r="C66" i="7"/>
  <c r="C66" i="10" s="1"/>
  <c r="D66" i="7"/>
  <c r="D66" i="10" s="1"/>
  <c r="A67" i="7"/>
  <c r="B67" i="7"/>
  <c r="B67" i="10" s="1"/>
  <c r="C67" i="7"/>
  <c r="D67" i="7"/>
  <c r="A68" i="7"/>
  <c r="B68" i="7"/>
  <c r="M68" i="7" s="1"/>
  <c r="C68" i="7"/>
  <c r="C68" i="11" s="1"/>
  <c r="D68" i="7"/>
  <c r="D68" i="11" s="1"/>
  <c r="A69" i="7"/>
  <c r="B69" i="7"/>
  <c r="B69" i="11" s="1"/>
  <c r="C69" i="7"/>
  <c r="M69" i="7" s="1"/>
  <c r="D69" i="7"/>
  <c r="D69" i="10" s="1"/>
  <c r="A70" i="7"/>
  <c r="B70" i="7"/>
  <c r="M70" i="7" s="1"/>
  <c r="C70" i="7"/>
  <c r="C70" i="11" s="1"/>
  <c r="D70" i="7"/>
  <c r="D70" i="10" s="1"/>
  <c r="A71" i="7"/>
  <c r="B71" i="7"/>
  <c r="B71" i="11" s="1"/>
  <c r="C71" i="7"/>
  <c r="D71" i="7"/>
  <c r="D71" i="11" s="1"/>
  <c r="A72" i="7"/>
  <c r="B72" i="7"/>
  <c r="M72" i="7" s="1"/>
  <c r="C72" i="7"/>
  <c r="D72" i="7"/>
  <c r="D72" i="11" s="1"/>
  <c r="A73" i="7"/>
  <c r="B73" i="7"/>
  <c r="M73" i="7" s="1"/>
  <c r="C73" i="7"/>
  <c r="C73" i="10" s="1"/>
  <c r="D73" i="7"/>
  <c r="D73" i="10" s="1"/>
  <c r="A74" i="7"/>
  <c r="B74" i="7"/>
  <c r="B74" i="10" s="1"/>
  <c r="C74" i="7"/>
  <c r="C74" i="10" s="1"/>
  <c r="D74" i="7"/>
  <c r="R74" i="7" s="1"/>
  <c r="X74" i="7" s="1"/>
  <c r="A75" i="7"/>
  <c r="B75" i="7"/>
  <c r="M75" i="7" s="1"/>
  <c r="C75" i="7"/>
  <c r="D75" i="7"/>
  <c r="D75" i="11" s="1"/>
  <c r="A76" i="7"/>
  <c r="B76" i="7"/>
  <c r="C76" i="7"/>
  <c r="D76" i="7"/>
  <c r="R76" i="7" s="1"/>
  <c r="A77" i="7"/>
  <c r="B77" i="7"/>
  <c r="C77" i="7"/>
  <c r="C77" i="10" s="1"/>
  <c r="D77" i="7"/>
  <c r="R77" i="7" s="1"/>
  <c r="A78" i="7"/>
  <c r="B78" i="7"/>
  <c r="M78" i="7" s="1"/>
  <c r="C78" i="7"/>
  <c r="C78" i="11" s="1"/>
  <c r="D78" i="7"/>
  <c r="D78" i="11" s="1"/>
  <c r="A79" i="7"/>
  <c r="B79" i="7"/>
  <c r="B79" i="10" s="1"/>
  <c r="C79" i="7"/>
  <c r="C79" i="10" s="1"/>
  <c r="D79" i="7"/>
  <c r="A80" i="7"/>
  <c r="B80" i="7"/>
  <c r="B80" i="10" s="1"/>
  <c r="C80" i="7"/>
  <c r="C80" i="10" s="1"/>
  <c r="D80" i="7"/>
  <c r="R80" i="7" s="1"/>
  <c r="X80" i="7" s="1"/>
  <c r="A81" i="7"/>
  <c r="B81" i="7"/>
  <c r="B81" i="11" s="1"/>
  <c r="C81" i="7"/>
  <c r="M81" i="7" s="1"/>
  <c r="D81" i="7"/>
  <c r="D81" i="10" s="1"/>
  <c r="A82" i="7"/>
  <c r="B82" i="7"/>
  <c r="B82" i="11" s="1"/>
  <c r="C82" i="7"/>
  <c r="C82" i="11" s="1"/>
  <c r="D82" i="7"/>
  <c r="R82" i="7" s="1"/>
  <c r="A83" i="7"/>
  <c r="B83" i="7"/>
  <c r="B83" i="10" s="1"/>
  <c r="C83" i="7"/>
  <c r="M83" i="7" s="1"/>
  <c r="D83" i="7"/>
  <c r="D83" i="10" s="1"/>
  <c r="A84" i="7"/>
  <c r="B84" i="7"/>
  <c r="B84" i="11" s="1"/>
  <c r="C84" i="7"/>
  <c r="C84" i="11" s="1"/>
  <c r="D84" i="7"/>
  <c r="R84" i="7" s="1"/>
  <c r="A85" i="7"/>
  <c r="B85" i="7"/>
  <c r="B85" i="10" s="1"/>
  <c r="C85" i="7"/>
  <c r="C85" i="11" s="1"/>
  <c r="D85" i="7"/>
  <c r="R85" i="7" s="1"/>
  <c r="A86" i="7"/>
  <c r="B86" i="7"/>
  <c r="M86" i="7" s="1"/>
  <c r="C86" i="7"/>
  <c r="C86" i="11" s="1"/>
  <c r="D86" i="7"/>
  <c r="R86" i="7" s="1"/>
  <c r="U86" i="7" s="1"/>
  <c r="A87" i="7"/>
  <c r="B87" i="7"/>
  <c r="M87" i="7" s="1"/>
  <c r="C87" i="7"/>
  <c r="C87" i="11" s="1"/>
  <c r="D87" i="7"/>
  <c r="D87" i="11" s="1"/>
  <c r="A88" i="7"/>
  <c r="B88" i="7"/>
  <c r="B88" i="11" s="1"/>
  <c r="C88" i="7"/>
  <c r="C88" i="11" s="1"/>
  <c r="D88" i="7"/>
  <c r="D88" i="11" s="1"/>
  <c r="A89" i="7"/>
  <c r="B89" i="7"/>
  <c r="B89" i="10" s="1"/>
  <c r="C89" i="7"/>
  <c r="C89" i="10" s="1"/>
  <c r="D89" i="7"/>
  <c r="A90" i="7"/>
  <c r="B90" i="7"/>
  <c r="M90" i="7" s="1"/>
  <c r="C90" i="7"/>
  <c r="C90" i="11" s="1"/>
  <c r="D90" i="7"/>
  <c r="D90" i="11" s="1"/>
  <c r="A91" i="7"/>
  <c r="B91" i="7"/>
  <c r="C91" i="7"/>
  <c r="D91" i="7"/>
  <c r="E91" i="7"/>
  <c r="G91" i="7"/>
  <c r="H91" i="7"/>
  <c r="I91" i="7"/>
  <c r="K91" i="7"/>
  <c r="L91" i="7"/>
  <c r="P91" i="7"/>
  <c r="A92" i="7"/>
  <c r="B92" i="7"/>
  <c r="C92" i="7"/>
  <c r="D92" i="7"/>
  <c r="E92" i="7"/>
  <c r="H92" i="7"/>
  <c r="I92" i="7"/>
  <c r="K92" i="7"/>
  <c r="L92" i="7"/>
  <c r="P92" i="7"/>
  <c r="A93" i="7"/>
  <c r="B93" i="7"/>
  <c r="C93" i="7"/>
  <c r="D93" i="7"/>
  <c r="E93" i="7"/>
  <c r="G93" i="7"/>
  <c r="H93" i="7"/>
  <c r="I93" i="7"/>
  <c r="K93" i="7"/>
  <c r="L93" i="7"/>
  <c r="P93" i="7"/>
  <c r="AD93" i="11"/>
  <c r="A94" i="7"/>
  <c r="B94" i="7"/>
  <c r="C94" i="7"/>
  <c r="D94" i="7"/>
  <c r="E94" i="7"/>
  <c r="G94" i="7"/>
  <c r="H94" i="7"/>
  <c r="I94" i="7"/>
  <c r="K94" i="7"/>
  <c r="L94" i="7"/>
  <c r="P94" i="7"/>
  <c r="AD94" i="11"/>
  <c r="A95" i="7"/>
  <c r="B95" i="7"/>
  <c r="C95" i="7"/>
  <c r="D95" i="7"/>
  <c r="E95" i="7"/>
  <c r="G95" i="7"/>
  <c r="H95" i="7"/>
  <c r="I95" i="7"/>
  <c r="K95" i="7"/>
  <c r="L95" i="7"/>
  <c r="P95" i="7"/>
  <c r="AD95" i="11"/>
  <c r="AC95" i="11"/>
  <c r="A96" i="7"/>
  <c r="B96" i="7"/>
  <c r="C96" i="7"/>
  <c r="D96" i="7"/>
  <c r="E96" i="7"/>
  <c r="H96" i="7"/>
  <c r="I96" i="7"/>
  <c r="K96" i="7"/>
  <c r="L96" i="7"/>
  <c r="P96" i="7"/>
  <c r="A97" i="7"/>
  <c r="B97" i="7"/>
  <c r="C97" i="7"/>
  <c r="D97" i="7"/>
  <c r="E97" i="7"/>
  <c r="G97" i="7"/>
  <c r="H97" i="7"/>
  <c r="I97" i="7"/>
  <c r="K97" i="7"/>
  <c r="L97" i="7"/>
  <c r="P97" i="7"/>
  <c r="AG97" i="11"/>
  <c r="A98" i="7"/>
  <c r="B98" i="7"/>
  <c r="C98" i="7"/>
  <c r="D98" i="7"/>
  <c r="E98" i="7"/>
  <c r="G98" i="7"/>
  <c r="H98" i="7"/>
  <c r="I98" i="7"/>
  <c r="K98" i="7"/>
  <c r="L98" i="7"/>
  <c r="P98" i="7"/>
  <c r="A99" i="7"/>
  <c r="B99" i="7"/>
  <c r="C99" i="7"/>
  <c r="D99" i="7"/>
  <c r="E99" i="7"/>
  <c r="G99" i="7"/>
  <c r="H99" i="7"/>
  <c r="I99" i="7"/>
  <c r="K99" i="7"/>
  <c r="L99" i="7"/>
  <c r="P99" i="7"/>
  <c r="A100" i="7"/>
  <c r="B100" i="7"/>
  <c r="C100" i="7"/>
  <c r="D100" i="7"/>
  <c r="E100" i="7"/>
  <c r="H100" i="7"/>
  <c r="I100" i="7"/>
  <c r="K100" i="7"/>
  <c r="L100" i="7"/>
  <c r="P100" i="7"/>
  <c r="A101" i="7"/>
  <c r="B101" i="7"/>
  <c r="C101" i="7"/>
  <c r="D101" i="7"/>
  <c r="E101" i="7"/>
  <c r="G101" i="7"/>
  <c r="H101" i="7"/>
  <c r="I101" i="7"/>
  <c r="K101" i="7"/>
  <c r="L101" i="7"/>
  <c r="P101" i="7"/>
  <c r="AD101" i="11"/>
  <c r="AF101" i="11" s="1"/>
  <c r="A102" i="7"/>
  <c r="B102" i="7"/>
  <c r="C102" i="7"/>
  <c r="D102" i="7"/>
  <c r="E102" i="7"/>
  <c r="G102" i="7"/>
  <c r="H102" i="7"/>
  <c r="I102" i="7"/>
  <c r="K102" i="7"/>
  <c r="L102" i="7"/>
  <c r="P102" i="7"/>
  <c r="AD102" i="11"/>
  <c r="A103" i="7"/>
  <c r="B103" i="7"/>
  <c r="C103" i="7"/>
  <c r="D103" i="7"/>
  <c r="E103" i="7"/>
  <c r="G103" i="7"/>
  <c r="H103" i="7"/>
  <c r="I103" i="7"/>
  <c r="K103" i="7"/>
  <c r="L103" i="7"/>
  <c r="P103" i="7"/>
  <c r="AD103" i="11"/>
  <c r="AC103" i="11"/>
  <c r="A104" i="7"/>
  <c r="B104" i="7"/>
  <c r="C104" i="7"/>
  <c r="D104" i="7"/>
  <c r="E104" i="7"/>
  <c r="G104" i="7"/>
  <c r="H104" i="7"/>
  <c r="I104" i="7"/>
  <c r="K104" i="7"/>
  <c r="L104" i="7"/>
  <c r="P104" i="7"/>
  <c r="A105" i="7"/>
  <c r="B105" i="7"/>
  <c r="C105" i="7"/>
  <c r="D105" i="7"/>
  <c r="E105" i="7"/>
  <c r="G105" i="7"/>
  <c r="H105" i="7"/>
  <c r="I105" i="7"/>
  <c r="K105" i="7"/>
  <c r="L105" i="7"/>
  <c r="P105" i="7"/>
  <c r="A106" i="7"/>
  <c r="B106" i="7"/>
  <c r="C106" i="7"/>
  <c r="D106" i="7"/>
  <c r="E106" i="7"/>
  <c r="G106" i="7"/>
  <c r="H106" i="7"/>
  <c r="I106" i="7"/>
  <c r="K106" i="7"/>
  <c r="L106" i="7"/>
  <c r="P106" i="7"/>
  <c r="A107" i="7"/>
  <c r="B107" i="7"/>
  <c r="C107" i="7"/>
  <c r="D107" i="7"/>
  <c r="E107" i="7"/>
  <c r="G107" i="7"/>
  <c r="H107" i="7"/>
  <c r="I107" i="7"/>
  <c r="K107" i="7"/>
  <c r="L107" i="7"/>
  <c r="P107" i="7"/>
  <c r="A108" i="7"/>
  <c r="B108" i="7"/>
  <c r="C108" i="7"/>
  <c r="D108" i="7"/>
  <c r="E108" i="7"/>
  <c r="H108" i="7"/>
  <c r="I108" i="7"/>
  <c r="K108" i="7"/>
  <c r="L108" i="7"/>
  <c r="P108" i="7"/>
  <c r="A109" i="7"/>
  <c r="B109" i="7"/>
  <c r="C109" i="7"/>
  <c r="D109" i="7"/>
  <c r="E109" i="7"/>
  <c r="G109" i="7"/>
  <c r="H109" i="7"/>
  <c r="I109" i="7"/>
  <c r="K109" i="7"/>
  <c r="L109" i="7"/>
  <c r="P109" i="7"/>
  <c r="AD109" i="11"/>
  <c r="AC109" i="11"/>
  <c r="A110" i="7"/>
  <c r="B110" i="7"/>
  <c r="C110" i="7"/>
  <c r="D110" i="7"/>
  <c r="E110" i="7"/>
  <c r="G110" i="7"/>
  <c r="H110" i="7"/>
  <c r="I110" i="7"/>
  <c r="K110" i="7"/>
  <c r="L110" i="7"/>
  <c r="P110" i="7"/>
  <c r="AD110" i="11"/>
  <c r="A111" i="7"/>
  <c r="B111" i="7"/>
  <c r="C111" i="7"/>
  <c r="D111" i="7"/>
  <c r="E111" i="7"/>
  <c r="G111" i="7"/>
  <c r="H111" i="7"/>
  <c r="I111" i="7"/>
  <c r="K111" i="7"/>
  <c r="L111" i="7"/>
  <c r="P111" i="7"/>
  <c r="AD111" i="11"/>
  <c r="AC111" i="11"/>
  <c r="A112" i="7"/>
  <c r="B112" i="7"/>
  <c r="C112" i="7"/>
  <c r="D112" i="7"/>
  <c r="E112" i="7"/>
  <c r="H112" i="7"/>
  <c r="I112" i="7"/>
  <c r="K112" i="7"/>
  <c r="L112" i="7"/>
  <c r="P112" i="7"/>
  <c r="AC112" i="11"/>
  <c r="A113" i="7"/>
  <c r="B113" i="7"/>
  <c r="C113" i="7"/>
  <c r="D113" i="7"/>
  <c r="E113" i="7"/>
  <c r="G113" i="7"/>
  <c r="H113" i="7"/>
  <c r="I113" i="7"/>
  <c r="K113" i="7"/>
  <c r="L113" i="7"/>
  <c r="P113" i="7"/>
  <c r="AD113" i="11"/>
  <c r="A114" i="7"/>
  <c r="B114" i="7"/>
  <c r="C114" i="7"/>
  <c r="D114" i="7"/>
  <c r="E114" i="7"/>
  <c r="G114" i="7"/>
  <c r="H114" i="7"/>
  <c r="I114" i="7"/>
  <c r="K114" i="7"/>
  <c r="L114" i="7"/>
  <c r="P114" i="7"/>
  <c r="A115" i="7"/>
  <c r="B115" i="7"/>
  <c r="C115" i="7"/>
  <c r="D115" i="7"/>
  <c r="E115" i="7"/>
  <c r="G115" i="7"/>
  <c r="H115" i="7"/>
  <c r="I115" i="7"/>
  <c r="K115" i="7"/>
  <c r="L115" i="7"/>
  <c r="P115" i="7"/>
  <c r="A116" i="7"/>
  <c r="B116" i="7"/>
  <c r="C116" i="7"/>
  <c r="D116" i="7"/>
  <c r="E116" i="7"/>
  <c r="H116" i="7"/>
  <c r="I116" i="7"/>
  <c r="K116" i="7"/>
  <c r="L116" i="7"/>
  <c r="P116" i="7"/>
  <c r="A117" i="7"/>
  <c r="B117" i="7"/>
  <c r="C117" i="7"/>
  <c r="D117" i="7"/>
  <c r="E117" i="7"/>
  <c r="G117" i="7"/>
  <c r="H117" i="7"/>
  <c r="I117" i="7"/>
  <c r="K117" i="7"/>
  <c r="L117" i="7"/>
  <c r="P117" i="7"/>
  <c r="AD117" i="11"/>
  <c r="A118" i="7"/>
  <c r="B118" i="7"/>
  <c r="C118" i="7"/>
  <c r="D118" i="7"/>
  <c r="E118" i="7"/>
  <c r="G118" i="7"/>
  <c r="H118" i="7"/>
  <c r="I118" i="7"/>
  <c r="K118" i="7"/>
  <c r="L118" i="7"/>
  <c r="P118" i="7"/>
  <c r="AD118" i="11"/>
  <c r="AC118" i="11"/>
  <c r="A119" i="7"/>
  <c r="B119" i="7"/>
  <c r="C119" i="7"/>
  <c r="D119" i="7"/>
  <c r="E119" i="7"/>
  <c r="G119" i="7"/>
  <c r="H119" i="7"/>
  <c r="I119" i="7"/>
  <c r="K119" i="7"/>
  <c r="L119" i="7"/>
  <c r="P119" i="7"/>
  <c r="AD119" i="11"/>
  <c r="AC119" i="11"/>
  <c r="A120" i="7"/>
  <c r="B120" i="7"/>
  <c r="C120" i="7"/>
  <c r="D120" i="7"/>
  <c r="E120" i="7"/>
  <c r="H120" i="7"/>
  <c r="I120" i="7"/>
  <c r="K120" i="7"/>
  <c r="L120" i="7"/>
  <c r="P120" i="7"/>
  <c r="A121" i="7"/>
  <c r="B121" i="7"/>
  <c r="C121" i="7"/>
  <c r="D121" i="7"/>
  <c r="E121" i="7"/>
  <c r="G121" i="7"/>
  <c r="H121" i="7"/>
  <c r="I121" i="7"/>
  <c r="K121" i="7"/>
  <c r="L121" i="7"/>
  <c r="P121" i="7"/>
  <c r="A122" i="7"/>
  <c r="B122" i="7"/>
  <c r="C122" i="7"/>
  <c r="D122" i="7"/>
  <c r="E122" i="7"/>
  <c r="G122" i="7"/>
  <c r="H122" i="7"/>
  <c r="I122" i="7"/>
  <c r="K122" i="7"/>
  <c r="L122" i="7"/>
  <c r="P122" i="7"/>
  <c r="A123" i="7"/>
  <c r="B123" i="7"/>
  <c r="C123" i="7"/>
  <c r="D123" i="7"/>
  <c r="E123" i="7"/>
  <c r="G123" i="7"/>
  <c r="H123" i="7"/>
  <c r="I123" i="7"/>
  <c r="K123" i="7"/>
  <c r="L123" i="7"/>
  <c r="P123" i="7"/>
  <c r="A124" i="7"/>
  <c r="B124" i="7"/>
  <c r="C124" i="7"/>
  <c r="D124" i="7"/>
  <c r="E124" i="7"/>
  <c r="H124" i="7"/>
  <c r="I124" i="7"/>
  <c r="K124" i="7"/>
  <c r="L124" i="7"/>
  <c r="P124" i="7"/>
  <c r="A125" i="7"/>
  <c r="B125" i="7"/>
  <c r="C125" i="7"/>
  <c r="D125" i="7"/>
  <c r="E125" i="7"/>
  <c r="G125" i="7"/>
  <c r="H125" i="7"/>
  <c r="I125" i="7"/>
  <c r="K125" i="7"/>
  <c r="L125" i="7"/>
  <c r="P125" i="7"/>
  <c r="AD125" i="11"/>
  <c r="A126" i="7"/>
  <c r="B126" i="7"/>
  <c r="C126" i="7"/>
  <c r="D126" i="7"/>
  <c r="E126" i="7"/>
  <c r="G126" i="7"/>
  <c r="H126" i="7"/>
  <c r="I126" i="7"/>
  <c r="K126" i="7"/>
  <c r="L126" i="7"/>
  <c r="P126" i="7"/>
  <c r="AD126" i="11"/>
  <c r="A127" i="7"/>
  <c r="B127" i="7"/>
  <c r="C127" i="7"/>
  <c r="D127" i="7"/>
  <c r="E127" i="7"/>
  <c r="G127" i="7"/>
  <c r="H127" i="7"/>
  <c r="I127" i="7"/>
  <c r="K127" i="7"/>
  <c r="L127" i="7"/>
  <c r="P127" i="7"/>
  <c r="AD127" i="11"/>
  <c r="A128" i="7"/>
  <c r="B128" i="7"/>
  <c r="C128" i="7"/>
  <c r="D128" i="7"/>
  <c r="E128" i="7"/>
  <c r="H128" i="7"/>
  <c r="I128" i="7"/>
  <c r="K128" i="7"/>
  <c r="L128" i="7"/>
  <c r="P128" i="7"/>
  <c r="A129" i="7"/>
  <c r="B129" i="7"/>
  <c r="C129" i="7"/>
  <c r="D129" i="7"/>
  <c r="E129" i="7"/>
  <c r="G129" i="7"/>
  <c r="H129" i="7"/>
  <c r="I129" i="7"/>
  <c r="K129" i="7"/>
  <c r="L129" i="7"/>
  <c r="P129" i="7"/>
  <c r="AG129" i="11"/>
  <c r="A130" i="7"/>
  <c r="B130" i="7"/>
  <c r="C130" i="7"/>
  <c r="D130" i="7"/>
  <c r="E130" i="7"/>
  <c r="G130" i="7"/>
  <c r="H130" i="7"/>
  <c r="I130" i="7"/>
  <c r="K130" i="7"/>
  <c r="L130" i="7"/>
  <c r="P130" i="7"/>
  <c r="A131" i="7"/>
  <c r="B131" i="7"/>
  <c r="C131" i="7"/>
  <c r="D131" i="7"/>
  <c r="E131" i="7"/>
  <c r="G131" i="7"/>
  <c r="H131" i="7"/>
  <c r="I131" i="7"/>
  <c r="K131" i="7"/>
  <c r="L131" i="7"/>
  <c r="P131" i="7"/>
  <c r="A132" i="7"/>
  <c r="B132" i="7"/>
  <c r="C132" i="7"/>
  <c r="D132" i="7"/>
  <c r="E132" i="7"/>
  <c r="H132" i="7"/>
  <c r="I132" i="7"/>
  <c r="K132" i="7"/>
  <c r="L132" i="7"/>
  <c r="P132" i="7"/>
  <c r="A133" i="7"/>
  <c r="B133" i="7"/>
  <c r="C133" i="7"/>
  <c r="D133" i="7"/>
  <c r="E133" i="7"/>
  <c r="G133" i="7"/>
  <c r="H133" i="7"/>
  <c r="I133" i="7"/>
  <c r="K133" i="7"/>
  <c r="L133" i="7"/>
  <c r="P133" i="7"/>
  <c r="AD133" i="11"/>
  <c r="A134" i="7"/>
  <c r="B134" i="7"/>
  <c r="C134" i="7"/>
  <c r="D134" i="7"/>
  <c r="E134" i="7"/>
  <c r="G134" i="7"/>
  <c r="H134" i="7"/>
  <c r="I134" i="7"/>
  <c r="K134" i="7"/>
  <c r="L134" i="7"/>
  <c r="P134" i="7"/>
  <c r="AD134" i="11"/>
  <c r="AF134" i="11" s="1"/>
  <c r="A135" i="7"/>
  <c r="B135" i="7"/>
  <c r="C135" i="7"/>
  <c r="D135" i="7"/>
  <c r="E135" i="7"/>
  <c r="G135" i="7"/>
  <c r="H135" i="7"/>
  <c r="I135" i="7"/>
  <c r="K135" i="7"/>
  <c r="L135" i="7"/>
  <c r="P135" i="7"/>
  <c r="AD135" i="11"/>
  <c r="AC135" i="11"/>
  <c r="A136" i="7"/>
  <c r="B136" i="7"/>
  <c r="C136" i="7"/>
  <c r="D136" i="7"/>
  <c r="E136" i="7"/>
  <c r="H136" i="7"/>
  <c r="I136" i="7"/>
  <c r="K136" i="7"/>
  <c r="L136" i="7"/>
  <c r="P136" i="7"/>
  <c r="A137" i="7"/>
  <c r="B137" i="7"/>
  <c r="C137" i="7"/>
  <c r="D137" i="7"/>
  <c r="E137" i="7"/>
  <c r="G137" i="7"/>
  <c r="H137" i="7"/>
  <c r="I137" i="7"/>
  <c r="K137" i="7"/>
  <c r="L137" i="7"/>
  <c r="P137" i="7"/>
  <c r="A138" i="7"/>
  <c r="B138" i="7"/>
  <c r="C138" i="7"/>
  <c r="D138" i="7"/>
  <c r="E138" i="7"/>
  <c r="G138" i="7"/>
  <c r="H138" i="7"/>
  <c r="I138" i="7"/>
  <c r="K138" i="7"/>
  <c r="L138" i="7"/>
  <c r="P138" i="7"/>
  <c r="A139" i="7"/>
  <c r="B139" i="7"/>
  <c r="C139" i="7"/>
  <c r="D139" i="7"/>
  <c r="E139" i="7"/>
  <c r="G139" i="7"/>
  <c r="H139" i="7"/>
  <c r="I139" i="7"/>
  <c r="K139" i="7"/>
  <c r="L139" i="7"/>
  <c r="P139" i="7"/>
  <c r="A140" i="7"/>
  <c r="B140" i="7"/>
  <c r="C140" i="7"/>
  <c r="D140" i="7"/>
  <c r="E140" i="7"/>
  <c r="H140" i="7"/>
  <c r="I140" i="7"/>
  <c r="K140" i="7"/>
  <c r="L140" i="7"/>
  <c r="P140" i="7"/>
  <c r="A141" i="7"/>
  <c r="B141" i="7"/>
  <c r="C141" i="7"/>
  <c r="D141" i="7"/>
  <c r="E141" i="7"/>
  <c r="G141" i="7"/>
  <c r="H141" i="7"/>
  <c r="I141" i="7"/>
  <c r="K141" i="7"/>
  <c r="L141" i="7"/>
  <c r="P141" i="7"/>
  <c r="AD141" i="11"/>
  <c r="A142" i="7"/>
  <c r="B142" i="7"/>
  <c r="C142" i="7"/>
  <c r="D142" i="7"/>
  <c r="E142" i="7"/>
  <c r="G142" i="7"/>
  <c r="H142" i="7"/>
  <c r="I142" i="7"/>
  <c r="K142" i="7"/>
  <c r="L142" i="7"/>
  <c r="P142" i="7"/>
  <c r="AD142" i="11"/>
  <c r="AF142" i="11" s="1"/>
  <c r="A143" i="7"/>
  <c r="B143" i="7"/>
  <c r="C143" i="7"/>
  <c r="D143" i="7"/>
  <c r="E143" i="7"/>
  <c r="G143" i="7"/>
  <c r="H143" i="7"/>
  <c r="I143" i="7"/>
  <c r="K143" i="7"/>
  <c r="L143" i="7"/>
  <c r="P143" i="7"/>
  <c r="AD143" i="11"/>
  <c r="AC143" i="11"/>
  <c r="A144" i="7"/>
  <c r="B144" i="7"/>
  <c r="C144" i="7"/>
  <c r="D144" i="7"/>
  <c r="E144" i="7"/>
  <c r="H144" i="7"/>
  <c r="I144" i="7"/>
  <c r="K144" i="7"/>
  <c r="L144" i="7"/>
  <c r="P144" i="7"/>
  <c r="A145" i="7"/>
  <c r="B145" i="7"/>
  <c r="C145" i="7"/>
  <c r="D145" i="7"/>
  <c r="E145" i="7"/>
  <c r="G145" i="7"/>
  <c r="H145" i="7"/>
  <c r="I145" i="7"/>
  <c r="K145" i="7"/>
  <c r="L145" i="7"/>
  <c r="P145" i="7"/>
  <c r="AG145" i="11"/>
  <c r="A146" i="7"/>
  <c r="B146" i="7"/>
  <c r="C146" i="7"/>
  <c r="D146" i="7"/>
  <c r="E146" i="7"/>
  <c r="G146" i="7"/>
  <c r="H146" i="7"/>
  <c r="I146" i="7"/>
  <c r="K146" i="7"/>
  <c r="L146" i="7"/>
  <c r="P146" i="7"/>
  <c r="A147" i="7"/>
  <c r="B147" i="7"/>
  <c r="C147" i="7"/>
  <c r="D147" i="7"/>
  <c r="E147" i="7"/>
  <c r="G147" i="7"/>
  <c r="H147" i="7"/>
  <c r="I147" i="7"/>
  <c r="K147" i="7"/>
  <c r="L147" i="7"/>
  <c r="P147" i="7"/>
  <c r="A148" i="7"/>
  <c r="B148" i="7"/>
  <c r="C148" i="7"/>
  <c r="D148" i="7"/>
  <c r="E148" i="7"/>
  <c r="H148" i="7"/>
  <c r="I148" i="7"/>
  <c r="K148" i="7"/>
  <c r="L148" i="7"/>
  <c r="P148" i="7"/>
  <c r="A149" i="7"/>
  <c r="B149" i="7"/>
  <c r="C149" i="7"/>
  <c r="D149" i="7"/>
  <c r="E149" i="7"/>
  <c r="G149" i="7"/>
  <c r="H149" i="7"/>
  <c r="I149" i="7"/>
  <c r="K149" i="7"/>
  <c r="L149" i="7"/>
  <c r="P149" i="7"/>
  <c r="AD149" i="11"/>
  <c r="AF149" i="11" s="1"/>
  <c r="AG149" i="11"/>
  <c r="A150" i="7"/>
  <c r="B150" i="7"/>
  <c r="C150" i="7"/>
  <c r="D150" i="7"/>
  <c r="E150" i="7"/>
  <c r="G150" i="7"/>
  <c r="H150" i="7"/>
  <c r="I150" i="7"/>
  <c r="K150" i="7"/>
  <c r="L150" i="7"/>
  <c r="P150" i="7"/>
  <c r="AD150" i="11"/>
  <c r="AF150" i="11" s="1"/>
  <c r="A151" i="7"/>
  <c r="B151" i="7"/>
  <c r="C151" i="7"/>
  <c r="D151" i="7"/>
  <c r="E151" i="7"/>
  <c r="G151" i="7"/>
  <c r="H151" i="7"/>
  <c r="I151" i="7"/>
  <c r="K151" i="7"/>
  <c r="L151" i="7"/>
  <c r="P151" i="7"/>
  <c r="AD151" i="11"/>
  <c r="A152" i="7"/>
  <c r="B152" i="7"/>
  <c r="C152" i="7"/>
  <c r="D152" i="7"/>
  <c r="E152" i="7"/>
  <c r="H152" i="7"/>
  <c r="I152" i="7"/>
  <c r="K152" i="7"/>
  <c r="L152" i="7"/>
  <c r="P152" i="7"/>
  <c r="A153" i="7"/>
  <c r="B153" i="7"/>
  <c r="C153" i="7"/>
  <c r="D153" i="7"/>
  <c r="E153" i="7"/>
  <c r="G153" i="7"/>
  <c r="H153" i="7"/>
  <c r="I153" i="7"/>
  <c r="K153" i="7"/>
  <c r="L153" i="7"/>
  <c r="P153" i="7"/>
  <c r="A154" i="7"/>
  <c r="B154" i="7"/>
  <c r="C154" i="7"/>
  <c r="D154" i="7"/>
  <c r="E154" i="7"/>
  <c r="G154" i="7"/>
  <c r="H154" i="7"/>
  <c r="I154" i="7"/>
  <c r="K154" i="7"/>
  <c r="L154" i="7"/>
  <c r="P154" i="7"/>
  <c r="AD154" i="11"/>
  <c r="A155" i="7"/>
  <c r="B155" i="7"/>
  <c r="C155" i="7"/>
  <c r="D155" i="7"/>
  <c r="E155" i="7"/>
  <c r="G155" i="7"/>
  <c r="H155" i="7"/>
  <c r="I155" i="7"/>
  <c r="K155" i="7"/>
  <c r="L155" i="7"/>
  <c r="P155" i="7"/>
  <c r="A156" i="7"/>
  <c r="B156" i="7"/>
  <c r="C156" i="7"/>
  <c r="D156" i="7"/>
  <c r="E156" i="7"/>
  <c r="H156" i="7"/>
  <c r="I156" i="7"/>
  <c r="K156" i="7"/>
  <c r="L156" i="7"/>
  <c r="P156" i="7"/>
  <c r="A157" i="7"/>
  <c r="B157" i="7"/>
  <c r="C157" i="7"/>
  <c r="D157" i="7"/>
  <c r="E157" i="7"/>
  <c r="G157" i="7"/>
  <c r="H157" i="7"/>
  <c r="I157" i="7"/>
  <c r="K157" i="7"/>
  <c r="L157" i="7"/>
  <c r="P157" i="7"/>
  <c r="AD157" i="11"/>
  <c r="AF157" i="11" s="1"/>
  <c r="A158" i="7"/>
  <c r="B158" i="7"/>
  <c r="C158" i="7"/>
  <c r="D158" i="7"/>
  <c r="E158" i="7"/>
  <c r="G158" i="7"/>
  <c r="H158" i="7"/>
  <c r="I158" i="7"/>
  <c r="K158" i="7"/>
  <c r="L158" i="7"/>
  <c r="P158" i="7"/>
  <c r="AD158" i="11"/>
  <c r="A159" i="7"/>
  <c r="B159" i="7"/>
  <c r="C159" i="7"/>
  <c r="D159" i="7"/>
  <c r="E159" i="7"/>
  <c r="G159" i="7"/>
  <c r="H159" i="7"/>
  <c r="I159" i="7"/>
  <c r="K159" i="7"/>
  <c r="L159" i="7"/>
  <c r="P159" i="7"/>
  <c r="AD159" i="11"/>
  <c r="AF159" i="11" s="1"/>
  <c r="AC159" i="11"/>
  <c r="A160" i="7"/>
  <c r="B160" i="7"/>
  <c r="C160" i="7"/>
  <c r="D160" i="7"/>
  <c r="E160" i="7"/>
  <c r="H160" i="7"/>
  <c r="I160" i="7"/>
  <c r="K160" i="7"/>
  <c r="L160" i="7"/>
  <c r="P160" i="7"/>
  <c r="A161" i="7"/>
  <c r="B161" i="7"/>
  <c r="C161" i="7"/>
  <c r="D161" i="7"/>
  <c r="E161" i="7"/>
  <c r="G161" i="7"/>
  <c r="H161" i="7"/>
  <c r="I161" i="7"/>
  <c r="K161" i="7"/>
  <c r="L161" i="7"/>
  <c r="P161" i="7"/>
  <c r="AG161" i="11"/>
  <c r="A162" i="7"/>
  <c r="B162" i="7"/>
  <c r="C162" i="7"/>
  <c r="D162" i="7"/>
  <c r="E162" i="7"/>
  <c r="G162" i="7"/>
  <c r="H162" i="7"/>
  <c r="I162" i="7"/>
  <c r="K162" i="7"/>
  <c r="L162" i="7"/>
  <c r="P162" i="7"/>
  <c r="A163" i="7"/>
  <c r="B163" i="7"/>
  <c r="C163" i="7"/>
  <c r="D163" i="7"/>
  <c r="E163" i="7"/>
  <c r="G163" i="7"/>
  <c r="H163" i="7"/>
  <c r="I163" i="7"/>
  <c r="K163" i="7"/>
  <c r="L163" i="7"/>
  <c r="P163" i="7"/>
  <c r="A164" i="7"/>
  <c r="B164" i="7"/>
  <c r="C164" i="7"/>
  <c r="D164" i="7"/>
  <c r="E164" i="7"/>
  <c r="H164" i="7"/>
  <c r="I164" i="7"/>
  <c r="K164" i="7"/>
  <c r="L164" i="7"/>
  <c r="P164" i="7"/>
  <c r="A165" i="7"/>
  <c r="B165" i="7"/>
  <c r="C165" i="7"/>
  <c r="D165" i="7"/>
  <c r="E165" i="7"/>
  <c r="G165" i="7"/>
  <c r="H165" i="7"/>
  <c r="I165" i="7"/>
  <c r="K165" i="7"/>
  <c r="L165" i="7"/>
  <c r="P165" i="7"/>
  <c r="AD165" i="11"/>
  <c r="AG165" i="11"/>
  <c r="A166" i="7"/>
  <c r="B166" i="7"/>
  <c r="C166" i="7"/>
  <c r="D166" i="7"/>
  <c r="E166" i="7"/>
  <c r="G166" i="7"/>
  <c r="H166" i="7"/>
  <c r="I166" i="7"/>
  <c r="K166" i="7"/>
  <c r="L166" i="7"/>
  <c r="P166" i="7"/>
  <c r="AD166" i="11"/>
  <c r="A167" i="7"/>
  <c r="B167" i="7"/>
  <c r="C167" i="7"/>
  <c r="D167" i="7"/>
  <c r="E167" i="7"/>
  <c r="G167" i="7"/>
  <c r="H167" i="7"/>
  <c r="I167" i="7"/>
  <c r="K167" i="7"/>
  <c r="L167" i="7"/>
  <c r="P167" i="7"/>
  <c r="AD167" i="11"/>
  <c r="A168" i="7"/>
  <c r="B168" i="7"/>
  <c r="C168" i="7"/>
  <c r="D168" i="7"/>
  <c r="E168" i="7"/>
  <c r="H168" i="7"/>
  <c r="I168" i="7"/>
  <c r="K168" i="7"/>
  <c r="L168" i="7"/>
  <c r="P168" i="7"/>
  <c r="A169" i="7"/>
  <c r="B169" i="7"/>
  <c r="C169" i="7"/>
  <c r="D169" i="7"/>
  <c r="E169" i="7"/>
  <c r="G169" i="7"/>
  <c r="H169" i="7"/>
  <c r="I169" i="7"/>
  <c r="K169" i="7"/>
  <c r="L169" i="7"/>
  <c r="P169" i="7"/>
  <c r="AG169" i="11"/>
  <c r="A170" i="7"/>
  <c r="B170" i="7"/>
  <c r="C170" i="7"/>
  <c r="D170" i="7"/>
  <c r="E170" i="7"/>
  <c r="G170" i="7"/>
  <c r="H170" i="7"/>
  <c r="I170" i="7"/>
  <c r="K170" i="7"/>
  <c r="L170" i="7"/>
  <c r="P170" i="7"/>
  <c r="AD170" i="11"/>
  <c r="A171" i="7"/>
  <c r="B171" i="7"/>
  <c r="C171" i="7"/>
  <c r="D171" i="7"/>
  <c r="E171" i="7"/>
  <c r="G171" i="7"/>
  <c r="H171" i="7"/>
  <c r="I171" i="7"/>
  <c r="K171" i="7"/>
  <c r="L171" i="7"/>
  <c r="P171" i="7"/>
  <c r="A172" i="7"/>
  <c r="B172" i="7"/>
  <c r="C172" i="7"/>
  <c r="D172" i="7"/>
  <c r="E172" i="7"/>
  <c r="H172" i="7"/>
  <c r="I172" i="7"/>
  <c r="K172" i="7"/>
  <c r="L172" i="7"/>
  <c r="P172" i="7"/>
  <c r="A173" i="7"/>
  <c r="B173" i="7"/>
  <c r="C173" i="7"/>
  <c r="D173" i="7"/>
  <c r="E173" i="7"/>
  <c r="G173" i="7"/>
  <c r="H173" i="7"/>
  <c r="I173" i="7"/>
  <c r="K173" i="7"/>
  <c r="L173" i="7"/>
  <c r="P173" i="7"/>
  <c r="AD173" i="11"/>
  <c r="A174" i="7"/>
  <c r="B174" i="7"/>
  <c r="C174" i="7"/>
  <c r="D174" i="7"/>
  <c r="E174" i="7"/>
  <c r="G174" i="7"/>
  <c r="H174" i="7"/>
  <c r="I174" i="7"/>
  <c r="K174" i="7"/>
  <c r="L174" i="7"/>
  <c r="P174" i="7"/>
  <c r="AD174" i="11"/>
  <c r="A175" i="7"/>
  <c r="B175" i="7"/>
  <c r="C175" i="7"/>
  <c r="D175" i="7"/>
  <c r="E175" i="7"/>
  <c r="G175" i="7"/>
  <c r="H175" i="7"/>
  <c r="I175" i="7"/>
  <c r="K175" i="7"/>
  <c r="L175" i="7"/>
  <c r="P175" i="7"/>
  <c r="AD175" i="11"/>
  <c r="AF175" i="11" s="1"/>
  <c r="AC175" i="11"/>
  <c r="A176" i="7"/>
  <c r="B176" i="7"/>
  <c r="C176" i="7"/>
  <c r="D176" i="7"/>
  <c r="E176" i="7"/>
  <c r="H176" i="7"/>
  <c r="I176" i="7"/>
  <c r="K176" i="7"/>
  <c r="L176" i="7"/>
  <c r="P176" i="7"/>
  <c r="A177" i="7"/>
  <c r="B177" i="7"/>
  <c r="C177" i="7"/>
  <c r="D177" i="7"/>
  <c r="E177" i="7"/>
  <c r="G177" i="7"/>
  <c r="H177" i="7"/>
  <c r="I177" i="7"/>
  <c r="K177" i="7"/>
  <c r="L177" i="7"/>
  <c r="P177" i="7"/>
  <c r="AG177" i="11"/>
  <c r="A178" i="7"/>
  <c r="B178" i="7"/>
  <c r="C178" i="7"/>
  <c r="D178" i="7"/>
  <c r="E178" i="7"/>
  <c r="G178" i="7"/>
  <c r="H178" i="7"/>
  <c r="I178" i="7"/>
  <c r="K178" i="7"/>
  <c r="L178" i="7"/>
  <c r="P178" i="7"/>
  <c r="A179" i="7"/>
  <c r="B179" i="7"/>
  <c r="C179" i="7"/>
  <c r="D179" i="7"/>
  <c r="E179" i="7"/>
  <c r="G179" i="7"/>
  <c r="H179" i="7"/>
  <c r="I179" i="7"/>
  <c r="K179" i="7"/>
  <c r="L179" i="7"/>
  <c r="P179" i="7"/>
  <c r="A180" i="7"/>
  <c r="B180" i="7"/>
  <c r="C180" i="7"/>
  <c r="D180" i="7"/>
  <c r="E180" i="7"/>
  <c r="H180" i="7"/>
  <c r="I180" i="7"/>
  <c r="K180" i="7"/>
  <c r="L180" i="7"/>
  <c r="P180" i="7"/>
  <c r="A181" i="7"/>
  <c r="B181" i="7"/>
  <c r="C181" i="7"/>
  <c r="D181" i="7"/>
  <c r="E181" i="7"/>
  <c r="G181" i="7"/>
  <c r="H181" i="7"/>
  <c r="I181" i="7"/>
  <c r="K181" i="7"/>
  <c r="L181" i="7"/>
  <c r="P181" i="7"/>
  <c r="AD181" i="11"/>
  <c r="AF181" i="11" s="1"/>
  <c r="A182" i="7"/>
  <c r="B182" i="7"/>
  <c r="C182" i="7"/>
  <c r="D182" i="7"/>
  <c r="E182" i="7"/>
  <c r="G182" i="7"/>
  <c r="H182" i="7"/>
  <c r="I182" i="7"/>
  <c r="K182" i="7"/>
  <c r="L182" i="7"/>
  <c r="P182" i="7"/>
  <c r="AD182" i="11"/>
  <c r="A183" i="7"/>
  <c r="B183" i="7"/>
  <c r="C183" i="7"/>
  <c r="D183" i="7"/>
  <c r="E183" i="7"/>
  <c r="G183" i="7"/>
  <c r="H183" i="7"/>
  <c r="I183" i="7"/>
  <c r="K183" i="7"/>
  <c r="L183" i="7"/>
  <c r="P183" i="7"/>
  <c r="AD183" i="11"/>
  <c r="AF183" i="11" s="1"/>
  <c r="A184" i="7"/>
  <c r="B184" i="7"/>
  <c r="C184" i="7"/>
  <c r="D184" i="7"/>
  <c r="E184" i="7"/>
  <c r="G184" i="7"/>
  <c r="H184" i="7"/>
  <c r="I184" i="7"/>
  <c r="K184" i="7"/>
  <c r="L184" i="7"/>
  <c r="P184" i="7"/>
  <c r="A185" i="7"/>
  <c r="B185" i="7"/>
  <c r="C185" i="7"/>
  <c r="D185" i="7"/>
  <c r="E185" i="7"/>
  <c r="G185" i="7"/>
  <c r="H185" i="7"/>
  <c r="I185" i="7"/>
  <c r="K185" i="7"/>
  <c r="L185" i="7"/>
  <c r="P185" i="7"/>
  <c r="A186" i="7"/>
  <c r="B186" i="7"/>
  <c r="C186" i="7"/>
  <c r="D186" i="7"/>
  <c r="E186" i="7"/>
  <c r="G186" i="7"/>
  <c r="H186" i="7"/>
  <c r="I186" i="7"/>
  <c r="K186" i="7"/>
  <c r="L186" i="7"/>
  <c r="P186" i="7"/>
  <c r="A187" i="7"/>
  <c r="B187" i="7"/>
  <c r="C187" i="7"/>
  <c r="D187" i="7"/>
  <c r="E187" i="7"/>
  <c r="G187" i="7"/>
  <c r="H187" i="7"/>
  <c r="I187" i="7"/>
  <c r="K187" i="7"/>
  <c r="L187" i="7"/>
  <c r="P187" i="7"/>
  <c r="A188" i="7"/>
  <c r="B188" i="7"/>
  <c r="C188" i="7"/>
  <c r="D188" i="7"/>
  <c r="E188" i="7"/>
  <c r="H188" i="7"/>
  <c r="I188" i="7"/>
  <c r="K188" i="7"/>
  <c r="L188" i="7"/>
  <c r="P188" i="7"/>
  <c r="A189" i="7"/>
  <c r="B189" i="7"/>
  <c r="C189" i="7"/>
  <c r="D189" i="7"/>
  <c r="E189" i="7"/>
  <c r="G189" i="7"/>
  <c r="H189" i="7"/>
  <c r="I189" i="7"/>
  <c r="K189" i="7"/>
  <c r="L189" i="7"/>
  <c r="P189" i="7"/>
  <c r="AD189" i="11"/>
  <c r="AG189" i="11"/>
  <c r="A190" i="7"/>
  <c r="B190" i="7"/>
  <c r="C190" i="7"/>
  <c r="D190" i="7"/>
  <c r="E190" i="7"/>
  <c r="G190" i="7"/>
  <c r="H190" i="7"/>
  <c r="I190" i="7"/>
  <c r="K190" i="7"/>
  <c r="L190" i="7"/>
  <c r="P190" i="7"/>
  <c r="AD190" i="11"/>
  <c r="A191" i="7"/>
  <c r="B191" i="7"/>
  <c r="C191" i="7"/>
  <c r="D191" i="7"/>
  <c r="E191" i="7"/>
  <c r="G191" i="7"/>
  <c r="H191" i="7"/>
  <c r="I191" i="7"/>
  <c r="K191" i="7"/>
  <c r="L191" i="7"/>
  <c r="P191" i="7"/>
  <c r="AD191" i="11"/>
  <c r="AC191" i="11"/>
  <c r="A192" i="7"/>
  <c r="B192" i="7"/>
  <c r="C192" i="7"/>
  <c r="D192" i="7"/>
  <c r="E192" i="7"/>
  <c r="H192" i="7"/>
  <c r="I192" i="7"/>
  <c r="K192" i="7"/>
  <c r="L192" i="7"/>
  <c r="P192" i="7"/>
  <c r="A193" i="7"/>
  <c r="B193" i="7"/>
  <c r="C193" i="7"/>
  <c r="D193" i="7"/>
  <c r="E193" i="7"/>
  <c r="G193" i="7"/>
  <c r="H193" i="7"/>
  <c r="I193" i="7"/>
  <c r="K193" i="7"/>
  <c r="L193" i="7"/>
  <c r="P193" i="7"/>
  <c r="AG193" i="11"/>
  <c r="A194" i="7"/>
  <c r="B194" i="7"/>
  <c r="C194" i="7"/>
  <c r="D194" i="7"/>
  <c r="E194" i="7"/>
  <c r="G194" i="7"/>
  <c r="H194" i="7"/>
  <c r="I194" i="7"/>
  <c r="K194" i="7"/>
  <c r="L194" i="7"/>
  <c r="P194" i="7"/>
  <c r="A195" i="7"/>
  <c r="B195" i="7"/>
  <c r="C195" i="7"/>
  <c r="D195" i="7"/>
  <c r="E195" i="7"/>
  <c r="G195" i="7"/>
  <c r="H195" i="7"/>
  <c r="I195" i="7"/>
  <c r="K195" i="7"/>
  <c r="L195" i="7"/>
  <c r="P195" i="7"/>
  <c r="A196" i="7"/>
  <c r="B196" i="7"/>
  <c r="C196" i="7"/>
  <c r="D196" i="7"/>
  <c r="E196" i="7"/>
  <c r="H196" i="7"/>
  <c r="I196" i="7"/>
  <c r="K196" i="7"/>
  <c r="L196" i="7"/>
  <c r="P196" i="7"/>
  <c r="A197" i="7"/>
  <c r="B197" i="7"/>
  <c r="C197" i="7"/>
  <c r="D197" i="7"/>
  <c r="E197" i="7"/>
  <c r="G197" i="7"/>
  <c r="H197" i="7"/>
  <c r="I197" i="7"/>
  <c r="K197" i="7"/>
  <c r="L197" i="7"/>
  <c r="P197" i="7"/>
  <c r="AD197" i="11"/>
  <c r="AF197" i="11" s="1"/>
  <c r="A198" i="7"/>
  <c r="B198" i="7"/>
  <c r="C198" i="7"/>
  <c r="D198" i="7"/>
  <c r="E198" i="7"/>
  <c r="G198" i="7"/>
  <c r="H198" i="7"/>
  <c r="I198" i="7"/>
  <c r="K198" i="7"/>
  <c r="L198" i="7"/>
  <c r="P198" i="7"/>
  <c r="AD198" i="11"/>
  <c r="AC198" i="11"/>
  <c r="A199" i="7"/>
  <c r="B199" i="7"/>
  <c r="C199" i="7"/>
  <c r="D199" i="7"/>
  <c r="E199" i="7"/>
  <c r="G199" i="7"/>
  <c r="H199" i="7"/>
  <c r="I199" i="7"/>
  <c r="K199" i="7"/>
  <c r="L199" i="7"/>
  <c r="P199" i="7"/>
  <c r="AD199" i="11"/>
  <c r="AC199" i="11"/>
  <c r="A200" i="7"/>
  <c r="B200" i="7"/>
  <c r="C200" i="7"/>
  <c r="D200" i="7"/>
  <c r="E200" i="7"/>
  <c r="H200" i="7"/>
  <c r="I200" i="7"/>
  <c r="K200" i="7"/>
  <c r="L200" i="7"/>
  <c r="P200" i="7"/>
  <c r="A201" i="7"/>
  <c r="B201" i="7"/>
  <c r="C201" i="7"/>
  <c r="D201" i="7"/>
  <c r="E201" i="7"/>
  <c r="G201" i="7"/>
  <c r="H201" i="7"/>
  <c r="I201" i="7"/>
  <c r="K201" i="7"/>
  <c r="L201" i="7"/>
  <c r="P201" i="7"/>
  <c r="AD201" i="11"/>
  <c r="AG201" i="11"/>
  <c r="A202" i="7"/>
  <c r="B202" i="7"/>
  <c r="C202" i="7"/>
  <c r="D202" i="7"/>
  <c r="E202" i="7"/>
  <c r="G202" i="7"/>
  <c r="H202" i="7"/>
  <c r="I202" i="7"/>
  <c r="K202" i="7"/>
  <c r="L202" i="7"/>
  <c r="P202" i="7"/>
  <c r="A203" i="7"/>
  <c r="B203" i="7"/>
  <c r="C203" i="7"/>
  <c r="D203" i="7"/>
  <c r="E203" i="7"/>
  <c r="G203" i="7"/>
  <c r="H203" i="7"/>
  <c r="I203" i="7"/>
  <c r="K203" i="7"/>
  <c r="L203" i="7"/>
  <c r="P203" i="7"/>
  <c r="A204" i="7"/>
  <c r="B204" i="7"/>
  <c r="C204" i="7"/>
  <c r="D204" i="7"/>
  <c r="E204" i="7"/>
  <c r="H204" i="7"/>
  <c r="I204" i="7"/>
  <c r="K204" i="7"/>
  <c r="L204" i="7"/>
  <c r="P204" i="7"/>
  <c r="A205" i="7"/>
  <c r="B205" i="7"/>
  <c r="C205" i="7"/>
  <c r="D205" i="7"/>
  <c r="E205" i="7"/>
  <c r="G205" i="7"/>
  <c r="H205" i="7"/>
  <c r="I205" i="7"/>
  <c r="K205" i="7"/>
  <c r="L205" i="7"/>
  <c r="P205" i="7"/>
  <c r="AD205" i="11"/>
  <c r="A206" i="7"/>
  <c r="B206" i="7"/>
  <c r="C206" i="7"/>
  <c r="D206" i="7"/>
  <c r="E206" i="7"/>
  <c r="G206" i="7"/>
  <c r="H206" i="7"/>
  <c r="I206" i="7"/>
  <c r="K206" i="7"/>
  <c r="L206" i="7"/>
  <c r="P206" i="7"/>
  <c r="AD206" i="11"/>
  <c r="A207" i="7"/>
  <c r="B207" i="7"/>
  <c r="C207" i="7"/>
  <c r="D207" i="7"/>
  <c r="E207" i="7"/>
  <c r="G207" i="7"/>
  <c r="H207" i="7"/>
  <c r="I207" i="7"/>
  <c r="K207" i="7"/>
  <c r="L207" i="7"/>
  <c r="P207" i="7"/>
  <c r="AD207" i="11"/>
  <c r="AC207" i="11"/>
  <c r="A208" i="7"/>
  <c r="B208" i="7"/>
  <c r="C208" i="7"/>
  <c r="D208" i="7"/>
  <c r="E208" i="7"/>
  <c r="H208" i="7"/>
  <c r="I208" i="7"/>
  <c r="K208" i="7"/>
  <c r="L208" i="7"/>
  <c r="P208" i="7"/>
  <c r="A209" i="7"/>
  <c r="B209" i="7"/>
  <c r="C209" i="7"/>
  <c r="D209" i="7"/>
  <c r="E209" i="7"/>
  <c r="G209" i="7"/>
  <c r="H209" i="7"/>
  <c r="I209" i="7"/>
  <c r="K209" i="7"/>
  <c r="L209" i="7"/>
  <c r="P209" i="7"/>
  <c r="AG209" i="11"/>
  <c r="A210" i="7"/>
  <c r="B210" i="7"/>
  <c r="C210" i="7"/>
  <c r="D210" i="7"/>
  <c r="E210" i="7"/>
  <c r="G210" i="7"/>
  <c r="H210" i="7"/>
  <c r="I210" i="7"/>
  <c r="K210" i="7"/>
  <c r="L210" i="7"/>
  <c r="P210" i="7"/>
  <c r="A211" i="7"/>
  <c r="B211" i="7"/>
  <c r="C211" i="7"/>
  <c r="D211" i="7"/>
  <c r="E211" i="7"/>
  <c r="G211" i="7"/>
  <c r="H211" i="7"/>
  <c r="I211" i="7"/>
  <c r="K211" i="7"/>
  <c r="L211" i="7"/>
  <c r="P211" i="7"/>
  <c r="A212" i="7"/>
  <c r="B212" i="7"/>
  <c r="C212" i="7"/>
  <c r="D212" i="7"/>
  <c r="E212" i="7"/>
  <c r="H212" i="7"/>
  <c r="I212" i="7"/>
  <c r="K212" i="7"/>
  <c r="L212" i="7"/>
  <c r="P212" i="7"/>
  <c r="A213" i="7"/>
  <c r="B213" i="7"/>
  <c r="C213" i="7"/>
  <c r="D213" i="7"/>
  <c r="E213" i="7"/>
  <c r="G213" i="7"/>
  <c r="H213" i="7"/>
  <c r="I213" i="7"/>
  <c r="K213" i="7"/>
  <c r="L213" i="7"/>
  <c r="P213" i="7"/>
  <c r="AD213" i="11"/>
  <c r="AF213" i="11" s="1"/>
  <c r="A214" i="7"/>
  <c r="B214" i="7"/>
  <c r="C214" i="7"/>
  <c r="D214" i="7"/>
  <c r="E214" i="7"/>
  <c r="G214" i="7"/>
  <c r="H214" i="7"/>
  <c r="I214" i="7"/>
  <c r="K214" i="7"/>
  <c r="L214" i="7"/>
  <c r="P214" i="7"/>
  <c r="AD214" i="11"/>
  <c r="A215" i="7"/>
  <c r="B215" i="7"/>
  <c r="C215" i="7"/>
  <c r="D215" i="7"/>
  <c r="E215" i="7"/>
  <c r="G215" i="7"/>
  <c r="H215" i="7"/>
  <c r="I215" i="7"/>
  <c r="K215" i="7"/>
  <c r="L215" i="7"/>
  <c r="P215" i="7"/>
  <c r="AD215" i="11"/>
  <c r="AF215" i="11" s="1"/>
  <c r="AC215" i="11"/>
  <c r="A216" i="7"/>
  <c r="B216" i="7"/>
  <c r="C216" i="7"/>
  <c r="D216" i="7"/>
  <c r="E216" i="7"/>
  <c r="H216" i="7"/>
  <c r="I216" i="7"/>
  <c r="K216" i="7"/>
  <c r="L216" i="7"/>
  <c r="P216" i="7"/>
  <c r="A217" i="7"/>
  <c r="B217" i="7"/>
  <c r="C217" i="7"/>
  <c r="D217" i="7"/>
  <c r="E217" i="7"/>
  <c r="G217" i="7"/>
  <c r="H217" i="7"/>
  <c r="I217" i="7"/>
  <c r="K217" i="7"/>
  <c r="L217" i="7"/>
  <c r="P217" i="7"/>
  <c r="AG217" i="11"/>
  <c r="A218" i="7"/>
  <c r="B218" i="7"/>
  <c r="C218" i="7"/>
  <c r="D218" i="7"/>
  <c r="E218" i="7"/>
  <c r="G218" i="7"/>
  <c r="H218" i="7"/>
  <c r="I218" i="7"/>
  <c r="K218" i="7"/>
  <c r="L218" i="7"/>
  <c r="P218" i="7"/>
  <c r="A219" i="7"/>
  <c r="B219" i="7"/>
  <c r="C219" i="7"/>
  <c r="D219" i="7"/>
  <c r="E219" i="7"/>
  <c r="G219" i="7"/>
  <c r="H219" i="7"/>
  <c r="I219" i="7"/>
  <c r="K219" i="7"/>
  <c r="L219" i="7"/>
  <c r="P219" i="7"/>
  <c r="A220" i="7"/>
  <c r="B220" i="7"/>
  <c r="C220" i="7"/>
  <c r="D220" i="7"/>
  <c r="E220" i="7"/>
  <c r="H220" i="7"/>
  <c r="I220" i="7"/>
  <c r="K220" i="7"/>
  <c r="L220" i="7"/>
  <c r="P220" i="7"/>
  <c r="A221" i="7"/>
  <c r="B221" i="7"/>
  <c r="C221" i="7"/>
  <c r="D221" i="7"/>
  <c r="E221" i="7"/>
  <c r="G221" i="7"/>
  <c r="H221" i="7"/>
  <c r="I221" i="7"/>
  <c r="K221" i="7"/>
  <c r="L221" i="7"/>
  <c r="P221" i="7"/>
  <c r="AD221" i="11"/>
  <c r="A222" i="7"/>
  <c r="B222" i="7"/>
  <c r="C222" i="7"/>
  <c r="D222" i="7"/>
  <c r="E222" i="7"/>
  <c r="G222" i="7"/>
  <c r="H222" i="7"/>
  <c r="I222" i="7"/>
  <c r="K222" i="7"/>
  <c r="L222" i="7"/>
  <c r="P222" i="7"/>
  <c r="AD222" i="11"/>
  <c r="A223" i="7"/>
  <c r="B223" i="7"/>
  <c r="C223" i="7"/>
  <c r="D223" i="7"/>
  <c r="E223" i="7"/>
  <c r="G223" i="7"/>
  <c r="H223" i="7"/>
  <c r="I223" i="7"/>
  <c r="K223" i="7"/>
  <c r="L223" i="7"/>
  <c r="P223" i="7"/>
  <c r="AD223" i="11"/>
  <c r="A224" i="7"/>
  <c r="B224" i="7"/>
  <c r="C224" i="7"/>
  <c r="D224" i="7"/>
  <c r="E224" i="7"/>
  <c r="H224" i="7"/>
  <c r="I224" i="7"/>
  <c r="K224" i="7"/>
  <c r="L224" i="7"/>
  <c r="P224" i="7"/>
  <c r="A225" i="7"/>
  <c r="B225" i="7"/>
  <c r="C225" i="7"/>
  <c r="D225" i="7"/>
  <c r="E225" i="7"/>
  <c r="G225" i="7"/>
  <c r="H225" i="7"/>
  <c r="I225" i="7"/>
  <c r="K225" i="7"/>
  <c r="L225" i="7"/>
  <c r="P225" i="7"/>
  <c r="AC225" i="11"/>
  <c r="AG225" i="11"/>
  <c r="A226" i="7"/>
  <c r="B226" i="7"/>
  <c r="C226" i="7"/>
  <c r="D226" i="7"/>
  <c r="E226" i="7"/>
  <c r="G226" i="7"/>
  <c r="H226" i="7"/>
  <c r="I226" i="7"/>
  <c r="K226" i="7"/>
  <c r="L226" i="7"/>
  <c r="P226" i="7"/>
  <c r="A227" i="7"/>
  <c r="B227" i="7"/>
  <c r="C227" i="7"/>
  <c r="D227" i="7"/>
  <c r="E227" i="7"/>
  <c r="G227" i="7"/>
  <c r="H227" i="7"/>
  <c r="I227" i="7"/>
  <c r="K227" i="7"/>
  <c r="L227" i="7"/>
  <c r="P227" i="7"/>
  <c r="A228" i="7"/>
  <c r="B228" i="7"/>
  <c r="C228" i="7"/>
  <c r="D228" i="7"/>
  <c r="E228" i="7"/>
  <c r="H228" i="7"/>
  <c r="I228" i="7"/>
  <c r="K228" i="7"/>
  <c r="L228" i="7"/>
  <c r="P228" i="7"/>
  <c r="A229" i="7"/>
  <c r="B229" i="7"/>
  <c r="C229" i="7"/>
  <c r="D229" i="7"/>
  <c r="E229" i="7"/>
  <c r="G229" i="7"/>
  <c r="H229" i="7"/>
  <c r="I229" i="7"/>
  <c r="K229" i="7"/>
  <c r="L229" i="7"/>
  <c r="P229" i="7"/>
  <c r="AD229" i="11"/>
  <c r="AF229" i="11" s="1"/>
  <c r="A230" i="7"/>
  <c r="B230" i="7"/>
  <c r="C230" i="7"/>
  <c r="D230" i="7"/>
  <c r="E230" i="7"/>
  <c r="G230" i="7"/>
  <c r="H230" i="7"/>
  <c r="I230" i="7"/>
  <c r="K230" i="7"/>
  <c r="L230" i="7"/>
  <c r="P230" i="7"/>
  <c r="AD230" i="11"/>
  <c r="AC230" i="11"/>
  <c r="A231" i="7"/>
  <c r="B231" i="7"/>
  <c r="C231" i="7"/>
  <c r="D231" i="7"/>
  <c r="E231" i="7"/>
  <c r="G231" i="7"/>
  <c r="H231" i="7"/>
  <c r="I231" i="7"/>
  <c r="K231" i="7"/>
  <c r="L231" i="7"/>
  <c r="P231" i="7"/>
  <c r="AD231" i="11"/>
  <c r="AC231" i="11"/>
  <c r="A232" i="7"/>
  <c r="B232" i="7"/>
  <c r="C232" i="7"/>
  <c r="D232" i="7"/>
  <c r="E232" i="7"/>
  <c r="H232" i="7"/>
  <c r="I232" i="7"/>
  <c r="K232" i="7"/>
  <c r="L232" i="7"/>
  <c r="P232" i="7"/>
  <c r="A233" i="7"/>
  <c r="B233" i="7"/>
  <c r="C233" i="7"/>
  <c r="D233" i="7"/>
  <c r="E233" i="7"/>
  <c r="G233" i="7"/>
  <c r="H233" i="7"/>
  <c r="I233" i="7"/>
  <c r="K233" i="7"/>
  <c r="L233" i="7"/>
  <c r="P233" i="7"/>
  <c r="AG233" i="11"/>
  <c r="A234" i="7"/>
  <c r="B234" i="7"/>
  <c r="C234" i="7"/>
  <c r="D234" i="7"/>
  <c r="E234" i="7"/>
  <c r="G234" i="7"/>
  <c r="H234" i="7"/>
  <c r="I234" i="7"/>
  <c r="K234" i="7"/>
  <c r="L234" i="7"/>
  <c r="P234" i="7"/>
  <c r="A235" i="7"/>
  <c r="B235" i="7"/>
  <c r="C235" i="7"/>
  <c r="D235" i="7"/>
  <c r="E235" i="7"/>
  <c r="G235" i="7"/>
  <c r="H235" i="7"/>
  <c r="I235" i="7"/>
  <c r="K235" i="7"/>
  <c r="L235" i="7"/>
  <c r="P235" i="7"/>
  <c r="AD235" i="11"/>
  <c r="A236" i="7"/>
  <c r="B236" i="7"/>
  <c r="C236" i="7"/>
  <c r="D236" i="7"/>
  <c r="E236" i="7"/>
  <c r="H236" i="7"/>
  <c r="I236" i="7"/>
  <c r="K236" i="7"/>
  <c r="L236" i="7"/>
  <c r="P236" i="7"/>
  <c r="A237" i="7"/>
  <c r="B237" i="7"/>
  <c r="C237" i="7"/>
  <c r="D237" i="7"/>
  <c r="E237" i="7"/>
  <c r="G237" i="7"/>
  <c r="H237" i="7"/>
  <c r="I237" i="7"/>
  <c r="K237" i="7"/>
  <c r="L237" i="7"/>
  <c r="P237" i="7"/>
  <c r="AD237" i="11"/>
  <c r="AG237" i="11"/>
  <c r="A238" i="7"/>
  <c r="B238" i="7"/>
  <c r="C238" i="7"/>
  <c r="D238" i="7"/>
  <c r="E238" i="7"/>
  <c r="G238" i="7"/>
  <c r="H238" i="7"/>
  <c r="I238" i="7"/>
  <c r="K238" i="7"/>
  <c r="L238" i="7"/>
  <c r="P238" i="7"/>
  <c r="AD238" i="11"/>
  <c r="A239" i="7"/>
  <c r="B239" i="7"/>
  <c r="C239" i="7"/>
  <c r="D239" i="7"/>
  <c r="E239" i="7"/>
  <c r="G239" i="7"/>
  <c r="H239" i="7"/>
  <c r="I239" i="7"/>
  <c r="K239" i="7"/>
  <c r="L239" i="7"/>
  <c r="P239" i="7"/>
  <c r="AD239" i="11"/>
  <c r="AC239" i="11"/>
  <c r="A240" i="7"/>
  <c r="B240" i="7"/>
  <c r="C240" i="7"/>
  <c r="D240" i="7"/>
  <c r="E240" i="7"/>
  <c r="H240" i="7"/>
  <c r="I240" i="7"/>
  <c r="K240" i="7"/>
  <c r="L240" i="7"/>
  <c r="P240" i="7"/>
  <c r="AC240" i="11"/>
  <c r="A241" i="7"/>
  <c r="B241" i="7"/>
  <c r="C241" i="7"/>
  <c r="D241" i="7"/>
  <c r="E241" i="7"/>
  <c r="G241" i="7"/>
  <c r="H241" i="7"/>
  <c r="I241" i="7"/>
  <c r="K241" i="7"/>
  <c r="L241" i="7"/>
  <c r="P241" i="7"/>
  <c r="AG241" i="11"/>
  <c r="A242" i="7"/>
  <c r="B242" i="7"/>
  <c r="C242" i="7"/>
  <c r="D242" i="7"/>
  <c r="E242" i="7"/>
  <c r="G242" i="7"/>
  <c r="H242" i="7"/>
  <c r="I242" i="7"/>
  <c r="K242" i="7"/>
  <c r="L242" i="7"/>
  <c r="P242" i="7"/>
  <c r="A243" i="7"/>
  <c r="B243" i="7"/>
  <c r="C243" i="7"/>
  <c r="D243" i="7"/>
  <c r="E243" i="7"/>
  <c r="G243" i="7"/>
  <c r="H243" i="7"/>
  <c r="I243" i="7"/>
  <c r="K243" i="7"/>
  <c r="L243" i="7"/>
  <c r="P243" i="7"/>
  <c r="A244" i="7"/>
  <c r="B244" i="7"/>
  <c r="C244" i="7"/>
  <c r="D244" i="7"/>
  <c r="E244" i="7"/>
  <c r="H244" i="7"/>
  <c r="I244" i="7"/>
  <c r="K244" i="7"/>
  <c r="L244" i="7"/>
  <c r="P244" i="7"/>
  <c r="A245" i="7"/>
  <c r="B245" i="7"/>
  <c r="C245" i="7"/>
  <c r="D245" i="7"/>
  <c r="E245" i="7"/>
  <c r="G245" i="7"/>
  <c r="H245" i="7"/>
  <c r="I245" i="7"/>
  <c r="K245" i="7"/>
  <c r="L245" i="7"/>
  <c r="P245" i="7"/>
  <c r="AD245" i="11"/>
  <c r="AF245" i="11" s="1"/>
  <c r="A246" i="7"/>
  <c r="B246" i="7"/>
  <c r="C246" i="7"/>
  <c r="D246" i="7"/>
  <c r="E246" i="7"/>
  <c r="G246" i="7"/>
  <c r="H246" i="7"/>
  <c r="I246" i="7"/>
  <c r="K246" i="7"/>
  <c r="L246" i="7"/>
  <c r="P246" i="7"/>
  <c r="AD246" i="11"/>
  <c r="A247" i="7"/>
  <c r="B247" i="7"/>
  <c r="C247" i="7"/>
  <c r="D247" i="7"/>
  <c r="E247" i="7"/>
  <c r="G247" i="7"/>
  <c r="H247" i="7"/>
  <c r="I247" i="7"/>
  <c r="K247" i="7"/>
  <c r="L247" i="7"/>
  <c r="P247" i="7"/>
  <c r="AD247" i="11"/>
  <c r="AF247" i="11" s="1"/>
  <c r="A248" i="7"/>
  <c r="B248" i="7"/>
  <c r="C248" i="7"/>
  <c r="D248" i="7"/>
  <c r="E248" i="7"/>
  <c r="H248" i="7"/>
  <c r="I248" i="7"/>
  <c r="K248" i="7"/>
  <c r="L248" i="7"/>
  <c r="P248" i="7"/>
  <c r="A249" i="7"/>
  <c r="B249" i="7"/>
  <c r="C249" i="7"/>
  <c r="D249" i="7"/>
  <c r="E249" i="7"/>
  <c r="G249" i="7"/>
  <c r="H249" i="7"/>
  <c r="I249" i="7"/>
  <c r="K249" i="7"/>
  <c r="L249" i="7"/>
  <c r="P249" i="7"/>
  <c r="AG249" i="11"/>
  <c r="A250" i="7"/>
  <c r="B250" i="7"/>
  <c r="C250" i="7"/>
  <c r="D250" i="7"/>
  <c r="E250" i="7"/>
  <c r="G250" i="7"/>
  <c r="H250" i="7"/>
  <c r="I250" i="7"/>
  <c r="K250" i="7"/>
  <c r="L250" i="7"/>
  <c r="P250" i="7"/>
  <c r="A251" i="7"/>
  <c r="B251" i="7"/>
  <c r="C251" i="7"/>
  <c r="D251" i="7"/>
  <c r="E251" i="7"/>
  <c r="G251" i="7"/>
  <c r="H251" i="7"/>
  <c r="I251" i="7"/>
  <c r="K251" i="7"/>
  <c r="L251" i="7"/>
  <c r="P251" i="7"/>
  <c r="A252" i="7"/>
  <c r="B252" i="7"/>
  <c r="C252" i="7"/>
  <c r="D252" i="7"/>
  <c r="E252" i="7"/>
  <c r="H252" i="7"/>
  <c r="I252" i="7"/>
  <c r="K252" i="7"/>
  <c r="L252" i="7"/>
  <c r="P252" i="7"/>
  <c r="A253" i="7"/>
  <c r="B253" i="7"/>
  <c r="C253" i="7"/>
  <c r="D253" i="7"/>
  <c r="E253" i="7"/>
  <c r="G253" i="7"/>
  <c r="H253" i="7"/>
  <c r="I253" i="7"/>
  <c r="K253" i="7"/>
  <c r="L253" i="7"/>
  <c r="P253" i="7"/>
  <c r="AD253" i="11"/>
  <c r="AG253" i="11"/>
  <c r="A254" i="7"/>
  <c r="B254" i="7"/>
  <c r="C254" i="7"/>
  <c r="D254" i="7"/>
  <c r="E254" i="7"/>
  <c r="G254" i="7"/>
  <c r="H254" i="7"/>
  <c r="I254" i="7"/>
  <c r="K254" i="7"/>
  <c r="L254" i="7"/>
  <c r="P254" i="7"/>
  <c r="AD254" i="11"/>
  <c r="A255" i="7"/>
  <c r="B255" i="7"/>
  <c r="C255" i="7"/>
  <c r="D255" i="7"/>
  <c r="E255" i="7"/>
  <c r="G255" i="7"/>
  <c r="H255" i="7"/>
  <c r="I255" i="7"/>
  <c r="K255" i="7"/>
  <c r="L255" i="7"/>
  <c r="P255" i="7"/>
  <c r="AD255" i="11"/>
  <c r="A256" i="7"/>
  <c r="B256" i="7"/>
  <c r="C256" i="7"/>
  <c r="D256" i="7"/>
  <c r="E256" i="7"/>
  <c r="H256" i="7"/>
  <c r="I256" i="7"/>
  <c r="K256" i="7"/>
  <c r="L256" i="7"/>
  <c r="P256" i="7"/>
  <c r="AD256" i="11"/>
  <c r="AF256" i="11" s="1"/>
  <c r="AC256" i="11"/>
  <c r="A257" i="7"/>
  <c r="B257" i="7"/>
  <c r="C257" i="7"/>
  <c r="D257" i="7"/>
  <c r="E257" i="7"/>
  <c r="G257" i="7"/>
  <c r="H257" i="7"/>
  <c r="I257" i="7"/>
  <c r="K257" i="7"/>
  <c r="L257" i="7"/>
  <c r="P257" i="7"/>
  <c r="AG257" i="11"/>
  <c r="A258" i="7"/>
  <c r="B258" i="7"/>
  <c r="C258" i="7"/>
  <c r="D258" i="7"/>
  <c r="E258" i="7"/>
  <c r="G258" i="7"/>
  <c r="H258" i="7"/>
  <c r="I258" i="7"/>
  <c r="K258" i="7"/>
  <c r="L258" i="7"/>
  <c r="P258" i="7"/>
  <c r="A259" i="7"/>
  <c r="B259" i="7"/>
  <c r="C259" i="7"/>
  <c r="D259" i="7"/>
  <c r="E259" i="7"/>
  <c r="G259" i="7"/>
  <c r="H259" i="7"/>
  <c r="I259" i="7"/>
  <c r="K259" i="7"/>
  <c r="L259" i="7"/>
  <c r="P259" i="7"/>
  <c r="A260" i="7"/>
  <c r="B260" i="7"/>
  <c r="C260" i="7"/>
  <c r="D260" i="7"/>
  <c r="E260" i="7"/>
  <c r="H260" i="7"/>
  <c r="I260" i="7"/>
  <c r="K260" i="7"/>
  <c r="L260" i="7"/>
  <c r="P260" i="7"/>
  <c r="A261" i="7"/>
  <c r="B261" i="7"/>
  <c r="C261" i="7"/>
  <c r="D261" i="7"/>
  <c r="E261" i="7"/>
  <c r="G261" i="7"/>
  <c r="H261" i="7"/>
  <c r="I261" i="7"/>
  <c r="K261" i="7"/>
  <c r="L261" i="7"/>
  <c r="P261" i="7"/>
  <c r="AD261" i="11"/>
  <c r="AF261" i="11" s="1"/>
  <c r="AG261" i="11"/>
  <c r="A262" i="7"/>
  <c r="B262" i="7"/>
  <c r="C262" i="7"/>
  <c r="D262" i="7"/>
  <c r="E262" i="7"/>
  <c r="G262" i="7"/>
  <c r="H262" i="7"/>
  <c r="I262" i="7"/>
  <c r="K262" i="7"/>
  <c r="L262" i="7"/>
  <c r="P262" i="7"/>
  <c r="AD262" i="11"/>
  <c r="A263" i="7"/>
  <c r="B263" i="7"/>
  <c r="C263" i="7"/>
  <c r="D263" i="7"/>
  <c r="E263" i="7"/>
  <c r="G263" i="7"/>
  <c r="H263" i="7"/>
  <c r="I263" i="7"/>
  <c r="K263" i="7"/>
  <c r="L263" i="7"/>
  <c r="P263" i="7"/>
  <c r="AD263" i="11"/>
  <c r="AC263" i="11"/>
  <c r="A264" i="7"/>
  <c r="B264" i="7"/>
  <c r="C264" i="7"/>
  <c r="D264" i="7"/>
  <c r="E264" i="7"/>
  <c r="H264" i="7"/>
  <c r="I264" i="7"/>
  <c r="K264" i="7"/>
  <c r="L264" i="7"/>
  <c r="P264" i="7"/>
  <c r="AC264" i="11"/>
  <c r="A265" i="7"/>
  <c r="B265" i="7"/>
  <c r="C265" i="7"/>
  <c r="D265" i="7"/>
  <c r="E265" i="7"/>
  <c r="G265" i="7"/>
  <c r="H265" i="7"/>
  <c r="I265" i="7"/>
  <c r="K265" i="7"/>
  <c r="L265" i="7"/>
  <c r="P265" i="7"/>
  <c r="AG265" i="11"/>
  <c r="A266" i="7"/>
  <c r="B266" i="7"/>
  <c r="C266" i="7"/>
  <c r="D266" i="7"/>
  <c r="E266" i="7"/>
  <c r="G266" i="7"/>
  <c r="H266" i="7"/>
  <c r="I266" i="7"/>
  <c r="K266" i="7"/>
  <c r="L266" i="7"/>
  <c r="P266" i="7"/>
  <c r="A267" i="7"/>
  <c r="B267" i="7"/>
  <c r="C267" i="7"/>
  <c r="D267" i="7"/>
  <c r="E267" i="7"/>
  <c r="G267" i="7"/>
  <c r="H267" i="7"/>
  <c r="I267" i="7"/>
  <c r="K267" i="7"/>
  <c r="L267" i="7"/>
  <c r="P267" i="7"/>
  <c r="A268" i="7"/>
  <c r="B268" i="7"/>
  <c r="C268" i="7"/>
  <c r="D268" i="7"/>
  <c r="E268" i="7"/>
  <c r="H268" i="7"/>
  <c r="I268" i="7"/>
  <c r="K268" i="7"/>
  <c r="L268" i="7"/>
  <c r="P268" i="7"/>
  <c r="AC268" i="11"/>
  <c r="A269" i="7"/>
  <c r="B269" i="7"/>
  <c r="C269" i="7"/>
  <c r="D269" i="7"/>
  <c r="E269" i="7"/>
  <c r="G269" i="7"/>
  <c r="H269" i="7"/>
  <c r="I269" i="7"/>
  <c r="K269" i="7"/>
  <c r="L269" i="7"/>
  <c r="P269" i="7"/>
  <c r="AD269" i="11"/>
  <c r="AF269" i="11" s="1"/>
  <c r="A270" i="7"/>
  <c r="B270" i="7"/>
  <c r="C270" i="7"/>
  <c r="D270" i="7"/>
  <c r="E270" i="7"/>
  <c r="G270" i="7"/>
  <c r="H270" i="7"/>
  <c r="I270" i="7"/>
  <c r="K270" i="7"/>
  <c r="L270" i="7"/>
  <c r="P270" i="7"/>
  <c r="AD270" i="11"/>
  <c r="AC270" i="11"/>
  <c r="A271" i="7"/>
  <c r="B271" i="7"/>
  <c r="C271" i="7"/>
  <c r="D271" i="7"/>
  <c r="E271" i="7"/>
  <c r="G271" i="7"/>
  <c r="H271" i="7"/>
  <c r="I271" i="7"/>
  <c r="K271" i="7"/>
  <c r="L271" i="7"/>
  <c r="P271" i="7"/>
  <c r="AD271" i="11"/>
  <c r="AF271" i="11" s="1"/>
  <c r="A272" i="7"/>
  <c r="B272" i="7"/>
  <c r="C272" i="7"/>
  <c r="D272" i="7"/>
  <c r="E272" i="7"/>
  <c r="H272" i="7"/>
  <c r="I272" i="7"/>
  <c r="K272" i="7"/>
  <c r="L272" i="7"/>
  <c r="P272" i="7"/>
  <c r="AC272" i="11"/>
  <c r="A273" i="7"/>
  <c r="B273" i="7"/>
  <c r="C273" i="7"/>
  <c r="D273" i="7"/>
  <c r="E273" i="7"/>
  <c r="G273" i="7"/>
  <c r="H273" i="7"/>
  <c r="I273" i="7"/>
  <c r="K273" i="7"/>
  <c r="L273" i="7"/>
  <c r="P273" i="7"/>
  <c r="AG273" i="11"/>
  <c r="A274" i="7"/>
  <c r="B274" i="7"/>
  <c r="C274" i="7"/>
  <c r="D274" i="7"/>
  <c r="E274" i="7"/>
  <c r="G274" i="7"/>
  <c r="H274" i="7"/>
  <c r="I274" i="7"/>
  <c r="K274" i="7"/>
  <c r="L274" i="7"/>
  <c r="P274" i="7"/>
  <c r="A275" i="7"/>
  <c r="B275" i="7"/>
  <c r="C275" i="7"/>
  <c r="D275" i="7"/>
  <c r="E275" i="7"/>
  <c r="G275" i="7"/>
  <c r="H275" i="7"/>
  <c r="I275" i="7"/>
  <c r="K275" i="7"/>
  <c r="L275" i="7"/>
  <c r="P275" i="7"/>
  <c r="A276" i="7"/>
  <c r="B276" i="7"/>
  <c r="C276" i="7"/>
  <c r="D276" i="7"/>
  <c r="E276" i="7"/>
  <c r="H276" i="7"/>
  <c r="I276" i="7"/>
  <c r="K276" i="7"/>
  <c r="L276" i="7"/>
  <c r="P276" i="7"/>
  <c r="A277" i="7"/>
  <c r="B277" i="7"/>
  <c r="C277" i="7"/>
  <c r="D277" i="7"/>
  <c r="E277" i="7"/>
  <c r="G277" i="7"/>
  <c r="H277" i="7"/>
  <c r="I277" i="7"/>
  <c r="K277" i="7"/>
  <c r="L277" i="7"/>
  <c r="P277" i="7"/>
  <c r="AD277" i="11"/>
  <c r="A278" i="7"/>
  <c r="B278" i="7"/>
  <c r="C278" i="7"/>
  <c r="D278" i="7"/>
  <c r="E278" i="7"/>
  <c r="G278" i="7"/>
  <c r="H278" i="7"/>
  <c r="I278" i="7"/>
  <c r="K278" i="7"/>
  <c r="L278" i="7"/>
  <c r="P278" i="7"/>
  <c r="AD278" i="11"/>
  <c r="A279" i="7"/>
  <c r="B279" i="7"/>
  <c r="C279" i="7"/>
  <c r="D279" i="7"/>
  <c r="E279" i="7"/>
  <c r="G279" i="7"/>
  <c r="H279" i="7"/>
  <c r="I279" i="7"/>
  <c r="K279" i="7"/>
  <c r="L279" i="7"/>
  <c r="P279" i="7"/>
  <c r="AD279" i="11"/>
  <c r="AF279" i="11" s="1"/>
  <c r="AC279" i="11"/>
  <c r="A280" i="7"/>
  <c r="B280" i="7"/>
  <c r="C280" i="7"/>
  <c r="D280" i="7"/>
  <c r="E280" i="7"/>
  <c r="H280" i="7"/>
  <c r="I280" i="7"/>
  <c r="K280" i="7"/>
  <c r="L280" i="7"/>
  <c r="P280" i="7"/>
  <c r="AD280" i="11"/>
  <c r="A281" i="7"/>
  <c r="B281" i="7"/>
  <c r="C281" i="7"/>
  <c r="D281" i="7"/>
  <c r="E281" i="7"/>
  <c r="F281" i="7"/>
  <c r="G281" i="7"/>
  <c r="H281" i="7"/>
  <c r="I281" i="7"/>
  <c r="K281" i="7"/>
  <c r="L281" i="7"/>
  <c r="P281" i="7"/>
  <c r="AG281" i="11"/>
  <c r="A282" i="7"/>
  <c r="B282" i="7"/>
  <c r="C282" i="7"/>
  <c r="D282" i="7"/>
  <c r="E282" i="7"/>
  <c r="F282" i="7"/>
  <c r="G282" i="7"/>
  <c r="H282" i="7"/>
  <c r="I282" i="7"/>
  <c r="K282" i="7"/>
  <c r="L282" i="7"/>
  <c r="P282" i="7"/>
  <c r="A283" i="7"/>
  <c r="B283" i="7"/>
  <c r="C283" i="7"/>
  <c r="D283" i="7"/>
  <c r="E283" i="7"/>
  <c r="F283" i="7"/>
  <c r="G283" i="7"/>
  <c r="H283" i="7"/>
  <c r="I283" i="7"/>
  <c r="K283" i="7"/>
  <c r="L283" i="7"/>
  <c r="P283" i="7"/>
  <c r="A284" i="7"/>
  <c r="B284" i="7"/>
  <c r="C284" i="7"/>
  <c r="D284" i="7"/>
  <c r="E284" i="7"/>
  <c r="F284" i="7"/>
  <c r="H284" i="7"/>
  <c r="I284" i="7"/>
  <c r="K284" i="7"/>
  <c r="L284" i="7"/>
  <c r="P284" i="7"/>
  <c r="A285" i="7"/>
  <c r="B285" i="7"/>
  <c r="C285" i="7"/>
  <c r="D285" i="7"/>
  <c r="E285" i="7"/>
  <c r="F285" i="7"/>
  <c r="G285" i="7"/>
  <c r="H285" i="7"/>
  <c r="I285" i="7"/>
  <c r="K285" i="7"/>
  <c r="L285" i="7"/>
  <c r="P285" i="7"/>
  <c r="AD285" i="11"/>
  <c r="AF285" i="11" s="1"/>
  <c r="A286" i="7"/>
  <c r="B286" i="7"/>
  <c r="C286" i="7"/>
  <c r="D286" i="7"/>
  <c r="E286" i="7"/>
  <c r="F286" i="7"/>
  <c r="G286" i="7"/>
  <c r="H286" i="7"/>
  <c r="I286" i="7"/>
  <c r="K286" i="7"/>
  <c r="L286" i="7"/>
  <c r="P286" i="7"/>
  <c r="AD286" i="11"/>
  <c r="AC286" i="11"/>
  <c r="A287" i="7"/>
  <c r="B287" i="7"/>
  <c r="C287" i="7"/>
  <c r="D287" i="7"/>
  <c r="E287" i="7"/>
  <c r="F287" i="7"/>
  <c r="G287" i="7"/>
  <c r="H287" i="7"/>
  <c r="I287" i="7"/>
  <c r="K287" i="7"/>
  <c r="L287" i="7"/>
  <c r="P287" i="7"/>
  <c r="AD287" i="11"/>
  <c r="AF287" i="11" s="1"/>
  <c r="A288" i="7"/>
  <c r="B288" i="7"/>
  <c r="C288" i="7"/>
  <c r="D288" i="7"/>
  <c r="E288" i="7"/>
  <c r="F288" i="7"/>
  <c r="H288" i="7"/>
  <c r="I288" i="7"/>
  <c r="K288" i="7"/>
  <c r="L288" i="7"/>
  <c r="P288" i="7"/>
  <c r="A289" i="7"/>
  <c r="B289" i="7"/>
  <c r="C289" i="7"/>
  <c r="D289" i="7"/>
  <c r="E289" i="7"/>
  <c r="F289" i="7"/>
  <c r="G289" i="7"/>
  <c r="H289" i="7"/>
  <c r="I289" i="7"/>
  <c r="K289" i="7"/>
  <c r="L289" i="7"/>
  <c r="P289" i="7"/>
  <c r="A290" i="7"/>
  <c r="B290" i="7"/>
  <c r="C290" i="7"/>
  <c r="D290" i="7"/>
  <c r="E290" i="7"/>
  <c r="F290" i="7"/>
  <c r="G290" i="7"/>
  <c r="H290" i="7"/>
  <c r="I290" i="7"/>
  <c r="K290" i="7"/>
  <c r="L290" i="7"/>
  <c r="P290" i="7"/>
  <c r="A291" i="7"/>
  <c r="B291" i="7"/>
  <c r="C291" i="7"/>
  <c r="D291" i="7"/>
  <c r="E291" i="7"/>
  <c r="F291" i="7"/>
  <c r="G291" i="7"/>
  <c r="H291" i="7"/>
  <c r="I291" i="7"/>
  <c r="K291" i="7"/>
  <c r="L291" i="7"/>
  <c r="P291" i="7"/>
  <c r="A292" i="7"/>
  <c r="B292" i="7"/>
  <c r="C292" i="7"/>
  <c r="D292" i="7"/>
  <c r="E292" i="7"/>
  <c r="F292" i="7"/>
  <c r="H292" i="7"/>
  <c r="I292" i="7"/>
  <c r="K292" i="7"/>
  <c r="L292" i="7"/>
  <c r="P292" i="7"/>
  <c r="A293" i="7"/>
  <c r="B293" i="7"/>
  <c r="C293" i="7"/>
  <c r="D293" i="7"/>
  <c r="E293" i="7"/>
  <c r="F293" i="7"/>
  <c r="G293" i="7"/>
  <c r="H293" i="7"/>
  <c r="I293" i="7"/>
  <c r="K293" i="7"/>
  <c r="L293" i="7"/>
  <c r="P293" i="7"/>
  <c r="AD293" i="11"/>
  <c r="AC293" i="11"/>
  <c r="AG293" i="11"/>
  <c r="A294" i="7"/>
  <c r="B294" i="7"/>
  <c r="C294" i="7"/>
  <c r="D294" i="7"/>
  <c r="E294" i="7"/>
  <c r="F294" i="7"/>
  <c r="G294" i="7"/>
  <c r="H294" i="7"/>
  <c r="I294" i="7"/>
  <c r="K294" i="7"/>
  <c r="L294" i="7"/>
  <c r="P294" i="7"/>
  <c r="AD294" i="11"/>
  <c r="A295" i="7"/>
  <c r="B295" i="7"/>
  <c r="C295" i="7"/>
  <c r="D295" i="7"/>
  <c r="E295" i="7"/>
  <c r="F295" i="7"/>
  <c r="G295" i="7"/>
  <c r="H295" i="7"/>
  <c r="I295" i="7"/>
  <c r="K295" i="7"/>
  <c r="L295" i="7"/>
  <c r="P295" i="7"/>
  <c r="AD295" i="11"/>
  <c r="AC295" i="11"/>
  <c r="A296" i="7"/>
  <c r="B296" i="7"/>
  <c r="C296" i="7"/>
  <c r="D296" i="7"/>
  <c r="E296" i="7"/>
  <c r="F296" i="7"/>
  <c r="H296" i="7"/>
  <c r="I296" i="7"/>
  <c r="K296" i="7"/>
  <c r="L296" i="7"/>
  <c r="P296" i="7"/>
  <c r="AD296" i="11"/>
  <c r="A297" i="7"/>
  <c r="B297" i="7"/>
  <c r="C297" i="7"/>
  <c r="D297" i="7"/>
  <c r="E297" i="7"/>
  <c r="F297" i="7"/>
  <c r="G297" i="7"/>
  <c r="H297" i="7"/>
  <c r="I297" i="7"/>
  <c r="K297" i="7"/>
  <c r="L297" i="7"/>
  <c r="P297" i="7"/>
  <c r="AG297" i="11"/>
  <c r="A298" i="7"/>
  <c r="B298" i="7"/>
  <c r="C298" i="7"/>
  <c r="D298" i="7"/>
  <c r="E298" i="7"/>
  <c r="F298" i="7"/>
  <c r="G298" i="7"/>
  <c r="H298" i="7"/>
  <c r="I298" i="7"/>
  <c r="K298" i="7"/>
  <c r="L298" i="7"/>
  <c r="P298" i="7"/>
  <c r="AD298" i="11"/>
  <c r="A299" i="7"/>
  <c r="B299" i="7"/>
  <c r="C299" i="7"/>
  <c r="D299" i="7"/>
  <c r="E299" i="7"/>
  <c r="F299" i="7"/>
  <c r="G299" i="7"/>
  <c r="H299" i="7"/>
  <c r="I299" i="7"/>
  <c r="K299" i="7"/>
  <c r="L299" i="7"/>
  <c r="P299" i="7"/>
  <c r="A300" i="7"/>
  <c r="B300" i="7"/>
  <c r="C300" i="7"/>
  <c r="D300" i="7"/>
  <c r="E300" i="7"/>
  <c r="F300" i="7"/>
  <c r="H300" i="7"/>
  <c r="I300" i="7"/>
  <c r="K300" i="7"/>
  <c r="L300" i="7"/>
  <c r="P300" i="7"/>
  <c r="A301" i="7"/>
  <c r="B301" i="7"/>
  <c r="C301" i="7"/>
  <c r="D301" i="7"/>
  <c r="E301" i="7"/>
  <c r="F301" i="7"/>
  <c r="G301" i="7"/>
  <c r="H301" i="7"/>
  <c r="I301" i="7"/>
  <c r="K301" i="7"/>
  <c r="L301" i="7"/>
  <c r="P301" i="7"/>
  <c r="AD301" i="11"/>
  <c r="AF301" i="11" s="1"/>
  <c r="AG301" i="11"/>
  <c r="A302" i="7"/>
  <c r="B302" i="7"/>
  <c r="C302" i="7"/>
  <c r="D302" i="7"/>
  <c r="E302" i="7"/>
  <c r="F302" i="7"/>
  <c r="G302" i="7"/>
  <c r="H302" i="7"/>
  <c r="I302" i="7"/>
  <c r="K302" i="7"/>
  <c r="L302" i="7"/>
  <c r="P302" i="7"/>
  <c r="AD302" i="11"/>
  <c r="AC302" i="11"/>
  <c r="A303" i="7"/>
  <c r="B303" i="7"/>
  <c r="C303" i="7"/>
  <c r="D303" i="7"/>
  <c r="E303" i="7"/>
  <c r="F303" i="7"/>
  <c r="G303" i="7"/>
  <c r="H303" i="7"/>
  <c r="I303" i="7"/>
  <c r="K303" i="7"/>
  <c r="L303" i="7"/>
  <c r="P303" i="7"/>
  <c r="AD303" i="11"/>
  <c r="A304" i="7"/>
  <c r="B304" i="7"/>
  <c r="C304" i="7"/>
  <c r="D304" i="7"/>
  <c r="E304" i="7"/>
  <c r="F304" i="7"/>
  <c r="H304" i="7"/>
  <c r="I304" i="7"/>
  <c r="K304" i="7"/>
  <c r="L304" i="7"/>
  <c r="P304" i="7"/>
  <c r="AD304" i="11"/>
  <c r="A305" i="7"/>
  <c r="B305" i="7"/>
  <c r="C305" i="7"/>
  <c r="D305" i="7"/>
  <c r="E305" i="7"/>
  <c r="F305" i="7"/>
  <c r="G305" i="7"/>
  <c r="H305" i="7"/>
  <c r="I305" i="7"/>
  <c r="K305" i="7"/>
  <c r="L305" i="7"/>
  <c r="P305" i="7"/>
  <c r="A306" i="7"/>
  <c r="B306" i="7"/>
  <c r="C306" i="7"/>
  <c r="D306" i="7"/>
  <c r="E306" i="7"/>
  <c r="F306" i="7"/>
  <c r="G306" i="7"/>
  <c r="H306" i="7"/>
  <c r="I306" i="7"/>
  <c r="K306" i="7"/>
  <c r="L306" i="7"/>
  <c r="P306" i="7"/>
  <c r="A307" i="7"/>
  <c r="B307" i="7"/>
  <c r="C307" i="7"/>
  <c r="D307" i="7"/>
  <c r="E307" i="7"/>
  <c r="F307" i="7"/>
  <c r="G307" i="7"/>
  <c r="H307" i="7"/>
  <c r="I307" i="7"/>
  <c r="K307" i="7"/>
  <c r="L307" i="7"/>
  <c r="P307" i="7"/>
  <c r="A308" i="7"/>
  <c r="B308" i="7"/>
  <c r="C308" i="7"/>
  <c r="D308" i="7"/>
  <c r="E308" i="7"/>
  <c r="F308" i="7"/>
  <c r="H308" i="7"/>
  <c r="I308" i="7"/>
  <c r="K308" i="7"/>
  <c r="L308" i="7"/>
  <c r="P308" i="7"/>
  <c r="A309" i="7"/>
  <c r="B309" i="7"/>
  <c r="C309" i="7"/>
  <c r="D309" i="7"/>
  <c r="E309" i="7"/>
  <c r="F309" i="7"/>
  <c r="G309" i="7"/>
  <c r="H309" i="7"/>
  <c r="I309" i="7"/>
  <c r="K309" i="7"/>
  <c r="L309" i="7"/>
  <c r="P309" i="7"/>
  <c r="AD309" i="11"/>
  <c r="AF309" i="11" s="1"/>
  <c r="A310" i="7"/>
  <c r="B310" i="7"/>
  <c r="C310" i="7"/>
  <c r="D310" i="7"/>
  <c r="E310" i="7"/>
  <c r="F310" i="7"/>
  <c r="G310" i="7"/>
  <c r="H310" i="7"/>
  <c r="I310" i="7"/>
  <c r="K310" i="7"/>
  <c r="L310" i="7"/>
  <c r="P310" i="7"/>
  <c r="AD310" i="11"/>
  <c r="A311" i="7"/>
  <c r="B311" i="7"/>
  <c r="C311" i="7"/>
  <c r="D311" i="7"/>
  <c r="E311" i="7"/>
  <c r="F311" i="7"/>
  <c r="G311" i="7"/>
  <c r="H311" i="7"/>
  <c r="I311" i="7"/>
  <c r="K311" i="7"/>
  <c r="L311" i="7"/>
  <c r="P311" i="7"/>
  <c r="AD311" i="11"/>
  <c r="AF311" i="11" s="1"/>
  <c r="A312" i="7"/>
  <c r="B312" i="7"/>
  <c r="C312" i="7"/>
  <c r="D312" i="7"/>
  <c r="E312" i="7"/>
  <c r="F312" i="7"/>
  <c r="H312" i="7"/>
  <c r="I312" i="7"/>
  <c r="K312" i="7"/>
  <c r="L312" i="7"/>
  <c r="P312" i="7"/>
  <c r="A313" i="7"/>
  <c r="B313" i="7"/>
  <c r="C313" i="7"/>
  <c r="D313" i="7"/>
  <c r="E313" i="7"/>
  <c r="F313" i="7"/>
  <c r="G313" i="7"/>
  <c r="H313" i="7"/>
  <c r="I313" i="7"/>
  <c r="K313" i="7"/>
  <c r="L313" i="7"/>
  <c r="P313" i="7"/>
  <c r="AG313" i="11"/>
  <c r="A314" i="7"/>
  <c r="B314" i="7"/>
  <c r="C314" i="7"/>
  <c r="D314" i="7"/>
  <c r="E314" i="7"/>
  <c r="F314" i="7"/>
  <c r="G314" i="7"/>
  <c r="H314" i="7"/>
  <c r="I314" i="7"/>
  <c r="K314" i="7"/>
  <c r="L314" i="7"/>
  <c r="P314" i="7"/>
  <c r="A315" i="7"/>
  <c r="B315" i="7"/>
  <c r="C315" i="7"/>
  <c r="D315" i="7"/>
  <c r="E315" i="7"/>
  <c r="F315" i="7"/>
  <c r="G315" i="7"/>
  <c r="H315" i="7"/>
  <c r="I315" i="7"/>
  <c r="K315" i="7"/>
  <c r="L315" i="7"/>
  <c r="P315" i="7"/>
  <c r="A316" i="7"/>
  <c r="B316" i="7"/>
  <c r="C316" i="7"/>
  <c r="D316" i="7"/>
  <c r="E316" i="7"/>
  <c r="F316" i="7"/>
  <c r="H316" i="7"/>
  <c r="I316" i="7"/>
  <c r="K316" i="7"/>
  <c r="L316" i="7"/>
  <c r="P316" i="7"/>
  <c r="A317" i="7"/>
  <c r="B317" i="7"/>
  <c r="C317" i="7"/>
  <c r="D317" i="7"/>
  <c r="E317" i="7"/>
  <c r="F317" i="7"/>
  <c r="G317" i="7"/>
  <c r="H317" i="7"/>
  <c r="I317" i="7"/>
  <c r="K317" i="7"/>
  <c r="L317" i="7"/>
  <c r="P317" i="7"/>
  <c r="AD317" i="11"/>
  <c r="AC317" i="11"/>
  <c r="A318" i="7"/>
  <c r="B318" i="7"/>
  <c r="C318" i="7"/>
  <c r="D318" i="7"/>
  <c r="E318" i="7"/>
  <c r="F318" i="7"/>
  <c r="G318" i="7"/>
  <c r="H318" i="7"/>
  <c r="I318" i="7"/>
  <c r="K318" i="7"/>
  <c r="L318" i="7"/>
  <c r="P318" i="7"/>
  <c r="AD318" i="11"/>
  <c r="A319" i="7"/>
  <c r="B319" i="7"/>
  <c r="C319" i="7"/>
  <c r="D319" i="7"/>
  <c r="E319" i="7"/>
  <c r="F319" i="7"/>
  <c r="G319" i="7"/>
  <c r="H319" i="7"/>
  <c r="I319" i="7"/>
  <c r="K319" i="7"/>
  <c r="L319" i="7"/>
  <c r="P319" i="7"/>
  <c r="AD319" i="11"/>
  <c r="A320" i="7"/>
  <c r="B320" i="7"/>
  <c r="C320" i="7"/>
  <c r="D320" i="7"/>
  <c r="E320" i="7"/>
  <c r="F320" i="7"/>
  <c r="H320" i="7"/>
  <c r="I320" i="7"/>
  <c r="K320" i="7"/>
  <c r="L320" i="7"/>
  <c r="P320" i="7"/>
  <c r="AD320" i="11"/>
  <c r="A321" i="7"/>
  <c r="B321" i="7"/>
  <c r="C321" i="7"/>
  <c r="D321" i="7"/>
  <c r="E321" i="7"/>
  <c r="F321" i="7"/>
  <c r="G321" i="7"/>
  <c r="H321" i="7"/>
  <c r="I321" i="7"/>
  <c r="K321" i="7"/>
  <c r="L321" i="7"/>
  <c r="P321" i="7"/>
  <c r="AG321" i="11"/>
  <c r="A322" i="7"/>
  <c r="B322" i="7"/>
  <c r="C322" i="7"/>
  <c r="D322" i="7"/>
  <c r="E322" i="7"/>
  <c r="F322" i="7"/>
  <c r="G322" i="7"/>
  <c r="H322" i="7"/>
  <c r="I322" i="7"/>
  <c r="K322" i="7"/>
  <c r="L322" i="7"/>
  <c r="P322" i="7"/>
  <c r="A323" i="7"/>
  <c r="B323" i="7"/>
  <c r="C323" i="7"/>
  <c r="D323" i="7"/>
  <c r="E323" i="7"/>
  <c r="F323" i="7"/>
  <c r="G323" i="7"/>
  <c r="H323" i="7"/>
  <c r="I323" i="7"/>
  <c r="K323" i="7"/>
  <c r="L323" i="7"/>
  <c r="P323" i="7"/>
  <c r="A324" i="7"/>
  <c r="B324" i="7"/>
  <c r="C324" i="7"/>
  <c r="D324" i="7"/>
  <c r="E324" i="7"/>
  <c r="F324" i="7"/>
  <c r="H324" i="7"/>
  <c r="I324" i="7"/>
  <c r="K324" i="7"/>
  <c r="L324" i="7"/>
  <c r="P324" i="7"/>
  <c r="A325" i="7"/>
  <c r="B325" i="7"/>
  <c r="C325" i="7"/>
  <c r="D325" i="7"/>
  <c r="E325" i="7"/>
  <c r="F325" i="7"/>
  <c r="G325" i="7"/>
  <c r="H325" i="7"/>
  <c r="I325" i="7"/>
  <c r="K325" i="7"/>
  <c r="L325" i="7"/>
  <c r="P325" i="7"/>
  <c r="AD325" i="11"/>
  <c r="A326" i="7"/>
  <c r="B326" i="7"/>
  <c r="C326" i="7"/>
  <c r="D326" i="7"/>
  <c r="E326" i="7"/>
  <c r="F326" i="7"/>
  <c r="G326" i="7"/>
  <c r="H326" i="7"/>
  <c r="I326" i="7"/>
  <c r="K326" i="7"/>
  <c r="L326" i="7"/>
  <c r="P326" i="7"/>
  <c r="AD326" i="11"/>
  <c r="AC326" i="11"/>
  <c r="A327" i="7"/>
  <c r="B327" i="7"/>
  <c r="C327" i="7"/>
  <c r="D327" i="7"/>
  <c r="E327" i="7"/>
  <c r="F327" i="7"/>
  <c r="G327" i="7"/>
  <c r="H327" i="7"/>
  <c r="I327" i="7"/>
  <c r="K327" i="7"/>
  <c r="L327" i="7"/>
  <c r="P327" i="7"/>
  <c r="AD327" i="11"/>
  <c r="AF327" i="11" s="1"/>
  <c r="AC327" i="11"/>
  <c r="A328" i="7"/>
  <c r="B328" i="7"/>
  <c r="C328" i="7"/>
  <c r="D328" i="7"/>
  <c r="E328" i="7"/>
  <c r="F328" i="7"/>
  <c r="H328" i="7"/>
  <c r="I328" i="7"/>
  <c r="K328" i="7"/>
  <c r="L328" i="7"/>
  <c r="P328" i="7"/>
  <c r="AD328" i="11"/>
  <c r="A329" i="7"/>
  <c r="B329" i="7"/>
  <c r="C329" i="7"/>
  <c r="D329" i="7"/>
  <c r="E329" i="7"/>
  <c r="F329" i="7"/>
  <c r="G329" i="7"/>
  <c r="H329" i="7"/>
  <c r="I329" i="7"/>
  <c r="K329" i="7"/>
  <c r="L329" i="7"/>
  <c r="P329" i="7"/>
  <c r="AG329" i="11"/>
  <c r="A330" i="7"/>
  <c r="B330" i="7"/>
  <c r="C330" i="7"/>
  <c r="D330" i="7"/>
  <c r="E330" i="7"/>
  <c r="F330" i="7"/>
  <c r="G330" i="7"/>
  <c r="H330" i="7"/>
  <c r="I330" i="7"/>
  <c r="K330" i="7"/>
  <c r="L330" i="7"/>
  <c r="P330" i="7"/>
  <c r="A331" i="7"/>
  <c r="B331" i="7"/>
  <c r="C331" i="7"/>
  <c r="D331" i="7"/>
  <c r="E331" i="7"/>
  <c r="F331" i="7"/>
  <c r="G331" i="7"/>
  <c r="H331" i="7"/>
  <c r="I331" i="7"/>
  <c r="K331" i="7"/>
  <c r="L331" i="7"/>
  <c r="P331" i="7"/>
  <c r="A332" i="7"/>
  <c r="B332" i="7"/>
  <c r="C332" i="7"/>
  <c r="D332" i="7"/>
  <c r="E332" i="7"/>
  <c r="F332" i="7"/>
  <c r="H332" i="7"/>
  <c r="I332" i="7"/>
  <c r="K332" i="7"/>
  <c r="L332" i="7"/>
  <c r="P332" i="7"/>
  <c r="A333" i="7"/>
  <c r="B333" i="7"/>
  <c r="C333" i="7"/>
  <c r="D333" i="7"/>
  <c r="E333" i="7"/>
  <c r="F333" i="7"/>
  <c r="G333" i="7"/>
  <c r="H333" i="7"/>
  <c r="I333" i="7"/>
  <c r="K333" i="7"/>
  <c r="L333" i="7"/>
  <c r="P333" i="7"/>
  <c r="AD333" i="11"/>
  <c r="A334" i="7"/>
  <c r="B334" i="7"/>
  <c r="C334" i="7"/>
  <c r="D334" i="7"/>
  <c r="E334" i="7"/>
  <c r="F334" i="7"/>
  <c r="G334" i="7"/>
  <c r="H334" i="7"/>
  <c r="I334" i="7"/>
  <c r="K334" i="7"/>
  <c r="L334" i="7"/>
  <c r="P334" i="7"/>
  <c r="AD334" i="11"/>
  <c r="AC334" i="11"/>
  <c r="A335" i="7"/>
  <c r="B335" i="7"/>
  <c r="C335" i="7"/>
  <c r="D335" i="7"/>
  <c r="E335" i="7"/>
  <c r="F335" i="7"/>
  <c r="G335" i="7"/>
  <c r="H335" i="7"/>
  <c r="I335" i="7"/>
  <c r="K335" i="7"/>
  <c r="L335" i="7"/>
  <c r="P335" i="7"/>
  <c r="AD335" i="11"/>
  <c r="AF335" i="11" s="1"/>
  <c r="A336" i="7"/>
  <c r="B336" i="7"/>
  <c r="C336" i="7"/>
  <c r="D336" i="7"/>
  <c r="E336" i="7"/>
  <c r="F336" i="7"/>
  <c r="H336" i="7"/>
  <c r="I336" i="7"/>
  <c r="K336" i="7"/>
  <c r="L336" i="7"/>
  <c r="P336" i="7"/>
  <c r="A337" i="7"/>
  <c r="B337" i="7"/>
  <c r="C337" i="7"/>
  <c r="D337" i="7"/>
  <c r="E337" i="7"/>
  <c r="F337" i="7"/>
  <c r="G337" i="7"/>
  <c r="H337" i="7"/>
  <c r="I337" i="7"/>
  <c r="K337" i="7"/>
  <c r="L337" i="7"/>
  <c r="P337" i="7"/>
  <c r="AG337" i="11"/>
  <c r="A338" i="7"/>
  <c r="B338" i="7"/>
  <c r="C338" i="7"/>
  <c r="D338" i="7"/>
  <c r="E338" i="7"/>
  <c r="F338" i="7"/>
  <c r="G338" i="7"/>
  <c r="H338" i="7"/>
  <c r="I338" i="7"/>
  <c r="K338" i="7"/>
  <c r="L338" i="7"/>
  <c r="P338" i="7"/>
  <c r="A339" i="7"/>
  <c r="B339" i="7"/>
  <c r="C339" i="7"/>
  <c r="D339" i="7"/>
  <c r="E339" i="7"/>
  <c r="F339" i="7"/>
  <c r="G339" i="7"/>
  <c r="H339" i="7"/>
  <c r="I339" i="7"/>
  <c r="K339" i="7"/>
  <c r="L339" i="7"/>
  <c r="P339" i="7"/>
  <c r="A340" i="7"/>
  <c r="B340" i="7"/>
  <c r="C340" i="7"/>
  <c r="D340" i="7"/>
  <c r="E340" i="7"/>
  <c r="F340" i="7"/>
  <c r="H340" i="7"/>
  <c r="I340" i="7"/>
  <c r="K340" i="7"/>
  <c r="L340" i="7"/>
  <c r="P340" i="7"/>
  <c r="A341" i="7"/>
  <c r="B341" i="7"/>
  <c r="C341" i="7"/>
  <c r="D341" i="7"/>
  <c r="E341" i="7"/>
  <c r="F341" i="7"/>
  <c r="G341" i="7"/>
  <c r="H341" i="7"/>
  <c r="I341" i="7"/>
  <c r="K341" i="7"/>
  <c r="L341" i="7"/>
  <c r="P341" i="7"/>
  <c r="AD341" i="11"/>
  <c r="A342" i="7"/>
  <c r="B342" i="7"/>
  <c r="C342" i="7"/>
  <c r="D342" i="7"/>
  <c r="E342" i="7"/>
  <c r="F342" i="7"/>
  <c r="G342" i="7"/>
  <c r="H342" i="7"/>
  <c r="I342" i="7"/>
  <c r="K342" i="7"/>
  <c r="L342" i="7"/>
  <c r="P342" i="7"/>
  <c r="AD342" i="11"/>
  <c r="A343" i="7"/>
  <c r="B343" i="7"/>
  <c r="C343" i="7"/>
  <c r="D343" i="7"/>
  <c r="E343" i="7"/>
  <c r="F343" i="7"/>
  <c r="G343" i="7"/>
  <c r="H343" i="7"/>
  <c r="I343" i="7"/>
  <c r="K343" i="7"/>
  <c r="L343" i="7"/>
  <c r="P343" i="7"/>
  <c r="AD343" i="11"/>
  <c r="A344" i="7"/>
  <c r="B344" i="7"/>
  <c r="C344" i="7"/>
  <c r="D344" i="7"/>
  <c r="E344" i="7"/>
  <c r="F344" i="7"/>
  <c r="H344" i="7"/>
  <c r="I344" i="7"/>
  <c r="K344" i="7"/>
  <c r="L344" i="7"/>
  <c r="P344" i="7"/>
  <c r="A345" i="7"/>
  <c r="B345" i="7"/>
  <c r="C345" i="7"/>
  <c r="D345" i="7"/>
  <c r="E345" i="7"/>
  <c r="F345" i="7"/>
  <c r="G345" i="7"/>
  <c r="H345" i="7"/>
  <c r="I345" i="7"/>
  <c r="K345" i="7"/>
  <c r="L345" i="7"/>
  <c r="P345" i="7"/>
  <c r="AG345" i="11"/>
  <c r="A346" i="7"/>
  <c r="B346" i="7"/>
  <c r="C346" i="7"/>
  <c r="D346" i="7"/>
  <c r="E346" i="7"/>
  <c r="F346" i="7"/>
  <c r="G346" i="7"/>
  <c r="H346" i="7"/>
  <c r="I346" i="7"/>
  <c r="K346" i="7"/>
  <c r="L346" i="7"/>
  <c r="P346" i="7"/>
  <c r="A347" i="7"/>
  <c r="B347" i="7"/>
  <c r="C347" i="7"/>
  <c r="D347" i="7"/>
  <c r="E347" i="7"/>
  <c r="F347" i="7"/>
  <c r="G347" i="7"/>
  <c r="H347" i="7"/>
  <c r="I347" i="7"/>
  <c r="K347" i="7"/>
  <c r="L347" i="7"/>
  <c r="P347" i="7"/>
  <c r="A348" i="7"/>
  <c r="B348" i="7"/>
  <c r="C348" i="7"/>
  <c r="D348" i="7"/>
  <c r="E348" i="7"/>
  <c r="F348" i="7"/>
  <c r="H348" i="7"/>
  <c r="I348" i="7"/>
  <c r="K348" i="7"/>
  <c r="L348" i="7"/>
  <c r="P348" i="7"/>
  <c r="A349" i="7"/>
  <c r="B349" i="7"/>
  <c r="C349" i="7"/>
  <c r="D349" i="7"/>
  <c r="E349" i="7"/>
  <c r="F349" i="7"/>
  <c r="G349" i="7"/>
  <c r="H349" i="7"/>
  <c r="I349" i="7"/>
  <c r="K349" i="7"/>
  <c r="L349" i="7"/>
  <c r="P349" i="7"/>
  <c r="AD349" i="11"/>
  <c r="AF349" i="11" s="1"/>
  <c r="A350" i="7"/>
  <c r="B350" i="7"/>
  <c r="C350" i="7"/>
  <c r="D350" i="7"/>
  <c r="E350" i="7"/>
  <c r="F350" i="7"/>
  <c r="G350" i="7"/>
  <c r="H350" i="7"/>
  <c r="I350" i="7"/>
  <c r="K350" i="7"/>
  <c r="L350" i="7"/>
  <c r="P350" i="7"/>
  <c r="AD350" i="11"/>
  <c r="AC350" i="11"/>
  <c r="A351" i="7"/>
  <c r="B351" i="7"/>
  <c r="C351" i="7"/>
  <c r="D351" i="7"/>
  <c r="E351" i="7"/>
  <c r="F351" i="7"/>
  <c r="G351" i="7"/>
  <c r="H351" i="7"/>
  <c r="I351" i="7"/>
  <c r="K351" i="7"/>
  <c r="L351" i="7"/>
  <c r="P351" i="7"/>
  <c r="AD351" i="11"/>
  <c r="A352" i="7"/>
  <c r="B352" i="7"/>
  <c r="C352" i="7"/>
  <c r="D352" i="7"/>
  <c r="E352" i="7"/>
  <c r="F352" i="7"/>
  <c r="G352" i="7"/>
  <c r="H352" i="7"/>
  <c r="I352" i="7"/>
  <c r="K352" i="7"/>
  <c r="L352" i="7"/>
  <c r="P352" i="7"/>
  <c r="A353" i="7"/>
  <c r="B353" i="7"/>
  <c r="C353" i="7"/>
  <c r="D353" i="7"/>
  <c r="E353" i="7"/>
  <c r="F353" i="7"/>
  <c r="G353" i="7"/>
  <c r="H353" i="7"/>
  <c r="I353" i="7"/>
  <c r="K353" i="7"/>
  <c r="L353" i="7"/>
  <c r="P353" i="7"/>
  <c r="AG353" i="11"/>
  <c r="A354" i="7"/>
  <c r="B354" i="7"/>
  <c r="C354" i="7"/>
  <c r="D354" i="7"/>
  <c r="E354" i="7"/>
  <c r="F354" i="7"/>
  <c r="G354" i="7"/>
  <c r="H354" i="7"/>
  <c r="I354" i="7"/>
  <c r="K354" i="7"/>
  <c r="L354" i="7"/>
  <c r="P354" i="7"/>
  <c r="A355" i="7"/>
  <c r="B355" i="7"/>
  <c r="C355" i="7"/>
  <c r="D355" i="7"/>
  <c r="E355" i="7"/>
  <c r="F355" i="7"/>
  <c r="G355" i="7"/>
  <c r="H355" i="7"/>
  <c r="I355" i="7"/>
  <c r="K355" i="7"/>
  <c r="L355" i="7"/>
  <c r="P355" i="7"/>
  <c r="A356" i="7"/>
  <c r="B356" i="7"/>
  <c r="C356" i="7"/>
  <c r="D356" i="7"/>
  <c r="E356" i="7"/>
  <c r="F356" i="7"/>
  <c r="H356" i="7"/>
  <c r="I356" i="7"/>
  <c r="K356" i="7"/>
  <c r="L356" i="7"/>
  <c r="P356" i="7"/>
  <c r="A357" i="7"/>
  <c r="B357" i="7"/>
  <c r="C357" i="7"/>
  <c r="D357" i="7"/>
  <c r="E357" i="7"/>
  <c r="F357" i="7"/>
  <c r="G357" i="7"/>
  <c r="H357" i="7"/>
  <c r="I357" i="7"/>
  <c r="K357" i="7"/>
  <c r="L357" i="7"/>
  <c r="P357" i="7"/>
  <c r="AD357" i="11"/>
  <c r="AF357" i="11" s="1"/>
  <c r="A358" i="7"/>
  <c r="B358" i="7"/>
  <c r="C358" i="7"/>
  <c r="D358" i="7"/>
  <c r="E358" i="7"/>
  <c r="F358" i="7"/>
  <c r="G358" i="7"/>
  <c r="H358" i="7"/>
  <c r="I358" i="7"/>
  <c r="K358" i="7"/>
  <c r="L358" i="7"/>
  <c r="P358" i="7"/>
  <c r="AD358" i="11"/>
  <c r="AC358" i="11"/>
  <c r="A359" i="7"/>
  <c r="B359" i="7"/>
  <c r="C359" i="7"/>
  <c r="D359" i="7"/>
  <c r="E359" i="7"/>
  <c r="F359" i="7"/>
  <c r="G359" i="7"/>
  <c r="H359" i="7"/>
  <c r="I359" i="7"/>
  <c r="K359" i="7"/>
  <c r="L359" i="7"/>
  <c r="P359" i="7"/>
  <c r="AD359" i="11"/>
  <c r="A360" i="7"/>
  <c r="B360" i="7"/>
  <c r="C360" i="7"/>
  <c r="D360" i="7"/>
  <c r="E360" i="7"/>
  <c r="F360" i="7"/>
  <c r="H360" i="7"/>
  <c r="I360" i="7"/>
  <c r="K360" i="7"/>
  <c r="L360" i="7"/>
  <c r="P360" i="7"/>
  <c r="A361" i="7"/>
  <c r="B361" i="7"/>
  <c r="C361" i="7"/>
  <c r="D361" i="7"/>
  <c r="E361" i="7"/>
  <c r="F361" i="7"/>
  <c r="G361" i="7"/>
  <c r="H361" i="7"/>
  <c r="I361" i="7"/>
  <c r="K361" i="7"/>
  <c r="L361" i="7"/>
  <c r="P361" i="7"/>
  <c r="AC361" i="11"/>
  <c r="AG361" i="11"/>
  <c r="A362" i="7"/>
  <c r="B362" i="7"/>
  <c r="C362" i="7"/>
  <c r="D362" i="7"/>
  <c r="E362" i="7"/>
  <c r="F362" i="7"/>
  <c r="G362" i="7"/>
  <c r="H362" i="7"/>
  <c r="I362" i="7"/>
  <c r="K362" i="7"/>
  <c r="L362" i="7"/>
  <c r="P362" i="7"/>
  <c r="A363" i="7"/>
  <c r="B363" i="7"/>
  <c r="C363" i="7"/>
  <c r="D363" i="7"/>
  <c r="E363" i="7"/>
  <c r="F363" i="7"/>
  <c r="G363" i="7"/>
  <c r="H363" i="7"/>
  <c r="I363" i="7"/>
  <c r="K363" i="7"/>
  <c r="L363" i="7"/>
  <c r="P363" i="7"/>
  <c r="AD363" i="11"/>
  <c r="A364" i="7"/>
  <c r="B364" i="7"/>
  <c r="C364" i="7"/>
  <c r="D364" i="7"/>
  <c r="E364" i="7"/>
  <c r="F364" i="7"/>
  <c r="H364" i="7"/>
  <c r="I364" i="7"/>
  <c r="K364" i="7"/>
  <c r="L364" i="7"/>
  <c r="P364" i="7"/>
  <c r="A365" i="7"/>
  <c r="B365" i="7"/>
  <c r="C365" i="7"/>
  <c r="D365" i="7"/>
  <c r="E365" i="7"/>
  <c r="F365" i="7"/>
  <c r="G365" i="7"/>
  <c r="H365" i="7"/>
  <c r="I365" i="7"/>
  <c r="K365" i="7"/>
  <c r="L365" i="7"/>
  <c r="P365" i="7"/>
  <c r="AD365" i="11"/>
  <c r="A366" i="7"/>
  <c r="B366" i="7"/>
  <c r="C366" i="7"/>
  <c r="D366" i="7"/>
  <c r="E366" i="7"/>
  <c r="F366" i="7"/>
  <c r="G366" i="7"/>
  <c r="H366" i="7"/>
  <c r="I366" i="7"/>
  <c r="K366" i="7"/>
  <c r="L366" i="7"/>
  <c r="P366" i="7"/>
  <c r="AD366" i="11"/>
  <c r="A367" i="7"/>
  <c r="B367" i="7"/>
  <c r="C367" i="7"/>
  <c r="D367" i="7"/>
  <c r="E367" i="7"/>
  <c r="F367" i="7"/>
  <c r="G367" i="7"/>
  <c r="H367" i="7"/>
  <c r="I367" i="7"/>
  <c r="K367" i="7"/>
  <c r="L367" i="7"/>
  <c r="P367" i="7"/>
  <c r="AD367" i="11"/>
  <c r="AC367" i="11"/>
  <c r="A368" i="7"/>
  <c r="B368" i="7"/>
  <c r="C368" i="7"/>
  <c r="D368" i="7"/>
  <c r="E368" i="7"/>
  <c r="F368" i="7"/>
  <c r="H368" i="7"/>
  <c r="I368" i="7"/>
  <c r="K368" i="7"/>
  <c r="L368" i="7"/>
  <c r="P368" i="7"/>
  <c r="AC368" i="11"/>
  <c r="A369" i="7"/>
  <c r="B369" i="7"/>
  <c r="C369" i="7"/>
  <c r="D369" i="7"/>
  <c r="E369" i="7"/>
  <c r="F369" i="7"/>
  <c r="G369" i="7"/>
  <c r="H369" i="7"/>
  <c r="I369" i="7"/>
  <c r="K369" i="7"/>
  <c r="L369" i="7"/>
  <c r="P369" i="7"/>
  <c r="AG369" i="11"/>
  <c r="A370" i="7"/>
  <c r="B370" i="7"/>
  <c r="C370" i="7"/>
  <c r="D370" i="7"/>
  <c r="E370" i="7"/>
  <c r="F370" i="7"/>
  <c r="G370" i="7"/>
  <c r="H370" i="7"/>
  <c r="I370" i="7"/>
  <c r="K370" i="7"/>
  <c r="L370" i="7"/>
  <c r="P370" i="7"/>
  <c r="A371" i="7"/>
  <c r="B371" i="7"/>
  <c r="C371" i="7"/>
  <c r="D371" i="7"/>
  <c r="E371" i="7"/>
  <c r="F371" i="7"/>
  <c r="G371" i="7"/>
  <c r="H371" i="7"/>
  <c r="I371" i="7"/>
  <c r="K371" i="7"/>
  <c r="L371" i="7"/>
  <c r="P371" i="7"/>
  <c r="A372" i="7"/>
  <c r="B372" i="7"/>
  <c r="C372" i="7"/>
  <c r="D372" i="7"/>
  <c r="E372" i="7"/>
  <c r="F372" i="7"/>
  <c r="H372" i="7"/>
  <c r="I372" i="7"/>
  <c r="K372" i="7"/>
  <c r="L372" i="7"/>
  <c r="P372" i="7"/>
  <c r="A373" i="7"/>
  <c r="B373" i="7"/>
  <c r="C373" i="7"/>
  <c r="D373" i="7"/>
  <c r="E373" i="7"/>
  <c r="F373" i="7"/>
  <c r="G373" i="7"/>
  <c r="H373" i="7"/>
  <c r="I373" i="7"/>
  <c r="K373" i="7"/>
  <c r="L373" i="7"/>
  <c r="P373" i="7"/>
  <c r="AD373" i="11"/>
  <c r="AF373" i="11" s="1"/>
  <c r="AC373" i="11"/>
  <c r="A374" i="7"/>
  <c r="B374" i="7"/>
  <c r="C374" i="7"/>
  <c r="D374" i="7"/>
  <c r="E374" i="7"/>
  <c r="F374" i="7"/>
  <c r="G374" i="7"/>
  <c r="H374" i="7"/>
  <c r="I374" i="7"/>
  <c r="K374" i="7"/>
  <c r="L374" i="7"/>
  <c r="P374" i="7"/>
  <c r="AD374" i="11"/>
  <c r="A375" i="7"/>
  <c r="B375" i="7"/>
  <c r="C375" i="7"/>
  <c r="D375" i="7"/>
  <c r="E375" i="7"/>
  <c r="F375" i="7"/>
  <c r="G375" i="7"/>
  <c r="H375" i="7"/>
  <c r="I375" i="7"/>
  <c r="K375" i="7"/>
  <c r="L375" i="7"/>
  <c r="P375" i="7"/>
  <c r="AD375" i="11"/>
  <c r="AC375" i="11"/>
  <c r="A376" i="7"/>
  <c r="B376" i="7"/>
  <c r="C376" i="7"/>
  <c r="D376" i="7"/>
  <c r="E376" i="7"/>
  <c r="F376" i="7"/>
  <c r="H376" i="7"/>
  <c r="I376" i="7"/>
  <c r="K376" i="7"/>
  <c r="L376" i="7"/>
  <c r="P376" i="7"/>
  <c r="AC376" i="11"/>
  <c r="A377" i="7"/>
  <c r="B377" i="7"/>
  <c r="C377" i="7"/>
  <c r="D377" i="7"/>
  <c r="E377" i="7"/>
  <c r="F377" i="7"/>
  <c r="G377" i="7"/>
  <c r="H377" i="7"/>
  <c r="I377" i="7"/>
  <c r="K377" i="7"/>
  <c r="L377" i="7"/>
  <c r="P377" i="7"/>
  <c r="AG377" i="11"/>
  <c r="A378" i="7"/>
  <c r="B378" i="7"/>
  <c r="C378" i="7"/>
  <c r="D378" i="7"/>
  <c r="E378" i="7"/>
  <c r="F378" i="7"/>
  <c r="G378" i="7"/>
  <c r="H378" i="7"/>
  <c r="I378" i="7"/>
  <c r="K378" i="7"/>
  <c r="L378" i="7"/>
  <c r="P378" i="7"/>
  <c r="A379" i="7"/>
  <c r="B379" i="7"/>
  <c r="C379" i="7"/>
  <c r="D379" i="7"/>
  <c r="E379" i="7"/>
  <c r="F379" i="7"/>
  <c r="G379" i="7"/>
  <c r="H379" i="7"/>
  <c r="I379" i="7"/>
  <c r="K379" i="7"/>
  <c r="L379" i="7"/>
  <c r="P379" i="7"/>
  <c r="A380" i="7"/>
  <c r="B380" i="7"/>
  <c r="C380" i="7"/>
  <c r="D380" i="7"/>
  <c r="E380" i="7"/>
  <c r="F380" i="7"/>
  <c r="H380" i="7"/>
  <c r="I380" i="7"/>
  <c r="K380" i="7"/>
  <c r="L380" i="7"/>
  <c r="P380" i="7"/>
  <c r="A381" i="7"/>
  <c r="B381" i="7"/>
  <c r="C381" i="7"/>
  <c r="D381" i="7"/>
  <c r="E381" i="7"/>
  <c r="F381" i="7"/>
  <c r="G381" i="7"/>
  <c r="H381" i="7"/>
  <c r="I381" i="7"/>
  <c r="K381" i="7"/>
  <c r="L381" i="7"/>
  <c r="P381" i="7"/>
  <c r="AD381" i="11"/>
  <c r="AF381" i="11" s="1"/>
  <c r="A382" i="7"/>
  <c r="B382" i="7"/>
  <c r="C382" i="7"/>
  <c r="D382" i="7"/>
  <c r="E382" i="7"/>
  <c r="F382" i="7"/>
  <c r="G382" i="7"/>
  <c r="H382" i="7"/>
  <c r="I382" i="7"/>
  <c r="K382" i="7"/>
  <c r="L382" i="7"/>
  <c r="P382" i="7"/>
  <c r="AD382" i="11"/>
  <c r="A383" i="7"/>
  <c r="B383" i="7"/>
  <c r="C383" i="7"/>
  <c r="D383" i="7"/>
  <c r="E383" i="7"/>
  <c r="F383" i="7"/>
  <c r="G383" i="7"/>
  <c r="H383" i="7"/>
  <c r="I383" i="7"/>
  <c r="K383" i="7"/>
  <c r="L383" i="7"/>
  <c r="P383" i="7"/>
  <c r="AD383" i="11"/>
  <c r="A384" i="7"/>
  <c r="B384" i="7"/>
  <c r="C384" i="7"/>
  <c r="D384" i="7"/>
  <c r="E384" i="7"/>
  <c r="F384" i="7"/>
  <c r="H384" i="7"/>
  <c r="I384" i="7"/>
  <c r="K384" i="7"/>
  <c r="L384" i="7"/>
  <c r="P384" i="7"/>
  <c r="AC384" i="11"/>
  <c r="A385" i="7"/>
  <c r="B385" i="7"/>
  <c r="C385" i="7"/>
  <c r="D385" i="7"/>
  <c r="E385" i="7"/>
  <c r="F385" i="7"/>
  <c r="G385" i="7"/>
  <c r="H385" i="7"/>
  <c r="I385" i="7"/>
  <c r="K385" i="7"/>
  <c r="L385" i="7"/>
  <c r="P385" i="7"/>
  <c r="A386" i="7"/>
  <c r="B386" i="7"/>
  <c r="C386" i="7"/>
  <c r="D386" i="7"/>
  <c r="E386" i="7"/>
  <c r="F386" i="7"/>
  <c r="G386" i="7"/>
  <c r="H386" i="7"/>
  <c r="I386" i="7"/>
  <c r="K386" i="7"/>
  <c r="L386" i="7"/>
  <c r="P386" i="7"/>
  <c r="A387" i="7"/>
  <c r="B387" i="7"/>
  <c r="C387" i="7"/>
  <c r="D387" i="7"/>
  <c r="E387" i="7"/>
  <c r="F387" i="7"/>
  <c r="G387" i="7"/>
  <c r="H387" i="7"/>
  <c r="I387" i="7"/>
  <c r="K387" i="7"/>
  <c r="L387" i="7"/>
  <c r="P387" i="7"/>
  <c r="A388" i="7"/>
  <c r="B388" i="7"/>
  <c r="C388" i="7"/>
  <c r="D388" i="7"/>
  <c r="E388" i="7"/>
  <c r="F388" i="7"/>
  <c r="H388" i="7"/>
  <c r="I388" i="7"/>
  <c r="K388" i="7"/>
  <c r="L388" i="7"/>
  <c r="P388" i="7"/>
  <c r="A389" i="7"/>
  <c r="B389" i="7"/>
  <c r="C389" i="7"/>
  <c r="D389" i="7"/>
  <c r="E389" i="7"/>
  <c r="F389" i="7"/>
  <c r="G389" i="7"/>
  <c r="H389" i="7"/>
  <c r="I389" i="7"/>
  <c r="K389" i="7"/>
  <c r="L389" i="7"/>
  <c r="P389" i="7"/>
  <c r="AD389" i="11"/>
  <c r="A390" i="7"/>
  <c r="B390" i="7"/>
  <c r="C390" i="7"/>
  <c r="D390" i="7"/>
  <c r="E390" i="7"/>
  <c r="F390" i="7"/>
  <c r="G390" i="7"/>
  <c r="H390" i="7"/>
  <c r="I390" i="7"/>
  <c r="K390" i="7"/>
  <c r="L390" i="7"/>
  <c r="P390" i="7"/>
  <c r="AD390" i="11"/>
  <c r="AC390" i="11"/>
  <c r="A391" i="7"/>
  <c r="B391" i="7"/>
  <c r="C391" i="7"/>
  <c r="D391" i="7"/>
  <c r="E391" i="7"/>
  <c r="F391" i="7"/>
  <c r="G391" i="7"/>
  <c r="H391" i="7"/>
  <c r="I391" i="7"/>
  <c r="K391" i="7"/>
  <c r="L391" i="7"/>
  <c r="P391" i="7"/>
  <c r="AD391" i="11"/>
  <c r="A392" i="7"/>
  <c r="B392" i="7"/>
  <c r="C392" i="7"/>
  <c r="D392" i="7"/>
  <c r="E392" i="7"/>
  <c r="F392" i="7"/>
  <c r="H392" i="7"/>
  <c r="I392" i="7"/>
  <c r="K392" i="7"/>
  <c r="L392" i="7"/>
  <c r="P392" i="7"/>
  <c r="AD392" i="11"/>
  <c r="A393" i="7"/>
  <c r="B393" i="7"/>
  <c r="C393" i="7"/>
  <c r="D393" i="7"/>
  <c r="E393" i="7"/>
  <c r="F393" i="7"/>
  <c r="J393" i="7" s="1"/>
  <c r="G393" i="7"/>
  <c r="H393" i="7"/>
  <c r="I393" i="7"/>
  <c r="K393" i="7"/>
  <c r="L393" i="7"/>
  <c r="P393" i="7"/>
  <c r="AG393" i="11"/>
  <c r="A394" i="7"/>
  <c r="B394" i="7"/>
  <c r="C394" i="7"/>
  <c r="D394" i="7"/>
  <c r="E394" i="7"/>
  <c r="F394" i="7"/>
  <c r="G394" i="7"/>
  <c r="H394" i="7"/>
  <c r="I394" i="7"/>
  <c r="K394" i="7"/>
  <c r="L394" i="7"/>
  <c r="P394" i="7"/>
  <c r="A395" i="7"/>
  <c r="B395" i="7"/>
  <c r="C395" i="7"/>
  <c r="D395" i="7"/>
  <c r="E395" i="7"/>
  <c r="F395" i="7"/>
  <c r="G395" i="7"/>
  <c r="H395" i="7"/>
  <c r="I395" i="7"/>
  <c r="K395" i="7"/>
  <c r="L395" i="7"/>
  <c r="P395" i="7"/>
  <c r="A396" i="7"/>
  <c r="B396" i="7"/>
  <c r="C396" i="7"/>
  <c r="D396" i="7"/>
  <c r="E396" i="7"/>
  <c r="F396" i="7"/>
  <c r="G396" i="7"/>
  <c r="H396" i="7"/>
  <c r="I396" i="7"/>
  <c r="K396" i="7"/>
  <c r="L396" i="7"/>
  <c r="P396" i="7"/>
  <c r="A397" i="7"/>
  <c r="B397" i="7"/>
  <c r="C397" i="7"/>
  <c r="D397" i="7"/>
  <c r="E397" i="7"/>
  <c r="F397" i="7"/>
  <c r="G397" i="7"/>
  <c r="H397" i="7"/>
  <c r="I397" i="7"/>
  <c r="K397" i="7"/>
  <c r="L397" i="7"/>
  <c r="P397" i="7"/>
  <c r="AD397" i="11"/>
  <c r="A398" i="7"/>
  <c r="B398" i="7"/>
  <c r="C398" i="7"/>
  <c r="D398" i="7"/>
  <c r="E398" i="7"/>
  <c r="F398" i="7"/>
  <c r="G398" i="7"/>
  <c r="H398" i="7"/>
  <c r="I398" i="7"/>
  <c r="K398" i="7"/>
  <c r="L398" i="7"/>
  <c r="P398" i="7"/>
  <c r="AD398" i="11"/>
  <c r="A399" i="7"/>
  <c r="B399" i="7"/>
  <c r="C399" i="7"/>
  <c r="D399" i="7"/>
  <c r="E399" i="7"/>
  <c r="F399" i="7"/>
  <c r="G399" i="7"/>
  <c r="H399" i="7"/>
  <c r="I399" i="7"/>
  <c r="K399" i="7"/>
  <c r="L399" i="7"/>
  <c r="P399" i="7"/>
  <c r="AD399" i="11"/>
  <c r="AC399" i="11"/>
  <c r="A400" i="7"/>
  <c r="B400" i="7"/>
  <c r="C400" i="7"/>
  <c r="D400" i="7"/>
  <c r="E400" i="7"/>
  <c r="F400" i="7"/>
  <c r="H400" i="7"/>
  <c r="I400" i="7"/>
  <c r="K400" i="7"/>
  <c r="L400" i="7"/>
  <c r="P400" i="7"/>
  <c r="A401" i="7"/>
  <c r="B401" i="7"/>
  <c r="C401" i="7"/>
  <c r="D401" i="7"/>
  <c r="E401" i="7"/>
  <c r="F401" i="7"/>
  <c r="G401" i="7"/>
  <c r="H401" i="7"/>
  <c r="I401" i="7"/>
  <c r="K401" i="7"/>
  <c r="L401" i="7"/>
  <c r="P401" i="7"/>
  <c r="AG401" i="11"/>
  <c r="A402" i="7"/>
  <c r="B402" i="7"/>
  <c r="C402" i="7"/>
  <c r="D402" i="7"/>
  <c r="E402" i="7"/>
  <c r="F402" i="7"/>
  <c r="G402" i="7"/>
  <c r="H402" i="7"/>
  <c r="I402" i="7"/>
  <c r="K402" i="7"/>
  <c r="L402" i="7"/>
  <c r="P402" i="7"/>
  <c r="A403" i="7"/>
  <c r="B403" i="7"/>
  <c r="C403" i="7"/>
  <c r="D403" i="7"/>
  <c r="E403" i="7"/>
  <c r="F403" i="7"/>
  <c r="G403" i="7"/>
  <c r="H403" i="7"/>
  <c r="I403" i="7"/>
  <c r="K403" i="7"/>
  <c r="L403" i="7"/>
  <c r="P403" i="7"/>
  <c r="A404" i="7"/>
  <c r="B404" i="7"/>
  <c r="C404" i="7"/>
  <c r="D404" i="7"/>
  <c r="E404" i="7"/>
  <c r="F404" i="7"/>
  <c r="H404" i="7"/>
  <c r="I404" i="7"/>
  <c r="K404" i="7"/>
  <c r="L404" i="7"/>
  <c r="P404" i="7"/>
  <c r="A405" i="7"/>
  <c r="B405" i="7"/>
  <c r="C405" i="7"/>
  <c r="D405" i="7"/>
  <c r="E405" i="7"/>
  <c r="F405" i="7"/>
  <c r="G405" i="7"/>
  <c r="H405" i="7"/>
  <c r="I405" i="7"/>
  <c r="K405" i="7"/>
  <c r="L405" i="7"/>
  <c r="P405" i="7"/>
  <c r="AD405" i="11"/>
  <c r="A406" i="7"/>
  <c r="B406" i="7"/>
  <c r="C406" i="7"/>
  <c r="D406" i="7"/>
  <c r="E406" i="7"/>
  <c r="F406" i="7"/>
  <c r="G406" i="7"/>
  <c r="H406" i="7"/>
  <c r="I406" i="7"/>
  <c r="K406" i="7"/>
  <c r="L406" i="7"/>
  <c r="P406" i="7"/>
  <c r="AD406" i="11"/>
  <c r="AF406" i="11" s="1"/>
  <c r="A407" i="7"/>
  <c r="B407" i="7"/>
  <c r="C407" i="7"/>
  <c r="D407" i="7"/>
  <c r="E407" i="7"/>
  <c r="F407" i="7"/>
  <c r="G407" i="7"/>
  <c r="H407" i="7"/>
  <c r="I407" i="7"/>
  <c r="K407" i="7"/>
  <c r="L407" i="7"/>
  <c r="P407" i="7"/>
  <c r="AD407" i="11"/>
  <c r="AC407" i="11"/>
  <c r="A408" i="7"/>
  <c r="B408" i="7"/>
  <c r="C408" i="7"/>
  <c r="D408" i="7"/>
  <c r="E408" i="7"/>
  <c r="F408" i="7"/>
  <c r="H408" i="7"/>
  <c r="I408" i="7"/>
  <c r="K408" i="7"/>
  <c r="L408" i="7"/>
  <c r="P408" i="7"/>
  <c r="AD408" i="11"/>
  <c r="AC408" i="11"/>
  <c r="A409" i="7"/>
  <c r="B409" i="7"/>
  <c r="C409" i="7"/>
  <c r="D409" i="7"/>
  <c r="E409" i="7"/>
  <c r="F409" i="7"/>
  <c r="G409" i="7"/>
  <c r="H409" i="7"/>
  <c r="I409" i="7"/>
  <c r="K409" i="7"/>
  <c r="L409" i="7"/>
  <c r="P409" i="7"/>
  <c r="A410" i="7"/>
  <c r="B410" i="7"/>
  <c r="C410" i="7"/>
  <c r="D410" i="7"/>
  <c r="E410" i="7"/>
  <c r="F410" i="7"/>
  <c r="G410" i="7"/>
  <c r="H410" i="7"/>
  <c r="I410" i="7"/>
  <c r="K410" i="7"/>
  <c r="L410" i="7"/>
  <c r="P410" i="7"/>
  <c r="A411" i="7"/>
  <c r="B411" i="7"/>
  <c r="C411" i="7"/>
  <c r="D411" i="7"/>
  <c r="E411" i="7"/>
  <c r="F411" i="7"/>
  <c r="G411" i="7"/>
  <c r="H411" i="7"/>
  <c r="I411" i="7"/>
  <c r="K411" i="7"/>
  <c r="L411" i="7"/>
  <c r="P411" i="7"/>
  <c r="A412" i="7"/>
  <c r="B412" i="7"/>
  <c r="C412" i="7"/>
  <c r="D412" i="7"/>
  <c r="E412" i="7"/>
  <c r="F412" i="7"/>
  <c r="G412" i="7"/>
  <c r="H412" i="7"/>
  <c r="I412" i="7"/>
  <c r="K412" i="7"/>
  <c r="L412" i="7"/>
  <c r="P412" i="7"/>
  <c r="A413" i="7"/>
  <c r="B413" i="7"/>
  <c r="C413" i="7"/>
  <c r="D413" i="7"/>
  <c r="E413" i="7"/>
  <c r="F413" i="7"/>
  <c r="G413" i="7"/>
  <c r="H413" i="7"/>
  <c r="I413" i="7"/>
  <c r="K413" i="7"/>
  <c r="L413" i="7"/>
  <c r="P413" i="7"/>
  <c r="AD413" i="11"/>
  <c r="AC413" i="11"/>
  <c r="A414" i="7"/>
  <c r="B414" i="7"/>
  <c r="C414" i="7"/>
  <c r="D414" i="7"/>
  <c r="E414" i="7"/>
  <c r="F414" i="7"/>
  <c r="G414" i="7"/>
  <c r="H414" i="7"/>
  <c r="I414" i="7"/>
  <c r="K414" i="7"/>
  <c r="L414" i="7"/>
  <c r="P414" i="7"/>
  <c r="AD414" i="11"/>
  <c r="AF414" i="11" s="1"/>
  <c r="A415" i="7"/>
  <c r="B415" i="7"/>
  <c r="C415" i="7"/>
  <c r="D415" i="7"/>
  <c r="E415" i="7"/>
  <c r="F415" i="7"/>
  <c r="G415" i="7"/>
  <c r="H415" i="7"/>
  <c r="I415" i="7"/>
  <c r="K415" i="7"/>
  <c r="L415" i="7"/>
  <c r="P415" i="7"/>
  <c r="AD415" i="11"/>
  <c r="AC415" i="11"/>
  <c r="A416" i="7"/>
  <c r="B416" i="7"/>
  <c r="C416" i="7"/>
  <c r="D416" i="7"/>
  <c r="E416" i="7"/>
  <c r="F416" i="7"/>
  <c r="H416" i="7"/>
  <c r="I416" i="7"/>
  <c r="K416" i="7"/>
  <c r="L416" i="7"/>
  <c r="P416" i="7"/>
  <c r="A417" i="7"/>
  <c r="B417" i="7"/>
  <c r="C417" i="7"/>
  <c r="D417" i="7"/>
  <c r="E417" i="7"/>
  <c r="F417" i="7"/>
  <c r="G417" i="7"/>
  <c r="H417" i="7"/>
  <c r="I417" i="7"/>
  <c r="K417" i="7"/>
  <c r="L417" i="7"/>
  <c r="P417" i="7"/>
  <c r="AG417" i="11"/>
  <c r="A418" i="7"/>
  <c r="B418" i="7"/>
  <c r="C418" i="7"/>
  <c r="D418" i="7"/>
  <c r="E418" i="7"/>
  <c r="F418" i="7"/>
  <c r="G418" i="7"/>
  <c r="H418" i="7"/>
  <c r="I418" i="7"/>
  <c r="K418" i="7"/>
  <c r="L418" i="7"/>
  <c r="P418" i="7"/>
  <c r="A419" i="7"/>
  <c r="B419" i="7"/>
  <c r="C419" i="7"/>
  <c r="D419" i="7"/>
  <c r="E419" i="7"/>
  <c r="F419" i="7"/>
  <c r="G419" i="7"/>
  <c r="H419" i="7"/>
  <c r="I419" i="7"/>
  <c r="K419" i="7"/>
  <c r="L419" i="7"/>
  <c r="P419" i="7"/>
  <c r="A420" i="7"/>
  <c r="B420" i="7"/>
  <c r="C420" i="7"/>
  <c r="D420" i="7"/>
  <c r="E420" i="7"/>
  <c r="F420" i="7"/>
  <c r="H420" i="7"/>
  <c r="I420" i="7"/>
  <c r="K420" i="7"/>
  <c r="L420" i="7"/>
  <c r="P420" i="7"/>
  <c r="A421" i="7"/>
  <c r="B421" i="7"/>
  <c r="C421" i="7"/>
  <c r="D421" i="7"/>
  <c r="E421" i="7"/>
  <c r="F421" i="7"/>
  <c r="G421" i="7"/>
  <c r="H421" i="7"/>
  <c r="I421" i="7"/>
  <c r="K421" i="7"/>
  <c r="L421" i="7"/>
  <c r="P421" i="7"/>
  <c r="AD421" i="11"/>
  <c r="AF421" i="11" s="1"/>
  <c r="A422" i="7"/>
  <c r="B422" i="7"/>
  <c r="C422" i="7"/>
  <c r="D422" i="7"/>
  <c r="E422" i="7"/>
  <c r="F422" i="7"/>
  <c r="G422" i="7"/>
  <c r="H422" i="7"/>
  <c r="I422" i="7"/>
  <c r="K422" i="7"/>
  <c r="L422" i="7"/>
  <c r="P422" i="7"/>
  <c r="AD422" i="11"/>
  <c r="A423" i="7"/>
  <c r="B423" i="7"/>
  <c r="C423" i="7"/>
  <c r="D423" i="7"/>
  <c r="E423" i="7"/>
  <c r="F423" i="7"/>
  <c r="G423" i="7"/>
  <c r="H423" i="7"/>
  <c r="I423" i="7"/>
  <c r="K423" i="7"/>
  <c r="L423" i="7"/>
  <c r="P423" i="7"/>
  <c r="AD423" i="11"/>
  <c r="A424" i="7"/>
  <c r="B424" i="7"/>
  <c r="C424" i="7"/>
  <c r="D424" i="7"/>
  <c r="E424" i="7"/>
  <c r="F424" i="7"/>
  <c r="H424" i="7"/>
  <c r="I424" i="7"/>
  <c r="K424" i="7"/>
  <c r="L424" i="7"/>
  <c r="P424" i="7"/>
  <c r="A425" i="7"/>
  <c r="B425" i="7"/>
  <c r="C425" i="7"/>
  <c r="D425" i="7"/>
  <c r="E425" i="7"/>
  <c r="F425" i="7"/>
  <c r="G425" i="7"/>
  <c r="H425" i="7"/>
  <c r="I425" i="7"/>
  <c r="K425" i="7"/>
  <c r="L425" i="7"/>
  <c r="P425" i="7"/>
  <c r="AC425" i="11"/>
  <c r="A426" i="7"/>
  <c r="B426" i="7"/>
  <c r="C426" i="7"/>
  <c r="D426" i="7"/>
  <c r="E426" i="7"/>
  <c r="F426" i="7"/>
  <c r="J426" i="7" s="1"/>
  <c r="G426" i="7"/>
  <c r="H426" i="7"/>
  <c r="I426" i="7"/>
  <c r="K426" i="7"/>
  <c r="L426" i="7"/>
  <c r="P426" i="7"/>
  <c r="A427" i="7"/>
  <c r="B427" i="7"/>
  <c r="C427" i="7"/>
  <c r="D427" i="7"/>
  <c r="E427" i="7"/>
  <c r="F427" i="7"/>
  <c r="G427" i="7"/>
  <c r="H427" i="7"/>
  <c r="I427" i="7"/>
  <c r="K427" i="7"/>
  <c r="L427" i="7"/>
  <c r="P427" i="7"/>
  <c r="A428" i="7"/>
  <c r="B428" i="7"/>
  <c r="C428" i="7"/>
  <c r="D428" i="7"/>
  <c r="E428" i="7"/>
  <c r="F428" i="7"/>
  <c r="H428" i="7"/>
  <c r="I428" i="7"/>
  <c r="K428" i="7"/>
  <c r="L428" i="7"/>
  <c r="P428" i="7"/>
  <c r="A429" i="7"/>
  <c r="B429" i="7"/>
  <c r="C429" i="7"/>
  <c r="D429" i="7"/>
  <c r="E429" i="7"/>
  <c r="F429" i="7"/>
  <c r="G429" i="7"/>
  <c r="H429" i="7"/>
  <c r="I429" i="7"/>
  <c r="K429" i="7"/>
  <c r="L429" i="7"/>
  <c r="P429" i="7"/>
  <c r="AD429" i="11"/>
  <c r="A430" i="7"/>
  <c r="B430" i="7"/>
  <c r="C430" i="7"/>
  <c r="D430" i="7"/>
  <c r="E430" i="7"/>
  <c r="F430" i="7"/>
  <c r="G430" i="7"/>
  <c r="H430" i="7"/>
  <c r="I430" i="7"/>
  <c r="K430" i="7"/>
  <c r="L430" i="7"/>
  <c r="P430" i="7"/>
  <c r="AD430" i="11"/>
  <c r="AF430" i="11" s="1"/>
  <c r="A431" i="7"/>
  <c r="B431" i="7"/>
  <c r="C431" i="7"/>
  <c r="D431" i="7"/>
  <c r="E431" i="7"/>
  <c r="F431" i="7"/>
  <c r="G431" i="7"/>
  <c r="H431" i="7"/>
  <c r="I431" i="7"/>
  <c r="K431" i="7"/>
  <c r="L431" i="7"/>
  <c r="P431" i="7"/>
  <c r="AD431" i="11"/>
  <c r="A432" i="7"/>
  <c r="B432" i="7"/>
  <c r="C432" i="7"/>
  <c r="D432" i="7"/>
  <c r="E432" i="7"/>
  <c r="F432" i="7"/>
  <c r="H432" i="7"/>
  <c r="I432" i="7"/>
  <c r="K432" i="7"/>
  <c r="L432" i="7"/>
  <c r="P432" i="7"/>
  <c r="AC432" i="11"/>
  <c r="A433" i="7"/>
  <c r="B433" i="7"/>
  <c r="C433" i="7"/>
  <c r="D433" i="7"/>
  <c r="E433" i="7"/>
  <c r="F433" i="7"/>
  <c r="G433" i="7"/>
  <c r="H433" i="7"/>
  <c r="I433" i="7"/>
  <c r="K433" i="7"/>
  <c r="L433" i="7"/>
  <c r="P433" i="7"/>
  <c r="AG433" i="11"/>
  <c r="A434" i="7"/>
  <c r="B434" i="7"/>
  <c r="C434" i="7"/>
  <c r="D434" i="7"/>
  <c r="E434" i="7"/>
  <c r="F434" i="7"/>
  <c r="G434" i="7"/>
  <c r="H434" i="7"/>
  <c r="I434" i="7"/>
  <c r="K434" i="7"/>
  <c r="L434" i="7"/>
  <c r="P434" i="7"/>
  <c r="A435" i="7"/>
  <c r="B435" i="7"/>
  <c r="C435" i="7"/>
  <c r="D435" i="7"/>
  <c r="E435" i="7"/>
  <c r="F435" i="7"/>
  <c r="G435" i="7"/>
  <c r="H435" i="7"/>
  <c r="I435" i="7"/>
  <c r="K435" i="7"/>
  <c r="L435" i="7"/>
  <c r="P435" i="7"/>
  <c r="A436" i="7"/>
  <c r="B436" i="7"/>
  <c r="C436" i="7"/>
  <c r="D436" i="7"/>
  <c r="E436" i="7"/>
  <c r="F436" i="7"/>
  <c r="H436" i="7"/>
  <c r="I436" i="7"/>
  <c r="K436" i="7"/>
  <c r="L436" i="7"/>
  <c r="P436" i="7"/>
  <c r="A437" i="7"/>
  <c r="B437" i="7"/>
  <c r="C437" i="7"/>
  <c r="D437" i="7"/>
  <c r="E437" i="7"/>
  <c r="F437" i="7"/>
  <c r="G437" i="7"/>
  <c r="H437" i="7"/>
  <c r="I437" i="7"/>
  <c r="K437" i="7"/>
  <c r="L437" i="7"/>
  <c r="P437" i="7"/>
  <c r="AD437" i="11"/>
  <c r="AF437" i="11" s="1"/>
  <c r="A438" i="7"/>
  <c r="B438" i="7"/>
  <c r="C438" i="7"/>
  <c r="D438" i="7"/>
  <c r="E438" i="7"/>
  <c r="F438" i="7"/>
  <c r="G438" i="7"/>
  <c r="H438" i="7"/>
  <c r="I438" i="7"/>
  <c r="K438" i="7"/>
  <c r="L438" i="7"/>
  <c r="P438" i="7"/>
  <c r="AD438" i="11"/>
  <c r="A439" i="7"/>
  <c r="B439" i="7"/>
  <c r="C439" i="7"/>
  <c r="D439" i="7"/>
  <c r="E439" i="7"/>
  <c r="F439" i="7"/>
  <c r="G439" i="7"/>
  <c r="H439" i="7"/>
  <c r="I439" i="7"/>
  <c r="K439" i="7"/>
  <c r="L439" i="7"/>
  <c r="P439" i="7"/>
  <c r="AD439" i="11"/>
  <c r="A440" i="7"/>
  <c r="B440" i="7"/>
  <c r="C440" i="7"/>
  <c r="D440" i="7"/>
  <c r="E440" i="7"/>
  <c r="F440" i="7"/>
  <c r="H440" i="7"/>
  <c r="I440" i="7"/>
  <c r="K440" i="7"/>
  <c r="L440" i="7"/>
  <c r="P440" i="7"/>
  <c r="AD440" i="11"/>
  <c r="A441" i="7"/>
  <c r="B441" i="7"/>
  <c r="C441" i="7"/>
  <c r="D441" i="7"/>
  <c r="E441" i="7"/>
  <c r="F441" i="7"/>
  <c r="G441" i="7"/>
  <c r="H441" i="7"/>
  <c r="I441" i="7"/>
  <c r="K441" i="7"/>
  <c r="L441" i="7"/>
  <c r="P441" i="7"/>
  <c r="AG441" i="11"/>
  <c r="A442" i="7"/>
  <c r="B442" i="7"/>
  <c r="C442" i="7"/>
  <c r="D442" i="7"/>
  <c r="E442" i="7"/>
  <c r="F442" i="7"/>
  <c r="G442" i="7"/>
  <c r="H442" i="7"/>
  <c r="I442" i="7"/>
  <c r="K442" i="7"/>
  <c r="L442" i="7"/>
  <c r="P442" i="7"/>
  <c r="A443" i="7"/>
  <c r="B443" i="7"/>
  <c r="C443" i="7"/>
  <c r="D443" i="7"/>
  <c r="E443" i="7"/>
  <c r="F443" i="7"/>
  <c r="G443" i="7"/>
  <c r="H443" i="7"/>
  <c r="I443" i="7"/>
  <c r="K443" i="7"/>
  <c r="L443" i="7"/>
  <c r="P443" i="7"/>
  <c r="A444" i="7"/>
  <c r="B444" i="7"/>
  <c r="C444" i="7"/>
  <c r="D444" i="7"/>
  <c r="E444" i="7"/>
  <c r="F444" i="7"/>
  <c r="H444" i="7"/>
  <c r="I444" i="7"/>
  <c r="K444" i="7"/>
  <c r="L444" i="7"/>
  <c r="P444" i="7"/>
  <c r="AD444" i="11"/>
  <c r="A445" i="7"/>
  <c r="B445" i="7"/>
  <c r="C445" i="7"/>
  <c r="D445" i="7"/>
  <c r="E445" i="7"/>
  <c r="F445" i="7"/>
  <c r="G445" i="7"/>
  <c r="H445" i="7"/>
  <c r="I445" i="7"/>
  <c r="K445" i="7"/>
  <c r="L445" i="7"/>
  <c r="P445" i="7"/>
  <c r="AD445" i="11"/>
  <c r="AF445" i="11" s="1"/>
  <c r="A446" i="7"/>
  <c r="B446" i="7"/>
  <c r="C446" i="7"/>
  <c r="D446" i="7"/>
  <c r="E446" i="7"/>
  <c r="F446" i="7"/>
  <c r="G446" i="7"/>
  <c r="H446" i="7"/>
  <c r="I446" i="7"/>
  <c r="K446" i="7"/>
  <c r="L446" i="7"/>
  <c r="P446" i="7"/>
  <c r="AD446" i="11"/>
  <c r="A447" i="7"/>
  <c r="B447" i="7"/>
  <c r="C447" i="7"/>
  <c r="D447" i="7"/>
  <c r="E447" i="7"/>
  <c r="F447" i="7"/>
  <c r="G447" i="7"/>
  <c r="H447" i="7"/>
  <c r="I447" i="7"/>
  <c r="K447" i="7"/>
  <c r="L447" i="7"/>
  <c r="P447" i="7"/>
  <c r="AD447" i="11"/>
  <c r="AC447" i="11"/>
  <c r="A448" i="7"/>
  <c r="B448" i="7"/>
  <c r="C448" i="7"/>
  <c r="D448" i="7"/>
  <c r="E448" i="7"/>
  <c r="F448" i="7"/>
  <c r="H448" i="7"/>
  <c r="I448" i="7"/>
  <c r="K448" i="7"/>
  <c r="L448" i="7"/>
  <c r="P448" i="7"/>
  <c r="A449" i="7"/>
  <c r="B449" i="7"/>
  <c r="C449" i="7"/>
  <c r="D449" i="7"/>
  <c r="E449" i="7"/>
  <c r="F449" i="7"/>
  <c r="G449" i="7"/>
  <c r="H449" i="7"/>
  <c r="I449" i="7"/>
  <c r="K449" i="7"/>
  <c r="L449" i="7"/>
  <c r="P449" i="7"/>
  <c r="AG449" i="11"/>
  <c r="A450" i="7"/>
  <c r="B450" i="7"/>
  <c r="C450" i="7"/>
  <c r="D450" i="7"/>
  <c r="E450" i="7"/>
  <c r="F450" i="7"/>
  <c r="G450" i="7"/>
  <c r="H450" i="7"/>
  <c r="I450" i="7"/>
  <c r="K450" i="7"/>
  <c r="L450" i="7"/>
  <c r="P450" i="7"/>
  <c r="A451" i="7"/>
  <c r="B451" i="7"/>
  <c r="C451" i="7"/>
  <c r="D451" i="7"/>
  <c r="E451" i="7"/>
  <c r="F451" i="7"/>
  <c r="G451" i="7"/>
  <c r="H451" i="7"/>
  <c r="I451" i="7"/>
  <c r="K451" i="7"/>
  <c r="L451" i="7"/>
  <c r="P451" i="7"/>
  <c r="A452" i="7"/>
  <c r="B452" i="7"/>
  <c r="C452" i="7"/>
  <c r="D452" i="7"/>
  <c r="E452" i="7"/>
  <c r="F452" i="7"/>
  <c r="H452" i="7"/>
  <c r="I452" i="7"/>
  <c r="K452" i="7"/>
  <c r="L452" i="7"/>
  <c r="P452" i="7"/>
  <c r="A453" i="7"/>
  <c r="B453" i="7"/>
  <c r="C453" i="7"/>
  <c r="D453" i="7"/>
  <c r="E453" i="7"/>
  <c r="F453" i="7"/>
  <c r="G453" i="7"/>
  <c r="H453" i="7"/>
  <c r="I453" i="7"/>
  <c r="K453" i="7"/>
  <c r="L453" i="7"/>
  <c r="P453" i="7"/>
  <c r="AD453" i="11"/>
  <c r="AF453" i="11" s="1"/>
  <c r="A454" i="7"/>
  <c r="B454" i="7"/>
  <c r="C454" i="7"/>
  <c r="D454" i="7"/>
  <c r="E454" i="7"/>
  <c r="F454" i="7"/>
  <c r="G454" i="7"/>
  <c r="H454" i="7"/>
  <c r="I454" i="7"/>
  <c r="K454" i="7"/>
  <c r="L454" i="7"/>
  <c r="P454" i="7"/>
  <c r="AD454" i="11"/>
  <c r="A455" i="7"/>
  <c r="B455" i="7"/>
  <c r="C455" i="7"/>
  <c r="D455" i="7"/>
  <c r="E455" i="7"/>
  <c r="F455" i="7"/>
  <c r="G455" i="7"/>
  <c r="H455" i="7"/>
  <c r="I455" i="7"/>
  <c r="K455" i="7"/>
  <c r="L455" i="7"/>
  <c r="P455" i="7"/>
  <c r="AD455" i="11"/>
  <c r="AC455" i="11"/>
  <c r="A456" i="7"/>
  <c r="B456" i="7"/>
  <c r="C456" i="7"/>
  <c r="D456" i="7"/>
  <c r="E456" i="7"/>
  <c r="F456" i="7"/>
  <c r="H456" i="7"/>
  <c r="I456" i="7"/>
  <c r="K456" i="7"/>
  <c r="L456" i="7"/>
  <c r="P456" i="7"/>
  <c r="AD456" i="11"/>
  <c r="AC456" i="11"/>
  <c r="A457" i="7"/>
  <c r="B457" i="7"/>
  <c r="C457" i="7"/>
  <c r="D457" i="7"/>
  <c r="E457" i="7"/>
  <c r="F457" i="7"/>
  <c r="G457" i="7"/>
  <c r="H457" i="7"/>
  <c r="I457" i="7"/>
  <c r="K457" i="7"/>
  <c r="L457" i="7"/>
  <c r="P457" i="7"/>
  <c r="AG457" i="11"/>
  <c r="A458" i="7"/>
  <c r="B458" i="7"/>
  <c r="C458" i="7"/>
  <c r="D458" i="7"/>
  <c r="E458" i="7"/>
  <c r="F458" i="7"/>
  <c r="G458" i="7"/>
  <c r="H458" i="7"/>
  <c r="I458" i="7"/>
  <c r="K458" i="7"/>
  <c r="L458" i="7"/>
  <c r="P458" i="7"/>
  <c r="A459" i="7"/>
  <c r="B459" i="7"/>
  <c r="C459" i="7"/>
  <c r="D459" i="7"/>
  <c r="E459" i="7"/>
  <c r="F459" i="7"/>
  <c r="G459" i="7"/>
  <c r="H459" i="7"/>
  <c r="I459" i="7"/>
  <c r="K459" i="7"/>
  <c r="L459" i="7"/>
  <c r="P459" i="7"/>
  <c r="A460" i="7"/>
  <c r="B460" i="7"/>
  <c r="C460" i="7"/>
  <c r="D460" i="7"/>
  <c r="E460" i="7"/>
  <c r="F460" i="7"/>
  <c r="H460" i="7"/>
  <c r="I460" i="7"/>
  <c r="K460" i="7"/>
  <c r="L460" i="7"/>
  <c r="P460" i="7"/>
  <c r="A461" i="7"/>
  <c r="B461" i="7"/>
  <c r="C461" i="7"/>
  <c r="D461" i="7"/>
  <c r="E461" i="7"/>
  <c r="F461" i="7"/>
  <c r="G461" i="7"/>
  <c r="H461" i="7"/>
  <c r="I461" i="7"/>
  <c r="K461" i="7"/>
  <c r="L461" i="7"/>
  <c r="P461" i="7"/>
  <c r="AD461" i="11"/>
  <c r="AG461" i="11"/>
  <c r="A462" i="7"/>
  <c r="B462" i="7"/>
  <c r="C462" i="7"/>
  <c r="D462" i="7"/>
  <c r="E462" i="7"/>
  <c r="F462" i="7"/>
  <c r="G462" i="7"/>
  <c r="H462" i="7"/>
  <c r="I462" i="7"/>
  <c r="K462" i="7"/>
  <c r="L462" i="7"/>
  <c r="P462" i="7"/>
  <c r="AD462" i="11"/>
  <c r="AF462" i="11" s="1"/>
  <c r="A463" i="7"/>
  <c r="B463" i="7"/>
  <c r="C463" i="7"/>
  <c r="D463" i="7"/>
  <c r="E463" i="7"/>
  <c r="F463" i="7"/>
  <c r="G463" i="7"/>
  <c r="H463" i="7"/>
  <c r="I463" i="7"/>
  <c r="K463" i="7"/>
  <c r="L463" i="7"/>
  <c r="P463" i="7"/>
  <c r="AD463" i="11"/>
  <c r="AC463" i="11"/>
  <c r="A464" i="7"/>
  <c r="B464" i="7"/>
  <c r="C464" i="7"/>
  <c r="D464" i="7"/>
  <c r="E464" i="7"/>
  <c r="F464" i="7"/>
  <c r="H464" i="7"/>
  <c r="I464" i="7"/>
  <c r="K464" i="7"/>
  <c r="L464" i="7"/>
  <c r="P464" i="7"/>
  <c r="AD464" i="11"/>
  <c r="A465" i="7"/>
  <c r="B465" i="7"/>
  <c r="C465" i="7"/>
  <c r="D465" i="7"/>
  <c r="E465" i="7"/>
  <c r="F465" i="7"/>
  <c r="G465" i="7"/>
  <c r="H465" i="7"/>
  <c r="I465" i="7"/>
  <c r="K465" i="7"/>
  <c r="L465" i="7"/>
  <c r="P465" i="7"/>
  <c r="AG465" i="11"/>
  <c r="A466" i="7"/>
  <c r="B466" i="7"/>
  <c r="C466" i="7"/>
  <c r="D466" i="7"/>
  <c r="E466" i="7"/>
  <c r="F466" i="7"/>
  <c r="G466" i="7"/>
  <c r="H466" i="7"/>
  <c r="I466" i="7"/>
  <c r="K466" i="7"/>
  <c r="L466" i="7"/>
  <c r="P466" i="7"/>
  <c r="A467" i="7"/>
  <c r="B467" i="7"/>
  <c r="C467" i="7"/>
  <c r="D467" i="7"/>
  <c r="E467" i="7"/>
  <c r="F467" i="7"/>
  <c r="G467" i="7"/>
  <c r="H467" i="7"/>
  <c r="I467" i="7"/>
  <c r="K467" i="7"/>
  <c r="L467" i="7"/>
  <c r="P467" i="7"/>
  <c r="A468" i="7"/>
  <c r="B468" i="7"/>
  <c r="C468" i="7"/>
  <c r="D468" i="7"/>
  <c r="E468" i="7"/>
  <c r="F468" i="7"/>
  <c r="H468" i="7"/>
  <c r="I468" i="7"/>
  <c r="K468" i="7"/>
  <c r="L468" i="7"/>
  <c r="P468" i="7"/>
  <c r="A469" i="7"/>
  <c r="B469" i="7"/>
  <c r="C469" i="7"/>
  <c r="D469" i="7"/>
  <c r="E469" i="7"/>
  <c r="F469" i="7"/>
  <c r="G469" i="7"/>
  <c r="H469" i="7"/>
  <c r="I469" i="7"/>
  <c r="K469" i="7"/>
  <c r="L469" i="7"/>
  <c r="P469" i="7"/>
  <c r="AD469" i="11"/>
  <c r="AF469" i="11" s="1"/>
  <c r="AG469" i="11"/>
  <c r="A470" i="7"/>
  <c r="B470" i="7"/>
  <c r="C470" i="7"/>
  <c r="D470" i="7"/>
  <c r="E470" i="7"/>
  <c r="F470" i="7"/>
  <c r="G470" i="7"/>
  <c r="H470" i="7"/>
  <c r="I470" i="7"/>
  <c r="K470" i="7"/>
  <c r="L470" i="7"/>
  <c r="P470" i="7"/>
  <c r="AD470" i="11"/>
  <c r="A471" i="7"/>
  <c r="B471" i="7"/>
  <c r="C471" i="7"/>
  <c r="D471" i="7"/>
  <c r="E471" i="7"/>
  <c r="F471" i="7"/>
  <c r="G471" i="7"/>
  <c r="H471" i="7"/>
  <c r="I471" i="7"/>
  <c r="K471" i="7"/>
  <c r="L471" i="7"/>
  <c r="P471" i="7"/>
  <c r="AD471" i="11"/>
  <c r="AC471" i="11"/>
  <c r="A472" i="7"/>
  <c r="B472" i="7"/>
  <c r="C472" i="7"/>
  <c r="D472" i="7"/>
  <c r="E472" i="7"/>
  <c r="F472" i="7"/>
  <c r="H472" i="7"/>
  <c r="I472" i="7"/>
  <c r="K472" i="7"/>
  <c r="L472" i="7"/>
  <c r="P472" i="7"/>
  <c r="AD472" i="11"/>
  <c r="AC472" i="11"/>
  <c r="A473" i="7"/>
  <c r="B473" i="7"/>
  <c r="C473" i="7"/>
  <c r="D473" i="7"/>
  <c r="E473" i="7"/>
  <c r="F473" i="7"/>
  <c r="G473" i="7"/>
  <c r="H473" i="7"/>
  <c r="I473" i="7"/>
  <c r="K473" i="7"/>
  <c r="L473" i="7"/>
  <c r="P473" i="7"/>
  <c r="AG473" i="11"/>
  <c r="A474" i="7"/>
  <c r="B474" i="7"/>
  <c r="C474" i="7"/>
  <c r="D474" i="7"/>
  <c r="E474" i="7"/>
  <c r="F474" i="7"/>
  <c r="G474" i="7"/>
  <c r="H474" i="7"/>
  <c r="I474" i="7"/>
  <c r="K474" i="7"/>
  <c r="L474" i="7"/>
  <c r="P474" i="7"/>
  <c r="A475" i="7"/>
  <c r="B475" i="7"/>
  <c r="C475" i="7"/>
  <c r="D475" i="7"/>
  <c r="E475" i="7"/>
  <c r="F475" i="7"/>
  <c r="G475" i="7"/>
  <c r="H475" i="7"/>
  <c r="I475" i="7"/>
  <c r="K475" i="7"/>
  <c r="L475" i="7"/>
  <c r="P475" i="7"/>
  <c r="A476" i="7"/>
  <c r="B476" i="7"/>
  <c r="C476" i="7"/>
  <c r="D476" i="7"/>
  <c r="E476" i="7"/>
  <c r="F476" i="7"/>
  <c r="H476" i="7"/>
  <c r="I476" i="7"/>
  <c r="K476" i="7"/>
  <c r="L476" i="7"/>
  <c r="P476" i="7"/>
  <c r="A477" i="7"/>
  <c r="B477" i="7"/>
  <c r="C477" i="7"/>
  <c r="D477" i="7"/>
  <c r="E477" i="7"/>
  <c r="F477" i="7"/>
  <c r="G477" i="7"/>
  <c r="H477" i="7"/>
  <c r="I477" i="7"/>
  <c r="K477" i="7"/>
  <c r="L477" i="7"/>
  <c r="P477" i="7"/>
  <c r="AD477" i="11"/>
  <c r="AF477" i="11" s="1"/>
  <c r="A478" i="7"/>
  <c r="B478" i="7"/>
  <c r="C478" i="7"/>
  <c r="D478" i="7"/>
  <c r="E478" i="7"/>
  <c r="F478" i="7"/>
  <c r="G478" i="7"/>
  <c r="H478" i="7"/>
  <c r="I478" i="7"/>
  <c r="K478" i="7"/>
  <c r="L478" i="7"/>
  <c r="P478" i="7"/>
  <c r="AD478" i="11"/>
  <c r="A479" i="7"/>
  <c r="B479" i="7"/>
  <c r="C479" i="7"/>
  <c r="D479" i="7"/>
  <c r="E479" i="7"/>
  <c r="F479" i="7"/>
  <c r="G479" i="7"/>
  <c r="H479" i="7"/>
  <c r="I479" i="7"/>
  <c r="K479" i="7"/>
  <c r="L479" i="7"/>
  <c r="P479" i="7"/>
  <c r="AD479" i="11"/>
  <c r="AF479" i="11" s="1"/>
  <c r="AC479" i="11"/>
  <c r="A480" i="7"/>
  <c r="B480" i="7"/>
  <c r="C480" i="7"/>
  <c r="D480" i="7"/>
  <c r="E480" i="7"/>
  <c r="F480" i="7"/>
  <c r="H480" i="7"/>
  <c r="I480" i="7"/>
  <c r="K480" i="7"/>
  <c r="L480" i="7"/>
  <c r="P480" i="7"/>
  <c r="A481" i="7"/>
  <c r="B481" i="7"/>
  <c r="C481" i="7"/>
  <c r="D481" i="7"/>
  <c r="E481" i="7"/>
  <c r="F481" i="7"/>
  <c r="G481" i="7"/>
  <c r="H481" i="7"/>
  <c r="I481" i="7"/>
  <c r="K481" i="7"/>
  <c r="L481" i="7"/>
  <c r="P481" i="7"/>
  <c r="AG481" i="11"/>
  <c r="A482" i="7"/>
  <c r="B482" i="7"/>
  <c r="C482" i="7"/>
  <c r="D482" i="7"/>
  <c r="E482" i="7"/>
  <c r="F482" i="7"/>
  <c r="G482" i="7"/>
  <c r="H482" i="7"/>
  <c r="I482" i="7"/>
  <c r="K482" i="7"/>
  <c r="L482" i="7"/>
  <c r="P482" i="7"/>
  <c r="A483" i="7"/>
  <c r="B483" i="7"/>
  <c r="C483" i="7"/>
  <c r="D483" i="7"/>
  <c r="E483" i="7"/>
  <c r="F483" i="7"/>
  <c r="G483" i="7"/>
  <c r="H483" i="7"/>
  <c r="I483" i="7"/>
  <c r="K483" i="7"/>
  <c r="L483" i="7"/>
  <c r="P483" i="7"/>
  <c r="A484" i="7"/>
  <c r="B484" i="7"/>
  <c r="C484" i="7"/>
  <c r="D484" i="7"/>
  <c r="E484" i="7"/>
  <c r="F484" i="7"/>
  <c r="H484" i="7"/>
  <c r="I484" i="7"/>
  <c r="K484" i="7"/>
  <c r="L484" i="7"/>
  <c r="P484" i="7"/>
  <c r="A485" i="7"/>
  <c r="B485" i="7"/>
  <c r="C485" i="7"/>
  <c r="D485" i="7"/>
  <c r="E485" i="7"/>
  <c r="F485" i="7"/>
  <c r="G485" i="7"/>
  <c r="H485" i="7"/>
  <c r="I485" i="7"/>
  <c r="K485" i="7"/>
  <c r="L485" i="7"/>
  <c r="P485" i="7"/>
  <c r="AD485" i="11"/>
  <c r="AF485" i="11" s="1"/>
  <c r="A486" i="7"/>
  <c r="B486" i="7"/>
  <c r="C486" i="7"/>
  <c r="D486" i="7"/>
  <c r="E486" i="7"/>
  <c r="F486" i="7"/>
  <c r="G486" i="7"/>
  <c r="H486" i="7"/>
  <c r="I486" i="7"/>
  <c r="K486" i="7"/>
  <c r="L486" i="7"/>
  <c r="P486" i="7"/>
  <c r="AD486" i="11"/>
  <c r="A487" i="7"/>
  <c r="B487" i="7"/>
  <c r="C487" i="7"/>
  <c r="D487" i="7"/>
  <c r="E487" i="7"/>
  <c r="F487" i="7"/>
  <c r="G487" i="7"/>
  <c r="H487" i="7"/>
  <c r="I487" i="7"/>
  <c r="K487" i="7"/>
  <c r="L487" i="7"/>
  <c r="P487" i="7"/>
  <c r="AD487" i="11"/>
  <c r="AF487" i="11" s="1"/>
  <c r="AC487" i="11"/>
  <c r="A488" i="7"/>
  <c r="B488" i="7"/>
  <c r="C488" i="7"/>
  <c r="D488" i="7"/>
  <c r="E488" i="7"/>
  <c r="F488" i="7"/>
  <c r="G488" i="7"/>
  <c r="H488" i="7"/>
  <c r="I488" i="7"/>
  <c r="K488" i="7"/>
  <c r="L488" i="7"/>
  <c r="P488" i="7"/>
  <c r="AD488" i="11"/>
  <c r="A489" i="7"/>
  <c r="B489" i="7"/>
  <c r="C489" i="7"/>
  <c r="D489" i="7"/>
  <c r="E489" i="7"/>
  <c r="F489" i="7"/>
  <c r="G489" i="7"/>
  <c r="H489" i="7"/>
  <c r="I489" i="7"/>
  <c r="K489" i="7"/>
  <c r="L489" i="7"/>
  <c r="P489" i="7"/>
  <c r="AG489" i="11"/>
  <c r="A490" i="7"/>
  <c r="B490" i="7"/>
  <c r="C490" i="7"/>
  <c r="D490" i="7"/>
  <c r="E490" i="7"/>
  <c r="F490" i="7"/>
  <c r="G490" i="7"/>
  <c r="H490" i="7"/>
  <c r="I490" i="7"/>
  <c r="K490" i="7"/>
  <c r="L490" i="7"/>
  <c r="P490" i="7"/>
  <c r="A491" i="7"/>
  <c r="B491" i="7"/>
  <c r="C491" i="7"/>
  <c r="D491" i="7"/>
  <c r="E491" i="7"/>
  <c r="F491" i="7"/>
  <c r="G491" i="7"/>
  <c r="H491" i="7"/>
  <c r="I491" i="7"/>
  <c r="K491" i="7"/>
  <c r="L491" i="7"/>
  <c r="P491" i="7"/>
  <c r="A492" i="7"/>
  <c r="B492" i="7"/>
  <c r="C492" i="7"/>
  <c r="D492" i="7"/>
  <c r="E492" i="7"/>
  <c r="F492" i="7"/>
  <c r="H492" i="7"/>
  <c r="I492" i="7"/>
  <c r="K492" i="7"/>
  <c r="L492" i="7"/>
  <c r="P492" i="7"/>
  <c r="A493" i="7"/>
  <c r="B493" i="7"/>
  <c r="C493" i="7"/>
  <c r="D493" i="7"/>
  <c r="E493" i="7"/>
  <c r="F493" i="7"/>
  <c r="G493" i="7"/>
  <c r="H493" i="7"/>
  <c r="I493" i="7"/>
  <c r="K493" i="7"/>
  <c r="L493" i="7"/>
  <c r="P493" i="7"/>
  <c r="AD493" i="11"/>
  <c r="AF493" i="11" s="1"/>
  <c r="A494" i="7"/>
  <c r="B494" i="7"/>
  <c r="C494" i="7"/>
  <c r="D494" i="7"/>
  <c r="E494" i="7"/>
  <c r="F494" i="7"/>
  <c r="G494" i="7"/>
  <c r="H494" i="7"/>
  <c r="I494" i="7"/>
  <c r="K494" i="7"/>
  <c r="L494" i="7"/>
  <c r="P494" i="7"/>
  <c r="AD494" i="11"/>
  <c r="AC494" i="11"/>
  <c r="A495" i="7"/>
  <c r="B495" i="7"/>
  <c r="C495" i="7"/>
  <c r="D495" i="7"/>
  <c r="E495" i="7"/>
  <c r="F495" i="7"/>
  <c r="G495" i="7"/>
  <c r="H495" i="7"/>
  <c r="I495" i="7"/>
  <c r="K495" i="7"/>
  <c r="L495" i="7"/>
  <c r="P495" i="7"/>
  <c r="AD495" i="11"/>
  <c r="AF495" i="11" s="1"/>
  <c r="A496" i="7"/>
  <c r="B496" i="7"/>
  <c r="C496" i="7"/>
  <c r="D496" i="7"/>
  <c r="E496" i="7"/>
  <c r="F496" i="7"/>
  <c r="H496" i="7"/>
  <c r="I496" i="7"/>
  <c r="K496" i="7"/>
  <c r="L496" i="7"/>
  <c r="P496" i="7"/>
  <c r="AD496" i="11"/>
  <c r="A497" i="7"/>
  <c r="B497" i="7"/>
  <c r="C497" i="7"/>
  <c r="D497" i="7"/>
  <c r="E497" i="7"/>
  <c r="F497" i="7"/>
  <c r="G497" i="7"/>
  <c r="H497" i="7"/>
  <c r="I497" i="7"/>
  <c r="K497" i="7"/>
  <c r="L497" i="7"/>
  <c r="P497" i="7"/>
  <c r="AG497" i="11"/>
  <c r="A498" i="7"/>
  <c r="B498" i="7"/>
  <c r="C498" i="7"/>
  <c r="D498" i="7"/>
  <c r="E498" i="7"/>
  <c r="F498" i="7"/>
  <c r="G498" i="7"/>
  <c r="H498" i="7"/>
  <c r="I498" i="7"/>
  <c r="K498" i="7"/>
  <c r="L498" i="7"/>
  <c r="P498" i="7"/>
  <c r="A499" i="7"/>
  <c r="B499" i="7"/>
  <c r="C499" i="7"/>
  <c r="D499" i="7"/>
  <c r="E499" i="7"/>
  <c r="F499" i="7"/>
  <c r="G499" i="7"/>
  <c r="H499" i="7"/>
  <c r="I499" i="7"/>
  <c r="K499" i="7"/>
  <c r="L499" i="7"/>
  <c r="P499" i="7"/>
  <c r="A500" i="7"/>
  <c r="B500" i="7"/>
  <c r="C500" i="7"/>
  <c r="D500" i="7"/>
  <c r="E500" i="7"/>
  <c r="F500" i="7"/>
  <c r="H500" i="7"/>
  <c r="I500" i="7"/>
  <c r="K500" i="7"/>
  <c r="L500" i="7"/>
  <c r="P500" i="7"/>
  <c r="A501" i="7"/>
  <c r="B501" i="7"/>
  <c r="C501" i="7"/>
  <c r="D501" i="7"/>
  <c r="E501" i="7"/>
  <c r="F501" i="7"/>
  <c r="G501" i="7"/>
  <c r="H501" i="7"/>
  <c r="I501" i="7"/>
  <c r="K501" i="7"/>
  <c r="L501" i="7"/>
  <c r="P501" i="7"/>
  <c r="AD501" i="11"/>
  <c r="AF501" i="11" s="1"/>
  <c r="A502" i="7"/>
  <c r="B502" i="7"/>
  <c r="C502" i="7"/>
  <c r="D502" i="7"/>
  <c r="E502" i="7"/>
  <c r="F502" i="7"/>
  <c r="G502" i="7"/>
  <c r="H502" i="7"/>
  <c r="I502" i="7"/>
  <c r="K502" i="7"/>
  <c r="L502" i="7"/>
  <c r="P502" i="7"/>
  <c r="AD502" i="11"/>
  <c r="AC502" i="11"/>
  <c r="A503" i="7"/>
  <c r="B503" i="7"/>
  <c r="C503" i="7"/>
  <c r="D503" i="7"/>
  <c r="E503" i="7"/>
  <c r="F503" i="7"/>
  <c r="G503" i="7"/>
  <c r="H503" i="7"/>
  <c r="I503" i="7"/>
  <c r="K503" i="7"/>
  <c r="L503" i="7"/>
  <c r="P503" i="7"/>
  <c r="AD503" i="11"/>
  <c r="A504" i="7"/>
  <c r="B504" i="7"/>
  <c r="C504" i="7"/>
  <c r="D504" i="7"/>
  <c r="E504" i="7"/>
  <c r="F504" i="7"/>
  <c r="H504" i="7"/>
  <c r="I504" i="7"/>
  <c r="K504" i="7"/>
  <c r="L504" i="7"/>
  <c r="P504" i="7"/>
  <c r="AD504" i="11"/>
  <c r="A505" i="7"/>
  <c r="B505" i="7"/>
  <c r="C505" i="7"/>
  <c r="D505" i="7"/>
  <c r="E505" i="7"/>
  <c r="F505" i="7"/>
  <c r="G505" i="7"/>
  <c r="H505" i="7"/>
  <c r="I505" i="7"/>
  <c r="K505" i="7"/>
  <c r="L505" i="7"/>
  <c r="P505" i="7"/>
  <c r="AG505" i="11"/>
  <c r="A506" i="7"/>
  <c r="B506" i="7"/>
  <c r="C506" i="7"/>
  <c r="D506" i="7"/>
  <c r="E506" i="7"/>
  <c r="F506" i="7"/>
  <c r="G506" i="7"/>
  <c r="H506" i="7"/>
  <c r="I506" i="7"/>
  <c r="K506" i="7"/>
  <c r="L506" i="7"/>
  <c r="P506" i="7"/>
  <c r="A507" i="7"/>
  <c r="B507" i="7"/>
  <c r="C507" i="7"/>
  <c r="D507" i="7"/>
  <c r="E507" i="7"/>
  <c r="F507" i="7"/>
  <c r="G507" i="7"/>
  <c r="H507" i="7"/>
  <c r="I507" i="7"/>
  <c r="K507" i="7"/>
  <c r="L507" i="7"/>
  <c r="P507" i="7"/>
  <c r="A508" i="7"/>
  <c r="B508" i="7"/>
  <c r="C508" i="7"/>
  <c r="D508" i="7"/>
  <c r="E508" i="7"/>
  <c r="F508" i="7"/>
  <c r="H508" i="7"/>
  <c r="I508" i="7"/>
  <c r="K508" i="7"/>
  <c r="L508" i="7"/>
  <c r="P508" i="7"/>
  <c r="A509" i="7"/>
  <c r="B509" i="7"/>
  <c r="C509" i="7"/>
  <c r="D509" i="7"/>
  <c r="E509" i="7"/>
  <c r="F509" i="7"/>
  <c r="G509" i="7"/>
  <c r="H509" i="7"/>
  <c r="I509" i="7"/>
  <c r="K509" i="7"/>
  <c r="L509" i="7"/>
  <c r="P509" i="7"/>
  <c r="AD509" i="11"/>
  <c r="AF509" i="11" s="1"/>
  <c r="AG509" i="11"/>
  <c r="A510" i="7"/>
  <c r="B510" i="7"/>
  <c r="C510" i="7"/>
  <c r="D510" i="7"/>
  <c r="E510" i="7"/>
  <c r="F510" i="7"/>
  <c r="G510" i="7"/>
  <c r="H510" i="7"/>
  <c r="I510" i="7"/>
  <c r="K510" i="7"/>
  <c r="L510" i="7"/>
  <c r="P510" i="7"/>
  <c r="AD510" i="11"/>
  <c r="A511" i="7"/>
  <c r="B511" i="7"/>
  <c r="C511" i="7"/>
  <c r="D511" i="7"/>
  <c r="E511" i="7"/>
  <c r="F511" i="7"/>
  <c r="G511" i="7"/>
  <c r="H511" i="7"/>
  <c r="I511" i="7"/>
  <c r="K511" i="7"/>
  <c r="L511" i="7"/>
  <c r="P511" i="7"/>
  <c r="AD511" i="11"/>
  <c r="AC511" i="11"/>
  <c r="A512" i="7"/>
  <c r="B512" i="7"/>
  <c r="C512" i="7"/>
  <c r="D512" i="7"/>
  <c r="E512" i="7"/>
  <c r="F512" i="7"/>
  <c r="H512" i="7"/>
  <c r="I512" i="7"/>
  <c r="K512" i="7"/>
  <c r="L512" i="7"/>
  <c r="P512" i="7"/>
  <c r="AC512" i="11"/>
  <c r="A513" i="7"/>
  <c r="B513" i="7"/>
  <c r="C513" i="7"/>
  <c r="D513" i="7"/>
  <c r="E513" i="7"/>
  <c r="F513" i="7"/>
  <c r="J513" i="7" s="1"/>
  <c r="G513" i="7"/>
  <c r="H513" i="7"/>
  <c r="I513" i="7"/>
  <c r="K513" i="7"/>
  <c r="L513" i="7"/>
  <c r="P513" i="7"/>
  <c r="AG513" i="11"/>
  <c r="A514" i="7"/>
  <c r="B514" i="7"/>
  <c r="C514" i="7"/>
  <c r="D514" i="7"/>
  <c r="E514" i="7"/>
  <c r="F514" i="7"/>
  <c r="G514" i="7"/>
  <c r="H514" i="7"/>
  <c r="I514" i="7"/>
  <c r="K514" i="7"/>
  <c r="L514" i="7"/>
  <c r="P514" i="7"/>
  <c r="A515" i="7"/>
  <c r="B515" i="7"/>
  <c r="C515" i="7"/>
  <c r="D515" i="7"/>
  <c r="E515" i="7"/>
  <c r="F515" i="7"/>
  <c r="G515" i="7"/>
  <c r="H515" i="7"/>
  <c r="I515" i="7"/>
  <c r="K515" i="7"/>
  <c r="L515" i="7"/>
  <c r="P515" i="7"/>
  <c r="A516" i="7"/>
  <c r="B516" i="7"/>
  <c r="C516" i="7"/>
  <c r="D516" i="7"/>
  <c r="E516" i="7"/>
  <c r="F516" i="7"/>
  <c r="H516" i="7"/>
  <c r="I516" i="7"/>
  <c r="K516" i="7"/>
  <c r="L516" i="7"/>
  <c r="P516" i="7"/>
  <c r="A517" i="7"/>
  <c r="B517" i="7"/>
  <c r="C517" i="7"/>
  <c r="D517" i="7"/>
  <c r="E517" i="7"/>
  <c r="F517" i="7"/>
  <c r="G517" i="7"/>
  <c r="H517" i="7"/>
  <c r="I517" i="7"/>
  <c r="K517" i="7"/>
  <c r="L517" i="7"/>
  <c r="P517" i="7"/>
  <c r="AD517" i="11"/>
  <c r="AF517" i="11" s="1"/>
  <c r="A518" i="7"/>
  <c r="B518" i="7"/>
  <c r="C518" i="7"/>
  <c r="D518" i="7"/>
  <c r="E518" i="7"/>
  <c r="F518" i="7"/>
  <c r="G518" i="7"/>
  <c r="H518" i="7"/>
  <c r="I518" i="7"/>
  <c r="K518" i="7"/>
  <c r="L518" i="7"/>
  <c r="P518" i="7"/>
  <c r="AD518" i="11"/>
  <c r="A519" i="7"/>
  <c r="B519" i="7"/>
  <c r="C519" i="7"/>
  <c r="D519" i="7"/>
  <c r="E519" i="7"/>
  <c r="F519" i="7"/>
  <c r="G519" i="7"/>
  <c r="H519" i="7"/>
  <c r="I519" i="7"/>
  <c r="K519" i="7"/>
  <c r="L519" i="7"/>
  <c r="P519" i="7"/>
  <c r="AD519" i="11"/>
  <c r="AC519" i="11"/>
  <c r="A520" i="7"/>
  <c r="B520" i="7"/>
  <c r="C520" i="7"/>
  <c r="D520" i="7"/>
  <c r="E520" i="7"/>
  <c r="F520" i="7"/>
  <c r="H520" i="7"/>
  <c r="I520" i="7"/>
  <c r="K520" i="7"/>
  <c r="L520" i="7"/>
  <c r="P520" i="7"/>
  <c r="AC520" i="11"/>
  <c r="A521" i="7"/>
  <c r="B521" i="7"/>
  <c r="C521" i="7"/>
  <c r="D521" i="7"/>
  <c r="E521" i="7"/>
  <c r="F521" i="7"/>
  <c r="G521" i="7"/>
  <c r="H521" i="7"/>
  <c r="I521" i="7"/>
  <c r="K521" i="7"/>
  <c r="L521" i="7"/>
  <c r="P521" i="7"/>
  <c r="AG521" i="11"/>
  <c r="A522" i="7"/>
  <c r="B522" i="7"/>
  <c r="C522" i="7"/>
  <c r="D522" i="7"/>
  <c r="E522" i="7"/>
  <c r="F522" i="7"/>
  <c r="G522" i="7"/>
  <c r="H522" i="7"/>
  <c r="I522" i="7"/>
  <c r="K522" i="7"/>
  <c r="L522" i="7"/>
  <c r="P522" i="7"/>
  <c r="A523" i="7"/>
  <c r="B523" i="7"/>
  <c r="C523" i="7"/>
  <c r="D523" i="7"/>
  <c r="E523" i="7"/>
  <c r="F523" i="7"/>
  <c r="G523" i="7"/>
  <c r="H523" i="7"/>
  <c r="I523" i="7"/>
  <c r="K523" i="7"/>
  <c r="L523" i="7"/>
  <c r="P523" i="7"/>
  <c r="AG523" i="11"/>
  <c r="A524" i="7"/>
  <c r="B524" i="7"/>
  <c r="C524" i="7"/>
  <c r="D524" i="7"/>
  <c r="E524" i="7"/>
  <c r="F524" i="7"/>
  <c r="H524" i="7"/>
  <c r="I524" i="7"/>
  <c r="K524" i="7"/>
  <c r="L524" i="7"/>
  <c r="P524" i="7"/>
  <c r="A525" i="7"/>
  <c r="B525" i="7"/>
  <c r="C525" i="7"/>
  <c r="D525" i="7"/>
  <c r="E525" i="7"/>
  <c r="F525" i="7"/>
  <c r="G525" i="7"/>
  <c r="H525" i="7"/>
  <c r="I525" i="7"/>
  <c r="K525" i="7"/>
  <c r="L525" i="7"/>
  <c r="P525" i="7"/>
  <c r="AD525" i="11"/>
  <c r="A526" i="7"/>
  <c r="B526" i="7"/>
  <c r="C526" i="7"/>
  <c r="D526" i="7"/>
  <c r="E526" i="7"/>
  <c r="F526" i="7"/>
  <c r="G526" i="7"/>
  <c r="H526" i="7"/>
  <c r="I526" i="7"/>
  <c r="K526" i="7"/>
  <c r="L526" i="7"/>
  <c r="P526" i="7"/>
  <c r="AD526" i="11"/>
  <c r="AC526" i="11"/>
  <c r="A527" i="7"/>
  <c r="B527" i="7"/>
  <c r="C527" i="7"/>
  <c r="D527" i="7"/>
  <c r="E527" i="7"/>
  <c r="F527" i="7"/>
  <c r="G527" i="7"/>
  <c r="H527" i="7"/>
  <c r="I527" i="7"/>
  <c r="K527" i="7"/>
  <c r="L527" i="7"/>
  <c r="P527" i="7"/>
  <c r="AD527" i="11"/>
  <c r="A528" i="7"/>
  <c r="B528" i="7"/>
  <c r="C528" i="7"/>
  <c r="D528" i="7"/>
  <c r="E528" i="7"/>
  <c r="F528" i="7"/>
  <c r="H528" i="7"/>
  <c r="I528" i="7"/>
  <c r="K528" i="7"/>
  <c r="L528" i="7"/>
  <c r="P528" i="7"/>
  <c r="A529" i="7"/>
  <c r="B529" i="7"/>
  <c r="C529" i="7"/>
  <c r="D529" i="7"/>
  <c r="E529" i="7"/>
  <c r="F529" i="7"/>
  <c r="G529" i="7"/>
  <c r="H529" i="7"/>
  <c r="I529" i="7"/>
  <c r="K529" i="7"/>
  <c r="L529" i="7"/>
  <c r="P529" i="7"/>
  <c r="A530" i="7"/>
  <c r="B530" i="7"/>
  <c r="C530" i="7"/>
  <c r="D530" i="7"/>
  <c r="E530" i="7"/>
  <c r="F530" i="7"/>
  <c r="G530" i="7"/>
  <c r="H530" i="7"/>
  <c r="I530" i="7"/>
  <c r="K530" i="7"/>
  <c r="L530" i="7"/>
  <c r="P530" i="7"/>
  <c r="A531" i="7"/>
  <c r="B531" i="7"/>
  <c r="C531" i="7"/>
  <c r="D531" i="7"/>
  <c r="E531" i="7"/>
  <c r="F531" i="7"/>
  <c r="G531" i="7"/>
  <c r="H531" i="7"/>
  <c r="I531" i="7"/>
  <c r="K531" i="7"/>
  <c r="L531" i="7"/>
  <c r="P531" i="7"/>
  <c r="A532" i="7"/>
  <c r="B532" i="7"/>
  <c r="C532" i="7"/>
  <c r="D532" i="7"/>
  <c r="E532" i="7"/>
  <c r="F532" i="7"/>
  <c r="H532" i="7"/>
  <c r="I532" i="7"/>
  <c r="K532" i="7"/>
  <c r="L532" i="7"/>
  <c r="P532" i="7"/>
  <c r="A533" i="7"/>
  <c r="B533" i="7"/>
  <c r="C533" i="7"/>
  <c r="D533" i="7"/>
  <c r="E533" i="7"/>
  <c r="F533" i="7"/>
  <c r="G533" i="7"/>
  <c r="H533" i="7"/>
  <c r="I533" i="7"/>
  <c r="K533" i="7"/>
  <c r="L533" i="7"/>
  <c r="P533" i="7"/>
  <c r="AD533" i="11"/>
  <c r="AF533" i="11" s="1"/>
  <c r="A534" i="7"/>
  <c r="B534" i="7"/>
  <c r="C534" i="7"/>
  <c r="D534" i="7"/>
  <c r="E534" i="7"/>
  <c r="F534" i="7"/>
  <c r="G534" i="7"/>
  <c r="H534" i="7"/>
  <c r="I534" i="7"/>
  <c r="K534" i="7"/>
  <c r="L534" i="7"/>
  <c r="P534" i="7"/>
  <c r="AD534" i="11"/>
  <c r="AC534" i="11"/>
  <c r="A535" i="7"/>
  <c r="B535" i="7"/>
  <c r="C535" i="7"/>
  <c r="D535" i="7"/>
  <c r="E535" i="7"/>
  <c r="F535" i="7"/>
  <c r="G535" i="7"/>
  <c r="H535" i="7"/>
  <c r="I535" i="7"/>
  <c r="K535" i="7"/>
  <c r="L535" i="7"/>
  <c r="P535" i="7"/>
  <c r="AD535" i="11"/>
  <c r="AF535" i="11" s="1"/>
  <c r="A536" i="7"/>
  <c r="B536" i="7"/>
  <c r="C536" i="7"/>
  <c r="D536" i="7"/>
  <c r="E536" i="7"/>
  <c r="F536" i="7"/>
  <c r="H536" i="7"/>
  <c r="I536" i="7"/>
  <c r="K536" i="7"/>
  <c r="L536" i="7"/>
  <c r="P536" i="7"/>
  <c r="AD536" i="11"/>
  <c r="A537" i="7"/>
  <c r="B537" i="7"/>
  <c r="C537" i="7"/>
  <c r="D537" i="7"/>
  <c r="E537" i="7"/>
  <c r="F537" i="7"/>
  <c r="G537" i="7"/>
  <c r="H537" i="7"/>
  <c r="I537" i="7"/>
  <c r="K537" i="7"/>
  <c r="L537" i="7"/>
  <c r="P537" i="7"/>
  <c r="AG537" i="11"/>
  <c r="A538" i="7"/>
  <c r="B538" i="7"/>
  <c r="C538" i="7"/>
  <c r="D538" i="7"/>
  <c r="E538" i="7"/>
  <c r="F538" i="7"/>
  <c r="G538" i="7"/>
  <c r="H538" i="7"/>
  <c r="I538" i="7"/>
  <c r="K538" i="7"/>
  <c r="L538" i="7"/>
  <c r="P538" i="7"/>
  <c r="A539" i="7"/>
  <c r="B539" i="7"/>
  <c r="C539" i="7"/>
  <c r="D539" i="7"/>
  <c r="E539" i="7"/>
  <c r="F539" i="7"/>
  <c r="G539" i="7"/>
  <c r="H539" i="7"/>
  <c r="I539" i="7"/>
  <c r="K539" i="7"/>
  <c r="L539" i="7"/>
  <c r="P539" i="7"/>
  <c r="A540" i="7"/>
  <c r="B540" i="7"/>
  <c r="C540" i="7"/>
  <c r="D540" i="7"/>
  <c r="E540" i="7"/>
  <c r="F540" i="7"/>
  <c r="H540" i="7"/>
  <c r="I540" i="7"/>
  <c r="K540" i="7"/>
  <c r="L540" i="7"/>
  <c r="P540" i="7"/>
  <c r="A541" i="7"/>
  <c r="B541" i="7"/>
  <c r="C541" i="7"/>
  <c r="D541" i="7"/>
  <c r="E541" i="7"/>
  <c r="F541" i="7"/>
  <c r="G541" i="7"/>
  <c r="H541" i="7"/>
  <c r="I541" i="7"/>
  <c r="K541" i="7"/>
  <c r="L541" i="7"/>
  <c r="P541" i="7"/>
  <c r="AD541" i="11"/>
  <c r="AF541" i="11" s="1"/>
  <c r="A542" i="7"/>
  <c r="B542" i="7"/>
  <c r="C542" i="7"/>
  <c r="D542" i="7"/>
  <c r="E542" i="7"/>
  <c r="F542" i="7"/>
  <c r="G542" i="7"/>
  <c r="H542" i="7"/>
  <c r="I542" i="7"/>
  <c r="K542" i="7"/>
  <c r="L542" i="7"/>
  <c r="P542" i="7"/>
  <c r="AD542" i="11"/>
  <c r="A543" i="7"/>
  <c r="B543" i="7"/>
  <c r="C543" i="7"/>
  <c r="D543" i="7"/>
  <c r="E543" i="7"/>
  <c r="F543" i="7"/>
  <c r="G543" i="7"/>
  <c r="H543" i="7"/>
  <c r="I543" i="7"/>
  <c r="K543" i="7"/>
  <c r="L543" i="7"/>
  <c r="P543" i="7"/>
  <c r="AD543" i="11"/>
  <c r="AF543" i="11" s="1"/>
  <c r="AC543" i="11"/>
  <c r="A544" i="7"/>
  <c r="B544" i="7"/>
  <c r="C544" i="7"/>
  <c r="D544" i="7"/>
  <c r="E544" i="7"/>
  <c r="F544" i="7"/>
  <c r="H544" i="7"/>
  <c r="I544" i="7"/>
  <c r="K544" i="7"/>
  <c r="L544" i="7"/>
  <c r="P544" i="7"/>
  <c r="A545" i="7"/>
  <c r="B545" i="7"/>
  <c r="C545" i="7"/>
  <c r="D545" i="7"/>
  <c r="E545" i="7"/>
  <c r="F545" i="7"/>
  <c r="G545" i="7"/>
  <c r="H545" i="7"/>
  <c r="I545" i="7"/>
  <c r="K545" i="7"/>
  <c r="L545" i="7"/>
  <c r="P545" i="7"/>
  <c r="AG545" i="11"/>
  <c r="A546" i="7"/>
  <c r="B546" i="7"/>
  <c r="C546" i="7"/>
  <c r="D546" i="7"/>
  <c r="E546" i="7"/>
  <c r="F546" i="7"/>
  <c r="G546" i="7"/>
  <c r="H546" i="7"/>
  <c r="I546" i="7"/>
  <c r="K546" i="7"/>
  <c r="L546" i="7"/>
  <c r="P546" i="7"/>
  <c r="A547" i="7"/>
  <c r="B547" i="7"/>
  <c r="C547" i="7"/>
  <c r="D547" i="7"/>
  <c r="E547" i="7"/>
  <c r="F547" i="7"/>
  <c r="G547" i="7"/>
  <c r="H547" i="7"/>
  <c r="I547" i="7"/>
  <c r="K547" i="7"/>
  <c r="L547" i="7"/>
  <c r="P547" i="7"/>
  <c r="A548" i="7"/>
  <c r="B548" i="7"/>
  <c r="C548" i="7"/>
  <c r="D548" i="7"/>
  <c r="E548" i="7"/>
  <c r="F548" i="7"/>
  <c r="H548" i="7"/>
  <c r="I548" i="7"/>
  <c r="K548" i="7"/>
  <c r="L548" i="7"/>
  <c r="P548" i="7"/>
  <c r="A549" i="7"/>
  <c r="B549" i="7"/>
  <c r="C549" i="7"/>
  <c r="D549" i="7"/>
  <c r="E549" i="7"/>
  <c r="F549" i="7"/>
  <c r="G549" i="7"/>
  <c r="H549" i="7"/>
  <c r="I549" i="7"/>
  <c r="K549" i="7"/>
  <c r="L549" i="7"/>
  <c r="P549" i="7"/>
  <c r="AD549" i="11"/>
  <c r="AF549" i="11" s="1"/>
  <c r="A550" i="7"/>
  <c r="B550" i="7"/>
  <c r="C550" i="7"/>
  <c r="D550" i="7"/>
  <c r="E550" i="7"/>
  <c r="F550" i="7"/>
  <c r="G550" i="7"/>
  <c r="H550" i="7"/>
  <c r="I550" i="7"/>
  <c r="K550" i="7"/>
  <c r="L550" i="7"/>
  <c r="P550" i="7"/>
  <c r="AD550" i="11"/>
  <c r="A551" i="7"/>
  <c r="B551" i="7"/>
  <c r="C551" i="7"/>
  <c r="D551" i="7"/>
  <c r="E551" i="7"/>
  <c r="F551" i="7"/>
  <c r="G551" i="7"/>
  <c r="H551" i="7"/>
  <c r="I551" i="7"/>
  <c r="K551" i="7"/>
  <c r="L551" i="7"/>
  <c r="P551" i="7"/>
  <c r="AD551" i="11"/>
  <c r="A552" i="7"/>
  <c r="B552" i="7"/>
  <c r="C552" i="7"/>
  <c r="D552" i="7"/>
  <c r="E552" i="7"/>
  <c r="F552" i="7"/>
  <c r="H552" i="7"/>
  <c r="I552" i="7"/>
  <c r="K552" i="7"/>
  <c r="L552" i="7"/>
  <c r="P552" i="7"/>
  <c r="A553" i="7"/>
  <c r="B553" i="7"/>
  <c r="C553" i="7"/>
  <c r="D553" i="7"/>
  <c r="E553" i="7"/>
  <c r="F553" i="7"/>
  <c r="G553" i="7"/>
  <c r="H553" i="7"/>
  <c r="I553" i="7"/>
  <c r="K553" i="7"/>
  <c r="L553" i="7"/>
  <c r="P553" i="7"/>
  <c r="A554" i="7"/>
  <c r="B554" i="7"/>
  <c r="C554" i="7"/>
  <c r="D554" i="7"/>
  <c r="E554" i="7"/>
  <c r="F554" i="7"/>
  <c r="G554" i="7"/>
  <c r="H554" i="7"/>
  <c r="I554" i="7"/>
  <c r="K554" i="7"/>
  <c r="L554" i="7"/>
  <c r="P554" i="7"/>
  <c r="A555" i="7"/>
  <c r="B555" i="7"/>
  <c r="C555" i="7"/>
  <c r="D555" i="7"/>
  <c r="E555" i="7"/>
  <c r="F555" i="7"/>
  <c r="G555" i="7"/>
  <c r="H555" i="7"/>
  <c r="I555" i="7"/>
  <c r="K555" i="7"/>
  <c r="L555" i="7"/>
  <c r="P555" i="7"/>
  <c r="AG555" i="11"/>
  <c r="A556" i="7"/>
  <c r="B556" i="7"/>
  <c r="C556" i="7"/>
  <c r="D556" i="7"/>
  <c r="E556" i="7"/>
  <c r="F556" i="7"/>
  <c r="H556" i="7"/>
  <c r="I556" i="7"/>
  <c r="K556" i="7"/>
  <c r="L556" i="7"/>
  <c r="P556" i="7"/>
  <c r="A557" i="7"/>
  <c r="B557" i="7"/>
  <c r="C557" i="7"/>
  <c r="D557" i="7"/>
  <c r="E557" i="7"/>
  <c r="F557" i="7"/>
  <c r="G557" i="7"/>
  <c r="H557" i="7"/>
  <c r="I557" i="7"/>
  <c r="K557" i="7"/>
  <c r="L557" i="7"/>
  <c r="P557" i="7"/>
  <c r="AD557" i="11"/>
  <c r="AC557" i="11"/>
  <c r="A558" i="7"/>
  <c r="B558" i="7"/>
  <c r="C558" i="7"/>
  <c r="D558" i="7"/>
  <c r="E558" i="7"/>
  <c r="F558" i="7"/>
  <c r="G558" i="7"/>
  <c r="H558" i="7"/>
  <c r="I558" i="7"/>
  <c r="K558" i="7"/>
  <c r="L558" i="7"/>
  <c r="P558" i="7"/>
  <c r="AD558" i="11"/>
  <c r="AF558" i="11" s="1"/>
  <c r="AC558" i="11"/>
  <c r="A559" i="7"/>
  <c r="B559" i="7"/>
  <c r="C559" i="7"/>
  <c r="D559" i="7"/>
  <c r="E559" i="7"/>
  <c r="F559" i="7"/>
  <c r="G559" i="7"/>
  <c r="H559" i="7"/>
  <c r="I559" i="7"/>
  <c r="K559" i="7"/>
  <c r="L559" i="7"/>
  <c r="P559" i="7"/>
  <c r="AD559" i="11"/>
  <c r="A560" i="7"/>
  <c r="B560" i="7"/>
  <c r="C560" i="7"/>
  <c r="D560" i="7"/>
  <c r="E560" i="7"/>
  <c r="F560" i="7"/>
  <c r="H560" i="7"/>
  <c r="I560" i="7"/>
  <c r="K560" i="7"/>
  <c r="L560" i="7"/>
  <c r="P560" i="7"/>
  <c r="AD560" i="11"/>
  <c r="A561" i="7"/>
  <c r="B561" i="7"/>
  <c r="C561" i="7"/>
  <c r="D561" i="7"/>
  <c r="E561" i="7"/>
  <c r="F561" i="7"/>
  <c r="G561" i="7"/>
  <c r="H561" i="7"/>
  <c r="I561" i="7"/>
  <c r="K561" i="7"/>
  <c r="L561" i="7"/>
  <c r="P561" i="7"/>
  <c r="A562" i="7"/>
  <c r="B562" i="7"/>
  <c r="C562" i="7"/>
  <c r="D562" i="7"/>
  <c r="E562" i="7"/>
  <c r="F562" i="7"/>
  <c r="G562" i="7"/>
  <c r="H562" i="7"/>
  <c r="I562" i="7"/>
  <c r="K562" i="7"/>
  <c r="L562" i="7"/>
  <c r="P562" i="7"/>
  <c r="A563" i="7"/>
  <c r="B563" i="7"/>
  <c r="C563" i="7"/>
  <c r="D563" i="7"/>
  <c r="E563" i="7"/>
  <c r="F563" i="7"/>
  <c r="G563" i="7"/>
  <c r="H563" i="7"/>
  <c r="I563" i="7"/>
  <c r="K563" i="7"/>
  <c r="L563" i="7"/>
  <c r="P563" i="7"/>
  <c r="A564" i="7"/>
  <c r="B564" i="7"/>
  <c r="C564" i="7"/>
  <c r="D564" i="7"/>
  <c r="E564" i="7"/>
  <c r="F564" i="7"/>
  <c r="H564" i="7"/>
  <c r="I564" i="7"/>
  <c r="K564" i="7"/>
  <c r="L564" i="7"/>
  <c r="P564" i="7"/>
  <c r="A565" i="7"/>
  <c r="B565" i="7"/>
  <c r="C565" i="7"/>
  <c r="D565" i="7"/>
  <c r="E565" i="7"/>
  <c r="F565" i="7"/>
  <c r="G565" i="7"/>
  <c r="H565" i="7"/>
  <c r="I565" i="7"/>
  <c r="K565" i="7"/>
  <c r="L565" i="7"/>
  <c r="P565" i="7"/>
  <c r="AD565" i="11"/>
  <c r="A566" i="7"/>
  <c r="B566" i="7"/>
  <c r="C566" i="7"/>
  <c r="D566" i="7"/>
  <c r="E566" i="7"/>
  <c r="F566" i="7"/>
  <c r="G566" i="7"/>
  <c r="H566" i="7"/>
  <c r="I566" i="7"/>
  <c r="K566" i="7"/>
  <c r="L566" i="7"/>
  <c r="P566" i="7"/>
  <c r="AD566" i="11"/>
  <c r="AC566" i="11"/>
  <c r="A567" i="7"/>
  <c r="B567" i="7"/>
  <c r="C567" i="7"/>
  <c r="D567" i="7"/>
  <c r="E567" i="7"/>
  <c r="F567" i="7"/>
  <c r="G567" i="7"/>
  <c r="H567" i="7"/>
  <c r="I567" i="7"/>
  <c r="K567" i="7"/>
  <c r="L567" i="7"/>
  <c r="P567" i="7"/>
  <c r="AD567" i="11"/>
  <c r="A568" i="7"/>
  <c r="B568" i="7"/>
  <c r="C568" i="7"/>
  <c r="D568" i="7"/>
  <c r="E568" i="7"/>
  <c r="F568" i="7"/>
  <c r="H568" i="7"/>
  <c r="I568" i="7"/>
  <c r="K568" i="7"/>
  <c r="L568" i="7"/>
  <c r="P568" i="7"/>
  <c r="AD568" i="11"/>
  <c r="A569" i="7"/>
  <c r="B569" i="7"/>
  <c r="C569" i="7"/>
  <c r="D569" i="7"/>
  <c r="E569" i="7"/>
  <c r="F569" i="7"/>
  <c r="G569" i="7"/>
  <c r="H569" i="7"/>
  <c r="I569" i="7"/>
  <c r="K569" i="7"/>
  <c r="L569" i="7"/>
  <c r="P569" i="7"/>
  <c r="AG569" i="11"/>
  <c r="A570" i="7"/>
  <c r="B570" i="7"/>
  <c r="C570" i="7"/>
  <c r="D570" i="7"/>
  <c r="E570" i="7"/>
  <c r="F570" i="7"/>
  <c r="G570" i="7"/>
  <c r="H570" i="7"/>
  <c r="I570" i="7"/>
  <c r="K570" i="7"/>
  <c r="L570" i="7"/>
  <c r="P570" i="7"/>
  <c r="A571" i="7"/>
  <c r="B571" i="7"/>
  <c r="C571" i="7"/>
  <c r="D571" i="7"/>
  <c r="E571" i="7"/>
  <c r="F571" i="7"/>
  <c r="G571" i="7"/>
  <c r="H571" i="7"/>
  <c r="I571" i="7"/>
  <c r="K571" i="7"/>
  <c r="L571" i="7"/>
  <c r="P571" i="7"/>
  <c r="A572" i="7"/>
  <c r="B572" i="7"/>
  <c r="C572" i="7"/>
  <c r="D572" i="7"/>
  <c r="E572" i="7"/>
  <c r="F572" i="7"/>
  <c r="H572" i="7"/>
  <c r="I572" i="7"/>
  <c r="K572" i="7"/>
  <c r="L572" i="7"/>
  <c r="P572" i="7"/>
  <c r="A573" i="7"/>
  <c r="B573" i="7"/>
  <c r="C573" i="7"/>
  <c r="D573" i="7"/>
  <c r="E573" i="7"/>
  <c r="F573" i="7"/>
  <c r="G573" i="7"/>
  <c r="H573" i="7"/>
  <c r="I573" i="7"/>
  <c r="K573" i="7"/>
  <c r="L573" i="7"/>
  <c r="P573" i="7"/>
  <c r="AD573" i="11"/>
  <c r="AF573" i="11" s="1"/>
  <c r="AC573" i="11"/>
  <c r="A574" i="7"/>
  <c r="B574" i="7"/>
  <c r="C574" i="7"/>
  <c r="D574" i="7"/>
  <c r="E574" i="7"/>
  <c r="F574" i="7"/>
  <c r="G574" i="7"/>
  <c r="H574" i="7"/>
  <c r="I574" i="7"/>
  <c r="K574" i="7"/>
  <c r="L574" i="7"/>
  <c r="P574" i="7"/>
  <c r="AD574" i="11"/>
  <c r="A575" i="7"/>
  <c r="B575" i="7"/>
  <c r="C575" i="7"/>
  <c r="D575" i="7"/>
  <c r="E575" i="7"/>
  <c r="F575" i="7"/>
  <c r="G575" i="7"/>
  <c r="H575" i="7"/>
  <c r="I575" i="7"/>
  <c r="K575" i="7"/>
  <c r="L575" i="7"/>
  <c r="P575" i="7"/>
  <c r="AD575" i="11"/>
  <c r="A576" i="7"/>
  <c r="B576" i="7"/>
  <c r="C576" i="7"/>
  <c r="D576" i="7"/>
  <c r="E576" i="7"/>
  <c r="F576" i="7"/>
  <c r="H576" i="7"/>
  <c r="I576" i="7"/>
  <c r="K576" i="7"/>
  <c r="L576" i="7"/>
  <c r="P576" i="7"/>
  <c r="A577" i="7"/>
  <c r="B577" i="7"/>
  <c r="C577" i="7"/>
  <c r="D577" i="7"/>
  <c r="E577" i="7"/>
  <c r="F577" i="7"/>
  <c r="G577" i="7"/>
  <c r="H577" i="7"/>
  <c r="I577" i="7"/>
  <c r="K577" i="7"/>
  <c r="L577" i="7"/>
  <c r="P577" i="7"/>
  <c r="AG577" i="11"/>
  <c r="A578" i="7"/>
  <c r="B578" i="7"/>
  <c r="C578" i="7"/>
  <c r="D578" i="7"/>
  <c r="E578" i="7"/>
  <c r="F578" i="7"/>
  <c r="G578" i="7"/>
  <c r="H578" i="7"/>
  <c r="I578" i="7"/>
  <c r="K578" i="7"/>
  <c r="L578" i="7"/>
  <c r="P578" i="7"/>
  <c r="A579" i="7"/>
  <c r="B579" i="7"/>
  <c r="C579" i="7"/>
  <c r="D579" i="7"/>
  <c r="E579" i="7"/>
  <c r="F579" i="7"/>
  <c r="G579" i="7"/>
  <c r="H579" i="7"/>
  <c r="I579" i="7"/>
  <c r="K579" i="7"/>
  <c r="L579" i="7"/>
  <c r="P579" i="7"/>
  <c r="AC579" i="11"/>
  <c r="A580" i="7"/>
  <c r="B580" i="7"/>
  <c r="C580" i="7"/>
  <c r="D580" i="7"/>
  <c r="E580" i="7"/>
  <c r="F580" i="7"/>
  <c r="H580" i="7"/>
  <c r="I580" i="7"/>
  <c r="K580" i="7"/>
  <c r="L580" i="7"/>
  <c r="P580" i="7"/>
  <c r="A581" i="7"/>
  <c r="B581" i="7"/>
  <c r="C581" i="7"/>
  <c r="D581" i="7"/>
  <c r="E581" i="7"/>
  <c r="F581" i="7"/>
  <c r="G581" i="7"/>
  <c r="H581" i="7"/>
  <c r="I581" i="7"/>
  <c r="K581" i="7"/>
  <c r="L581" i="7"/>
  <c r="P581" i="7"/>
  <c r="AD581" i="11"/>
  <c r="AF581" i="11" s="1"/>
  <c r="A582" i="7"/>
  <c r="B582" i="7"/>
  <c r="C582" i="7"/>
  <c r="D582" i="7"/>
  <c r="E582" i="7"/>
  <c r="F582" i="7"/>
  <c r="G582" i="7"/>
  <c r="H582" i="7"/>
  <c r="I582" i="7"/>
  <c r="K582" i="7"/>
  <c r="L582" i="7"/>
  <c r="P582" i="7"/>
  <c r="AD582" i="11"/>
  <c r="AC582" i="11"/>
  <c r="A583" i="7"/>
  <c r="B583" i="7"/>
  <c r="C583" i="7"/>
  <c r="D583" i="7"/>
  <c r="E583" i="7"/>
  <c r="F583" i="7"/>
  <c r="G583" i="7"/>
  <c r="H583" i="7"/>
  <c r="I583" i="7"/>
  <c r="K583" i="7"/>
  <c r="L583" i="7"/>
  <c r="P583" i="7"/>
  <c r="AD583" i="11"/>
  <c r="AC583" i="11"/>
  <c r="A584" i="7"/>
  <c r="B584" i="7"/>
  <c r="C584" i="7"/>
  <c r="D584" i="7"/>
  <c r="E584" i="7"/>
  <c r="F584" i="7"/>
  <c r="H584" i="7"/>
  <c r="I584" i="7"/>
  <c r="K584" i="7"/>
  <c r="L584" i="7"/>
  <c r="P584" i="7"/>
  <c r="A585" i="7"/>
  <c r="B585" i="7"/>
  <c r="C585" i="7"/>
  <c r="D585" i="7"/>
  <c r="E585" i="7"/>
  <c r="F585" i="7"/>
  <c r="G585" i="7"/>
  <c r="H585" i="7"/>
  <c r="I585" i="7"/>
  <c r="K585" i="7"/>
  <c r="L585" i="7"/>
  <c r="P585" i="7"/>
  <c r="AG585" i="11"/>
  <c r="A586" i="7"/>
  <c r="B586" i="7"/>
  <c r="C586" i="7"/>
  <c r="D586" i="7"/>
  <c r="E586" i="7"/>
  <c r="F586" i="7"/>
  <c r="G586" i="7"/>
  <c r="H586" i="7"/>
  <c r="I586" i="7"/>
  <c r="K586" i="7"/>
  <c r="L586" i="7"/>
  <c r="P586" i="7"/>
  <c r="A587" i="7"/>
  <c r="B587" i="7"/>
  <c r="C587" i="7"/>
  <c r="D587" i="7"/>
  <c r="E587" i="7"/>
  <c r="F587" i="7"/>
  <c r="G587" i="7"/>
  <c r="H587" i="7"/>
  <c r="I587" i="7"/>
  <c r="K587" i="7"/>
  <c r="L587" i="7"/>
  <c r="P587" i="7"/>
  <c r="A588" i="7"/>
  <c r="B588" i="7"/>
  <c r="C588" i="7"/>
  <c r="D588" i="7"/>
  <c r="E588" i="7"/>
  <c r="F588" i="7"/>
  <c r="H588" i="7"/>
  <c r="I588" i="7"/>
  <c r="K588" i="7"/>
  <c r="L588" i="7"/>
  <c r="P588" i="7"/>
  <c r="A589" i="7"/>
  <c r="B589" i="7"/>
  <c r="C589" i="7"/>
  <c r="D589" i="7"/>
  <c r="E589" i="7"/>
  <c r="F589" i="7"/>
  <c r="G589" i="7"/>
  <c r="H589" i="7"/>
  <c r="I589" i="7"/>
  <c r="K589" i="7"/>
  <c r="L589" i="7"/>
  <c r="P589" i="7"/>
  <c r="AD589" i="11"/>
  <c r="AF589" i="11" s="1"/>
  <c r="A590" i="7"/>
  <c r="B590" i="7"/>
  <c r="C590" i="7"/>
  <c r="D590" i="7"/>
  <c r="E590" i="7"/>
  <c r="F590" i="7"/>
  <c r="G590" i="7"/>
  <c r="H590" i="7"/>
  <c r="I590" i="7"/>
  <c r="K590" i="7"/>
  <c r="L590" i="7"/>
  <c r="P590" i="7"/>
  <c r="AD590" i="11"/>
  <c r="A591" i="7"/>
  <c r="B591" i="7"/>
  <c r="C591" i="7"/>
  <c r="D591" i="7"/>
  <c r="E591" i="7"/>
  <c r="F591" i="7"/>
  <c r="G591" i="7"/>
  <c r="H591" i="7"/>
  <c r="I591" i="7"/>
  <c r="K591" i="7"/>
  <c r="L591" i="7"/>
  <c r="P591" i="7"/>
  <c r="AD591" i="11"/>
  <c r="A592" i="7"/>
  <c r="B592" i="7"/>
  <c r="C592" i="7"/>
  <c r="D592" i="7"/>
  <c r="E592" i="7"/>
  <c r="F592" i="7"/>
  <c r="H592" i="7"/>
  <c r="I592" i="7"/>
  <c r="K592" i="7"/>
  <c r="L592" i="7"/>
  <c r="P592" i="7"/>
  <c r="AD592" i="11"/>
  <c r="A593" i="7"/>
  <c r="B593" i="7"/>
  <c r="C593" i="7"/>
  <c r="D593" i="7"/>
  <c r="E593" i="7"/>
  <c r="F593" i="7"/>
  <c r="G593" i="7"/>
  <c r="H593" i="7"/>
  <c r="I593" i="7"/>
  <c r="K593" i="7"/>
  <c r="L593" i="7"/>
  <c r="P593" i="7"/>
  <c r="A594" i="7"/>
  <c r="B594" i="7"/>
  <c r="C594" i="7"/>
  <c r="D594" i="7"/>
  <c r="E594" i="7"/>
  <c r="F594" i="7"/>
  <c r="G594" i="7"/>
  <c r="H594" i="7"/>
  <c r="I594" i="7"/>
  <c r="K594" i="7"/>
  <c r="L594" i="7"/>
  <c r="P594" i="7"/>
  <c r="A595" i="7"/>
  <c r="B595" i="7"/>
  <c r="C595" i="7"/>
  <c r="D595" i="7"/>
  <c r="E595" i="7"/>
  <c r="F595" i="7"/>
  <c r="G595" i="7"/>
  <c r="H595" i="7"/>
  <c r="I595" i="7"/>
  <c r="K595" i="7"/>
  <c r="L595" i="7"/>
  <c r="P595" i="7"/>
  <c r="A596" i="7"/>
  <c r="B596" i="7"/>
  <c r="C596" i="7"/>
  <c r="D596" i="7"/>
  <c r="E596" i="7"/>
  <c r="F596" i="7"/>
  <c r="H596" i="7"/>
  <c r="I596" i="7"/>
  <c r="K596" i="7"/>
  <c r="L596" i="7"/>
  <c r="P596" i="7"/>
  <c r="A597" i="7"/>
  <c r="B597" i="7"/>
  <c r="C597" i="7"/>
  <c r="D597" i="7"/>
  <c r="E597" i="7"/>
  <c r="F597" i="7"/>
  <c r="G597" i="7"/>
  <c r="H597" i="7"/>
  <c r="I597" i="7"/>
  <c r="K597" i="7"/>
  <c r="L597" i="7"/>
  <c r="P597" i="7"/>
  <c r="AD597" i="11"/>
  <c r="AF597" i="11" s="1"/>
  <c r="A598" i="7"/>
  <c r="B598" i="7"/>
  <c r="C598" i="7"/>
  <c r="D598" i="7"/>
  <c r="E598" i="7"/>
  <c r="F598" i="7"/>
  <c r="G598" i="7"/>
  <c r="H598" i="7"/>
  <c r="I598" i="7"/>
  <c r="K598" i="7"/>
  <c r="L598" i="7"/>
  <c r="P598" i="7"/>
  <c r="AD598" i="11"/>
  <c r="AC598" i="11"/>
  <c r="A599" i="7"/>
  <c r="B599" i="7"/>
  <c r="C599" i="7"/>
  <c r="D599" i="7"/>
  <c r="E599" i="7"/>
  <c r="F599" i="7"/>
  <c r="G599" i="7"/>
  <c r="H599" i="7"/>
  <c r="I599" i="7"/>
  <c r="K599" i="7"/>
  <c r="L599" i="7"/>
  <c r="P599" i="7"/>
  <c r="AD599" i="11"/>
  <c r="AC599" i="11"/>
  <c r="A600" i="7"/>
  <c r="B600" i="7"/>
  <c r="C600" i="7"/>
  <c r="D600" i="7"/>
  <c r="E600" i="7"/>
  <c r="F600" i="7"/>
  <c r="H600" i="7"/>
  <c r="I600" i="7"/>
  <c r="K600" i="7"/>
  <c r="L600" i="7"/>
  <c r="P600" i="7"/>
  <c r="A601" i="7"/>
  <c r="B601" i="7"/>
  <c r="C601" i="7"/>
  <c r="D601" i="7"/>
  <c r="E601" i="7"/>
  <c r="F601" i="7"/>
  <c r="G601" i="7"/>
  <c r="H601" i="7"/>
  <c r="I601" i="7"/>
  <c r="K601" i="7"/>
  <c r="L601" i="7"/>
  <c r="P601" i="7"/>
  <c r="A602" i="7"/>
  <c r="B602" i="7"/>
  <c r="C602" i="7"/>
  <c r="D602" i="7"/>
  <c r="E602" i="7"/>
  <c r="F602" i="7"/>
  <c r="G602" i="7"/>
  <c r="H602" i="7"/>
  <c r="I602" i="7"/>
  <c r="K602" i="7"/>
  <c r="L602" i="7"/>
  <c r="P602" i="7"/>
  <c r="A603" i="7"/>
  <c r="B603" i="7"/>
  <c r="C603" i="7"/>
  <c r="D603" i="7"/>
  <c r="E603" i="7"/>
  <c r="F603" i="7"/>
  <c r="G603" i="7"/>
  <c r="H603" i="7"/>
  <c r="I603" i="7"/>
  <c r="K603" i="7"/>
  <c r="L603" i="7"/>
  <c r="P603" i="7"/>
  <c r="A604" i="7"/>
  <c r="B604" i="7"/>
  <c r="C604" i="7"/>
  <c r="D604" i="7"/>
  <c r="E604" i="7"/>
  <c r="F604" i="7"/>
  <c r="H604" i="7"/>
  <c r="I604" i="7"/>
  <c r="K604" i="7"/>
  <c r="L604" i="7"/>
  <c r="P604" i="7"/>
  <c r="A605" i="7"/>
  <c r="B605" i="7"/>
  <c r="C605" i="7"/>
  <c r="D605" i="7"/>
  <c r="E605" i="7"/>
  <c r="F605" i="7"/>
  <c r="G605" i="7"/>
  <c r="H605" i="7"/>
  <c r="I605" i="7"/>
  <c r="K605" i="7"/>
  <c r="L605" i="7"/>
  <c r="P605" i="7"/>
  <c r="AD605" i="11"/>
  <c r="AF605" i="11" s="1"/>
  <c r="A606" i="7"/>
  <c r="B606" i="7"/>
  <c r="C606" i="7"/>
  <c r="D606" i="7"/>
  <c r="E606" i="7"/>
  <c r="F606" i="7"/>
  <c r="G606" i="7"/>
  <c r="H606" i="7"/>
  <c r="I606" i="7"/>
  <c r="K606" i="7"/>
  <c r="L606" i="7"/>
  <c r="P606" i="7"/>
  <c r="AD606" i="11"/>
  <c r="A607" i="7"/>
  <c r="B607" i="7"/>
  <c r="C607" i="7"/>
  <c r="D607" i="7"/>
  <c r="E607" i="7"/>
  <c r="F607" i="7"/>
  <c r="G607" i="7"/>
  <c r="H607" i="7"/>
  <c r="I607" i="7"/>
  <c r="K607" i="7"/>
  <c r="L607" i="7"/>
  <c r="P607" i="7"/>
  <c r="AD607" i="11"/>
  <c r="AC607" i="11"/>
  <c r="A608" i="7"/>
  <c r="B608" i="7"/>
  <c r="C608" i="7"/>
  <c r="D608" i="7"/>
  <c r="E608" i="7"/>
  <c r="F608" i="7"/>
  <c r="H608" i="7"/>
  <c r="I608" i="7"/>
  <c r="K608" i="7"/>
  <c r="L608" i="7"/>
  <c r="P608" i="7"/>
  <c r="AD608" i="11"/>
  <c r="AC608" i="11"/>
  <c r="A609" i="7"/>
  <c r="B609" i="7"/>
  <c r="C609" i="7"/>
  <c r="D609" i="7"/>
  <c r="E609" i="7"/>
  <c r="F609" i="7"/>
  <c r="G609" i="7"/>
  <c r="H609" i="7"/>
  <c r="I609" i="7"/>
  <c r="K609" i="7"/>
  <c r="L609" i="7"/>
  <c r="P609" i="7"/>
  <c r="A610" i="7"/>
  <c r="B610" i="7"/>
  <c r="C610" i="7"/>
  <c r="D610" i="7"/>
  <c r="E610" i="7"/>
  <c r="F610" i="7"/>
  <c r="G610" i="7"/>
  <c r="H610" i="7"/>
  <c r="I610" i="7"/>
  <c r="K610" i="7"/>
  <c r="L610" i="7"/>
  <c r="P610" i="7"/>
  <c r="A611" i="7"/>
  <c r="B611" i="7"/>
  <c r="C611" i="7"/>
  <c r="D611" i="7"/>
  <c r="E611" i="7"/>
  <c r="F611" i="7"/>
  <c r="G611" i="7"/>
  <c r="H611" i="7"/>
  <c r="I611" i="7"/>
  <c r="K611" i="7"/>
  <c r="L611" i="7"/>
  <c r="P611" i="7"/>
  <c r="A612" i="7"/>
  <c r="B612" i="7"/>
  <c r="C612" i="7"/>
  <c r="D612" i="7"/>
  <c r="E612" i="7"/>
  <c r="F612" i="7"/>
  <c r="H612" i="7"/>
  <c r="I612" i="7"/>
  <c r="K612" i="7"/>
  <c r="L612" i="7"/>
  <c r="P612" i="7"/>
  <c r="A613" i="7"/>
  <c r="B613" i="7"/>
  <c r="C613" i="7"/>
  <c r="D613" i="7"/>
  <c r="E613" i="7"/>
  <c r="F613" i="7"/>
  <c r="G613" i="7"/>
  <c r="H613" i="7"/>
  <c r="I613" i="7"/>
  <c r="K613" i="7"/>
  <c r="L613" i="7"/>
  <c r="P613" i="7"/>
  <c r="AD613" i="11"/>
  <c r="AF613" i="11" s="1"/>
  <c r="A614" i="7"/>
  <c r="B614" i="7"/>
  <c r="C614" i="7"/>
  <c r="D614" i="7"/>
  <c r="E614" i="7"/>
  <c r="F614" i="7"/>
  <c r="G614" i="7"/>
  <c r="H614" i="7"/>
  <c r="I614" i="7"/>
  <c r="K614" i="7"/>
  <c r="L614" i="7"/>
  <c r="P614" i="7"/>
  <c r="AD614" i="11"/>
  <c r="A615" i="7"/>
  <c r="B615" i="7"/>
  <c r="C615" i="7"/>
  <c r="D615" i="7"/>
  <c r="E615" i="7"/>
  <c r="F615" i="7"/>
  <c r="G615" i="7"/>
  <c r="H615" i="7"/>
  <c r="I615" i="7"/>
  <c r="K615" i="7"/>
  <c r="L615" i="7"/>
  <c r="P615" i="7"/>
  <c r="AD615" i="11"/>
  <c r="AC615" i="11"/>
  <c r="A616" i="7"/>
  <c r="B616" i="7"/>
  <c r="C616" i="7"/>
  <c r="D616" i="7"/>
  <c r="E616" i="7"/>
  <c r="F616" i="7"/>
  <c r="H616" i="7"/>
  <c r="I616" i="7"/>
  <c r="K616" i="7"/>
  <c r="L616" i="7"/>
  <c r="P616" i="7"/>
  <c r="A617" i="7"/>
  <c r="B617" i="7"/>
  <c r="C617" i="7"/>
  <c r="D617" i="7"/>
  <c r="E617" i="7"/>
  <c r="F617" i="7"/>
  <c r="G617" i="7"/>
  <c r="H617" i="7"/>
  <c r="I617" i="7"/>
  <c r="K617" i="7"/>
  <c r="L617" i="7"/>
  <c r="P617" i="7"/>
  <c r="AD617" i="11"/>
  <c r="AF617" i="11" s="1"/>
  <c r="A618" i="7"/>
  <c r="B618" i="7"/>
  <c r="C618" i="7"/>
  <c r="D618" i="7"/>
  <c r="E618" i="7"/>
  <c r="F618" i="7"/>
  <c r="G618" i="7"/>
  <c r="H618" i="7"/>
  <c r="I618" i="7"/>
  <c r="K618" i="7"/>
  <c r="L618" i="7"/>
  <c r="P618" i="7"/>
  <c r="A619" i="7"/>
  <c r="B619" i="7"/>
  <c r="C619" i="7"/>
  <c r="D619" i="7"/>
  <c r="E619" i="7"/>
  <c r="F619" i="7"/>
  <c r="G619" i="7"/>
  <c r="H619" i="7"/>
  <c r="I619" i="7"/>
  <c r="K619" i="7"/>
  <c r="L619" i="7"/>
  <c r="P619" i="7"/>
  <c r="AD619" i="11"/>
  <c r="A620" i="7"/>
  <c r="B620" i="7"/>
  <c r="C620" i="7"/>
  <c r="D620" i="7"/>
  <c r="E620" i="7"/>
  <c r="F620" i="7"/>
  <c r="H620" i="7"/>
  <c r="I620" i="7"/>
  <c r="K620" i="7"/>
  <c r="L620" i="7"/>
  <c r="P620" i="7"/>
  <c r="A621" i="7"/>
  <c r="B621" i="7"/>
  <c r="C621" i="7"/>
  <c r="D621" i="7"/>
  <c r="E621" i="7"/>
  <c r="F621" i="7"/>
  <c r="G621" i="7"/>
  <c r="H621" i="7"/>
  <c r="I621" i="7"/>
  <c r="K621" i="7"/>
  <c r="L621" i="7"/>
  <c r="P621" i="7"/>
  <c r="AD621" i="11"/>
  <c r="A622" i="7"/>
  <c r="B622" i="7"/>
  <c r="C622" i="7"/>
  <c r="D622" i="7"/>
  <c r="E622" i="7"/>
  <c r="F622" i="7"/>
  <c r="G622" i="7"/>
  <c r="H622" i="7"/>
  <c r="I622" i="7"/>
  <c r="K622" i="7"/>
  <c r="L622" i="7"/>
  <c r="P622" i="7"/>
  <c r="AD622" i="11"/>
  <c r="AC622" i="11"/>
  <c r="A623" i="7"/>
  <c r="B623" i="7"/>
  <c r="C623" i="7"/>
  <c r="D623" i="7"/>
  <c r="E623" i="7"/>
  <c r="F623" i="7"/>
  <c r="G623" i="7"/>
  <c r="H623" i="7"/>
  <c r="I623" i="7"/>
  <c r="K623" i="7"/>
  <c r="L623" i="7"/>
  <c r="P623" i="7"/>
  <c r="AD623" i="11"/>
  <c r="A624" i="7"/>
  <c r="B624" i="7"/>
  <c r="C624" i="7"/>
  <c r="D624" i="7"/>
  <c r="E624" i="7"/>
  <c r="F624" i="7"/>
  <c r="H624" i="7"/>
  <c r="I624" i="7"/>
  <c r="K624" i="7"/>
  <c r="L624" i="7"/>
  <c r="P624" i="7"/>
  <c r="A625" i="7"/>
  <c r="B625" i="7"/>
  <c r="C625" i="7"/>
  <c r="D625" i="7"/>
  <c r="E625" i="7"/>
  <c r="F625" i="7"/>
  <c r="G625" i="7"/>
  <c r="H625" i="7"/>
  <c r="I625" i="7"/>
  <c r="K625" i="7"/>
  <c r="L625" i="7"/>
  <c r="P625" i="7"/>
  <c r="AG625" i="11"/>
  <c r="A626" i="7"/>
  <c r="B626" i="7"/>
  <c r="C626" i="7"/>
  <c r="D626" i="7"/>
  <c r="E626" i="7"/>
  <c r="F626" i="7"/>
  <c r="G626" i="7"/>
  <c r="H626" i="7"/>
  <c r="I626" i="7"/>
  <c r="K626" i="7"/>
  <c r="L626" i="7"/>
  <c r="P626" i="7"/>
  <c r="A627" i="7"/>
  <c r="B627" i="7"/>
  <c r="C627" i="7"/>
  <c r="D627" i="7"/>
  <c r="E627" i="7"/>
  <c r="F627" i="7"/>
  <c r="G627" i="7"/>
  <c r="H627" i="7"/>
  <c r="I627" i="7"/>
  <c r="K627" i="7"/>
  <c r="L627" i="7"/>
  <c r="P627" i="7"/>
  <c r="AD627" i="11"/>
  <c r="A628" i="7"/>
  <c r="B628" i="7"/>
  <c r="C628" i="7"/>
  <c r="D628" i="7"/>
  <c r="E628" i="7"/>
  <c r="F628" i="7"/>
  <c r="H628" i="7"/>
  <c r="I628" i="7"/>
  <c r="K628" i="7"/>
  <c r="L628" i="7"/>
  <c r="P628" i="7"/>
  <c r="A629" i="7"/>
  <c r="B629" i="7"/>
  <c r="C629" i="7"/>
  <c r="D629" i="7"/>
  <c r="E629" i="7"/>
  <c r="F629" i="7"/>
  <c r="G629" i="7"/>
  <c r="H629" i="7"/>
  <c r="I629" i="7"/>
  <c r="K629" i="7"/>
  <c r="L629" i="7"/>
  <c r="P629" i="7"/>
  <c r="AD629" i="11"/>
  <c r="AF629" i="11" s="1"/>
  <c r="A630" i="7"/>
  <c r="B630" i="7"/>
  <c r="C630" i="7"/>
  <c r="D630" i="7"/>
  <c r="E630" i="7"/>
  <c r="F630" i="7"/>
  <c r="G630" i="7"/>
  <c r="H630" i="7"/>
  <c r="I630" i="7"/>
  <c r="K630" i="7"/>
  <c r="L630" i="7"/>
  <c r="P630" i="7"/>
  <c r="AD630" i="11"/>
  <c r="AC630" i="11"/>
  <c r="A631" i="7"/>
  <c r="B631" i="7"/>
  <c r="C631" i="7"/>
  <c r="D631" i="7"/>
  <c r="E631" i="7"/>
  <c r="F631" i="7"/>
  <c r="G631" i="7"/>
  <c r="H631" i="7"/>
  <c r="I631" i="7"/>
  <c r="K631" i="7"/>
  <c r="L631" i="7"/>
  <c r="P631" i="7"/>
  <c r="AD631" i="11"/>
  <c r="AC631" i="11"/>
  <c r="A632" i="7"/>
  <c r="B632" i="7"/>
  <c r="C632" i="7"/>
  <c r="D632" i="7"/>
  <c r="E632" i="7"/>
  <c r="F632" i="7"/>
  <c r="H632" i="7"/>
  <c r="I632" i="7"/>
  <c r="K632" i="7"/>
  <c r="L632" i="7"/>
  <c r="P632" i="7"/>
  <c r="A633" i="7"/>
  <c r="B633" i="7"/>
  <c r="C633" i="7"/>
  <c r="D633" i="7"/>
  <c r="E633" i="7"/>
  <c r="F633" i="7"/>
  <c r="G633" i="7"/>
  <c r="H633" i="7"/>
  <c r="I633" i="7"/>
  <c r="K633" i="7"/>
  <c r="L633" i="7"/>
  <c r="P633" i="7"/>
  <c r="A634" i="7"/>
  <c r="B634" i="7"/>
  <c r="C634" i="7"/>
  <c r="D634" i="7"/>
  <c r="E634" i="7"/>
  <c r="F634" i="7"/>
  <c r="G634" i="7"/>
  <c r="H634" i="7"/>
  <c r="I634" i="7"/>
  <c r="K634" i="7"/>
  <c r="L634" i="7"/>
  <c r="P634" i="7"/>
  <c r="A635" i="7"/>
  <c r="B635" i="7"/>
  <c r="C635" i="7"/>
  <c r="D635" i="7"/>
  <c r="E635" i="7"/>
  <c r="F635" i="7"/>
  <c r="G635" i="7"/>
  <c r="H635" i="7"/>
  <c r="I635" i="7"/>
  <c r="K635" i="7"/>
  <c r="L635" i="7"/>
  <c r="P635" i="7"/>
  <c r="A636" i="7"/>
  <c r="B636" i="7"/>
  <c r="C636" i="7"/>
  <c r="D636" i="7"/>
  <c r="E636" i="7"/>
  <c r="F636" i="7"/>
  <c r="H636" i="7"/>
  <c r="I636" i="7"/>
  <c r="K636" i="7"/>
  <c r="L636" i="7"/>
  <c r="P636" i="7"/>
  <c r="A637" i="7"/>
  <c r="B637" i="7"/>
  <c r="C637" i="7"/>
  <c r="D637" i="7"/>
  <c r="E637" i="7"/>
  <c r="F637" i="7"/>
  <c r="G637" i="7"/>
  <c r="H637" i="7"/>
  <c r="I637" i="7"/>
  <c r="K637" i="7"/>
  <c r="L637" i="7"/>
  <c r="P637" i="7"/>
  <c r="AD637" i="11"/>
  <c r="AF637" i="11" s="1"/>
  <c r="A638" i="7"/>
  <c r="B638" i="7"/>
  <c r="C638" i="7"/>
  <c r="D638" i="7"/>
  <c r="E638" i="7"/>
  <c r="F638" i="7"/>
  <c r="G638" i="7"/>
  <c r="H638" i="7"/>
  <c r="I638" i="7"/>
  <c r="K638" i="7"/>
  <c r="L638" i="7"/>
  <c r="P638" i="7"/>
  <c r="AD638" i="11"/>
  <c r="A639" i="7"/>
  <c r="B639" i="7"/>
  <c r="C639" i="7"/>
  <c r="D639" i="7"/>
  <c r="E639" i="7"/>
  <c r="F639" i="7"/>
  <c r="G639" i="7"/>
  <c r="H639" i="7"/>
  <c r="I639" i="7"/>
  <c r="K639" i="7"/>
  <c r="L639" i="7"/>
  <c r="P639" i="7"/>
  <c r="AD639" i="11"/>
  <c r="A640" i="7"/>
  <c r="B640" i="7"/>
  <c r="C640" i="7"/>
  <c r="D640" i="7"/>
  <c r="E640" i="7"/>
  <c r="F640" i="7"/>
  <c r="H640" i="7"/>
  <c r="I640" i="7"/>
  <c r="K640" i="7"/>
  <c r="L640" i="7"/>
  <c r="P640" i="7"/>
  <c r="A641" i="7"/>
  <c r="B641" i="7"/>
  <c r="C641" i="7"/>
  <c r="D641" i="7"/>
  <c r="E641" i="7"/>
  <c r="F641" i="7"/>
  <c r="G641" i="7"/>
  <c r="H641" i="7"/>
  <c r="I641" i="7"/>
  <c r="K641" i="7"/>
  <c r="L641" i="7"/>
  <c r="P641" i="7"/>
  <c r="A642" i="7"/>
  <c r="B642" i="7"/>
  <c r="C642" i="7"/>
  <c r="D642" i="7"/>
  <c r="E642" i="7"/>
  <c r="F642" i="7"/>
  <c r="G642" i="7"/>
  <c r="H642" i="7"/>
  <c r="I642" i="7"/>
  <c r="K642" i="7"/>
  <c r="L642" i="7"/>
  <c r="P642" i="7"/>
  <c r="A643" i="7"/>
  <c r="B643" i="7"/>
  <c r="C643" i="7"/>
  <c r="D643" i="7"/>
  <c r="E643" i="7"/>
  <c r="F643" i="7"/>
  <c r="G643" i="7"/>
  <c r="H643" i="7"/>
  <c r="I643" i="7"/>
  <c r="K643" i="7"/>
  <c r="L643" i="7"/>
  <c r="P643" i="7"/>
  <c r="A644" i="7"/>
  <c r="B644" i="7"/>
  <c r="C644" i="7"/>
  <c r="D644" i="7"/>
  <c r="E644" i="7"/>
  <c r="F644" i="7"/>
  <c r="H644" i="7"/>
  <c r="I644" i="7"/>
  <c r="K644" i="7"/>
  <c r="L644" i="7"/>
  <c r="P644" i="7"/>
  <c r="A645" i="7"/>
  <c r="B645" i="7"/>
  <c r="C645" i="7"/>
  <c r="D645" i="7"/>
  <c r="E645" i="7"/>
  <c r="F645" i="7"/>
  <c r="G645" i="7"/>
  <c r="H645" i="7"/>
  <c r="I645" i="7"/>
  <c r="K645" i="7"/>
  <c r="L645" i="7"/>
  <c r="P645" i="7"/>
  <c r="AD645" i="11"/>
  <c r="AF645" i="11" s="1"/>
  <c r="A646" i="7"/>
  <c r="B646" i="7"/>
  <c r="C646" i="7"/>
  <c r="D646" i="7"/>
  <c r="E646" i="7"/>
  <c r="F646" i="7"/>
  <c r="G646" i="7"/>
  <c r="H646" i="7"/>
  <c r="I646" i="7"/>
  <c r="K646" i="7"/>
  <c r="L646" i="7"/>
  <c r="P646" i="7"/>
  <c r="AD646" i="11"/>
  <c r="AC646" i="11"/>
  <c r="A647" i="7"/>
  <c r="B647" i="7"/>
  <c r="C647" i="7"/>
  <c r="D647" i="7"/>
  <c r="E647" i="7"/>
  <c r="F647" i="7"/>
  <c r="G647" i="7"/>
  <c r="H647" i="7"/>
  <c r="I647" i="7"/>
  <c r="K647" i="7"/>
  <c r="L647" i="7"/>
  <c r="P647" i="7"/>
  <c r="AD647" i="11"/>
  <c r="AC647" i="11"/>
  <c r="A648" i="7"/>
  <c r="B648" i="7"/>
  <c r="C648" i="7"/>
  <c r="D648" i="7"/>
  <c r="E648" i="7"/>
  <c r="F648" i="7"/>
  <c r="H648" i="7"/>
  <c r="I648" i="7"/>
  <c r="K648" i="7"/>
  <c r="L648" i="7"/>
  <c r="P648" i="7"/>
  <c r="A649" i="7"/>
  <c r="B649" i="7"/>
  <c r="C649" i="7"/>
  <c r="D649" i="7"/>
  <c r="E649" i="7"/>
  <c r="F649" i="7"/>
  <c r="G649" i="7"/>
  <c r="H649" i="7"/>
  <c r="I649" i="7"/>
  <c r="K649" i="7"/>
  <c r="L649" i="7"/>
  <c r="P649" i="7"/>
  <c r="AG649" i="11"/>
  <c r="A650" i="7"/>
  <c r="B650" i="7"/>
  <c r="C650" i="7"/>
  <c r="D650" i="7"/>
  <c r="E650" i="7"/>
  <c r="F650" i="7"/>
  <c r="G650" i="7"/>
  <c r="H650" i="7"/>
  <c r="I650" i="7"/>
  <c r="K650" i="7"/>
  <c r="L650" i="7"/>
  <c r="P650" i="7"/>
  <c r="A651" i="7"/>
  <c r="B651" i="7"/>
  <c r="C651" i="7"/>
  <c r="D651" i="7"/>
  <c r="E651" i="7"/>
  <c r="F651" i="7"/>
  <c r="G651" i="7"/>
  <c r="H651" i="7"/>
  <c r="I651" i="7"/>
  <c r="K651" i="7"/>
  <c r="L651" i="7"/>
  <c r="P651" i="7"/>
  <c r="A652" i="7"/>
  <c r="B652" i="7"/>
  <c r="C652" i="7"/>
  <c r="D652" i="7"/>
  <c r="E652" i="7"/>
  <c r="F652" i="7"/>
  <c r="H652" i="7"/>
  <c r="I652" i="7"/>
  <c r="K652" i="7"/>
  <c r="L652" i="7"/>
  <c r="P652" i="7"/>
  <c r="A653" i="7"/>
  <c r="B653" i="7"/>
  <c r="C653" i="7"/>
  <c r="D653" i="7"/>
  <c r="E653" i="7"/>
  <c r="F653" i="7"/>
  <c r="G653" i="7"/>
  <c r="H653" i="7"/>
  <c r="I653" i="7"/>
  <c r="K653" i="7"/>
  <c r="L653" i="7"/>
  <c r="P653" i="7"/>
  <c r="AD653" i="11"/>
  <c r="AF653" i="11" s="1"/>
  <c r="A654" i="7"/>
  <c r="B654" i="7"/>
  <c r="C654" i="7"/>
  <c r="D654" i="7"/>
  <c r="E654" i="7"/>
  <c r="F654" i="7"/>
  <c r="G654" i="7"/>
  <c r="H654" i="7"/>
  <c r="I654" i="7"/>
  <c r="K654" i="7"/>
  <c r="L654" i="7"/>
  <c r="P654" i="7"/>
  <c r="AD654" i="11"/>
  <c r="AC654" i="11"/>
  <c r="A655" i="7"/>
  <c r="B655" i="7"/>
  <c r="C655" i="7"/>
  <c r="D655" i="7"/>
  <c r="E655" i="7"/>
  <c r="F655" i="7"/>
  <c r="G655" i="7"/>
  <c r="H655" i="7"/>
  <c r="I655" i="7"/>
  <c r="K655" i="7"/>
  <c r="L655" i="7"/>
  <c r="P655" i="7"/>
  <c r="AD655" i="11"/>
  <c r="A656" i="7"/>
  <c r="B656" i="7"/>
  <c r="C656" i="7"/>
  <c r="D656" i="7"/>
  <c r="E656" i="7"/>
  <c r="F656" i="7"/>
  <c r="H656" i="7"/>
  <c r="I656" i="7"/>
  <c r="K656" i="7"/>
  <c r="L656" i="7"/>
  <c r="P656" i="7"/>
  <c r="A657" i="7"/>
  <c r="B657" i="7"/>
  <c r="C657" i="7"/>
  <c r="D657" i="7"/>
  <c r="E657" i="7"/>
  <c r="F657" i="7"/>
  <c r="G657" i="7"/>
  <c r="H657" i="7"/>
  <c r="I657" i="7"/>
  <c r="K657" i="7"/>
  <c r="L657" i="7"/>
  <c r="P657" i="7"/>
  <c r="AG657" i="11"/>
  <c r="A658" i="7"/>
  <c r="B658" i="7"/>
  <c r="C658" i="7"/>
  <c r="D658" i="7"/>
  <c r="E658" i="7"/>
  <c r="F658" i="7"/>
  <c r="G658" i="7"/>
  <c r="H658" i="7"/>
  <c r="I658" i="7"/>
  <c r="K658" i="7"/>
  <c r="L658" i="7"/>
  <c r="P658" i="7"/>
  <c r="A659" i="7"/>
  <c r="B659" i="7"/>
  <c r="C659" i="7"/>
  <c r="D659" i="7"/>
  <c r="E659" i="7"/>
  <c r="F659" i="7"/>
  <c r="G659" i="7"/>
  <c r="H659" i="7"/>
  <c r="I659" i="7"/>
  <c r="K659" i="7"/>
  <c r="L659" i="7"/>
  <c r="P659" i="7"/>
  <c r="A660" i="7"/>
  <c r="B660" i="7"/>
  <c r="C660" i="7"/>
  <c r="D660" i="7"/>
  <c r="E660" i="7"/>
  <c r="F660" i="7"/>
  <c r="H660" i="7"/>
  <c r="I660" i="7"/>
  <c r="K660" i="7"/>
  <c r="L660" i="7"/>
  <c r="P660" i="7"/>
  <c r="A661" i="7"/>
  <c r="B661" i="7"/>
  <c r="C661" i="7"/>
  <c r="D661" i="7"/>
  <c r="E661" i="7"/>
  <c r="F661" i="7"/>
  <c r="G661" i="7"/>
  <c r="H661" i="7"/>
  <c r="I661" i="7"/>
  <c r="K661" i="7"/>
  <c r="L661" i="7"/>
  <c r="P661" i="7"/>
  <c r="AD661" i="11"/>
  <c r="A662" i="7"/>
  <c r="B662" i="7"/>
  <c r="C662" i="7"/>
  <c r="D662" i="7"/>
  <c r="E662" i="7"/>
  <c r="F662" i="7"/>
  <c r="G662" i="7"/>
  <c r="H662" i="7"/>
  <c r="I662" i="7"/>
  <c r="K662" i="7"/>
  <c r="L662" i="7"/>
  <c r="P662" i="7"/>
  <c r="AD662" i="11"/>
  <c r="A663" i="7"/>
  <c r="B663" i="7"/>
  <c r="C663" i="7"/>
  <c r="D663" i="7"/>
  <c r="E663" i="7"/>
  <c r="F663" i="7"/>
  <c r="G663" i="7"/>
  <c r="H663" i="7"/>
  <c r="I663" i="7"/>
  <c r="K663" i="7"/>
  <c r="L663" i="7"/>
  <c r="P663" i="7"/>
  <c r="AD663" i="11"/>
  <c r="A664" i="7"/>
  <c r="B664" i="7"/>
  <c r="C664" i="7"/>
  <c r="D664" i="7"/>
  <c r="E664" i="7"/>
  <c r="F664" i="7"/>
  <c r="H664" i="7"/>
  <c r="I664" i="7"/>
  <c r="K664" i="7"/>
  <c r="L664" i="7"/>
  <c r="P664" i="7"/>
  <c r="A665" i="7"/>
  <c r="B665" i="7"/>
  <c r="C665" i="7"/>
  <c r="D665" i="7"/>
  <c r="E665" i="7"/>
  <c r="F665" i="7"/>
  <c r="G665" i="7"/>
  <c r="H665" i="7"/>
  <c r="I665" i="7"/>
  <c r="K665" i="7"/>
  <c r="L665" i="7"/>
  <c r="P665" i="7"/>
  <c r="A666" i="7"/>
  <c r="B666" i="7"/>
  <c r="C666" i="7"/>
  <c r="D666" i="7"/>
  <c r="E666" i="7"/>
  <c r="F666" i="7"/>
  <c r="G666" i="7"/>
  <c r="H666" i="7"/>
  <c r="I666" i="7"/>
  <c r="K666" i="7"/>
  <c r="L666" i="7"/>
  <c r="P666" i="7"/>
  <c r="A667" i="7"/>
  <c r="B667" i="7"/>
  <c r="C667" i="7"/>
  <c r="D667" i="7"/>
  <c r="E667" i="7"/>
  <c r="F667" i="7"/>
  <c r="G667" i="7"/>
  <c r="H667" i="7"/>
  <c r="I667" i="7"/>
  <c r="K667" i="7"/>
  <c r="L667" i="7"/>
  <c r="P667" i="7"/>
  <c r="A668" i="7"/>
  <c r="B668" i="7"/>
  <c r="C668" i="7"/>
  <c r="D668" i="7"/>
  <c r="E668" i="7"/>
  <c r="F668" i="7"/>
  <c r="H668" i="7"/>
  <c r="I668" i="7"/>
  <c r="K668" i="7"/>
  <c r="L668" i="7"/>
  <c r="P668" i="7"/>
  <c r="AD668" i="11"/>
  <c r="A669" i="7"/>
  <c r="B669" i="7"/>
  <c r="C669" i="7"/>
  <c r="D669" i="7"/>
  <c r="E669" i="7"/>
  <c r="F669" i="7"/>
  <c r="G669" i="7"/>
  <c r="H669" i="7"/>
  <c r="I669" i="7"/>
  <c r="K669" i="7"/>
  <c r="L669" i="7"/>
  <c r="P669" i="7"/>
  <c r="AD669" i="11"/>
  <c r="AF669" i="11" s="1"/>
  <c r="A670" i="7"/>
  <c r="B670" i="7"/>
  <c r="C670" i="7"/>
  <c r="D670" i="7"/>
  <c r="E670" i="7"/>
  <c r="F670" i="7"/>
  <c r="G670" i="7"/>
  <c r="H670" i="7"/>
  <c r="I670" i="7"/>
  <c r="K670" i="7"/>
  <c r="L670" i="7"/>
  <c r="P670" i="7"/>
  <c r="AD670" i="11"/>
  <c r="AC670" i="11"/>
  <c r="A671" i="7"/>
  <c r="B671" i="7"/>
  <c r="C671" i="7"/>
  <c r="D671" i="7"/>
  <c r="E671" i="7"/>
  <c r="F671" i="7"/>
  <c r="G671" i="7"/>
  <c r="H671" i="7"/>
  <c r="I671" i="7"/>
  <c r="K671" i="7"/>
  <c r="L671" i="7"/>
  <c r="P671" i="7"/>
  <c r="AD671" i="11"/>
  <c r="AC671" i="11"/>
  <c r="A672" i="7"/>
  <c r="B672" i="7"/>
  <c r="C672" i="7"/>
  <c r="D672" i="7"/>
  <c r="E672" i="7"/>
  <c r="F672" i="7"/>
  <c r="H672" i="7"/>
  <c r="I672" i="7"/>
  <c r="K672" i="7"/>
  <c r="L672" i="7"/>
  <c r="P672" i="7"/>
  <c r="A673" i="7"/>
  <c r="B673" i="7"/>
  <c r="C673" i="7"/>
  <c r="D673" i="7"/>
  <c r="E673" i="7"/>
  <c r="F673" i="7"/>
  <c r="G673" i="7"/>
  <c r="H673" i="7"/>
  <c r="I673" i="7"/>
  <c r="K673" i="7"/>
  <c r="L673" i="7"/>
  <c r="P673" i="7"/>
  <c r="AG673" i="11"/>
  <c r="A674" i="7"/>
  <c r="B674" i="7"/>
  <c r="C674" i="7"/>
  <c r="D674" i="7"/>
  <c r="E674" i="7"/>
  <c r="F674" i="7"/>
  <c r="G674" i="7"/>
  <c r="H674" i="7"/>
  <c r="I674" i="7"/>
  <c r="K674" i="7"/>
  <c r="L674" i="7"/>
  <c r="P674" i="7"/>
  <c r="AG674" i="11"/>
  <c r="A675" i="7"/>
  <c r="B675" i="7"/>
  <c r="C675" i="7"/>
  <c r="D675" i="7"/>
  <c r="E675" i="7"/>
  <c r="F675" i="7"/>
  <c r="G675" i="7"/>
  <c r="H675" i="7"/>
  <c r="I675" i="7"/>
  <c r="K675" i="7"/>
  <c r="L675" i="7"/>
  <c r="P675" i="7"/>
  <c r="A676" i="7"/>
  <c r="B676" i="7"/>
  <c r="C676" i="7"/>
  <c r="D676" i="7"/>
  <c r="E676" i="7"/>
  <c r="F676" i="7"/>
  <c r="H676" i="7"/>
  <c r="I676" i="7"/>
  <c r="K676" i="7"/>
  <c r="L676" i="7"/>
  <c r="P676" i="7"/>
  <c r="A677" i="7"/>
  <c r="B677" i="7"/>
  <c r="C677" i="7"/>
  <c r="D677" i="7"/>
  <c r="E677" i="7"/>
  <c r="F677" i="7"/>
  <c r="G677" i="7"/>
  <c r="H677" i="7"/>
  <c r="I677" i="7"/>
  <c r="K677" i="7"/>
  <c r="L677" i="7"/>
  <c r="P677" i="7"/>
  <c r="AD677" i="11"/>
  <c r="AF677" i="11" s="1"/>
  <c r="AG677" i="11"/>
  <c r="A678" i="7"/>
  <c r="B678" i="7"/>
  <c r="C678" i="7"/>
  <c r="D678" i="7"/>
  <c r="E678" i="7"/>
  <c r="F678" i="7"/>
  <c r="G678" i="7"/>
  <c r="H678" i="7"/>
  <c r="I678" i="7"/>
  <c r="K678" i="7"/>
  <c r="L678" i="7"/>
  <c r="P678" i="7"/>
  <c r="AD678" i="11"/>
  <c r="AC678" i="11"/>
  <c r="A679" i="7"/>
  <c r="B679" i="7"/>
  <c r="C679" i="7"/>
  <c r="D679" i="7"/>
  <c r="E679" i="7"/>
  <c r="F679" i="7"/>
  <c r="G679" i="7"/>
  <c r="H679" i="7"/>
  <c r="I679" i="7"/>
  <c r="K679" i="7"/>
  <c r="L679" i="7"/>
  <c r="P679" i="7"/>
  <c r="AD679" i="11"/>
  <c r="AF679" i="11" s="1"/>
  <c r="AC679" i="11"/>
  <c r="A680" i="7"/>
  <c r="B680" i="7"/>
  <c r="C680" i="7"/>
  <c r="D680" i="7"/>
  <c r="E680" i="7"/>
  <c r="F680" i="7"/>
  <c r="H680" i="7"/>
  <c r="I680" i="7"/>
  <c r="K680" i="7"/>
  <c r="L680" i="7"/>
  <c r="P680" i="7"/>
  <c r="A681" i="7"/>
  <c r="B681" i="7"/>
  <c r="C681" i="7"/>
  <c r="D681" i="7"/>
  <c r="E681" i="7"/>
  <c r="F681" i="7"/>
  <c r="G681" i="7"/>
  <c r="H681" i="7"/>
  <c r="I681" i="7"/>
  <c r="K681" i="7"/>
  <c r="L681" i="7"/>
  <c r="P681" i="7"/>
  <c r="A682" i="7"/>
  <c r="B682" i="7"/>
  <c r="C682" i="7"/>
  <c r="D682" i="7"/>
  <c r="E682" i="7"/>
  <c r="F682" i="7"/>
  <c r="G682" i="7"/>
  <c r="H682" i="7"/>
  <c r="I682" i="7"/>
  <c r="K682" i="7"/>
  <c r="L682" i="7"/>
  <c r="P682" i="7"/>
  <c r="A683" i="7"/>
  <c r="B683" i="7"/>
  <c r="C683" i="7"/>
  <c r="D683" i="7"/>
  <c r="E683" i="7"/>
  <c r="F683" i="7"/>
  <c r="G683" i="7"/>
  <c r="H683" i="7"/>
  <c r="I683" i="7"/>
  <c r="K683" i="7"/>
  <c r="L683" i="7"/>
  <c r="P683" i="7"/>
  <c r="A684" i="7"/>
  <c r="B684" i="7"/>
  <c r="C684" i="7"/>
  <c r="D684" i="7"/>
  <c r="E684" i="7"/>
  <c r="F684" i="7"/>
  <c r="H684" i="7"/>
  <c r="I684" i="7"/>
  <c r="K684" i="7"/>
  <c r="L684" i="7"/>
  <c r="P684" i="7"/>
  <c r="A685" i="7"/>
  <c r="B685" i="7"/>
  <c r="C685" i="7"/>
  <c r="D685" i="7"/>
  <c r="E685" i="7"/>
  <c r="F685" i="7"/>
  <c r="G685" i="7"/>
  <c r="H685" i="7"/>
  <c r="I685" i="7"/>
  <c r="K685" i="7"/>
  <c r="L685" i="7"/>
  <c r="P685" i="7"/>
  <c r="AD685" i="11"/>
  <c r="A686" i="7"/>
  <c r="B686" i="7"/>
  <c r="C686" i="7"/>
  <c r="D686" i="7"/>
  <c r="E686" i="7"/>
  <c r="F686" i="7"/>
  <c r="G686" i="7"/>
  <c r="H686" i="7"/>
  <c r="I686" i="7"/>
  <c r="K686" i="7"/>
  <c r="L686" i="7"/>
  <c r="P686" i="7"/>
  <c r="AD686" i="11"/>
  <c r="AC686" i="11"/>
  <c r="A687" i="7"/>
  <c r="B687" i="7"/>
  <c r="C687" i="7"/>
  <c r="D687" i="7"/>
  <c r="E687" i="7"/>
  <c r="F687" i="7"/>
  <c r="G687" i="7"/>
  <c r="H687" i="7"/>
  <c r="I687" i="7"/>
  <c r="K687" i="7"/>
  <c r="L687" i="7"/>
  <c r="P687" i="7"/>
  <c r="AD687" i="11"/>
  <c r="A688" i="7"/>
  <c r="B688" i="7"/>
  <c r="C688" i="7"/>
  <c r="D688" i="7"/>
  <c r="E688" i="7"/>
  <c r="F688" i="7"/>
  <c r="H688" i="7"/>
  <c r="I688" i="7"/>
  <c r="K688" i="7"/>
  <c r="L688" i="7"/>
  <c r="P688" i="7"/>
  <c r="AC688" i="11"/>
  <c r="A689" i="7"/>
  <c r="B689" i="7"/>
  <c r="C689" i="7"/>
  <c r="D689" i="7"/>
  <c r="E689" i="7"/>
  <c r="F689" i="7"/>
  <c r="G689" i="7"/>
  <c r="H689" i="7"/>
  <c r="I689" i="7"/>
  <c r="K689" i="7"/>
  <c r="L689" i="7"/>
  <c r="P689" i="7"/>
  <c r="AD689" i="11"/>
  <c r="AG689" i="11"/>
  <c r="A690" i="7"/>
  <c r="B690" i="7"/>
  <c r="C690" i="7"/>
  <c r="D690" i="7"/>
  <c r="E690" i="7"/>
  <c r="F690" i="7"/>
  <c r="J690" i="7" s="1"/>
  <c r="G690" i="7"/>
  <c r="H690" i="7"/>
  <c r="I690" i="7"/>
  <c r="K690" i="7"/>
  <c r="L690" i="7"/>
  <c r="P690" i="7"/>
  <c r="A691" i="7"/>
  <c r="B691" i="7"/>
  <c r="C691" i="7"/>
  <c r="D691" i="7"/>
  <c r="E691" i="7"/>
  <c r="F691" i="7"/>
  <c r="G691" i="7"/>
  <c r="H691" i="7"/>
  <c r="I691" i="7"/>
  <c r="K691" i="7"/>
  <c r="L691" i="7"/>
  <c r="P691" i="7"/>
  <c r="A692" i="7"/>
  <c r="B692" i="7"/>
  <c r="C692" i="7"/>
  <c r="D692" i="7"/>
  <c r="E692" i="7"/>
  <c r="F692" i="7"/>
  <c r="H692" i="7"/>
  <c r="I692" i="7"/>
  <c r="K692" i="7"/>
  <c r="L692" i="7"/>
  <c r="P692" i="7"/>
  <c r="A693" i="7"/>
  <c r="B693" i="7"/>
  <c r="C693" i="7"/>
  <c r="D693" i="7"/>
  <c r="E693" i="7"/>
  <c r="F693" i="7"/>
  <c r="G693" i="7"/>
  <c r="H693" i="7"/>
  <c r="I693" i="7"/>
  <c r="K693" i="7"/>
  <c r="L693" i="7"/>
  <c r="P693" i="7"/>
  <c r="AD693" i="11"/>
  <c r="A694" i="7"/>
  <c r="B694" i="7"/>
  <c r="C694" i="7"/>
  <c r="D694" i="7"/>
  <c r="E694" i="7"/>
  <c r="F694" i="7"/>
  <c r="G694" i="7"/>
  <c r="H694" i="7"/>
  <c r="I694" i="7"/>
  <c r="K694" i="7"/>
  <c r="L694" i="7"/>
  <c r="P694" i="7"/>
  <c r="AD694" i="11"/>
  <c r="AC694" i="11"/>
  <c r="A695" i="7"/>
  <c r="B695" i="7"/>
  <c r="C695" i="7"/>
  <c r="D695" i="7"/>
  <c r="E695" i="7"/>
  <c r="F695" i="7"/>
  <c r="G695" i="7"/>
  <c r="H695" i="7"/>
  <c r="I695" i="7"/>
  <c r="K695" i="7"/>
  <c r="L695" i="7"/>
  <c r="P695" i="7"/>
  <c r="AD695" i="11"/>
  <c r="AC695" i="11"/>
  <c r="A696" i="7"/>
  <c r="B696" i="7"/>
  <c r="C696" i="7"/>
  <c r="D696" i="7"/>
  <c r="E696" i="7"/>
  <c r="F696" i="7"/>
  <c r="H696" i="7"/>
  <c r="I696" i="7"/>
  <c r="K696" i="7"/>
  <c r="L696" i="7"/>
  <c r="P696" i="7"/>
  <c r="A697" i="7"/>
  <c r="B697" i="7"/>
  <c r="C697" i="7"/>
  <c r="D697" i="7"/>
  <c r="E697" i="7"/>
  <c r="F697" i="7"/>
  <c r="G697" i="7"/>
  <c r="H697" i="7"/>
  <c r="I697" i="7"/>
  <c r="K697" i="7"/>
  <c r="L697" i="7"/>
  <c r="P697" i="7"/>
  <c r="AG697" i="11"/>
  <c r="A698" i="7"/>
  <c r="B698" i="7"/>
  <c r="C698" i="7"/>
  <c r="D698" i="7"/>
  <c r="E698" i="7"/>
  <c r="F698" i="7"/>
  <c r="G698" i="7"/>
  <c r="H698" i="7"/>
  <c r="I698" i="7"/>
  <c r="K698" i="7"/>
  <c r="L698" i="7"/>
  <c r="P698" i="7"/>
  <c r="A699" i="7"/>
  <c r="B699" i="7"/>
  <c r="C699" i="7"/>
  <c r="D699" i="7"/>
  <c r="E699" i="7"/>
  <c r="F699" i="7"/>
  <c r="G699" i="7"/>
  <c r="H699" i="7"/>
  <c r="I699" i="7"/>
  <c r="K699" i="7"/>
  <c r="L699" i="7"/>
  <c r="P699" i="7"/>
  <c r="AD699" i="11"/>
  <c r="A700" i="7"/>
  <c r="B700" i="7"/>
  <c r="C700" i="7"/>
  <c r="D700" i="7"/>
  <c r="E700" i="7"/>
  <c r="F700" i="7"/>
  <c r="H700" i="7"/>
  <c r="I700" i="7"/>
  <c r="K700" i="7"/>
  <c r="L700" i="7"/>
  <c r="P700" i="7"/>
  <c r="A701" i="7"/>
  <c r="B701" i="7"/>
  <c r="C701" i="7"/>
  <c r="D701" i="7"/>
  <c r="E701" i="7"/>
  <c r="F701" i="7"/>
  <c r="G701" i="7"/>
  <c r="H701" i="7"/>
  <c r="I701" i="7"/>
  <c r="K701" i="7"/>
  <c r="L701" i="7"/>
  <c r="P701" i="7"/>
  <c r="AD701" i="11"/>
  <c r="AC701" i="11"/>
  <c r="A702" i="7"/>
  <c r="B702" i="7"/>
  <c r="C702" i="7"/>
  <c r="D702" i="7"/>
  <c r="E702" i="7"/>
  <c r="F702" i="7"/>
  <c r="G702" i="7"/>
  <c r="H702" i="7"/>
  <c r="I702" i="7"/>
  <c r="K702" i="7"/>
  <c r="L702" i="7"/>
  <c r="P702" i="7"/>
  <c r="AD702" i="11"/>
  <c r="AC702" i="11"/>
  <c r="A703" i="7"/>
  <c r="B703" i="7"/>
  <c r="C703" i="7"/>
  <c r="D703" i="7"/>
  <c r="E703" i="7"/>
  <c r="F703" i="7"/>
  <c r="G703" i="7"/>
  <c r="H703" i="7"/>
  <c r="I703" i="7"/>
  <c r="K703" i="7"/>
  <c r="L703" i="7"/>
  <c r="P703" i="7"/>
  <c r="AD703" i="11"/>
  <c r="A704" i="7"/>
  <c r="B704" i="7"/>
  <c r="C704" i="7"/>
  <c r="D704" i="7"/>
  <c r="E704" i="7"/>
  <c r="F704" i="7"/>
  <c r="H704" i="7"/>
  <c r="I704" i="7"/>
  <c r="K704" i="7"/>
  <c r="L704" i="7"/>
  <c r="P704" i="7"/>
  <c r="AD704" i="11"/>
  <c r="AF704" i="11" s="1"/>
  <c r="A705" i="7"/>
  <c r="B705" i="7"/>
  <c r="C705" i="7"/>
  <c r="D705" i="7"/>
  <c r="E705" i="7"/>
  <c r="F705" i="7"/>
  <c r="G705" i="7"/>
  <c r="H705" i="7"/>
  <c r="I705" i="7"/>
  <c r="K705" i="7"/>
  <c r="L705" i="7"/>
  <c r="P705" i="7"/>
  <c r="AG705" i="11"/>
  <c r="A706" i="7"/>
  <c r="B706" i="7"/>
  <c r="C706" i="7"/>
  <c r="D706" i="7"/>
  <c r="E706" i="7"/>
  <c r="F706" i="7"/>
  <c r="G706" i="7"/>
  <c r="H706" i="7"/>
  <c r="I706" i="7"/>
  <c r="K706" i="7"/>
  <c r="L706" i="7"/>
  <c r="P706" i="7"/>
  <c r="A707" i="7"/>
  <c r="B707" i="7"/>
  <c r="C707" i="7"/>
  <c r="D707" i="7"/>
  <c r="E707" i="7"/>
  <c r="F707" i="7"/>
  <c r="G707" i="7"/>
  <c r="H707" i="7"/>
  <c r="I707" i="7"/>
  <c r="K707" i="7"/>
  <c r="L707" i="7"/>
  <c r="P707" i="7"/>
  <c r="AG707" i="11"/>
  <c r="A708" i="7"/>
  <c r="B708" i="7"/>
  <c r="C708" i="7"/>
  <c r="D708" i="7"/>
  <c r="E708" i="7"/>
  <c r="F708" i="7"/>
  <c r="H708" i="7"/>
  <c r="I708" i="7"/>
  <c r="K708" i="7"/>
  <c r="L708" i="7"/>
  <c r="P708" i="7"/>
  <c r="A709" i="7"/>
  <c r="B709" i="7"/>
  <c r="C709" i="7"/>
  <c r="D709" i="7"/>
  <c r="E709" i="7"/>
  <c r="F709" i="7"/>
  <c r="G709" i="7"/>
  <c r="H709" i="7"/>
  <c r="I709" i="7"/>
  <c r="K709" i="7"/>
  <c r="L709" i="7"/>
  <c r="P709" i="7"/>
  <c r="AD709" i="11"/>
  <c r="A710" i="7"/>
  <c r="B710" i="7"/>
  <c r="C710" i="7"/>
  <c r="D710" i="7"/>
  <c r="E710" i="7"/>
  <c r="F710" i="7"/>
  <c r="G710" i="7"/>
  <c r="H710" i="7"/>
  <c r="I710" i="7"/>
  <c r="K710" i="7"/>
  <c r="L710" i="7"/>
  <c r="P710" i="7"/>
  <c r="AD710" i="11"/>
  <c r="A711" i="7"/>
  <c r="B711" i="7"/>
  <c r="C711" i="7"/>
  <c r="D711" i="7"/>
  <c r="E711" i="7"/>
  <c r="F711" i="7"/>
  <c r="G711" i="7"/>
  <c r="H711" i="7"/>
  <c r="I711" i="7"/>
  <c r="K711" i="7"/>
  <c r="L711" i="7"/>
  <c r="P711" i="7"/>
  <c r="AD711" i="11"/>
  <c r="AC711" i="11"/>
  <c r="A712" i="7"/>
  <c r="B712" i="7"/>
  <c r="C712" i="7"/>
  <c r="D712" i="7"/>
  <c r="E712" i="7"/>
  <c r="F712" i="7"/>
  <c r="H712" i="7"/>
  <c r="I712" i="7"/>
  <c r="K712" i="7"/>
  <c r="L712" i="7"/>
  <c r="P712" i="7"/>
  <c r="A713" i="7"/>
  <c r="B713" i="7"/>
  <c r="C713" i="7"/>
  <c r="D713" i="7"/>
  <c r="E713" i="7"/>
  <c r="F713" i="7"/>
  <c r="G713" i="7"/>
  <c r="H713" i="7"/>
  <c r="I713" i="7"/>
  <c r="K713" i="7"/>
  <c r="L713" i="7"/>
  <c r="P713" i="7"/>
  <c r="AD713" i="11"/>
  <c r="AG713" i="11"/>
  <c r="A714" i="7"/>
  <c r="B714" i="7"/>
  <c r="C714" i="7"/>
  <c r="D714" i="7"/>
  <c r="E714" i="7"/>
  <c r="F714" i="7"/>
  <c r="G714" i="7"/>
  <c r="H714" i="7"/>
  <c r="I714" i="7"/>
  <c r="K714" i="7"/>
  <c r="L714" i="7"/>
  <c r="P714" i="7"/>
  <c r="AG714" i="11"/>
  <c r="A715" i="7"/>
  <c r="B715" i="7"/>
  <c r="C715" i="7"/>
  <c r="D715" i="7"/>
  <c r="E715" i="7"/>
  <c r="F715" i="7"/>
  <c r="G715" i="7"/>
  <c r="H715" i="7"/>
  <c r="I715" i="7"/>
  <c r="K715" i="7"/>
  <c r="L715" i="7"/>
  <c r="P715" i="7"/>
  <c r="A716" i="7"/>
  <c r="B716" i="7"/>
  <c r="C716" i="7"/>
  <c r="D716" i="7"/>
  <c r="E716" i="7"/>
  <c r="F716" i="7"/>
  <c r="H716" i="7"/>
  <c r="I716" i="7"/>
  <c r="K716" i="7"/>
  <c r="L716" i="7"/>
  <c r="P716" i="7"/>
  <c r="A717" i="7"/>
  <c r="B717" i="7"/>
  <c r="C717" i="7"/>
  <c r="D717" i="7"/>
  <c r="E717" i="7"/>
  <c r="F717" i="7"/>
  <c r="G717" i="7"/>
  <c r="H717" i="7"/>
  <c r="I717" i="7"/>
  <c r="K717" i="7"/>
  <c r="L717" i="7"/>
  <c r="P717" i="7"/>
  <c r="AD717" i="11"/>
  <c r="AG717" i="11"/>
  <c r="A718" i="7"/>
  <c r="B718" i="7"/>
  <c r="C718" i="7"/>
  <c r="D718" i="7"/>
  <c r="E718" i="7"/>
  <c r="F718" i="7"/>
  <c r="G718" i="7"/>
  <c r="H718" i="7"/>
  <c r="I718" i="7"/>
  <c r="K718" i="7"/>
  <c r="L718" i="7"/>
  <c r="P718" i="7"/>
  <c r="AD718" i="11"/>
  <c r="A719" i="7"/>
  <c r="B719" i="7"/>
  <c r="C719" i="7"/>
  <c r="D719" i="7"/>
  <c r="E719" i="7"/>
  <c r="F719" i="7"/>
  <c r="G719" i="7"/>
  <c r="H719" i="7"/>
  <c r="I719" i="7"/>
  <c r="K719" i="7"/>
  <c r="L719" i="7"/>
  <c r="P719" i="7"/>
  <c r="AD719" i="11"/>
  <c r="A720" i="7"/>
  <c r="B720" i="7"/>
  <c r="C720" i="7"/>
  <c r="D720" i="7"/>
  <c r="E720" i="7"/>
  <c r="F720" i="7"/>
  <c r="H720" i="7"/>
  <c r="I720" i="7"/>
  <c r="K720" i="7"/>
  <c r="L720" i="7"/>
  <c r="P720" i="7"/>
  <c r="A721" i="7"/>
  <c r="B721" i="7"/>
  <c r="C721" i="7"/>
  <c r="D721" i="7"/>
  <c r="E721" i="7"/>
  <c r="F721" i="7"/>
  <c r="G721" i="7"/>
  <c r="H721" i="7"/>
  <c r="I721" i="7"/>
  <c r="K721" i="7"/>
  <c r="L721" i="7"/>
  <c r="P721" i="7"/>
  <c r="AG721" i="11"/>
  <c r="A722" i="7"/>
  <c r="B722" i="7"/>
  <c r="C722" i="7"/>
  <c r="D722" i="7"/>
  <c r="E722" i="7"/>
  <c r="F722" i="7"/>
  <c r="G722" i="7"/>
  <c r="H722" i="7"/>
  <c r="I722" i="7"/>
  <c r="K722" i="7"/>
  <c r="L722" i="7"/>
  <c r="P722" i="7"/>
  <c r="A723" i="7"/>
  <c r="B723" i="7"/>
  <c r="C723" i="7"/>
  <c r="D723" i="7"/>
  <c r="E723" i="7"/>
  <c r="F723" i="7"/>
  <c r="G723" i="7"/>
  <c r="H723" i="7"/>
  <c r="I723" i="7"/>
  <c r="K723" i="7"/>
  <c r="L723" i="7"/>
  <c r="P723" i="7"/>
  <c r="A724" i="7"/>
  <c r="B724" i="7"/>
  <c r="C724" i="7"/>
  <c r="D724" i="7"/>
  <c r="E724" i="7"/>
  <c r="F724" i="7"/>
  <c r="H724" i="7"/>
  <c r="I724" i="7"/>
  <c r="K724" i="7"/>
  <c r="L724" i="7"/>
  <c r="P724" i="7"/>
  <c r="A725" i="7"/>
  <c r="B725" i="7"/>
  <c r="C725" i="7"/>
  <c r="D725" i="7"/>
  <c r="E725" i="7"/>
  <c r="F725" i="7"/>
  <c r="G725" i="7"/>
  <c r="H725" i="7"/>
  <c r="I725" i="7"/>
  <c r="K725" i="7"/>
  <c r="L725" i="7"/>
  <c r="P725" i="7"/>
  <c r="AD725" i="11"/>
  <c r="A726" i="7"/>
  <c r="B726" i="7"/>
  <c r="C726" i="7"/>
  <c r="D726" i="7"/>
  <c r="E726" i="7"/>
  <c r="F726" i="7"/>
  <c r="G726" i="7"/>
  <c r="H726" i="7"/>
  <c r="I726" i="7"/>
  <c r="K726" i="7"/>
  <c r="L726" i="7"/>
  <c r="P726" i="7"/>
  <c r="AD726" i="11"/>
  <c r="AC726" i="11"/>
  <c r="A727" i="7"/>
  <c r="B727" i="7"/>
  <c r="C727" i="7"/>
  <c r="D727" i="7"/>
  <c r="E727" i="7"/>
  <c r="F727" i="7"/>
  <c r="G727" i="7"/>
  <c r="H727" i="7"/>
  <c r="I727" i="7"/>
  <c r="K727" i="7"/>
  <c r="L727" i="7"/>
  <c r="P727" i="7"/>
  <c r="AD727" i="11"/>
  <c r="AC727" i="11"/>
  <c r="A728" i="7"/>
  <c r="B728" i="7"/>
  <c r="C728" i="7"/>
  <c r="D728" i="7"/>
  <c r="E728" i="7"/>
  <c r="F728" i="7"/>
  <c r="H728" i="7"/>
  <c r="I728" i="7"/>
  <c r="K728" i="7"/>
  <c r="L728" i="7"/>
  <c r="P728" i="7"/>
  <c r="AD728" i="11"/>
  <c r="AF728" i="11" s="1"/>
  <c r="A729" i="7"/>
  <c r="B729" i="7"/>
  <c r="C729" i="7"/>
  <c r="D729" i="7"/>
  <c r="E729" i="7"/>
  <c r="F729" i="7"/>
  <c r="G729" i="7"/>
  <c r="H729" i="7"/>
  <c r="I729" i="7"/>
  <c r="K729" i="7"/>
  <c r="L729" i="7"/>
  <c r="P729" i="7"/>
  <c r="AG729" i="11"/>
  <c r="A730" i="7"/>
  <c r="B730" i="7"/>
  <c r="C730" i="7"/>
  <c r="D730" i="7"/>
  <c r="E730" i="7"/>
  <c r="F730" i="7"/>
  <c r="G730" i="7"/>
  <c r="H730" i="7"/>
  <c r="I730" i="7"/>
  <c r="K730" i="7"/>
  <c r="L730" i="7"/>
  <c r="P730" i="7"/>
  <c r="A731" i="7"/>
  <c r="B731" i="7"/>
  <c r="C731" i="7"/>
  <c r="D731" i="7"/>
  <c r="E731" i="7"/>
  <c r="F731" i="7"/>
  <c r="G731" i="7"/>
  <c r="H731" i="7"/>
  <c r="I731" i="7"/>
  <c r="K731" i="7"/>
  <c r="L731" i="7"/>
  <c r="P731" i="7"/>
  <c r="A732" i="7"/>
  <c r="B732" i="7"/>
  <c r="C732" i="7"/>
  <c r="D732" i="7"/>
  <c r="E732" i="7"/>
  <c r="F732" i="7"/>
  <c r="H732" i="7"/>
  <c r="I732" i="7"/>
  <c r="K732" i="7"/>
  <c r="L732" i="7"/>
  <c r="P732" i="7"/>
  <c r="A733" i="7"/>
  <c r="B733" i="7"/>
  <c r="C733" i="7"/>
  <c r="D733" i="7"/>
  <c r="E733" i="7"/>
  <c r="F733" i="7"/>
  <c r="G733" i="7"/>
  <c r="H733" i="7"/>
  <c r="I733" i="7"/>
  <c r="K733" i="7"/>
  <c r="L733" i="7"/>
  <c r="P733" i="7"/>
  <c r="AD733" i="11"/>
  <c r="AG733" i="11"/>
  <c r="A734" i="7"/>
  <c r="B734" i="7"/>
  <c r="C734" i="7"/>
  <c r="D734" i="7"/>
  <c r="E734" i="7"/>
  <c r="F734" i="7"/>
  <c r="G734" i="7"/>
  <c r="H734" i="7"/>
  <c r="I734" i="7"/>
  <c r="K734" i="7"/>
  <c r="L734" i="7"/>
  <c r="P734" i="7"/>
  <c r="AD734" i="11"/>
  <c r="AC734" i="11"/>
  <c r="A735" i="7"/>
  <c r="B735" i="7"/>
  <c r="C735" i="7"/>
  <c r="D735" i="7"/>
  <c r="E735" i="7"/>
  <c r="F735" i="7"/>
  <c r="G735" i="7"/>
  <c r="H735" i="7"/>
  <c r="I735" i="7"/>
  <c r="K735" i="7"/>
  <c r="L735" i="7"/>
  <c r="P735" i="7"/>
  <c r="AD735" i="11"/>
  <c r="AC735" i="11"/>
  <c r="A736" i="7"/>
  <c r="B736" i="7"/>
  <c r="C736" i="7"/>
  <c r="D736" i="7"/>
  <c r="E736" i="7"/>
  <c r="F736" i="7"/>
  <c r="H736" i="7"/>
  <c r="I736" i="7"/>
  <c r="K736" i="7"/>
  <c r="L736" i="7"/>
  <c r="P736" i="7"/>
  <c r="AD736" i="11"/>
  <c r="AF736" i="11" s="1"/>
  <c r="A737" i="7"/>
  <c r="B737" i="7"/>
  <c r="C737" i="7"/>
  <c r="D737" i="7"/>
  <c r="E737" i="7"/>
  <c r="F737" i="7"/>
  <c r="G737" i="7"/>
  <c r="H737" i="7"/>
  <c r="I737" i="7"/>
  <c r="K737" i="7"/>
  <c r="L737" i="7"/>
  <c r="P737" i="7"/>
  <c r="AG737" i="11"/>
  <c r="A738" i="7"/>
  <c r="B738" i="7"/>
  <c r="C738" i="7"/>
  <c r="D738" i="7"/>
  <c r="E738" i="7"/>
  <c r="F738" i="7"/>
  <c r="G738" i="7"/>
  <c r="H738" i="7"/>
  <c r="I738" i="7"/>
  <c r="K738" i="7"/>
  <c r="L738" i="7"/>
  <c r="P738" i="7"/>
  <c r="AD738" i="11"/>
  <c r="A739" i="7"/>
  <c r="B739" i="7"/>
  <c r="C739" i="7"/>
  <c r="D739" i="7"/>
  <c r="E739" i="7"/>
  <c r="F739" i="7"/>
  <c r="G739" i="7"/>
  <c r="H739" i="7"/>
  <c r="I739" i="7"/>
  <c r="K739" i="7"/>
  <c r="L739" i="7"/>
  <c r="P739" i="7"/>
  <c r="A740" i="7"/>
  <c r="B740" i="7"/>
  <c r="C740" i="7"/>
  <c r="D740" i="7"/>
  <c r="E740" i="7"/>
  <c r="F740" i="7"/>
  <c r="H740" i="7"/>
  <c r="I740" i="7"/>
  <c r="K740" i="7"/>
  <c r="L740" i="7"/>
  <c r="P740" i="7"/>
  <c r="A741" i="7"/>
  <c r="B741" i="7"/>
  <c r="C741" i="7"/>
  <c r="D741" i="7"/>
  <c r="E741" i="7"/>
  <c r="F741" i="7"/>
  <c r="G741" i="7"/>
  <c r="H741" i="7"/>
  <c r="I741" i="7"/>
  <c r="K741" i="7"/>
  <c r="L741" i="7"/>
  <c r="P741" i="7"/>
  <c r="AD741" i="11"/>
  <c r="A742" i="7"/>
  <c r="B742" i="7"/>
  <c r="C742" i="7"/>
  <c r="D742" i="7"/>
  <c r="E742" i="7"/>
  <c r="F742" i="7"/>
  <c r="G742" i="7"/>
  <c r="H742" i="7"/>
  <c r="I742" i="7"/>
  <c r="K742" i="7"/>
  <c r="L742" i="7"/>
  <c r="P742" i="7"/>
  <c r="AD742" i="11"/>
  <c r="A743" i="7"/>
  <c r="B743" i="7"/>
  <c r="C743" i="7"/>
  <c r="D743" i="7"/>
  <c r="E743" i="7"/>
  <c r="F743" i="7"/>
  <c r="G743" i="7"/>
  <c r="H743" i="7"/>
  <c r="I743" i="7"/>
  <c r="K743" i="7"/>
  <c r="L743" i="7"/>
  <c r="P743" i="7"/>
  <c r="AD743" i="11"/>
  <c r="AC743" i="11"/>
  <c r="A744" i="7"/>
  <c r="B744" i="7"/>
  <c r="C744" i="7"/>
  <c r="D744" i="7"/>
  <c r="E744" i="7"/>
  <c r="F744" i="7"/>
  <c r="H744" i="7"/>
  <c r="I744" i="7"/>
  <c r="K744" i="7"/>
  <c r="L744" i="7"/>
  <c r="P744" i="7"/>
  <c r="AC744" i="11"/>
  <c r="A745" i="7"/>
  <c r="B745" i="7"/>
  <c r="C745" i="7"/>
  <c r="D745" i="7"/>
  <c r="E745" i="7"/>
  <c r="F745" i="7"/>
  <c r="G745" i="7"/>
  <c r="H745" i="7"/>
  <c r="I745" i="7"/>
  <c r="K745" i="7"/>
  <c r="L745" i="7"/>
  <c r="P745" i="7"/>
  <c r="AG745" i="11"/>
  <c r="A746" i="7"/>
  <c r="B746" i="7"/>
  <c r="C746" i="7"/>
  <c r="D746" i="7"/>
  <c r="E746" i="7"/>
  <c r="F746" i="7"/>
  <c r="G746" i="7"/>
  <c r="H746" i="7"/>
  <c r="I746" i="7"/>
  <c r="K746" i="7"/>
  <c r="L746" i="7"/>
  <c r="P746" i="7"/>
  <c r="A747" i="7"/>
  <c r="B747" i="7"/>
  <c r="C747" i="7"/>
  <c r="D747" i="7"/>
  <c r="E747" i="7"/>
  <c r="F747" i="7"/>
  <c r="G747" i="7"/>
  <c r="H747" i="7"/>
  <c r="I747" i="7"/>
  <c r="K747" i="7"/>
  <c r="L747" i="7"/>
  <c r="P747" i="7"/>
  <c r="AD747" i="11"/>
  <c r="A748" i="7"/>
  <c r="B748" i="7"/>
  <c r="C748" i="7"/>
  <c r="D748" i="7"/>
  <c r="E748" i="7"/>
  <c r="F748" i="7"/>
  <c r="H748" i="7"/>
  <c r="I748" i="7"/>
  <c r="K748" i="7"/>
  <c r="L748" i="7"/>
  <c r="P748" i="7"/>
  <c r="A749" i="7"/>
  <c r="B749" i="7"/>
  <c r="C749" i="7"/>
  <c r="D749" i="7"/>
  <c r="E749" i="7"/>
  <c r="F749" i="7"/>
  <c r="G749" i="7"/>
  <c r="H749" i="7"/>
  <c r="I749" i="7"/>
  <c r="K749" i="7"/>
  <c r="L749" i="7"/>
  <c r="P749" i="7"/>
  <c r="AD749" i="11"/>
  <c r="A750" i="7"/>
  <c r="B750" i="7"/>
  <c r="C750" i="7"/>
  <c r="D750" i="7"/>
  <c r="E750" i="7"/>
  <c r="F750" i="7"/>
  <c r="G750" i="7"/>
  <c r="H750" i="7"/>
  <c r="I750" i="7"/>
  <c r="K750" i="7"/>
  <c r="L750" i="7"/>
  <c r="P750" i="7"/>
  <c r="AD750" i="11"/>
  <c r="A751" i="7"/>
  <c r="B751" i="7"/>
  <c r="C751" i="7"/>
  <c r="D751" i="7"/>
  <c r="E751" i="7"/>
  <c r="F751" i="7"/>
  <c r="G751" i="7"/>
  <c r="H751" i="7"/>
  <c r="I751" i="7"/>
  <c r="K751" i="7"/>
  <c r="L751" i="7"/>
  <c r="P751" i="7"/>
  <c r="AD751" i="11"/>
  <c r="A752" i="7"/>
  <c r="B752" i="7"/>
  <c r="C752" i="7"/>
  <c r="D752" i="7"/>
  <c r="E752" i="7"/>
  <c r="F752" i="7"/>
  <c r="H752" i="7"/>
  <c r="I752" i="7"/>
  <c r="K752" i="7"/>
  <c r="L752" i="7"/>
  <c r="P752" i="7"/>
  <c r="AC752" i="11"/>
  <c r="A753" i="7"/>
  <c r="B753" i="7"/>
  <c r="C753" i="7"/>
  <c r="D753" i="7"/>
  <c r="E753" i="7"/>
  <c r="F753" i="7"/>
  <c r="G753" i="7"/>
  <c r="H753" i="7"/>
  <c r="I753" i="7"/>
  <c r="K753" i="7"/>
  <c r="L753" i="7"/>
  <c r="P753" i="7"/>
  <c r="AG753" i="11"/>
  <c r="A754" i="7"/>
  <c r="B754" i="7"/>
  <c r="C754" i="7"/>
  <c r="D754" i="7"/>
  <c r="E754" i="7"/>
  <c r="F754" i="7"/>
  <c r="G754" i="7"/>
  <c r="H754" i="7"/>
  <c r="I754" i="7"/>
  <c r="K754" i="7"/>
  <c r="L754" i="7"/>
  <c r="P754" i="7"/>
  <c r="A755" i="7"/>
  <c r="B755" i="7"/>
  <c r="C755" i="7"/>
  <c r="D755" i="7"/>
  <c r="E755" i="7"/>
  <c r="F755" i="7"/>
  <c r="G755" i="7"/>
  <c r="H755" i="7"/>
  <c r="I755" i="7"/>
  <c r="K755" i="7"/>
  <c r="L755" i="7"/>
  <c r="P755" i="7"/>
  <c r="AD755" i="11"/>
  <c r="A756" i="7"/>
  <c r="B756" i="7"/>
  <c r="C756" i="7"/>
  <c r="D756" i="7"/>
  <c r="E756" i="7"/>
  <c r="F756" i="7"/>
  <c r="H756" i="7"/>
  <c r="I756" i="7"/>
  <c r="K756" i="7"/>
  <c r="L756" i="7"/>
  <c r="P756" i="7"/>
  <c r="A757" i="7"/>
  <c r="B757" i="7"/>
  <c r="C757" i="7"/>
  <c r="D757" i="7"/>
  <c r="E757" i="7"/>
  <c r="F757" i="7"/>
  <c r="G757" i="7"/>
  <c r="H757" i="7"/>
  <c r="I757" i="7"/>
  <c r="K757" i="7"/>
  <c r="L757" i="7"/>
  <c r="P757" i="7"/>
  <c r="AD757" i="11"/>
  <c r="A758" i="7"/>
  <c r="B758" i="7"/>
  <c r="C758" i="7"/>
  <c r="D758" i="7"/>
  <c r="E758" i="7"/>
  <c r="F758" i="7"/>
  <c r="G758" i="7"/>
  <c r="H758" i="7"/>
  <c r="I758" i="7"/>
  <c r="K758" i="7"/>
  <c r="L758" i="7"/>
  <c r="P758" i="7"/>
  <c r="AD758" i="11"/>
  <c r="AC758" i="11"/>
  <c r="A759" i="7"/>
  <c r="B759" i="7"/>
  <c r="C759" i="7"/>
  <c r="D759" i="7"/>
  <c r="E759" i="7"/>
  <c r="F759" i="7"/>
  <c r="G759" i="7"/>
  <c r="H759" i="7"/>
  <c r="I759" i="7"/>
  <c r="K759" i="7"/>
  <c r="L759" i="7"/>
  <c r="P759" i="7"/>
  <c r="AD759" i="11"/>
  <c r="AC759" i="11"/>
  <c r="A760" i="7"/>
  <c r="B760" i="7"/>
  <c r="C760" i="7"/>
  <c r="D760" i="7"/>
  <c r="E760" i="7"/>
  <c r="F760" i="7"/>
  <c r="H760" i="7"/>
  <c r="I760" i="7"/>
  <c r="K760" i="7"/>
  <c r="L760" i="7"/>
  <c r="P760" i="7"/>
  <c r="A761" i="7"/>
  <c r="B761" i="7"/>
  <c r="C761" i="7"/>
  <c r="D761" i="7"/>
  <c r="E761" i="7"/>
  <c r="F761" i="7"/>
  <c r="G761" i="7"/>
  <c r="H761" i="7"/>
  <c r="I761" i="7"/>
  <c r="K761" i="7"/>
  <c r="L761" i="7"/>
  <c r="P761" i="7"/>
  <c r="AG761" i="11"/>
  <c r="A762" i="7"/>
  <c r="B762" i="7"/>
  <c r="C762" i="7"/>
  <c r="D762" i="7"/>
  <c r="E762" i="7"/>
  <c r="F762" i="7"/>
  <c r="G762" i="7"/>
  <c r="H762" i="7"/>
  <c r="I762" i="7"/>
  <c r="K762" i="7"/>
  <c r="L762" i="7"/>
  <c r="P762" i="7"/>
  <c r="A763" i="7"/>
  <c r="B763" i="7"/>
  <c r="C763" i="7"/>
  <c r="D763" i="7"/>
  <c r="E763" i="7"/>
  <c r="F763" i="7"/>
  <c r="G763" i="7"/>
  <c r="H763" i="7"/>
  <c r="I763" i="7"/>
  <c r="K763" i="7"/>
  <c r="L763" i="7"/>
  <c r="P763" i="7"/>
  <c r="A764" i="7"/>
  <c r="B764" i="7"/>
  <c r="C764" i="7"/>
  <c r="D764" i="7"/>
  <c r="E764" i="7"/>
  <c r="F764" i="7"/>
  <c r="H764" i="7"/>
  <c r="I764" i="7"/>
  <c r="K764" i="7"/>
  <c r="L764" i="7"/>
  <c r="P764" i="7"/>
  <c r="A765" i="7"/>
  <c r="B765" i="7"/>
  <c r="C765" i="7"/>
  <c r="D765" i="7"/>
  <c r="E765" i="7"/>
  <c r="F765" i="7"/>
  <c r="G765" i="7"/>
  <c r="H765" i="7"/>
  <c r="I765" i="7"/>
  <c r="K765" i="7"/>
  <c r="L765" i="7"/>
  <c r="P765" i="7"/>
  <c r="AD765" i="11"/>
  <c r="A766" i="7"/>
  <c r="B766" i="7"/>
  <c r="C766" i="7"/>
  <c r="D766" i="7"/>
  <c r="E766" i="7"/>
  <c r="F766" i="7"/>
  <c r="G766" i="7"/>
  <c r="H766" i="7"/>
  <c r="I766" i="7"/>
  <c r="K766" i="7"/>
  <c r="L766" i="7"/>
  <c r="P766" i="7"/>
  <c r="AD766" i="11"/>
  <c r="AC766" i="11"/>
  <c r="A767" i="7"/>
  <c r="B767" i="7"/>
  <c r="C767" i="7"/>
  <c r="D767" i="7"/>
  <c r="E767" i="7"/>
  <c r="F767" i="7"/>
  <c r="G767" i="7"/>
  <c r="H767" i="7"/>
  <c r="I767" i="7"/>
  <c r="K767" i="7"/>
  <c r="L767" i="7"/>
  <c r="P767" i="7"/>
  <c r="AD767" i="11"/>
  <c r="AF767" i="11" s="1"/>
  <c r="AC767" i="11"/>
  <c r="A768" i="7"/>
  <c r="B768" i="7"/>
  <c r="C768" i="7"/>
  <c r="D768" i="7"/>
  <c r="E768" i="7"/>
  <c r="F768" i="7"/>
  <c r="H768" i="7"/>
  <c r="I768" i="7"/>
  <c r="K768" i="7"/>
  <c r="L768" i="7"/>
  <c r="P768" i="7"/>
  <c r="AD768" i="11"/>
  <c r="AF768" i="11" s="1"/>
  <c r="A769" i="7"/>
  <c r="B769" i="7"/>
  <c r="C769" i="7"/>
  <c r="D769" i="7"/>
  <c r="E769" i="7"/>
  <c r="F769" i="7"/>
  <c r="G769" i="7"/>
  <c r="H769" i="7"/>
  <c r="I769" i="7"/>
  <c r="K769" i="7"/>
  <c r="L769" i="7"/>
  <c r="P769" i="7"/>
  <c r="AG769" i="11"/>
  <c r="A770" i="7"/>
  <c r="B770" i="7"/>
  <c r="C770" i="7"/>
  <c r="D770" i="7"/>
  <c r="E770" i="7"/>
  <c r="F770" i="7"/>
  <c r="G770" i="7"/>
  <c r="H770" i="7"/>
  <c r="I770" i="7"/>
  <c r="K770" i="7"/>
  <c r="L770" i="7"/>
  <c r="P770" i="7"/>
  <c r="A771" i="7"/>
  <c r="B771" i="7"/>
  <c r="C771" i="7"/>
  <c r="D771" i="7"/>
  <c r="E771" i="7"/>
  <c r="F771" i="7"/>
  <c r="G771" i="7"/>
  <c r="H771" i="7"/>
  <c r="I771" i="7"/>
  <c r="K771" i="7"/>
  <c r="L771" i="7"/>
  <c r="P771" i="7"/>
  <c r="A772" i="7"/>
  <c r="B772" i="7"/>
  <c r="C772" i="7"/>
  <c r="D772" i="7"/>
  <c r="E772" i="7"/>
  <c r="F772" i="7"/>
  <c r="H772" i="7"/>
  <c r="I772" i="7"/>
  <c r="K772" i="7"/>
  <c r="L772" i="7"/>
  <c r="P772" i="7"/>
  <c r="A773" i="7"/>
  <c r="B773" i="7"/>
  <c r="C773" i="7"/>
  <c r="D773" i="7"/>
  <c r="E773" i="7"/>
  <c r="F773" i="7"/>
  <c r="G773" i="7"/>
  <c r="H773" i="7"/>
  <c r="I773" i="7"/>
  <c r="K773" i="7"/>
  <c r="L773" i="7"/>
  <c r="P773" i="7"/>
  <c r="AD773" i="11"/>
  <c r="A774" i="7"/>
  <c r="B774" i="7"/>
  <c r="C774" i="7"/>
  <c r="D774" i="7"/>
  <c r="E774" i="7"/>
  <c r="F774" i="7"/>
  <c r="G774" i="7"/>
  <c r="H774" i="7"/>
  <c r="I774" i="7"/>
  <c r="K774" i="7"/>
  <c r="L774" i="7"/>
  <c r="P774" i="7"/>
  <c r="AD774" i="11"/>
  <c r="A775" i="7"/>
  <c r="B775" i="7"/>
  <c r="C775" i="7"/>
  <c r="D775" i="7"/>
  <c r="E775" i="7"/>
  <c r="F775" i="7"/>
  <c r="G775" i="7"/>
  <c r="H775" i="7"/>
  <c r="I775" i="7"/>
  <c r="K775" i="7"/>
  <c r="L775" i="7"/>
  <c r="P775" i="7"/>
  <c r="AD775" i="11"/>
  <c r="AF775" i="11" s="1"/>
  <c r="AC775" i="11"/>
  <c r="A776" i="7"/>
  <c r="B776" i="7"/>
  <c r="C776" i="7"/>
  <c r="D776" i="7"/>
  <c r="E776" i="7"/>
  <c r="F776" i="7"/>
  <c r="H776" i="7"/>
  <c r="I776" i="7"/>
  <c r="K776" i="7"/>
  <c r="L776" i="7"/>
  <c r="P776" i="7"/>
  <c r="A777" i="7"/>
  <c r="B777" i="7"/>
  <c r="C777" i="7"/>
  <c r="D777" i="7"/>
  <c r="E777" i="7"/>
  <c r="F777" i="7"/>
  <c r="G777" i="7"/>
  <c r="H777" i="7"/>
  <c r="I777" i="7"/>
  <c r="K777" i="7"/>
  <c r="L777" i="7"/>
  <c r="P777" i="7"/>
  <c r="A778" i="7"/>
  <c r="B778" i="7"/>
  <c r="C778" i="7"/>
  <c r="D778" i="7"/>
  <c r="E778" i="7"/>
  <c r="F778" i="7"/>
  <c r="G778" i="7"/>
  <c r="H778" i="7"/>
  <c r="I778" i="7"/>
  <c r="K778" i="7"/>
  <c r="L778" i="7"/>
  <c r="P778" i="7"/>
  <c r="A779" i="7"/>
  <c r="B779" i="7"/>
  <c r="C779" i="7"/>
  <c r="D779" i="7"/>
  <c r="E779" i="7"/>
  <c r="F779" i="7"/>
  <c r="G779" i="7"/>
  <c r="H779" i="7"/>
  <c r="I779" i="7"/>
  <c r="K779" i="7"/>
  <c r="L779" i="7"/>
  <c r="P779" i="7"/>
  <c r="A780" i="7"/>
  <c r="B780" i="7"/>
  <c r="C780" i="7"/>
  <c r="D780" i="7"/>
  <c r="E780" i="7"/>
  <c r="F780" i="7"/>
  <c r="H780" i="7"/>
  <c r="I780" i="7"/>
  <c r="K780" i="7"/>
  <c r="L780" i="7"/>
  <c r="P780" i="7"/>
  <c r="A781" i="7"/>
  <c r="B781" i="7"/>
  <c r="C781" i="7"/>
  <c r="D781" i="7"/>
  <c r="E781" i="7"/>
  <c r="F781" i="7"/>
  <c r="G781" i="7"/>
  <c r="H781" i="7"/>
  <c r="I781" i="7"/>
  <c r="K781" i="7"/>
  <c r="L781" i="7"/>
  <c r="P781" i="7"/>
  <c r="AD781" i="11"/>
  <c r="AF781" i="11" s="1"/>
  <c r="A782" i="7"/>
  <c r="B782" i="7"/>
  <c r="C782" i="7"/>
  <c r="D782" i="7"/>
  <c r="E782" i="7"/>
  <c r="F782" i="7"/>
  <c r="G782" i="7"/>
  <c r="H782" i="7"/>
  <c r="I782" i="7"/>
  <c r="K782" i="7"/>
  <c r="L782" i="7"/>
  <c r="P782" i="7"/>
  <c r="AD782" i="11"/>
  <c r="A783" i="7"/>
  <c r="B783" i="7"/>
  <c r="C783" i="7"/>
  <c r="D783" i="7"/>
  <c r="E783" i="7"/>
  <c r="F783" i="7"/>
  <c r="G783" i="7"/>
  <c r="H783" i="7"/>
  <c r="I783" i="7"/>
  <c r="K783" i="7"/>
  <c r="L783" i="7"/>
  <c r="P783" i="7"/>
  <c r="AD783" i="11"/>
  <c r="A784" i="7"/>
  <c r="B784" i="7"/>
  <c r="C784" i="7"/>
  <c r="D784" i="7"/>
  <c r="E784" i="7"/>
  <c r="F784" i="7"/>
  <c r="H784" i="7"/>
  <c r="I784" i="7"/>
  <c r="K784" i="7"/>
  <c r="L784" i="7"/>
  <c r="P784" i="7"/>
  <c r="A785" i="7"/>
  <c r="B785" i="7"/>
  <c r="C785" i="7"/>
  <c r="D785" i="7"/>
  <c r="E785" i="7"/>
  <c r="F785" i="7"/>
  <c r="G785" i="7"/>
  <c r="H785" i="7"/>
  <c r="I785" i="7"/>
  <c r="K785" i="7"/>
  <c r="L785" i="7"/>
  <c r="P785" i="7"/>
  <c r="A786" i="7"/>
  <c r="B786" i="7"/>
  <c r="C786" i="7"/>
  <c r="D786" i="7"/>
  <c r="E786" i="7"/>
  <c r="F786" i="7"/>
  <c r="G786" i="7"/>
  <c r="H786" i="7"/>
  <c r="I786" i="7"/>
  <c r="K786" i="7"/>
  <c r="L786" i="7"/>
  <c r="P786" i="7"/>
  <c r="A787" i="7"/>
  <c r="B787" i="7"/>
  <c r="C787" i="7"/>
  <c r="D787" i="7"/>
  <c r="E787" i="7"/>
  <c r="F787" i="7"/>
  <c r="G787" i="7"/>
  <c r="H787" i="7"/>
  <c r="I787" i="7"/>
  <c r="K787" i="7"/>
  <c r="L787" i="7"/>
  <c r="P787" i="7"/>
  <c r="AC787" i="11"/>
  <c r="A788" i="7"/>
  <c r="B788" i="7"/>
  <c r="C788" i="7"/>
  <c r="D788" i="7"/>
  <c r="E788" i="7"/>
  <c r="F788" i="7"/>
  <c r="H788" i="7"/>
  <c r="I788" i="7"/>
  <c r="K788" i="7"/>
  <c r="L788" i="7"/>
  <c r="P788" i="7"/>
  <c r="A789" i="7"/>
  <c r="B789" i="7"/>
  <c r="C789" i="7"/>
  <c r="D789" i="7"/>
  <c r="E789" i="7"/>
  <c r="F789" i="7"/>
  <c r="G789" i="7"/>
  <c r="H789" i="7"/>
  <c r="I789" i="7"/>
  <c r="K789" i="7"/>
  <c r="L789" i="7"/>
  <c r="P789" i="7"/>
  <c r="AD789" i="11"/>
  <c r="AG789" i="11"/>
  <c r="A790" i="7"/>
  <c r="B790" i="7"/>
  <c r="C790" i="7"/>
  <c r="D790" i="7"/>
  <c r="E790" i="7"/>
  <c r="F790" i="7"/>
  <c r="G790" i="7"/>
  <c r="H790" i="7"/>
  <c r="I790" i="7"/>
  <c r="K790" i="7"/>
  <c r="L790" i="7"/>
  <c r="P790" i="7"/>
  <c r="AD790" i="11"/>
  <c r="A791" i="7"/>
  <c r="B791" i="7"/>
  <c r="C791" i="7"/>
  <c r="D791" i="7"/>
  <c r="E791" i="7"/>
  <c r="F791" i="7"/>
  <c r="G791" i="7"/>
  <c r="H791" i="7"/>
  <c r="I791" i="7"/>
  <c r="K791" i="7"/>
  <c r="L791" i="7"/>
  <c r="P791" i="7"/>
  <c r="AD791" i="11"/>
  <c r="AC791" i="11"/>
  <c r="A792" i="7"/>
  <c r="B792" i="7"/>
  <c r="C792" i="7"/>
  <c r="D792" i="7"/>
  <c r="E792" i="7"/>
  <c r="F792" i="7"/>
  <c r="H792" i="7"/>
  <c r="I792" i="7"/>
  <c r="K792" i="7"/>
  <c r="L792" i="7"/>
  <c r="P792" i="7"/>
  <c r="AD792" i="11"/>
  <c r="A793" i="7"/>
  <c r="B793" i="7"/>
  <c r="C793" i="7"/>
  <c r="D793" i="7"/>
  <c r="E793" i="7"/>
  <c r="F793" i="7"/>
  <c r="G793" i="7"/>
  <c r="H793" i="7"/>
  <c r="I793" i="7"/>
  <c r="K793" i="7"/>
  <c r="L793" i="7"/>
  <c r="P793" i="7"/>
  <c r="AG793" i="11"/>
  <c r="A794" i="7"/>
  <c r="B794" i="7"/>
  <c r="C794" i="7"/>
  <c r="D794" i="7"/>
  <c r="E794" i="7"/>
  <c r="F794" i="7"/>
  <c r="G794" i="7"/>
  <c r="H794" i="7"/>
  <c r="I794" i="7"/>
  <c r="K794" i="7"/>
  <c r="L794" i="7"/>
  <c r="P794" i="7"/>
  <c r="A795" i="7"/>
  <c r="B795" i="7"/>
  <c r="C795" i="7"/>
  <c r="D795" i="7"/>
  <c r="E795" i="7"/>
  <c r="F795" i="7"/>
  <c r="G795" i="7"/>
  <c r="H795" i="7"/>
  <c r="I795" i="7"/>
  <c r="K795" i="7"/>
  <c r="L795" i="7"/>
  <c r="P795" i="7"/>
  <c r="A796" i="7"/>
  <c r="B796" i="7"/>
  <c r="C796" i="7"/>
  <c r="D796" i="7"/>
  <c r="E796" i="7"/>
  <c r="F796" i="7"/>
  <c r="H796" i="7"/>
  <c r="I796" i="7"/>
  <c r="K796" i="7"/>
  <c r="L796" i="7"/>
  <c r="P796" i="7"/>
  <c r="A797" i="7"/>
  <c r="B797" i="7"/>
  <c r="C797" i="7"/>
  <c r="D797" i="7"/>
  <c r="E797" i="7"/>
  <c r="F797" i="7"/>
  <c r="G797" i="7"/>
  <c r="H797" i="7"/>
  <c r="I797" i="7"/>
  <c r="K797" i="7"/>
  <c r="L797" i="7"/>
  <c r="P797" i="7"/>
  <c r="AD797" i="11"/>
  <c r="AF797" i="11" s="1"/>
  <c r="A798" i="7"/>
  <c r="B798" i="7"/>
  <c r="C798" i="7"/>
  <c r="D798" i="7"/>
  <c r="E798" i="7"/>
  <c r="F798" i="7"/>
  <c r="G798" i="7"/>
  <c r="H798" i="7"/>
  <c r="I798" i="7"/>
  <c r="K798" i="7"/>
  <c r="L798" i="7"/>
  <c r="P798" i="7"/>
  <c r="AD798" i="11"/>
  <c r="A799" i="7"/>
  <c r="B799" i="7"/>
  <c r="C799" i="7"/>
  <c r="D799" i="7"/>
  <c r="E799" i="7"/>
  <c r="F799" i="7"/>
  <c r="G799" i="7"/>
  <c r="H799" i="7"/>
  <c r="I799" i="7"/>
  <c r="K799" i="7"/>
  <c r="L799" i="7"/>
  <c r="P799" i="7"/>
  <c r="AD799" i="11"/>
  <c r="AC799" i="11"/>
  <c r="A800" i="7"/>
  <c r="B800" i="7"/>
  <c r="C800" i="7"/>
  <c r="D800" i="7"/>
  <c r="E800" i="7"/>
  <c r="F800" i="7"/>
  <c r="H800" i="7"/>
  <c r="I800" i="7"/>
  <c r="K800" i="7"/>
  <c r="L800" i="7"/>
  <c r="P800" i="7"/>
  <c r="AD800" i="11"/>
  <c r="AC800" i="11"/>
  <c r="AH2" i="11"/>
  <c r="AD2" i="11"/>
  <c r="N3" i="1"/>
  <c r="L3" i="10" s="1"/>
  <c r="N4" i="1"/>
  <c r="L4" i="10" s="1"/>
  <c r="N5" i="1"/>
  <c r="L5" i="10" s="1"/>
  <c r="N6" i="1"/>
  <c r="L6" i="10" s="1"/>
  <c r="N7" i="1"/>
  <c r="L7" i="10" s="1"/>
  <c r="N8" i="1"/>
  <c r="L8" i="10" s="1"/>
  <c r="N9" i="1"/>
  <c r="L9" i="10" s="1"/>
  <c r="N10" i="1"/>
  <c r="L10" i="10" s="1"/>
  <c r="N11" i="1"/>
  <c r="L11" i="10" s="1"/>
  <c r="N12" i="1"/>
  <c r="L12" i="10" s="1"/>
  <c r="N13" i="1"/>
  <c r="L13" i="10" s="1"/>
  <c r="N14" i="1"/>
  <c r="L14" i="10" s="1"/>
  <c r="N15" i="1"/>
  <c r="L15" i="10" s="1"/>
  <c r="N16" i="1"/>
  <c r="L16" i="10" s="1"/>
  <c r="N17" i="1"/>
  <c r="L17" i="10" s="1"/>
  <c r="N18" i="1"/>
  <c r="L18" i="10" s="1"/>
  <c r="N19" i="1"/>
  <c r="L19" i="10" s="1"/>
  <c r="N20" i="1"/>
  <c r="L20" i="10" s="1"/>
  <c r="N21" i="1"/>
  <c r="L21" i="10" s="1"/>
  <c r="N22" i="1"/>
  <c r="L22" i="10" s="1"/>
  <c r="N23" i="1"/>
  <c r="L23" i="10" s="1"/>
  <c r="N24" i="1"/>
  <c r="L24" i="10" s="1"/>
  <c r="N25" i="1"/>
  <c r="L25" i="10" s="1"/>
  <c r="N26" i="1"/>
  <c r="L26" i="10" s="1"/>
  <c r="N27" i="1"/>
  <c r="L27" i="10" s="1"/>
  <c r="N28" i="1"/>
  <c r="L28" i="10" s="1"/>
  <c r="N29" i="1"/>
  <c r="L29" i="10" s="1"/>
  <c r="N30" i="1"/>
  <c r="L30" i="10" s="1"/>
  <c r="N31" i="1"/>
  <c r="L31" i="10" s="1"/>
  <c r="N32" i="1"/>
  <c r="L32" i="10" s="1"/>
  <c r="N33" i="1"/>
  <c r="L33" i="10" s="1"/>
  <c r="N34" i="1"/>
  <c r="L34" i="10" s="1"/>
  <c r="N35" i="1"/>
  <c r="L35" i="10" s="1"/>
  <c r="N36" i="1"/>
  <c r="L36" i="10" s="1"/>
  <c r="N37" i="1"/>
  <c r="L37" i="10" s="1"/>
  <c r="N38" i="1"/>
  <c r="L38" i="10" s="1"/>
  <c r="N39" i="1"/>
  <c r="L39" i="10" s="1"/>
  <c r="N40" i="1"/>
  <c r="L40" i="10" s="1"/>
  <c r="N41" i="1"/>
  <c r="L41" i="10" s="1"/>
  <c r="N42" i="1"/>
  <c r="L42" i="10" s="1"/>
  <c r="N43" i="1"/>
  <c r="L43" i="10" s="1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J2" i="11"/>
  <c r="L2" i="11"/>
  <c r="AC2" i="11"/>
  <c r="K2" i="11"/>
  <c r="AJ2" i="11"/>
  <c r="AB2" i="11"/>
  <c r="AA2" i="11"/>
  <c r="I2" i="11"/>
  <c r="H2" i="11"/>
  <c r="G2" i="11"/>
  <c r="F2" i="11"/>
  <c r="E2" i="11"/>
  <c r="D2" i="11"/>
  <c r="C2" i="11"/>
  <c r="B2" i="11"/>
  <c r="A2" i="11"/>
  <c r="N2" i="1"/>
  <c r="L2" i="10" s="1"/>
  <c r="A2" i="10"/>
  <c r="AI7" i="10"/>
  <c r="AH7" i="10"/>
  <c r="AI3" i="10"/>
  <c r="AH3" i="10"/>
  <c r="AE2" i="10"/>
  <c r="Y2" i="10"/>
  <c r="X2" i="10"/>
  <c r="V2" i="10"/>
  <c r="W2" i="10" s="1"/>
  <c r="T2" i="10"/>
  <c r="U2" i="10" s="1"/>
  <c r="K2" i="10"/>
  <c r="I2" i="10"/>
  <c r="J2" i="10" s="1"/>
  <c r="H2" i="10"/>
  <c r="G2" i="10"/>
  <c r="F2" i="10"/>
  <c r="E2" i="10"/>
  <c r="D2" i="10"/>
  <c r="C2" i="10"/>
  <c r="B2" i="10"/>
  <c r="R89" i="7" l="1"/>
  <c r="U89" i="7" s="1"/>
  <c r="R90" i="7"/>
  <c r="U90" i="7" s="1"/>
  <c r="X90" i="7"/>
  <c r="U84" i="7"/>
  <c r="X84" i="7"/>
  <c r="U82" i="7"/>
  <c r="X82" i="7"/>
  <c r="X76" i="7"/>
  <c r="U76" i="7"/>
  <c r="U85" i="7"/>
  <c r="X85" i="7"/>
  <c r="X77" i="7"/>
  <c r="U77" i="7"/>
  <c r="X50" i="7"/>
  <c r="AA50" i="7" s="1"/>
  <c r="U50" i="7"/>
  <c r="R88" i="7"/>
  <c r="X88" i="7" s="1"/>
  <c r="R62" i="7"/>
  <c r="U62" i="7" s="1"/>
  <c r="R54" i="7"/>
  <c r="W57" i="7"/>
  <c r="AC57" i="11" s="1"/>
  <c r="AE57" i="11" s="1"/>
  <c r="W48" i="7"/>
  <c r="R61" i="7"/>
  <c r="R53" i="7"/>
  <c r="W55" i="7"/>
  <c r="R72" i="7"/>
  <c r="U72" i="7" s="1"/>
  <c r="R60" i="7"/>
  <c r="R52" i="7"/>
  <c r="W46" i="7"/>
  <c r="R70" i="7"/>
  <c r="U70" i="7" s="1"/>
  <c r="R75" i="7"/>
  <c r="R67" i="7"/>
  <c r="R59" i="7"/>
  <c r="S51" i="7"/>
  <c r="W49" i="7"/>
  <c r="AC49" i="11" s="1"/>
  <c r="AE49" i="11" s="1"/>
  <c r="R69" i="7"/>
  <c r="W58" i="7"/>
  <c r="W56" i="7"/>
  <c r="R68" i="7"/>
  <c r="R81" i="7"/>
  <c r="U81" i="7" s="1"/>
  <c r="R73" i="7"/>
  <c r="U73" i="7" s="1"/>
  <c r="R65" i="7"/>
  <c r="U65" i="7" s="1"/>
  <c r="R57" i="7"/>
  <c r="U57" i="7" s="1"/>
  <c r="R49" i="7"/>
  <c r="W47" i="7"/>
  <c r="R78" i="7"/>
  <c r="R66" i="7"/>
  <c r="R87" i="7"/>
  <c r="X87" i="7" s="1"/>
  <c r="AG87" i="11" s="1"/>
  <c r="AH87" i="11" s="1"/>
  <c r="R71" i="7"/>
  <c r="R55" i="7"/>
  <c r="R47" i="7"/>
  <c r="U54" i="7"/>
  <c r="X54" i="7"/>
  <c r="AG54" i="11" s="1"/>
  <c r="AH54" i="11" s="1"/>
  <c r="W54" i="7"/>
  <c r="AC54" i="11" s="1"/>
  <c r="AE54" i="11" s="1"/>
  <c r="S54" i="7"/>
  <c r="Z54" i="7"/>
  <c r="S53" i="7"/>
  <c r="X53" i="7"/>
  <c r="AG53" i="11" s="1"/>
  <c r="AH53" i="11" s="1"/>
  <c r="U53" i="7"/>
  <c r="Z53" i="7"/>
  <c r="U52" i="7"/>
  <c r="X52" i="7"/>
  <c r="AA52" i="7" s="1"/>
  <c r="AC52" i="11"/>
  <c r="AE52" i="11" s="1"/>
  <c r="S52" i="7"/>
  <c r="Z52" i="7"/>
  <c r="W51" i="7"/>
  <c r="R51" i="7"/>
  <c r="AF51" i="10"/>
  <c r="AF61" i="10"/>
  <c r="AF59" i="10"/>
  <c r="AF2" i="10"/>
  <c r="AF741" i="10"/>
  <c r="AF701" i="10"/>
  <c r="AF589" i="10"/>
  <c r="AF477" i="10"/>
  <c r="AF421" i="10"/>
  <c r="AF365" i="10"/>
  <c r="AF325" i="10"/>
  <c r="AF213" i="10"/>
  <c r="AF141" i="10"/>
  <c r="AF101" i="10"/>
  <c r="AF732" i="10"/>
  <c r="AF708" i="10"/>
  <c r="AF548" i="10"/>
  <c r="AF452" i="10"/>
  <c r="AF364" i="10"/>
  <c r="AF340" i="10"/>
  <c r="AF292" i="10"/>
  <c r="AF244" i="10"/>
  <c r="AF220" i="10"/>
  <c r="AF196" i="10"/>
  <c r="AF84" i="10"/>
  <c r="AF669" i="10"/>
  <c r="AF645" i="10"/>
  <c r="AF621" i="10"/>
  <c r="AF597" i="10"/>
  <c r="AF573" i="10"/>
  <c r="AF413" i="10"/>
  <c r="AF389" i="10"/>
  <c r="AF317" i="10"/>
  <c r="AF157" i="10"/>
  <c r="AF133" i="10"/>
  <c r="AF109" i="10"/>
  <c r="AF57" i="10"/>
  <c r="AF499" i="10"/>
  <c r="AF794" i="10"/>
  <c r="AF786" i="10"/>
  <c r="AF770" i="10"/>
  <c r="AF762" i="10"/>
  <c r="AF754" i="10"/>
  <c r="AF746" i="10"/>
  <c r="AF738" i="10"/>
  <c r="AF730" i="10"/>
  <c r="AF722" i="10"/>
  <c r="AF706" i="10"/>
  <c r="AF698" i="10"/>
  <c r="AF690" i="10"/>
  <c r="AF682" i="10"/>
  <c r="AF674" i="10"/>
  <c r="AF666" i="10"/>
  <c r="AF658" i="10"/>
  <c r="AF642" i="10"/>
  <c r="AF634" i="10"/>
  <c r="AF626" i="10"/>
  <c r="AF618" i="10"/>
  <c r="AF610" i="10"/>
  <c r="AF602" i="10"/>
  <c r="AF594" i="10"/>
  <c r="AF578" i="10"/>
  <c r="AF570" i="10"/>
  <c r="AF562" i="10"/>
  <c r="AF554" i="10"/>
  <c r="AF546" i="10"/>
  <c r="AF538" i="10"/>
  <c r="AF530" i="10"/>
  <c r="AF522" i="10"/>
  <c r="AF514" i="10"/>
  <c r="AF506" i="10"/>
  <c r="AF498" i="10"/>
  <c r="AF490" i="10"/>
  <c r="AF482" i="10"/>
  <c r="AF474" i="10"/>
  <c r="AF466" i="10"/>
  <c r="AF450" i="10"/>
  <c r="AF442" i="10"/>
  <c r="AF434" i="10"/>
  <c r="AF426" i="10"/>
  <c r="AF418" i="10"/>
  <c r="AF410" i="10"/>
  <c r="AF402" i="10"/>
  <c r="AF386" i="10"/>
  <c r="AF378" i="10"/>
  <c r="AF370" i="10"/>
  <c r="AF362" i="10"/>
  <c r="AF354" i="10"/>
  <c r="AF346" i="10"/>
  <c r="AF338" i="10"/>
  <c r="AF322" i="10"/>
  <c r="AF314" i="10"/>
  <c r="AF306" i="10"/>
  <c r="AF298" i="10"/>
  <c r="AF290" i="10"/>
  <c r="AF266" i="10"/>
  <c r="AF681" i="10"/>
  <c r="AF760" i="10"/>
  <c r="AF656" i="10"/>
  <c r="AF592" i="10"/>
  <c r="AF528" i="10"/>
  <c r="AF464" i="10"/>
  <c r="AF60" i="10"/>
  <c r="AF795" i="10"/>
  <c r="AF787" i="10"/>
  <c r="AF779" i="10"/>
  <c r="AF763" i="10"/>
  <c r="AF755" i="10"/>
  <c r="AF747" i="10"/>
  <c r="AF731" i="10"/>
  <c r="AF723" i="10"/>
  <c r="AF715" i="10"/>
  <c r="AF707" i="10"/>
  <c r="AF699" i="10"/>
  <c r="AF691" i="10"/>
  <c r="AF683" i="10"/>
  <c r="AF675" i="10"/>
  <c r="AF667" i="10"/>
  <c r="AF659" i="10"/>
  <c r="AF651" i="10"/>
  <c r="AF643" i="10"/>
  <c r="AF627" i="10"/>
  <c r="AF619" i="10"/>
  <c r="AF611" i="10"/>
  <c r="AF595" i="10"/>
  <c r="AF587" i="10"/>
  <c r="AF579" i="10"/>
  <c r="AF571" i="10"/>
  <c r="AF563" i="10"/>
  <c r="AF555" i="10"/>
  <c r="AF547" i="10"/>
  <c r="AF539" i="10"/>
  <c r="AF531" i="10"/>
  <c r="AF523" i="10"/>
  <c r="AF515" i="10"/>
  <c r="AF507" i="10"/>
  <c r="AF491" i="10"/>
  <c r="AF483" i="10"/>
  <c r="AF475" i="10"/>
  <c r="AF459" i="10"/>
  <c r="AF451" i="10"/>
  <c r="AF443" i="10"/>
  <c r="AF435" i="10"/>
  <c r="AF427" i="10"/>
  <c r="AF419" i="10"/>
  <c r="AF411" i="10"/>
  <c r="AF403" i="10"/>
  <c r="AF395" i="10"/>
  <c r="AF387" i="10"/>
  <c r="AF379" i="10"/>
  <c r="AF371" i="10"/>
  <c r="AF355" i="10"/>
  <c r="AF347" i="10"/>
  <c r="AF339" i="10"/>
  <c r="AF323" i="10"/>
  <c r="AF315" i="10"/>
  <c r="AF307" i="10"/>
  <c r="AF299" i="10"/>
  <c r="AF291" i="10"/>
  <c r="AF283" i="10"/>
  <c r="AF275" i="10"/>
  <c r="AF267" i="10"/>
  <c r="AF251" i="10"/>
  <c r="AF243" i="10"/>
  <c r="AF235" i="10"/>
  <c r="AF219" i="10"/>
  <c r="AF211" i="10"/>
  <c r="AF203" i="10"/>
  <c r="AF195" i="10"/>
  <c r="AF187" i="10"/>
  <c r="AF179" i="10"/>
  <c r="AF171" i="10"/>
  <c r="AF163" i="10"/>
  <c r="AF155" i="10"/>
  <c r="AF147" i="10"/>
  <c r="AF139" i="10"/>
  <c r="AF131" i="10"/>
  <c r="AF115" i="10"/>
  <c r="AF107" i="10"/>
  <c r="AF99" i="10"/>
  <c r="AF83" i="10"/>
  <c r="AF75" i="10"/>
  <c r="AF49" i="10"/>
  <c r="AF282" i="10"/>
  <c r="AF274" i="10"/>
  <c r="AF258" i="10"/>
  <c r="AF250" i="10"/>
  <c r="AF242" i="10"/>
  <c r="AF234" i="10"/>
  <c r="AF226" i="10"/>
  <c r="AF218" i="10"/>
  <c r="AF210" i="10"/>
  <c r="AF194" i="10"/>
  <c r="AF186" i="10"/>
  <c r="AF178" i="10"/>
  <c r="AF170" i="10"/>
  <c r="AF162" i="10"/>
  <c r="AF154" i="10"/>
  <c r="AF146" i="10"/>
  <c r="AF130" i="10"/>
  <c r="AF122" i="10"/>
  <c r="AF114" i="10"/>
  <c r="AF106" i="10"/>
  <c r="AF98" i="10"/>
  <c r="AF90" i="10"/>
  <c r="AF74" i="10"/>
  <c r="AF66" i="10"/>
  <c r="AF58" i="10"/>
  <c r="AF792" i="10"/>
  <c r="AF776" i="10"/>
  <c r="AF752" i="10"/>
  <c r="AF728" i="10"/>
  <c r="AF712" i="10"/>
  <c r="AF688" i="10"/>
  <c r="AF664" i="10"/>
  <c r="AF50" i="10"/>
  <c r="AF82" i="10"/>
  <c r="AF65" i="10"/>
  <c r="AF16" i="10"/>
  <c r="X17" i="7"/>
  <c r="AG17" i="11" s="1"/>
  <c r="U17" i="7"/>
  <c r="V17" i="7" s="1"/>
  <c r="U71" i="7"/>
  <c r="X71" i="7"/>
  <c r="U55" i="7"/>
  <c r="X55" i="7"/>
  <c r="U47" i="7"/>
  <c r="X47" i="7"/>
  <c r="AA47" i="7" s="1"/>
  <c r="U31" i="7"/>
  <c r="V31" i="7" s="1"/>
  <c r="X31" i="7"/>
  <c r="AG31" i="11" s="1"/>
  <c r="U23" i="7"/>
  <c r="V23" i="7" s="1"/>
  <c r="X23" i="7"/>
  <c r="X49" i="7"/>
  <c r="U49" i="7"/>
  <c r="X41" i="7"/>
  <c r="U41" i="7"/>
  <c r="V41" i="7" s="1"/>
  <c r="X75" i="7"/>
  <c r="U75" i="7"/>
  <c r="X67" i="7"/>
  <c r="U67" i="7"/>
  <c r="X59" i="7"/>
  <c r="U59" i="7"/>
  <c r="U43" i="7"/>
  <c r="X43" i="7"/>
  <c r="AG43" i="11" s="1"/>
  <c r="U27" i="7"/>
  <c r="X27" i="7"/>
  <c r="AA27" i="7" s="1"/>
  <c r="U88" i="7"/>
  <c r="U74" i="7"/>
  <c r="X70" i="7"/>
  <c r="X62" i="7"/>
  <c r="X56" i="7"/>
  <c r="X46" i="7"/>
  <c r="AA46" i="7" s="1"/>
  <c r="X42" i="7"/>
  <c r="V40" i="7"/>
  <c r="S39" i="7"/>
  <c r="Z35" i="7"/>
  <c r="V32" i="7"/>
  <c r="S31" i="7"/>
  <c r="X26" i="7"/>
  <c r="AA26" i="7" s="1"/>
  <c r="X18" i="7"/>
  <c r="AA18" i="7" s="1"/>
  <c r="U16" i="7"/>
  <c r="V16" i="7" s="1"/>
  <c r="X8" i="7"/>
  <c r="AA8" i="7" s="1"/>
  <c r="R79" i="7"/>
  <c r="R63" i="7"/>
  <c r="R39" i="7"/>
  <c r="R15" i="7"/>
  <c r="U80" i="7"/>
  <c r="X64" i="7"/>
  <c r="Z57" i="7"/>
  <c r="S25" i="7"/>
  <c r="Z9" i="7"/>
  <c r="X72" i="7"/>
  <c r="Z49" i="7"/>
  <c r="X48" i="7"/>
  <c r="AA48" i="7" s="1"/>
  <c r="AA43" i="7"/>
  <c r="S41" i="7"/>
  <c r="S33" i="7"/>
  <c r="X22" i="7"/>
  <c r="X30" i="7"/>
  <c r="AG30" i="11" s="1"/>
  <c r="V26" i="7"/>
  <c r="AG26" i="7" s="1"/>
  <c r="S17" i="7"/>
  <c r="V8" i="7"/>
  <c r="X86" i="7"/>
  <c r="X58" i="7"/>
  <c r="AA58" i="7" s="1"/>
  <c r="V43" i="7"/>
  <c r="X24" i="7"/>
  <c r="AA24" i="7" s="1"/>
  <c r="X14" i="7"/>
  <c r="AG14" i="11" s="1"/>
  <c r="R83" i="7"/>
  <c r="R35" i="7"/>
  <c r="R19" i="7"/>
  <c r="R11" i="7"/>
  <c r="S57" i="7"/>
  <c r="Z41" i="7"/>
  <c r="S9" i="7"/>
  <c r="Z33" i="7"/>
  <c r="Z17" i="7"/>
  <c r="T10" i="7"/>
  <c r="Z10" i="7"/>
  <c r="Y10" i="7"/>
  <c r="AD10" i="11" s="1"/>
  <c r="X73" i="7"/>
  <c r="X33" i="7"/>
  <c r="AA33" i="7" s="1"/>
  <c r="V29" i="7"/>
  <c r="AA23" i="7"/>
  <c r="V18" i="7"/>
  <c r="X9" i="7"/>
  <c r="X57" i="7"/>
  <c r="AA56" i="7"/>
  <c r="X25" i="7"/>
  <c r="AA25" i="7" s="1"/>
  <c r="V21" i="7"/>
  <c r="X65" i="7"/>
  <c r="V33" i="7"/>
  <c r="AG33" i="7" s="1"/>
  <c r="V24" i="7"/>
  <c r="V9" i="7"/>
  <c r="X89" i="7"/>
  <c r="V57" i="7"/>
  <c r="V34" i="7"/>
  <c r="V25" i="7"/>
  <c r="AG25" i="7" s="1"/>
  <c r="V27" i="7"/>
  <c r="V14" i="7"/>
  <c r="AA34" i="7"/>
  <c r="AG38" i="11"/>
  <c r="AA30" i="7"/>
  <c r="AA29" i="7"/>
  <c r="AA41" i="7"/>
  <c r="AA40" i="7"/>
  <c r="AA31" i="7"/>
  <c r="AA10" i="7"/>
  <c r="AA9" i="7"/>
  <c r="AA42" i="7"/>
  <c r="AA32" i="7"/>
  <c r="AA14" i="7"/>
  <c r="AA16" i="7"/>
  <c r="AA21" i="7"/>
  <c r="AA17" i="7"/>
  <c r="AC15" i="11"/>
  <c r="AG12" i="11"/>
  <c r="AA20" i="7"/>
  <c r="AG36" i="11"/>
  <c r="AG28" i="11"/>
  <c r="AC40" i="11"/>
  <c r="AC21" i="11"/>
  <c r="AC13" i="11"/>
  <c r="AC37" i="11"/>
  <c r="AC29" i="11"/>
  <c r="AC27" i="11"/>
  <c r="AC19" i="11"/>
  <c r="AC11" i="11"/>
  <c r="AG42" i="11"/>
  <c r="AC43" i="11"/>
  <c r="AG26" i="11"/>
  <c r="AG18" i="11"/>
  <c r="AC35" i="11"/>
  <c r="AG10" i="11"/>
  <c r="J662" i="7"/>
  <c r="J435" i="7"/>
  <c r="J764" i="7"/>
  <c r="J637" i="7"/>
  <c r="J614" i="7"/>
  <c r="J431" i="7"/>
  <c r="J413" i="7"/>
  <c r="H76" i="7"/>
  <c r="H53" i="7"/>
  <c r="T53" i="7" s="1"/>
  <c r="V53" i="7" s="1"/>
  <c r="J759" i="7"/>
  <c r="J621" i="7"/>
  <c r="J612" i="7"/>
  <c r="J296" i="7"/>
  <c r="AC723" i="11"/>
  <c r="AC691" i="11"/>
  <c r="J778" i="7"/>
  <c r="J773" i="7"/>
  <c r="J763" i="7"/>
  <c r="J752" i="7"/>
  <c r="J747" i="7"/>
  <c r="J383" i="7"/>
  <c r="H47" i="7"/>
  <c r="T47" i="7" s="1"/>
  <c r="V47" i="7" s="1"/>
  <c r="M60" i="7"/>
  <c r="J451" i="7"/>
  <c r="J447" i="7"/>
  <c r="M84" i="7"/>
  <c r="J761" i="7"/>
  <c r="J729" i="7"/>
  <c r="J644" i="7"/>
  <c r="M85" i="7"/>
  <c r="M77" i="7"/>
  <c r="M62" i="7"/>
  <c r="M76" i="7"/>
  <c r="M67" i="7"/>
  <c r="V7" i="11"/>
  <c r="M82" i="7"/>
  <c r="M74" i="7"/>
  <c r="M66" i="7"/>
  <c r="J727" i="7"/>
  <c r="J632" i="7"/>
  <c r="J515" i="7"/>
  <c r="J391" i="7"/>
  <c r="J371" i="7"/>
  <c r="M89" i="7"/>
  <c r="M65" i="7"/>
  <c r="J589" i="7"/>
  <c r="J464" i="7"/>
  <c r="M88" i="7"/>
  <c r="M80" i="7"/>
  <c r="M64" i="7"/>
  <c r="J775" i="7"/>
  <c r="J743" i="7"/>
  <c r="J704" i="7"/>
  <c r="J688" i="7"/>
  <c r="J660" i="7"/>
  <c r="J582" i="7"/>
  <c r="J503" i="7"/>
  <c r="J467" i="7"/>
  <c r="J429" i="7"/>
  <c r="J415" i="7"/>
  <c r="H55" i="7"/>
  <c r="T55" i="7" s="1"/>
  <c r="M79" i="7"/>
  <c r="M71" i="7"/>
  <c r="AF18" i="11"/>
  <c r="AL18" i="11" s="1"/>
  <c r="AG27" i="11"/>
  <c r="AG5" i="11"/>
  <c r="AG29" i="11"/>
  <c r="AG13" i="11"/>
  <c r="AG37" i="11"/>
  <c r="AG21" i="11"/>
  <c r="AG23" i="11"/>
  <c r="AC178" i="11"/>
  <c r="AC280" i="11"/>
  <c r="AC248" i="11"/>
  <c r="AC216" i="11"/>
  <c r="AC145" i="11"/>
  <c r="AC113" i="11"/>
  <c r="AG9" i="11"/>
  <c r="AG40" i="11"/>
  <c r="AG32" i="11"/>
  <c r="AG16" i="11"/>
  <c r="AG8" i="11"/>
  <c r="AG41" i="11"/>
  <c r="AG25" i="11"/>
  <c r="AG84" i="11"/>
  <c r="AH84" i="11" s="1"/>
  <c r="AG88" i="11"/>
  <c r="AH88" i="11" s="1"/>
  <c r="AG73" i="11"/>
  <c r="AH73" i="11" s="1"/>
  <c r="AG82" i="11"/>
  <c r="AH82" i="11" s="1"/>
  <c r="AG70" i="11"/>
  <c r="AH70" i="11" s="1"/>
  <c r="AG62" i="11"/>
  <c r="AH62" i="11" s="1"/>
  <c r="AG58" i="11"/>
  <c r="AC50" i="11"/>
  <c r="AE50" i="11" s="1"/>
  <c r="AG50" i="11"/>
  <c r="AH50" i="11" s="1"/>
  <c r="AG49" i="11"/>
  <c r="AH49" i="11" s="1"/>
  <c r="AC46" i="11"/>
  <c r="AE46" i="11" s="1"/>
  <c r="AK213" i="11"/>
  <c r="AG732" i="11"/>
  <c r="AG604" i="11"/>
  <c r="AG484" i="11"/>
  <c r="AG476" i="11"/>
  <c r="AG468" i="11"/>
  <c r="AG348" i="11"/>
  <c r="AG116" i="11"/>
  <c r="AG795" i="11"/>
  <c r="AG779" i="11"/>
  <c r="AG763" i="11"/>
  <c r="AG636" i="11"/>
  <c r="AG610" i="11"/>
  <c r="AG579" i="11"/>
  <c r="AG538" i="11"/>
  <c r="AG452" i="11"/>
  <c r="AG444" i="11"/>
  <c r="AG338" i="11"/>
  <c r="AG292" i="11"/>
  <c r="AG288" i="11"/>
  <c r="AG252" i="11"/>
  <c r="AG124" i="11"/>
  <c r="AG724" i="11"/>
  <c r="AG643" i="11"/>
  <c r="AG540" i="11"/>
  <c r="AG460" i="11"/>
  <c r="AG404" i="11"/>
  <c r="AG308" i="11"/>
  <c r="AG228" i="11"/>
  <c r="AG156" i="11"/>
  <c r="AG164" i="11"/>
  <c r="AG772" i="11"/>
  <c r="AG722" i="11"/>
  <c r="AG682" i="11"/>
  <c r="AG659" i="11"/>
  <c r="AG628" i="11"/>
  <c r="AG626" i="11"/>
  <c r="AG556" i="11"/>
  <c r="AG491" i="11"/>
  <c r="AG356" i="11"/>
  <c r="AG320" i="11"/>
  <c r="AG300" i="11"/>
  <c r="AG276" i="11"/>
  <c r="AG76" i="11"/>
  <c r="AH76" i="11" s="1"/>
  <c r="AG660" i="11"/>
  <c r="AG620" i="11"/>
  <c r="AG412" i="11"/>
  <c r="AG284" i="11"/>
  <c r="AG756" i="11"/>
  <c r="AG594" i="11"/>
  <c r="AG563" i="11"/>
  <c r="AG379" i="11"/>
  <c r="AG290" i="11"/>
  <c r="AG280" i="11"/>
  <c r="AG232" i="11"/>
  <c r="AG226" i="11"/>
  <c r="AG148" i="11"/>
  <c r="AG788" i="11"/>
  <c r="AG739" i="11"/>
  <c r="AG706" i="11"/>
  <c r="AG651" i="11"/>
  <c r="AG618" i="11"/>
  <c r="AG586" i="11"/>
  <c r="AG490" i="11"/>
  <c r="AG402" i="11"/>
  <c r="AG324" i="11"/>
  <c r="AG180" i="11"/>
  <c r="AC740" i="11"/>
  <c r="AC716" i="11"/>
  <c r="AC628" i="11"/>
  <c r="AC460" i="11"/>
  <c r="AC220" i="11"/>
  <c r="AC779" i="11"/>
  <c r="AC468" i="11"/>
  <c r="AC308" i="11"/>
  <c r="AC772" i="11"/>
  <c r="AC748" i="11"/>
  <c r="AC636" i="11"/>
  <c r="AC612" i="11"/>
  <c r="AC588" i="11"/>
  <c r="AC204" i="11"/>
  <c r="AC316" i="11"/>
  <c r="AC132" i="11"/>
  <c r="AC604" i="11"/>
  <c r="AC124" i="11"/>
  <c r="AC715" i="11"/>
  <c r="AC724" i="11"/>
  <c r="AC652" i="11"/>
  <c r="AC572" i="11"/>
  <c r="AC292" i="11"/>
  <c r="AC356" i="11"/>
  <c r="AC651" i="11"/>
  <c r="AC732" i="11"/>
  <c r="AC700" i="11"/>
  <c r="AC687" i="11"/>
  <c r="AC792" i="11"/>
  <c r="AC649" i="11"/>
  <c r="AG617" i="11"/>
  <c r="AC789" i="11"/>
  <c r="AC703" i="11"/>
  <c r="AG665" i="11"/>
  <c r="AC786" i="11"/>
  <c r="AC783" i="11"/>
  <c r="AC737" i="11"/>
  <c r="AC733" i="11"/>
  <c r="AC725" i="11"/>
  <c r="AC709" i="11"/>
  <c r="AC699" i="11"/>
  <c r="AC660" i="11"/>
  <c r="AC597" i="11"/>
  <c r="AC774" i="11"/>
  <c r="AC760" i="11"/>
  <c r="AC780" i="11"/>
  <c r="AC777" i="11"/>
  <c r="AC757" i="11"/>
  <c r="AC746" i="11"/>
  <c r="AC721" i="11"/>
  <c r="AC717" i="11"/>
  <c r="AC771" i="11"/>
  <c r="AC747" i="11"/>
  <c r="AC742" i="11"/>
  <c r="AC713" i="11"/>
  <c r="AG681" i="11"/>
  <c r="AC667" i="11"/>
  <c r="AC574" i="11"/>
  <c r="AG654" i="11"/>
  <c r="AG596" i="11"/>
  <c r="AC754" i="11"/>
  <c r="AG694" i="11"/>
  <c r="AG584" i="11"/>
  <c r="AC567" i="11"/>
  <c r="AC382" i="11"/>
  <c r="AC359" i="11"/>
  <c r="AC357" i="11"/>
  <c r="AC197" i="11"/>
  <c r="AC728" i="11"/>
  <c r="AC653" i="11"/>
  <c r="AC648" i="11"/>
  <c r="AC605" i="11"/>
  <c r="AC585" i="11"/>
  <c r="AG566" i="11"/>
  <c r="AC562" i="11"/>
  <c r="AC551" i="11"/>
  <c r="AC513" i="11"/>
  <c r="AG508" i="11"/>
  <c r="AG492" i="11"/>
  <c r="AC462" i="11"/>
  <c r="AG376" i="11"/>
  <c r="AG373" i="11"/>
  <c r="AG364" i="11"/>
  <c r="AC360" i="11"/>
  <c r="AC254" i="11"/>
  <c r="AD739" i="11"/>
  <c r="AF739" i="11" s="1"/>
  <c r="AL739" i="11" s="1"/>
  <c r="AG731" i="11"/>
  <c r="AD707" i="11"/>
  <c r="AG699" i="11"/>
  <c r="AD675" i="11"/>
  <c r="AG667" i="11"/>
  <c r="AD667" i="11"/>
  <c r="AD659" i="11"/>
  <c r="AD651" i="11"/>
  <c r="AF651" i="11" s="1"/>
  <c r="AL651" i="11" s="1"/>
  <c r="AD643" i="11"/>
  <c r="AG635" i="11"/>
  <c r="AC627" i="11"/>
  <c r="AG627" i="11"/>
  <c r="AG619" i="11"/>
  <c r="AD611" i="11"/>
  <c r="AG611" i="11"/>
  <c r="AG603" i="11"/>
  <c r="AG595" i="11"/>
  <c r="AG587" i="11"/>
  <c r="AD579" i="11"/>
  <c r="AG571" i="11"/>
  <c r="AD571" i="11"/>
  <c r="AD563" i="11"/>
  <c r="AF563" i="11" s="1"/>
  <c r="AL563" i="11" s="1"/>
  <c r="AD555" i="11"/>
  <c r="AD547" i="11"/>
  <c r="AF547" i="11" s="1"/>
  <c r="AL547" i="11" s="1"/>
  <c r="AG547" i="11"/>
  <c r="AG539" i="11"/>
  <c r="AG531" i="11"/>
  <c r="AD515" i="11"/>
  <c r="AF515" i="11" s="1"/>
  <c r="AG507" i="11"/>
  <c r="AC507" i="11"/>
  <c r="AD507" i="11"/>
  <c r="AF507" i="11" s="1"/>
  <c r="AC499" i="11"/>
  <c r="AD499" i="11"/>
  <c r="AF499" i="11" s="1"/>
  <c r="AG499" i="11"/>
  <c r="AD491" i="11"/>
  <c r="AF491" i="11" s="1"/>
  <c r="AC483" i="11"/>
  <c r="AD483" i="11"/>
  <c r="AF483" i="11" s="1"/>
  <c r="AL483" i="11" s="1"/>
  <c r="AG483" i="11"/>
  <c r="AC475" i="11"/>
  <c r="AG475" i="11"/>
  <c r="AC467" i="11"/>
  <c r="AG467" i="11"/>
  <c r="AG459" i="11"/>
  <c r="AC451" i="11"/>
  <c r="AG451" i="11"/>
  <c r="AG443" i="11"/>
  <c r="AC443" i="11"/>
  <c r="AG435" i="11"/>
  <c r="AC435" i="11"/>
  <c r="AD435" i="11"/>
  <c r="AG427" i="11"/>
  <c r="AC427" i="11"/>
  <c r="AG419" i="11"/>
  <c r="AD419" i="11"/>
  <c r="AF419" i="11" s="1"/>
  <c r="AL419" i="11" s="1"/>
  <c r="AC419" i="11"/>
  <c r="AD411" i="11"/>
  <c r="AF411" i="11" s="1"/>
  <c r="AL411" i="11" s="1"/>
  <c r="AG411" i="11"/>
  <c r="AC411" i="11"/>
  <c r="AG403" i="11"/>
  <c r="AD403" i="11"/>
  <c r="AC403" i="11"/>
  <c r="AC395" i="11"/>
  <c r="AG395" i="11"/>
  <c r="AD395" i="11"/>
  <c r="AF395" i="11" s="1"/>
  <c r="AL395" i="11" s="1"/>
  <c r="AD387" i="11"/>
  <c r="AG387" i="11"/>
  <c r="AD371" i="11"/>
  <c r="AG363" i="11"/>
  <c r="AC363" i="11"/>
  <c r="AG355" i="11"/>
  <c r="AD355" i="11"/>
  <c r="AF355" i="11" s="1"/>
  <c r="AG347" i="11"/>
  <c r="AD339" i="11"/>
  <c r="AF339" i="11" s="1"/>
  <c r="AL339" i="11" s="1"/>
  <c r="AG339" i="11"/>
  <c r="AC331" i="11"/>
  <c r="AG331" i="11"/>
  <c r="AD323" i="11"/>
  <c r="AF323" i="11" s="1"/>
  <c r="AC323" i="11"/>
  <c r="AG323" i="11"/>
  <c r="AC315" i="11"/>
  <c r="AG315" i="11"/>
  <c r="AC307" i="11"/>
  <c r="AG307" i="11"/>
  <c r="AD299" i="11"/>
  <c r="AF299" i="11" s="1"/>
  <c r="AG299" i="11"/>
  <c r="AD291" i="11"/>
  <c r="AC291" i="11"/>
  <c r="AG291" i="11"/>
  <c r="AD283" i="11"/>
  <c r="AF283" i="11" s="1"/>
  <c r="AL283" i="11" s="1"/>
  <c r="AG283" i="11"/>
  <c r="AC275" i="11"/>
  <c r="AD275" i="11"/>
  <c r="AG275" i="11"/>
  <c r="AD267" i="11"/>
  <c r="AF267" i="11" s="1"/>
  <c r="AL267" i="11" s="1"/>
  <c r="AG267" i="11"/>
  <c r="AD259" i="11"/>
  <c r="AF259" i="11" s="1"/>
  <c r="AL259" i="11" s="1"/>
  <c r="AG259" i="11"/>
  <c r="AC259" i="11"/>
  <c r="AC251" i="11"/>
  <c r="AG251" i="11"/>
  <c r="AD251" i="11"/>
  <c r="AF251" i="11" s="1"/>
  <c r="AC243" i="11"/>
  <c r="AD243" i="11"/>
  <c r="AF243" i="11" s="1"/>
  <c r="AG243" i="11"/>
  <c r="AG235" i="11"/>
  <c r="AC235" i="11"/>
  <c r="AD227" i="11"/>
  <c r="AF227" i="11" s="1"/>
  <c r="AL227" i="11" s="1"/>
  <c r="AC227" i="11"/>
  <c r="AG227" i="11"/>
  <c r="AD219" i="11"/>
  <c r="AF219" i="11" s="1"/>
  <c r="AG219" i="11"/>
  <c r="AC219" i="11"/>
  <c r="AG211" i="11"/>
  <c r="AC211" i="11"/>
  <c r="AD211" i="11"/>
  <c r="AF211" i="11" s="1"/>
  <c r="AD203" i="11"/>
  <c r="AC203" i="11"/>
  <c r="AG203" i="11"/>
  <c r="AG195" i="11"/>
  <c r="AC195" i="11"/>
  <c r="AD195" i="11"/>
  <c r="AF195" i="11" s="1"/>
  <c r="AL195" i="11" s="1"/>
  <c r="AC187" i="11"/>
  <c r="AG187" i="11"/>
  <c r="AD187" i="11"/>
  <c r="AF187" i="11" s="1"/>
  <c r="AL187" i="11" s="1"/>
  <c r="AC179" i="11"/>
  <c r="AD179" i="11"/>
  <c r="AG179" i="11"/>
  <c r="AD171" i="11"/>
  <c r="AF171" i="11" s="1"/>
  <c r="AL171" i="11" s="1"/>
  <c r="AC171" i="11"/>
  <c r="AG171" i="11"/>
  <c r="AC163" i="11"/>
  <c r="AG163" i="11"/>
  <c r="AD163" i="11"/>
  <c r="AF163" i="11" s="1"/>
  <c r="AL163" i="11" s="1"/>
  <c r="AG155" i="11"/>
  <c r="AC155" i="11"/>
  <c r="AD155" i="11"/>
  <c r="AF155" i="11" s="1"/>
  <c r="AL155" i="11" s="1"/>
  <c r="AD147" i="11"/>
  <c r="AC147" i="11"/>
  <c r="AG147" i="11"/>
  <c r="AG139" i="11"/>
  <c r="AD139" i="11"/>
  <c r="AC131" i="11"/>
  <c r="AG131" i="11"/>
  <c r="AD131" i="11"/>
  <c r="AF131" i="11" s="1"/>
  <c r="AL131" i="11" s="1"/>
  <c r="AC123" i="11"/>
  <c r="AG123" i="11"/>
  <c r="AD123" i="11"/>
  <c r="AD115" i="11"/>
  <c r="AC115" i="11"/>
  <c r="AG115" i="11"/>
  <c r="AG107" i="11"/>
  <c r="AC107" i="11"/>
  <c r="AD107" i="11"/>
  <c r="AD99" i="11"/>
  <c r="AF99" i="11" s="1"/>
  <c r="AL99" i="11" s="1"/>
  <c r="AG99" i="11"/>
  <c r="AC99" i="11"/>
  <c r="AD91" i="11"/>
  <c r="AG91" i="11"/>
  <c r="AC91" i="11"/>
  <c r="AG75" i="11"/>
  <c r="AH75" i="11" s="1"/>
  <c r="AG67" i="11"/>
  <c r="AH67" i="11" s="1"/>
  <c r="AG59" i="11"/>
  <c r="AH59" i="11" s="1"/>
  <c r="AC51" i="11"/>
  <c r="AC533" i="11"/>
  <c r="AC529" i="11"/>
  <c r="AC449" i="11"/>
  <c r="AC690" i="11"/>
  <c r="AC672" i="11"/>
  <c r="AC639" i="11"/>
  <c r="AC629" i="11"/>
  <c r="AC626" i="11"/>
  <c r="AC620" i="11"/>
  <c r="AC610" i="11"/>
  <c r="AC593" i="11"/>
  <c r="AC552" i="11"/>
  <c r="AC546" i="11"/>
  <c r="AC527" i="11"/>
  <c r="AC509" i="11"/>
  <c r="AC439" i="11"/>
  <c r="AC438" i="11"/>
  <c r="AG430" i="11"/>
  <c r="AC416" i="11"/>
  <c r="AG407" i="11"/>
  <c r="AC402" i="11"/>
  <c r="AG396" i="11"/>
  <c r="AC377" i="11"/>
  <c r="AC374" i="11"/>
  <c r="AC365" i="11"/>
  <c r="AC328" i="11"/>
  <c r="AC719" i="11"/>
  <c r="AC664" i="11"/>
  <c r="AC663" i="11"/>
  <c r="AC638" i="11"/>
  <c r="AC609" i="11"/>
  <c r="AC600" i="11"/>
  <c r="AC556" i="11"/>
  <c r="AC504" i="11"/>
  <c r="AC503" i="11"/>
  <c r="AG500" i="11"/>
  <c r="AG485" i="11"/>
  <c r="AC478" i="11"/>
  <c r="AC458" i="11"/>
  <c r="AC446" i="11"/>
  <c r="AC436" i="11"/>
  <c r="AC434" i="11"/>
  <c r="AG425" i="11"/>
  <c r="AC397" i="11"/>
  <c r="AC351" i="11"/>
  <c r="AC342" i="11"/>
  <c r="AC271" i="11"/>
  <c r="AC170" i="11"/>
  <c r="AC568" i="11"/>
  <c r="AC693" i="11"/>
  <c r="AC634" i="11"/>
  <c r="AC614" i="11"/>
  <c r="AC590" i="11"/>
  <c r="AC564" i="11"/>
  <c r="AC560" i="11"/>
  <c r="AC542" i="11"/>
  <c r="AC521" i="11"/>
  <c r="AC501" i="11"/>
  <c r="AC489" i="11"/>
  <c r="AC480" i="11"/>
  <c r="AC477" i="11"/>
  <c r="AC394" i="11"/>
  <c r="AC289" i="11"/>
  <c r="AC180" i="11"/>
  <c r="AC722" i="11"/>
  <c r="AC657" i="11"/>
  <c r="AC644" i="11"/>
  <c r="AC581" i="11"/>
  <c r="AC559" i="11"/>
  <c r="AC536" i="11"/>
  <c r="AC535" i="11"/>
  <c r="AC518" i="11"/>
  <c r="AG496" i="11"/>
  <c r="AC474" i="11"/>
  <c r="AG250" i="11"/>
  <c r="AC465" i="11"/>
  <c r="AC751" i="11"/>
  <c r="AC696" i="11"/>
  <c r="AC677" i="11"/>
  <c r="AC623" i="11"/>
  <c r="AC548" i="11"/>
  <c r="AC497" i="11"/>
  <c r="AC423" i="11"/>
  <c r="AG388" i="11"/>
  <c r="AC281" i="11"/>
  <c r="AG229" i="11"/>
  <c r="AG94" i="11"/>
  <c r="AC655" i="11"/>
  <c r="AG630" i="11"/>
  <c r="AC576" i="11"/>
  <c r="AC575" i="11"/>
  <c r="AC524" i="11"/>
  <c r="AC493" i="11"/>
  <c r="AC469" i="11"/>
  <c r="AC389" i="11"/>
  <c r="AC386" i="11"/>
  <c r="AG385" i="11"/>
  <c r="AG317" i="11"/>
  <c r="AC224" i="11"/>
  <c r="AC516" i="11"/>
  <c r="AC457" i="11"/>
  <c r="AC409" i="11"/>
  <c r="AC372" i="11"/>
  <c r="AC337" i="11"/>
  <c r="AG277" i="11"/>
  <c r="AC255" i="11"/>
  <c r="AC182" i="11"/>
  <c r="AC335" i="11"/>
  <c r="AC287" i="11"/>
  <c r="AC658" i="11"/>
  <c r="AC591" i="11"/>
  <c r="AC495" i="11"/>
  <c r="AC470" i="11"/>
  <c r="AC442" i="11"/>
  <c r="AC431" i="11"/>
  <c r="AC426" i="11"/>
  <c r="AC420" i="11"/>
  <c r="AC380" i="11"/>
  <c r="AC369" i="11"/>
  <c r="AG310" i="11"/>
  <c r="AC296" i="11"/>
  <c r="AC285" i="11"/>
  <c r="AC126" i="11"/>
  <c r="AC121" i="11"/>
  <c r="AC106" i="11"/>
  <c r="AC632" i="11"/>
  <c r="AC565" i="11"/>
  <c r="AC510" i="11"/>
  <c r="AC481" i="11"/>
  <c r="AC414" i="11"/>
  <c r="AG344" i="11"/>
  <c r="AC332" i="11"/>
  <c r="AC274" i="11"/>
  <c r="AC661" i="11"/>
  <c r="AC594" i="11"/>
  <c r="AC530" i="11"/>
  <c r="AC484" i="11"/>
  <c r="AC466" i="11"/>
  <c r="AC454" i="11"/>
  <c r="AC412" i="11"/>
  <c r="AC405" i="11"/>
  <c r="AC345" i="11"/>
  <c r="AC343" i="11"/>
  <c r="AC325" i="11"/>
  <c r="AC324" i="11"/>
  <c r="AC313" i="11"/>
  <c r="AC312" i="11"/>
  <c r="AC311" i="11"/>
  <c r="AC269" i="11"/>
  <c r="AC247" i="11"/>
  <c r="AC246" i="11"/>
  <c r="AC245" i="11"/>
  <c r="AC236" i="11"/>
  <c r="AC151" i="11"/>
  <c r="AC417" i="11"/>
  <c r="AC354" i="11"/>
  <c r="AC349" i="11"/>
  <c r="AC340" i="11"/>
  <c r="AC294" i="11"/>
  <c r="AC200" i="11"/>
  <c r="AC498" i="11"/>
  <c r="AC452" i="11"/>
  <c r="AC406" i="11"/>
  <c r="AC400" i="11"/>
  <c r="AC392" i="11"/>
  <c r="AC383" i="11"/>
  <c r="AC366" i="11"/>
  <c r="AC346" i="11"/>
  <c r="AC333" i="11"/>
  <c r="AG304" i="11"/>
  <c r="AC153" i="11"/>
  <c r="AC391" i="11"/>
  <c r="AC329" i="11"/>
  <c r="AC318" i="11"/>
  <c r="AC305" i="11"/>
  <c r="AC303" i="11"/>
  <c r="AC282" i="11"/>
  <c r="AC244" i="11"/>
  <c r="AC164" i="11"/>
  <c r="AC141" i="11"/>
  <c r="AC167" i="11"/>
  <c r="AC98" i="11"/>
  <c r="AC306" i="11"/>
  <c r="AC300" i="11"/>
  <c r="AC297" i="11"/>
  <c r="AG295" i="11"/>
  <c r="AC261" i="11"/>
  <c r="AC206" i="11"/>
  <c r="AC319" i="11"/>
  <c r="AG263" i="11"/>
  <c r="AC262" i="11"/>
  <c r="AC260" i="11"/>
  <c r="AC223" i="11"/>
  <c r="AC222" i="11"/>
  <c r="AC273" i="11"/>
  <c r="AC213" i="11"/>
  <c r="AC212" i="11"/>
  <c r="AC188" i="11"/>
  <c r="AC183" i="11"/>
  <c r="AC149" i="11"/>
  <c r="AC144" i="11"/>
  <c r="AC142" i="11"/>
  <c r="AC278" i="11"/>
  <c r="AC258" i="11"/>
  <c r="AC201" i="11"/>
  <c r="AC127" i="11"/>
  <c r="AC221" i="11"/>
  <c r="AC202" i="11"/>
  <c r="AC150" i="11"/>
  <c r="AC185" i="11"/>
  <c r="AC146" i="11"/>
  <c r="AC47" i="11"/>
  <c r="AE47" i="11" s="1"/>
  <c r="AD264" i="11"/>
  <c r="AF264" i="11" s="1"/>
  <c r="AL264" i="11" s="1"/>
  <c r="AG256" i="11"/>
  <c r="AD232" i="11"/>
  <c r="AG224" i="11"/>
  <c r="AC208" i="11"/>
  <c r="AG200" i="11"/>
  <c r="AD184" i="11"/>
  <c r="AF184" i="11" s="1"/>
  <c r="AL184" i="11" s="1"/>
  <c r="AD176" i="11"/>
  <c r="AF176" i="11" s="1"/>
  <c r="AL176" i="11" s="1"/>
  <c r="AG176" i="11"/>
  <c r="AG168" i="11"/>
  <c r="AG160" i="11"/>
  <c r="AD152" i="11"/>
  <c r="AF152" i="11" s="1"/>
  <c r="AL152" i="11" s="1"/>
  <c r="AG152" i="11"/>
  <c r="AD144" i="11"/>
  <c r="AG144" i="11"/>
  <c r="AC136" i="11"/>
  <c r="AD136" i="11"/>
  <c r="AC128" i="11"/>
  <c r="AG128" i="11"/>
  <c r="AD120" i="11"/>
  <c r="AF120" i="11" s="1"/>
  <c r="AL120" i="11" s="1"/>
  <c r="AG120" i="11"/>
  <c r="AG112" i="11"/>
  <c r="AD112" i="11"/>
  <c r="AF112" i="11" s="1"/>
  <c r="AL112" i="11" s="1"/>
  <c r="AC104" i="11"/>
  <c r="AG104" i="11"/>
  <c r="AD104" i="11"/>
  <c r="AF104" i="11" s="1"/>
  <c r="AL104" i="11" s="1"/>
  <c r="AC96" i="11"/>
  <c r="AG96" i="11"/>
  <c r="AG80" i="11"/>
  <c r="AH80" i="11" s="1"/>
  <c r="AG64" i="11"/>
  <c r="AH64" i="11" s="1"/>
  <c r="AG56" i="11"/>
  <c r="AG48" i="11"/>
  <c r="AH48" i="11" s="1"/>
  <c r="AC228" i="11"/>
  <c r="AC174" i="11"/>
  <c r="AC134" i="11"/>
  <c r="AC105" i="11"/>
  <c r="AC92" i="11"/>
  <c r="AG159" i="11"/>
  <c r="AC137" i="11"/>
  <c r="AG113" i="11"/>
  <c r="AC237" i="11"/>
  <c r="AC214" i="11"/>
  <c r="AC189" i="11"/>
  <c r="AC157" i="11"/>
  <c r="AC93" i="11"/>
  <c r="AG186" i="11"/>
  <c r="AG162" i="11"/>
  <c r="AC154" i="11"/>
  <c r="AG146" i="11"/>
  <c r="AD138" i="11"/>
  <c r="AG130" i="11"/>
  <c r="AG122" i="11"/>
  <c r="AD106" i="11"/>
  <c r="AG106" i="11"/>
  <c r="AG98" i="11"/>
  <c r="AG74" i="11"/>
  <c r="AH74" i="11" s="1"/>
  <c r="AC181" i="11"/>
  <c r="AC102" i="11"/>
  <c r="AC101" i="11"/>
  <c r="AC53" i="11"/>
  <c r="AE53" i="11" s="1"/>
  <c r="AK53" i="11" s="1"/>
  <c r="AG140" i="11"/>
  <c r="AG108" i="11"/>
  <c r="AG92" i="11"/>
  <c r="AD161" i="11"/>
  <c r="AF161" i="11" s="1"/>
  <c r="AL161" i="11" s="1"/>
  <c r="AG153" i="11"/>
  <c r="AD129" i="11"/>
  <c r="AG121" i="11"/>
  <c r="AG65" i="11"/>
  <c r="AH65" i="11" s="1"/>
  <c r="AC125" i="11"/>
  <c r="AG135" i="11"/>
  <c r="AG71" i="11"/>
  <c r="AH71" i="11" s="1"/>
  <c r="AG47" i="11"/>
  <c r="AH47" i="11" s="1"/>
  <c r="AD100" i="11"/>
  <c r="AF100" i="11" s="1"/>
  <c r="AD92" i="11"/>
  <c r="AF92" i="11" s="1"/>
  <c r="AL92" i="11" s="1"/>
  <c r="AG52" i="11"/>
  <c r="AH52" i="11" s="1"/>
  <c r="AK52" i="11" s="1"/>
  <c r="J396" i="7"/>
  <c r="J368" i="7"/>
  <c r="J793" i="7"/>
  <c r="J787" i="7"/>
  <c r="J784" i="7"/>
  <c r="J718" i="7"/>
  <c r="J678" i="7"/>
  <c r="J646" i="7"/>
  <c r="J683" i="7"/>
  <c r="J584" i="7"/>
  <c r="J573" i="7"/>
  <c r="J538" i="7"/>
  <c r="J509" i="7"/>
  <c r="J506" i="7"/>
  <c r="J409" i="7"/>
  <c r="J406" i="7"/>
  <c r="J392" i="7"/>
  <c r="J780" i="7"/>
  <c r="J457" i="7"/>
  <c r="H74" i="7"/>
  <c r="H51" i="7"/>
  <c r="T51" i="7" s="1"/>
  <c r="J731" i="7"/>
  <c r="J558" i="7"/>
  <c r="J529" i="7"/>
  <c r="J800" i="7"/>
  <c r="J748" i="7"/>
  <c r="J630" i="7"/>
  <c r="J598" i="7"/>
  <c r="J578" i="7"/>
  <c r="J575" i="7"/>
  <c r="J468" i="7"/>
  <c r="J439" i="7"/>
  <c r="J425" i="7"/>
  <c r="J419" i="7"/>
  <c r="J734" i="7"/>
  <c r="J520" i="7"/>
  <c r="J794" i="7"/>
  <c r="J791" i="7"/>
  <c r="J745" i="7"/>
  <c r="J736" i="7"/>
  <c r="H49" i="7"/>
  <c r="T49" i="7" s="1"/>
  <c r="V49" i="7" s="1"/>
  <c r="J706" i="7"/>
  <c r="J771" i="7"/>
  <c r="J768" i="7"/>
  <c r="J730" i="7"/>
  <c r="J725" i="7"/>
  <c r="J628" i="7"/>
  <c r="J591" i="7"/>
  <c r="J519" i="7"/>
  <c r="J488" i="7"/>
  <c r="J448" i="7"/>
  <c r="J423" i="7"/>
  <c r="J796" i="7"/>
  <c r="J746" i="7"/>
  <c r="J741" i="7"/>
  <c r="J732" i="7"/>
  <c r="J707" i="7"/>
  <c r="J693" i="7"/>
  <c r="J685" i="7"/>
  <c r="J679" i="7"/>
  <c r="J605" i="7"/>
  <c r="J599" i="7"/>
  <c r="J502" i="7"/>
  <c r="J499" i="7"/>
  <c r="J485" i="7"/>
  <c r="J412" i="7"/>
  <c r="J762" i="7"/>
  <c r="J757" i="7"/>
  <c r="J674" i="7"/>
  <c r="J667" i="7"/>
  <c r="J664" i="7"/>
  <c r="J653" i="7"/>
  <c r="J596" i="7"/>
  <c r="J550" i="7"/>
  <c r="J547" i="7"/>
  <c r="J490" i="7"/>
  <c r="J473" i="7"/>
  <c r="J387" i="7"/>
  <c r="J384" i="7"/>
  <c r="J501" i="7"/>
  <c r="J441" i="7"/>
  <c r="J416" i="7"/>
  <c r="J486" i="7"/>
  <c r="J463" i="7"/>
  <c r="J399" i="7"/>
  <c r="J380" i="7"/>
  <c r="J366" i="7"/>
  <c r="J360" i="7"/>
  <c r="V23" i="11"/>
  <c r="X23" i="11" s="1"/>
  <c r="AF23" i="11" s="1"/>
  <c r="AL23" i="11" s="1"/>
  <c r="V8" i="11"/>
  <c r="AF42" i="11"/>
  <c r="V39" i="11"/>
  <c r="F775" i="11"/>
  <c r="F775" i="10"/>
  <c r="F770" i="11"/>
  <c r="F770" i="10"/>
  <c r="D766" i="11"/>
  <c r="D766" i="10"/>
  <c r="E763" i="11"/>
  <c r="E763" i="10"/>
  <c r="E742" i="11"/>
  <c r="E742" i="10"/>
  <c r="H674" i="11"/>
  <c r="H674" i="10"/>
  <c r="C671" i="11"/>
  <c r="C671" i="10"/>
  <c r="F669" i="11"/>
  <c r="F669" i="10"/>
  <c r="J668" i="7"/>
  <c r="C668" i="11"/>
  <c r="C668" i="10"/>
  <c r="E445" i="11"/>
  <c r="E445" i="10"/>
  <c r="H366" i="11"/>
  <c r="H366" i="10"/>
  <c r="E362" i="11"/>
  <c r="E362" i="10"/>
  <c r="J357" i="7"/>
  <c r="C357" i="11"/>
  <c r="C357" i="10"/>
  <c r="B349" i="11"/>
  <c r="B349" i="10"/>
  <c r="D348" i="11"/>
  <c r="D348" i="10"/>
  <c r="H346" i="11"/>
  <c r="H346" i="10"/>
  <c r="C334" i="11"/>
  <c r="C334" i="10"/>
  <c r="F332" i="11"/>
  <c r="F332" i="10"/>
  <c r="J331" i="7"/>
  <c r="C331" i="11"/>
  <c r="C331" i="10"/>
  <c r="F329" i="11"/>
  <c r="F329" i="10"/>
  <c r="C328" i="11"/>
  <c r="C328" i="10"/>
  <c r="F326" i="11"/>
  <c r="F326" i="10"/>
  <c r="D325" i="11"/>
  <c r="D325" i="10"/>
  <c r="F323" i="11"/>
  <c r="F323" i="10"/>
  <c r="D322" i="11"/>
  <c r="D322" i="10"/>
  <c r="H320" i="11"/>
  <c r="H320" i="10"/>
  <c r="D319" i="11"/>
  <c r="D319" i="10"/>
  <c r="H317" i="11"/>
  <c r="H317" i="10"/>
  <c r="B317" i="11"/>
  <c r="B317" i="10"/>
  <c r="D316" i="11"/>
  <c r="D316" i="10"/>
  <c r="H314" i="11"/>
  <c r="H314" i="10"/>
  <c r="E313" i="11"/>
  <c r="E313" i="10"/>
  <c r="F799" i="11"/>
  <c r="F799" i="10"/>
  <c r="D798" i="11"/>
  <c r="D798" i="10"/>
  <c r="E795" i="11"/>
  <c r="E795" i="10"/>
  <c r="D793" i="11"/>
  <c r="D793" i="10"/>
  <c r="C777" i="11"/>
  <c r="C777" i="10"/>
  <c r="B772" i="11"/>
  <c r="B772" i="10"/>
  <c r="F751" i="11"/>
  <c r="F751" i="10"/>
  <c r="D737" i="11"/>
  <c r="D737" i="10"/>
  <c r="H732" i="11"/>
  <c r="H732" i="10"/>
  <c r="E800" i="11"/>
  <c r="E800" i="10"/>
  <c r="C798" i="11"/>
  <c r="C798" i="10"/>
  <c r="F796" i="11"/>
  <c r="F796" i="10"/>
  <c r="D795" i="11"/>
  <c r="D795" i="10"/>
  <c r="H793" i="11"/>
  <c r="H793" i="10"/>
  <c r="C793" i="11"/>
  <c r="C793" i="10"/>
  <c r="E792" i="11"/>
  <c r="E792" i="10"/>
  <c r="F791" i="11"/>
  <c r="F791" i="10"/>
  <c r="D790" i="11"/>
  <c r="D790" i="10"/>
  <c r="H788" i="11"/>
  <c r="H788" i="10"/>
  <c r="E787" i="11"/>
  <c r="E787" i="10"/>
  <c r="J785" i="7"/>
  <c r="C785" i="11"/>
  <c r="C785" i="10"/>
  <c r="E784" i="11"/>
  <c r="E784" i="10"/>
  <c r="C782" i="11"/>
  <c r="C782" i="10"/>
  <c r="F780" i="11"/>
  <c r="F780" i="10"/>
  <c r="J779" i="7"/>
  <c r="C779" i="11"/>
  <c r="C779" i="10"/>
  <c r="J777" i="7"/>
  <c r="B777" i="11"/>
  <c r="B777" i="10"/>
  <c r="D776" i="11"/>
  <c r="D776" i="10"/>
  <c r="C774" i="11"/>
  <c r="C774" i="10"/>
  <c r="H772" i="11"/>
  <c r="H772" i="10"/>
  <c r="E771" i="11"/>
  <c r="E771" i="10"/>
  <c r="J769" i="7"/>
  <c r="C769" i="11"/>
  <c r="C769" i="10"/>
  <c r="E768" i="11"/>
  <c r="E768" i="10"/>
  <c r="C766" i="11"/>
  <c r="C766" i="10"/>
  <c r="F764" i="11"/>
  <c r="F764" i="10"/>
  <c r="D763" i="11"/>
  <c r="D763" i="10"/>
  <c r="H761" i="11"/>
  <c r="H761" i="10"/>
  <c r="C761" i="11"/>
  <c r="C761" i="10"/>
  <c r="E760" i="11"/>
  <c r="E760" i="10"/>
  <c r="F759" i="11"/>
  <c r="F759" i="10"/>
  <c r="D758" i="11"/>
  <c r="D758" i="10"/>
  <c r="B756" i="11"/>
  <c r="B756" i="10"/>
  <c r="E755" i="11"/>
  <c r="E755" i="10"/>
  <c r="J753" i="7"/>
  <c r="C753" i="11"/>
  <c r="C753" i="10"/>
  <c r="E752" i="11"/>
  <c r="E752" i="10"/>
  <c r="C750" i="11"/>
  <c r="C750" i="10"/>
  <c r="F748" i="11"/>
  <c r="F748" i="10"/>
  <c r="D747" i="11"/>
  <c r="D747" i="10"/>
  <c r="H745" i="11"/>
  <c r="H745" i="10"/>
  <c r="C745" i="11"/>
  <c r="C745" i="10"/>
  <c r="E744" i="11"/>
  <c r="E744" i="10"/>
  <c r="F743" i="11"/>
  <c r="F743" i="10"/>
  <c r="D742" i="11"/>
  <c r="D742" i="10"/>
  <c r="B740" i="11"/>
  <c r="B740" i="10"/>
  <c r="E739" i="11"/>
  <c r="E739" i="10"/>
  <c r="J737" i="7"/>
  <c r="C737" i="11"/>
  <c r="C737" i="10"/>
  <c r="F702" i="11"/>
  <c r="F702" i="10"/>
  <c r="D701" i="11"/>
  <c r="D701" i="10"/>
  <c r="F699" i="11"/>
  <c r="F699" i="10"/>
  <c r="D698" i="11"/>
  <c r="D698" i="10"/>
  <c r="H696" i="11"/>
  <c r="H696" i="10"/>
  <c r="D695" i="11"/>
  <c r="D695" i="10"/>
  <c r="H693" i="11"/>
  <c r="H693" i="10"/>
  <c r="B693" i="11"/>
  <c r="B693" i="10"/>
  <c r="D692" i="11"/>
  <c r="D692" i="10"/>
  <c r="H690" i="11"/>
  <c r="H690" i="10"/>
  <c r="C690" i="11"/>
  <c r="C690" i="10"/>
  <c r="D687" i="11"/>
  <c r="D687" i="10"/>
  <c r="H685" i="11"/>
  <c r="H685" i="10"/>
  <c r="B685" i="11"/>
  <c r="B685" i="10"/>
  <c r="D684" i="11"/>
  <c r="D684" i="10"/>
  <c r="H682" i="11"/>
  <c r="H682" i="10"/>
  <c r="B682" i="11"/>
  <c r="B682" i="10"/>
  <c r="E681" i="11"/>
  <c r="E681" i="10"/>
  <c r="H679" i="11"/>
  <c r="H679" i="10"/>
  <c r="B679" i="11"/>
  <c r="B679" i="10"/>
  <c r="F677" i="11"/>
  <c r="F677" i="10"/>
  <c r="C676" i="11"/>
  <c r="C676" i="10"/>
  <c r="B674" i="11"/>
  <c r="B674" i="10"/>
  <c r="E673" i="11"/>
  <c r="E673" i="10"/>
  <c r="H671" i="11"/>
  <c r="H671" i="10"/>
  <c r="B671" i="11"/>
  <c r="B671" i="10"/>
  <c r="E650" i="11"/>
  <c r="E650" i="10"/>
  <c r="F612" i="11"/>
  <c r="F612" i="10"/>
  <c r="C611" i="11"/>
  <c r="C611" i="10"/>
  <c r="F609" i="11"/>
  <c r="F609" i="10"/>
  <c r="J608" i="7"/>
  <c r="C608" i="11"/>
  <c r="C608" i="10"/>
  <c r="F606" i="11"/>
  <c r="F606" i="10"/>
  <c r="D605" i="11"/>
  <c r="D605" i="10"/>
  <c r="F603" i="11"/>
  <c r="F603" i="10"/>
  <c r="C545" i="11"/>
  <c r="C545" i="10"/>
  <c r="E544" i="11"/>
  <c r="E544" i="10"/>
  <c r="C542" i="11"/>
  <c r="C542" i="10"/>
  <c r="F540" i="11"/>
  <c r="F540" i="10"/>
  <c r="J539" i="7"/>
  <c r="C539" i="11"/>
  <c r="C539" i="10"/>
  <c r="F537" i="11"/>
  <c r="F537" i="10"/>
  <c r="C536" i="11"/>
  <c r="C536" i="10"/>
  <c r="F534" i="11"/>
  <c r="F534" i="10"/>
  <c r="D499" i="11"/>
  <c r="D499" i="10"/>
  <c r="H497" i="11"/>
  <c r="H497" i="10"/>
  <c r="F446" i="11"/>
  <c r="F446" i="10"/>
  <c r="F399" i="11"/>
  <c r="F399" i="10"/>
  <c r="D398" i="11"/>
  <c r="D398" i="10"/>
  <c r="H396" i="11"/>
  <c r="H396" i="10"/>
  <c r="B396" i="11"/>
  <c r="B396" i="10"/>
  <c r="E395" i="11"/>
  <c r="E395" i="10"/>
  <c r="D393" i="11"/>
  <c r="D393" i="10"/>
  <c r="B391" i="11"/>
  <c r="B391" i="10"/>
  <c r="E390" i="11"/>
  <c r="E390" i="10"/>
  <c r="B388" i="11"/>
  <c r="B388" i="10"/>
  <c r="E790" i="11"/>
  <c r="E790" i="10"/>
  <c r="D785" i="11"/>
  <c r="D785" i="10"/>
  <c r="D774" i="11"/>
  <c r="D774" i="10"/>
  <c r="D769" i="11"/>
  <c r="D769" i="10"/>
  <c r="F767" i="11"/>
  <c r="F767" i="10"/>
  <c r="B759" i="11"/>
  <c r="B759" i="10"/>
  <c r="E758" i="11"/>
  <c r="E758" i="10"/>
  <c r="D753" i="11"/>
  <c r="D753" i="10"/>
  <c r="H748" i="11"/>
  <c r="H748" i="10"/>
  <c r="F738" i="11"/>
  <c r="F738" i="10"/>
  <c r="D734" i="11"/>
  <c r="D734" i="10"/>
  <c r="D729" i="11"/>
  <c r="D729" i="10"/>
  <c r="C674" i="11"/>
  <c r="C674" i="10"/>
  <c r="J491" i="7"/>
  <c r="C491" i="11"/>
  <c r="C491" i="10"/>
  <c r="H443" i="11"/>
  <c r="H443" i="10"/>
  <c r="E442" i="11"/>
  <c r="E442" i="10"/>
  <c r="D385" i="11"/>
  <c r="D385" i="10"/>
  <c r="H369" i="11"/>
  <c r="H369" i="10"/>
  <c r="H363" i="11"/>
  <c r="H363" i="10"/>
  <c r="F352" i="11"/>
  <c r="F352" i="10"/>
  <c r="D351" i="11"/>
  <c r="D351" i="10"/>
  <c r="B346" i="11"/>
  <c r="B346" i="10"/>
  <c r="J337" i="7"/>
  <c r="C337" i="11"/>
  <c r="C337" i="10"/>
  <c r="B793" i="11"/>
  <c r="B793" i="10"/>
  <c r="D792" i="11"/>
  <c r="D792" i="10"/>
  <c r="C790" i="11"/>
  <c r="C790" i="10"/>
  <c r="F788" i="11"/>
  <c r="F788" i="10"/>
  <c r="D787" i="11"/>
  <c r="D787" i="10"/>
  <c r="H785" i="11"/>
  <c r="H785" i="10"/>
  <c r="B785" i="11"/>
  <c r="B785" i="10"/>
  <c r="D784" i="11"/>
  <c r="D784" i="10"/>
  <c r="H782" i="11"/>
  <c r="H782" i="10"/>
  <c r="B782" i="11"/>
  <c r="B782" i="10"/>
  <c r="E781" i="11"/>
  <c r="E781" i="10"/>
  <c r="H779" i="11"/>
  <c r="H779" i="10"/>
  <c r="B779" i="11"/>
  <c r="B779" i="10"/>
  <c r="E778" i="11"/>
  <c r="E778" i="10"/>
  <c r="F777" i="11"/>
  <c r="F777" i="10"/>
  <c r="C776" i="11"/>
  <c r="C776" i="10"/>
  <c r="H774" i="11"/>
  <c r="H774" i="10"/>
  <c r="B774" i="11"/>
  <c r="B774" i="10"/>
  <c r="F772" i="11"/>
  <c r="F772" i="10"/>
  <c r="D771" i="11"/>
  <c r="D771" i="10"/>
  <c r="H769" i="11"/>
  <c r="H769" i="10"/>
  <c r="B769" i="11"/>
  <c r="B769" i="10"/>
  <c r="D768" i="11"/>
  <c r="D768" i="10"/>
  <c r="H766" i="11"/>
  <c r="H766" i="10"/>
  <c r="B766" i="11"/>
  <c r="B766" i="10"/>
  <c r="E765" i="11"/>
  <c r="E765" i="10"/>
  <c r="H763" i="11"/>
  <c r="H763" i="10"/>
  <c r="C763" i="11"/>
  <c r="C763" i="10"/>
  <c r="B761" i="11"/>
  <c r="B761" i="10"/>
  <c r="D760" i="11"/>
  <c r="D760" i="10"/>
  <c r="C758" i="11"/>
  <c r="C758" i="10"/>
  <c r="H756" i="11"/>
  <c r="H756" i="10"/>
  <c r="D755" i="11"/>
  <c r="D755" i="10"/>
  <c r="H753" i="11"/>
  <c r="H753" i="10"/>
  <c r="B753" i="11"/>
  <c r="B753" i="10"/>
  <c r="D752" i="11"/>
  <c r="D752" i="10"/>
  <c r="H750" i="11"/>
  <c r="H750" i="10"/>
  <c r="B750" i="11"/>
  <c r="B750" i="10"/>
  <c r="E749" i="11"/>
  <c r="E749" i="10"/>
  <c r="H747" i="11"/>
  <c r="H747" i="10"/>
  <c r="C747" i="11"/>
  <c r="C747" i="10"/>
  <c r="B745" i="11"/>
  <c r="B745" i="10"/>
  <c r="D744" i="11"/>
  <c r="D744" i="10"/>
  <c r="C742" i="11"/>
  <c r="C742" i="10"/>
  <c r="H740" i="11"/>
  <c r="H740" i="10"/>
  <c r="D739" i="11"/>
  <c r="D739" i="10"/>
  <c r="H737" i="11"/>
  <c r="H737" i="10"/>
  <c r="B737" i="11"/>
  <c r="B737" i="10"/>
  <c r="D736" i="11"/>
  <c r="D736" i="10"/>
  <c r="H734" i="11"/>
  <c r="H734" i="10"/>
  <c r="B734" i="11"/>
  <c r="B734" i="10"/>
  <c r="E733" i="11"/>
  <c r="E733" i="10"/>
  <c r="H731" i="11"/>
  <c r="H731" i="10"/>
  <c r="C731" i="11"/>
  <c r="C731" i="10"/>
  <c r="B729" i="11"/>
  <c r="B729" i="10"/>
  <c r="D728" i="11"/>
  <c r="D728" i="10"/>
  <c r="C726" i="11"/>
  <c r="C726" i="10"/>
  <c r="H724" i="11"/>
  <c r="H724" i="10"/>
  <c r="D723" i="11"/>
  <c r="D723" i="10"/>
  <c r="H721" i="11"/>
  <c r="H721" i="10"/>
  <c r="B721" i="11"/>
  <c r="B721" i="10"/>
  <c r="D720" i="11"/>
  <c r="D720" i="10"/>
  <c r="H718" i="11"/>
  <c r="H718" i="10"/>
  <c r="B718" i="11"/>
  <c r="B718" i="10"/>
  <c r="E717" i="11"/>
  <c r="E717" i="10"/>
  <c r="H715" i="11"/>
  <c r="H715" i="10"/>
  <c r="B715" i="11"/>
  <c r="B715" i="10"/>
  <c r="E714" i="11"/>
  <c r="E714" i="10"/>
  <c r="B712" i="11"/>
  <c r="B712" i="10"/>
  <c r="E711" i="11"/>
  <c r="E711" i="10"/>
  <c r="C709" i="11"/>
  <c r="C709" i="10"/>
  <c r="E708" i="11"/>
  <c r="E708" i="10"/>
  <c r="D706" i="11"/>
  <c r="D706" i="10"/>
  <c r="H704" i="11"/>
  <c r="H704" i="10"/>
  <c r="B704" i="11"/>
  <c r="B704" i="10"/>
  <c r="E703" i="11"/>
  <c r="E703" i="10"/>
  <c r="C701" i="11"/>
  <c r="C701" i="10"/>
  <c r="E700" i="11"/>
  <c r="E700" i="10"/>
  <c r="J698" i="7"/>
  <c r="C698" i="11"/>
  <c r="C698" i="10"/>
  <c r="F696" i="11"/>
  <c r="F696" i="10"/>
  <c r="C695" i="11"/>
  <c r="C695" i="10"/>
  <c r="F693" i="11"/>
  <c r="F693" i="10"/>
  <c r="J692" i="7"/>
  <c r="C692" i="11"/>
  <c r="C692" i="10"/>
  <c r="B690" i="11"/>
  <c r="B690" i="10"/>
  <c r="E689" i="11"/>
  <c r="E689" i="10"/>
  <c r="F688" i="11"/>
  <c r="F688" i="10"/>
  <c r="C687" i="11"/>
  <c r="C687" i="10"/>
  <c r="F685" i="11"/>
  <c r="F685" i="10"/>
  <c r="J684" i="7"/>
  <c r="C684" i="11"/>
  <c r="C684" i="10"/>
  <c r="F682" i="11"/>
  <c r="F682" i="10"/>
  <c r="D681" i="11"/>
  <c r="D681" i="10"/>
  <c r="F679" i="11"/>
  <c r="F679" i="10"/>
  <c r="E678" i="11"/>
  <c r="E678" i="10"/>
  <c r="F660" i="11"/>
  <c r="F660" i="10"/>
  <c r="C659" i="11"/>
  <c r="C659" i="10"/>
  <c r="F657" i="11"/>
  <c r="F657" i="10"/>
  <c r="J656" i="7"/>
  <c r="C656" i="11"/>
  <c r="C656" i="10"/>
  <c r="F654" i="11"/>
  <c r="F654" i="10"/>
  <c r="D653" i="11"/>
  <c r="D653" i="10"/>
  <c r="F651" i="11"/>
  <c r="F651" i="10"/>
  <c r="C616" i="11"/>
  <c r="C616" i="10"/>
  <c r="B614" i="11"/>
  <c r="B614" i="10"/>
  <c r="E613" i="11"/>
  <c r="E613" i="10"/>
  <c r="C562" i="11"/>
  <c r="C562" i="10"/>
  <c r="F560" i="11"/>
  <c r="F560" i="10"/>
  <c r="J559" i="7"/>
  <c r="C559" i="11"/>
  <c r="C559" i="10"/>
  <c r="F557" i="11"/>
  <c r="F557" i="10"/>
  <c r="C556" i="11"/>
  <c r="C556" i="10"/>
  <c r="F554" i="11"/>
  <c r="F554" i="10"/>
  <c r="D553" i="11"/>
  <c r="D553" i="10"/>
  <c r="F551" i="11"/>
  <c r="F551" i="10"/>
  <c r="D550" i="11"/>
  <c r="D550" i="10"/>
  <c r="H548" i="11"/>
  <c r="H548" i="10"/>
  <c r="D547" i="11"/>
  <c r="D547" i="10"/>
  <c r="H545" i="11"/>
  <c r="H545" i="10"/>
  <c r="F500" i="11"/>
  <c r="F500" i="10"/>
  <c r="F457" i="11"/>
  <c r="F457" i="10"/>
  <c r="C456" i="11"/>
  <c r="C456" i="10"/>
  <c r="F454" i="11"/>
  <c r="F454" i="10"/>
  <c r="D453" i="11"/>
  <c r="D453" i="10"/>
  <c r="B451" i="11"/>
  <c r="B451" i="10"/>
  <c r="E450" i="11"/>
  <c r="E450" i="10"/>
  <c r="B448" i="11"/>
  <c r="B448" i="10"/>
  <c r="E403" i="11"/>
  <c r="E403" i="10"/>
  <c r="J401" i="7"/>
  <c r="C401" i="11"/>
  <c r="C401" i="10"/>
  <c r="E400" i="11"/>
  <c r="E400" i="10"/>
  <c r="D700" i="11"/>
  <c r="D700" i="10"/>
  <c r="H698" i="11"/>
  <c r="H698" i="10"/>
  <c r="B698" i="11"/>
  <c r="B698" i="10"/>
  <c r="E697" i="11"/>
  <c r="E697" i="10"/>
  <c r="H695" i="11"/>
  <c r="H695" i="10"/>
  <c r="B695" i="11"/>
  <c r="B695" i="10"/>
  <c r="E694" i="11"/>
  <c r="E694" i="10"/>
  <c r="B692" i="11"/>
  <c r="B692" i="10"/>
  <c r="E691" i="11"/>
  <c r="E691" i="10"/>
  <c r="F690" i="11"/>
  <c r="F690" i="10"/>
  <c r="D689" i="11"/>
  <c r="D689" i="10"/>
  <c r="H687" i="11"/>
  <c r="H687" i="10"/>
  <c r="B687" i="11"/>
  <c r="B687" i="10"/>
  <c r="E686" i="11"/>
  <c r="E686" i="10"/>
  <c r="B684" i="11"/>
  <c r="B684" i="10"/>
  <c r="E683" i="11"/>
  <c r="E683" i="10"/>
  <c r="C681" i="11"/>
  <c r="C681" i="10"/>
  <c r="E680" i="11"/>
  <c r="E680" i="10"/>
  <c r="C664" i="11"/>
  <c r="C664" i="10"/>
  <c r="B662" i="11"/>
  <c r="B662" i="10"/>
  <c r="E661" i="11"/>
  <c r="E661" i="10"/>
  <c r="E618" i="11"/>
  <c r="E618" i="10"/>
  <c r="F577" i="11"/>
  <c r="F577" i="10"/>
  <c r="J576" i="7"/>
  <c r="C576" i="11"/>
  <c r="C576" i="10"/>
  <c r="F574" i="11"/>
  <c r="F574" i="10"/>
  <c r="D573" i="11"/>
  <c r="D573" i="10"/>
  <c r="F571" i="11"/>
  <c r="F571" i="10"/>
  <c r="D570" i="11"/>
  <c r="D570" i="10"/>
  <c r="H568" i="11"/>
  <c r="H568" i="10"/>
  <c r="D567" i="11"/>
  <c r="D567" i="10"/>
  <c r="H565" i="11"/>
  <c r="H565" i="10"/>
  <c r="B565" i="11"/>
  <c r="B565" i="10"/>
  <c r="D564" i="11"/>
  <c r="D564" i="10"/>
  <c r="F508" i="11"/>
  <c r="F508" i="10"/>
  <c r="J507" i="7"/>
  <c r="C507" i="11"/>
  <c r="C507" i="10"/>
  <c r="F505" i="11"/>
  <c r="F505" i="10"/>
  <c r="C504" i="11"/>
  <c r="C504" i="10"/>
  <c r="H502" i="11"/>
  <c r="H502" i="10"/>
  <c r="B502" i="11"/>
  <c r="B502" i="10"/>
  <c r="E461" i="11"/>
  <c r="E461" i="10"/>
  <c r="H459" i="11"/>
  <c r="H459" i="10"/>
  <c r="B459" i="11"/>
  <c r="B459" i="10"/>
  <c r="E458" i="11"/>
  <c r="E458" i="10"/>
  <c r="C414" i="11"/>
  <c r="C414" i="10"/>
  <c r="H412" i="11"/>
  <c r="H412" i="10"/>
  <c r="B412" i="11"/>
  <c r="B412" i="10"/>
  <c r="E411" i="11"/>
  <c r="E411" i="10"/>
  <c r="D409" i="11"/>
  <c r="D409" i="10"/>
  <c r="F407" i="11"/>
  <c r="F407" i="10"/>
  <c r="D406" i="11"/>
  <c r="D406" i="10"/>
  <c r="H404" i="11"/>
  <c r="H404" i="10"/>
  <c r="D782" i="11"/>
  <c r="D782" i="10"/>
  <c r="H780" i="11"/>
  <c r="H780" i="10"/>
  <c r="H777" i="11"/>
  <c r="H777" i="10"/>
  <c r="F757" i="11"/>
  <c r="F757" i="10"/>
  <c r="C756" i="11"/>
  <c r="C756" i="10"/>
  <c r="D750" i="11"/>
  <c r="D750" i="10"/>
  <c r="C648" i="11"/>
  <c r="C648" i="10"/>
  <c r="B646" i="11"/>
  <c r="B646" i="10"/>
  <c r="E602" i="11"/>
  <c r="E602" i="10"/>
  <c r="E533" i="11"/>
  <c r="E533" i="10"/>
  <c r="E496" i="11"/>
  <c r="E496" i="10"/>
  <c r="F489" i="11"/>
  <c r="F489" i="10"/>
  <c r="B383" i="11"/>
  <c r="B383" i="10"/>
  <c r="E379" i="11"/>
  <c r="E379" i="10"/>
  <c r="J377" i="7"/>
  <c r="C377" i="11"/>
  <c r="C377" i="10"/>
  <c r="E376" i="11"/>
  <c r="E376" i="10"/>
  <c r="D371" i="11"/>
  <c r="D371" i="10"/>
  <c r="D368" i="11"/>
  <c r="D368" i="10"/>
  <c r="B366" i="11"/>
  <c r="B366" i="10"/>
  <c r="C354" i="11"/>
  <c r="C354" i="10"/>
  <c r="B343" i="11"/>
  <c r="B343" i="10"/>
  <c r="E339" i="11"/>
  <c r="E339" i="10"/>
  <c r="D800" i="11"/>
  <c r="D800" i="10"/>
  <c r="B798" i="11"/>
  <c r="B798" i="10"/>
  <c r="E797" i="11"/>
  <c r="E797" i="10"/>
  <c r="C795" i="11"/>
  <c r="C795" i="10"/>
  <c r="J795" i="7"/>
  <c r="B795" i="11"/>
  <c r="B795" i="10"/>
  <c r="E794" i="11"/>
  <c r="E794" i="10"/>
  <c r="F793" i="11"/>
  <c r="F793" i="10"/>
  <c r="F785" i="11"/>
  <c r="F785" i="10"/>
  <c r="C771" i="11"/>
  <c r="C771" i="10"/>
  <c r="F761" i="11"/>
  <c r="F761" i="10"/>
  <c r="H758" i="11"/>
  <c r="H758" i="10"/>
  <c r="F756" i="11"/>
  <c r="F756" i="10"/>
  <c r="F753" i="11"/>
  <c r="F753" i="10"/>
  <c r="F750" i="11"/>
  <c r="F750" i="10"/>
  <c r="D749" i="11"/>
  <c r="D749" i="10"/>
  <c r="B747" i="11"/>
  <c r="B747" i="10"/>
  <c r="C744" i="11"/>
  <c r="C744" i="10"/>
  <c r="H742" i="11"/>
  <c r="H742" i="10"/>
  <c r="F737" i="11"/>
  <c r="F737" i="10"/>
  <c r="B731" i="11"/>
  <c r="B731" i="10"/>
  <c r="E730" i="11"/>
  <c r="E730" i="10"/>
  <c r="F729" i="11"/>
  <c r="F729" i="10"/>
  <c r="H726" i="11"/>
  <c r="H726" i="10"/>
  <c r="B726" i="11"/>
  <c r="B726" i="10"/>
  <c r="F721" i="11"/>
  <c r="F721" i="10"/>
  <c r="F718" i="11"/>
  <c r="F718" i="10"/>
  <c r="D714" i="11"/>
  <c r="D714" i="10"/>
  <c r="H712" i="11"/>
  <c r="H712" i="10"/>
  <c r="H709" i="11"/>
  <c r="H709" i="10"/>
  <c r="B709" i="11"/>
  <c r="B709" i="10"/>
  <c r="H706" i="11"/>
  <c r="H706" i="10"/>
  <c r="D703" i="11"/>
  <c r="D703" i="10"/>
  <c r="H701" i="11"/>
  <c r="H701" i="10"/>
  <c r="J797" i="7"/>
  <c r="C797" i="11"/>
  <c r="C797" i="10"/>
  <c r="E796" i="11"/>
  <c r="E796" i="10"/>
  <c r="D794" i="11"/>
  <c r="D794" i="10"/>
  <c r="F790" i="11"/>
  <c r="F790" i="10"/>
  <c r="D789" i="11"/>
  <c r="D789" i="10"/>
  <c r="B787" i="11"/>
  <c r="B787" i="10"/>
  <c r="E786" i="11"/>
  <c r="E786" i="10"/>
  <c r="C778" i="11"/>
  <c r="C778" i="10"/>
  <c r="H776" i="11"/>
  <c r="H776" i="10"/>
  <c r="E775" i="11"/>
  <c r="E775" i="10"/>
  <c r="D773" i="11"/>
  <c r="D773" i="10"/>
  <c r="B771" i="11"/>
  <c r="B771" i="10"/>
  <c r="J765" i="7"/>
  <c r="C765" i="11"/>
  <c r="C765" i="10"/>
  <c r="E764" i="11"/>
  <c r="E764" i="10"/>
  <c r="F763" i="11"/>
  <c r="F763" i="10"/>
  <c r="B760" i="11"/>
  <c r="B760" i="10"/>
  <c r="F758" i="11"/>
  <c r="F758" i="10"/>
  <c r="H755" i="11"/>
  <c r="H755" i="10"/>
  <c r="B755" i="11"/>
  <c r="B755" i="10"/>
  <c r="B752" i="11"/>
  <c r="B752" i="10"/>
  <c r="J749" i="7"/>
  <c r="C749" i="11"/>
  <c r="C749" i="10"/>
  <c r="E748" i="11"/>
  <c r="E748" i="10"/>
  <c r="D746" i="11"/>
  <c r="D746" i="10"/>
  <c r="B744" i="11"/>
  <c r="B744" i="10"/>
  <c r="F742" i="11"/>
  <c r="F742" i="10"/>
  <c r="E741" i="11"/>
  <c r="E741" i="10"/>
  <c r="H739" i="11"/>
  <c r="H739" i="10"/>
  <c r="B739" i="11"/>
  <c r="B739" i="10"/>
  <c r="E738" i="11"/>
  <c r="E738" i="10"/>
  <c r="B736" i="11"/>
  <c r="B736" i="10"/>
  <c r="E735" i="11"/>
  <c r="E735" i="10"/>
  <c r="J733" i="7"/>
  <c r="C733" i="11"/>
  <c r="C733" i="10"/>
  <c r="E732" i="11"/>
  <c r="E732" i="10"/>
  <c r="F731" i="11"/>
  <c r="F731" i="10"/>
  <c r="D730" i="11"/>
  <c r="D730" i="10"/>
  <c r="B728" i="11"/>
  <c r="B728" i="10"/>
  <c r="F726" i="11"/>
  <c r="F726" i="10"/>
  <c r="E725" i="11"/>
  <c r="E725" i="10"/>
  <c r="H723" i="11"/>
  <c r="H723" i="10"/>
  <c r="B723" i="11"/>
  <c r="B723" i="10"/>
  <c r="E722" i="11"/>
  <c r="E722" i="10"/>
  <c r="B720" i="11"/>
  <c r="B720" i="10"/>
  <c r="E719" i="11"/>
  <c r="E719" i="10"/>
  <c r="C717" i="11"/>
  <c r="C717" i="10"/>
  <c r="E716" i="11"/>
  <c r="E716" i="10"/>
  <c r="J714" i="7"/>
  <c r="C714" i="11"/>
  <c r="C714" i="10"/>
  <c r="F712" i="11"/>
  <c r="F712" i="10"/>
  <c r="C711" i="11"/>
  <c r="C711" i="10"/>
  <c r="F709" i="11"/>
  <c r="F709" i="10"/>
  <c r="J708" i="7"/>
  <c r="C708" i="11"/>
  <c r="C708" i="10"/>
  <c r="B706" i="11"/>
  <c r="B706" i="10"/>
  <c r="E705" i="11"/>
  <c r="E705" i="10"/>
  <c r="F704" i="11"/>
  <c r="F704" i="10"/>
  <c r="C703" i="11"/>
  <c r="C703" i="10"/>
  <c r="F676" i="11"/>
  <c r="F676" i="10"/>
  <c r="C675" i="11"/>
  <c r="C675" i="10"/>
  <c r="H673" i="11"/>
  <c r="H673" i="10"/>
  <c r="B673" i="11"/>
  <c r="B673" i="10"/>
  <c r="D672" i="11"/>
  <c r="D672" i="10"/>
  <c r="H670" i="11"/>
  <c r="H670" i="10"/>
  <c r="B670" i="11"/>
  <c r="B670" i="10"/>
  <c r="E669" i="11"/>
  <c r="E669" i="10"/>
  <c r="H667" i="11"/>
  <c r="H667" i="10"/>
  <c r="B667" i="11"/>
  <c r="B667" i="10"/>
  <c r="E666" i="11"/>
  <c r="E666" i="10"/>
  <c r="F628" i="11"/>
  <c r="F628" i="10"/>
  <c r="C627" i="11"/>
  <c r="C627" i="10"/>
  <c r="F625" i="11"/>
  <c r="F625" i="10"/>
  <c r="J624" i="7"/>
  <c r="C624" i="11"/>
  <c r="C624" i="10"/>
  <c r="F622" i="11"/>
  <c r="F622" i="10"/>
  <c r="D621" i="11"/>
  <c r="D621" i="10"/>
  <c r="F619" i="11"/>
  <c r="F619" i="10"/>
  <c r="J600" i="7"/>
  <c r="C584" i="11"/>
  <c r="C584" i="10"/>
  <c r="B582" i="11"/>
  <c r="B582" i="10"/>
  <c r="E581" i="11"/>
  <c r="E581" i="10"/>
  <c r="H579" i="11"/>
  <c r="H579" i="10"/>
  <c r="B579" i="11"/>
  <c r="B579" i="10"/>
  <c r="J531" i="7"/>
  <c r="C515" i="11"/>
  <c r="C515" i="10"/>
  <c r="B513" i="11"/>
  <c r="B513" i="10"/>
  <c r="D512" i="11"/>
  <c r="D512" i="10"/>
  <c r="H510" i="11"/>
  <c r="H510" i="10"/>
  <c r="B510" i="11"/>
  <c r="B510" i="10"/>
  <c r="F462" i="11"/>
  <c r="F462" i="10"/>
  <c r="C422" i="11"/>
  <c r="C422" i="10"/>
  <c r="F420" i="11"/>
  <c r="F420" i="10"/>
  <c r="D419" i="11"/>
  <c r="D419" i="10"/>
  <c r="H417" i="11"/>
  <c r="H417" i="10"/>
  <c r="B417" i="11"/>
  <c r="B417" i="10"/>
  <c r="D416" i="11"/>
  <c r="D416" i="10"/>
  <c r="E776" i="11"/>
  <c r="E776" i="10"/>
  <c r="D761" i="11"/>
  <c r="D761" i="10"/>
  <c r="E747" i="11"/>
  <c r="E747" i="10"/>
  <c r="B743" i="11"/>
  <c r="B743" i="10"/>
  <c r="F741" i="11"/>
  <c r="F741" i="10"/>
  <c r="C740" i="11"/>
  <c r="C740" i="10"/>
  <c r="H531" i="11"/>
  <c r="H531" i="10"/>
  <c r="F492" i="11"/>
  <c r="F492" i="10"/>
  <c r="H486" i="11"/>
  <c r="H486" i="10"/>
  <c r="B443" i="11"/>
  <c r="B443" i="10"/>
  <c r="F386" i="11"/>
  <c r="F386" i="10"/>
  <c r="E382" i="11"/>
  <c r="E382" i="10"/>
  <c r="B380" i="11"/>
  <c r="B380" i="10"/>
  <c r="E359" i="11"/>
  <c r="E359" i="10"/>
  <c r="E356" i="11"/>
  <c r="E356" i="10"/>
  <c r="H349" i="11"/>
  <c r="H349" i="10"/>
  <c r="B340" i="11"/>
  <c r="B340" i="10"/>
  <c r="F798" i="11"/>
  <c r="F798" i="10"/>
  <c r="D797" i="11"/>
  <c r="D797" i="10"/>
  <c r="H790" i="11"/>
  <c r="H790" i="10"/>
  <c r="D781" i="11"/>
  <c r="D781" i="10"/>
  <c r="F779" i="11"/>
  <c r="F779" i="10"/>
  <c r="D778" i="11"/>
  <c r="D778" i="10"/>
  <c r="B776" i="11"/>
  <c r="B776" i="10"/>
  <c r="F774" i="11"/>
  <c r="F774" i="10"/>
  <c r="H771" i="11"/>
  <c r="H771" i="10"/>
  <c r="D765" i="11"/>
  <c r="D765" i="10"/>
  <c r="B763" i="11"/>
  <c r="B763" i="10"/>
  <c r="J755" i="7"/>
  <c r="C755" i="11"/>
  <c r="C755" i="10"/>
  <c r="B742" i="11"/>
  <c r="B742" i="10"/>
  <c r="D733" i="11"/>
  <c r="D733" i="10"/>
  <c r="C728" i="11"/>
  <c r="C728" i="10"/>
  <c r="D717" i="11"/>
  <c r="D717" i="10"/>
  <c r="F715" i="11"/>
  <c r="F715" i="10"/>
  <c r="D711" i="11"/>
  <c r="D711" i="10"/>
  <c r="C706" i="11"/>
  <c r="C706" i="10"/>
  <c r="B800" i="11"/>
  <c r="B800" i="10"/>
  <c r="E799" i="11"/>
  <c r="E799" i="10"/>
  <c r="F795" i="11"/>
  <c r="F795" i="10"/>
  <c r="B792" i="11"/>
  <c r="B792" i="10"/>
  <c r="B784" i="11"/>
  <c r="B784" i="10"/>
  <c r="E783" i="11"/>
  <c r="E783" i="10"/>
  <c r="J781" i="7"/>
  <c r="C781" i="11"/>
  <c r="C781" i="10"/>
  <c r="E780" i="11"/>
  <c r="E780" i="10"/>
  <c r="E770" i="11"/>
  <c r="E770" i="10"/>
  <c r="B768" i="11"/>
  <c r="B768" i="10"/>
  <c r="E767" i="11"/>
  <c r="E767" i="10"/>
  <c r="D762" i="11"/>
  <c r="D762" i="10"/>
  <c r="E757" i="11"/>
  <c r="E757" i="10"/>
  <c r="E754" i="11"/>
  <c r="E754" i="10"/>
  <c r="E751" i="11"/>
  <c r="E751" i="10"/>
  <c r="F747" i="11"/>
  <c r="F747" i="10"/>
  <c r="H800" i="11"/>
  <c r="H800" i="10"/>
  <c r="D799" i="11"/>
  <c r="D799" i="10"/>
  <c r="H797" i="11"/>
  <c r="H797" i="10"/>
  <c r="B797" i="11"/>
  <c r="B797" i="10"/>
  <c r="D796" i="11"/>
  <c r="D796" i="10"/>
  <c r="C794" i="11"/>
  <c r="C794" i="10"/>
  <c r="H792" i="11"/>
  <c r="H792" i="10"/>
  <c r="E791" i="11"/>
  <c r="E791" i="10"/>
  <c r="J789" i="7"/>
  <c r="C789" i="11"/>
  <c r="C789" i="10"/>
  <c r="E788" i="11"/>
  <c r="E788" i="10"/>
  <c r="F787" i="11"/>
  <c r="F787" i="10"/>
  <c r="D786" i="11"/>
  <c r="D786" i="10"/>
  <c r="H784" i="11"/>
  <c r="H784" i="10"/>
  <c r="D783" i="11"/>
  <c r="D783" i="10"/>
  <c r="H781" i="11"/>
  <c r="H781" i="10"/>
  <c r="B781" i="11"/>
  <c r="B781" i="10"/>
  <c r="D780" i="11"/>
  <c r="D780" i="10"/>
  <c r="H778" i="11"/>
  <c r="H778" i="10"/>
  <c r="B778" i="11"/>
  <c r="B778" i="10"/>
  <c r="E702" i="11"/>
  <c r="E702" i="10"/>
  <c r="B700" i="11"/>
  <c r="B700" i="10"/>
  <c r="E699" i="11"/>
  <c r="E699" i="10"/>
  <c r="C697" i="11"/>
  <c r="C697" i="10"/>
  <c r="E696" i="11"/>
  <c r="E696" i="10"/>
  <c r="J694" i="7"/>
  <c r="C694" i="11"/>
  <c r="C694" i="10"/>
  <c r="F692" i="11"/>
  <c r="F692" i="10"/>
  <c r="C691" i="11"/>
  <c r="C691" i="10"/>
  <c r="H689" i="11"/>
  <c r="H689" i="10"/>
  <c r="B689" i="11"/>
  <c r="B689" i="10"/>
  <c r="E688" i="11"/>
  <c r="E688" i="10"/>
  <c r="J686" i="7"/>
  <c r="C686" i="11"/>
  <c r="C686" i="10"/>
  <c r="F684" i="11"/>
  <c r="F684" i="10"/>
  <c r="C683" i="11"/>
  <c r="C683" i="10"/>
  <c r="F681" i="11"/>
  <c r="F681" i="10"/>
  <c r="J680" i="7"/>
  <c r="C680" i="11"/>
  <c r="C680" i="10"/>
  <c r="B678" i="11"/>
  <c r="B678" i="10"/>
  <c r="E677" i="11"/>
  <c r="E677" i="10"/>
  <c r="J648" i="7"/>
  <c r="C632" i="11"/>
  <c r="C632" i="10"/>
  <c r="B630" i="11"/>
  <c r="B630" i="10"/>
  <c r="E629" i="11"/>
  <c r="E629" i="10"/>
  <c r="E586" i="11"/>
  <c r="E586" i="10"/>
  <c r="E517" i="11"/>
  <c r="E517" i="10"/>
  <c r="H515" i="11"/>
  <c r="H515" i="10"/>
  <c r="J497" i="7"/>
  <c r="F473" i="11"/>
  <c r="F473" i="10"/>
  <c r="C472" i="11"/>
  <c r="C472" i="10"/>
  <c r="F470" i="11"/>
  <c r="F470" i="10"/>
  <c r="D469" i="11"/>
  <c r="D469" i="10"/>
  <c r="B467" i="11"/>
  <c r="B467" i="10"/>
  <c r="E466" i="11"/>
  <c r="E466" i="10"/>
  <c r="B464" i="11"/>
  <c r="B464" i="10"/>
  <c r="F428" i="11"/>
  <c r="F428" i="10"/>
  <c r="J427" i="7"/>
  <c r="C427" i="11"/>
  <c r="C427" i="10"/>
  <c r="B425" i="11"/>
  <c r="B425" i="10"/>
  <c r="D424" i="11"/>
  <c r="D424" i="10"/>
  <c r="D779" i="11"/>
  <c r="D779" i="10"/>
  <c r="E645" i="11"/>
  <c r="E645" i="10"/>
  <c r="C494" i="11"/>
  <c r="C494" i="10"/>
  <c r="D488" i="11"/>
  <c r="D488" i="10"/>
  <c r="B486" i="11"/>
  <c r="B486" i="10"/>
  <c r="F372" i="11"/>
  <c r="F372" i="10"/>
  <c r="B369" i="11"/>
  <c r="B369" i="10"/>
  <c r="E345" i="11"/>
  <c r="E345" i="10"/>
  <c r="H343" i="11"/>
  <c r="H343" i="10"/>
  <c r="E342" i="11"/>
  <c r="E342" i="10"/>
  <c r="E336" i="11"/>
  <c r="E336" i="10"/>
  <c r="B314" i="11"/>
  <c r="B314" i="10"/>
  <c r="H787" i="11"/>
  <c r="H787" i="10"/>
  <c r="F782" i="11"/>
  <c r="F782" i="10"/>
  <c r="F766" i="11"/>
  <c r="F766" i="10"/>
  <c r="E762" i="11"/>
  <c r="E762" i="10"/>
  <c r="C760" i="11"/>
  <c r="C760" i="10"/>
  <c r="B758" i="11"/>
  <c r="B758" i="10"/>
  <c r="C752" i="11"/>
  <c r="C752" i="10"/>
  <c r="E746" i="11"/>
  <c r="E746" i="10"/>
  <c r="F745" i="11"/>
  <c r="F745" i="10"/>
  <c r="F740" i="11"/>
  <c r="F740" i="10"/>
  <c r="J739" i="7"/>
  <c r="C739" i="11"/>
  <c r="C739" i="10"/>
  <c r="C736" i="11"/>
  <c r="C736" i="10"/>
  <c r="F734" i="11"/>
  <c r="F734" i="10"/>
  <c r="F724" i="11"/>
  <c r="F724" i="10"/>
  <c r="J723" i="7"/>
  <c r="C723" i="11"/>
  <c r="C723" i="10"/>
  <c r="C720" i="11"/>
  <c r="C720" i="10"/>
  <c r="D708" i="11"/>
  <c r="D708" i="10"/>
  <c r="B701" i="11"/>
  <c r="B701" i="10"/>
  <c r="F800" i="11"/>
  <c r="F800" i="10"/>
  <c r="J799" i="7"/>
  <c r="C799" i="11"/>
  <c r="C799" i="10"/>
  <c r="J798" i="7"/>
  <c r="F797" i="11"/>
  <c r="F797" i="10"/>
  <c r="C796" i="11"/>
  <c r="C796" i="10"/>
  <c r="H794" i="11"/>
  <c r="H794" i="10"/>
  <c r="B794" i="11"/>
  <c r="B794" i="10"/>
  <c r="F792" i="11"/>
  <c r="F792" i="10"/>
  <c r="D791" i="11"/>
  <c r="D791" i="10"/>
  <c r="H789" i="11"/>
  <c r="H789" i="10"/>
  <c r="B789" i="11"/>
  <c r="B789" i="10"/>
  <c r="D788" i="11"/>
  <c r="D788" i="10"/>
  <c r="C786" i="11"/>
  <c r="C786" i="10"/>
  <c r="F784" i="11"/>
  <c r="F784" i="10"/>
  <c r="J783" i="7"/>
  <c r="C783" i="11"/>
  <c r="C783" i="10"/>
  <c r="J782" i="7"/>
  <c r="F781" i="11"/>
  <c r="F781" i="10"/>
  <c r="C780" i="11"/>
  <c r="C780" i="10"/>
  <c r="F778" i="11"/>
  <c r="F778" i="10"/>
  <c r="E777" i="11"/>
  <c r="E777" i="10"/>
  <c r="H775" i="11"/>
  <c r="H775" i="10"/>
  <c r="C775" i="11"/>
  <c r="C775" i="10"/>
  <c r="B773" i="11"/>
  <c r="B773" i="10"/>
  <c r="D772" i="11"/>
  <c r="D772" i="10"/>
  <c r="C770" i="11"/>
  <c r="C770" i="10"/>
  <c r="F768" i="11"/>
  <c r="F768" i="10"/>
  <c r="J767" i="7"/>
  <c r="C767" i="11"/>
  <c r="C767" i="10"/>
  <c r="J766" i="7"/>
  <c r="F765" i="11"/>
  <c r="F765" i="10"/>
  <c r="C764" i="11"/>
  <c r="C764" i="10"/>
  <c r="H762" i="11"/>
  <c r="H762" i="10"/>
  <c r="B762" i="11"/>
  <c r="B762" i="10"/>
  <c r="F760" i="11"/>
  <c r="F760" i="10"/>
  <c r="D759" i="11"/>
  <c r="D759" i="10"/>
  <c r="H757" i="11"/>
  <c r="H757" i="10"/>
  <c r="C757" i="11"/>
  <c r="C757" i="10"/>
  <c r="E756" i="11"/>
  <c r="E756" i="10"/>
  <c r="C754" i="11"/>
  <c r="C754" i="10"/>
  <c r="F752" i="11"/>
  <c r="F752" i="10"/>
  <c r="J751" i="7"/>
  <c r="C751" i="11"/>
  <c r="C751" i="10"/>
  <c r="J750" i="7"/>
  <c r="F749" i="11"/>
  <c r="F749" i="10"/>
  <c r="C748" i="11"/>
  <c r="C748" i="10"/>
  <c r="H746" i="11"/>
  <c r="H746" i="10"/>
  <c r="B746" i="11"/>
  <c r="B746" i="10"/>
  <c r="F744" i="11"/>
  <c r="F744" i="10"/>
  <c r="D743" i="11"/>
  <c r="D743" i="10"/>
  <c r="H741" i="11"/>
  <c r="H741" i="10"/>
  <c r="C741" i="11"/>
  <c r="C741" i="10"/>
  <c r="E740" i="11"/>
  <c r="E740" i="10"/>
  <c r="C738" i="11"/>
  <c r="C738" i="10"/>
  <c r="F736" i="11"/>
  <c r="F736" i="10"/>
  <c r="J735" i="7"/>
  <c r="C735" i="11"/>
  <c r="C735" i="10"/>
  <c r="F733" i="11"/>
  <c r="F733" i="10"/>
  <c r="C732" i="11"/>
  <c r="C732" i="10"/>
  <c r="H730" i="11"/>
  <c r="H730" i="10"/>
  <c r="B730" i="11"/>
  <c r="B730" i="10"/>
  <c r="F728" i="11"/>
  <c r="F728" i="10"/>
  <c r="D727" i="11"/>
  <c r="D727" i="10"/>
  <c r="H725" i="11"/>
  <c r="H725" i="10"/>
  <c r="C725" i="11"/>
  <c r="C725" i="10"/>
  <c r="E724" i="11"/>
  <c r="E724" i="10"/>
  <c r="C722" i="11"/>
  <c r="C722" i="10"/>
  <c r="F720" i="11"/>
  <c r="F720" i="10"/>
  <c r="J719" i="7"/>
  <c r="C719" i="11"/>
  <c r="C719" i="10"/>
  <c r="F717" i="11"/>
  <c r="F717" i="10"/>
  <c r="J716" i="7"/>
  <c r="C716" i="11"/>
  <c r="C716" i="10"/>
  <c r="F714" i="11"/>
  <c r="F714" i="10"/>
  <c r="D713" i="11"/>
  <c r="D713" i="10"/>
  <c r="F711" i="11"/>
  <c r="F711" i="10"/>
  <c r="D710" i="11"/>
  <c r="D710" i="10"/>
  <c r="H708" i="11"/>
  <c r="H708" i="10"/>
  <c r="D707" i="11"/>
  <c r="D707" i="10"/>
  <c r="C705" i="11"/>
  <c r="C705" i="10"/>
  <c r="F703" i="11"/>
  <c r="F703" i="10"/>
  <c r="J676" i="7"/>
  <c r="E634" i="11"/>
  <c r="E634" i="10"/>
  <c r="F596" i="11"/>
  <c r="F596" i="10"/>
  <c r="C595" i="11"/>
  <c r="C595" i="10"/>
  <c r="F593" i="11"/>
  <c r="F593" i="10"/>
  <c r="J592" i="7"/>
  <c r="C592" i="11"/>
  <c r="C592" i="10"/>
  <c r="F590" i="11"/>
  <c r="F590" i="10"/>
  <c r="D589" i="11"/>
  <c r="D589" i="10"/>
  <c r="F587" i="11"/>
  <c r="F587" i="10"/>
  <c r="J545" i="7"/>
  <c r="F518" i="11"/>
  <c r="F518" i="10"/>
  <c r="E477" i="11"/>
  <c r="E477" i="10"/>
  <c r="H475" i="11"/>
  <c r="H475" i="10"/>
  <c r="B475" i="11"/>
  <c r="B475" i="10"/>
  <c r="E474" i="11"/>
  <c r="E474" i="10"/>
  <c r="C435" i="11"/>
  <c r="C435" i="10"/>
  <c r="F433" i="11"/>
  <c r="F433" i="10"/>
  <c r="C432" i="11"/>
  <c r="C432" i="10"/>
  <c r="H430" i="11"/>
  <c r="H430" i="10"/>
  <c r="B430" i="11"/>
  <c r="B430" i="10"/>
  <c r="H796" i="11"/>
  <c r="H796" i="10"/>
  <c r="B791" i="11"/>
  <c r="B791" i="10"/>
  <c r="B788" i="11"/>
  <c r="B788" i="10"/>
  <c r="F786" i="11"/>
  <c r="F786" i="10"/>
  <c r="F783" i="11"/>
  <c r="F783" i="10"/>
  <c r="H764" i="11"/>
  <c r="H764" i="10"/>
  <c r="F754" i="11"/>
  <c r="F754" i="10"/>
  <c r="D745" i="11"/>
  <c r="D745" i="10"/>
  <c r="F735" i="11"/>
  <c r="F735" i="10"/>
  <c r="E731" i="11"/>
  <c r="E731" i="10"/>
  <c r="D676" i="11"/>
  <c r="D676" i="10"/>
  <c r="F672" i="11"/>
  <c r="F672" i="10"/>
  <c r="F666" i="11"/>
  <c r="F666" i="10"/>
  <c r="C497" i="11"/>
  <c r="C497" i="10"/>
  <c r="C374" i="11"/>
  <c r="C374" i="10"/>
  <c r="E365" i="11"/>
  <c r="E365" i="10"/>
  <c r="B363" i="11"/>
  <c r="B363" i="10"/>
  <c r="B360" i="11"/>
  <c r="B360" i="10"/>
  <c r="H798" i="11"/>
  <c r="H798" i="10"/>
  <c r="H795" i="11"/>
  <c r="H795" i="10"/>
  <c r="C800" i="11"/>
  <c r="C800" i="10"/>
  <c r="C792" i="11"/>
  <c r="C792" i="10"/>
  <c r="B790" i="11"/>
  <c r="B790" i="10"/>
  <c r="E789" i="11"/>
  <c r="E789" i="10"/>
  <c r="C787" i="11"/>
  <c r="C787" i="10"/>
  <c r="C784" i="11"/>
  <c r="C784" i="10"/>
  <c r="E773" i="11"/>
  <c r="E773" i="10"/>
  <c r="F769" i="11"/>
  <c r="F769" i="10"/>
  <c r="C768" i="11"/>
  <c r="C768" i="10"/>
  <c r="H799" i="11"/>
  <c r="H799" i="10"/>
  <c r="B799" i="11"/>
  <c r="B799" i="10"/>
  <c r="E798" i="11"/>
  <c r="E798" i="10"/>
  <c r="B796" i="11"/>
  <c r="B796" i="10"/>
  <c r="F794" i="11"/>
  <c r="F794" i="10"/>
  <c r="E793" i="11"/>
  <c r="E793" i="10"/>
  <c r="H791" i="11"/>
  <c r="H791" i="10"/>
  <c r="C791" i="11"/>
  <c r="C791" i="10"/>
  <c r="F789" i="11"/>
  <c r="F789" i="10"/>
  <c r="C788" i="11"/>
  <c r="C788" i="10"/>
  <c r="H786" i="11"/>
  <c r="H786" i="10"/>
  <c r="B786" i="11"/>
  <c r="B786" i="10"/>
  <c r="E785" i="11"/>
  <c r="E785" i="10"/>
  <c r="H783" i="11"/>
  <c r="H783" i="10"/>
  <c r="B783" i="11"/>
  <c r="B783" i="10"/>
  <c r="E782" i="11"/>
  <c r="E782" i="10"/>
  <c r="B780" i="11"/>
  <c r="B780" i="10"/>
  <c r="E779" i="11"/>
  <c r="E779" i="10"/>
  <c r="D777" i="11"/>
  <c r="D777" i="10"/>
  <c r="B775" i="11"/>
  <c r="B775" i="10"/>
  <c r="E774" i="11"/>
  <c r="E774" i="10"/>
  <c r="F773" i="11"/>
  <c r="F773" i="10"/>
  <c r="C772" i="11"/>
  <c r="C772" i="10"/>
  <c r="H770" i="11"/>
  <c r="H770" i="10"/>
  <c r="B770" i="11"/>
  <c r="B770" i="10"/>
  <c r="E769" i="11"/>
  <c r="E769" i="10"/>
  <c r="H767" i="11"/>
  <c r="H767" i="10"/>
  <c r="B767" i="11"/>
  <c r="B767" i="10"/>
  <c r="E766" i="11"/>
  <c r="E766" i="10"/>
  <c r="B764" i="11"/>
  <c r="B764" i="10"/>
  <c r="F762" i="11"/>
  <c r="F762" i="10"/>
  <c r="E761" i="11"/>
  <c r="E761" i="10"/>
  <c r="H759" i="11"/>
  <c r="H759" i="10"/>
  <c r="C759" i="11"/>
  <c r="C759" i="10"/>
  <c r="B757" i="11"/>
  <c r="B757" i="10"/>
  <c r="D756" i="11"/>
  <c r="D756" i="10"/>
  <c r="H754" i="11"/>
  <c r="H754" i="10"/>
  <c r="B754" i="11"/>
  <c r="B754" i="10"/>
  <c r="E753" i="11"/>
  <c r="E753" i="10"/>
  <c r="H751" i="11"/>
  <c r="H751" i="10"/>
  <c r="B751" i="11"/>
  <c r="B751" i="10"/>
  <c r="E750" i="11"/>
  <c r="E750" i="10"/>
  <c r="B748" i="11"/>
  <c r="B748" i="10"/>
  <c r="F746" i="11"/>
  <c r="F746" i="10"/>
  <c r="E745" i="11"/>
  <c r="E745" i="10"/>
  <c r="H743" i="11"/>
  <c r="H743" i="10"/>
  <c r="C743" i="11"/>
  <c r="C743" i="10"/>
  <c r="B741" i="11"/>
  <c r="B741" i="10"/>
  <c r="D740" i="11"/>
  <c r="D740" i="10"/>
  <c r="H738" i="11"/>
  <c r="H738" i="10"/>
  <c r="B738" i="11"/>
  <c r="B738" i="10"/>
  <c r="E737" i="11"/>
  <c r="E737" i="10"/>
  <c r="H735" i="11"/>
  <c r="H735" i="10"/>
  <c r="B735" i="11"/>
  <c r="B735" i="10"/>
  <c r="E734" i="11"/>
  <c r="E734" i="10"/>
  <c r="B732" i="11"/>
  <c r="B732" i="10"/>
  <c r="F730" i="11"/>
  <c r="F730" i="10"/>
  <c r="E729" i="11"/>
  <c r="E729" i="10"/>
  <c r="H727" i="11"/>
  <c r="H727" i="10"/>
  <c r="C727" i="11"/>
  <c r="C727" i="10"/>
  <c r="B725" i="11"/>
  <c r="B725" i="10"/>
  <c r="D724" i="11"/>
  <c r="D724" i="10"/>
  <c r="H722" i="11"/>
  <c r="H722" i="10"/>
  <c r="B722" i="11"/>
  <c r="B722" i="10"/>
  <c r="E721" i="11"/>
  <c r="E721" i="10"/>
  <c r="H719" i="11"/>
  <c r="H719" i="10"/>
  <c r="B719" i="11"/>
  <c r="B719" i="10"/>
  <c r="E718" i="11"/>
  <c r="E718" i="10"/>
  <c r="B716" i="11"/>
  <c r="B716" i="10"/>
  <c r="E715" i="11"/>
  <c r="E715" i="10"/>
  <c r="C713" i="11"/>
  <c r="C713" i="10"/>
  <c r="E712" i="11"/>
  <c r="E712" i="10"/>
  <c r="F644" i="11"/>
  <c r="F644" i="10"/>
  <c r="C643" i="11"/>
  <c r="C643" i="10"/>
  <c r="F641" i="11"/>
  <c r="F641" i="10"/>
  <c r="J640" i="7"/>
  <c r="C640" i="11"/>
  <c r="C640" i="10"/>
  <c r="F638" i="11"/>
  <c r="F638" i="10"/>
  <c r="D637" i="11"/>
  <c r="D637" i="10"/>
  <c r="F635" i="11"/>
  <c r="F635" i="10"/>
  <c r="J616" i="7"/>
  <c r="C600" i="11"/>
  <c r="C600" i="10"/>
  <c r="B598" i="11"/>
  <c r="B598" i="10"/>
  <c r="E597" i="11"/>
  <c r="E597" i="10"/>
  <c r="C531" i="11"/>
  <c r="C531" i="10"/>
  <c r="B529" i="11"/>
  <c r="B529" i="10"/>
  <c r="D528" i="11"/>
  <c r="D528" i="10"/>
  <c r="H526" i="11"/>
  <c r="H526" i="10"/>
  <c r="B526" i="11"/>
  <c r="B526" i="10"/>
  <c r="E525" i="11"/>
  <c r="E525" i="10"/>
  <c r="H523" i="11"/>
  <c r="H523" i="10"/>
  <c r="B523" i="11"/>
  <c r="B523" i="10"/>
  <c r="E522" i="11"/>
  <c r="E522" i="10"/>
  <c r="B520" i="11"/>
  <c r="B520" i="10"/>
  <c r="F484" i="11"/>
  <c r="F484" i="10"/>
  <c r="J483" i="7"/>
  <c r="C483" i="11"/>
  <c r="C483" i="10"/>
  <c r="F481" i="11"/>
  <c r="F481" i="10"/>
  <c r="C480" i="11"/>
  <c r="C480" i="10"/>
  <c r="F478" i="11"/>
  <c r="F478" i="10"/>
  <c r="F441" i="11"/>
  <c r="F441" i="10"/>
  <c r="C440" i="11"/>
  <c r="C440" i="10"/>
  <c r="H438" i="11"/>
  <c r="H438" i="10"/>
  <c r="B438" i="11"/>
  <c r="B438" i="10"/>
  <c r="E437" i="11"/>
  <c r="E437" i="10"/>
  <c r="H435" i="11"/>
  <c r="H435" i="10"/>
  <c r="H311" i="11"/>
  <c r="H311" i="10"/>
  <c r="B311" i="11"/>
  <c r="B311" i="10"/>
  <c r="E310" i="11"/>
  <c r="E310" i="10"/>
  <c r="B308" i="11"/>
  <c r="B308" i="10"/>
  <c r="E307" i="11"/>
  <c r="E307" i="10"/>
  <c r="J305" i="7"/>
  <c r="C305" i="11"/>
  <c r="C305" i="10"/>
  <c r="E304" i="11"/>
  <c r="E304" i="10"/>
  <c r="C302" i="11"/>
  <c r="C302" i="10"/>
  <c r="F300" i="11"/>
  <c r="F300" i="10"/>
  <c r="J299" i="7"/>
  <c r="C299" i="11"/>
  <c r="C299" i="10"/>
  <c r="F297" i="11"/>
  <c r="F297" i="10"/>
  <c r="C296" i="11"/>
  <c r="C296" i="10"/>
  <c r="F294" i="11"/>
  <c r="F294" i="10"/>
  <c r="D293" i="11"/>
  <c r="D293" i="10"/>
  <c r="F291" i="11"/>
  <c r="F291" i="10"/>
  <c r="D290" i="11"/>
  <c r="D290" i="10"/>
  <c r="H288" i="11"/>
  <c r="H288" i="10"/>
  <c r="D287" i="11"/>
  <c r="D287" i="10"/>
  <c r="H285" i="11"/>
  <c r="H285" i="10"/>
  <c r="B285" i="11"/>
  <c r="B285" i="10"/>
  <c r="D284" i="11"/>
  <c r="D284" i="10"/>
  <c r="H282" i="11"/>
  <c r="H282" i="10"/>
  <c r="B282" i="11"/>
  <c r="B282" i="10"/>
  <c r="E281" i="11"/>
  <c r="E281" i="10"/>
  <c r="F279" i="11"/>
  <c r="F279" i="10"/>
  <c r="B278" i="11"/>
  <c r="B278" i="10"/>
  <c r="D277" i="11"/>
  <c r="D277" i="10"/>
  <c r="E276" i="11"/>
  <c r="E276" i="10"/>
  <c r="H274" i="11"/>
  <c r="H274" i="10"/>
  <c r="C273" i="11"/>
  <c r="C273" i="10"/>
  <c r="D272" i="11"/>
  <c r="D272" i="10"/>
  <c r="F270" i="11"/>
  <c r="F270" i="10"/>
  <c r="B269" i="11"/>
  <c r="B269" i="10"/>
  <c r="C268" i="11"/>
  <c r="C268" i="10"/>
  <c r="E267" i="11"/>
  <c r="E267" i="10"/>
  <c r="H265" i="11"/>
  <c r="H265" i="10"/>
  <c r="B264" i="11"/>
  <c r="B264" i="10"/>
  <c r="D263" i="11"/>
  <c r="D263" i="10"/>
  <c r="F261" i="11"/>
  <c r="F261" i="10"/>
  <c r="C259" i="11"/>
  <c r="C259" i="10"/>
  <c r="E258" i="11"/>
  <c r="E258" i="10"/>
  <c r="H256" i="11"/>
  <c r="H256" i="10"/>
  <c r="B255" i="11"/>
  <c r="B255" i="10"/>
  <c r="D254" i="11"/>
  <c r="D254" i="10"/>
  <c r="F252" i="11"/>
  <c r="F252" i="10"/>
  <c r="H251" i="11"/>
  <c r="H251" i="10"/>
  <c r="C250" i="11"/>
  <c r="C250" i="10"/>
  <c r="E249" i="11"/>
  <c r="E249" i="10"/>
  <c r="F247" i="11"/>
  <c r="F247" i="10"/>
  <c r="B246" i="11"/>
  <c r="B246" i="10"/>
  <c r="D245" i="11"/>
  <c r="D245" i="10"/>
  <c r="E244" i="11"/>
  <c r="E244" i="10"/>
  <c r="H242" i="11"/>
  <c r="H242" i="10"/>
  <c r="C241" i="11"/>
  <c r="C241" i="10"/>
  <c r="D240" i="11"/>
  <c r="D240" i="10"/>
  <c r="F238" i="11"/>
  <c r="F238" i="10"/>
  <c r="B237" i="11"/>
  <c r="B237" i="10"/>
  <c r="C236" i="11"/>
  <c r="C236" i="10"/>
  <c r="E235" i="11"/>
  <c r="E235" i="10"/>
  <c r="H233" i="11"/>
  <c r="H233" i="10"/>
  <c r="B232" i="11"/>
  <c r="B232" i="10"/>
  <c r="D231" i="11"/>
  <c r="D231" i="10"/>
  <c r="F229" i="11"/>
  <c r="F229" i="10"/>
  <c r="C227" i="11"/>
  <c r="C227" i="10"/>
  <c r="E226" i="11"/>
  <c r="E226" i="10"/>
  <c r="H224" i="11"/>
  <c r="H224" i="10"/>
  <c r="B223" i="11"/>
  <c r="B223" i="10"/>
  <c r="D222" i="11"/>
  <c r="D222" i="10"/>
  <c r="F220" i="11"/>
  <c r="F220" i="10"/>
  <c r="H219" i="11"/>
  <c r="H219" i="10"/>
  <c r="C218" i="11"/>
  <c r="C218" i="10"/>
  <c r="E217" i="11"/>
  <c r="E217" i="10"/>
  <c r="F215" i="11"/>
  <c r="F215" i="10"/>
  <c r="B214" i="11"/>
  <c r="B214" i="10"/>
  <c r="D213" i="11"/>
  <c r="D213" i="10"/>
  <c r="E212" i="11"/>
  <c r="E212" i="10"/>
  <c r="H210" i="11"/>
  <c r="H210" i="10"/>
  <c r="C209" i="11"/>
  <c r="C209" i="10"/>
  <c r="D208" i="11"/>
  <c r="D208" i="10"/>
  <c r="F206" i="11"/>
  <c r="F206" i="10"/>
  <c r="B205" i="11"/>
  <c r="B205" i="10"/>
  <c r="C204" i="11"/>
  <c r="C204" i="10"/>
  <c r="E203" i="11"/>
  <c r="E203" i="10"/>
  <c r="H201" i="11"/>
  <c r="H201" i="10"/>
  <c r="B200" i="11"/>
  <c r="B200" i="10"/>
  <c r="D199" i="11"/>
  <c r="D199" i="10"/>
  <c r="F197" i="11"/>
  <c r="F197" i="10"/>
  <c r="C195" i="11"/>
  <c r="C195" i="10"/>
  <c r="E194" i="11"/>
  <c r="E194" i="10"/>
  <c r="H192" i="11"/>
  <c r="H192" i="10"/>
  <c r="B191" i="11"/>
  <c r="B191" i="10"/>
  <c r="D190" i="11"/>
  <c r="D190" i="10"/>
  <c r="F188" i="11"/>
  <c r="F188" i="10"/>
  <c r="H187" i="11"/>
  <c r="H187" i="10"/>
  <c r="C186" i="11"/>
  <c r="C186" i="10"/>
  <c r="E185" i="11"/>
  <c r="E185" i="10"/>
  <c r="H183" i="11"/>
  <c r="H183" i="10"/>
  <c r="C182" i="11"/>
  <c r="C182" i="10"/>
  <c r="E181" i="11"/>
  <c r="E181" i="10"/>
  <c r="F179" i="11"/>
  <c r="F179" i="10"/>
  <c r="B178" i="11"/>
  <c r="B178" i="10"/>
  <c r="D177" i="11"/>
  <c r="D177" i="10"/>
  <c r="E176" i="11"/>
  <c r="E176" i="10"/>
  <c r="H174" i="11"/>
  <c r="H174" i="10"/>
  <c r="C173" i="11"/>
  <c r="C173" i="10"/>
  <c r="D172" i="11"/>
  <c r="D172" i="10"/>
  <c r="F170" i="11"/>
  <c r="F170" i="10"/>
  <c r="B169" i="11"/>
  <c r="B169" i="10"/>
  <c r="C168" i="11"/>
  <c r="C168" i="10"/>
  <c r="E167" i="11"/>
  <c r="E167" i="10"/>
  <c r="H165" i="11"/>
  <c r="H165" i="10"/>
  <c r="B164" i="11"/>
  <c r="B164" i="10"/>
  <c r="D163" i="11"/>
  <c r="D163" i="10"/>
  <c r="F161" i="11"/>
  <c r="F161" i="10"/>
  <c r="C159" i="11"/>
  <c r="C159" i="10"/>
  <c r="E158" i="11"/>
  <c r="E158" i="10"/>
  <c r="H156" i="11"/>
  <c r="H156" i="10"/>
  <c r="B155" i="11"/>
  <c r="B155" i="10"/>
  <c r="D154" i="11"/>
  <c r="D154" i="10"/>
  <c r="F152" i="11"/>
  <c r="F152" i="10"/>
  <c r="H151" i="11"/>
  <c r="H151" i="10"/>
  <c r="C150" i="11"/>
  <c r="C150" i="10"/>
  <c r="E149" i="11"/>
  <c r="E149" i="10"/>
  <c r="F147" i="11"/>
  <c r="F147" i="10"/>
  <c r="B146" i="11"/>
  <c r="B146" i="10"/>
  <c r="D145" i="11"/>
  <c r="D145" i="10"/>
  <c r="E144" i="11"/>
  <c r="E144" i="10"/>
  <c r="H142" i="11"/>
  <c r="H142" i="10"/>
  <c r="C141" i="11"/>
  <c r="C141" i="10"/>
  <c r="D140" i="11"/>
  <c r="D140" i="10"/>
  <c r="F138" i="11"/>
  <c r="F138" i="10"/>
  <c r="B137" i="11"/>
  <c r="B137" i="10"/>
  <c r="C136" i="11"/>
  <c r="C136" i="10"/>
  <c r="E135" i="11"/>
  <c r="E135" i="10"/>
  <c r="H133" i="11"/>
  <c r="H133" i="10"/>
  <c r="B132" i="11"/>
  <c r="B132" i="10"/>
  <c r="D131" i="11"/>
  <c r="D131" i="10"/>
  <c r="F129" i="11"/>
  <c r="F129" i="10"/>
  <c r="C127" i="11"/>
  <c r="C127" i="10"/>
  <c r="E126" i="11"/>
  <c r="E126" i="10"/>
  <c r="H124" i="11"/>
  <c r="H124" i="10"/>
  <c r="B123" i="11"/>
  <c r="B123" i="10"/>
  <c r="D122" i="11"/>
  <c r="D122" i="10"/>
  <c r="F120" i="11"/>
  <c r="F120" i="10"/>
  <c r="H119" i="11"/>
  <c r="H119" i="10"/>
  <c r="C118" i="11"/>
  <c r="C118" i="10"/>
  <c r="E117" i="11"/>
  <c r="E117" i="10"/>
  <c r="F115" i="11"/>
  <c r="F115" i="10"/>
  <c r="B114" i="11"/>
  <c r="B114" i="10"/>
  <c r="D113" i="11"/>
  <c r="D113" i="10"/>
  <c r="E112" i="11"/>
  <c r="E112" i="10"/>
  <c r="J710" i="7"/>
  <c r="C710" i="11"/>
  <c r="C710" i="10"/>
  <c r="J709" i="7"/>
  <c r="F708" i="11"/>
  <c r="F708" i="10"/>
  <c r="C707" i="11"/>
  <c r="C707" i="10"/>
  <c r="H705" i="11"/>
  <c r="H705" i="10"/>
  <c r="B705" i="11"/>
  <c r="B705" i="10"/>
  <c r="E704" i="11"/>
  <c r="E704" i="10"/>
  <c r="D702" i="11"/>
  <c r="D702" i="10"/>
  <c r="H700" i="11"/>
  <c r="H700" i="10"/>
  <c r="D699" i="11"/>
  <c r="D699" i="10"/>
  <c r="H697" i="11"/>
  <c r="H697" i="10"/>
  <c r="B697" i="11"/>
  <c r="B697" i="10"/>
  <c r="D696" i="11"/>
  <c r="D696" i="10"/>
  <c r="H694" i="11"/>
  <c r="H694" i="10"/>
  <c r="B694" i="11"/>
  <c r="B694" i="10"/>
  <c r="E693" i="11"/>
  <c r="E693" i="10"/>
  <c r="H691" i="11"/>
  <c r="H691" i="10"/>
  <c r="B691" i="11"/>
  <c r="B691" i="10"/>
  <c r="F689" i="11"/>
  <c r="F689" i="10"/>
  <c r="D688" i="11"/>
  <c r="D688" i="10"/>
  <c r="H686" i="11"/>
  <c r="H686" i="10"/>
  <c r="B686" i="11"/>
  <c r="B686" i="10"/>
  <c r="E685" i="11"/>
  <c r="E685" i="10"/>
  <c r="H683" i="11"/>
  <c r="H683" i="10"/>
  <c r="B683" i="11"/>
  <c r="B683" i="10"/>
  <c r="E682" i="11"/>
  <c r="E682" i="10"/>
  <c r="B680" i="11"/>
  <c r="B680" i="10"/>
  <c r="E679" i="11"/>
  <c r="E679" i="10"/>
  <c r="F678" i="11"/>
  <c r="F678" i="10"/>
  <c r="D677" i="11"/>
  <c r="D677" i="10"/>
  <c r="H675" i="11"/>
  <c r="H675" i="10"/>
  <c r="B675" i="11"/>
  <c r="B675" i="10"/>
  <c r="F673" i="11"/>
  <c r="F673" i="10"/>
  <c r="J672" i="7"/>
  <c r="C672" i="11"/>
  <c r="C672" i="10"/>
  <c r="F670" i="11"/>
  <c r="F670" i="10"/>
  <c r="D669" i="11"/>
  <c r="D669" i="10"/>
  <c r="F667" i="11"/>
  <c r="F667" i="10"/>
  <c r="D666" i="11"/>
  <c r="D666" i="10"/>
  <c r="H664" i="11"/>
  <c r="H664" i="10"/>
  <c r="B664" i="11"/>
  <c r="B664" i="10"/>
  <c r="E663" i="11"/>
  <c r="E663" i="10"/>
  <c r="F662" i="11"/>
  <c r="F662" i="10"/>
  <c r="D661" i="11"/>
  <c r="D661" i="10"/>
  <c r="H659" i="11"/>
  <c r="H659" i="10"/>
  <c r="B659" i="11"/>
  <c r="B659" i="10"/>
  <c r="E658" i="11"/>
  <c r="E658" i="10"/>
  <c r="B656" i="11"/>
  <c r="B656" i="10"/>
  <c r="E655" i="11"/>
  <c r="E655" i="10"/>
  <c r="C653" i="11"/>
  <c r="C653" i="10"/>
  <c r="E652" i="11"/>
  <c r="E652" i="10"/>
  <c r="D650" i="11"/>
  <c r="D650" i="10"/>
  <c r="H648" i="11"/>
  <c r="H648" i="10"/>
  <c r="B648" i="11"/>
  <c r="B648" i="10"/>
  <c r="E647" i="11"/>
  <c r="E647" i="10"/>
  <c r="F646" i="11"/>
  <c r="F646" i="10"/>
  <c r="D645" i="11"/>
  <c r="D645" i="10"/>
  <c r="H643" i="11"/>
  <c r="H643" i="10"/>
  <c r="B643" i="11"/>
  <c r="B643" i="10"/>
  <c r="E642" i="11"/>
  <c r="E642" i="10"/>
  <c r="B640" i="11"/>
  <c r="B640" i="10"/>
  <c r="E639" i="11"/>
  <c r="E639" i="10"/>
  <c r="C637" i="11"/>
  <c r="C637" i="10"/>
  <c r="E636" i="11"/>
  <c r="E636" i="10"/>
  <c r="D634" i="11"/>
  <c r="D634" i="10"/>
  <c r="H632" i="11"/>
  <c r="H632" i="10"/>
  <c r="B632" i="11"/>
  <c r="B632" i="10"/>
  <c r="E631" i="11"/>
  <c r="E631" i="10"/>
  <c r="F630" i="11"/>
  <c r="F630" i="10"/>
  <c r="D629" i="11"/>
  <c r="D629" i="10"/>
  <c r="H627" i="11"/>
  <c r="H627" i="10"/>
  <c r="B627" i="11"/>
  <c r="B627" i="10"/>
  <c r="E626" i="11"/>
  <c r="E626" i="10"/>
  <c r="B624" i="11"/>
  <c r="B624" i="10"/>
  <c r="E623" i="11"/>
  <c r="E623" i="10"/>
  <c r="C621" i="11"/>
  <c r="C621" i="10"/>
  <c r="E620" i="11"/>
  <c r="E620" i="10"/>
  <c r="D618" i="11"/>
  <c r="D618" i="10"/>
  <c r="H616" i="11"/>
  <c r="H616" i="10"/>
  <c r="B616" i="11"/>
  <c r="B616" i="10"/>
  <c r="E615" i="11"/>
  <c r="E615" i="10"/>
  <c r="F614" i="11"/>
  <c r="F614" i="10"/>
  <c r="D613" i="11"/>
  <c r="D613" i="10"/>
  <c r="H611" i="11"/>
  <c r="H611" i="10"/>
  <c r="B611" i="11"/>
  <c r="B611" i="10"/>
  <c r="E610" i="11"/>
  <c r="E610" i="10"/>
  <c r="B608" i="11"/>
  <c r="B608" i="10"/>
  <c r="E607" i="11"/>
  <c r="E607" i="10"/>
  <c r="C605" i="11"/>
  <c r="C605" i="10"/>
  <c r="E604" i="11"/>
  <c r="E604" i="10"/>
  <c r="D602" i="11"/>
  <c r="D602" i="10"/>
  <c r="H600" i="11"/>
  <c r="H600" i="10"/>
  <c r="B600" i="11"/>
  <c r="B600" i="10"/>
  <c r="E599" i="11"/>
  <c r="E599" i="10"/>
  <c r="F598" i="11"/>
  <c r="F598" i="10"/>
  <c r="D597" i="11"/>
  <c r="D597" i="10"/>
  <c r="H595" i="11"/>
  <c r="H595" i="10"/>
  <c r="B595" i="11"/>
  <c r="B595" i="10"/>
  <c r="E594" i="11"/>
  <c r="E594" i="10"/>
  <c r="B592" i="11"/>
  <c r="B592" i="10"/>
  <c r="E591" i="11"/>
  <c r="E591" i="10"/>
  <c r="C589" i="11"/>
  <c r="C589" i="10"/>
  <c r="E588" i="11"/>
  <c r="E588" i="10"/>
  <c r="D586" i="11"/>
  <c r="D586" i="10"/>
  <c r="H584" i="11"/>
  <c r="H584" i="10"/>
  <c r="B584" i="11"/>
  <c r="B584" i="10"/>
  <c r="E583" i="11"/>
  <c r="E583" i="10"/>
  <c r="F582" i="11"/>
  <c r="F582" i="10"/>
  <c r="D581" i="11"/>
  <c r="D581" i="10"/>
  <c r="F579" i="11"/>
  <c r="F579" i="10"/>
  <c r="E578" i="11"/>
  <c r="E578" i="10"/>
  <c r="B576" i="11"/>
  <c r="B576" i="10"/>
  <c r="E575" i="11"/>
  <c r="E575" i="10"/>
  <c r="C573" i="11"/>
  <c r="C573" i="10"/>
  <c r="E572" i="11"/>
  <c r="E572" i="10"/>
  <c r="J570" i="7"/>
  <c r="C570" i="11"/>
  <c r="C570" i="10"/>
  <c r="J569" i="7"/>
  <c r="F568" i="11"/>
  <c r="F568" i="10"/>
  <c r="J567" i="7"/>
  <c r="C567" i="11"/>
  <c r="C567" i="10"/>
  <c r="J566" i="7"/>
  <c r="F565" i="11"/>
  <c r="F565" i="10"/>
  <c r="C564" i="11"/>
  <c r="C564" i="10"/>
  <c r="H562" i="11"/>
  <c r="H562" i="10"/>
  <c r="B562" i="11"/>
  <c r="B562" i="10"/>
  <c r="E561" i="11"/>
  <c r="E561" i="10"/>
  <c r="H559" i="11"/>
  <c r="H559" i="10"/>
  <c r="B559" i="11"/>
  <c r="B559" i="10"/>
  <c r="E558" i="11"/>
  <c r="E558" i="10"/>
  <c r="B556" i="11"/>
  <c r="B556" i="10"/>
  <c r="E555" i="11"/>
  <c r="E555" i="10"/>
  <c r="J553" i="7"/>
  <c r="C553" i="11"/>
  <c r="C553" i="10"/>
  <c r="E552" i="11"/>
  <c r="E552" i="10"/>
  <c r="C550" i="11"/>
  <c r="C550" i="10"/>
  <c r="F548" i="11"/>
  <c r="F548" i="10"/>
  <c r="C547" i="11"/>
  <c r="C547" i="10"/>
  <c r="B545" i="11"/>
  <c r="B545" i="10"/>
  <c r="D544" i="11"/>
  <c r="D544" i="10"/>
  <c r="H542" i="11"/>
  <c r="H542" i="10"/>
  <c r="B542" i="11"/>
  <c r="B542" i="10"/>
  <c r="E541" i="11"/>
  <c r="E541" i="10"/>
  <c r="H539" i="11"/>
  <c r="H539" i="10"/>
  <c r="B539" i="11"/>
  <c r="B539" i="10"/>
  <c r="E538" i="11"/>
  <c r="E538" i="10"/>
  <c r="B536" i="11"/>
  <c r="B536" i="10"/>
  <c r="E535" i="11"/>
  <c r="E535" i="10"/>
  <c r="D533" i="11"/>
  <c r="D533" i="10"/>
  <c r="B531" i="11"/>
  <c r="B531" i="10"/>
  <c r="E530" i="11"/>
  <c r="E530" i="10"/>
  <c r="F529" i="11"/>
  <c r="F529" i="10"/>
  <c r="C528" i="11"/>
  <c r="C528" i="10"/>
  <c r="F526" i="11"/>
  <c r="F526" i="10"/>
  <c r="D525" i="11"/>
  <c r="D525" i="10"/>
  <c r="F523" i="11"/>
  <c r="F523" i="10"/>
  <c r="D522" i="11"/>
  <c r="D522" i="10"/>
  <c r="H520" i="11"/>
  <c r="H520" i="10"/>
  <c r="E519" i="11"/>
  <c r="E519" i="10"/>
  <c r="D517" i="11"/>
  <c r="D517" i="10"/>
  <c r="B515" i="11"/>
  <c r="B515" i="10"/>
  <c r="E514" i="11"/>
  <c r="E514" i="10"/>
  <c r="F513" i="11"/>
  <c r="F513" i="10"/>
  <c r="C512" i="11"/>
  <c r="C512" i="10"/>
  <c r="F510" i="11"/>
  <c r="F510" i="10"/>
  <c r="E509" i="11"/>
  <c r="E509" i="10"/>
  <c r="H507" i="11"/>
  <c r="H507" i="10"/>
  <c r="B507" i="11"/>
  <c r="B507" i="10"/>
  <c r="E506" i="11"/>
  <c r="E506" i="10"/>
  <c r="B504" i="11"/>
  <c r="B504" i="10"/>
  <c r="F502" i="11"/>
  <c r="F502" i="10"/>
  <c r="E501" i="11"/>
  <c r="E501" i="10"/>
  <c r="H499" i="11"/>
  <c r="H499" i="10"/>
  <c r="C499" i="11"/>
  <c r="C499" i="10"/>
  <c r="B497" i="11"/>
  <c r="B497" i="10"/>
  <c r="D496" i="11"/>
  <c r="D496" i="10"/>
  <c r="H494" i="11"/>
  <c r="H494" i="10"/>
  <c r="B494" i="11"/>
  <c r="B494" i="10"/>
  <c r="E493" i="11"/>
  <c r="E493" i="10"/>
  <c r="H491" i="11"/>
  <c r="H491" i="10"/>
  <c r="B491" i="11"/>
  <c r="B491" i="10"/>
  <c r="E490" i="11"/>
  <c r="E490" i="10"/>
  <c r="C488" i="11"/>
  <c r="C488" i="10"/>
  <c r="F486" i="11"/>
  <c r="F486" i="10"/>
  <c r="E485" i="11"/>
  <c r="E485" i="10"/>
  <c r="H483" i="11"/>
  <c r="H483" i="10"/>
  <c r="B483" i="11"/>
  <c r="B483" i="10"/>
  <c r="E482" i="11"/>
  <c r="E482" i="10"/>
  <c r="B480" i="11"/>
  <c r="B480" i="10"/>
  <c r="E479" i="11"/>
  <c r="E479" i="10"/>
  <c r="D477" i="11"/>
  <c r="D477" i="10"/>
  <c r="J476" i="7"/>
  <c r="F475" i="11"/>
  <c r="F475" i="10"/>
  <c r="D474" i="11"/>
  <c r="D474" i="10"/>
  <c r="B472" i="11"/>
  <c r="B472" i="10"/>
  <c r="E471" i="11"/>
  <c r="E471" i="10"/>
  <c r="J469" i="7"/>
  <c r="C469" i="11"/>
  <c r="C469" i="10"/>
  <c r="E468" i="11"/>
  <c r="E468" i="10"/>
  <c r="F467" i="11"/>
  <c r="F467" i="10"/>
  <c r="D466" i="11"/>
  <c r="D466" i="10"/>
  <c r="H464" i="11"/>
  <c r="H464" i="10"/>
  <c r="E463" i="11"/>
  <c r="E463" i="10"/>
  <c r="D461" i="11"/>
  <c r="D461" i="10"/>
  <c r="J460" i="7"/>
  <c r="F459" i="11"/>
  <c r="F459" i="10"/>
  <c r="D458" i="11"/>
  <c r="D458" i="10"/>
  <c r="B456" i="11"/>
  <c r="B456" i="10"/>
  <c r="E455" i="11"/>
  <c r="E455" i="10"/>
  <c r="J453" i="7"/>
  <c r="C453" i="11"/>
  <c r="C453" i="10"/>
  <c r="E452" i="11"/>
  <c r="E452" i="10"/>
  <c r="F451" i="11"/>
  <c r="F451" i="10"/>
  <c r="D450" i="11"/>
  <c r="D450" i="10"/>
  <c r="H448" i="11"/>
  <c r="H448" i="10"/>
  <c r="E447" i="11"/>
  <c r="E447" i="10"/>
  <c r="D445" i="11"/>
  <c r="D445" i="10"/>
  <c r="J444" i="7"/>
  <c r="F443" i="11"/>
  <c r="F443" i="10"/>
  <c r="D442" i="11"/>
  <c r="D442" i="10"/>
  <c r="B440" i="11"/>
  <c r="B440" i="10"/>
  <c r="F438" i="11"/>
  <c r="F438" i="10"/>
  <c r="D437" i="11"/>
  <c r="D437" i="10"/>
  <c r="B435" i="11"/>
  <c r="B435" i="10"/>
  <c r="E434" i="11"/>
  <c r="E434" i="10"/>
  <c r="B432" i="11"/>
  <c r="B432" i="10"/>
  <c r="F430" i="11"/>
  <c r="F430" i="10"/>
  <c r="E429" i="11"/>
  <c r="E429" i="10"/>
  <c r="H427" i="11"/>
  <c r="H427" i="10"/>
  <c r="B427" i="11"/>
  <c r="B427" i="10"/>
  <c r="E426" i="11"/>
  <c r="E426" i="10"/>
  <c r="F425" i="11"/>
  <c r="F425" i="10"/>
  <c r="C424" i="11"/>
  <c r="C424" i="10"/>
  <c r="H422" i="11"/>
  <c r="H422" i="10"/>
  <c r="B422" i="11"/>
  <c r="B422" i="10"/>
  <c r="E421" i="11"/>
  <c r="E421" i="10"/>
  <c r="H419" i="11"/>
  <c r="H419" i="10"/>
  <c r="C419" i="11"/>
  <c r="C419" i="10"/>
  <c r="F417" i="11"/>
  <c r="F417" i="10"/>
  <c r="C416" i="11"/>
  <c r="C416" i="10"/>
  <c r="H414" i="11"/>
  <c r="H414" i="10"/>
  <c r="B414" i="11"/>
  <c r="B414" i="10"/>
  <c r="F412" i="11"/>
  <c r="F412" i="10"/>
  <c r="D411" i="11"/>
  <c r="D411" i="10"/>
  <c r="H409" i="11"/>
  <c r="H409" i="10"/>
  <c r="C409" i="11"/>
  <c r="C409" i="10"/>
  <c r="E408" i="11"/>
  <c r="E408" i="10"/>
  <c r="C406" i="11"/>
  <c r="C406" i="10"/>
  <c r="F404" i="11"/>
  <c r="F404" i="10"/>
  <c r="D403" i="11"/>
  <c r="D403" i="10"/>
  <c r="H401" i="11"/>
  <c r="H401" i="10"/>
  <c r="B401" i="11"/>
  <c r="B401" i="10"/>
  <c r="D400" i="11"/>
  <c r="D400" i="10"/>
  <c r="C398" i="11"/>
  <c r="C398" i="10"/>
  <c r="F396" i="11"/>
  <c r="F396" i="10"/>
  <c r="D395" i="11"/>
  <c r="D395" i="10"/>
  <c r="H393" i="11"/>
  <c r="H393" i="10"/>
  <c r="C393" i="11"/>
  <c r="C393" i="10"/>
  <c r="E392" i="11"/>
  <c r="E392" i="10"/>
  <c r="F391" i="11"/>
  <c r="F391" i="10"/>
  <c r="D390" i="11"/>
  <c r="D390" i="10"/>
  <c r="H388" i="11"/>
  <c r="H388" i="10"/>
  <c r="E387" i="11"/>
  <c r="E387" i="10"/>
  <c r="J385" i="7"/>
  <c r="C385" i="11"/>
  <c r="C385" i="10"/>
  <c r="E384" i="11"/>
  <c r="E384" i="10"/>
  <c r="F383" i="11"/>
  <c r="F383" i="10"/>
  <c r="D382" i="11"/>
  <c r="D382" i="10"/>
  <c r="H380" i="11"/>
  <c r="H380" i="10"/>
  <c r="D379" i="11"/>
  <c r="D379" i="10"/>
  <c r="H377" i="11"/>
  <c r="H377" i="10"/>
  <c r="B377" i="11"/>
  <c r="B377" i="10"/>
  <c r="D376" i="11"/>
  <c r="D376" i="10"/>
  <c r="H374" i="11"/>
  <c r="H374" i="10"/>
  <c r="B374" i="11"/>
  <c r="B374" i="10"/>
  <c r="E373" i="11"/>
  <c r="E373" i="10"/>
  <c r="H371" i="11"/>
  <c r="H371" i="10"/>
  <c r="C371" i="11"/>
  <c r="C371" i="10"/>
  <c r="F369" i="11"/>
  <c r="F369" i="10"/>
  <c r="C368" i="11"/>
  <c r="C368" i="10"/>
  <c r="F366" i="11"/>
  <c r="F366" i="10"/>
  <c r="D365" i="11"/>
  <c r="D365" i="10"/>
  <c r="F363" i="11"/>
  <c r="F363" i="10"/>
  <c r="D362" i="11"/>
  <c r="D362" i="10"/>
  <c r="H360" i="11"/>
  <c r="H360" i="10"/>
  <c r="D359" i="11"/>
  <c r="D359" i="10"/>
  <c r="H357" i="11"/>
  <c r="H357" i="10"/>
  <c r="B357" i="11"/>
  <c r="B357" i="10"/>
  <c r="D356" i="11"/>
  <c r="D356" i="10"/>
  <c r="H354" i="11"/>
  <c r="H354" i="10"/>
  <c r="B354" i="11"/>
  <c r="B354" i="10"/>
  <c r="E353" i="11"/>
  <c r="E353" i="10"/>
  <c r="J351" i="7"/>
  <c r="C351" i="11"/>
  <c r="C351" i="10"/>
  <c r="J350" i="7"/>
  <c r="F349" i="11"/>
  <c r="F349" i="10"/>
  <c r="C348" i="11"/>
  <c r="C348" i="10"/>
  <c r="F346" i="11"/>
  <c r="F346" i="10"/>
  <c r="D345" i="11"/>
  <c r="D345" i="10"/>
  <c r="J344" i="7"/>
  <c r="F343" i="11"/>
  <c r="F343" i="10"/>
  <c r="D342" i="11"/>
  <c r="D342" i="10"/>
  <c r="H340" i="11"/>
  <c r="H340" i="10"/>
  <c r="D339" i="11"/>
  <c r="D339" i="10"/>
  <c r="H337" i="11"/>
  <c r="H337" i="10"/>
  <c r="B337" i="11"/>
  <c r="B337" i="10"/>
  <c r="D336" i="11"/>
  <c r="D336" i="10"/>
  <c r="H334" i="11"/>
  <c r="H334" i="10"/>
  <c r="B334" i="11"/>
  <c r="B334" i="10"/>
  <c r="E333" i="11"/>
  <c r="E333" i="10"/>
  <c r="H331" i="11"/>
  <c r="H331" i="10"/>
  <c r="B331" i="11"/>
  <c r="B331" i="10"/>
  <c r="E330" i="11"/>
  <c r="E330" i="10"/>
  <c r="B328" i="11"/>
  <c r="B328" i="10"/>
  <c r="E327" i="11"/>
  <c r="E327" i="10"/>
  <c r="J325" i="7"/>
  <c r="C325" i="11"/>
  <c r="C325" i="10"/>
  <c r="E324" i="11"/>
  <c r="E324" i="10"/>
  <c r="C322" i="11"/>
  <c r="C322" i="10"/>
  <c r="F320" i="11"/>
  <c r="F320" i="10"/>
  <c r="J319" i="7"/>
  <c r="C319" i="11"/>
  <c r="C319" i="10"/>
  <c r="F317" i="11"/>
  <c r="F317" i="10"/>
  <c r="C316" i="11"/>
  <c r="C316" i="10"/>
  <c r="F314" i="11"/>
  <c r="F314" i="10"/>
  <c r="D313" i="11"/>
  <c r="D313" i="10"/>
  <c r="J312" i="7"/>
  <c r="F311" i="11"/>
  <c r="F311" i="10"/>
  <c r="D310" i="11"/>
  <c r="D310" i="10"/>
  <c r="H308" i="11"/>
  <c r="H308" i="10"/>
  <c r="D307" i="11"/>
  <c r="D307" i="10"/>
  <c r="H305" i="11"/>
  <c r="H305" i="10"/>
  <c r="B305" i="11"/>
  <c r="B305" i="10"/>
  <c r="D304" i="11"/>
  <c r="D304" i="10"/>
  <c r="H302" i="11"/>
  <c r="H302" i="10"/>
  <c r="B302" i="11"/>
  <c r="B302" i="10"/>
  <c r="E301" i="11"/>
  <c r="E301" i="10"/>
  <c r="H299" i="11"/>
  <c r="H299" i="10"/>
  <c r="B299" i="11"/>
  <c r="B299" i="10"/>
  <c r="E298" i="11"/>
  <c r="E298" i="10"/>
  <c r="B296" i="11"/>
  <c r="B296" i="10"/>
  <c r="E295" i="11"/>
  <c r="E295" i="10"/>
  <c r="J293" i="7"/>
  <c r="C293" i="11"/>
  <c r="C293" i="10"/>
  <c r="E292" i="11"/>
  <c r="E292" i="10"/>
  <c r="C290" i="11"/>
  <c r="C290" i="10"/>
  <c r="F288" i="11"/>
  <c r="F288" i="10"/>
  <c r="J287" i="7"/>
  <c r="C287" i="11"/>
  <c r="C287" i="10"/>
  <c r="F285" i="11"/>
  <c r="F285" i="10"/>
  <c r="C284" i="11"/>
  <c r="C284" i="10"/>
  <c r="F282" i="11"/>
  <c r="F282" i="10"/>
  <c r="D281" i="11"/>
  <c r="D281" i="10"/>
  <c r="E280" i="11"/>
  <c r="E280" i="10"/>
  <c r="H278" i="11"/>
  <c r="H278" i="10"/>
  <c r="C277" i="11"/>
  <c r="C277" i="10"/>
  <c r="D276" i="11"/>
  <c r="D276" i="10"/>
  <c r="F274" i="11"/>
  <c r="F274" i="10"/>
  <c r="B273" i="11"/>
  <c r="B273" i="10"/>
  <c r="C272" i="11"/>
  <c r="C272" i="10"/>
  <c r="E271" i="11"/>
  <c r="E271" i="10"/>
  <c r="H269" i="11"/>
  <c r="H269" i="10"/>
  <c r="B268" i="11"/>
  <c r="B268" i="10"/>
  <c r="D267" i="11"/>
  <c r="D267" i="10"/>
  <c r="F265" i="11"/>
  <c r="F265" i="10"/>
  <c r="C263" i="11"/>
  <c r="C263" i="10"/>
  <c r="E262" i="11"/>
  <c r="E262" i="10"/>
  <c r="H260" i="11"/>
  <c r="H260" i="10"/>
  <c r="B259" i="11"/>
  <c r="B259" i="10"/>
  <c r="D258" i="11"/>
  <c r="D258" i="10"/>
  <c r="F256" i="11"/>
  <c r="F256" i="10"/>
  <c r="H255" i="11"/>
  <c r="H255" i="10"/>
  <c r="C254" i="11"/>
  <c r="C254" i="10"/>
  <c r="E253" i="11"/>
  <c r="E253" i="10"/>
  <c r="F251" i="11"/>
  <c r="F251" i="10"/>
  <c r="B250" i="11"/>
  <c r="B250" i="10"/>
  <c r="D249" i="11"/>
  <c r="D249" i="10"/>
  <c r="E248" i="11"/>
  <c r="E248" i="10"/>
  <c r="H246" i="11"/>
  <c r="H246" i="10"/>
  <c r="C245" i="11"/>
  <c r="C245" i="10"/>
  <c r="D244" i="11"/>
  <c r="D244" i="10"/>
  <c r="F242" i="11"/>
  <c r="F242" i="10"/>
  <c r="B241" i="11"/>
  <c r="B241" i="10"/>
  <c r="C240" i="11"/>
  <c r="C240" i="10"/>
  <c r="E239" i="11"/>
  <c r="E239" i="10"/>
  <c r="H237" i="11"/>
  <c r="H237" i="10"/>
  <c r="B236" i="11"/>
  <c r="B236" i="10"/>
  <c r="D235" i="11"/>
  <c r="D235" i="10"/>
  <c r="F233" i="11"/>
  <c r="F233" i="10"/>
  <c r="C231" i="11"/>
  <c r="C231" i="10"/>
  <c r="E230" i="11"/>
  <c r="E230" i="10"/>
  <c r="H228" i="11"/>
  <c r="H228" i="10"/>
  <c r="B227" i="11"/>
  <c r="B227" i="10"/>
  <c r="D226" i="11"/>
  <c r="D226" i="10"/>
  <c r="F224" i="11"/>
  <c r="F224" i="10"/>
  <c r="H223" i="11"/>
  <c r="H223" i="10"/>
  <c r="C222" i="11"/>
  <c r="C222" i="10"/>
  <c r="E221" i="11"/>
  <c r="E221" i="10"/>
  <c r="F219" i="11"/>
  <c r="F219" i="10"/>
  <c r="B218" i="11"/>
  <c r="B218" i="10"/>
  <c r="D217" i="11"/>
  <c r="D217" i="10"/>
  <c r="E216" i="11"/>
  <c r="E216" i="10"/>
  <c r="H214" i="11"/>
  <c r="H214" i="10"/>
  <c r="C213" i="11"/>
  <c r="C213" i="10"/>
  <c r="D212" i="11"/>
  <c r="D212" i="10"/>
  <c r="F210" i="11"/>
  <c r="F210" i="10"/>
  <c r="B209" i="11"/>
  <c r="B209" i="10"/>
  <c r="C208" i="11"/>
  <c r="C208" i="10"/>
  <c r="E207" i="11"/>
  <c r="E207" i="10"/>
  <c r="H205" i="11"/>
  <c r="H205" i="10"/>
  <c r="B204" i="11"/>
  <c r="B204" i="10"/>
  <c r="D203" i="11"/>
  <c r="D203" i="10"/>
  <c r="F201" i="11"/>
  <c r="F201" i="10"/>
  <c r="C199" i="11"/>
  <c r="C199" i="10"/>
  <c r="E198" i="11"/>
  <c r="E198" i="10"/>
  <c r="H196" i="11"/>
  <c r="H196" i="10"/>
  <c r="B195" i="11"/>
  <c r="B195" i="10"/>
  <c r="D194" i="11"/>
  <c r="D194" i="10"/>
  <c r="F192" i="11"/>
  <c r="F192" i="10"/>
  <c r="H191" i="11"/>
  <c r="H191" i="10"/>
  <c r="C190" i="11"/>
  <c r="C190" i="10"/>
  <c r="E189" i="11"/>
  <c r="E189" i="10"/>
  <c r="F187" i="11"/>
  <c r="F187" i="10"/>
  <c r="B186" i="11"/>
  <c r="B186" i="10"/>
  <c r="D185" i="11"/>
  <c r="D185" i="10"/>
  <c r="F183" i="11"/>
  <c r="F183" i="10"/>
  <c r="B182" i="11"/>
  <c r="B182" i="10"/>
  <c r="D181" i="11"/>
  <c r="D181" i="10"/>
  <c r="E180" i="11"/>
  <c r="E180" i="10"/>
  <c r="H178" i="11"/>
  <c r="H178" i="10"/>
  <c r="C177" i="11"/>
  <c r="C177" i="10"/>
  <c r="D176" i="11"/>
  <c r="D176" i="10"/>
  <c r="F174" i="11"/>
  <c r="F174" i="10"/>
  <c r="B173" i="11"/>
  <c r="B173" i="10"/>
  <c r="C172" i="11"/>
  <c r="C172" i="10"/>
  <c r="E171" i="11"/>
  <c r="E171" i="10"/>
  <c r="H169" i="11"/>
  <c r="H169" i="10"/>
  <c r="B168" i="11"/>
  <c r="B168" i="10"/>
  <c r="D167" i="11"/>
  <c r="D167" i="10"/>
  <c r="F165" i="11"/>
  <c r="F165" i="10"/>
  <c r="C163" i="11"/>
  <c r="C163" i="10"/>
  <c r="E162" i="11"/>
  <c r="E162" i="10"/>
  <c r="H160" i="11"/>
  <c r="H160" i="10"/>
  <c r="B159" i="11"/>
  <c r="B159" i="10"/>
  <c r="D158" i="11"/>
  <c r="D158" i="10"/>
  <c r="F156" i="11"/>
  <c r="F156" i="10"/>
  <c r="H155" i="11"/>
  <c r="H155" i="10"/>
  <c r="C154" i="11"/>
  <c r="C154" i="10"/>
  <c r="E153" i="11"/>
  <c r="E153" i="10"/>
  <c r="F151" i="11"/>
  <c r="F151" i="10"/>
  <c r="B150" i="11"/>
  <c r="B150" i="10"/>
  <c r="D149" i="11"/>
  <c r="D149" i="10"/>
  <c r="E148" i="11"/>
  <c r="E148" i="10"/>
  <c r="H146" i="11"/>
  <c r="H146" i="10"/>
  <c r="C145" i="11"/>
  <c r="C145" i="10"/>
  <c r="D144" i="11"/>
  <c r="D144" i="10"/>
  <c r="F142" i="11"/>
  <c r="F142" i="10"/>
  <c r="B141" i="11"/>
  <c r="B141" i="10"/>
  <c r="C140" i="11"/>
  <c r="C140" i="10"/>
  <c r="E139" i="11"/>
  <c r="E139" i="10"/>
  <c r="H137" i="11"/>
  <c r="H137" i="10"/>
  <c r="B136" i="11"/>
  <c r="B136" i="10"/>
  <c r="D135" i="11"/>
  <c r="D135" i="10"/>
  <c r="F133" i="11"/>
  <c r="F133" i="10"/>
  <c r="C131" i="11"/>
  <c r="C131" i="10"/>
  <c r="E130" i="11"/>
  <c r="E130" i="10"/>
  <c r="H128" i="11"/>
  <c r="H128" i="10"/>
  <c r="B127" i="11"/>
  <c r="B127" i="10"/>
  <c r="D126" i="11"/>
  <c r="D126" i="10"/>
  <c r="F124" i="11"/>
  <c r="F124" i="10"/>
  <c r="H123" i="11"/>
  <c r="H123" i="10"/>
  <c r="C122" i="11"/>
  <c r="C122" i="10"/>
  <c r="E121" i="11"/>
  <c r="E121" i="10"/>
  <c r="F119" i="11"/>
  <c r="F119" i="10"/>
  <c r="B118" i="11"/>
  <c r="B118" i="10"/>
  <c r="D117" i="11"/>
  <c r="D117" i="10"/>
  <c r="E116" i="11"/>
  <c r="E116" i="10"/>
  <c r="H114" i="11"/>
  <c r="H114" i="10"/>
  <c r="C113" i="11"/>
  <c r="C113" i="10"/>
  <c r="D112" i="11"/>
  <c r="D112" i="10"/>
  <c r="F110" i="11"/>
  <c r="F110" i="10"/>
  <c r="B109" i="11"/>
  <c r="B109" i="10"/>
  <c r="C108" i="11"/>
  <c r="C108" i="10"/>
  <c r="E107" i="11"/>
  <c r="E107" i="10"/>
  <c r="H105" i="11"/>
  <c r="H105" i="10"/>
  <c r="C104" i="11"/>
  <c r="C104" i="10"/>
  <c r="E103" i="11"/>
  <c r="E103" i="10"/>
  <c r="B727" i="11"/>
  <c r="B727" i="10"/>
  <c r="E726" i="11"/>
  <c r="E726" i="10"/>
  <c r="F725" i="11"/>
  <c r="F725" i="10"/>
  <c r="C724" i="11"/>
  <c r="C724" i="10"/>
  <c r="F722" i="11"/>
  <c r="F722" i="10"/>
  <c r="D721" i="11"/>
  <c r="D721" i="10"/>
  <c r="J720" i="7"/>
  <c r="F719" i="11"/>
  <c r="F719" i="10"/>
  <c r="D718" i="11"/>
  <c r="D718" i="10"/>
  <c r="H716" i="11"/>
  <c r="H716" i="10"/>
  <c r="D715" i="11"/>
  <c r="D715" i="10"/>
  <c r="H713" i="11"/>
  <c r="H713" i="10"/>
  <c r="B713" i="11"/>
  <c r="B713" i="10"/>
  <c r="D712" i="11"/>
  <c r="D712" i="10"/>
  <c r="H710" i="11"/>
  <c r="H710" i="10"/>
  <c r="B710" i="11"/>
  <c r="B710" i="10"/>
  <c r="E709" i="11"/>
  <c r="E709" i="10"/>
  <c r="H707" i="11"/>
  <c r="H707" i="10"/>
  <c r="B707" i="11"/>
  <c r="B707" i="10"/>
  <c r="F705" i="11"/>
  <c r="F705" i="10"/>
  <c r="D704" i="11"/>
  <c r="D704" i="10"/>
  <c r="H702" i="11"/>
  <c r="H702" i="10"/>
  <c r="C702" i="11"/>
  <c r="C702" i="10"/>
  <c r="F700" i="11"/>
  <c r="F700" i="10"/>
  <c r="C699" i="11"/>
  <c r="C699" i="10"/>
  <c r="F697" i="11"/>
  <c r="F697" i="10"/>
  <c r="J696" i="7"/>
  <c r="C696" i="11"/>
  <c r="C696" i="10"/>
  <c r="J695" i="7"/>
  <c r="F694" i="11"/>
  <c r="F694" i="10"/>
  <c r="D693" i="11"/>
  <c r="D693" i="10"/>
  <c r="F691" i="11"/>
  <c r="F691" i="10"/>
  <c r="E690" i="11"/>
  <c r="E690" i="10"/>
  <c r="C688" i="11"/>
  <c r="C688" i="10"/>
  <c r="F686" i="11"/>
  <c r="F686" i="10"/>
  <c r="D685" i="11"/>
  <c r="D685" i="10"/>
  <c r="F683" i="11"/>
  <c r="F683" i="10"/>
  <c r="D682" i="11"/>
  <c r="D682" i="10"/>
  <c r="H680" i="11"/>
  <c r="H680" i="10"/>
  <c r="D679" i="11"/>
  <c r="D679" i="10"/>
  <c r="C677" i="11"/>
  <c r="C677" i="10"/>
  <c r="F675" i="11"/>
  <c r="F675" i="10"/>
  <c r="E674" i="11"/>
  <c r="E674" i="10"/>
  <c r="B672" i="11"/>
  <c r="B672" i="10"/>
  <c r="E671" i="11"/>
  <c r="E671" i="10"/>
  <c r="C669" i="11"/>
  <c r="C669" i="10"/>
  <c r="E668" i="11"/>
  <c r="E668" i="10"/>
  <c r="J666" i="7"/>
  <c r="C666" i="11"/>
  <c r="C666" i="10"/>
  <c r="J665" i="7"/>
  <c r="D663" i="11"/>
  <c r="D663" i="10"/>
  <c r="C661" i="11"/>
  <c r="C661" i="10"/>
  <c r="F659" i="11"/>
  <c r="F659" i="10"/>
  <c r="D658" i="11"/>
  <c r="D658" i="10"/>
  <c r="H656" i="11"/>
  <c r="H656" i="10"/>
  <c r="D655" i="11"/>
  <c r="D655" i="10"/>
  <c r="H653" i="11"/>
  <c r="H653" i="10"/>
  <c r="B653" i="11"/>
  <c r="B653" i="10"/>
  <c r="D652" i="11"/>
  <c r="D652" i="10"/>
  <c r="H650" i="11"/>
  <c r="H650" i="10"/>
  <c r="C650" i="11"/>
  <c r="C650" i="10"/>
  <c r="J649" i="7"/>
  <c r="D647" i="11"/>
  <c r="D647" i="10"/>
  <c r="C645" i="11"/>
  <c r="C645" i="10"/>
  <c r="F643" i="11"/>
  <c r="F643" i="10"/>
  <c r="D642" i="11"/>
  <c r="D642" i="10"/>
  <c r="H640" i="11"/>
  <c r="H640" i="10"/>
  <c r="D639" i="11"/>
  <c r="D639" i="10"/>
  <c r="H637" i="11"/>
  <c r="H637" i="10"/>
  <c r="B637" i="11"/>
  <c r="B637" i="10"/>
  <c r="D636" i="11"/>
  <c r="D636" i="10"/>
  <c r="H634" i="11"/>
  <c r="H634" i="10"/>
  <c r="C634" i="11"/>
  <c r="C634" i="10"/>
  <c r="J633" i="7"/>
  <c r="D631" i="11"/>
  <c r="D631" i="10"/>
  <c r="C629" i="11"/>
  <c r="C629" i="10"/>
  <c r="F627" i="11"/>
  <c r="F627" i="10"/>
  <c r="D626" i="11"/>
  <c r="D626" i="10"/>
  <c r="H624" i="11"/>
  <c r="H624" i="10"/>
  <c r="D623" i="11"/>
  <c r="D623" i="10"/>
  <c r="H621" i="11"/>
  <c r="H621" i="10"/>
  <c r="B621" i="11"/>
  <c r="B621" i="10"/>
  <c r="D620" i="11"/>
  <c r="D620" i="10"/>
  <c r="H618" i="11"/>
  <c r="H618" i="10"/>
  <c r="C618" i="11"/>
  <c r="C618" i="10"/>
  <c r="J617" i="7"/>
  <c r="D615" i="11"/>
  <c r="D615" i="10"/>
  <c r="C613" i="11"/>
  <c r="C613" i="10"/>
  <c r="F611" i="11"/>
  <c r="F611" i="10"/>
  <c r="D610" i="11"/>
  <c r="D610" i="10"/>
  <c r="H608" i="11"/>
  <c r="H608" i="10"/>
  <c r="D607" i="11"/>
  <c r="D607" i="10"/>
  <c r="H605" i="11"/>
  <c r="H605" i="10"/>
  <c r="B605" i="11"/>
  <c r="B605" i="10"/>
  <c r="D604" i="11"/>
  <c r="D604" i="10"/>
  <c r="H602" i="11"/>
  <c r="H602" i="10"/>
  <c r="C602" i="11"/>
  <c r="C602" i="10"/>
  <c r="J601" i="7"/>
  <c r="D599" i="11"/>
  <c r="D599" i="10"/>
  <c r="C597" i="11"/>
  <c r="C597" i="10"/>
  <c r="F595" i="11"/>
  <c r="F595" i="10"/>
  <c r="D594" i="11"/>
  <c r="D594" i="10"/>
  <c r="H592" i="11"/>
  <c r="H592" i="10"/>
  <c r="D591" i="11"/>
  <c r="D591" i="10"/>
  <c r="H589" i="11"/>
  <c r="H589" i="10"/>
  <c r="B589" i="11"/>
  <c r="B589" i="10"/>
  <c r="D588" i="11"/>
  <c r="D588" i="10"/>
  <c r="H586" i="11"/>
  <c r="H586" i="10"/>
  <c r="C586" i="11"/>
  <c r="C586" i="10"/>
  <c r="J585" i="7"/>
  <c r="D583" i="11"/>
  <c r="D583" i="10"/>
  <c r="C581" i="11"/>
  <c r="C581" i="10"/>
  <c r="E580" i="11"/>
  <c r="E580" i="10"/>
  <c r="D578" i="11"/>
  <c r="D578" i="10"/>
  <c r="H576" i="11"/>
  <c r="H576" i="10"/>
  <c r="D575" i="11"/>
  <c r="D575" i="10"/>
  <c r="H573" i="11"/>
  <c r="H573" i="10"/>
  <c r="B573" i="11"/>
  <c r="B573" i="10"/>
  <c r="D572" i="11"/>
  <c r="D572" i="10"/>
  <c r="H570" i="11"/>
  <c r="H570" i="10"/>
  <c r="B570" i="11"/>
  <c r="B570" i="10"/>
  <c r="E569" i="11"/>
  <c r="E569" i="10"/>
  <c r="H567" i="11"/>
  <c r="H567" i="10"/>
  <c r="B567" i="11"/>
  <c r="B567" i="10"/>
  <c r="E566" i="11"/>
  <c r="E566" i="10"/>
  <c r="B564" i="11"/>
  <c r="B564" i="10"/>
  <c r="F562" i="11"/>
  <c r="F562" i="10"/>
  <c r="D561" i="11"/>
  <c r="D561" i="10"/>
  <c r="F559" i="11"/>
  <c r="F559" i="10"/>
  <c r="D558" i="11"/>
  <c r="D558" i="10"/>
  <c r="H556" i="11"/>
  <c r="H556" i="10"/>
  <c r="D555" i="11"/>
  <c r="D555" i="10"/>
  <c r="H553" i="11"/>
  <c r="H553" i="10"/>
  <c r="B553" i="11"/>
  <c r="B553" i="10"/>
  <c r="D552" i="11"/>
  <c r="D552" i="10"/>
  <c r="H550" i="11"/>
  <c r="H550" i="10"/>
  <c r="B550" i="11"/>
  <c r="B550" i="10"/>
  <c r="E549" i="11"/>
  <c r="E549" i="10"/>
  <c r="H547" i="11"/>
  <c r="H547" i="10"/>
  <c r="B547" i="11"/>
  <c r="B547" i="10"/>
  <c r="E546" i="11"/>
  <c r="E546" i="10"/>
  <c r="F545" i="11"/>
  <c r="F545" i="10"/>
  <c r="C544" i="11"/>
  <c r="C544" i="10"/>
  <c r="F542" i="11"/>
  <c r="F542" i="10"/>
  <c r="D541" i="11"/>
  <c r="D541" i="10"/>
  <c r="J540" i="7"/>
  <c r="F539" i="11"/>
  <c r="F539" i="10"/>
  <c r="D538" i="11"/>
  <c r="D538" i="10"/>
  <c r="H536" i="11"/>
  <c r="H536" i="10"/>
  <c r="D535" i="11"/>
  <c r="D535" i="10"/>
  <c r="H533" i="11"/>
  <c r="H533" i="10"/>
  <c r="C533" i="11"/>
  <c r="C533" i="10"/>
  <c r="E532" i="11"/>
  <c r="E532" i="10"/>
  <c r="F531" i="11"/>
  <c r="F531" i="10"/>
  <c r="D530" i="11"/>
  <c r="D530" i="10"/>
  <c r="B528" i="11"/>
  <c r="B528" i="10"/>
  <c r="E527" i="11"/>
  <c r="E527" i="10"/>
  <c r="J525" i="7"/>
  <c r="C525" i="11"/>
  <c r="C525" i="10"/>
  <c r="E524" i="11"/>
  <c r="E524" i="10"/>
  <c r="C522" i="11"/>
  <c r="C522" i="10"/>
  <c r="F520" i="11"/>
  <c r="F520" i="10"/>
  <c r="D519" i="11"/>
  <c r="D519" i="10"/>
  <c r="H517" i="11"/>
  <c r="H517" i="10"/>
  <c r="C517" i="11"/>
  <c r="C517" i="10"/>
  <c r="E516" i="11"/>
  <c r="E516" i="10"/>
  <c r="F515" i="11"/>
  <c r="F515" i="10"/>
  <c r="D514" i="11"/>
  <c r="D514" i="10"/>
  <c r="B512" i="11"/>
  <c r="B512" i="10"/>
  <c r="E511" i="11"/>
  <c r="E511" i="10"/>
  <c r="D509" i="11"/>
  <c r="D509" i="10"/>
  <c r="F507" i="11"/>
  <c r="F507" i="10"/>
  <c r="D506" i="11"/>
  <c r="D506" i="10"/>
  <c r="H504" i="11"/>
  <c r="H504" i="10"/>
  <c r="E503" i="11"/>
  <c r="E503" i="10"/>
  <c r="D501" i="11"/>
  <c r="D501" i="10"/>
  <c r="B499" i="11"/>
  <c r="B499" i="10"/>
  <c r="E498" i="11"/>
  <c r="E498" i="10"/>
  <c r="F497" i="11"/>
  <c r="F497" i="10"/>
  <c r="C496" i="11"/>
  <c r="C496" i="10"/>
  <c r="F494" i="11"/>
  <c r="F494" i="10"/>
  <c r="D493" i="11"/>
  <c r="D493" i="10"/>
  <c r="F491" i="11"/>
  <c r="F491" i="10"/>
  <c r="D490" i="11"/>
  <c r="D490" i="10"/>
  <c r="H488" i="11"/>
  <c r="H488" i="10"/>
  <c r="B488" i="11"/>
  <c r="B488" i="10"/>
  <c r="E487" i="11"/>
  <c r="E487" i="10"/>
  <c r="D485" i="11"/>
  <c r="D485" i="10"/>
  <c r="F483" i="11"/>
  <c r="F483" i="10"/>
  <c r="D482" i="11"/>
  <c r="D482" i="10"/>
  <c r="H480" i="11"/>
  <c r="H480" i="10"/>
  <c r="D479" i="11"/>
  <c r="D479" i="10"/>
  <c r="H477" i="11"/>
  <c r="H477" i="10"/>
  <c r="C477" i="11"/>
  <c r="C477" i="10"/>
  <c r="E476" i="11"/>
  <c r="E476" i="10"/>
  <c r="C474" i="11"/>
  <c r="C474" i="10"/>
  <c r="H472" i="11"/>
  <c r="H472" i="10"/>
  <c r="D471" i="11"/>
  <c r="D471" i="10"/>
  <c r="H469" i="11"/>
  <c r="H469" i="10"/>
  <c r="B469" i="11"/>
  <c r="B469" i="10"/>
  <c r="D468" i="11"/>
  <c r="D468" i="10"/>
  <c r="C466" i="11"/>
  <c r="C466" i="10"/>
  <c r="F464" i="11"/>
  <c r="F464" i="10"/>
  <c r="D463" i="11"/>
  <c r="D463" i="10"/>
  <c r="H461" i="11"/>
  <c r="H461" i="10"/>
  <c r="C461" i="11"/>
  <c r="C461" i="10"/>
  <c r="E460" i="11"/>
  <c r="E460" i="10"/>
  <c r="C458" i="11"/>
  <c r="C458" i="10"/>
  <c r="H456" i="11"/>
  <c r="H456" i="10"/>
  <c r="D455" i="11"/>
  <c r="D455" i="10"/>
  <c r="H453" i="11"/>
  <c r="H453" i="10"/>
  <c r="B453" i="11"/>
  <c r="B453" i="10"/>
  <c r="D452" i="11"/>
  <c r="D452" i="10"/>
  <c r="C450" i="11"/>
  <c r="C450" i="10"/>
  <c r="F448" i="11"/>
  <c r="F448" i="10"/>
  <c r="D447" i="11"/>
  <c r="D447" i="10"/>
  <c r="H445" i="11"/>
  <c r="H445" i="10"/>
  <c r="C445" i="11"/>
  <c r="C445" i="10"/>
  <c r="E444" i="11"/>
  <c r="E444" i="10"/>
  <c r="C442" i="11"/>
  <c r="C442" i="10"/>
  <c r="H440" i="11"/>
  <c r="H440" i="10"/>
  <c r="E439" i="11"/>
  <c r="E439" i="10"/>
  <c r="J437" i="7"/>
  <c r="C437" i="11"/>
  <c r="C437" i="10"/>
  <c r="E436" i="11"/>
  <c r="E436" i="10"/>
  <c r="F435" i="11"/>
  <c r="F435" i="10"/>
  <c r="D434" i="11"/>
  <c r="D434" i="10"/>
  <c r="H432" i="11"/>
  <c r="H432" i="10"/>
  <c r="E431" i="11"/>
  <c r="E431" i="10"/>
  <c r="D429" i="11"/>
  <c r="D429" i="10"/>
  <c r="J428" i="7"/>
  <c r="F427" i="11"/>
  <c r="F427" i="10"/>
  <c r="D426" i="11"/>
  <c r="D426" i="10"/>
  <c r="B424" i="11"/>
  <c r="B424" i="10"/>
  <c r="F422" i="11"/>
  <c r="F422" i="10"/>
  <c r="D421" i="11"/>
  <c r="D421" i="10"/>
  <c r="B419" i="11"/>
  <c r="B419" i="10"/>
  <c r="E418" i="11"/>
  <c r="E418" i="10"/>
  <c r="B416" i="11"/>
  <c r="B416" i="10"/>
  <c r="F414" i="11"/>
  <c r="F414" i="10"/>
  <c r="E413" i="11"/>
  <c r="E413" i="10"/>
  <c r="J411" i="7"/>
  <c r="C411" i="11"/>
  <c r="C411" i="10"/>
  <c r="J410" i="7"/>
  <c r="B409" i="11"/>
  <c r="B409" i="10"/>
  <c r="D408" i="11"/>
  <c r="D408" i="10"/>
  <c r="H406" i="11"/>
  <c r="H406" i="10"/>
  <c r="B406" i="11"/>
  <c r="B406" i="10"/>
  <c r="E405" i="11"/>
  <c r="E405" i="10"/>
  <c r="H403" i="11"/>
  <c r="H403" i="10"/>
  <c r="C403" i="11"/>
  <c r="C403" i="10"/>
  <c r="F401" i="11"/>
  <c r="F401" i="10"/>
  <c r="C400" i="11"/>
  <c r="C400" i="10"/>
  <c r="H398" i="11"/>
  <c r="H398" i="10"/>
  <c r="B398" i="11"/>
  <c r="B398" i="10"/>
  <c r="E397" i="11"/>
  <c r="E397" i="10"/>
  <c r="J395" i="7"/>
  <c r="C395" i="11"/>
  <c r="C395" i="10"/>
  <c r="J394" i="7"/>
  <c r="B393" i="11"/>
  <c r="B393" i="10"/>
  <c r="D392" i="11"/>
  <c r="D392" i="10"/>
  <c r="C390" i="11"/>
  <c r="C390" i="10"/>
  <c r="F388" i="11"/>
  <c r="F388" i="10"/>
  <c r="D387" i="11"/>
  <c r="D387" i="10"/>
  <c r="H385" i="11"/>
  <c r="H385" i="10"/>
  <c r="B385" i="11"/>
  <c r="B385" i="10"/>
  <c r="D384" i="11"/>
  <c r="D384" i="10"/>
  <c r="C382" i="11"/>
  <c r="C382" i="10"/>
  <c r="F380" i="11"/>
  <c r="F380" i="10"/>
  <c r="C379" i="11"/>
  <c r="C379" i="10"/>
  <c r="F377" i="11"/>
  <c r="F377" i="10"/>
  <c r="C376" i="11"/>
  <c r="C376" i="10"/>
  <c r="F374" i="11"/>
  <c r="F374" i="10"/>
  <c r="D373" i="11"/>
  <c r="D373" i="10"/>
  <c r="J372" i="7"/>
  <c r="B371" i="11"/>
  <c r="B371" i="10"/>
  <c r="E370" i="11"/>
  <c r="E370" i="10"/>
  <c r="B368" i="11"/>
  <c r="B368" i="10"/>
  <c r="E367" i="11"/>
  <c r="E367" i="10"/>
  <c r="J365" i="7"/>
  <c r="C365" i="11"/>
  <c r="C365" i="10"/>
  <c r="E364" i="11"/>
  <c r="E364" i="10"/>
  <c r="C362" i="11"/>
  <c r="C362" i="10"/>
  <c r="F360" i="11"/>
  <c r="F360" i="10"/>
  <c r="J359" i="7"/>
  <c r="C359" i="11"/>
  <c r="C359" i="10"/>
  <c r="J358" i="7"/>
  <c r="F357" i="11"/>
  <c r="F357" i="10"/>
  <c r="C356" i="11"/>
  <c r="C356" i="10"/>
  <c r="F354" i="11"/>
  <c r="F354" i="10"/>
  <c r="D353" i="11"/>
  <c r="D353" i="10"/>
  <c r="H351" i="11"/>
  <c r="H351" i="10"/>
  <c r="B351" i="11"/>
  <c r="B351" i="10"/>
  <c r="E350" i="11"/>
  <c r="E350" i="10"/>
  <c r="B348" i="11"/>
  <c r="B348" i="10"/>
  <c r="E347" i="11"/>
  <c r="E347" i="10"/>
  <c r="J345" i="7"/>
  <c r="C345" i="11"/>
  <c r="C345" i="10"/>
  <c r="E344" i="11"/>
  <c r="E344" i="10"/>
  <c r="C342" i="11"/>
  <c r="C342" i="10"/>
  <c r="F340" i="11"/>
  <c r="F340" i="10"/>
  <c r="J339" i="7"/>
  <c r="C339" i="11"/>
  <c r="C339" i="10"/>
  <c r="F337" i="11"/>
  <c r="F337" i="10"/>
  <c r="C336" i="11"/>
  <c r="C336" i="10"/>
  <c r="F334" i="11"/>
  <c r="F334" i="10"/>
  <c r="D333" i="11"/>
  <c r="D333" i="10"/>
  <c r="F331" i="11"/>
  <c r="F331" i="10"/>
  <c r="D330" i="11"/>
  <c r="D330" i="10"/>
  <c r="H328" i="11"/>
  <c r="H328" i="10"/>
  <c r="D327" i="11"/>
  <c r="D327" i="10"/>
  <c r="H325" i="11"/>
  <c r="H325" i="10"/>
  <c r="B325" i="11"/>
  <c r="B325" i="10"/>
  <c r="D324" i="11"/>
  <c r="D324" i="10"/>
  <c r="H322" i="11"/>
  <c r="H322" i="10"/>
  <c r="B322" i="11"/>
  <c r="B322" i="10"/>
  <c r="E321" i="11"/>
  <c r="E321" i="10"/>
  <c r="H319" i="11"/>
  <c r="H319" i="10"/>
  <c r="B319" i="11"/>
  <c r="B319" i="10"/>
  <c r="E318" i="11"/>
  <c r="E318" i="10"/>
  <c r="B316" i="11"/>
  <c r="B316" i="10"/>
  <c r="E315" i="11"/>
  <c r="E315" i="10"/>
  <c r="J313" i="7"/>
  <c r="C313" i="11"/>
  <c r="C313" i="10"/>
  <c r="E312" i="11"/>
  <c r="E312" i="10"/>
  <c r="C310" i="11"/>
  <c r="C310" i="10"/>
  <c r="F308" i="11"/>
  <c r="F308" i="10"/>
  <c r="J307" i="7"/>
  <c r="C307" i="11"/>
  <c r="C307" i="10"/>
  <c r="F305" i="11"/>
  <c r="F305" i="10"/>
  <c r="C304" i="11"/>
  <c r="C304" i="10"/>
  <c r="F302" i="11"/>
  <c r="F302" i="10"/>
  <c r="D301" i="11"/>
  <c r="D301" i="10"/>
  <c r="F299" i="11"/>
  <c r="F299" i="10"/>
  <c r="D298" i="11"/>
  <c r="D298" i="10"/>
  <c r="H296" i="11"/>
  <c r="H296" i="10"/>
  <c r="D295" i="11"/>
  <c r="D295" i="10"/>
  <c r="H293" i="11"/>
  <c r="H293" i="10"/>
  <c r="B293" i="11"/>
  <c r="B293" i="10"/>
  <c r="D292" i="11"/>
  <c r="D292" i="10"/>
  <c r="H290" i="11"/>
  <c r="H290" i="10"/>
  <c r="B290" i="11"/>
  <c r="B290" i="10"/>
  <c r="E289" i="11"/>
  <c r="E289" i="10"/>
  <c r="H287" i="11"/>
  <c r="H287" i="10"/>
  <c r="B287" i="11"/>
  <c r="B287" i="10"/>
  <c r="E286" i="11"/>
  <c r="E286" i="10"/>
  <c r="B284" i="11"/>
  <c r="B284" i="10"/>
  <c r="E283" i="11"/>
  <c r="E283" i="10"/>
  <c r="J281" i="7"/>
  <c r="C281" i="11"/>
  <c r="C281" i="10"/>
  <c r="D280" i="11"/>
  <c r="D280" i="10"/>
  <c r="F278" i="11"/>
  <c r="F278" i="10"/>
  <c r="B277" i="11"/>
  <c r="B277" i="10"/>
  <c r="C276" i="11"/>
  <c r="C276" i="10"/>
  <c r="E275" i="11"/>
  <c r="E275" i="10"/>
  <c r="H273" i="11"/>
  <c r="H273" i="10"/>
  <c r="B272" i="11"/>
  <c r="B272" i="10"/>
  <c r="D271" i="11"/>
  <c r="D271" i="10"/>
  <c r="F269" i="11"/>
  <c r="F269" i="10"/>
  <c r="C267" i="11"/>
  <c r="C267" i="10"/>
  <c r="E266" i="11"/>
  <c r="E266" i="10"/>
  <c r="H264" i="11"/>
  <c r="H264" i="10"/>
  <c r="B263" i="11"/>
  <c r="B263" i="10"/>
  <c r="D262" i="11"/>
  <c r="D262" i="10"/>
  <c r="F260" i="11"/>
  <c r="F260" i="10"/>
  <c r="H259" i="11"/>
  <c r="H259" i="10"/>
  <c r="C258" i="11"/>
  <c r="C258" i="10"/>
  <c r="E257" i="11"/>
  <c r="E257" i="10"/>
  <c r="F255" i="11"/>
  <c r="F255" i="10"/>
  <c r="B254" i="11"/>
  <c r="B254" i="10"/>
  <c r="D253" i="11"/>
  <c r="D253" i="10"/>
  <c r="E252" i="11"/>
  <c r="E252" i="10"/>
  <c r="H250" i="11"/>
  <c r="H250" i="10"/>
  <c r="C249" i="11"/>
  <c r="C249" i="10"/>
  <c r="D248" i="11"/>
  <c r="D248" i="10"/>
  <c r="F246" i="11"/>
  <c r="F246" i="10"/>
  <c r="B245" i="11"/>
  <c r="B245" i="10"/>
  <c r="C244" i="11"/>
  <c r="C244" i="10"/>
  <c r="E243" i="11"/>
  <c r="E243" i="10"/>
  <c r="H241" i="11"/>
  <c r="H241" i="10"/>
  <c r="B240" i="11"/>
  <c r="B240" i="10"/>
  <c r="D239" i="11"/>
  <c r="D239" i="10"/>
  <c r="F237" i="11"/>
  <c r="F237" i="10"/>
  <c r="C235" i="11"/>
  <c r="C235" i="10"/>
  <c r="E234" i="11"/>
  <c r="E234" i="10"/>
  <c r="H232" i="11"/>
  <c r="H232" i="10"/>
  <c r="B231" i="11"/>
  <c r="B231" i="10"/>
  <c r="D230" i="11"/>
  <c r="D230" i="10"/>
  <c r="F228" i="11"/>
  <c r="F228" i="10"/>
  <c r="H227" i="11"/>
  <c r="H227" i="10"/>
  <c r="C226" i="11"/>
  <c r="C226" i="10"/>
  <c r="E225" i="11"/>
  <c r="E225" i="10"/>
  <c r="F223" i="11"/>
  <c r="F223" i="10"/>
  <c r="B222" i="11"/>
  <c r="B222" i="10"/>
  <c r="D221" i="11"/>
  <c r="D221" i="10"/>
  <c r="E220" i="11"/>
  <c r="E220" i="10"/>
  <c r="H218" i="11"/>
  <c r="H218" i="10"/>
  <c r="C217" i="11"/>
  <c r="C217" i="10"/>
  <c r="D216" i="11"/>
  <c r="D216" i="10"/>
  <c r="F214" i="11"/>
  <c r="F214" i="10"/>
  <c r="B213" i="11"/>
  <c r="B213" i="10"/>
  <c r="C212" i="11"/>
  <c r="C212" i="10"/>
  <c r="E211" i="11"/>
  <c r="E211" i="10"/>
  <c r="H209" i="11"/>
  <c r="H209" i="10"/>
  <c r="B208" i="11"/>
  <c r="B208" i="10"/>
  <c r="D207" i="11"/>
  <c r="D207" i="10"/>
  <c r="F205" i="11"/>
  <c r="F205" i="10"/>
  <c r="C203" i="11"/>
  <c r="C203" i="10"/>
  <c r="E202" i="11"/>
  <c r="E202" i="10"/>
  <c r="H200" i="11"/>
  <c r="H200" i="10"/>
  <c r="B199" i="11"/>
  <c r="B199" i="10"/>
  <c r="D198" i="11"/>
  <c r="D198" i="10"/>
  <c r="F196" i="11"/>
  <c r="F196" i="10"/>
  <c r="H195" i="11"/>
  <c r="H195" i="10"/>
  <c r="C194" i="11"/>
  <c r="C194" i="10"/>
  <c r="E193" i="11"/>
  <c r="E193" i="10"/>
  <c r="F191" i="11"/>
  <c r="F191" i="10"/>
  <c r="B190" i="11"/>
  <c r="B190" i="10"/>
  <c r="D189" i="11"/>
  <c r="D189" i="10"/>
  <c r="E188" i="11"/>
  <c r="E188" i="10"/>
  <c r="H186" i="11"/>
  <c r="H186" i="10"/>
  <c r="C185" i="11"/>
  <c r="C185" i="10"/>
  <c r="E184" i="11"/>
  <c r="E184" i="10"/>
  <c r="H182" i="11"/>
  <c r="H182" i="10"/>
  <c r="C181" i="11"/>
  <c r="C181" i="10"/>
  <c r="D180" i="11"/>
  <c r="D180" i="10"/>
  <c r="F178" i="11"/>
  <c r="F178" i="10"/>
  <c r="B177" i="11"/>
  <c r="B177" i="10"/>
  <c r="C176" i="11"/>
  <c r="C176" i="10"/>
  <c r="E175" i="11"/>
  <c r="E175" i="10"/>
  <c r="H173" i="11"/>
  <c r="H173" i="10"/>
  <c r="B172" i="11"/>
  <c r="B172" i="10"/>
  <c r="D171" i="11"/>
  <c r="D171" i="10"/>
  <c r="F169" i="11"/>
  <c r="F169" i="10"/>
  <c r="C167" i="11"/>
  <c r="C167" i="10"/>
  <c r="E166" i="11"/>
  <c r="E166" i="10"/>
  <c r="H164" i="11"/>
  <c r="H164" i="10"/>
  <c r="B163" i="11"/>
  <c r="B163" i="10"/>
  <c r="D162" i="11"/>
  <c r="D162" i="10"/>
  <c r="F160" i="11"/>
  <c r="F160" i="10"/>
  <c r="H159" i="11"/>
  <c r="H159" i="10"/>
  <c r="C158" i="11"/>
  <c r="C158" i="10"/>
  <c r="E157" i="11"/>
  <c r="E157" i="10"/>
  <c r="F155" i="11"/>
  <c r="F155" i="10"/>
  <c r="B154" i="11"/>
  <c r="B154" i="10"/>
  <c r="D153" i="11"/>
  <c r="D153" i="10"/>
  <c r="E152" i="11"/>
  <c r="E152" i="10"/>
  <c r="H150" i="11"/>
  <c r="H150" i="10"/>
  <c r="C149" i="11"/>
  <c r="C149" i="10"/>
  <c r="D148" i="11"/>
  <c r="D148" i="10"/>
  <c r="F146" i="11"/>
  <c r="F146" i="10"/>
  <c r="B145" i="11"/>
  <c r="B145" i="10"/>
  <c r="C144" i="11"/>
  <c r="C144" i="10"/>
  <c r="E143" i="11"/>
  <c r="E143" i="10"/>
  <c r="H141" i="11"/>
  <c r="H141" i="10"/>
  <c r="B140" i="11"/>
  <c r="B140" i="10"/>
  <c r="D139" i="11"/>
  <c r="D139" i="10"/>
  <c r="F137" i="11"/>
  <c r="F137" i="10"/>
  <c r="C135" i="11"/>
  <c r="C135" i="10"/>
  <c r="E134" i="11"/>
  <c r="E134" i="10"/>
  <c r="H132" i="11"/>
  <c r="H132" i="10"/>
  <c r="B131" i="11"/>
  <c r="B131" i="10"/>
  <c r="D130" i="11"/>
  <c r="D130" i="10"/>
  <c r="F128" i="11"/>
  <c r="F128" i="10"/>
  <c r="H127" i="11"/>
  <c r="H127" i="10"/>
  <c r="C126" i="11"/>
  <c r="C126" i="10"/>
  <c r="E125" i="11"/>
  <c r="E125" i="10"/>
  <c r="F123" i="11"/>
  <c r="F123" i="10"/>
  <c r="B122" i="11"/>
  <c r="B122" i="10"/>
  <c r="D121" i="11"/>
  <c r="D121" i="10"/>
  <c r="E120" i="11"/>
  <c r="E120" i="10"/>
  <c r="H118" i="11"/>
  <c r="H118" i="10"/>
  <c r="C117" i="11"/>
  <c r="C117" i="10"/>
  <c r="D116" i="11"/>
  <c r="D116" i="10"/>
  <c r="E736" i="11"/>
  <c r="E736" i="10"/>
  <c r="C734" i="11"/>
  <c r="C734" i="10"/>
  <c r="F732" i="11"/>
  <c r="F732" i="10"/>
  <c r="D731" i="11"/>
  <c r="D731" i="10"/>
  <c r="H729" i="11"/>
  <c r="H729" i="10"/>
  <c r="C729" i="11"/>
  <c r="C729" i="10"/>
  <c r="E728" i="11"/>
  <c r="E728" i="10"/>
  <c r="F727" i="11"/>
  <c r="F727" i="10"/>
  <c r="D726" i="11"/>
  <c r="D726" i="10"/>
  <c r="B724" i="11"/>
  <c r="B724" i="10"/>
  <c r="E723" i="11"/>
  <c r="E723" i="10"/>
  <c r="J721" i="7"/>
  <c r="C721" i="11"/>
  <c r="C721" i="10"/>
  <c r="E720" i="11"/>
  <c r="E720" i="10"/>
  <c r="C718" i="11"/>
  <c r="C718" i="10"/>
  <c r="F716" i="11"/>
  <c r="F716" i="10"/>
  <c r="C715" i="11"/>
  <c r="C715" i="10"/>
  <c r="F713" i="11"/>
  <c r="F713" i="10"/>
  <c r="J712" i="7"/>
  <c r="C712" i="11"/>
  <c r="C712" i="10"/>
  <c r="J711" i="7"/>
  <c r="F710" i="11"/>
  <c r="F710" i="10"/>
  <c r="D709" i="11"/>
  <c r="D709" i="10"/>
  <c r="F707" i="11"/>
  <c r="F707" i="10"/>
  <c r="E706" i="11"/>
  <c r="E706" i="10"/>
  <c r="C704" i="11"/>
  <c r="C704" i="10"/>
  <c r="J702" i="7"/>
  <c r="B702" i="11"/>
  <c r="B702" i="10"/>
  <c r="E701" i="11"/>
  <c r="E701" i="10"/>
  <c r="H699" i="11"/>
  <c r="H699" i="10"/>
  <c r="B699" i="11"/>
  <c r="B699" i="10"/>
  <c r="E698" i="11"/>
  <c r="E698" i="10"/>
  <c r="B696" i="11"/>
  <c r="B696" i="10"/>
  <c r="E695" i="11"/>
  <c r="E695" i="10"/>
  <c r="C693" i="11"/>
  <c r="C693" i="10"/>
  <c r="E692" i="11"/>
  <c r="E692" i="10"/>
  <c r="D690" i="11"/>
  <c r="D690" i="10"/>
  <c r="H688" i="11"/>
  <c r="H688" i="10"/>
  <c r="B688" i="11"/>
  <c r="B688" i="10"/>
  <c r="E687" i="11"/>
  <c r="E687" i="10"/>
  <c r="C685" i="11"/>
  <c r="C685" i="10"/>
  <c r="E684" i="11"/>
  <c r="E684" i="10"/>
  <c r="J682" i="7"/>
  <c r="C682" i="11"/>
  <c r="C682" i="10"/>
  <c r="J681" i="7"/>
  <c r="F680" i="11"/>
  <c r="F680" i="10"/>
  <c r="C679" i="11"/>
  <c r="C679" i="10"/>
  <c r="H677" i="11"/>
  <c r="H677" i="10"/>
  <c r="B677" i="11"/>
  <c r="B677" i="10"/>
  <c r="E676" i="11"/>
  <c r="E676" i="10"/>
  <c r="D674" i="11"/>
  <c r="D674" i="10"/>
  <c r="H672" i="11"/>
  <c r="H672" i="10"/>
  <c r="D671" i="11"/>
  <c r="D671" i="10"/>
  <c r="H669" i="11"/>
  <c r="H669" i="10"/>
  <c r="B669" i="11"/>
  <c r="B669" i="10"/>
  <c r="D668" i="11"/>
  <c r="D668" i="10"/>
  <c r="H666" i="11"/>
  <c r="H666" i="10"/>
  <c r="B666" i="11"/>
  <c r="B666" i="10"/>
  <c r="E665" i="11"/>
  <c r="E665" i="10"/>
  <c r="F664" i="11"/>
  <c r="F664" i="10"/>
  <c r="C663" i="11"/>
  <c r="C663" i="10"/>
  <c r="H661" i="11"/>
  <c r="H661" i="10"/>
  <c r="B661" i="11"/>
  <c r="B661" i="10"/>
  <c r="E660" i="11"/>
  <c r="E660" i="10"/>
  <c r="J658" i="7"/>
  <c r="C658" i="11"/>
  <c r="C658" i="10"/>
  <c r="F656" i="11"/>
  <c r="F656" i="10"/>
  <c r="C655" i="11"/>
  <c r="C655" i="10"/>
  <c r="F653" i="11"/>
  <c r="F653" i="10"/>
  <c r="J652" i="7"/>
  <c r="C652" i="11"/>
  <c r="C652" i="10"/>
  <c r="J651" i="7"/>
  <c r="J650" i="7"/>
  <c r="B650" i="11"/>
  <c r="B650" i="10"/>
  <c r="E649" i="11"/>
  <c r="E649" i="10"/>
  <c r="F648" i="11"/>
  <c r="F648" i="10"/>
  <c r="C647" i="11"/>
  <c r="C647" i="10"/>
  <c r="H645" i="11"/>
  <c r="H645" i="10"/>
  <c r="B645" i="11"/>
  <c r="B645" i="10"/>
  <c r="E644" i="11"/>
  <c r="E644" i="10"/>
  <c r="J642" i="7"/>
  <c r="C642" i="11"/>
  <c r="C642" i="10"/>
  <c r="F640" i="11"/>
  <c r="F640" i="10"/>
  <c r="C639" i="11"/>
  <c r="C639" i="10"/>
  <c r="F637" i="11"/>
  <c r="F637" i="10"/>
  <c r="J636" i="7"/>
  <c r="C636" i="11"/>
  <c r="C636" i="10"/>
  <c r="J635" i="7"/>
  <c r="J634" i="7"/>
  <c r="B634" i="11"/>
  <c r="B634" i="10"/>
  <c r="E633" i="11"/>
  <c r="E633" i="10"/>
  <c r="F632" i="11"/>
  <c r="F632" i="10"/>
  <c r="C631" i="11"/>
  <c r="C631" i="10"/>
  <c r="H629" i="11"/>
  <c r="H629" i="10"/>
  <c r="B629" i="11"/>
  <c r="B629" i="10"/>
  <c r="E628" i="11"/>
  <c r="E628" i="10"/>
  <c r="J626" i="7"/>
  <c r="C626" i="11"/>
  <c r="C626" i="10"/>
  <c r="F624" i="11"/>
  <c r="F624" i="10"/>
  <c r="C623" i="11"/>
  <c r="C623" i="10"/>
  <c r="F621" i="11"/>
  <c r="F621" i="10"/>
  <c r="J620" i="7"/>
  <c r="C620" i="11"/>
  <c r="C620" i="10"/>
  <c r="J619" i="7"/>
  <c r="J618" i="7"/>
  <c r="B618" i="11"/>
  <c r="B618" i="10"/>
  <c r="E617" i="11"/>
  <c r="E617" i="10"/>
  <c r="F616" i="11"/>
  <c r="F616" i="10"/>
  <c r="C615" i="11"/>
  <c r="C615" i="10"/>
  <c r="H613" i="11"/>
  <c r="H613" i="10"/>
  <c r="B613" i="11"/>
  <c r="B613" i="10"/>
  <c r="E612" i="11"/>
  <c r="E612" i="10"/>
  <c r="J610" i="7"/>
  <c r="C610" i="11"/>
  <c r="C610" i="10"/>
  <c r="F608" i="11"/>
  <c r="F608" i="10"/>
  <c r="C607" i="11"/>
  <c r="C607" i="10"/>
  <c r="F605" i="11"/>
  <c r="F605" i="10"/>
  <c r="J604" i="7"/>
  <c r="C604" i="11"/>
  <c r="C604" i="10"/>
  <c r="J603" i="7"/>
  <c r="J602" i="7"/>
  <c r="B602" i="11"/>
  <c r="B602" i="10"/>
  <c r="E601" i="11"/>
  <c r="E601" i="10"/>
  <c r="F600" i="11"/>
  <c r="F600" i="10"/>
  <c r="C599" i="11"/>
  <c r="C599" i="10"/>
  <c r="H597" i="11"/>
  <c r="H597" i="10"/>
  <c r="B597" i="11"/>
  <c r="B597" i="10"/>
  <c r="E596" i="11"/>
  <c r="E596" i="10"/>
  <c r="J594" i="7"/>
  <c r="C594" i="11"/>
  <c r="C594" i="10"/>
  <c r="F592" i="11"/>
  <c r="F592" i="10"/>
  <c r="C591" i="11"/>
  <c r="C591" i="10"/>
  <c r="F589" i="11"/>
  <c r="F589" i="10"/>
  <c r="J588" i="7"/>
  <c r="C588" i="11"/>
  <c r="C588" i="10"/>
  <c r="J587" i="7"/>
  <c r="J586" i="7"/>
  <c r="B586" i="11"/>
  <c r="B586" i="10"/>
  <c r="E585" i="11"/>
  <c r="E585" i="10"/>
  <c r="F584" i="11"/>
  <c r="F584" i="10"/>
  <c r="C583" i="11"/>
  <c r="C583" i="10"/>
  <c r="H581" i="11"/>
  <c r="H581" i="10"/>
  <c r="B581" i="11"/>
  <c r="B581" i="10"/>
  <c r="D580" i="11"/>
  <c r="D580" i="10"/>
  <c r="H578" i="11"/>
  <c r="H578" i="10"/>
  <c r="C578" i="11"/>
  <c r="C578" i="10"/>
  <c r="F576" i="11"/>
  <c r="F576" i="10"/>
  <c r="C575" i="11"/>
  <c r="C575" i="10"/>
  <c r="F573" i="11"/>
  <c r="F573" i="10"/>
  <c r="J572" i="7"/>
  <c r="C572" i="11"/>
  <c r="C572" i="10"/>
  <c r="J571" i="7"/>
  <c r="F570" i="11"/>
  <c r="F570" i="10"/>
  <c r="D569" i="11"/>
  <c r="D569" i="10"/>
  <c r="J568" i="7"/>
  <c r="F567" i="11"/>
  <c r="F567" i="10"/>
  <c r="D566" i="11"/>
  <c r="D566" i="10"/>
  <c r="H564" i="11"/>
  <c r="H564" i="10"/>
  <c r="E563" i="11"/>
  <c r="E563" i="10"/>
  <c r="J561" i="7"/>
  <c r="C561" i="11"/>
  <c r="C561" i="10"/>
  <c r="E560" i="11"/>
  <c r="E560" i="10"/>
  <c r="C558" i="11"/>
  <c r="C558" i="10"/>
  <c r="F556" i="11"/>
  <c r="F556" i="10"/>
  <c r="J555" i="7"/>
  <c r="C555" i="11"/>
  <c r="C555" i="10"/>
  <c r="F553" i="11"/>
  <c r="F553" i="10"/>
  <c r="C552" i="11"/>
  <c r="C552" i="10"/>
  <c r="F550" i="11"/>
  <c r="F550" i="10"/>
  <c r="D549" i="11"/>
  <c r="D549" i="10"/>
  <c r="J548" i="7"/>
  <c r="F547" i="11"/>
  <c r="F547" i="10"/>
  <c r="D546" i="11"/>
  <c r="D546" i="10"/>
  <c r="B544" i="11"/>
  <c r="B544" i="10"/>
  <c r="E543" i="11"/>
  <c r="E543" i="10"/>
  <c r="J541" i="7"/>
  <c r="C541" i="11"/>
  <c r="C541" i="10"/>
  <c r="E540" i="11"/>
  <c r="E540" i="10"/>
  <c r="C538" i="11"/>
  <c r="C538" i="10"/>
  <c r="F536" i="11"/>
  <c r="F536" i="10"/>
  <c r="J535" i="7"/>
  <c r="C535" i="11"/>
  <c r="C535" i="10"/>
  <c r="J534" i="7"/>
  <c r="J533" i="7"/>
  <c r="B533" i="11"/>
  <c r="B533" i="10"/>
  <c r="D532" i="11"/>
  <c r="D532" i="10"/>
  <c r="C530" i="11"/>
  <c r="C530" i="10"/>
  <c r="H528" i="11"/>
  <c r="H528" i="10"/>
  <c r="D527" i="11"/>
  <c r="D527" i="10"/>
  <c r="H525" i="11"/>
  <c r="H525" i="10"/>
  <c r="B525" i="11"/>
  <c r="B525" i="10"/>
  <c r="D524" i="11"/>
  <c r="D524" i="10"/>
  <c r="H522" i="11"/>
  <c r="H522" i="10"/>
  <c r="B522" i="11"/>
  <c r="B522" i="10"/>
  <c r="E521" i="11"/>
  <c r="E521" i="10"/>
  <c r="H519" i="11"/>
  <c r="H519" i="10"/>
  <c r="C519" i="11"/>
  <c r="C519" i="10"/>
  <c r="J518" i="7"/>
  <c r="J517" i="7"/>
  <c r="B517" i="11"/>
  <c r="B517" i="10"/>
  <c r="D516" i="11"/>
  <c r="D516" i="10"/>
  <c r="C514" i="11"/>
  <c r="C514" i="10"/>
  <c r="H512" i="11"/>
  <c r="H512" i="10"/>
  <c r="D511" i="11"/>
  <c r="D511" i="10"/>
  <c r="H509" i="11"/>
  <c r="H509" i="10"/>
  <c r="C509" i="11"/>
  <c r="C509" i="10"/>
  <c r="E508" i="11"/>
  <c r="E508" i="10"/>
  <c r="C506" i="11"/>
  <c r="C506" i="10"/>
  <c r="F504" i="11"/>
  <c r="F504" i="10"/>
  <c r="D503" i="11"/>
  <c r="D503" i="10"/>
  <c r="H501" i="11"/>
  <c r="H501" i="10"/>
  <c r="C501" i="11"/>
  <c r="C501" i="10"/>
  <c r="E500" i="11"/>
  <c r="E500" i="10"/>
  <c r="F499" i="11"/>
  <c r="F499" i="10"/>
  <c r="D498" i="11"/>
  <c r="D498" i="10"/>
  <c r="B496" i="11"/>
  <c r="B496" i="10"/>
  <c r="E495" i="11"/>
  <c r="E495" i="10"/>
  <c r="J493" i="7"/>
  <c r="C493" i="11"/>
  <c r="C493" i="10"/>
  <c r="E492" i="11"/>
  <c r="E492" i="10"/>
  <c r="C490" i="11"/>
  <c r="C490" i="10"/>
  <c r="F488" i="11"/>
  <c r="F488" i="10"/>
  <c r="D487" i="11"/>
  <c r="D487" i="10"/>
  <c r="H485" i="11"/>
  <c r="H485" i="10"/>
  <c r="C485" i="11"/>
  <c r="C485" i="10"/>
  <c r="E484" i="11"/>
  <c r="E484" i="10"/>
  <c r="C482" i="11"/>
  <c r="C482" i="10"/>
  <c r="F480" i="11"/>
  <c r="F480" i="10"/>
  <c r="J479" i="7"/>
  <c r="C479" i="11"/>
  <c r="C479" i="10"/>
  <c r="J477" i="7"/>
  <c r="B477" i="11"/>
  <c r="B477" i="10"/>
  <c r="D476" i="11"/>
  <c r="D476" i="10"/>
  <c r="H474" i="11"/>
  <c r="H474" i="10"/>
  <c r="B474" i="11"/>
  <c r="B474" i="10"/>
  <c r="F472" i="11"/>
  <c r="F472" i="10"/>
  <c r="J471" i="7"/>
  <c r="C471" i="11"/>
  <c r="C471" i="10"/>
  <c r="J470" i="7"/>
  <c r="F469" i="11"/>
  <c r="F469" i="10"/>
  <c r="C468" i="11"/>
  <c r="C468" i="10"/>
  <c r="H466" i="11"/>
  <c r="H466" i="10"/>
  <c r="B466" i="11"/>
  <c r="B466" i="10"/>
  <c r="E465" i="11"/>
  <c r="E465" i="10"/>
  <c r="H463" i="11"/>
  <c r="H463" i="10"/>
  <c r="C463" i="11"/>
  <c r="C463" i="10"/>
  <c r="J461" i="7"/>
  <c r="B461" i="11"/>
  <c r="B461" i="10"/>
  <c r="D460" i="11"/>
  <c r="D460" i="10"/>
  <c r="H458" i="11"/>
  <c r="H458" i="10"/>
  <c r="B458" i="11"/>
  <c r="B458" i="10"/>
  <c r="F456" i="11"/>
  <c r="F456" i="10"/>
  <c r="J455" i="7"/>
  <c r="C455" i="11"/>
  <c r="C455" i="10"/>
  <c r="F453" i="11"/>
  <c r="F453" i="10"/>
  <c r="C452" i="11"/>
  <c r="C452" i="10"/>
  <c r="H450" i="11"/>
  <c r="H450" i="10"/>
  <c r="B450" i="11"/>
  <c r="B450" i="10"/>
  <c r="E449" i="11"/>
  <c r="E449" i="10"/>
  <c r="H447" i="11"/>
  <c r="H447" i="10"/>
  <c r="C447" i="11"/>
  <c r="C447" i="10"/>
  <c r="J445" i="7"/>
  <c r="B445" i="11"/>
  <c r="B445" i="10"/>
  <c r="D444" i="11"/>
  <c r="D444" i="10"/>
  <c r="H442" i="11"/>
  <c r="H442" i="10"/>
  <c r="B442" i="11"/>
  <c r="B442" i="10"/>
  <c r="F440" i="11"/>
  <c r="F440" i="10"/>
  <c r="D439" i="11"/>
  <c r="D439" i="10"/>
  <c r="H437" i="11"/>
  <c r="H437" i="10"/>
  <c r="B437" i="11"/>
  <c r="B437" i="10"/>
  <c r="D436" i="11"/>
  <c r="D436" i="10"/>
  <c r="C434" i="11"/>
  <c r="C434" i="10"/>
  <c r="F432" i="11"/>
  <c r="F432" i="10"/>
  <c r="D431" i="11"/>
  <c r="D431" i="10"/>
  <c r="H429" i="11"/>
  <c r="H429" i="10"/>
  <c r="C429" i="11"/>
  <c r="C429" i="10"/>
  <c r="E428" i="11"/>
  <c r="E428" i="10"/>
  <c r="C426" i="11"/>
  <c r="C426" i="10"/>
  <c r="H424" i="11"/>
  <c r="H424" i="10"/>
  <c r="E423" i="11"/>
  <c r="E423" i="10"/>
  <c r="J421" i="7"/>
  <c r="C421" i="11"/>
  <c r="C421" i="10"/>
  <c r="E420" i="11"/>
  <c r="E420" i="10"/>
  <c r="F419" i="11"/>
  <c r="F419" i="10"/>
  <c r="D418" i="11"/>
  <c r="D418" i="10"/>
  <c r="H416" i="11"/>
  <c r="H416" i="10"/>
  <c r="E415" i="11"/>
  <c r="E415" i="10"/>
  <c r="D413" i="11"/>
  <c r="D413" i="10"/>
  <c r="H411" i="11"/>
  <c r="H411" i="10"/>
  <c r="B411" i="11"/>
  <c r="B411" i="10"/>
  <c r="E410" i="11"/>
  <c r="E410" i="10"/>
  <c r="F409" i="11"/>
  <c r="F409" i="10"/>
  <c r="C408" i="11"/>
  <c r="C408" i="10"/>
  <c r="F406" i="11"/>
  <c r="F406" i="10"/>
  <c r="D405" i="11"/>
  <c r="D405" i="10"/>
  <c r="J403" i="7"/>
  <c r="B403" i="11"/>
  <c r="B403" i="10"/>
  <c r="E402" i="11"/>
  <c r="E402" i="10"/>
  <c r="B400" i="11"/>
  <c r="B400" i="10"/>
  <c r="F398" i="11"/>
  <c r="F398" i="10"/>
  <c r="D397" i="11"/>
  <c r="D397" i="10"/>
  <c r="H395" i="11"/>
  <c r="H395" i="10"/>
  <c r="B395" i="11"/>
  <c r="B395" i="10"/>
  <c r="E394" i="11"/>
  <c r="E394" i="10"/>
  <c r="F393" i="11"/>
  <c r="F393" i="10"/>
  <c r="C392" i="11"/>
  <c r="C392" i="10"/>
  <c r="H390" i="11"/>
  <c r="H390" i="10"/>
  <c r="B390" i="11"/>
  <c r="B390" i="10"/>
  <c r="E389" i="11"/>
  <c r="E389" i="10"/>
  <c r="H387" i="11"/>
  <c r="H387" i="10"/>
  <c r="C387" i="11"/>
  <c r="C387" i="10"/>
  <c r="F385" i="11"/>
  <c r="F385" i="10"/>
  <c r="C384" i="11"/>
  <c r="C384" i="10"/>
  <c r="H382" i="11"/>
  <c r="H382" i="10"/>
  <c r="B382" i="11"/>
  <c r="B382" i="10"/>
  <c r="E381" i="11"/>
  <c r="E381" i="10"/>
  <c r="H379" i="11"/>
  <c r="H379" i="10"/>
  <c r="B379" i="11"/>
  <c r="B379" i="10"/>
  <c r="E378" i="11"/>
  <c r="E378" i="10"/>
  <c r="B376" i="11"/>
  <c r="B376" i="10"/>
  <c r="E375" i="11"/>
  <c r="E375" i="10"/>
  <c r="J373" i="7"/>
  <c r="C373" i="11"/>
  <c r="C373" i="10"/>
  <c r="E372" i="11"/>
  <c r="E372" i="10"/>
  <c r="F371" i="11"/>
  <c r="F371" i="10"/>
  <c r="D370" i="11"/>
  <c r="D370" i="10"/>
  <c r="H368" i="11"/>
  <c r="H368" i="10"/>
  <c r="D367" i="11"/>
  <c r="D367" i="10"/>
  <c r="H365" i="11"/>
  <c r="H365" i="10"/>
  <c r="B365" i="11"/>
  <c r="B365" i="10"/>
  <c r="D364" i="11"/>
  <c r="D364" i="10"/>
  <c r="H362" i="11"/>
  <c r="H362" i="10"/>
  <c r="B362" i="11"/>
  <c r="B362" i="10"/>
  <c r="E361" i="11"/>
  <c r="E361" i="10"/>
  <c r="H359" i="11"/>
  <c r="H359" i="10"/>
  <c r="B359" i="11"/>
  <c r="B359" i="10"/>
  <c r="E358" i="11"/>
  <c r="E358" i="10"/>
  <c r="B356" i="11"/>
  <c r="B356" i="10"/>
  <c r="E355" i="11"/>
  <c r="E355" i="10"/>
  <c r="J353" i="7"/>
  <c r="C353" i="11"/>
  <c r="C353" i="10"/>
  <c r="J352" i="7"/>
  <c r="F351" i="11"/>
  <c r="F351" i="10"/>
  <c r="D350" i="11"/>
  <c r="D350" i="10"/>
  <c r="H348" i="11"/>
  <c r="H348" i="10"/>
  <c r="D347" i="11"/>
  <c r="D347" i="10"/>
  <c r="H345" i="11"/>
  <c r="H345" i="10"/>
  <c r="B345" i="11"/>
  <c r="B345" i="10"/>
  <c r="D344" i="11"/>
  <c r="D344" i="10"/>
  <c r="H342" i="11"/>
  <c r="H342" i="10"/>
  <c r="B342" i="11"/>
  <c r="B342" i="10"/>
  <c r="E341" i="11"/>
  <c r="E341" i="10"/>
  <c r="H339" i="11"/>
  <c r="H339" i="10"/>
  <c r="B339" i="11"/>
  <c r="B339" i="10"/>
  <c r="E338" i="11"/>
  <c r="E338" i="10"/>
  <c r="B336" i="11"/>
  <c r="B336" i="10"/>
  <c r="E335" i="11"/>
  <c r="E335" i="10"/>
  <c r="J333" i="7"/>
  <c r="C333" i="11"/>
  <c r="C333" i="10"/>
  <c r="E332" i="11"/>
  <c r="E332" i="10"/>
  <c r="C330" i="11"/>
  <c r="C330" i="10"/>
  <c r="F328" i="11"/>
  <c r="F328" i="10"/>
  <c r="J327" i="7"/>
  <c r="C327" i="11"/>
  <c r="C327" i="10"/>
  <c r="J326" i="7"/>
  <c r="F325" i="11"/>
  <c r="F325" i="10"/>
  <c r="C324" i="11"/>
  <c r="C324" i="10"/>
  <c r="F322" i="11"/>
  <c r="F322" i="10"/>
  <c r="D321" i="11"/>
  <c r="D321" i="10"/>
  <c r="J320" i="7"/>
  <c r="F319" i="11"/>
  <c r="F319" i="10"/>
  <c r="D318" i="11"/>
  <c r="D318" i="10"/>
  <c r="H316" i="11"/>
  <c r="H316" i="10"/>
  <c r="D315" i="11"/>
  <c r="D315" i="10"/>
  <c r="H313" i="11"/>
  <c r="H313" i="10"/>
  <c r="B313" i="11"/>
  <c r="B313" i="10"/>
  <c r="D312" i="11"/>
  <c r="D312" i="10"/>
  <c r="H310" i="11"/>
  <c r="H310" i="10"/>
  <c r="B310" i="11"/>
  <c r="B310" i="10"/>
  <c r="E309" i="11"/>
  <c r="E309" i="10"/>
  <c r="H307" i="11"/>
  <c r="H307" i="10"/>
  <c r="B307" i="11"/>
  <c r="B307" i="10"/>
  <c r="E306" i="11"/>
  <c r="E306" i="10"/>
  <c r="B304" i="11"/>
  <c r="B304" i="10"/>
  <c r="E303" i="11"/>
  <c r="E303" i="10"/>
  <c r="J301" i="7"/>
  <c r="C301" i="11"/>
  <c r="C301" i="10"/>
  <c r="E300" i="11"/>
  <c r="E300" i="10"/>
  <c r="C298" i="11"/>
  <c r="C298" i="10"/>
  <c r="F296" i="11"/>
  <c r="F296" i="10"/>
  <c r="J295" i="7"/>
  <c r="C295" i="11"/>
  <c r="C295" i="10"/>
  <c r="F293" i="11"/>
  <c r="F293" i="10"/>
  <c r="C292" i="11"/>
  <c r="C292" i="10"/>
  <c r="F290" i="11"/>
  <c r="F290" i="10"/>
  <c r="D289" i="11"/>
  <c r="D289" i="10"/>
  <c r="J288" i="7"/>
  <c r="F287" i="11"/>
  <c r="F287" i="10"/>
  <c r="D286" i="11"/>
  <c r="D286" i="10"/>
  <c r="H284" i="11"/>
  <c r="H284" i="10"/>
  <c r="D283" i="11"/>
  <c r="D283" i="10"/>
  <c r="H281" i="11"/>
  <c r="H281" i="10"/>
  <c r="B281" i="11"/>
  <c r="B281" i="10"/>
  <c r="C280" i="11"/>
  <c r="C280" i="10"/>
  <c r="E279" i="11"/>
  <c r="E279" i="10"/>
  <c r="H277" i="11"/>
  <c r="H277" i="10"/>
  <c r="B276" i="11"/>
  <c r="B276" i="10"/>
  <c r="D275" i="11"/>
  <c r="D275" i="10"/>
  <c r="F273" i="11"/>
  <c r="F273" i="10"/>
  <c r="C271" i="11"/>
  <c r="C271" i="10"/>
  <c r="E270" i="11"/>
  <c r="E270" i="10"/>
  <c r="H268" i="11"/>
  <c r="H268" i="10"/>
  <c r="B267" i="11"/>
  <c r="B267" i="10"/>
  <c r="D266" i="11"/>
  <c r="D266" i="10"/>
  <c r="F264" i="11"/>
  <c r="F264" i="10"/>
  <c r="H263" i="11"/>
  <c r="H263" i="10"/>
  <c r="C262" i="11"/>
  <c r="C262" i="10"/>
  <c r="E261" i="11"/>
  <c r="E261" i="10"/>
  <c r="F259" i="11"/>
  <c r="F259" i="10"/>
  <c r="B258" i="11"/>
  <c r="B258" i="10"/>
  <c r="D257" i="11"/>
  <c r="D257" i="10"/>
  <c r="E256" i="11"/>
  <c r="E256" i="10"/>
  <c r="H254" i="11"/>
  <c r="H254" i="10"/>
  <c r="C253" i="11"/>
  <c r="C253" i="10"/>
  <c r="D252" i="11"/>
  <c r="D252" i="10"/>
  <c r="F250" i="11"/>
  <c r="F250" i="10"/>
  <c r="B249" i="11"/>
  <c r="B249" i="10"/>
  <c r="C248" i="11"/>
  <c r="C248" i="10"/>
  <c r="E247" i="11"/>
  <c r="E247" i="10"/>
  <c r="H245" i="11"/>
  <c r="H245" i="10"/>
  <c r="B244" i="11"/>
  <c r="B244" i="10"/>
  <c r="D243" i="11"/>
  <c r="D243" i="10"/>
  <c r="F241" i="11"/>
  <c r="F241" i="10"/>
  <c r="C239" i="11"/>
  <c r="C239" i="10"/>
  <c r="E238" i="11"/>
  <c r="E238" i="10"/>
  <c r="H236" i="11"/>
  <c r="H236" i="10"/>
  <c r="B235" i="11"/>
  <c r="B235" i="10"/>
  <c r="D234" i="11"/>
  <c r="D234" i="10"/>
  <c r="F232" i="11"/>
  <c r="F232" i="10"/>
  <c r="H231" i="11"/>
  <c r="H231" i="10"/>
  <c r="C230" i="11"/>
  <c r="C230" i="10"/>
  <c r="E229" i="11"/>
  <c r="E229" i="10"/>
  <c r="F227" i="11"/>
  <c r="F227" i="10"/>
  <c r="B226" i="11"/>
  <c r="B226" i="10"/>
  <c r="D225" i="11"/>
  <c r="D225" i="10"/>
  <c r="E224" i="11"/>
  <c r="E224" i="10"/>
  <c r="H222" i="11"/>
  <c r="H222" i="10"/>
  <c r="C221" i="11"/>
  <c r="C221" i="10"/>
  <c r="D220" i="11"/>
  <c r="D220" i="10"/>
  <c r="F218" i="11"/>
  <c r="F218" i="10"/>
  <c r="B217" i="11"/>
  <c r="B217" i="10"/>
  <c r="C216" i="11"/>
  <c r="C216" i="10"/>
  <c r="E215" i="11"/>
  <c r="E215" i="10"/>
  <c r="H213" i="11"/>
  <c r="H213" i="10"/>
  <c r="B212" i="11"/>
  <c r="B212" i="10"/>
  <c r="D211" i="11"/>
  <c r="D211" i="10"/>
  <c r="F209" i="11"/>
  <c r="F209" i="10"/>
  <c r="C207" i="11"/>
  <c r="C207" i="10"/>
  <c r="E206" i="11"/>
  <c r="E206" i="10"/>
  <c r="H204" i="11"/>
  <c r="H204" i="10"/>
  <c r="B203" i="11"/>
  <c r="B203" i="10"/>
  <c r="D202" i="11"/>
  <c r="D202" i="10"/>
  <c r="F200" i="11"/>
  <c r="F200" i="10"/>
  <c r="H199" i="11"/>
  <c r="H199" i="10"/>
  <c r="C198" i="11"/>
  <c r="C198" i="10"/>
  <c r="E197" i="11"/>
  <c r="E197" i="10"/>
  <c r="F195" i="11"/>
  <c r="F195" i="10"/>
  <c r="B194" i="11"/>
  <c r="B194" i="10"/>
  <c r="D193" i="11"/>
  <c r="D193" i="10"/>
  <c r="E192" i="11"/>
  <c r="E192" i="10"/>
  <c r="H190" i="11"/>
  <c r="H190" i="10"/>
  <c r="C189" i="11"/>
  <c r="C189" i="10"/>
  <c r="D188" i="11"/>
  <c r="D188" i="10"/>
  <c r="F186" i="11"/>
  <c r="F186" i="10"/>
  <c r="B185" i="11"/>
  <c r="B185" i="10"/>
  <c r="D184" i="11"/>
  <c r="D184" i="10"/>
  <c r="F182" i="11"/>
  <c r="F182" i="10"/>
  <c r="B181" i="11"/>
  <c r="B181" i="10"/>
  <c r="C180" i="11"/>
  <c r="C180" i="10"/>
  <c r="E179" i="11"/>
  <c r="E179" i="10"/>
  <c r="H177" i="11"/>
  <c r="H177" i="10"/>
  <c r="B176" i="11"/>
  <c r="B176" i="10"/>
  <c r="D175" i="11"/>
  <c r="D175" i="10"/>
  <c r="F173" i="11"/>
  <c r="F173" i="10"/>
  <c r="C171" i="11"/>
  <c r="C171" i="10"/>
  <c r="E170" i="11"/>
  <c r="E170" i="10"/>
  <c r="H168" i="11"/>
  <c r="H168" i="10"/>
  <c r="B167" i="11"/>
  <c r="B167" i="10"/>
  <c r="D166" i="11"/>
  <c r="D166" i="10"/>
  <c r="F164" i="11"/>
  <c r="F164" i="10"/>
  <c r="H163" i="11"/>
  <c r="H163" i="10"/>
  <c r="C162" i="11"/>
  <c r="C162" i="10"/>
  <c r="E161" i="11"/>
  <c r="E161" i="10"/>
  <c r="F159" i="11"/>
  <c r="F159" i="10"/>
  <c r="B158" i="11"/>
  <c r="B158" i="10"/>
  <c r="D157" i="11"/>
  <c r="D157" i="10"/>
  <c r="E156" i="11"/>
  <c r="E156" i="10"/>
  <c r="H154" i="11"/>
  <c r="H154" i="10"/>
  <c r="C153" i="11"/>
  <c r="C153" i="10"/>
  <c r="D152" i="11"/>
  <c r="D152" i="10"/>
  <c r="F150" i="11"/>
  <c r="F150" i="10"/>
  <c r="B149" i="11"/>
  <c r="B149" i="10"/>
  <c r="C148" i="11"/>
  <c r="C148" i="10"/>
  <c r="E147" i="11"/>
  <c r="E147" i="10"/>
  <c r="H145" i="11"/>
  <c r="H145" i="10"/>
  <c r="B144" i="11"/>
  <c r="B144" i="10"/>
  <c r="D143" i="11"/>
  <c r="D143" i="10"/>
  <c r="F141" i="11"/>
  <c r="F141" i="10"/>
  <c r="C139" i="11"/>
  <c r="C139" i="10"/>
  <c r="E138" i="11"/>
  <c r="E138" i="10"/>
  <c r="H136" i="11"/>
  <c r="H136" i="10"/>
  <c r="B135" i="11"/>
  <c r="B135" i="10"/>
  <c r="D134" i="11"/>
  <c r="D134" i="10"/>
  <c r="F132" i="11"/>
  <c r="F132" i="10"/>
  <c r="H131" i="11"/>
  <c r="H131" i="10"/>
  <c r="C130" i="11"/>
  <c r="C130" i="10"/>
  <c r="E129" i="11"/>
  <c r="E129" i="10"/>
  <c r="F127" i="11"/>
  <c r="F127" i="10"/>
  <c r="B126" i="11"/>
  <c r="B126" i="10"/>
  <c r="D125" i="11"/>
  <c r="D125" i="10"/>
  <c r="D665" i="11"/>
  <c r="D665" i="10"/>
  <c r="H663" i="11"/>
  <c r="H663" i="10"/>
  <c r="B663" i="11"/>
  <c r="B663" i="10"/>
  <c r="F661" i="11"/>
  <c r="F661" i="10"/>
  <c r="D660" i="11"/>
  <c r="D660" i="10"/>
  <c r="H658" i="11"/>
  <c r="H658" i="10"/>
  <c r="B658" i="11"/>
  <c r="B658" i="10"/>
  <c r="E657" i="11"/>
  <c r="E657" i="10"/>
  <c r="H655" i="11"/>
  <c r="H655" i="10"/>
  <c r="B655" i="11"/>
  <c r="B655" i="10"/>
  <c r="E654" i="11"/>
  <c r="E654" i="10"/>
  <c r="B652" i="11"/>
  <c r="B652" i="10"/>
  <c r="E651" i="11"/>
  <c r="E651" i="10"/>
  <c r="F650" i="11"/>
  <c r="F650" i="10"/>
  <c r="D649" i="11"/>
  <c r="D649" i="10"/>
  <c r="H647" i="11"/>
  <c r="H647" i="10"/>
  <c r="B647" i="11"/>
  <c r="B647" i="10"/>
  <c r="F645" i="11"/>
  <c r="F645" i="10"/>
  <c r="D644" i="11"/>
  <c r="D644" i="10"/>
  <c r="H642" i="11"/>
  <c r="H642" i="10"/>
  <c r="B642" i="11"/>
  <c r="B642" i="10"/>
  <c r="E641" i="11"/>
  <c r="E641" i="10"/>
  <c r="H639" i="11"/>
  <c r="H639" i="10"/>
  <c r="B639" i="11"/>
  <c r="B639" i="10"/>
  <c r="E638" i="11"/>
  <c r="E638" i="10"/>
  <c r="B636" i="11"/>
  <c r="B636" i="10"/>
  <c r="E635" i="11"/>
  <c r="E635" i="10"/>
  <c r="F634" i="11"/>
  <c r="F634" i="10"/>
  <c r="D633" i="11"/>
  <c r="D633" i="10"/>
  <c r="H631" i="11"/>
  <c r="H631" i="10"/>
  <c r="B631" i="11"/>
  <c r="B631" i="10"/>
  <c r="F629" i="11"/>
  <c r="F629" i="10"/>
  <c r="D628" i="11"/>
  <c r="D628" i="10"/>
  <c r="H626" i="11"/>
  <c r="H626" i="10"/>
  <c r="B626" i="11"/>
  <c r="B626" i="10"/>
  <c r="E625" i="11"/>
  <c r="E625" i="10"/>
  <c r="H623" i="11"/>
  <c r="H623" i="10"/>
  <c r="B623" i="11"/>
  <c r="B623" i="10"/>
  <c r="E622" i="11"/>
  <c r="E622" i="10"/>
  <c r="B620" i="11"/>
  <c r="B620" i="10"/>
  <c r="E619" i="11"/>
  <c r="E619" i="10"/>
  <c r="F618" i="11"/>
  <c r="F618" i="10"/>
  <c r="D617" i="11"/>
  <c r="D617" i="10"/>
  <c r="H615" i="11"/>
  <c r="H615" i="10"/>
  <c r="B615" i="11"/>
  <c r="B615" i="10"/>
  <c r="F613" i="11"/>
  <c r="F613" i="10"/>
  <c r="D612" i="11"/>
  <c r="D612" i="10"/>
  <c r="H610" i="11"/>
  <c r="H610" i="10"/>
  <c r="B610" i="11"/>
  <c r="B610" i="10"/>
  <c r="E609" i="11"/>
  <c r="E609" i="10"/>
  <c r="H607" i="11"/>
  <c r="H607" i="10"/>
  <c r="B607" i="11"/>
  <c r="B607" i="10"/>
  <c r="E606" i="11"/>
  <c r="E606" i="10"/>
  <c r="B604" i="11"/>
  <c r="B604" i="10"/>
  <c r="E603" i="11"/>
  <c r="E603" i="10"/>
  <c r="F602" i="11"/>
  <c r="F602" i="10"/>
  <c r="D601" i="11"/>
  <c r="D601" i="10"/>
  <c r="H599" i="11"/>
  <c r="H599" i="10"/>
  <c r="B599" i="11"/>
  <c r="B599" i="10"/>
  <c r="F597" i="11"/>
  <c r="F597" i="10"/>
  <c r="D596" i="11"/>
  <c r="D596" i="10"/>
  <c r="H594" i="11"/>
  <c r="H594" i="10"/>
  <c r="B594" i="11"/>
  <c r="B594" i="10"/>
  <c r="E593" i="11"/>
  <c r="E593" i="10"/>
  <c r="H591" i="11"/>
  <c r="H591" i="10"/>
  <c r="B591" i="11"/>
  <c r="B591" i="10"/>
  <c r="E590" i="11"/>
  <c r="E590" i="10"/>
  <c r="B588" i="11"/>
  <c r="B588" i="10"/>
  <c r="E587" i="11"/>
  <c r="E587" i="10"/>
  <c r="F586" i="11"/>
  <c r="F586" i="10"/>
  <c r="D585" i="11"/>
  <c r="D585" i="10"/>
  <c r="H583" i="11"/>
  <c r="H583" i="10"/>
  <c r="B583" i="11"/>
  <c r="B583" i="10"/>
  <c r="F581" i="11"/>
  <c r="F581" i="10"/>
  <c r="J580" i="7"/>
  <c r="C580" i="11"/>
  <c r="C580" i="10"/>
  <c r="B578" i="11"/>
  <c r="B578" i="10"/>
  <c r="E577" i="11"/>
  <c r="E577" i="10"/>
  <c r="H575" i="11"/>
  <c r="H575" i="10"/>
  <c r="B575" i="11"/>
  <c r="B575" i="10"/>
  <c r="E574" i="11"/>
  <c r="E574" i="10"/>
  <c r="B572" i="11"/>
  <c r="B572" i="10"/>
  <c r="E571" i="11"/>
  <c r="E571" i="10"/>
  <c r="C569" i="11"/>
  <c r="C569" i="10"/>
  <c r="E568" i="11"/>
  <c r="E568" i="10"/>
  <c r="C566" i="11"/>
  <c r="C566" i="10"/>
  <c r="F564" i="11"/>
  <c r="F564" i="10"/>
  <c r="D563" i="11"/>
  <c r="D563" i="10"/>
  <c r="H561" i="11"/>
  <c r="H561" i="10"/>
  <c r="B561" i="11"/>
  <c r="B561" i="10"/>
  <c r="D560" i="11"/>
  <c r="D560" i="10"/>
  <c r="H558" i="11"/>
  <c r="H558" i="10"/>
  <c r="B558" i="11"/>
  <c r="B558" i="10"/>
  <c r="E557" i="11"/>
  <c r="E557" i="10"/>
  <c r="H555" i="11"/>
  <c r="H555" i="10"/>
  <c r="B555" i="11"/>
  <c r="B555" i="10"/>
  <c r="E554" i="11"/>
  <c r="E554" i="10"/>
  <c r="B552" i="11"/>
  <c r="B552" i="10"/>
  <c r="E551" i="11"/>
  <c r="E551" i="10"/>
  <c r="J549" i="7"/>
  <c r="C549" i="11"/>
  <c r="C549" i="10"/>
  <c r="E548" i="11"/>
  <c r="E548" i="10"/>
  <c r="C546" i="11"/>
  <c r="C546" i="10"/>
  <c r="H544" i="11"/>
  <c r="H544" i="10"/>
  <c r="D543" i="11"/>
  <c r="D543" i="10"/>
  <c r="H541" i="11"/>
  <c r="H541" i="10"/>
  <c r="B541" i="11"/>
  <c r="B541" i="10"/>
  <c r="D540" i="11"/>
  <c r="D540" i="10"/>
  <c r="H538" i="11"/>
  <c r="H538" i="10"/>
  <c r="B538" i="11"/>
  <c r="B538" i="10"/>
  <c r="E537" i="11"/>
  <c r="E537" i="10"/>
  <c r="H535" i="11"/>
  <c r="H535" i="10"/>
  <c r="B535" i="11"/>
  <c r="B535" i="10"/>
  <c r="E534" i="11"/>
  <c r="E534" i="10"/>
  <c r="F533" i="11"/>
  <c r="F533" i="10"/>
  <c r="C532" i="11"/>
  <c r="C532" i="10"/>
  <c r="H530" i="11"/>
  <c r="H530" i="10"/>
  <c r="B530" i="11"/>
  <c r="B530" i="10"/>
  <c r="F528" i="11"/>
  <c r="F528" i="10"/>
  <c r="J527" i="7"/>
  <c r="C527" i="11"/>
  <c r="C527" i="10"/>
  <c r="F525" i="11"/>
  <c r="F525" i="10"/>
  <c r="C524" i="11"/>
  <c r="C524" i="10"/>
  <c r="F522" i="11"/>
  <c r="F522" i="10"/>
  <c r="D521" i="11"/>
  <c r="D521" i="10"/>
  <c r="B519" i="11"/>
  <c r="B519" i="10"/>
  <c r="E518" i="11"/>
  <c r="E518" i="10"/>
  <c r="F517" i="11"/>
  <c r="F517" i="10"/>
  <c r="C516" i="11"/>
  <c r="C516" i="10"/>
  <c r="H514" i="11"/>
  <c r="H514" i="10"/>
  <c r="B514" i="11"/>
  <c r="B514" i="10"/>
  <c r="F512" i="11"/>
  <c r="F512" i="10"/>
  <c r="J511" i="7"/>
  <c r="C511" i="11"/>
  <c r="C511" i="10"/>
  <c r="B509" i="11"/>
  <c r="B509" i="10"/>
  <c r="D508" i="11"/>
  <c r="D508" i="10"/>
  <c r="H506" i="11"/>
  <c r="H506" i="10"/>
  <c r="B506" i="11"/>
  <c r="B506" i="10"/>
  <c r="E505" i="11"/>
  <c r="E505" i="10"/>
  <c r="H503" i="11"/>
  <c r="H503" i="10"/>
  <c r="C503" i="11"/>
  <c r="C503" i="10"/>
  <c r="B501" i="11"/>
  <c r="B501" i="10"/>
  <c r="D500" i="11"/>
  <c r="D500" i="10"/>
  <c r="C498" i="11"/>
  <c r="C498" i="10"/>
  <c r="H496" i="11"/>
  <c r="H496" i="10"/>
  <c r="D495" i="11"/>
  <c r="D495" i="10"/>
  <c r="H493" i="11"/>
  <c r="H493" i="10"/>
  <c r="B493" i="11"/>
  <c r="B493" i="10"/>
  <c r="D492" i="11"/>
  <c r="D492" i="10"/>
  <c r="H490" i="11"/>
  <c r="H490" i="10"/>
  <c r="B490" i="11"/>
  <c r="B490" i="10"/>
  <c r="E489" i="11"/>
  <c r="E489" i="10"/>
  <c r="J487" i="7"/>
  <c r="C487" i="11"/>
  <c r="C487" i="10"/>
  <c r="B485" i="11"/>
  <c r="B485" i="10"/>
  <c r="D484" i="11"/>
  <c r="D484" i="10"/>
  <c r="H482" i="11"/>
  <c r="H482" i="10"/>
  <c r="B482" i="11"/>
  <c r="B482" i="10"/>
  <c r="E481" i="11"/>
  <c r="E481" i="10"/>
  <c r="H479" i="11"/>
  <c r="H479" i="10"/>
  <c r="B479" i="11"/>
  <c r="B479" i="10"/>
  <c r="E478" i="11"/>
  <c r="E478" i="10"/>
  <c r="F477" i="11"/>
  <c r="F477" i="10"/>
  <c r="C476" i="11"/>
  <c r="C476" i="10"/>
  <c r="F474" i="11"/>
  <c r="F474" i="10"/>
  <c r="E473" i="11"/>
  <c r="E473" i="10"/>
  <c r="H471" i="11"/>
  <c r="H471" i="10"/>
  <c r="B471" i="11"/>
  <c r="B471" i="10"/>
  <c r="E470" i="11"/>
  <c r="E470" i="10"/>
  <c r="B468" i="11"/>
  <c r="B468" i="10"/>
  <c r="F466" i="11"/>
  <c r="F466" i="10"/>
  <c r="D465" i="11"/>
  <c r="D465" i="10"/>
  <c r="B463" i="11"/>
  <c r="B463" i="10"/>
  <c r="E462" i="11"/>
  <c r="E462" i="10"/>
  <c r="F461" i="11"/>
  <c r="F461" i="10"/>
  <c r="C460" i="11"/>
  <c r="C460" i="10"/>
  <c r="F458" i="11"/>
  <c r="F458" i="10"/>
  <c r="E457" i="11"/>
  <c r="E457" i="10"/>
  <c r="H455" i="11"/>
  <c r="H455" i="10"/>
  <c r="B455" i="11"/>
  <c r="B455" i="10"/>
  <c r="E454" i="11"/>
  <c r="E454" i="10"/>
  <c r="B452" i="11"/>
  <c r="B452" i="10"/>
  <c r="F450" i="11"/>
  <c r="F450" i="10"/>
  <c r="D449" i="11"/>
  <c r="D449" i="10"/>
  <c r="B447" i="11"/>
  <c r="B447" i="10"/>
  <c r="E446" i="11"/>
  <c r="E446" i="10"/>
  <c r="F445" i="11"/>
  <c r="F445" i="10"/>
  <c r="C444" i="11"/>
  <c r="C444" i="10"/>
  <c r="F442" i="11"/>
  <c r="F442" i="10"/>
  <c r="E441" i="11"/>
  <c r="E441" i="10"/>
  <c r="H439" i="11"/>
  <c r="H439" i="10"/>
  <c r="C439" i="11"/>
  <c r="C439" i="10"/>
  <c r="F437" i="11"/>
  <c r="F437" i="10"/>
  <c r="C436" i="11"/>
  <c r="C436" i="10"/>
  <c r="H434" i="11"/>
  <c r="H434" i="10"/>
  <c r="B434" i="11"/>
  <c r="B434" i="10"/>
  <c r="E433" i="11"/>
  <c r="E433" i="10"/>
  <c r="H431" i="11"/>
  <c r="H431" i="10"/>
  <c r="C431" i="11"/>
  <c r="C431" i="10"/>
  <c r="B429" i="11"/>
  <c r="B429" i="10"/>
  <c r="D428" i="11"/>
  <c r="D428" i="10"/>
  <c r="H426" i="11"/>
  <c r="H426" i="10"/>
  <c r="B426" i="11"/>
  <c r="B426" i="10"/>
  <c r="F424" i="11"/>
  <c r="F424" i="10"/>
  <c r="D423" i="11"/>
  <c r="D423" i="10"/>
  <c r="H421" i="11"/>
  <c r="H421" i="10"/>
  <c r="B421" i="11"/>
  <c r="B421" i="10"/>
  <c r="D420" i="11"/>
  <c r="D420" i="10"/>
  <c r="C418" i="11"/>
  <c r="C418" i="10"/>
  <c r="F416" i="11"/>
  <c r="F416" i="10"/>
  <c r="D415" i="11"/>
  <c r="D415" i="10"/>
  <c r="H413" i="11"/>
  <c r="H413" i="10"/>
  <c r="C413" i="11"/>
  <c r="C413" i="10"/>
  <c r="F411" i="11"/>
  <c r="F411" i="10"/>
  <c r="D410" i="11"/>
  <c r="D410" i="10"/>
  <c r="B408" i="11"/>
  <c r="B408" i="10"/>
  <c r="E407" i="11"/>
  <c r="E407" i="10"/>
  <c r="J405" i="7"/>
  <c r="C405" i="11"/>
  <c r="C405" i="10"/>
  <c r="E404" i="11"/>
  <c r="E404" i="10"/>
  <c r="F403" i="11"/>
  <c r="F403" i="10"/>
  <c r="D402" i="11"/>
  <c r="D402" i="10"/>
  <c r="H400" i="11"/>
  <c r="H400" i="10"/>
  <c r="E399" i="11"/>
  <c r="E399" i="10"/>
  <c r="J397" i="7"/>
  <c r="C397" i="11"/>
  <c r="C397" i="10"/>
  <c r="F395" i="11"/>
  <c r="F395" i="10"/>
  <c r="D394" i="11"/>
  <c r="D394" i="10"/>
  <c r="B392" i="11"/>
  <c r="B392" i="10"/>
  <c r="F390" i="11"/>
  <c r="F390" i="10"/>
  <c r="D389" i="11"/>
  <c r="D389" i="10"/>
  <c r="B387" i="11"/>
  <c r="B387" i="10"/>
  <c r="E386" i="11"/>
  <c r="E386" i="10"/>
  <c r="B384" i="11"/>
  <c r="B384" i="10"/>
  <c r="F382" i="11"/>
  <c r="F382" i="10"/>
  <c r="D381" i="11"/>
  <c r="D381" i="10"/>
  <c r="F379" i="11"/>
  <c r="F379" i="10"/>
  <c r="D378" i="11"/>
  <c r="D378" i="10"/>
  <c r="H376" i="11"/>
  <c r="H376" i="10"/>
  <c r="D375" i="11"/>
  <c r="D375" i="10"/>
  <c r="H373" i="11"/>
  <c r="H373" i="10"/>
  <c r="B373" i="11"/>
  <c r="B373" i="10"/>
  <c r="D372" i="11"/>
  <c r="D372" i="10"/>
  <c r="C370" i="11"/>
  <c r="C370" i="10"/>
  <c r="F368" i="11"/>
  <c r="F368" i="10"/>
  <c r="J367" i="7"/>
  <c r="C367" i="11"/>
  <c r="C367" i="10"/>
  <c r="F365" i="11"/>
  <c r="F365" i="10"/>
  <c r="C364" i="11"/>
  <c r="C364" i="10"/>
  <c r="F362" i="11"/>
  <c r="F362" i="10"/>
  <c r="D361" i="11"/>
  <c r="D361" i="10"/>
  <c r="F359" i="11"/>
  <c r="F359" i="10"/>
  <c r="D358" i="11"/>
  <c r="D358" i="10"/>
  <c r="H356" i="11"/>
  <c r="H356" i="10"/>
  <c r="D355" i="11"/>
  <c r="D355" i="10"/>
  <c r="H353" i="11"/>
  <c r="H353" i="10"/>
  <c r="B353" i="11"/>
  <c r="B353" i="10"/>
  <c r="E352" i="11"/>
  <c r="E352" i="10"/>
  <c r="C350" i="11"/>
  <c r="C350" i="10"/>
  <c r="F348" i="11"/>
  <c r="F348" i="10"/>
  <c r="J347" i="7"/>
  <c r="C347" i="11"/>
  <c r="C347" i="10"/>
  <c r="F345" i="11"/>
  <c r="F345" i="10"/>
  <c r="C344" i="11"/>
  <c r="C344" i="10"/>
  <c r="F342" i="11"/>
  <c r="F342" i="10"/>
  <c r="D341" i="11"/>
  <c r="D341" i="10"/>
  <c r="F339" i="11"/>
  <c r="F339" i="10"/>
  <c r="D338" i="11"/>
  <c r="D338" i="10"/>
  <c r="H336" i="11"/>
  <c r="H336" i="10"/>
  <c r="D335" i="11"/>
  <c r="D335" i="10"/>
  <c r="H333" i="11"/>
  <c r="H333" i="10"/>
  <c r="B333" i="11"/>
  <c r="B333" i="10"/>
  <c r="D332" i="11"/>
  <c r="D332" i="10"/>
  <c r="H330" i="11"/>
  <c r="H330" i="10"/>
  <c r="B330" i="11"/>
  <c r="B330" i="10"/>
  <c r="E329" i="11"/>
  <c r="E329" i="10"/>
  <c r="H327" i="11"/>
  <c r="H327" i="10"/>
  <c r="B327" i="11"/>
  <c r="B327" i="10"/>
  <c r="E326" i="11"/>
  <c r="E326" i="10"/>
  <c r="B324" i="11"/>
  <c r="B324" i="10"/>
  <c r="E323" i="11"/>
  <c r="E323" i="10"/>
  <c r="J321" i="7"/>
  <c r="C321" i="11"/>
  <c r="C321" i="10"/>
  <c r="E320" i="11"/>
  <c r="E320" i="10"/>
  <c r="C318" i="11"/>
  <c r="C318" i="10"/>
  <c r="F316" i="11"/>
  <c r="F316" i="10"/>
  <c r="J315" i="7"/>
  <c r="C315" i="11"/>
  <c r="C315" i="10"/>
  <c r="F313" i="11"/>
  <c r="F313" i="10"/>
  <c r="C312" i="11"/>
  <c r="C312" i="10"/>
  <c r="F310" i="11"/>
  <c r="F310" i="10"/>
  <c r="D309" i="11"/>
  <c r="D309" i="10"/>
  <c r="F307" i="11"/>
  <c r="F307" i="10"/>
  <c r="D306" i="11"/>
  <c r="D306" i="10"/>
  <c r="H304" i="11"/>
  <c r="H304" i="10"/>
  <c r="D303" i="11"/>
  <c r="D303" i="10"/>
  <c r="H301" i="11"/>
  <c r="H301" i="10"/>
  <c r="B301" i="11"/>
  <c r="B301" i="10"/>
  <c r="D300" i="11"/>
  <c r="D300" i="10"/>
  <c r="H298" i="11"/>
  <c r="H298" i="10"/>
  <c r="B298" i="11"/>
  <c r="B298" i="10"/>
  <c r="E297" i="11"/>
  <c r="E297" i="10"/>
  <c r="H295" i="11"/>
  <c r="H295" i="10"/>
  <c r="B295" i="11"/>
  <c r="B295" i="10"/>
  <c r="E294" i="11"/>
  <c r="E294" i="10"/>
  <c r="B292" i="11"/>
  <c r="B292" i="10"/>
  <c r="E291" i="11"/>
  <c r="E291" i="10"/>
  <c r="J289" i="7"/>
  <c r="C289" i="11"/>
  <c r="C289" i="10"/>
  <c r="E288" i="11"/>
  <c r="E288" i="10"/>
  <c r="C286" i="11"/>
  <c r="C286" i="10"/>
  <c r="F284" i="11"/>
  <c r="F284" i="10"/>
  <c r="J283" i="7"/>
  <c r="C283" i="11"/>
  <c r="C283" i="10"/>
  <c r="F281" i="11"/>
  <c r="F281" i="10"/>
  <c r="B280" i="11"/>
  <c r="B280" i="10"/>
  <c r="D279" i="11"/>
  <c r="D279" i="10"/>
  <c r="F277" i="11"/>
  <c r="F277" i="10"/>
  <c r="C275" i="11"/>
  <c r="C275" i="10"/>
  <c r="E274" i="11"/>
  <c r="E274" i="10"/>
  <c r="H272" i="11"/>
  <c r="H272" i="10"/>
  <c r="B271" i="11"/>
  <c r="B271" i="10"/>
  <c r="D270" i="11"/>
  <c r="D270" i="10"/>
  <c r="F268" i="11"/>
  <c r="F268" i="10"/>
  <c r="H267" i="11"/>
  <c r="H267" i="10"/>
  <c r="C266" i="11"/>
  <c r="C266" i="10"/>
  <c r="E265" i="11"/>
  <c r="E265" i="10"/>
  <c r="F263" i="11"/>
  <c r="F263" i="10"/>
  <c r="B262" i="11"/>
  <c r="B262" i="10"/>
  <c r="D261" i="11"/>
  <c r="D261" i="10"/>
  <c r="E260" i="11"/>
  <c r="E260" i="10"/>
  <c r="H258" i="11"/>
  <c r="H258" i="10"/>
  <c r="C257" i="11"/>
  <c r="C257" i="10"/>
  <c r="D256" i="11"/>
  <c r="D256" i="10"/>
  <c r="F254" i="11"/>
  <c r="F254" i="10"/>
  <c r="B253" i="11"/>
  <c r="B253" i="10"/>
  <c r="C252" i="11"/>
  <c r="C252" i="10"/>
  <c r="E251" i="11"/>
  <c r="E251" i="10"/>
  <c r="H249" i="11"/>
  <c r="H249" i="10"/>
  <c r="B248" i="11"/>
  <c r="B248" i="10"/>
  <c r="D247" i="11"/>
  <c r="D247" i="10"/>
  <c r="F245" i="11"/>
  <c r="F245" i="10"/>
  <c r="C243" i="11"/>
  <c r="C243" i="10"/>
  <c r="E242" i="11"/>
  <c r="E242" i="10"/>
  <c r="H240" i="11"/>
  <c r="H240" i="10"/>
  <c r="B239" i="11"/>
  <c r="B239" i="10"/>
  <c r="D238" i="11"/>
  <c r="D238" i="10"/>
  <c r="F236" i="11"/>
  <c r="F236" i="10"/>
  <c r="H235" i="11"/>
  <c r="H235" i="10"/>
  <c r="C234" i="11"/>
  <c r="C234" i="10"/>
  <c r="E233" i="11"/>
  <c r="E233" i="10"/>
  <c r="F231" i="11"/>
  <c r="F231" i="10"/>
  <c r="B230" i="11"/>
  <c r="B230" i="10"/>
  <c r="D229" i="11"/>
  <c r="D229" i="10"/>
  <c r="E228" i="11"/>
  <c r="E228" i="10"/>
  <c r="H226" i="11"/>
  <c r="H226" i="10"/>
  <c r="C225" i="11"/>
  <c r="C225" i="10"/>
  <c r="D224" i="11"/>
  <c r="D224" i="10"/>
  <c r="F222" i="11"/>
  <c r="F222" i="10"/>
  <c r="B221" i="11"/>
  <c r="B221" i="10"/>
  <c r="C220" i="11"/>
  <c r="C220" i="10"/>
  <c r="E219" i="11"/>
  <c r="E219" i="10"/>
  <c r="H217" i="11"/>
  <c r="H217" i="10"/>
  <c r="B216" i="11"/>
  <c r="B216" i="10"/>
  <c r="D215" i="11"/>
  <c r="D215" i="10"/>
  <c r="F213" i="11"/>
  <c r="F213" i="10"/>
  <c r="C211" i="11"/>
  <c r="C211" i="10"/>
  <c r="E210" i="11"/>
  <c r="E210" i="10"/>
  <c r="H208" i="11"/>
  <c r="H208" i="10"/>
  <c r="B207" i="11"/>
  <c r="B207" i="10"/>
  <c r="D206" i="11"/>
  <c r="D206" i="10"/>
  <c r="F204" i="11"/>
  <c r="F204" i="10"/>
  <c r="H203" i="11"/>
  <c r="H203" i="10"/>
  <c r="C202" i="11"/>
  <c r="C202" i="10"/>
  <c r="E201" i="11"/>
  <c r="E201" i="10"/>
  <c r="F199" i="11"/>
  <c r="F199" i="10"/>
  <c r="B198" i="11"/>
  <c r="B198" i="10"/>
  <c r="D197" i="11"/>
  <c r="D197" i="10"/>
  <c r="E196" i="11"/>
  <c r="E196" i="10"/>
  <c r="H194" i="11"/>
  <c r="H194" i="10"/>
  <c r="C193" i="11"/>
  <c r="C193" i="10"/>
  <c r="D192" i="11"/>
  <c r="D192" i="10"/>
  <c r="F190" i="11"/>
  <c r="F190" i="10"/>
  <c r="B189" i="11"/>
  <c r="B189" i="10"/>
  <c r="C188" i="11"/>
  <c r="C188" i="10"/>
  <c r="E187" i="11"/>
  <c r="E187" i="10"/>
  <c r="H185" i="11"/>
  <c r="H185" i="10"/>
  <c r="C184" i="11"/>
  <c r="C184" i="10"/>
  <c r="E183" i="11"/>
  <c r="E183" i="10"/>
  <c r="H181" i="11"/>
  <c r="H181" i="10"/>
  <c r="B180" i="11"/>
  <c r="B180" i="10"/>
  <c r="D179" i="11"/>
  <c r="D179" i="10"/>
  <c r="F177" i="11"/>
  <c r="F177" i="10"/>
  <c r="C175" i="11"/>
  <c r="C175" i="10"/>
  <c r="E174" i="11"/>
  <c r="E174" i="10"/>
  <c r="H172" i="11"/>
  <c r="H172" i="10"/>
  <c r="B171" i="11"/>
  <c r="B171" i="10"/>
  <c r="D170" i="11"/>
  <c r="D170" i="10"/>
  <c r="F168" i="11"/>
  <c r="F168" i="10"/>
  <c r="H167" i="11"/>
  <c r="H167" i="10"/>
  <c r="C166" i="11"/>
  <c r="C166" i="10"/>
  <c r="E165" i="11"/>
  <c r="E165" i="10"/>
  <c r="F163" i="11"/>
  <c r="F163" i="10"/>
  <c r="B162" i="11"/>
  <c r="B162" i="10"/>
  <c r="D161" i="11"/>
  <c r="D161" i="10"/>
  <c r="E160" i="11"/>
  <c r="E160" i="10"/>
  <c r="H158" i="11"/>
  <c r="H158" i="10"/>
  <c r="C157" i="11"/>
  <c r="C157" i="10"/>
  <c r="D156" i="11"/>
  <c r="D156" i="10"/>
  <c r="F154" i="11"/>
  <c r="F154" i="10"/>
  <c r="B153" i="11"/>
  <c r="B153" i="10"/>
  <c r="C152" i="11"/>
  <c r="C152" i="10"/>
  <c r="E151" i="11"/>
  <c r="E151" i="10"/>
  <c r="H149" i="11"/>
  <c r="H149" i="10"/>
  <c r="B148" i="11"/>
  <c r="B148" i="10"/>
  <c r="D147" i="11"/>
  <c r="D147" i="10"/>
  <c r="F145" i="11"/>
  <c r="F145" i="10"/>
  <c r="C143" i="11"/>
  <c r="C143" i="10"/>
  <c r="E142" i="11"/>
  <c r="E142" i="10"/>
  <c r="H140" i="11"/>
  <c r="H140" i="10"/>
  <c r="B139" i="11"/>
  <c r="B139" i="10"/>
  <c r="D138" i="11"/>
  <c r="D138" i="10"/>
  <c r="F136" i="11"/>
  <c r="F136" i="10"/>
  <c r="H135" i="11"/>
  <c r="H135" i="10"/>
  <c r="C134" i="11"/>
  <c r="C134" i="10"/>
  <c r="E133" i="11"/>
  <c r="E133" i="10"/>
  <c r="F131" i="11"/>
  <c r="F131" i="10"/>
  <c r="B130" i="11"/>
  <c r="B130" i="10"/>
  <c r="D129" i="11"/>
  <c r="D129" i="10"/>
  <c r="E128" i="11"/>
  <c r="E128" i="10"/>
  <c r="H126" i="11"/>
  <c r="H126" i="10"/>
  <c r="C125" i="11"/>
  <c r="C125" i="10"/>
  <c r="D124" i="11"/>
  <c r="D124" i="10"/>
  <c r="F122" i="11"/>
  <c r="F122" i="10"/>
  <c r="B121" i="11"/>
  <c r="B121" i="10"/>
  <c r="C120" i="11"/>
  <c r="C120" i="10"/>
  <c r="E119" i="11"/>
  <c r="E119" i="10"/>
  <c r="H117" i="11"/>
  <c r="H117" i="10"/>
  <c r="B116" i="11"/>
  <c r="B116" i="10"/>
  <c r="D115" i="11"/>
  <c r="D115" i="10"/>
  <c r="F113" i="11"/>
  <c r="F113" i="10"/>
  <c r="C111" i="11"/>
  <c r="C111" i="10"/>
  <c r="E110" i="11"/>
  <c r="E110" i="10"/>
  <c r="H108" i="11"/>
  <c r="H108" i="10"/>
  <c r="B107" i="11"/>
  <c r="B107" i="10"/>
  <c r="D106" i="11"/>
  <c r="D106" i="10"/>
  <c r="F104" i="11"/>
  <c r="F104" i="10"/>
  <c r="B103" i="11"/>
  <c r="B103" i="10"/>
  <c r="D102" i="11"/>
  <c r="D102" i="10"/>
  <c r="F100" i="11"/>
  <c r="F100" i="10"/>
  <c r="H99" i="11"/>
  <c r="H99" i="10"/>
  <c r="C98" i="11"/>
  <c r="C98" i="10"/>
  <c r="E97" i="11"/>
  <c r="E97" i="10"/>
  <c r="F95" i="11"/>
  <c r="F95" i="10"/>
  <c r="B94" i="11"/>
  <c r="B94" i="10"/>
  <c r="D93" i="11"/>
  <c r="D93" i="10"/>
  <c r="E92" i="11"/>
  <c r="E92" i="10"/>
  <c r="E670" i="11"/>
  <c r="E670" i="10"/>
  <c r="B668" i="11"/>
  <c r="B668" i="10"/>
  <c r="E667" i="11"/>
  <c r="E667" i="10"/>
  <c r="C665" i="11"/>
  <c r="C665" i="10"/>
  <c r="F663" i="11"/>
  <c r="F663" i="10"/>
  <c r="E662" i="11"/>
  <c r="E662" i="10"/>
  <c r="C660" i="11"/>
  <c r="C660" i="10"/>
  <c r="F658" i="11"/>
  <c r="F658" i="10"/>
  <c r="D657" i="11"/>
  <c r="D657" i="10"/>
  <c r="F655" i="11"/>
  <c r="F655" i="10"/>
  <c r="D654" i="11"/>
  <c r="D654" i="10"/>
  <c r="H652" i="11"/>
  <c r="H652" i="10"/>
  <c r="D651" i="11"/>
  <c r="D651" i="10"/>
  <c r="C649" i="11"/>
  <c r="C649" i="10"/>
  <c r="F647" i="11"/>
  <c r="F647" i="10"/>
  <c r="E646" i="11"/>
  <c r="E646" i="10"/>
  <c r="C644" i="11"/>
  <c r="C644" i="10"/>
  <c r="F642" i="11"/>
  <c r="F642" i="10"/>
  <c r="D641" i="11"/>
  <c r="D641" i="10"/>
  <c r="F639" i="11"/>
  <c r="F639" i="10"/>
  <c r="D638" i="11"/>
  <c r="D638" i="10"/>
  <c r="H636" i="11"/>
  <c r="H636" i="10"/>
  <c r="D635" i="11"/>
  <c r="D635" i="10"/>
  <c r="C633" i="11"/>
  <c r="C633" i="10"/>
  <c r="F631" i="11"/>
  <c r="F631" i="10"/>
  <c r="E630" i="11"/>
  <c r="E630" i="10"/>
  <c r="C628" i="11"/>
  <c r="C628" i="10"/>
  <c r="F626" i="11"/>
  <c r="F626" i="10"/>
  <c r="D625" i="11"/>
  <c r="D625" i="10"/>
  <c r="F623" i="11"/>
  <c r="F623" i="10"/>
  <c r="D622" i="11"/>
  <c r="D622" i="10"/>
  <c r="H620" i="11"/>
  <c r="H620" i="10"/>
  <c r="D619" i="11"/>
  <c r="D619" i="10"/>
  <c r="C617" i="11"/>
  <c r="C617" i="10"/>
  <c r="F615" i="11"/>
  <c r="F615" i="10"/>
  <c r="E614" i="11"/>
  <c r="E614" i="10"/>
  <c r="C612" i="11"/>
  <c r="C612" i="10"/>
  <c r="F610" i="11"/>
  <c r="F610" i="10"/>
  <c r="D609" i="11"/>
  <c r="D609" i="10"/>
  <c r="F607" i="11"/>
  <c r="F607" i="10"/>
  <c r="D606" i="11"/>
  <c r="D606" i="10"/>
  <c r="H604" i="11"/>
  <c r="H604" i="10"/>
  <c r="D603" i="11"/>
  <c r="D603" i="10"/>
  <c r="C601" i="11"/>
  <c r="C601" i="10"/>
  <c r="F599" i="11"/>
  <c r="F599" i="10"/>
  <c r="E598" i="11"/>
  <c r="E598" i="10"/>
  <c r="C596" i="11"/>
  <c r="C596" i="10"/>
  <c r="F594" i="11"/>
  <c r="F594" i="10"/>
  <c r="D593" i="11"/>
  <c r="D593" i="10"/>
  <c r="F591" i="11"/>
  <c r="F591" i="10"/>
  <c r="D590" i="11"/>
  <c r="D590" i="10"/>
  <c r="H588" i="11"/>
  <c r="H588" i="10"/>
  <c r="D587" i="11"/>
  <c r="D587" i="10"/>
  <c r="C585" i="11"/>
  <c r="C585" i="10"/>
  <c r="F583" i="11"/>
  <c r="F583" i="10"/>
  <c r="E582" i="11"/>
  <c r="E582" i="10"/>
  <c r="B580" i="11"/>
  <c r="B580" i="10"/>
  <c r="E579" i="11"/>
  <c r="E579" i="10"/>
  <c r="F578" i="11"/>
  <c r="F578" i="10"/>
  <c r="D577" i="11"/>
  <c r="D577" i="10"/>
  <c r="F575" i="11"/>
  <c r="F575" i="10"/>
  <c r="D574" i="11"/>
  <c r="D574" i="10"/>
  <c r="H572" i="11"/>
  <c r="H572" i="10"/>
  <c r="D571" i="11"/>
  <c r="D571" i="10"/>
  <c r="H569" i="11"/>
  <c r="H569" i="10"/>
  <c r="B569" i="11"/>
  <c r="B569" i="10"/>
  <c r="D568" i="11"/>
  <c r="D568" i="10"/>
  <c r="H566" i="11"/>
  <c r="H566" i="10"/>
  <c r="B566" i="11"/>
  <c r="B566" i="10"/>
  <c r="E565" i="11"/>
  <c r="E565" i="10"/>
  <c r="H563" i="11"/>
  <c r="H563" i="10"/>
  <c r="C563" i="11"/>
  <c r="C563" i="10"/>
  <c r="F561" i="11"/>
  <c r="F561" i="10"/>
  <c r="C560" i="11"/>
  <c r="C560" i="10"/>
  <c r="F558" i="11"/>
  <c r="F558" i="10"/>
  <c r="D557" i="11"/>
  <c r="D557" i="10"/>
  <c r="J556" i="7"/>
  <c r="F555" i="11"/>
  <c r="F555" i="10"/>
  <c r="D554" i="11"/>
  <c r="D554" i="10"/>
  <c r="H552" i="11"/>
  <c r="H552" i="10"/>
  <c r="D551" i="11"/>
  <c r="D551" i="10"/>
  <c r="H549" i="11"/>
  <c r="H549" i="10"/>
  <c r="B549" i="11"/>
  <c r="B549" i="10"/>
  <c r="D548" i="11"/>
  <c r="D548" i="10"/>
  <c r="H546" i="11"/>
  <c r="H546" i="10"/>
  <c r="B546" i="11"/>
  <c r="B546" i="10"/>
  <c r="F544" i="11"/>
  <c r="F544" i="10"/>
  <c r="J543" i="7"/>
  <c r="C543" i="11"/>
  <c r="C543" i="10"/>
  <c r="F541" i="11"/>
  <c r="F541" i="10"/>
  <c r="C540" i="11"/>
  <c r="C540" i="10"/>
  <c r="F538" i="11"/>
  <c r="F538" i="10"/>
  <c r="D537" i="11"/>
  <c r="D537" i="10"/>
  <c r="J536" i="7"/>
  <c r="F535" i="11"/>
  <c r="F535" i="10"/>
  <c r="D534" i="11"/>
  <c r="D534" i="10"/>
  <c r="B532" i="11"/>
  <c r="B532" i="10"/>
  <c r="F530" i="11"/>
  <c r="F530" i="10"/>
  <c r="E529" i="11"/>
  <c r="E529" i="10"/>
  <c r="H527" i="11"/>
  <c r="H527" i="10"/>
  <c r="B527" i="11"/>
  <c r="B527" i="10"/>
  <c r="E526" i="11"/>
  <c r="E526" i="10"/>
  <c r="B524" i="11"/>
  <c r="B524" i="10"/>
  <c r="E523" i="11"/>
  <c r="E523" i="10"/>
  <c r="J521" i="7"/>
  <c r="C521" i="11"/>
  <c r="C521" i="10"/>
  <c r="E520" i="11"/>
  <c r="E520" i="10"/>
  <c r="F519" i="11"/>
  <c r="F519" i="10"/>
  <c r="D518" i="11"/>
  <c r="D518" i="10"/>
  <c r="B516" i="11"/>
  <c r="B516" i="10"/>
  <c r="F514" i="11"/>
  <c r="F514" i="10"/>
  <c r="E513" i="11"/>
  <c r="E513" i="10"/>
  <c r="H511" i="11"/>
  <c r="H511" i="10"/>
  <c r="B511" i="11"/>
  <c r="B511" i="10"/>
  <c r="E510" i="11"/>
  <c r="E510" i="10"/>
  <c r="F509" i="11"/>
  <c r="F509" i="10"/>
  <c r="C508" i="11"/>
  <c r="C508" i="10"/>
  <c r="F506" i="11"/>
  <c r="F506" i="10"/>
  <c r="D505" i="11"/>
  <c r="D505" i="10"/>
  <c r="J504" i="7"/>
  <c r="B503" i="11"/>
  <c r="B503" i="10"/>
  <c r="E502" i="11"/>
  <c r="E502" i="10"/>
  <c r="F501" i="11"/>
  <c r="F501" i="10"/>
  <c r="C500" i="11"/>
  <c r="C500" i="10"/>
  <c r="H498" i="11"/>
  <c r="H498" i="10"/>
  <c r="B498" i="11"/>
  <c r="B498" i="10"/>
  <c r="F496" i="11"/>
  <c r="F496" i="10"/>
  <c r="J495" i="7"/>
  <c r="C495" i="11"/>
  <c r="C495" i="10"/>
  <c r="F493" i="11"/>
  <c r="F493" i="10"/>
  <c r="C492" i="11"/>
  <c r="C492" i="10"/>
  <c r="F490" i="11"/>
  <c r="F490" i="10"/>
  <c r="D489" i="11"/>
  <c r="D489" i="10"/>
  <c r="H487" i="11"/>
  <c r="H487" i="10"/>
  <c r="B487" i="11"/>
  <c r="B487" i="10"/>
  <c r="E486" i="11"/>
  <c r="E486" i="10"/>
  <c r="F485" i="11"/>
  <c r="F485" i="10"/>
  <c r="C484" i="11"/>
  <c r="C484" i="10"/>
  <c r="F482" i="11"/>
  <c r="F482" i="10"/>
  <c r="D481" i="11"/>
  <c r="D481" i="10"/>
  <c r="F479" i="11"/>
  <c r="F479" i="10"/>
  <c r="D478" i="11"/>
  <c r="D478" i="10"/>
  <c r="B476" i="11"/>
  <c r="B476" i="10"/>
  <c r="E475" i="11"/>
  <c r="E475" i="10"/>
  <c r="D473" i="11"/>
  <c r="D473" i="10"/>
  <c r="F471" i="11"/>
  <c r="F471" i="10"/>
  <c r="D470" i="11"/>
  <c r="D470" i="10"/>
  <c r="H468" i="11"/>
  <c r="H468" i="10"/>
  <c r="E467" i="11"/>
  <c r="E467" i="10"/>
  <c r="J465" i="7"/>
  <c r="C465" i="11"/>
  <c r="C465" i="10"/>
  <c r="E464" i="11"/>
  <c r="E464" i="10"/>
  <c r="F463" i="11"/>
  <c r="F463" i="10"/>
  <c r="D462" i="11"/>
  <c r="D462" i="10"/>
  <c r="B460" i="11"/>
  <c r="B460" i="10"/>
  <c r="E459" i="11"/>
  <c r="E459" i="10"/>
  <c r="D457" i="11"/>
  <c r="D457" i="10"/>
  <c r="F455" i="11"/>
  <c r="F455" i="10"/>
  <c r="D454" i="11"/>
  <c r="D454" i="10"/>
  <c r="H452" i="11"/>
  <c r="H452" i="10"/>
  <c r="E451" i="11"/>
  <c r="E451" i="10"/>
  <c r="J449" i="7"/>
  <c r="C449" i="11"/>
  <c r="C449" i="10"/>
  <c r="E448" i="11"/>
  <c r="E448" i="10"/>
  <c r="F447" i="11"/>
  <c r="F447" i="10"/>
  <c r="D446" i="11"/>
  <c r="D446" i="10"/>
  <c r="B444" i="11"/>
  <c r="B444" i="10"/>
  <c r="E443" i="11"/>
  <c r="E443" i="10"/>
  <c r="D441" i="11"/>
  <c r="D441" i="10"/>
  <c r="B439" i="11"/>
  <c r="B439" i="10"/>
  <c r="E438" i="11"/>
  <c r="E438" i="10"/>
  <c r="B436" i="11"/>
  <c r="B436" i="10"/>
  <c r="F434" i="11"/>
  <c r="F434" i="10"/>
  <c r="D433" i="11"/>
  <c r="D433" i="10"/>
  <c r="J432" i="7"/>
  <c r="B431" i="11"/>
  <c r="B431" i="10"/>
  <c r="E430" i="11"/>
  <c r="E430" i="10"/>
  <c r="F429" i="11"/>
  <c r="F429" i="10"/>
  <c r="C428" i="11"/>
  <c r="C428" i="10"/>
  <c r="F426" i="11"/>
  <c r="F426" i="10"/>
  <c r="E425" i="11"/>
  <c r="E425" i="10"/>
  <c r="H423" i="11"/>
  <c r="H423" i="10"/>
  <c r="C423" i="11"/>
  <c r="C423" i="10"/>
  <c r="F421" i="11"/>
  <c r="F421" i="10"/>
  <c r="C420" i="11"/>
  <c r="C420" i="10"/>
  <c r="H418" i="11"/>
  <c r="H418" i="10"/>
  <c r="B418" i="11"/>
  <c r="B418" i="10"/>
  <c r="E417" i="11"/>
  <c r="E417" i="10"/>
  <c r="H415" i="11"/>
  <c r="H415" i="10"/>
  <c r="C415" i="11"/>
  <c r="C415" i="10"/>
  <c r="J414" i="7"/>
  <c r="B413" i="11"/>
  <c r="B413" i="10"/>
  <c r="E412" i="11"/>
  <c r="E412" i="10"/>
  <c r="C410" i="11"/>
  <c r="C410" i="10"/>
  <c r="H408" i="11"/>
  <c r="H408" i="10"/>
  <c r="D407" i="11"/>
  <c r="D407" i="10"/>
  <c r="H405" i="11"/>
  <c r="H405" i="10"/>
  <c r="B405" i="11"/>
  <c r="B405" i="10"/>
  <c r="D404" i="11"/>
  <c r="D404" i="10"/>
  <c r="C402" i="11"/>
  <c r="C402" i="10"/>
  <c r="F400" i="11"/>
  <c r="F400" i="10"/>
  <c r="D399" i="11"/>
  <c r="D399" i="10"/>
  <c r="H397" i="11"/>
  <c r="H397" i="10"/>
  <c r="B397" i="11"/>
  <c r="B397" i="10"/>
  <c r="E396" i="11"/>
  <c r="E396" i="10"/>
  <c r="C394" i="11"/>
  <c r="C394" i="10"/>
  <c r="H392" i="11"/>
  <c r="H392" i="10"/>
  <c r="E391" i="11"/>
  <c r="E391" i="10"/>
  <c r="J389" i="7"/>
  <c r="C389" i="11"/>
  <c r="C389" i="10"/>
  <c r="E388" i="11"/>
  <c r="E388" i="10"/>
  <c r="F387" i="11"/>
  <c r="F387" i="10"/>
  <c r="D386" i="11"/>
  <c r="D386" i="10"/>
  <c r="H384" i="11"/>
  <c r="H384" i="10"/>
  <c r="E383" i="11"/>
  <c r="E383" i="10"/>
  <c r="J381" i="7"/>
  <c r="C381" i="11"/>
  <c r="C381" i="10"/>
  <c r="E380" i="11"/>
  <c r="E380" i="10"/>
  <c r="C378" i="11"/>
  <c r="C378" i="10"/>
  <c r="F376" i="11"/>
  <c r="F376" i="10"/>
  <c r="J375" i="7"/>
  <c r="C375" i="11"/>
  <c r="C375" i="10"/>
  <c r="F373" i="11"/>
  <c r="F373" i="10"/>
  <c r="C372" i="11"/>
  <c r="C372" i="10"/>
  <c r="H370" i="11"/>
  <c r="H370" i="10"/>
  <c r="B370" i="11"/>
  <c r="B370" i="10"/>
  <c r="E369" i="11"/>
  <c r="E369" i="10"/>
  <c r="H367" i="11"/>
  <c r="H367" i="10"/>
  <c r="B367" i="11"/>
  <c r="B367" i="10"/>
  <c r="E366" i="11"/>
  <c r="E366" i="10"/>
  <c r="B364" i="11"/>
  <c r="B364" i="10"/>
  <c r="E363" i="11"/>
  <c r="E363" i="10"/>
  <c r="J361" i="7"/>
  <c r="C361" i="11"/>
  <c r="C361" i="10"/>
  <c r="E360" i="11"/>
  <c r="E360" i="10"/>
  <c r="C358" i="11"/>
  <c r="C358" i="10"/>
  <c r="F356" i="11"/>
  <c r="F356" i="10"/>
  <c r="J355" i="7"/>
  <c r="C355" i="11"/>
  <c r="C355" i="10"/>
  <c r="F353" i="11"/>
  <c r="F353" i="10"/>
  <c r="D352" i="11"/>
  <c r="D352" i="10"/>
  <c r="H350" i="11"/>
  <c r="H350" i="10"/>
  <c r="B350" i="11"/>
  <c r="B350" i="10"/>
  <c r="E349" i="11"/>
  <c r="E349" i="10"/>
  <c r="H347" i="11"/>
  <c r="H347" i="10"/>
  <c r="B347" i="11"/>
  <c r="B347" i="10"/>
  <c r="E346" i="11"/>
  <c r="E346" i="10"/>
  <c r="B344" i="11"/>
  <c r="B344" i="10"/>
  <c r="E343" i="11"/>
  <c r="E343" i="10"/>
  <c r="J341" i="7"/>
  <c r="C341" i="11"/>
  <c r="C341" i="10"/>
  <c r="E340" i="11"/>
  <c r="E340" i="10"/>
  <c r="C338" i="11"/>
  <c r="C338" i="10"/>
  <c r="F336" i="11"/>
  <c r="F336" i="10"/>
  <c r="J335" i="7"/>
  <c r="C335" i="11"/>
  <c r="C335" i="10"/>
  <c r="J334" i="7"/>
  <c r="F333" i="11"/>
  <c r="F333" i="10"/>
  <c r="C332" i="11"/>
  <c r="C332" i="10"/>
  <c r="F330" i="11"/>
  <c r="F330" i="10"/>
  <c r="D329" i="11"/>
  <c r="D329" i="10"/>
  <c r="J328" i="7"/>
  <c r="F327" i="11"/>
  <c r="F327" i="10"/>
  <c r="D326" i="11"/>
  <c r="D326" i="10"/>
  <c r="H324" i="11"/>
  <c r="H324" i="10"/>
  <c r="D323" i="11"/>
  <c r="D323" i="10"/>
  <c r="H321" i="11"/>
  <c r="H321" i="10"/>
  <c r="B321" i="11"/>
  <c r="B321" i="10"/>
  <c r="D320" i="11"/>
  <c r="D320" i="10"/>
  <c r="H318" i="11"/>
  <c r="H318" i="10"/>
  <c r="B318" i="11"/>
  <c r="B318" i="10"/>
  <c r="E317" i="11"/>
  <c r="E317" i="10"/>
  <c r="H315" i="11"/>
  <c r="H315" i="10"/>
  <c r="B315" i="11"/>
  <c r="B315" i="10"/>
  <c r="E314" i="11"/>
  <c r="E314" i="10"/>
  <c r="B312" i="11"/>
  <c r="B312" i="10"/>
  <c r="E311" i="11"/>
  <c r="E311" i="10"/>
  <c r="J309" i="7"/>
  <c r="C309" i="11"/>
  <c r="C309" i="10"/>
  <c r="E308" i="11"/>
  <c r="E308" i="10"/>
  <c r="C306" i="11"/>
  <c r="C306" i="10"/>
  <c r="F304" i="11"/>
  <c r="F304" i="10"/>
  <c r="J303" i="7"/>
  <c r="C303" i="11"/>
  <c r="C303" i="10"/>
  <c r="F301" i="11"/>
  <c r="F301" i="10"/>
  <c r="C300" i="11"/>
  <c r="C300" i="10"/>
  <c r="F298" i="11"/>
  <c r="F298" i="10"/>
  <c r="D297" i="11"/>
  <c r="D297" i="10"/>
  <c r="F295" i="11"/>
  <c r="F295" i="10"/>
  <c r="D294" i="11"/>
  <c r="D294" i="10"/>
  <c r="H292" i="11"/>
  <c r="H292" i="10"/>
  <c r="D291" i="11"/>
  <c r="D291" i="10"/>
  <c r="H289" i="11"/>
  <c r="H289" i="10"/>
  <c r="B289" i="11"/>
  <c r="B289" i="10"/>
  <c r="D288" i="11"/>
  <c r="D288" i="10"/>
  <c r="H286" i="11"/>
  <c r="H286" i="10"/>
  <c r="B286" i="11"/>
  <c r="B286" i="10"/>
  <c r="E285" i="11"/>
  <c r="E285" i="10"/>
  <c r="H283" i="11"/>
  <c r="H283" i="10"/>
  <c r="B283" i="11"/>
  <c r="B283" i="10"/>
  <c r="E282" i="11"/>
  <c r="E282" i="10"/>
  <c r="C279" i="11"/>
  <c r="C279" i="10"/>
  <c r="E278" i="11"/>
  <c r="E278" i="10"/>
  <c r="H276" i="11"/>
  <c r="H276" i="10"/>
  <c r="B275" i="11"/>
  <c r="B275" i="10"/>
  <c r="D274" i="11"/>
  <c r="D274" i="10"/>
  <c r="F272" i="11"/>
  <c r="F272" i="10"/>
  <c r="H271" i="11"/>
  <c r="H271" i="10"/>
  <c r="C270" i="11"/>
  <c r="C270" i="10"/>
  <c r="E269" i="11"/>
  <c r="E269" i="10"/>
  <c r="F267" i="11"/>
  <c r="F267" i="10"/>
  <c r="B266" i="11"/>
  <c r="B266" i="10"/>
  <c r="D265" i="11"/>
  <c r="D265" i="10"/>
  <c r="E264" i="11"/>
  <c r="E264" i="10"/>
  <c r="H262" i="11"/>
  <c r="H262" i="10"/>
  <c r="C261" i="11"/>
  <c r="C261" i="10"/>
  <c r="D260" i="11"/>
  <c r="D260" i="10"/>
  <c r="F258" i="11"/>
  <c r="F258" i="10"/>
  <c r="B257" i="11"/>
  <c r="B257" i="10"/>
  <c r="C256" i="11"/>
  <c r="C256" i="10"/>
  <c r="E255" i="11"/>
  <c r="E255" i="10"/>
  <c r="H253" i="11"/>
  <c r="H253" i="10"/>
  <c r="B252" i="11"/>
  <c r="B252" i="10"/>
  <c r="D251" i="11"/>
  <c r="D251" i="10"/>
  <c r="F249" i="11"/>
  <c r="F249" i="10"/>
  <c r="C247" i="11"/>
  <c r="C247" i="10"/>
  <c r="E246" i="11"/>
  <c r="E246" i="10"/>
  <c r="H244" i="11"/>
  <c r="H244" i="10"/>
  <c r="B243" i="11"/>
  <c r="B243" i="10"/>
  <c r="D242" i="11"/>
  <c r="D242" i="10"/>
  <c r="F240" i="11"/>
  <c r="F240" i="10"/>
  <c r="H239" i="11"/>
  <c r="H239" i="10"/>
  <c r="C238" i="11"/>
  <c r="C238" i="10"/>
  <c r="E237" i="11"/>
  <c r="E237" i="10"/>
  <c r="F235" i="11"/>
  <c r="F235" i="10"/>
  <c r="B234" i="11"/>
  <c r="B234" i="10"/>
  <c r="D233" i="11"/>
  <c r="D233" i="10"/>
  <c r="E232" i="11"/>
  <c r="E232" i="10"/>
  <c r="H230" i="11"/>
  <c r="H230" i="10"/>
  <c r="C229" i="11"/>
  <c r="C229" i="10"/>
  <c r="D228" i="11"/>
  <c r="D228" i="10"/>
  <c r="F226" i="11"/>
  <c r="F226" i="10"/>
  <c r="B225" i="11"/>
  <c r="B225" i="10"/>
  <c r="C224" i="11"/>
  <c r="C224" i="10"/>
  <c r="E223" i="11"/>
  <c r="E223" i="10"/>
  <c r="H221" i="11"/>
  <c r="H221" i="10"/>
  <c r="B220" i="11"/>
  <c r="B220" i="10"/>
  <c r="D219" i="11"/>
  <c r="D219" i="10"/>
  <c r="F217" i="11"/>
  <c r="F217" i="10"/>
  <c r="C215" i="11"/>
  <c r="C215" i="10"/>
  <c r="E214" i="11"/>
  <c r="E214" i="10"/>
  <c r="H212" i="11"/>
  <c r="H212" i="10"/>
  <c r="B211" i="11"/>
  <c r="B211" i="10"/>
  <c r="D210" i="11"/>
  <c r="D210" i="10"/>
  <c r="F208" i="11"/>
  <c r="F208" i="10"/>
  <c r="H207" i="11"/>
  <c r="H207" i="10"/>
  <c r="C206" i="11"/>
  <c r="C206" i="10"/>
  <c r="E205" i="11"/>
  <c r="E205" i="10"/>
  <c r="F203" i="11"/>
  <c r="F203" i="10"/>
  <c r="B202" i="11"/>
  <c r="B202" i="10"/>
  <c r="D201" i="11"/>
  <c r="D201" i="10"/>
  <c r="E200" i="11"/>
  <c r="E200" i="10"/>
  <c r="H198" i="11"/>
  <c r="H198" i="10"/>
  <c r="C197" i="11"/>
  <c r="C197" i="10"/>
  <c r="D196" i="11"/>
  <c r="D196" i="10"/>
  <c r="F194" i="11"/>
  <c r="F194" i="10"/>
  <c r="B193" i="11"/>
  <c r="B193" i="10"/>
  <c r="C192" i="11"/>
  <c r="C192" i="10"/>
  <c r="E191" i="11"/>
  <c r="E191" i="10"/>
  <c r="H189" i="11"/>
  <c r="H189" i="10"/>
  <c r="B188" i="11"/>
  <c r="B188" i="10"/>
  <c r="D187" i="11"/>
  <c r="D187" i="10"/>
  <c r="F185" i="11"/>
  <c r="F185" i="10"/>
  <c r="B184" i="11"/>
  <c r="B184" i="10"/>
  <c r="D183" i="11"/>
  <c r="D183" i="10"/>
  <c r="F181" i="11"/>
  <c r="F181" i="10"/>
  <c r="C179" i="11"/>
  <c r="C179" i="10"/>
  <c r="E178" i="11"/>
  <c r="E178" i="10"/>
  <c r="H176" i="11"/>
  <c r="H176" i="10"/>
  <c r="B175" i="11"/>
  <c r="B175" i="10"/>
  <c r="D174" i="11"/>
  <c r="D174" i="10"/>
  <c r="F172" i="11"/>
  <c r="F172" i="10"/>
  <c r="H171" i="11"/>
  <c r="H171" i="10"/>
  <c r="C170" i="11"/>
  <c r="C170" i="10"/>
  <c r="E169" i="11"/>
  <c r="E169" i="10"/>
  <c r="F167" i="11"/>
  <c r="F167" i="10"/>
  <c r="B166" i="11"/>
  <c r="B166" i="10"/>
  <c r="D165" i="11"/>
  <c r="D165" i="10"/>
  <c r="E164" i="11"/>
  <c r="E164" i="10"/>
  <c r="H162" i="11"/>
  <c r="H162" i="10"/>
  <c r="C161" i="11"/>
  <c r="C161" i="10"/>
  <c r="D160" i="11"/>
  <c r="D160" i="10"/>
  <c r="F158" i="11"/>
  <c r="F158" i="10"/>
  <c r="B157" i="11"/>
  <c r="B157" i="10"/>
  <c r="C156" i="11"/>
  <c r="C156" i="10"/>
  <c r="E155" i="11"/>
  <c r="E155" i="10"/>
  <c r="H153" i="11"/>
  <c r="H153" i="10"/>
  <c r="B152" i="11"/>
  <c r="B152" i="10"/>
  <c r="D151" i="11"/>
  <c r="D151" i="10"/>
  <c r="F149" i="11"/>
  <c r="F149" i="10"/>
  <c r="C147" i="11"/>
  <c r="C147" i="10"/>
  <c r="E146" i="11"/>
  <c r="E146" i="10"/>
  <c r="H144" i="11"/>
  <c r="H144" i="10"/>
  <c r="B143" i="11"/>
  <c r="B143" i="10"/>
  <c r="D142" i="11"/>
  <c r="D142" i="10"/>
  <c r="F140" i="11"/>
  <c r="F140" i="10"/>
  <c r="H139" i="11"/>
  <c r="H139" i="10"/>
  <c r="C138" i="11"/>
  <c r="C138" i="10"/>
  <c r="E137" i="11"/>
  <c r="E137" i="10"/>
  <c r="F135" i="11"/>
  <c r="F135" i="10"/>
  <c r="B134" i="11"/>
  <c r="B134" i="10"/>
  <c r="D133" i="11"/>
  <c r="D133" i="10"/>
  <c r="E132" i="11"/>
  <c r="E132" i="10"/>
  <c r="H130" i="11"/>
  <c r="H130" i="10"/>
  <c r="C129" i="11"/>
  <c r="C129" i="10"/>
  <c r="D128" i="11"/>
  <c r="D128" i="10"/>
  <c r="F126" i="11"/>
  <c r="F126" i="10"/>
  <c r="B125" i="11"/>
  <c r="B125" i="10"/>
  <c r="C124" i="11"/>
  <c r="C124" i="10"/>
  <c r="E123" i="11"/>
  <c r="E123" i="10"/>
  <c r="H121" i="11"/>
  <c r="H121" i="10"/>
  <c r="B120" i="11"/>
  <c r="B120" i="10"/>
  <c r="D119" i="11"/>
  <c r="D119" i="10"/>
  <c r="F117" i="11"/>
  <c r="F117" i="10"/>
  <c r="C115" i="11"/>
  <c r="C115" i="10"/>
  <c r="E114" i="11"/>
  <c r="E114" i="10"/>
  <c r="H112" i="11"/>
  <c r="H112" i="10"/>
  <c r="B111" i="11"/>
  <c r="B111" i="10"/>
  <c r="D110" i="11"/>
  <c r="D110" i="10"/>
  <c r="F108" i="11"/>
  <c r="F108" i="10"/>
  <c r="H107" i="11"/>
  <c r="H107" i="10"/>
  <c r="C106" i="11"/>
  <c r="C106" i="10"/>
  <c r="E105" i="11"/>
  <c r="E105" i="10"/>
  <c r="H103" i="11"/>
  <c r="H103" i="10"/>
  <c r="C102" i="11"/>
  <c r="C102" i="10"/>
  <c r="E101" i="11"/>
  <c r="E101" i="10"/>
  <c r="D678" i="11"/>
  <c r="D678" i="10"/>
  <c r="H676" i="11"/>
  <c r="H676" i="10"/>
  <c r="B676" i="11"/>
  <c r="B676" i="10"/>
  <c r="E675" i="11"/>
  <c r="E675" i="10"/>
  <c r="F674" i="11"/>
  <c r="F674" i="10"/>
  <c r="D673" i="11"/>
  <c r="D673" i="10"/>
  <c r="F671" i="11"/>
  <c r="F671" i="10"/>
  <c r="D670" i="11"/>
  <c r="D670" i="10"/>
  <c r="H668" i="11"/>
  <c r="H668" i="10"/>
  <c r="D667" i="11"/>
  <c r="D667" i="10"/>
  <c r="H665" i="11"/>
  <c r="H665" i="10"/>
  <c r="B665" i="11"/>
  <c r="B665" i="10"/>
  <c r="E664" i="11"/>
  <c r="E664" i="10"/>
  <c r="D662" i="11"/>
  <c r="D662" i="10"/>
  <c r="H660" i="11"/>
  <c r="H660" i="10"/>
  <c r="B660" i="11"/>
  <c r="B660" i="10"/>
  <c r="E659" i="11"/>
  <c r="E659" i="10"/>
  <c r="C657" i="11"/>
  <c r="C657" i="10"/>
  <c r="E656" i="11"/>
  <c r="E656" i="10"/>
  <c r="J654" i="7"/>
  <c r="C654" i="11"/>
  <c r="C654" i="10"/>
  <c r="F652" i="11"/>
  <c r="F652" i="10"/>
  <c r="C651" i="11"/>
  <c r="C651" i="10"/>
  <c r="H649" i="11"/>
  <c r="H649" i="10"/>
  <c r="B649" i="11"/>
  <c r="B649" i="10"/>
  <c r="E648" i="11"/>
  <c r="E648" i="10"/>
  <c r="D646" i="11"/>
  <c r="D646" i="10"/>
  <c r="H644" i="11"/>
  <c r="H644" i="10"/>
  <c r="B644" i="11"/>
  <c r="B644" i="10"/>
  <c r="E643" i="11"/>
  <c r="E643" i="10"/>
  <c r="C641" i="11"/>
  <c r="C641" i="10"/>
  <c r="E640" i="11"/>
  <c r="E640" i="10"/>
  <c r="J638" i="7"/>
  <c r="C638" i="11"/>
  <c r="C638" i="10"/>
  <c r="F636" i="11"/>
  <c r="F636" i="10"/>
  <c r="C635" i="11"/>
  <c r="C635" i="10"/>
  <c r="H633" i="11"/>
  <c r="H633" i="10"/>
  <c r="B633" i="11"/>
  <c r="B633" i="10"/>
  <c r="E632" i="11"/>
  <c r="E632" i="10"/>
  <c r="D630" i="11"/>
  <c r="D630" i="10"/>
  <c r="H628" i="11"/>
  <c r="H628" i="10"/>
  <c r="B628" i="11"/>
  <c r="B628" i="10"/>
  <c r="E627" i="11"/>
  <c r="E627" i="10"/>
  <c r="C625" i="11"/>
  <c r="C625" i="10"/>
  <c r="E624" i="11"/>
  <c r="E624" i="10"/>
  <c r="J622" i="7"/>
  <c r="C622" i="11"/>
  <c r="C622" i="10"/>
  <c r="F620" i="11"/>
  <c r="F620" i="10"/>
  <c r="C619" i="11"/>
  <c r="C619" i="10"/>
  <c r="H617" i="11"/>
  <c r="H617" i="10"/>
  <c r="B617" i="11"/>
  <c r="B617" i="10"/>
  <c r="E616" i="11"/>
  <c r="E616" i="10"/>
  <c r="D614" i="11"/>
  <c r="D614" i="10"/>
  <c r="H612" i="11"/>
  <c r="H612" i="10"/>
  <c r="B612" i="11"/>
  <c r="B612" i="10"/>
  <c r="E611" i="11"/>
  <c r="E611" i="10"/>
  <c r="C609" i="11"/>
  <c r="C609" i="10"/>
  <c r="E608" i="11"/>
  <c r="E608" i="10"/>
  <c r="J606" i="7"/>
  <c r="C606" i="11"/>
  <c r="C606" i="10"/>
  <c r="F604" i="11"/>
  <c r="F604" i="10"/>
  <c r="C603" i="11"/>
  <c r="C603" i="10"/>
  <c r="H601" i="11"/>
  <c r="H601" i="10"/>
  <c r="B601" i="11"/>
  <c r="B601" i="10"/>
  <c r="E600" i="11"/>
  <c r="E600" i="10"/>
  <c r="D598" i="11"/>
  <c r="D598" i="10"/>
  <c r="H596" i="11"/>
  <c r="H596" i="10"/>
  <c r="B596" i="11"/>
  <c r="B596" i="10"/>
  <c r="E595" i="11"/>
  <c r="E595" i="10"/>
  <c r="C593" i="11"/>
  <c r="C593" i="10"/>
  <c r="E592" i="11"/>
  <c r="E592" i="10"/>
  <c r="J590" i="7"/>
  <c r="C590" i="11"/>
  <c r="C590" i="10"/>
  <c r="F588" i="11"/>
  <c r="F588" i="10"/>
  <c r="C587" i="11"/>
  <c r="C587" i="10"/>
  <c r="H585" i="11"/>
  <c r="H585" i="10"/>
  <c r="B585" i="11"/>
  <c r="B585" i="10"/>
  <c r="E584" i="11"/>
  <c r="E584" i="10"/>
  <c r="D582" i="11"/>
  <c r="D582" i="10"/>
  <c r="H580" i="11"/>
  <c r="H580" i="10"/>
  <c r="D579" i="11"/>
  <c r="D579" i="10"/>
  <c r="C577" i="11"/>
  <c r="C577" i="10"/>
  <c r="E576" i="11"/>
  <c r="E576" i="10"/>
  <c r="J574" i="7"/>
  <c r="C574" i="11"/>
  <c r="C574" i="10"/>
  <c r="F572" i="11"/>
  <c r="F572" i="10"/>
  <c r="C571" i="11"/>
  <c r="C571" i="10"/>
  <c r="F569" i="11"/>
  <c r="F569" i="10"/>
  <c r="C568" i="11"/>
  <c r="C568" i="10"/>
  <c r="F566" i="11"/>
  <c r="F566" i="10"/>
  <c r="D565" i="11"/>
  <c r="D565" i="10"/>
  <c r="J563" i="7"/>
  <c r="B563" i="11"/>
  <c r="B563" i="10"/>
  <c r="E562" i="11"/>
  <c r="E562" i="10"/>
  <c r="B560" i="11"/>
  <c r="B560" i="10"/>
  <c r="E559" i="11"/>
  <c r="E559" i="10"/>
  <c r="J557" i="7"/>
  <c r="C557" i="11"/>
  <c r="C557" i="10"/>
  <c r="E556" i="11"/>
  <c r="E556" i="10"/>
  <c r="C554" i="11"/>
  <c r="C554" i="10"/>
  <c r="F552" i="11"/>
  <c r="F552" i="10"/>
  <c r="J551" i="7"/>
  <c r="C551" i="11"/>
  <c r="C551" i="10"/>
  <c r="F549" i="11"/>
  <c r="F549" i="10"/>
  <c r="C548" i="11"/>
  <c r="C548" i="10"/>
  <c r="F546" i="11"/>
  <c r="F546" i="10"/>
  <c r="E545" i="11"/>
  <c r="E545" i="10"/>
  <c r="H543" i="11"/>
  <c r="H543" i="10"/>
  <c r="B543" i="11"/>
  <c r="B543" i="10"/>
  <c r="E542" i="11"/>
  <c r="E542" i="10"/>
  <c r="B540" i="11"/>
  <c r="B540" i="10"/>
  <c r="E539" i="11"/>
  <c r="E539" i="10"/>
  <c r="J537" i="7"/>
  <c r="C537" i="11"/>
  <c r="C537" i="10"/>
  <c r="E536" i="11"/>
  <c r="E536" i="10"/>
  <c r="C534" i="11"/>
  <c r="C534" i="10"/>
  <c r="H532" i="11"/>
  <c r="H532" i="10"/>
  <c r="E531" i="11"/>
  <c r="E531" i="10"/>
  <c r="D529" i="11"/>
  <c r="D529" i="10"/>
  <c r="F527" i="11"/>
  <c r="F527" i="10"/>
  <c r="D526" i="11"/>
  <c r="D526" i="10"/>
  <c r="H524" i="11"/>
  <c r="H524" i="10"/>
  <c r="D523" i="11"/>
  <c r="D523" i="10"/>
  <c r="H521" i="11"/>
  <c r="H521" i="10"/>
  <c r="B521" i="11"/>
  <c r="B521" i="10"/>
  <c r="D520" i="11"/>
  <c r="D520" i="10"/>
  <c r="C518" i="11"/>
  <c r="C518" i="10"/>
  <c r="H516" i="11"/>
  <c r="H516" i="10"/>
  <c r="E515" i="11"/>
  <c r="E515" i="10"/>
  <c r="D513" i="11"/>
  <c r="D513" i="10"/>
  <c r="F511" i="11"/>
  <c r="F511" i="10"/>
  <c r="D510" i="11"/>
  <c r="D510" i="10"/>
  <c r="B508" i="11"/>
  <c r="B508" i="10"/>
  <c r="E507" i="11"/>
  <c r="E507" i="10"/>
  <c r="J505" i="7"/>
  <c r="C505" i="11"/>
  <c r="C505" i="10"/>
  <c r="E504" i="11"/>
  <c r="E504" i="10"/>
  <c r="F503" i="11"/>
  <c r="F503" i="10"/>
  <c r="D502" i="11"/>
  <c r="D502" i="10"/>
  <c r="B500" i="11"/>
  <c r="B500" i="10"/>
  <c r="F498" i="11"/>
  <c r="F498" i="10"/>
  <c r="E497" i="11"/>
  <c r="E497" i="10"/>
  <c r="H495" i="11"/>
  <c r="H495" i="10"/>
  <c r="B495" i="11"/>
  <c r="B495" i="10"/>
  <c r="E494" i="11"/>
  <c r="E494" i="10"/>
  <c r="B492" i="11"/>
  <c r="B492" i="10"/>
  <c r="E491" i="11"/>
  <c r="E491" i="10"/>
  <c r="J489" i="7"/>
  <c r="C489" i="11"/>
  <c r="C489" i="10"/>
  <c r="F487" i="11"/>
  <c r="F487" i="10"/>
  <c r="D486" i="11"/>
  <c r="D486" i="10"/>
  <c r="B484" i="11"/>
  <c r="B484" i="10"/>
  <c r="E483" i="11"/>
  <c r="E483" i="10"/>
  <c r="J481" i="7"/>
  <c r="C481" i="11"/>
  <c r="C481" i="10"/>
  <c r="E480" i="11"/>
  <c r="E480" i="10"/>
  <c r="C478" i="11"/>
  <c r="C478" i="10"/>
  <c r="H476" i="11"/>
  <c r="H476" i="10"/>
  <c r="D475" i="11"/>
  <c r="D475" i="10"/>
  <c r="H473" i="11"/>
  <c r="H473" i="10"/>
  <c r="C473" i="11"/>
  <c r="C473" i="10"/>
  <c r="E472" i="11"/>
  <c r="E472" i="10"/>
  <c r="C470" i="11"/>
  <c r="C470" i="10"/>
  <c r="F468" i="11"/>
  <c r="F468" i="10"/>
  <c r="D467" i="11"/>
  <c r="D467" i="10"/>
  <c r="H465" i="11"/>
  <c r="H465" i="10"/>
  <c r="B465" i="11"/>
  <c r="B465" i="10"/>
  <c r="D464" i="11"/>
  <c r="D464" i="10"/>
  <c r="C462" i="11"/>
  <c r="C462" i="10"/>
  <c r="H460" i="11"/>
  <c r="H460" i="10"/>
  <c r="D459" i="11"/>
  <c r="D459" i="10"/>
  <c r="H457" i="11"/>
  <c r="H457" i="10"/>
  <c r="C457" i="11"/>
  <c r="C457" i="10"/>
  <c r="E456" i="11"/>
  <c r="E456" i="10"/>
  <c r="C454" i="11"/>
  <c r="C454" i="10"/>
  <c r="F452" i="11"/>
  <c r="F452" i="10"/>
  <c r="D451" i="11"/>
  <c r="D451" i="10"/>
  <c r="H449" i="11"/>
  <c r="H449" i="10"/>
  <c r="B449" i="11"/>
  <c r="B449" i="10"/>
  <c r="D448" i="11"/>
  <c r="D448" i="10"/>
  <c r="C446" i="11"/>
  <c r="C446" i="10"/>
  <c r="H444" i="11"/>
  <c r="H444" i="10"/>
  <c r="D443" i="11"/>
  <c r="D443" i="10"/>
  <c r="H441" i="11"/>
  <c r="H441" i="10"/>
  <c r="C441" i="11"/>
  <c r="C441" i="10"/>
  <c r="E440" i="11"/>
  <c r="E440" i="10"/>
  <c r="F439" i="11"/>
  <c r="F439" i="10"/>
  <c r="D438" i="11"/>
  <c r="D438" i="10"/>
  <c r="H436" i="11"/>
  <c r="H436" i="10"/>
  <c r="E435" i="11"/>
  <c r="E435" i="10"/>
  <c r="J433" i="7"/>
  <c r="C433" i="11"/>
  <c r="C433" i="10"/>
  <c r="E432" i="11"/>
  <c r="E432" i="10"/>
  <c r="F431" i="11"/>
  <c r="F431" i="10"/>
  <c r="D430" i="11"/>
  <c r="D430" i="10"/>
  <c r="B428" i="11"/>
  <c r="B428" i="10"/>
  <c r="E427" i="11"/>
  <c r="E427" i="10"/>
  <c r="D425" i="11"/>
  <c r="D425" i="10"/>
  <c r="B423" i="11"/>
  <c r="B423" i="10"/>
  <c r="E422" i="11"/>
  <c r="E422" i="10"/>
  <c r="B420" i="11"/>
  <c r="B420" i="10"/>
  <c r="F418" i="11"/>
  <c r="F418" i="10"/>
  <c r="D417" i="11"/>
  <c r="D417" i="10"/>
  <c r="B415" i="11"/>
  <c r="B415" i="10"/>
  <c r="E414" i="11"/>
  <c r="E414" i="10"/>
  <c r="F413" i="11"/>
  <c r="F413" i="10"/>
  <c r="D412" i="11"/>
  <c r="D412" i="10"/>
  <c r="H410" i="11"/>
  <c r="H410" i="10"/>
  <c r="B410" i="11"/>
  <c r="B410" i="10"/>
  <c r="F408" i="11"/>
  <c r="F408" i="10"/>
  <c r="J407" i="7"/>
  <c r="C407" i="11"/>
  <c r="C407" i="10"/>
  <c r="F405" i="11"/>
  <c r="F405" i="10"/>
  <c r="C404" i="11"/>
  <c r="C404" i="10"/>
  <c r="H402" i="11"/>
  <c r="H402" i="10"/>
  <c r="B402" i="11"/>
  <c r="B402" i="10"/>
  <c r="E401" i="11"/>
  <c r="E401" i="10"/>
  <c r="H399" i="11"/>
  <c r="H399" i="10"/>
  <c r="C399" i="11"/>
  <c r="C399" i="10"/>
  <c r="F397" i="11"/>
  <c r="F397" i="10"/>
  <c r="D396" i="11"/>
  <c r="D396" i="10"/>
  <c r="H394" i="11"/>
  <c r="H394" i="10"/>
  <c r="B394" i="11"/>
  <c r="B394" i="10"/>
  <c r="F392" i="11"/>
  <c r="F392" i="10"/>
  <c r="D391" i="11"/>
  <c r="D391" i="10"/>
  <c r="H389" i="11"/>
  <c r="H389" i="10"/>
  <c r="B389" i="11"/>
  <c r="B389" i="10"/>
  <c r="D388" i="11"/>
  <c r="D388" i="10"/>
  <c r="C386" i="11"/>
  <c r="C386" i="10"/>
  <c r="F384" i="11"/>
  <c r="F384" i="10"/>
  <c r="D383" i="11"/>
  <c r="D383" i="10"/>
  <c r="H381" i="11"/>
  <c r="H381" i="10"/>
  <c r="B381" i="11"/>
  <c r="B381" i="10"/>
  <c r="D380" i="11"/>
  <c r="D380" i="10"/>
  <c r="H378" i="11"/>
  <c r="H378" i="10"/>
  <c r="B378" i="11"/>
  <c r="B378" i="10"/>
  <c r="E377" i="11"/>
  <c r="E377" i="10"/>
  <c r="H375" i="11"/>
  <c r="H375" i="10"/>
  <c r="B375" i="11"/>
  <c r="B375" i="10"/>
  <c r="E374" i="11"/>
  <c r="E374" i="10"/>
  <c r="B372" i="11"/>
  <c r="B372" i="10"/>
  <c r="F370" i="11"/>
  <c r="F370" i="10"/>
  <c r="D369" i="11"/>
  <c r="D369" i="10"/>
  <c r="F367" i="11"/>
  <c r="F367" i="10"/>
  <c r="D366" i="11"/>
  <c r="D366" i="10"/>
  <c r="H364" i="11"/>
  <c r="H364" i="10"/>
  <c r="D363" i="11"/>
  <c r="D363" i="10"/>
  <c r="H361" i="11"/>
  <c r="H361" i="10"/>
  <c r="B361" i="11"/>
  <c r="B361" i="10"/>
  <c r="D360" i="11"/>
  <c r="D360" i="10"/>
  <c r="H358" i="11"/>
  <c r="H358" i="10"/>
  <c r="B358" i="11"/>
  <c r="B358" i="10"/>
  <c r="E357" i="11"/>
  <c r="E357" i="10"/>
  <c r="H355" i="11"/>
  <c r="H355" i="10"/>
  <c r="B355" i="11"/>
  <c r="B355" i="10"/>
  <c r="E354" i="11"/>
  <c r="E354" i="10"/>
  <c r="C352" i="11"/>
  <c r="C352" i="10"/>
  <c r="F350" i="11"/>
  <c r="F350" i="10"/>
  <c r="D349" i="11"/>
  <c r="D349" i="10"/>
  <c r="F347" i="11"/>
  <c r="F347" i="10"/>
  <c r="D346" i="11"/>
  <c r="D346" i="10"/>
  <c r="H344" i="11"/>
  <c r="H344" i="10"/>
  <c r="D343" i="11"/>
  <c r="D343" i="10"/>
  <c r="H341" i="11"/>
  <c r="H341" i="10"/>
  <c r="B341" i="11"/>
  <c r="B341" i="10"/>
  <c r="D340" i="11"/>
  <c r="D340" i="10"/>
  <c r="H338" i="11"/>
  <c r="H338" i="10"/>
  <c r="B338" i="11"/>
  <c r="B338" i="10"/>
  <c r="E337" i="11"/>
  <c r="E337" i="10"/>
  <c r="H335" i="11"/>
  <c r="H335" i="10"/>
  <c r="B335" i="11"/>
  <c r="B335" i="10"/>
  <c r="E334" i="11"/>
  <c r="E334" i="10"/>
  <c r="B332" i="11"/>
  <c r="B332" i="10"/>
  <c r="E331" i="11"/>
  <c r="E331" i="10"/>
  <c r="J329" i="7"/>
  <c r="C329" i="11"/>
  <c r="C329" i="10"/>
  <c r="E328" i="11"/>
  <c r="E328" i="10"/>
  <c r="C326" i="11"/>
  <c r="C326" i="10"/>
  <c r="F324" i="11"/>
  <c r="F324" i="10"/>
  <c r="J323" i="7"/>
  <c r="C323" i="11"/>
  <c r="C323" i="10"/>
  <c r="F321" i="11"/>
  <c r="F321" i="10"/>
  <c r="C320" i="11"/>
  <c r="C320" i="10"/>
  <c r="F318" i="11"/>
  <c r="F318" i="10"/>
  <c r="D317" i="11"/>
  <c r="D317" i="10"/>
  <c r="F315" i="11"/>
  <c r="F315" i="10"/>
  <c r="D314" i="11"/>
  <c r="D314" i="10"/>
  <c r="H312" i="11"/>
  <c r="H312" i="10"/>
  <c r="D311" i="11"/>
  <c r="D311" i="10"/>
  <c r="H309" i="11"/>
  <c r="H309" i="10"/>
  <c r="B309" i="11"/>
  <c r="B309" i="10"/>
  <c r="D308" i="11"/>
  <c r="D308" i="10"/>
  <c r="H306" i="11"/>
  <c r="H306" i="10"/>
  <c r="B306" i="11"/>
  <c r="B306" i="10"/>
  <c r="E305" i="11"/>
  <c r="E305" i="10"/>
  <c r="H303" i="11"/>
  <c r="H303" i="10"/>
  <c r="B303" i="11"/>
  <c r="B303" i="10"/>
  <c r="E302" i="11"/>
  <c r="E302" i="10"/>
  <c r="B300" i="11"/>
  <c r="B300" i="10"/>
  <c r="E299" i="11"/>
  <c r="E299" i="10"/>
  <c r="J297" i="7"/>
  <c r="C297" i="11"/>
  <c r="C297" i="10"/>
  <c r="E296" i="11"/>
  <c r="E296" i="10"/>
  <c r="C294" i="11"/>
  <c r="C294" i="10"/>
  <c r="F292" i="11"/>
  <c r="F292" i="10"/>
  <c r="J291" i="7"/>
  <c r="C291" i="11"/>
  <c r="C291" i="10"/>
  <c r="F289" i="11"/>
  <c r="F289" i="10"/>
  <c r="C288" i="11"/>
  <c r="C288" i="10"/>
  <c r="F286" i="11"/>
  <c r="F286" i="10"/>
  <c r="D285" i="11"/>
  <c r="D285" i="10"/>
  <c r="F283" i="11"/>
  <c r="F283" i="10"/>
  <c r="D282" i="11"/>
  <c r="D282" i="10"/>
  <c r="H280" i="11"/>
  <c r="H280" i="10"/>
  <c r="B279" i="11"/>
  <c r="B279" i="10"/>
  <c r="D278" i="11"/>
  <c r="D278" i="10"/>
  <c r="F276" i="11"/>
  <c r="F276" i="10"/>
  <c r="H275" i="11"/>
  <c r="H275" i="10"/>
  <c r="C274" i="11"/>
  <c r="C274" i="10"/>
  <c r="E273" i="11"/>
  <c r="E273" i="10"/>
  <c r="F271" i="11"/>
  <c r="F271" i="10"/>
  <c r="B270" i="11"/>
  <c r="B270" i="10"/>
  <c r="D269" i="11"/>
  <c r="D269" i="10"/>
  <c r="E268" i="11"/>
  <c r="E268" i="10"/>
  <c r="H266" i="11"/>
  <c r="H266" i="10"/>
  <c r="C265" i="11"/>
  <c r="C265" i="10"/>
  <c r="D264" i="11"/>
  <c r="D264" i="10"/>
  <c r="F262" i="11"/>
  <c r="F262" i="10"/>
  <c r="B261" i="11"/>
  <c r="B261" i="10"/>
  <c r="C260" i="11"/>
  <c r="C260" i="10"/>
  <c r="E259" i="11"/>
  <c r="E259" i="10"/>
  <c r="H257" i="11"/>
  <c r="H257" i="10"/>
  <c r="B256" i="11"/>
  <c r="B256" i="10"/>
  <c r="D255" i="11"/>
  <c r="D255" i="10"/>
  <c r="F253" i="11"/>
  <c r="F253" i="10"/>
  <c r="C251" i="11"/>
  <c r="C251" i="10"/>
  <c r="E250" i="11"/>
  <c r="E250" i="10"/>
  <c r="H248" i="11"/>
  <c r="H248" i="10"/>
  <c r="B247" i="11"/>
  <c r="B247" i="10"/>
  <c r="D246" i="11"/>
  <c r="D246" i="10"/>
  <c r="F244" i="11"/>
  <c r="F244" i="10"/>
  <c r="H243" i="11"/>
  <c r="H243" i="10"/>
  <c r="C242" i="11"/>
  <c r="C242" i="10"/>
  <c r="E241" i="11"/>
  <c r="E241" i="10"/>
  <c r="F239" i="11"/>
  <c r="F239" i="10"/>
  <c r="B238" i="11"/>
  <c r="B238" i="10"/>
  <c r="D237" i="11"/>
  <c r="D237" i="10"/>
  <c r="E236" i="11"/>
  <c r="E236" i="10"/>
  <c r="H234" i="11"/>
  <c r="H234" i="10"/>
  <c r="C233" i="11"/>
  <c r="C233" i="10"/>
  <c r="D232" i="11"/>
  <c r="D232" i="10"/>
  <c r="F230" i="11"/>
  <c r="F230" i="10"/>
  <c r="B229" i="11"/>
  <c r="B229" i="10"/>
  <c r="C228" i="11"/>
  <c r="C228" i="10"/>
  <c r="E227" i="11"/>
  <c r="E227" i="10"/>
  <c r="H225" i="11"/>
  <c r="H225" i="10"/>
  <c r="B224" i="11"/>
  <c r="B224" i="10"/>
  <c r="D223" i="11"/>
  <c r="D223" i="10"/>
  <c r="F221" i="11"/>
  <c r="F221" i="10"/>
  <c r="C219" i="11"/>
  <c r="C219" i="10"/>
  <c r="E218" i="11"/>
  <c r="E218" i="10"/>
  <c r="H216" i="11"/>
  <c r="H216" i="10"/>
  <c r="B215" i="11"/>
  <c r="B215" i="10"/>
  <c r="D214" i="11"/>
  <c r="D214" i="10"/>
  <c r="F212" i="11"/>
  <c r="F212" i="10"/>
  <c r="H211" i="11"/>
  <c r="H211" i="10"/>
  <c r="C210" i="11"/>
  <c r="C210" i="10"/>
  <c r="E209" i="11"/>
  <c r="E209" i="10"/>
  <c r="F207" i="11"/>
  <c r="F207" i="10"/>
  <c r="B206" i="11"/>
  <c r="B206" i="10"/>
  <c r="D205" i="11"/>
  <c r="D205" i="10"/>
  <c r="E204" i="11"/>
  <c r="E204" i="10"/>
  <c r="H202" i="11"/>
  <c r="H202" i="10"/>
  <c r="C201" i="11"/>
  <c r="C201" i="10"/>
  <c r="D200" i="11"/>
  <c r="D200" i="10"/>
  <c r="F198" i="11"/>
  <c r="F198" i="10"/>
  <c r="B197" i="11"/>
  <c r="B197" i="10"/>
  <c r="C196" i="11"/>
  <c r="C196" i="10"/>
  <c r="E195" i="11"/>
  <c r="E195" i="10"/>
  <c r="H193" i="11"/>
  <c r="H193" i="10"/>
  <c r="B192" i="11"/>
  <c r="B192" i="10"/>
  <c r="D191" i="11"/>
  <c r="D191" i="10"/>
  <c r="F189" i="11"/>
  <c r="F189" i="10"/>
  <c r="C187" i="11"/>
  <c r="C187" i="10"/>
  <c r="E186" i="11"/>
  <c r="E186" i="10"/>
  <c r="H184" i="11"/>
  <c r="H184" i="10"/>
  <c r="C183" i="11"/>
  <c r="C183" i="10"/>
  <c r="E182" i="11"/>
  <c r="E182" i="10"/>
  <c r="H180" i="11"/>
  <c r="H180" i="10"/>
  <c r="B179" i="11"/>
  <c r="B179" i="10"/>
  <c r="D178" i="11"/>
  <c r="D178" i="10"/>
  <c r="F176" i="11"/>
  <c r="F176" i="10"/>
  <c r="H175" i="11"/>
  <c r="H175" i="10"/>
  <c r="C174" i="11"/>
  <c r="C174" i="10"/>
  <c r="E173" i="11"/>
  <c r="E173" i="10"/>
  <c r="F171" i="11"/>
  <c r="F171" i="10"/>
  <c r="B170" i="11"/>
  <c r="B170" i="10"/>
  <c r="D169" i="11"/>
  <c r="D169" i="10"/>
  <c r="E168" i="11"/>
  <c r="E168" i="10"/>
  <c r="H166" i="11"/>
  <c r="H166" i="10"/>
  <c r="C165" i="11"/>
  <c r="C165" i="10"/>
  <c r="D164" i="11"/>
  <c r="D164" i="10"/>
  <c r="F162" i="11"/>
  <c r="F162" i="10"/>
  <c r="B161" i="11"/>
  <c r="B161" i="10"/>
  <c r="C160" i="11"/>
  <c r="C160" i="10"/>
  <c r="E159" i="11"/>
  <c r="E159" i="10"/>
  <c r="H157" i="11"/>
  <c r="H157" i="10"/>
  <c r="B156" i="11"/>
  <c r="B156" i="10"/>
  <c r="D155" i="11"/>
  <c r="D155" i="10"/>
  <c r="F153" i="11"/>
  <c r="F153" i="10"/>
  <c r="C151" i="11"/>
  <c r="C151" i="10"/>
  <c r="E150" i="11"/>
  <c r="E150" i="10"/>
  <c r="H148" i="11"/>
  <c r="H148" i="10"/>
  <c r="B147" i="11"/>
  <c r="B147" i="10"/>
  <c r="D146" i="11"/>
  <c r="D146" i="10"/>
  <c r="F144" i="11"/>
  <c r="F144" i="10"/>
  <c r="H143" i="11"/>
  <c r="H143" i="10"/>
  <c r="C142" i="11"/>
  <c r="C142" i="10"/>
  <c r="E141" i="11"/>
  <c r="E141" i="10"/>
  <c r="F139" i="11"/>
  <c r="F139" i="10"/>
  <c r="B138" i="11"/>
  <c r="B138" i="10"/>
  <c r="D137" i="11"/>
  <c r="D137" i="10"/>
  <c r="E136" i="11"/>
  <c r="E136" i="10"/>
  <c r="H134" i="11"/>
  <c r="H134" i="10"/>
  <c r="C133" i="11"/>
  <c r="C133" i="10"/>
  <c r="D132" i="11"/>
  <c r="D132" i="10"/>
  <c r="F130" i="11"/>
  <c r="F130" i="10"/>
  <c r="B129" i="11"/>
  <c r="B129" i="10"/>
  <c r="C128" i="11"/>
  <c r="C128" i="10"/>
  <c r="E127" i="11"/>
  <c r="E127" i="10"/>
  <c r="H125" i="11"/>
  <c r="H125" i="10"/>
  <c r="B124" i="11"/>
  <c r="B124" i="10"/>
  <c r="D123" i="11"/>
  <c r="D123" i="10"/>
  <c r="F121" i="11"/>
  <c r="F121" i="10"/>
  <c r="C119" i="11"/>
  <c r="C119" i="10"/>
  <c r="E118" i="11"/>
  <c r="E118" i="10"/>
  <c r="H116" i="11"/>
  <c r="H116" i="10"/>
  <c r="B115" i="11"/>
  <c r="B115" i="10"/>
  <c r="D114" i="11"/>
  <c r="D114" i="10"/>
  <c r="F112" i="11"/>
  <c r="F112" i="10"/>
  <c r="H111" i="11"/>
  <c r="H111" i="10"/>
  <c r="C110" i="11"/>
  <c r="C110" i="10"/>
  <c r="E109" i="11"/>
  <c r="E109" i="10"/>
  <c r="F107" i="11"/>
  <c r="F107" i="10"/>
  <c r="F776" i="11"/>
  <c r="F776" i="10"/>
  <c r="D775" i="11"/>
  <c r="D775" i="10"/>
  <c r="H773" i="11"/>
  <c r="H773" i="10"/>
  <c r="C773" i="11"/>
  <c r="C773" i="10"/>
  <c r="E772" i="11"/>
  <c r="E772" i="10"/>
  <c r="F771" i="11"/>
  <c r="F771" i="10"/>
  <c r="D770" i="11"/>
  <c r="D770" i="10"/>
  <c r="H768" i="11"/>
  <c r="H768" i="10"/>
  <c r="D767" i="11"/>
  <c r="D767" i="10"/>
  <c r="H765" i="11"/>
  <c r="H765" i="10"/>
  <c r="B765" i="11"/>
  <c r="B765" i="10"/>
  <c r="D764" i="11"/>
  <c r="D764" i="10"/>
  <c r="C762" i="11"/>
  <c r="C762" i="10"/>
  <c r="H760" i="11"/>
  <c r="H760" i="10"/>
  <c r="E759" i="11"/>
  <c r="E759" i="10"/>
  <c r="D757" i="11"/>
  <c r="D757" i="10"/>
  <c r="F755" i="11"/>
  <c r="F755" i="10"/>
  <c r="D754" i="11"/>
  <c r="D754" i="10"/>
  <c r="H752" i="11"/>
  <c r="H752" i="10"/>
  <c r="D751" i="11"/>
  <c r="D751" i="10"/>
  <c r="H749" i="11"/>
  <c r="H749" i="10"/>
  <c r="B749" i="11"/>
  <c r="B749" i="10"/>
  <c r="D748" i="11"/>
  <c r="D748" i="10"/>
  <c r="C746" i="11"/>
  <c r="C746" i="10"/>
  <c r="H744" i="11"/>
  <c r="H744" i="10"/>
  <c r="E743" i="11"/>
  <c r="E743" i="10"/>
  <c r="D741" i="11"/>
  <c r="D741" i="10"/>
  <c r="F739" i="11"/>
  <c r="F739" i="10"/>
  <c r="D738" i="11"/>
  <c r="D738" i="10"/>
  <c r="H736" i="11"/>
  <c r="H736" i="10"/>
  <c r="D735" i="11"/>
  <c r="D735" i="10"/>
  <c r="H733" i="11"/>
  <c r="H733" i="10"/>
  <c r="B733" i="11"/>
  <c r="B733" i="10"/>
  <c r="D732" i="11"/>
  <c r="D732" i="10"/>
  <c r="C730" i="11"/>
  <c r="C730" i="10"/>
  <c r="H728" i="11"/>
  <c r="H728" i="10"/>
  <c r="E727" i="11"/>
  <c r="E727" i="10"/>
  <c r="D725" i="11"/>
  <c r="D725" i="10"/>
  <c r="F723" i="11"/>
  <c r="F723" i="10"/>
  <c r="D722" i="11"/>
  <c r="D722" i="10"/>
  <c r="H720" i="11"/>
  <c r="H720" i="10"/>
  <c r="D719" i="11"/>
  <c r="D719" i="10"/>
  <c r="H717" i="11"/>
  <c r="H717" i="10"/>
  <c r="B717" i="11"/>
  <c r="B717" i="10"/>
  <c r="D716" i="11"/>
  <c r="D716" i="10"/>
  <c r="H714" i="11"/>
  <c r="H714" i="10"/>
  <c r="B714" i="11"/>
  <c r="B714" i="10"/>
  <c r="E713" i="11"/>
  <c r="E713" i="10"/>
  <c r="H711" i="11"/>
  <c r="H711" i="10"/>
  <c r="B711" i="11"/>
  <c r="B711" i="10"/>
  <c r="E710" i="11"/>
  <c r="E710" i="10"/>
  <c r="B708" i="11"/>
  <c r="B708" i="10"/>
  <c r="E707" i="11"/>
  <c r="E707" i="10"/>
  <c r="F706" i="11"/>
  <c r="F706" i="10"/>
  <c r="D705" i="11"/>
  <c r="D705" i="10"/>
  <c r="H703" i="11"/>
  <c r="H703" i="10"/>
  <c r="B703" i="11"/>
  <c r="B703" i="10"/>
  <c r="F701" i="11"/>
  <c r="F701" i="10"/>
  <c r="J700" i="7"/>
  <c r="C700" i="11"/>
  <c r="C700" i="10"/>
  <c r="F698" i="11"/>
  <c r="F698" i="10"/>
  <c r="D697" i="11"/>
  <c r="D697" i="10"/>
  <c r="F695" i="11"/>
  <c r="F695" i="10"/>
  <c r="D694" i="11"/>
  <c r="D694" i="10"/>
  <c r="H692" i="11"/>
  <c r="H692" i="10"/>
  <c r="D691" i="11"/>
  <c r="D691" i="10"/>
  <c r="C689" i="11"/>
  <c r="C689" i="10"/>
  <c r="F687" i="11"/>
  <c r="F687" i="10"/>
  <c r="D686" i="11"/>
  <c r="D686" i="10"/>
  <c r="H684" i="11"/>
  <c r="H684" i="10"/>
  <c r="D683" i="11"/>
  <c r="D683" i="10"/>
  <c r="H681" i="11"/>
  <c r="H681" i="10"/>
  <c r="B681" i="11"/>
  <c r="B681" i="10"/>
  <c r="D680" i="11"/>
  <c r="D680" i="10"/>
  <c r="H678" i="11"/>
  <c r="H678" i="10"/>
  <c r="C678" i="11"/>
  <c r="C678" i="10"/>
  <c r="D675" i="11"/>
  <c r="D675" i="10"/>
  <c r="C673" i="11"/>
  <c r="C673" i="10"/>
  <c r="E672" i="11"/>
  <c r="E672" i="10"/>
  <c r="J670" i="7"/>
  <c r="C670" i="11"/>
  <c r="C670" i="10"/>
  <c r="F668" i="11"/>
  <c r="F668" i="10"/>
  <c r="C667" i="11"/>
  <c r="C667" i="10"/>
  <c r="F665" i="11"/>
  <c r="F665" i="10"/>
  <c r="D664" i="11"/>
  <c r="D664" i="10"/>
  <c r="H662" i="11"/>
  <c r="H662" i="10"/>
  <c r="C662" i="11"/>
  <c r="C662" i="10"/>
  <c r="D659" i="11"/>
  <c r="D659" i="10"/>
  <c r="H657" i="11"/>
  <c r="H657" i="10"/>
  <c r="B657" i="11"/>
  <c r="B657" i="10"/>
  <c r="D656" i="11"/>
  <c r="D656" i="10"/>
  <c r="H654" i="11"/>
  <c r="H654" i="10"/>
  <c r="B654" i="11"/>
  <c r="B654" i="10"/>
  <c r="E653" i="11"/>
  <c r="E653" i="10"/>
  <c r="H651" i="11"/>
  <c r="H651" i="10"/>
  <c r="B651" i="11"/>
  <c r="B651" i="10"/>
  <c r="F649" i="11"/>
  <c r="F649" i="10"/>
  <c r="D648" i="11"/>
  <c r="D648" i="10"/>
  <c r="H646" i="11"/>
  <c r="H646" i="10"/>
  <c r="C646" i="11"/>
  <c r="C646" i="10"/>
  <c r="D643" i="11"/>
  <c r="D643" i="10"/>
  <c r="H641" i="11"/>
  <c r="H641" i="10"/>
  <c r="B641" i="11"/>
  <c r="B641" i="10"/>
  <c r="D640" i="11"/>
  <c r="D640" i="10"/>
  <c r="H638" i="11"/>
  <c r="H638" i="10"/>
  <c r="B638" i="11"/>
  <c r="B638" i="10"/>
  <c r="E637" i="11"/>
  <c r="E637" i="10"/>
  <c r="H635" i="11"/>
  <c r="H635" i="10"/>
  <c r="B635" i="11"/>
  <c r="B635" i="10"/>
  <c r="F633" i="11"/>
  <c r="F633" i="10"/>
  <c r="D632" i="11"/>
  <c r="D632" i="10"/>
  <c r="H630" i="11"/>
  <c r="H630" i="10"/>
  <c r="C630" i="11"/>
  <c r="C630" i="10"/>
  <c r="D627" i="11"/>
  <c r="D627" i="10"/>
  <c r="H625" i="11"/>
  <c r="H625" i="10"/>
  <c r="B625" i="11"/>
  <c r="B625" i="10"/>
  <c r="D624" i="11"/>
  <c r="D624" i="10"/>
  <c r="H622" i="11"/>
  <c r="H622" i="10"/>
  <c r="B622" i="11"/>
  <c r="B622" i="10"/>
  <c r="E621" i="11"/>
  <c r="E621" i="10"/>
  <c r="H619" i="11"/>
  <c r="H619" i="10"/>
  <c r="B619" i="11"/>
  <c r="B619" i="10"/>
  <c r="F617" i="11"/>
  <c r="F617" i="10"/>
  <c r="D616" i="11"/>
  <c r="D616" i="10"/>
  <c r="H614" i="11"/>
  <c r="H614" i="10"/>
  <c r="C614" i="11"/>
  <c r="C614" i="10"/>
  <c r="D611" i="11"/>
  <c r="D611" i="10"/>
  <c r="H609" i="11"/>
  <c r="H609" i="10"/>
  <c r="B609" i="11"/>
  <c r="B609" i="10"/>
  <c r="D608" i="11"/>
  <c r="D608" i="10"/>
  <c r="H606" i="11"/>
  <c r="H606" i="10"/>
  <c r="B606" i="11"/>
  <c r="B606" i="10"/>
  <c r="E605" i="11"/>
  <c r="E605" i="10"/>
  <c r="H603" i="11"/>
  <c r="H603" i="10"/>
  <c r="B603" i="11"/>
  <c r="B603" i="10"/>
  <c r="F601" i="11"/>
  <c r="F601" i="10"/>
  <c r="D600" i="11"/>
  <c r="D600" i="10"/>
  <c r="H598" i="11"/>
  <c r="H598" i="10"/>
  <c r="C598" i="11"/>
  <c r="C598" i="10"/>
  <c r="D595" i="11"/>
  <c r="D595" i="10"/>
  <c r="H593" i="11"/>
  <c r="H593" i="10"/>
  <c r="B593" i="11"/>
  <c r="B593" i="10"/>
  <c r="D592" i="11"/>
  <c r="D592" i="10"/>
  <c r="H590" i="11"/>
  <c r="H590" i="10"/>
  <c r="B590" i="11"/>
  <c r="B590" i="10"/>
  <c r="E589" i="11"/>
  <c r="E589" i="10"/>
  <c r="H587" i="11"/>
  <c r="H587" i="10"/>
  <c r="B587" i="11"/>
  <c r="B587" i="10"/>
  <c r="F585" i="11"/>
  <c r="F585" i="10"/>
  <c r="D584" i="11"/>
  <c r="D584" i="10"/>
  <c r="H582" i="11"/>
  <c r="H582" i="10"/>
  <c r="C582" i="11"/>
  <c r="C582" i="10"/>
  <c r="F580" i="11"/>
  <c r="F580" i="10"/>
  <c r="C579" i="11"/>
  <c r="C579" i="10"/>
  <c r="H577" i="11"/>
  <c r="H577" i="10"/>
  <c r="B577" i="11"/>
  <c r="B577" i="10"/>
  <c r="D576" i="11"/>
  <c r="D576" i="10"/>
  <c r="H574" i="11"/>
  <c r="H574" i="10"/>
  <c r="B574" i="11"/>
  <c r="B574" i="10"/>
  <c r="E573" i="11"/>
  <c r="E573" i="10"/>
  <c r="H571" i="11"/>
  <c r="H571" i="10"/>
  <c r="B571" i="11"/>
  <c r="B571" i="10"/>
  <c r="E570" i="11"/>
  <c r="E570" i="10"/>
  <c r="B568" i="11"/>
  <c r="B568" i="10"/>
  <c r="E567" i="11"/>
  <c r="E567" i="10"/>
  <c r="J565" i="7"/>
  <c r="C565" i="11"/>
  <c r="C565" i="10"/>
  <c r="E564" i="11"/>
  <c r="E564" i="10"/>
  <c r="F563" i="11"/>
  <c r="F563" i="10"/>
  <c r="D562" i="11"/>
  <c r="D562" i="10"/>
  <c r="H560" i="11"/>
  <c r="H560" i="10"/>
  <c r="D559" i="11"/>
  <c r="D559" i="10"/>
  <c r="H557" i="11"/>
  <c r="H557" i="10"/>
  <c r="B557" i="11"/>
  <c r="B557" i="10"/>
  <c r="D556" i="11"/>
  <c r="D556" i="10"/>
  <c r="H554" i="11"/>
  <c r="H554" i="10"/>
  <c r="B554" i="11"/>
  <c r="B554" i="10"/>
  <c r="E553" i="11"/>
  <c r="E553" i="10"/>
  <c r="H551" i="11"/>
  <c r="H551" i="10"/>
  <c r="B551" i="11"/>
  <c r="B551" i="10"/>
  <c r="E550" i="11"/>
  <c r="E550" i="10"/>
  <c r="B548" i="11"/>
  <c r="B548" i="10"/>
  <c r="E547" i="11"/>
  <c r="E547" i="10"/>
  <c r="D545" i="11"/>
  <c r="D545" i="10"/>
  <c r="F543" i="11"/>
  <c r="F543" i="10"/>
  <c r="D542" i="11"/>
  <c r="D542" i="10"/>
  <c r="H540" i="11"/>
  <c r="H540" i="10"/>
  <c r="D539" i="11"/>
  <c r="D539" i="10"/>
  <c r="H537" i="11"/>
  <c r="H537" i="10"/>
  <c r="B537" i="11"/>
  <c r="B537" i="10"/>
  <c r="D536" i="11"/>
  <c r="D536" i="10"/>
  <c r="H534" i="11"/>
  <c r="H534" i="10"/>
  <c r="B534" i="11"/>
  <c r="B534" i="10"/>
  <c r="F532" i="11"/>
  <c r="F532" i="10"/>
  <c r="D531" i="11"/>
  <c r="D531" i="10"/>
  <c r="H529" i="11"/>
  <c r="H529" i="10"/>
  <c r="C529" i="11"/>
  <c r="C529" i="10"/>
  <c r="E528" i="11"/>
  <c r="E528" i="10"/>
  <c r="C526" i="11"/>
  <c r="C526" i="10"/>
  <c r="F524" i="11"/>
  <c r="F524" i="10"/>
  <c r="J523" i="7"/>
  <c r="C523" i="11"/>
  <c r="C523" i="10"/>
  <c r="J522" i="7"/>
  <c r="F521" i="11"/>
  <c r="F521" i="10"/>
  <c r="C520" i="11"/>
  <c r="C520" i="10"/>
  <c r="H518" i="11"/>
  <c r="H518" i="10"/>
  <c r="B518" i="11"/>
  <c r="B518" i="10"/>
  <c r="F516" i="11"/>
  <c r="F516" i="10"/>
  <c r="D515" i="11"/>
  <c r="D515" i="10"/>
  <c r="H513" i="11"/>
  <c r="H513" i="10"/>
  <c r="C513" i="11"/>
  <c r="C513" i="10"/>
  <c r="E512" i="11"/>
  <c r="E512" i="10"/>
  <c r="C510" i="11"/>
  <c r="C510" i="10"/>
  <c r="H508" i="11"/>
  <c r="H508" i="10"/>
  <c r="D507" i="11"/>
  <c r="D507" i="10"/>
  <c r="H505" i="11"/>
  <c r="H505" i="10"/>
  <c r="B505" i="11"/>
  <c r="B505" i="10"/>
  <c r="D504" i="11"/>
  <c r="D504" i="10"/>
  <c r="C502" i="11"/>
  <c r="C502" i="10"/>
  <c r="H500" i="11"/>
  <c r="H500" i="10"/>
  <c r="E499" i="11"/>
  <c r="E499" i="10"/>
  <c r="D497" i="11"/>
  <c r="D497" i="10"/>
  <c r="F495" i="11"/>
  <c r="F495" i="10"/>
  <c r="D494" i="11"/>
  <c r="D494" i="10"/>
  <c r="H492" i="11"/>
  <c r="H492" i="10"/>
  <c r="D491" i="11"/>
  <c r="D491" i="10"/>
  <c r="H489" i="11"/>
  <c r="H489" i="10"/>
  <c r="B489" i="11"/>
  <c r="B489" i="10"/>
  <c r="E488" i="11"/>
  <c r="E488" i="10"/>
  <c r="C486" i="11"/>
  <c r="C486" i="10"/>
  <c r="H484" i="11"/>
  <c r="H484" i="10"/>
  <c r="D483" i="11"/>
  <c r="D483" i="10"/>
  <c r="H481" i="11"/>
  <c r="H481" i="10"/>
  <c r="B481" i="11"/>
  <c r="B481" i="10"/>
  <c r="D480" i="11"/>
  <c r="D480" i="10"/>
  <c r="H478" i="11"/>
  <c r="H478" i="10"/>
  <c r="B478" i="11"/>
  <c r="B478" i="10"/>
  <c r="F476" i="11"/>
  <c r="F476" i="10"/>
  <c r="J475" i="7"/>
  <c r="C475" i="11"/>
  <c r="C475" i="10"/>
  <c r="J474" i="7"/>
  <c r="B473" i="11"/>
  <c r="B473" i="10"/>
  <c r="D472" i="11"/>
  <c r="D472" i="10"/>
  <c r="H470" i="11"/>
  <c r="H470" i="10"/>
  <c r="B470" i="11"/>
  <c r="B470" i="10"/>
  <c r="E469" i="11"/>
  <c r="E469" i="10"/>
  <c r="H467" i="11"/>
  <c r="H467" i="10"/>
  <c r="C467" i="11"/>
  <c r="C467" i="10"/>
  <c r="F465" i="11"/>
  <c r="F465" i="10"/>
  <c r="C464" i="11"/>
  <c r="C464" i="10"/>
  <c r="H462" i="11"/>
  <c r="H462" i="10"/>
  <c r="B462" i="11"/>
  <c r="B462" i="10"/>
  <c r="F460" i="11"/>
  <c r="F460" i="10"/>
  <c r="J459" i="7"/>
  <c r="C459" i="11"/>
  <c r="C459" i="10"/>
  <c r="J458" i="7"/>
  <c r="B457" i="11"/>
  <c r="B457" i="10"/>
  <c r="D456" i="11"/>
  <c r="D456" i="10"/>
  <c r="H454" i="11"/>
  <c r="H454" i="10"/>
  <c r="B454" i="11"/>
  <c r="B454" i="10"/>
  <c r="E453" i="11"/>
  <c r="E453" i="10"/>
  <c r="H451" i="11"/>
  <c r="H451" i="10"/>
  <c r="C451" i="11"/>
  <c r="C451" i="10"/>
  <c r="F449" i="11"/>
  <c r="F449" i="10"/>
  <c r="C448" i="11"/>
  <c r="C448" i="10"/>
  <c r="H446" i="11"/>
  <c r="H446" i="10"/>
  <c r="B446" i="11"/>
  <c r="B446" i="10"/>
  <c r="F444" i="11"/>
  <c r="F444" i="10"/>
  <c r="J443" i="7"/>
  <c r="C443" i="11"/>
  <c r="C443" i="10"/>
  <c r="J442" i="7"/>
  <c r="B441" i="11"/>
  <c r="B441" i="10"/>
  <c r="D440" i="11"/>
  <c r="D440" i="10"/>
  <c r="C438" i="11"/>
  <c r="C438" i="10"/>
  <c r="F436" i="11"/>
  <c r="F436" i="10"/>
  <c r="D435" i="11"/>
  <c r="D435" i="10"/>
  <c r="H433" i="11"/>
  <c r="H433" i="10"/>
  <c r="B433" i="11"/>
  <c r="B433" i="10"/>
  <c r="D432" i="11"/>
  <c r="D432" i="10"/>
  <c r="C430" i="11"/>
  <c r="C430" i="10"/>
  <c r="H428" i="11"/>
  <c r="H428" i="10"/>
  <c r="D427" i="11"/>
  <c r="D427" i="10"/>
  <c r="H425" i="11"/>
  <c r="H425" i="10"/>
  <c r="C425" i="11"/>
  <c r="C425" i="10"/>
  <c r="E424" i="11"/>
  <c r="E424" i="10"/>
  <c r="F423" i="11"/>
  <c r="F423" i="10"/>
  <c r="D422" i="11"/>
  <c r="D422" i="10"/>
  <c r="H420" i="11"/>
  <c r="H420" i="10"/>
  <c r="E419" i="11"/>
  <c r="E419" i="10"/>
  <c r="J417" i="7"/>
  <c r="C417" i="11"/>
  <c r="C417" i="10"/>
  <c r="E416" i="11"/>
  <c r="E416" i="10"/>
  <c r="F415" i="11"/>
  <c r="F415" i="10"/>
  <c r="D414" i="11"/>
  <c r="D414" i="10"/>
  <c r="C412" i="11"/>
  <c r="C412" i="10"/>
  <c r="F410" i="11"/>
  <c r="F410" i="10"/>
  <c r="E409" i="11"/>
  <c r="E409" i="10"/>
  <c r="H407" i="11"/>
  <c r="H407" i="10"/>
  <c r="B407" i="11"/>
  <c r="B407" i="10"/>
  <c r="E406" i="11"/>
  <c r="E406" i="10"/>
  <c r="B404" i="11"/>
  <c r="B404" i="10"/>
  <c r="F402" i="11"/>
  <c r="F402" i="10"/>
  <c r="D401" i="11"/>
  <c r="D401" i="10"/>
  <c r="J400" i="7"/>
  <c r="B399" i="11"/>
  <c r="B399" i="10"/>
  <c r="E398" i="11"/>
  <c r="E398" i="10"/>
  <c r="C396" i="11"/>
  <c r="C396" i="10"/>
  <c r="F394" i="11"/>
  <c r="F394" i="10"/>
  <c r="E393" i="11"/>
  <c r="E393" i="10"/>
  <c r="H391" i="11"/>
  <c r="H391" i="10"/>
  <c r="C391" i="11"/>
  <c r="C391" i="10"/>
  <c r="F389" i="11"/>
  <c r="F389" i="10"/>
  <c r="C388" i="11"/>
  <c r="C388" i="10"/>
  <c r="H386" i="11"/>
  <c r="H386" i="10"/>
  <c r="B386" i="11"/>
  <c r="B386" i="10"/>
  <c r="E385" i="11"/>
  <c r="E385" i="10"/>
  <c r="H383" i="11"/>
  <c r="H383" i="10"/>
  <c r="C383" i="11"/>
  <c r="C383" i="10"/>
  <c r="F381" i="11"/>
  <c r="F381" i="10"/>
  <c r="C380" i="11"/>
  <c r="C380" i="10"/>
  <c r="F378" i="11"/>
  <c r="F378" i="10"/>
  <c r="D377" i="11"/>
  <c r="D377" i="10"/>
  <c r="F375" i="11"/>
  <c r="F375" i="10"/>
  <c r="D374" i="11"/>
  <c r="D374" i="10"/>
  <c r="H372" i="11"/>
  <c r="H372" i="10"/>
  <c r="E371" i="11"/>
  <c r="E371" i="10"/>
  <c r="J369" i="7"/>
  <c r="C369" i="11"/>
  <c r="C369" i="10"/>
  <c r="E368" i="11"/>
  <c r="E368" i="10"/>
  <c r="C366" i="11"/>
  <c r="C366" i="10"/>
  <c r="F364" i="11"/>
  <c r="F364" i="10"/>
  <c r="J363" i="7"/>
  <c r="C363" i="11"/>
  <c r="C363" i="10"/>
  <c r="J362" i="7"/>
  <c r="F361" i="11"/>
  <c r="F361" i="10"/>
  <c r="C360" i="11"/>
  <c r="C360" i="10"/>
  <c r="F358" i="11"/>
  <c r="F358" i="10"/>
  <c r="D357" i="11"/>
  <c r="D357" i="10"/>
  <c r="F355" i="11"/>
  <c r="F355" i="10"/>
  <c r="D354" i="11"/>
  <c r="D354" i="10"/>
  <c r="H352" i="11"/>
  <c r="H352" i="10"/>
  <c r="B352" i="11"/>
  <c r="B352" i="10"/>
  <c r="E351" i="11"/>
  <c r="E351" i="10"/>
  <c r="J349" i="7"/>
  <c r="C349" i="11"/>
  <c r="C349" i="10"/>
  <c r="E348" i="11"/>
  <c r="E348" i="10"/>
  <c r="C346" i="11"/>
  <c r="C346" i="10"/>
  <c r="F344" i="11"/>
  <c r="F344" i="10"/>
  <c r="J343" i="7"/>
  <c r="C343" i="11"/>
  <c r="C343" i="10"/>
  <c r="J342" i="7"/>
  <c r="F341" i="11"/>
  <c r="F341" i="10"/>
  <c r="C340" i="11"/>
  <c r="C340" i="10"/>
  <c r="F338" i="11"/>
  <c r="F338" i="10"/>
  <c r="D337" i="11"/>
  <c r="D337" i="10"/>
  <c r="J336" i="7"/>
  <c r="F335" i="11"/>
  <c r="F335" i="10"/>
  <c r="D334" i="11"/>
  <c r="D334" i="10"/>
  <c r="H332" i="11"/>
  <c r="H332" i="10"/>
  <c r="D331" i="11"/>
  <c r="D331" i="10"/>
  <c r="H329" i="11"/>
  <c r="H329" i="10"/>
  <c r="B329" i="11"/>
  <c r="B329" i="10"/>
  <c r="D328" i="11"/>
  <c r="D328" i="10"/>
  <c r="H326" i="11"/>
  <c r="H326" i="10"/>
  <c r="B326" i="11"/>
  <c r="B326" i="10"/>
  <c r="E325" i="11"/>
  <c r="E325" i="10"/>
  <c r="H323" i="11"/>
  <c r="H323" i="10"/>
  <c r="B323" i="11"/>
  <c r="B323" i="10"/>
  <c r="E322" i="11"/>
  <c r="E322" i="10"/>
  <c r="B320" i="11"/>
  <c r="B320" i="10"/>
  <c r="E319" i="11"/>
  <c r="E319" i="10"/>
  <c r="J317" i="7"/>
  <c r="C317" i="11"/>
  <c r="C317" i="10"/>
  <c r="E316" i="11"/>
  <c r="E316" i="10"/>
  <c r="C314" i="11"/>
  <c r="C314" i="10"/>
  <c r="F312" i="11"/>
  <c r="F312" i="10"/>
  <c r="J311" i="7"/>
  <c r="C311" i="11"/>
  <c r="C311" i="10"/>
  <c r="F309" i="11"/>
  <c r="F309" i="10"/>
  <c r="C308" i="11"/>
  <c r="C308" i="10"/>
  <c r="F306" i="11"/>
  <c r="F306" i="10"/>
  <c r="D305" i="11"/>
  <c r="D305" i="10"/>
  <c r="J304" i="7"/>
  <c r="F303" i="11"/>
  <c r="F303" i="10"/>
  <c r="D302" i="11"/>
  <c r="D302" i="10"/>
  <c r="H300" i="11"/>
  <c r="H300" i="10"/>
  <c r="D299" i="11"/>
  <c r="D299" i="10"/>
  <c r="H297" i="11"/>
  <c r="H297" i="10"/>
  <c r="B297" i="11"/>
  <c r="B297" i="10"/>
  <c r="D296" i="11"/>
  <c r="D296" i="10"/>
  <c r="H294" i="11"/>
  <c r="H294" i="10"/>
  <c r="B294" i="11"/>
  <c r="B294" i="10"/>
  <c r="E293" i="11"/>
  <c r="E293" i="10"/>
  <c r="H291" i="11"/>
  <c r="H291" i="10"/>
  <c r="B291" i="11"/>
  <c r="B291" i="10"/>
  <c r="E290" i="11"/>
  <c r="E290" i="10"/>
  <c r="B288" i="11"/>
  <c r="B288" i="10"/>
  <c r="E287" i="11"/>
  <c r="E287" i="10"/>
  <c r="J285" i="7"/>
  <c r="C285" i="11"/>
  <c r="C285" i="10"/>
  <c r="E284" i="11"/>
  <c r="E284" i="10"/>
  <c r="C282" i="11"/>
  <c r="C282" i="10"/>
  <c r="F280" i="11"/>
  <c r="F280" i="10"/>
  <c r="H279" i="11"/>
  <c r="H279" i="10"/>
  <c r="C278" i="11"/>
  <c r="C278" i="10"/>
  <c r="E277" i="11"/>
  <c r="E277" i="10"/>
  <c r="F275" i="11"/>
  <c r="F275" i="10"/>
  <c r="B274" i="11"/>
  <c r="B274" i="10"/>
  <c r="D273" i="11"/>
  <c r="D273" i="10"/>
  <c r="E272" i="11"/>
  <c r="E272" i="10"/>
  <c r="H270" i="11"/>
  <c r="H270" i="10"/>
  <c r="C269" i="11"/>
  <c r="C269" i="10"/>
  <c r="D268" i="11"/>
  <c r="D268" i="10"/>
  <c r="F266" i="11"/>
  <c r="F266" i="10"/>
  <c r="B265" i="11"/>
  <c r="B265" i="10"/>
  <c r="C264" i="11"/>
  <c r="C264" i="10"/>
  <c r="E263" i="11"/>
  <c r="E263" i="10"/>
  <c r="H261" i="11"/>
  <c r="H261" i="10"/>
  <c r="B260" i="11"/>
  <c r="B260" i="10"/>
  <c r="D259" i="11"/>
  <c r="D259" i="10"/>
  <c r="F257" i="11"/>
  <c r="F257" i="10"/>
  <c r="C255" i="11"/>
  <c r="C255" i="10"/>
  <c r="E254" i="11"/>
  <c r="E254" i="10"/>
  <c r="H252" i="11"/>
  <c r="H252" i="10"/>
  <c r="B251" i="11"/>
  <c r="B251" i="10"/>
  <c r="D250" i="11"/>
  <c r="D250" i="10"/>
  <c r="F248" i="11"/>
  <c r="F248" i="10"/>
  <c r="H247" i="11"/>
  <c r="H247" i="10"/>
  <c r="C246" i="11"/>
  <c r="C246" i="10"/>
  <c r="E245" i="11"/>
  <c r="E245" i="10"/>
  <c r="F243" i="11"/>
  <c r="F243" i="10"/>
  <c r="B242" i="11"/>
  <c r="B242" i="10"/>
  <c r="D241" i="11"/>
  <c r="D241" i="10"/>
  <c r="E240" i="11"/>
  <c r="E240" i="10"/>
  <c r="H238" i="11"/>
  <c r="H238" i="10"/>
  <c r="C237" i="11"/>
  <c r="C237" i="10"/>
  <c r="D236" i="11"/>
  <c r="D236" i="10"/>
  <c r="F234" i="11"/>
  <c r="F234" i="10"/>
  <c r="B233" i="11"/>
  <c r="B233" i="10"/>
  <c r="C232" i="11"/>
  <c r="C232" i="10"/>
  <c r="E231" i="11"/>
  <c r="E231" i="10"/>
  <c r="H229" i="11"/>
  <c r="H229" i="10"/>
  <c r="B228" i="11"/>
  <c r="B228" i="10"/>
  <c r="D227" i="11"/>
  <c r="D227" i="10"/>
  <c r="F225" i="11"/>
  <c r="F225" i="10"/>
  <c r="C223" i="11"/>
  <c r="C223" i="10"/>
  <c r="E222" i="11"/>
  <c r="E222" i="10"/>
  <c r="H220" i="11"/>
  <c r="H220" i="10"/>
  <c r="B219" i="11"/>
  <c r="B219" i="10"/>
  <c r="D218" i="11"/>
  <c r="D218" i="10"/>
  <c r="F216" i="11"/>
  <c r="F216" i="10"/>
  <c r="H215" i="11"/>
  <c r="H215" i="10"/>
  <c r="C214" i="11"/>
  <c r="C214" i="10"/>
  <c r="E213" i="11"/>
  <c r="E213" i="10"/>
  <c r="F211" i="11"/>
  <c r="F211" i="10"/>
  <c r="B210" i="11"/>
  <c r="B210" i="10"/>
  <c r="D209" i="11"/>
  <c r="D209" i="10"/>
  <c r="E208" i="11"/>
  <c r="E208" i="10"/>
  <c r="H206" i="11"/>
  <c r="H206" i="10"/>
  <c r="C205" i="11"/>
  <c r="C205" i="10"/>
  <c r="D204" i="11"/>
  <c r="D204" i="10"/>
  <c r="F202" i="11"/>
  <c r="F202" i="10"/>
  <c r="B201" i="11"/>
  <c r="B201" i="10"/>
  <c r="C200" i="11"/>
  <c r="C200" i="10"/>
  <c r="E199" i="11"/>
  <c r="E199" i="10"/>
  <c r="H197" i="11"/>
  <c r="H197" i="10"/>
  <c r="B196" i="11"/>
  <c r="B196" i="10"/>
  <c r="D195" i="11"/>
  <c r="D195" i="10"/>
  <c r="F193" i="11"/>
  <c r="F193" i="10"/>
  <c r="C191" i="11"/>
  <c r="C191" i="10"/>
  <c r="E190" i="11"/>
  <c r="E190" i="10"/>
  <c r="H188" i="11"/>
  <c r="H188" i="10"/>
  <c r="B187" i="11"/>
  <c r="B187" i="10"/>
  <c r="D186" i="11"/>
  <c r="D186" i="10"/>
  <c r="F184" i="11"/>
  <c r="F184" i="10"/>
  <c r="B183" i="11"/>
  <c r="B183" i="10"/>
  <c r="D182" i="11"/>
  <c r="D182" i="10"/>
  <c r="F180" i="11"/>
  <c r="F180" i="10"/>
  <c r="H179" i="11"/>
  <c r="H179" i="10"/>
  <c r="C178" i="11"/>
  <c r="C178" i="10"/>
  <c r="E177" i="11"/>
  <c r="E177" i="10"/>
  <c r="F175" i="11"/>
  <c r="F175" i="10"/>
  <c r="B174" i="11"/>
  <c r="B174" i="10"/>
  <c r="D173" i="11"/>
  <c r="D173" i="10"/>
  <c r="E172" i="11"/>
  <c r="E172" i="10"/>
  <c r="H170" i="11"/>
  <c r="H170" i="10"/>
  <c r="C169" i="11"/>
  <c r="C169" i="10"/>
  <c r="D168" i="11"/>
  <c r="D168" i="10"/>
  <c r="F166" i="11"/>
  <c r="F166" i="10"/>
  <c r="B165" i="11"/>
  <c r="B165" i="10"/>
  <c r="C164" i="11"/>
  <c r="C164" i="10"/>
  <c r="E163" i="11"/>
  <c r="E163" i="10"/>
  <c r="H161" i="11"/>
  <c r="H161" i="10"/>
  <c r="B160" i="11"/>
  <c r="B160" i="10"/>
  <c r="D159" i="11"/>
  <c r="D159" i="10"/>
  <c r="F157" i="11"/>
  <c r="F157" i="10"/>
  <c r="C155" i="11"/>
  <c r="C155" i="10"/>
  <c r="E154" i="11"/>
  <c r="E154" i="10"/>
  <c r="H152" i="11"/>
  <c r="H152" i="10"/>
  <c r="B151" i="11"/>
  <c r="B151" i="10"/>
  <c r="D150" i="11"/>
  <c r="D150" i="10"/>
  <c r="F148" i="11"/>
  <c r="F148" i="10"/>
  <c r="H147" i="11"/>
  <c r="H147" i="10"/>
  <c r="C146" i="11"/>
  <c r="C146" i="10"/>
  <c r="E145" i="11"/>
  <c r="E145" i="10"/>
  <c r="F143" i="11"/>
  <c r="F143" i="10"/>
  <c r="B142" i="11"/>
  <c r="B142" i="10"/>
  <c r="D141" i="11"/>
  <c r="D141" i="10"/>
  <c r="E140" i="11"/>
  <c r="E140" i="10"/>
  <c r="H138" i="11"/>
  <c r="H138" i="10"/>
  <c r="C137" i="11"/>
  <c r="C137" i="10"/>
  <c r="D136" i="11"/>
  <c r="D136" i="10"/>
  <c r="F134" i="11"/>
  <c r="F134" i="10"/>
  <c r="B133" i="11"/>
  <c r="B133" i="10"/>
  <c r="C132" i="11"/>
  <c r="C132" i="10"/>
  <c r="E131" i="11"/>
  <c r="E131" i="10"/>
  <c r="H129" i="11"/>
  <c r="H129" i="10"/>
  <c r="B128" i="11"/>
  <c r="B128" i="10"/>
  <c r="D127" i="11"/>
  <c r="D127" i="10"/>
  <c r="F125" i="11"/>
  <c r="F125" i="10"/>
  <c r="C123" i="11"/>
  <c r="C123" i="10"/>
  <c r="E122" i="11"/>
  <c r="E122" i="10"/>
  <c r="H120" i="11"/>
  <c r="H120" i="10"/>
  <c r="F99" i="11"/>
  <c r="F99" i="10"/>
  <c r="B98" i="11"/>
  <c r="B98" i="10"/>
  <c r="D97" i="11"/>
  <c r="D97" i="10"/>
  <c r="E96" i="11"/>
  <c r="E96" i="10"/>
  <c r="H94" i="11"/>
  <c r="H94" i="10"/>
  <c r="C93" i="11"/>
  <c r="C93" i="10"/>
  <c r="D92" i="11"/>
  <c r="D92" i="10"/>
  <c r="B90" i="10"/>
  <c r="B90" i="11"/>
  <c r="B86" i="11"/>
  <c r="B86" i="10"/>
  <c r="D76" i="10"/>
  <c r="D76" i="11"/>
  <c r="B63" i="10"/>
  <c r="B63" i="11"/>
  <c r="B59" i="11"/>
  <c r="B59" i="10"/>
  <c r="H58" i="7"/>
  <c r="T58" i="7" s="1"/>
  <c r="V58" i="7" s="1"/>
  <c r="D58" i="11"/>
  <c r="D58" i="10"/>
  <c r="F56" i="11"/>
  <c r="F56" i="10"/>
  <c r="B55" i="11"/>
  <c r="B55" i="10"/>
  <c r="H54" i="7"/>
  <c r="T54" i="7" s="1"/>
  <c r="D54" i="11"/>
  <c r="D54" i="10"/>
  <c r="F52" i="11"/>
  <c r="F52" i="10"/>
  <c r="B51" i="11"/>
  <c r="B51" i="10"/>
  <c r="H50" i="7"/>
  <c r="T50" i="7" s="1"/>
  <c r="D50" i="11"/>
  <c r="D50" i="10"/>
  <c r="F47" i="11"/>
  <c r="F47" i="10"/>
  <c r="C46" i="11"/>
  <c r="C46" i="10"/>
  <c r="B106" i="11"/>
  <c r="B106" i="10"/>
  <c r="D105" i="11"/>
  <c r="D105" i="10"/>
  <c r="F103" i="11"/>
  <c r="F103" i="10"/>
  <c r="B102" i="11"/>
  <c r="B102" i="10"/>
  <c r="D101" i="11"/>
  <c r="D101" i="10"/>
  <c r="E100" i="11"/>
  <c r="E100" i="10"/>
  <c r="H98" i="11"/>
  <c r="H98" i="10"/>
  <c r="C97" i="11"/>
  <c r="C97" i="10"/>
  <c r="D96" i="11"/>
  <c r="D96" i="10"/>
  <c r="F94" i="11"/>
  <c r="F94" i="10"/>
  <c r="B93" i="11"/>
  <c r="B93" i="10"/>
  <c r="C92" i="11"/>
  <c r="C92" i="10"/>
  <c r="E91" i="11"/>
  <c r="E91" i="10"/>
  <c r="B78" i="10"/>
  <c r="B78" i="11"/>
  <c r="C76" i="10"/>
  <c r="C76" i="11"/>
  <c r="D74" i="11"/>
  <c r="D74" i="10"/>
  <c r="D64" i="11"/>
  <c r="D64" i="10"/>
  <c r="C58" i="11"/>
  <c r="C58" i="10"/>
  <c r="E57" i="11"/>
  <c r="E57" i="10"/>
  <c r="F55" i="11"/>
  <c r="F55" i="10"/>
  <c r="C54" i="11"/>
  <c r="C54" i="10"/>
  <c r="E53" i="11"/>
  <c r="E53" i="10"/>
  <c r="F51" i="11"/>
  <c r="F51" i="10"/>
  <c r="C50" i="11"/>
  <c r="C50" i="10"/>
  <c r="E49" i="11"/>
  <c r="E49" i="10"/>
  <c r="B46" i="11"/>
  <c r="B46" i="10"/>
  <c r="D45" i="11"/>
  <c r="D45" i="10"/>
  <c r="B119" i="11"/>
  <c r="B119" i="10"/>
  <c r="D118" i="11"/>
  <c r="D118" i="10"/>
  <c r="F116" i="11"/>
  <c r="F116" i="10"/>
  <c r="H115" i="11"/>
  <c r="H115" i="10"/>
  <c r="C114" i="11"/>
  <c r="C114" i="10"/>
  <c r="E113" i="11"/>
  <c r="E113" i="10"/>
  <c r="F111" i="11"/>
  <c r="F111" i="10"/>
  <c r="B110" i="11"/>
  <c r="B110" i="10"/>
  <c r="D109" i="11"/>
  <c r="D109" i="10"/>
  <c r="E108" i="11"/>
  <c r="E108" i="10"/>
  <c r="H106" i="11"/>
  <c r="H106" i="10"/>
  <c r="C105" i="11"/>
  <c r="C105" i="10"/>
  <c r="E104" i="11"/>
  <c r="E104" i="10"/>
  <c r="H102" i="11"/>
  <c r="H102" i="10"/>
  <c r="C101" i="11"/>
  <c r="C101" i="10"/>
  <c r="D100" i="11"/>
  <c r="D100" i="10"/>
  <c r="F98" i="11"/>
  <c r="F98" i="10"/>
  <c r="B97" i="11"/>
  <c r="B97" i="10"/>
  <c r="C96" i="11"/>
  <c r="C96" i="10"/>
  <c r="E95" i="11"/>
  <c r="E95" i="10"/>
  <c r="H93" i="11"/>
  <c r="H93" i="10"/>
  <c r="B92" i="11"/>
  <c r="B92" i="10"/>
  <c r="D91" i="11"/>
  <c r="D91" i="10"/>
  <c r="D85" i="10"/>
  <c r="D85" i="11"/>
  <c r="D79" i="11"/>
  <c r="D79" i="10"/>
  <c r="B76" i="11"/>
  <c r="B76" i="10"/>
  <c r="C72" i="11"/>
  <c r="C72" i="10"/>
  <c r="B58" i="11"/>
  <c r="B58" i="10"/>
  <c r="D57" i="11"/>
  <c r="D57" i="10"/>
  <c r="B54" i="11"/>
  <c r="B54" i="10"/>
  <c r="D53" i="11"/>
  <c r="D53" i="10"/>
  <c r="B50" i="11"/>
  <c r="B50" i="10"/>
  <c r="D49" i="11"/>
  <c r="D49" i="10"/>
  <c r="E48" i="11"/>
  <c r="E48" i="10"/>
  <c r="C45" i="11"/>
  <c r="C45" i="10"/>
  <c r="H110" i="11"/>
  <c r="H110" i="10"/>
  <c r="C109" i="11"/>
  <c r="C109" i="10"/>
  <c r="D108" i="11"/>
  <c r="D108" i="10"/>
  <c r="F106" i="11"/>
  <c r="F106" i="10"/>
  <c r="B105" i="11"/>
  <c r="B105" i="10"/>
  <c r="D104" i="11"/>
  <c r="D104" i="10"/>
  <c r="F102" i="11"/>
  <c r="F102" i="10"/>
  <c r="B101" i="11"/>
  <c r="B101" i="10"/>
  <c r="C100" i="11"/>
  <c r="C100" i="10"/>
  <c r="E99" i="11"/>
  <c r="E99" i="10"/>
  <c r="H97" i="11"/>
  <c r="H97" i="10"/>
  <c r="B96" i="11"/>
  <c r="B96" i="10"/>
  <c r="D95" i="11"/>
  <c r="D95" i="10"/>
  <c r="F93" i="11"/>
  <c r="F93" i="10"/>
  <c r="C91" i="11"/>
  <c r="C91" i="10"/>
  <c r="H77" i="7"/>
  <c r="B72" i="11"/>
  <c r="B72" i="10"/>
  <c r="B70" i="11"/>
  <c r="B70" i="10"/>
  <c r="B68" i="11"/>
  <c r="B68" i="10"/>
  <c r="C57" i="11"/>
  <c r="C57" i="10"/>
  <c r="E56" i="11"/>
  <c r="E56" i="10"/>
  <c r="C53" i="11"/>
  <c r="C53" i="10"/>
  <c r="E52" i="11"/>
  <c r="E52" i="10"/>
  <c r="C49" i="11"/>
  <c r="C49" i="10"/>
  <c r="D48" i="11"/>
  <c r="D48" i="10"/>
  <c r="F46" i="11"/>
  <c r="F46" i="10"/>
  <c r="B45" i="11"/>
  <c r="B45" i="10"/>
  <c r="H101" i="11"/>
  <c r="H101" i="10"/>
  <c r="B100" i="11"/>
  <c r="B100" i="10"/>
  <c r="D99" i="11"/>
  <c r="D99" i="10"/>
  <c r="F97" i="11"/>
  <c r="F97" i="10"/>
  <c r="C95" i="11"/>
  <c r="C95" i="10"/>
  <c r="E94" i="11"/>
  <c r="E94" i="10"/>
  <c r="H92" i="11"/>
  <c r="H92" i="10"/>
  <c r="B91" i="11"/>
  <c r="B91" i="10"/>
  <c r="B87" i="11"/>
  <c r="B87" i="10"/>
  <c r="F58" i="11"/>
  <c r="F58" i="10"/>
  <c r="B57" i="11"/>
  <c r="B57" i="10"/>
  <c r="H56" i="7"/>
  <c r="T56" i="7" s="1"/>
  <c r="V56" i="7" s="1"/>
  <c r="D56" i="11"/>
  <c r="D56" i="10"/>
  <c r="F54" i="11"/>
  <c r="F54" i="10"/>
  <c r="B53" i="11"/>
  <c r="B53" i="10"/>
  <c r="H52" i="7"/>
  <c r="T52" i="7" s="1"/>
  <c r="D52" i="11"/>
  <c r="D52" i="10"/>
  <c r="F50" i="11"/>
  <c r="F50" i="10"/>
  <c r="B49" i="11"/>
  <c r="B49" i="10"/>
  <c r="C48" i="11"/>
  <c r="C48" i="10"/>
  <c r="E47" i="11"/>
  <c r="E47" i="10"/>
  <c r="F114" i="11"/>
  <c r="F114" i="10"/>
  <c r="B113" i="11"/>
  <c r="B113" i="10"/>
  <c r="C112" i="11"/>
  <c r="C112" i="10"/>
  <c r="E111" i="11"/>
  <c r="E111" i="10"/>
  <c r="H109" i="11"/>
  <c r="H109" i="10"/>
  <c r="B108" i="11"/>
  <c r="B108" i="10"/>
  <c r="D107" i="11"/>
  <c r="D107" i="10"/>
  <c r="F105" i="11"/>
  <c r="F105" i="10"/>
  <c r="B104" i="11"/>
  <c r="B104" i="10"/>
  <c r="D103" i="11"/>
  <c r="D103" i="10"/>
  <c r="F101" i="11"/>
  <c r="F101" i="10"/>
  <c r="C99" i="11"/>
  <c r="C99" i="10"/>
  <c r="E98" i="11"/>
  <c r="E98" i="10"/>
  <c r="H96" i="11"/>
  <c r="H96" i="10"/>
  <c r="B95" i="11"/>
  <c r="B95" i="10"/>
  <c r="D94" i="11"/>
  <c r="D94" i="10"/>
  <c r="F92" i="11"/>
  <c r="F92" i="10"/>
  <c r="H91" i="11"/>
  <c r="H91" i="10"/>
  <c r="B77" i="11"/>
  <c r="B77" i="10"/>
  <c r="C75" i="10"/>
  <c r="C75" i="11"/>
  <c r="D67" i="11"/>
  <c r="D67" i="10"/>
  <c r="H63" i="7"/>
  <c r="T63" i="7" s="1"/>
  <c r="F57" i="11"/>
  <c r="F57" i="10"/>
  <c r="C56" i="11"/>
  <c r="C56" i="10"/>
  <c r="E55" i="11"/>
  <c r="E55" i="10"/>
  <c r="F53" i="11"/>
  <c r="F53" i="10"/>
  <c r="C52" i="11"/>
  <c r="C52" i="10"/>
  <c r="E51" i="11"/>
  <c r="E51" i="10"/>
  <c r="F49" i="11"/>
  <c r="F49" i="10"/>
  <c r="B48" i="11"/>
  <c r="B48" i="10"/>
  <c r="D47" i="11"/>
  <c r="D47" i="10"/>
  <c r="H45" i="7"/>
  <c r="T45" i="7" s="1"/>
  <c r="V45" i="7" s="1"/>
  <c r="AG45" i="7" s="1"/>
  <c r="E124" i="11"/>
  <c r="E124" i="10"/>
  <c r="H122" i="11"/>
  <c r="H122" i="10"/>
  <c r="C121" i="11"/>
  <c r="C121" i="10"/>
  <c r="D120" i="11"/>
  <c r="D120" i="10"/>
  <c r="F118" i="11"/>
  <c r="F118" i="10"/>
  <c r="B117" i="11"/>
  <c r="B117" i="10"/>
  <c r="C116" i="11"/>
  <c r="C116" i="10"/>
  <c r="E115" i="11"/>
  <c r="E115" i="10"/>
  <c r="H113" i="11"/>
  <c r="H113" i="10"/>
  <c r="B112" i="11"/>
  <c r="B112" i="10"/>
  <c r="D111" i="11"/>
  <c r="D111" i="10"/>
  <c r="F109" i="11"/>
  <c r="F109" i="10"/>
  <c r="C107" i="11"/>
  <c r="C107" i="10"/>
  <c r="E106" i="11"/>
  <c r="E106" i="10"/>
  <c r="H104" i="11"/>
  <c r="H104" i="10"/>
  <c r="C103" i="11"/>
  <c r="C103" i="10"/>
  <c r="E102" i="11"/>
  <c r="E102" i="10"/>
  <c r="H100" i="11"/>
  <c r="H100" i="10"/>
  <c r="B99" i="11"/>
  <c r="B99" i="10"/>
  <c r="D98" i="11"/>
  <c r="D98" i="10"/>
  <c r="F96" i="11"/>
  <c r="F96" i="10"/>
  <c r="H95" i="11"/>
  <c r="H95" i="10"/>
  <c r="C94" i="11"/>
  <c r="C94" i="10"/>
  <c r="E93" i="11"/>
  <c r="E93" i="10"/>
  <c r="F91" i="11"/>
  <c r="F91" i="10"/>
  <c r="H84" i="7"/>
  <c r="H82" i="7"/>
  <c r="H80" i="7"/>
  <c r="H78" i="7"/>
  <c r="T78" i="7" s="1"/>
  <c r="B75" i="10"/>
  <c r="B75" i="11"/>
  <c r="H59" i="7"/>
  <c r="T59" i="7" s="1"/>
  <c r="D59" i="10"/>
  <c r="B56" i="11"/>
  <c r="B56" i="10"/>
  <c r="D55" i="11"/>
  <c r="D55" i="10"/>
  <c r="B52" i="11"/>
  <c r="B52" i="10"/>
  <c r="D51" i="11"/>
  <c r="D51" i="10"/>
  <c r="C47" i="11"/>
  <c r="C47" i="10"/>
  <c r="E46" i="11"/>
  <c r="E46" i="10"/>
  <c r="B73" i="11"/>
  <c r="B73" i="10"/>
  <c r="C61" i="10"/>
  <c r="C61" i="11"/>
  <c r="C59" i="11"/>
  <c r="C59" i="10"/>
  <c r="E58" i="11"/>
  <c r="E58" i="10"/>
  <c r="C55" i="11"/>
  <c r="C55" i="10"/>
  <c r="E54" i="11"/>
  <c r="E54" i="10"/>
  <c r="C51" i="11"/>
  <c r="C51" i="10"/>
  <c r="E50" i="11"/>
  <c r="E50" i="10"/>
  <c r="F48" i="11"/>
  <c r="F48" i="10"/>
  <c r="B47" i="11"/>
  <c r="B47" i="10"/>
  <c r="H46" i="7"/>
  <c r="T46" i="7" s="1"/>
  <c r="V46" i="7" s="1"/>
  <c r="D46" i="11"/>
  <c r="D46" i="10"/>
  <c r="X10" i="11"/>
  <c r="AF10" i="11" s="1"/>
  <c r="AL10" i="11" s="1"/>
  <c r="X26" i="11"/>
  <c r="AF26" i="11" s="1"/>
  <c r="AL26" i="11" s="1"/>
  <c r="AF2" i="11"/>
  <c r="AL2" i="11" s="1"/>
  <c r="X34" i="11"/>
  <c r="AF34" i="11" s="1"/>
  <c r="AL34" i="11" s="1"/>
  <c r="V15" i="11"/>
  <c r="X15" i="11" s="1"/>
  <c r="AF755" i="11"/>
  <c r="AL755" i="11" s="1"/>
  <c r="AF791" i="11"/>
  <c r="AL791" i="11" s="1"/>
  <c r="AF787" i="11"/>
  <c r="AL787" i="11" s="1"/>
  <c r="AF784" i="11"/>
  <c r="AL784" i="11" s="1"/>
  <c r="AF779" i="11"/>
  <c r="AL779" i="11" s="1"/>
  <c r="AF735" i="11"/>
  <c r="AL735" i="11" s="1"/>
  <c r="V31" i="11"/>
  <c r="X31" i="11" s="1"/>
  <c r="AF31" i="11" s="1"/>
  <c r="AL31" i="11" s="1"/>
  <c r="X18" i="11"/>
  <c r="V16" i="11"/>
  <c r="X16" i="11" s="1"/>
  <c r="AF16" i="11" s="1"/>
  <c r="AL16" i="11" s="1"/>
  <c r="AF793" i="11"/>
  <c r="AL793" i="11" s="1"/>
  <c r="AF783" i="11"/>
  <c r="AL783" i="11" s="1"/>
  <c r="AF763" i="11"/>
  <c r="AL763" i="11" s="1"/>
  <c r="AF743" i="11"/>
  <c r="AL743" i="11" s="1"/>
  <c r="X56" i="11"/>
  <c r="AF785" i="11"/>
  <c r="AL785" i="11" s="1"/>
  <c r="AF551" i="11"/>
  <c r="AL551" i="11" s="1"/>
  <c r="AF747" i="11"/>
  <c r="AL747" i="11" s="1"/>
  <c r="AF466" i="11"/>
  <c r="AL466" i="11" s="1"/>
  <c r="AF771" i="11"/>
  <c r="AL771" i="11" s="1"/>
  <c r="AF759" i="11"/>
  <c r="AL759" i="11" s="1"/>
  <c r="AF685" i="11"/>
  <c r="AL685" i="11" s="1"/>
  <c r="AF687" i="11"/>
  <c r="AF751" i="11"/>
  <c r="AL751" i="11" s="1"/>
  <c r="AF673" i="11"/>
  <c r="AL673" i="11" s="1"/>
  <c r="AF555" i="11"/>
  <c r="AL555" i="11" s="1"/>
  <c r="AF347" i="11"/>
  <c r="AL347" i="11" s="1"/>
  <c r="AF470" i="11"/>
  <c r="AL470" i="11" s="1"/>
  <c r="AF446" i="11"/>
  <c r="AL446" i="11" s="1"/>
  <c r="AF422" i="11"/>
  <c r="AL422" i="11" s="1"/>
  <c r="AF359" i="11"/>
  <c r="AL359" i="11" s="1"/>
  <c r="AF295" i="11"/>
  <c r="AL295" i="11" s="1"/>
  <c r="AF511" i="11"/>
  <c r="AL511" i="11" s="1"/>
  <c r="AF531" i="11"/>
  <c r="AL531" i="11" s="1"/>
  <c r="AF503" i="11"/>
  <c r="AL503" i="11" s="1"/>
  <c r="AF464" i="11"/>
  <c r="AL464" i="11" s="1"/>
  <c r="AF418" i="11"/>
  <c r="AL418" i="11" s="1"/>
  <c r="AF527" i="11"/>
  <c r="AL527" i="11" s="1"/>
  <c r="AF438" i="11"/>
  <c r="AL438" i="11" s="1"/>
  <c r="AF523" i="11"/>
  <c r="AL523" i="11" s="1"/>
  <c r="AF452" i="11"/>
  <c r="AL452" i="11" s="1"/>
  <c r="AF397" i="11"/>
  <c r="AL397" i="11" s="1"/>
  <c r="AF393" i="11"/>
  <c r="AL393" i="11" s="1"/>
  <c r="AF371" i="11"/>
  <c r="AL371" i="11" s="1"/>
  <c r="AF361" i="11"/>
  <c r="AL361" i="11" s="1"/>
  <c r="AF457" i="11"/>
  <c r="AL457" i="11" s="1"/>
  <c r="AF405" i="11"/>
  <c r="AL405" i="11" s="1"/>
  <c r="AF389" i="11"/>
  <c r="AL389" i="11" s="1"/>
  <c r="AF263" i="11"/>
  <c r="AL263" i="11" s="1"/>
  <c r="AF413" i="11"/>
  <c r="AL413" i="11" s="1"/>
  <c r="AF460" i="11"/>
  <c r="AL460" i="11" s="1"/>
  <c r="AF401" i="11"/>
  <c r="AL401" i="11" s="1"/>
  <c r="AF385" i="11"/>
  <c r="AL385" i="11" s="1"/>
  <c r="AF235" i="11"/>
  <c r="AF352" i="11"/>
  <c r="AL352" i="11" s="1"/>
  <c r="AF317" i="11"/>
  <c r="AL317" i="11" s="1"/>
  <c r="AF203" i="11"/>
  <c r="AL203" i="11" s="1"/>
  <c r="AF319" i="11"/>
  <c r="AL319" i="11" s="1"/>
  <c r="AF351" i="11"/>
  <c r="AL351" i="11" s="1"/>
  <c r="AF255" i="11"/>
  <c r="AL255" i="11" s="1"/>
  <c r="AF307" i="11"/>
  <c r="AF239" i="11"/>
  <c r="AL239" i="11" s="1"/>
  <c r="AF343" i="11"/>
  <c r="AL343" i="11" s="1"/>
  <c r="AF223" i="11"/>
  <c r="AL223" i="11" s="1"/>
  <c r="AF207" i="11"/>
  <c r="AL207" i="11" s="1"/>
  <c r="AF191" i="11"/>
  <c r="AL191" i="11" s="1"/>
  <c r="AF789" i="11"/>
  <c r="AL789" i="11" s="1"/>
  <c r="AF675" i="11"/>
  <c r="AL675" i="11" s="1"/>
  <c r="Z617" i="11"/>
  <c r="Z505" i="11"/>
  <c r="Z469" i="11"/>
  <c r="AF450" i="11"/>
  <c r="AL450" i="11" s="1"/>
  <c r="X450" i="11"/>
  <c r="AF429" i="11"/>
  <c r="AL429" i="11" s="1"/>
  <c r="Z369" i="11"/>
  <c r="Z333" i="11"/>
  <c r="AF621" i="11"/>
  <c r="AL621" i="11" s="1"/>
  <c r="X565" i="11"/>
  <c r="AF565" i="11"/>
  <c r="Z785" i="11"/>
  <c r="Z673" i="11"/>
  <c r="Z593" i="11"/>
  <c r="X561" i="11"/>
  <c r="AF561" i="11"/>
  <c r="AL561" i="11" s="1"/>
  <c r="X458" i="11"/>
  <c r="AF458" i="11"/>
  <c r="AL458" i="11" s="1"/>
  <c r="Z433" i="11"/>
  <c r="X305" i="11"/>
  <c r="AF305" i="11"/>
  <c r="AL305" i="11" s="1"/>
  <c r="Z213" i="11"/>
  <c r="AF199" i="11"/>
  <c r="AL199" i="11" s="1"/>
  <c r="X199" i="11"/>
  <c r="X125" i="11"/>
  <c r="AF125" i="11"/>
  <c r="AL125" i="11" s="1"/>
  <c r="X117" i="11"/>
  <c r="AF117" i="11"/>
  <c r="AL117" i="11" s="1"/>
  <c r="AF752" i="11"/>
  <c r="AL752" i="11" s="1"/>
  <c r="X513" i="11"/>
  <c r="AF513" i="11"/>
  <c r="AL513" i="11" s="1"/>
  <c r="AF303" i="11"/>
  <c r="AL303" i="11" s="1"/>
  <c r="AF798" i="11"/>
  <c r="AL798" i="11" s="1"/>
  <c r="X787" i="11"/>
  <c r="X785" i="11"/>
  <c r="X673" i="11"/>
  <c r="AF661" i="11"/>
  <c r="AL661" i="11" s="1"/>
  <c r="Z625" i="11"/>
  <c r="Z569" i="11"/>
  <c r="AF552" i="11"/>
  <c r="AL552" i="11" s="1"/>
  <c r="AF519" i="11"/>
  <c r="AL519" i="11" s="1"/>
  <c r="X519" i="11"/>
  <c r="AF454" i="11"/>
  <c r="X454" i="11"/>
  <c r="Z449" i="11"/>
  <c r="X438" i="11"/>
  <c r="X401" i="11"/>
  <c r="AF369" i="11"/>
  <c r="AL369" i="11" s="1"/>
  <c r="X352" i="11"/>
  <c r="X333" i="11"/>
  <c r="AF333" i="11"/>
  <c r="Z313" i="11"/>
  <c r="X265" i="11"/>
  <c r="AF265" i="11"/>
  <c r="AL265" i="11" s="1"/>
  <c r="X232" i="11"/>
  <c r="AF232" i="11"/>
  <c r="AL232" i="11" s="1"/>
  <c r="X227" i="11"/>
  <c r="AF794" i="11"/>
  <c r="AL794" i="11" s="1"/>
  <c r="AF776" i="11"/>
  <c r="AL776" i="11" s="1"/>
  <c r="X511" i="11"/>
  <c r="Z465" i="11"/>
  <c r="Z377" i="11"/>
  <c r="Z293" i="11"/>
  <c r="AF275" i="11"/>
  <c r="AL275" i="11" s="1"/>
  <c r="X275" i="11"/>
  <c r="X204" i="11"/>
  <c r="AF204" i="11"/>
  <c r="AL204" i="11" s="1"/>
  <c r="AF434" i="11"/>
  <c r="AL434" i="11" s="1"/>
  <c r="X434" i="11"/>
  <c r="Z677" i="11"/>
  <c r="Z633" i="11"/>
  <c r="Z601" i="11"/>
  <c r="Z577" i="11"/>
  <c r="X557" i="11"/>
  <c r="AF557" i="11"/>
  <c r="AL557" i="11" s="1"/>
  <c r="Z537" i="11"/>
  <c r="Z521" i="11"/>
  <c r="Z453" i="11"/>
  <c r="X422" i="11"/>
  <c r="X385" i="11"/>
  <c r="X356" i="11"/>
  <c r="AF356" i="11"/>
  <c r="AL356" i="11" s="1"/>
  <c r="X329" i="11"/>
  <c r="AF329" i="11"/>
  <c r="AL329" i="11" s="1"/>
  <c r="Z245" i="11"/>
  <c r="AF788" i="11"/>
  <c r="AL788" i="11" s="1"/>
  <c r="X771" i="11"/>
  <c r="Z681" i="11"/>
  <c r="AF665" i="11"/>
  <c r="AL665" i="11" s="1"/>
  <c r="X521" i="11"/>
  <c r="AF521" i="11"/>
  <c r="AL521" i="11" s="1"/>
  <c r="AF472" i="11"/>
  <c r="AL472" i="11" s="1"/>
  <c r="Z445" i="11"/>
  <c r="AF409" i="11"/>
  <c r="AL409" i="11" s="1"/>
  <c r="X409" i="11"/>
  <c r="AF377" i="11"/>
  <c r="AL377" i="11" s="1"/>
  <c r="Z353" i="11"/>
  <c r="Z277" i="11"/>
  <c r="Z797" i="11"/>
  <c r="Z793" i="11"/>
  <c r="Z685" i="11"/>
  <c r="Z641" i="11"/>
  <c r="Z609" i="11"/>
  <c r="Z585" i="11"/>
  <c r="Z513" i="11"/>
  <c r="Z429" i="11"/>
  <c r="Z381" i="11"/>
  <c r="AF367" i="11"/>
  <c r="AL367" i="11" s="1"/>
  <c r="X367" i="11"/>
  <c r="Z341" i="11"/>
  <c r="X277" i="11"/>
  <c r="AF277" i="11"/>
  <c r="AL277" i="11" s="1"/>
  <c r="Z417" i="11"/>
  <c r="X293" i="11"/>
  <c r="AF293" i="11"/>
  <c r="AL293" i="11" s="1"/>
  <c r="Z285" i="11"/>
  <c r="Z237" i="11"/>
  <c r="Z201" i="11"/>
  <c r="Z161" i="11"/>
  <c r="AF505" i="11"/>
  <c r="AL505" i="11" s="1"/>
  <c r="Z405" i="11"/>
  <c r="Z397" i="11"/>
  <c r="Z389" i="11"/>
  <c r="Z361" i="11"/>
  <c r="Z317" i="11"/>
  <c r="Z297" i="11"/>
  <c r="X237" i="11"/>
  <c r="AF237" i="11"/>
  <c r="AL237" i="11" s="1"/>
  <c r="AF231" i="11"/>
  <c r="AL231" i="11" s="1"/>
  <c r="X231" i="11"/>
  <c r="Z209" i="11"/>
  <c r="X179" i="11"/>
  <c r="AF179" i="11"/>
  <c r="AL179" i="11" s="1"/>
  <c r="Z165" i="11"/>
  <c r="Z133" i="11"/>
  <c r="Z101" i="11"/>
  <c r="Z457" i="11"/>
  <c r="Z437" i="11"/>
  <c r="Z421" i="11"/>
  <c r="Z373" i="11"/>
  <c r="X341" i="11"/>
  <c r="AF341" i="11"/>
  <c r="AL341" i="11" s="1"/>
  <c r="Z233" i="11"/>
  <c r="Z197" i="11"/>
  <c r="Z181" i="11"/>
  <c r="Z129" i="11"/>
  <c r="Z121" i="11"/>
  <c r="Z113" i="11"/>
  <c r="AF553" i="11"/>
  <c r="AL553" i="11" s="1"/>
  <c r="AF529" i="11"/>
  <c r="AL529" i="11" s="1"/>
  <c r="X523" i="11"/>
  <c r="X470" i="11"/>
  <c r="X466" i="11"/>
  <c r="Z461" i="11"/>
  <c r="X457" i="11"/>
  <c r="X418" i="11"/>
  <c r="Z409" i="11"/>
  <c r="AF325" i="11"/>
  <c r="AL325" i="11" s="1"/>
  <c r="X289" i="11"/>
  <c r="AF289" i="11"/>
  <c r="AL289" i="11" s="1"/>
  <c r="X260" i="11"/>
  <c r="AF260" i="11"/>
  <c r="AL260" i="11" s="1"/>
  <c r="Z241" i="11"/>
  <c r="X236" i="11"/>
  <c r="AF236" i="11"/>
  <c r="AL236" i="11" s="1"/>
  <c r="X209" i="11"/>
  <c r="AF209" i="11"/>
  <c r="AL209" i="11" s="1"/>
  <c r="Z173" i="11"/>
  <c r="Z169" i="11"/>
  <c r="X165" i="11"/>
  <c r="AF165" i="11"/>
  <c r="AL165" i="11" s="1"/>
  <c r="X156" i="11"/>
  <c r="AF156" i="11"/>
  <c r="AL156" i="11" s="1"/>
  <c r="X133" i="11"/>
  <c r="AF133" i="11"/>
  <c r="AL133" i="11" s="1"/>
  <c r="Z93" i="11"/>
  <c r="Z645" i="11"/>
  <c r="Z637" i="11"/>
  <c r="Z629" i="11"/>
  <c r="Z621" i="11"/>
  <c r="Z613" i="11"/>
  <c r="Z605" i="11"/>
  <c r="Z597" i="11"/>
  <c r="Z589" i="11"/>
  <c r="Z581" i="11"/>
  <c r="Z573" i="11"/>
  <c r="AF525" i="11"/>
  <c r="AL525" i="11" s="1"/>
  <c r="Z441" i="11"/>
  <c r="Z425" i="11"/>
  <c r="AF365" i="11"/>
  <c r="AL365" i="11" s="1"/>
  <c r="AF291" i="11"/>
  <c r="AL291" i="11" s="1"/>
  <c r="X291" i="11"/>
  <c r="X244" i="11"/>
  <c r="AF244" i="11"/>
  <c r="AL244" i="11" s="1"/>
  <c r="Z205" i="11"/>
  <c r="X129" i="11"/>
  <c r="AF129" i="11"/>
  <c r="AL129" i="11" s="1"/>
  <c r="X121" i="11"/>
  <c r="AF121" i="11"/>
  <c r="AL121" i="11" s="1"/>
  <c r="X113" i="11"/>
  <c r="AF113" i="11"/>
  <c r="Z413" i="11"/>
  <c r="Z401" i="11"/>
  <c r="Z393" i="11"/>
  <c r="Z385" i="11"/>
  <c r="Z281" i="11"/>
  <c r="X273" i="11"/>
  <c r="AF273" i="11"/>
  <c r="AL273" i="11" s="1"/>
  <c r="Z261" i="11"/>
  <c r="X241" i="11"/>
  <c r="AF241" i="11"/>
  <c r="AL241" i="11" s="1"/>
  <c r="Z229" i="11"/>
  <c r="Z177" i="11"/>
  <c r="AF212" i="11"/>
  <c r="AL212" i="11" s="1"/>
  <c r="AF205" i="11"/>
  <c r="AL205" i="11" s="1"/>
  <c r="X195" i="11"/>
  <c r="AF180" i="11"/>
  <c r="AF169" i="11"/>
  <c r="AL169" i="11" s="1"/>
  <c r="AF160" i="11"/>
  <c r="AL160" i="11" s="1"/>
  <c r="AF151" i="11"/>
  <c r="AL151" i="11" s="1"/>
  <c r="AF138" i="11"/>
  <c r="AL138" i="11" s="1"/>
  <c r="AF130" i="11"/>
  <c r="AL130" i="11" s="1"/>
  <c r="AF93" i="11"/>
  <c r="AL93" i="11" s="1"/>
  <c r="AF200" i="11"/>
  <c r="AL200" i="11" s="1"/>
  <c r="X255" i="11"/>
  <c r="AF240" i="11"/>
  <c r="AL240" i="11" s="1"/>
  <c r="AF233" i="11"/>
  <c r="AL233" i="11" s="1"/>
  <c r="X223" i="11"/>
  <c r="AF208" i="11"/>
  <c r="AL208" i="11" s="1"/>
  <c r="AF201" i="11"/>
  <c r="AL201" i="11" s="1"/>
  <c r="X191" i="11"/>
  <c r="AF173" i="11"/>
  <c r="AL173" i="11" s="1"/>
  <c r="AF164" i="11"/>
  <c r="AF144" i="11"/>
  <c r="AL144" i="11" s="1"/>
  <c r="AF126" i="11"/>
  <c r="AF105" i="11"/>
  <c r="AL105" i="11" s="1"/>
  <c r="AF253" i="11"/>
  <c r="AL253" i="11" s="1"/>
  <c r="AF228" i="11"/>
  <c r="AL228" i="11" s="1"/>
  <c r="AF221" i="11"/>
  <c r="AL221" i="11" s="1"/>
  <c r="AF196" i="11"/>
  <c r="AL196" i="11" s="1"/>
  <c r="AF189" i="11"/>
  <c r="AL189" i="11" s="1"/>
  <c r="AF167" i="11"/>
  <c r="AL167" i="11" s="1"/>
  <c r="AF153" i="11"/>
  <c r="AL153" i="11" s="1"/>
  <c r="AF145" i="11"/>
  <c r="AL145" i="11" s="1"/>
  <c r="AF141" i="11"/>
  <c r="AL141" i="11" s="1"/>
  <c r="AF109" i="11"/>
  <c r="AL109" i="11" s="1"/>
  <c r="AF136" i="11"/>
  <c r="AL136" i="11" s="1"/>
  <c r="X762" i="11"/>
  <c r="AF762" i="11"/>
  <c r="X758" i="11"/>
  <c r="AF758" i="11"/>
  <c r="AL758" i="11" s="1"/>
  <c r="X754" i="11"/>
  <c r="AF754" i="11"/>
  <c r="AL754" i="11" s="1"/>
  <c r="X750" i="11"/>
  <c r="AF750" i="11"/>
  <c r="AL750" i="11" s="1"/>
  <c r="X746" i="11"/>
  <c r="AF746" i="11"/>
  <c r="X742" i="11"/>
  <c r="AF742" i="11"/>
  <c r="AL742" i="11" s="1"/>
  <c r="X738" i="11"/>
  <c r="AF738" i="11"/>
  <c r="AL738" i="11" s="1"/>
  <c r="X734" i="11"/>
  <c r="AF734" i="11"/>
  <c r="AL734" i="11" s="1"/>
  <c r="X727" i="11"/>
  <c r="AF727" i="11"/>
  <c r="X695" i="11"/>
  <c r="AF695" i="11"/>
  <c r="AL695" i="11" s="1"/>
  <c r="AF652" i="11"/>
  <c r="AL652" i="11" s="1"/>
  <c r="X652" i="11"/>
  <c r="X132" i="11"/>
  <c r="AF132" i="11"/>
  <c r="AL132" i="11" s="1"/>
  <c r="X782" i="11"/>
  <c r="AF782" i="11"/>
  <c r="AL782" i="11" s="1"/>
  <c r="X707" i="11"/>
  <c r="AF707" i="11"/>
  <c r="AL707" i="11" s="1"/>
  <c r="AF664" i="11"/>
  <c r="AL664" i="11" s="1"/>
  <c r="X664" i="11"/>
  <c r="X766" i="11"/>
  <c r="AF766" i="11"/>
  <c r="AL766" i="11" s="1"/>
  <c r="X526" i="11"/>
  <c r="AF526" i="11"/>
  <c r="X719" i="11"/>
  <c r="AF719" i="11"/>
  <c r="AL719" i="11" s="1"/>
  <c r="X790" i="11"/>
  <c r="AF790" i="11"/>
  <c r="AL790" i="11" s="1"/>
  <c r="X91" i="11"/>
  <c r="AF91" i="11"/>
  <c r="AL91" i="11" s="1"/>
  <c r="AF799" i="11"/>
  <c r="AL799" i="11" s="1"/>
  <c r="AF795" i="11"/>
  <c r="AL795" i="11" s="1"/>
  <c r="X783" i="11"/>
  <c r="X763" i="11"/>
  <c r="X731" i="11"/>
  <c r="AF731" i="11"/>
  <c r="AL731" i="11" s="1"/>
  <c r="X699" i="11"/>
  <c r="AF699" i="11"/>
  <c r="AL699" i="11" s="1"/>
  <c r="X682" i="11"/>
  <c r="AF682" i="11"/>
  <c r="AL682" i="11" s="1"/>
  <c r="AF656" i="11"/>
  <c r="AL656" i="11" s="1"/>
  <c r="X656" i="11"/>
  <c r="X471" i="11"/>
  <c r="AF471" i="11"/>
  <c r="AL471" i="11" s="1"/>
  <c r="AF792" i="11"/>
  <c r="X786" i="11"/>
  <c r="AF786" i="11"/>
  <c r="AL786" i="11" s="1"/>
  <c r="X778" i="11"/>
  <c r="AF778" i="11"/>
  <c r="AL778" i="11" s="1"/>
  <c r="X759" i="11"/>
  <c r="X755" i="11"/>
  <c r="X751" i="11"/>
  <c r="X747" i="11"/>
  <c r="X743" i="11"/>
  <c r="X739" i="11"/>
  <c r="X735" i="11"/>
  <c r="X711" i="11"/>
  <c r="AF711" i="11"/>
  <c r="AL711" i="11" s="1"/>
  <c r="AF668" i="11"/>
  <c r="AL668" i="11" s="1"/>
  <c r="X83" i="11"/>
  <c r="AF800" i="11"/>
  <c r="AL800" i="11" s="1"/>
  <c r="AF796" i="11"/>
  <c r="AL796" i="11" s="1"/>
  <c r="X774" i="11"/>
  <c r="AF774" i="11"/>
  <c r="AL774" i="11" s="1"/>
  <c r="X723" i="11"/>
  <c r="AF723" i="11"/>
  <c r="AL723" i="11" s="1"/>
  <c r="X691" i="11"/>
  <c r="AF691" i="11"/>
  <c r="AL691" i="11" s="1"/>
  <c r="X715" i="11"/>
  <c r="AF715" i="11"/>
  <c r="AL715" i="11" s="1"/>
  <c r="X770" i="11"/>
  <c r="AF770" i="11"/>
  <c r="AL770" i="11" s="1"/>
  <c r="X703" i="11"/>
  <c r="AF703" i="11"/>
  <c r="AL703" i="11" s="1"/>
  <c r="AF660" i="11"/>
  <c r="AL660" i="11" s="1"/>
  <c r="X660" i="11"/>
  <c r="X671" i="11"/>
  <c r="AF671" i="11"/>
  <c r="AL671" i="11" s="1"/>
  <c r="X644" i="11"/>
  <c r="AF644" i="11"/>
  <c r="AL644" i="11" s="1"/>
  <c r="X636" i="11"/>
  <c r="AF636" i="11"/>
  <c r="AL636" i="11" s="1"/>
  <c r="X628" i="11"/>
  <c r="AF628" i="11"/>
  <c r="AL628" i="11" s="1"/>
  <c r="X620" i="11"/>
  <c r="AF620" i="11"/>
  <c r="AL620" i="11" s="1"/>
  <c r="X612" i="11"/>
  <c r="AF612" i="11"/>
  <c r="AL612" i="11" s="1"/>
  <c r="X604" i="11"/>
  <c r="AF604" i="11"/>
  <c r="AL604" i="11" s="1"/>
  <c r="X596" i="11"/>
  <c r="AF596" i="11"/>
  <c r="AL596" i="11" s="1"/>
  <c r="X588" i="11"/>
  <c r="AF588" i="11"/>
  <c r="AL588" i="11" s="1"/>
  <c r="AF777" i="11"/>
  <c r="AL777" i="11" s="1"/>
  <c r="AF773" i="11"/>
  <c r="AL773" i="11" s="1"/>
  <c r="AF769" i="11"/>
  <c r="AL769" i="11" s="1"/>
  <c r="AF765" i="11"/>
  <c r="AL765" i="11" s="1"/>
  <c r="AF761" i="11"/>
  <c r="AL761" i="11" s="1"/>
  <c r="AF757" i="11"/>
  <c r="AL757" i="11" s="1"/>
  <c r="AF753" i="11"/>
  <c r="AL753" i="11" s="1"/>
  <c r="AF749" i="11"/>
  <c r="AL749" i="11" s="1"/>
  <c r="AF745" i="11"/>
  <c r="AL745" i="11" s="1"/>
  <c r="AF741" i="11"/>
  <c r="AL741" i="11" s="1"/>
  <c r="AF737" i="11"/>
  <c r="AL737" i="11" s="1"/>
  <c r="AF733" i="11"/>
  <c r="AL733" i="11" s="1"/>
  <c r="AF729" i="11"/>
  <c r="AL729" i="11" s="1"/>
  <c r="AF725" i="11"/>
  <c r="AL725" i="11" s="1"/>
  <c r="AF721" i="11"/>
  <c r="AL721" i="11" s="1"/>
  <c r="AF717" i="11"/>
  <c r="AL717" i="11" s="1"/>
  <c r="AF713" i="11"/>
  <c r="AF709" i="11"/>
  <c r="AL709" i="11" s="1"/>
  <c r="AF705" i="11"/>
  <c r="AL705" i="11" s="1"/>
  <c r="AF701" i="11"/>
  <c r="AL701" i="11" s="1"/>
  <c r="AF697" i="11"/>
  <c r="AL697" i="11" s="1"/>
  <c r="AF693" i="11"/>
  <c r="AL693" i="11" s="1"/>
  <c r="AF689" i="11"/>
  <c r="AL689" i="11" s="1"/>
  <c r="AF680" i="11"/>
  <c r="AL680" i="11" s="1"/>
  <c r="X674" i="11"/>
  <c r="AF674" i="11"/>
  <c r="AL674" i="11" s="1"/>
  <c r="X667" i="11"/>
  <c r="AF667" i="11"/>
  <c r="AL667" i="11" s="1"/>
  <c r="X564" i="11"/>
  <c r="AF564" i="11"/>
  <c r="AL564" i="11" s="1"/>
  <c r="X686" i="11"/>
  <c r="AF686" i="11"/>
  <c r="AL686" i="11" s="1"/>
  <c r="X663" i="11"/>
  <c r="AF663" i="11"/>
  <c r="AL663" i="11" s="1"/>
  <c r="X659" i="11"/>
  <c r="AF659" i="11"/>
  <c r="AL659" i="11" s="1"/>
  <c r="X655" i="11"/>
  <c r="AF655" i="11"/>
  <c r="AL655" i="11" s="1"/>
  <c r="X651" i="11"/>
  <c r="AF730" i="11"/>
  <c r="AL730" i="11" s="1"/>
  <c r="AF726" i="11"/>
  <c r="AL726" i="11" s="1"/>
  <c r="AF722" i="11"/>
  <c r="AL722" i="11" s="1"/>
  <c r="AF718" i="11"/>
  <c r="AL718" i="11" s="1"/>
  <c r="AF714" i="11"/>
  <c r="AL714" i="11" s="1"/>
  <c r="AF710" i="11"/>
  <c r="AL710" i="11" s="1"/>
  <c r="AF706" i="11"/>
  <c r="AL706" i="11" s="1"/>
  <c r="AF702" i="11"/>
  <c r="AL702" i="11" s="1"/>
  <c r="AF698" i="11"/>
  <c r="AL698" i="11" s="1"/>
  <c r="AF694" i="11"/>
  <c r="AL694" i="11" s="1"/>
  <c r="AF690" i="11"/>
  <c r="AL690" i="11" s="1"/>
  <c r="AF672" i="11"/>
  <c r="AL672" i="11" s="1"/>
  <c r="X687" i="11"/>
  <c r="AF684" i="11"/>
  <c r="AL684" i="11" s="1"/>
  <c r="X678" i="11"/>
  <c r="AF678" i="11"/>
  <c r="AL678" i="11" s="1"/>
  <c r="X668" i="11"/>
  <c r="X648" i="11"/>
  <c r="AF648" i="11"/>
  <c r="AL648" i="11" s="1"/>
  <c r="X640" i="11"/>
  <c r="AF640" i="11"/>
  <c r="AL640" i="11" s="1"/>
  <c r="X632" i="11"/>
  <c r="AF632" i="11"/>
  <c r="AL632" i="11" s="1"/>
  <c r="X624" i="11"/>
  <c r="AF624" i="11"/>
  <c r="AL624" i="11" s="1"/>
  <c r="X616" i="11"/>
  <c r="AF616" i="11"/>
  <c r="AL616" i="11" s="1"/>
  <c r="X608" i="11"/>
  <c r="AF608" i="11"/>
  <c r="AL608" i="11" s="1"/>
  <c r="X600" i="11"/>
  <c r="AF600" i="11"/>
  <c r="AL600" i="11" s="1"/>
  <c r="X592" i="11"/>
  <c r="AF592" i="11"/>
  <c r="AL592" i="11" s="1"/>
  <c r="X542" i="11"/>
  <c r="AF542" i="11"/>
  <c r="AL542" i="11" s="1"/>
  <c r="X540" i="11"/>
  <c r="AF540" i="11"/>
  <c r="AL540" i="11" s="1"/>
  <c r="X522" i="11"/>
  <c r="AF522" i="11"/>
  <c r="AL522" i="11" s="1"/>
  <c r="AF562" i="11"/>
  <c r="AL562" i="11" s="1"/>
  <c r="X550" i="11"/>
  <c r="AF550" i="11"/>
  <c r="AL550" i="11" s="1"/>
  <c r="X538" i="11"/>
  <c r="AF538" i="11"/>
  <c r="AL538" i="11" s="1"/>
  <c r="X518" i="11"/>
  <c r="AF518" i="11"/>
  <c r="AL518" i="11" s="1"/>
  <c r="AF670" i="11"/>
  <c r="AL670" i="11" s="1"/>
  <c r="AF666" i="11"/>
  <c r="AL666" i="11" s="1"/>
  <c r="AF662" i="11"/>
  <c r="AL662" i="11" s="1"/>
  <c r="AF658" i="11"/>
  <c r="AL658" i="11" s="1"/>
  <c r="AF654" i="11"/>
  <c r="AL654" i="11" s="1"/>
  <c r="AF650" i="11"/>
  <c r="AL650" i="11" s="1"/>
  <c r="AF646" i="11"/>
  <c r="AL646" i="11" s="1"/>
  <c r="AF642" i="11"/>
  <c r="AL642" i="11" s="1"/>
  <c r="AF638" i="11"/>
  <c r="AL638" i="11" s="1"/>
  <c r="AF634" i="11"/>
  <c r="AL634" i="11" s="1"/>
  <c r="AF630" i="11"/>
  <c r="AL630" i="11" s="1"/>
  <c r="AF626" i="11"/>
  <c r="AL626" i="11" s="1"/>
  <c r="AF622" i="11"/>
  <c r="AL622" i="11" s="1"/>
  <c r="AF618" i="11"/>
  <c r="AL618" i="11" s="1"/>
  <c r="AF614" i="11"/>
  <c r="AL614" i="11" s="1"/>
  <c r="AF610" i="11"/>
  <c r="AL610" i="11" s="1"/>
  <c r="AF606" i="11"/>
  <c r="AL606" i="11" s="1"/>
  <c r="AF602" i="11"/>
  <c r="AL602" i="11" s="1"/>
  <c r="AF598" i="11"/>
  <c r="AL598" i="11" s="1"/>
  <c r="AF594" i="11"/>
  <c r="AL594" i="11" s="1"/>
  <c r="AF590" i="11"/>
  <c r="AL590" i="11" s="1"/>
  <c r="AF586" i="11"/>
  <c r="AL586" i="11" s="1"/>
  <c r="AF582" i="11"/>
  <c r="AL582" i="11" s="1"/>
  <c r="AF578" i="11"/>
  <c r="AL578" i="11" s="1"/>
  <c r="AF574" i="11"/>
  <c r="AL574" i="11" s="1"/>
  <c r="AF570" i="11"/>
  <c r="AL570" i="11" s="1"/>
  <c r="AF566" i="11"/>
  <c r="AL566" i="11" s="1"/>
  <c r="AF559" i="11"/>
  <c r="AL559" i="11" s="1"/>
  <c r="X536" i="11"/>
  <c r="AF536" i="11"/>
  <c r="AL536" i="11" s="1"/>
  <c r="AF556" i="11"/>
  <c r="AL556" i="11" s="1"/>
  <c r="X551" i="11"/>
  <c r="AF548" i="11"/>
  <c r="AL548" i="11" s="1"/>
  <c r="X534" i="11"/>
  <c r="AF534" i="11"/>
  <c r="AL534" i="11" s="1"/>
  <c r="AF647" i="11"/>
  <c r="AL647" i="11" s="1"/>
  <c r="AF643" i="11"/>
  <c r="AL643" i="11" s="1"/>
  <c r="AF639" i="11"/>
  <c r="AL639" i="11" s="1"/>
  <c r="AF635" i="11"/>
  <c r="AL635" i="11" s="1"/>
  <c r="AF631" i="11"/>
  <c r="AL631" i="11" s="1"/>
  <c r="AF627" i="11"/>
  <c r="AL627" i="11" s="1"/>
  <c r="AF623" i="11"/>
  <c r="AL623" i="11" s="1"/>
  <c r="AF619" i="11"/>
  <c r="AL619" i="11" s="1"/>
  <c r="AF615" i="11"/>
  <c r="AL615" i="11" s="1"/>
  <c r="AF611" i="11"/>
  <c r="AL611" i="11" s="1"/>
  <c r="AF607" i="11"/>
  <c r="AL607" i="11" s="1"/>
  <c r="AF603" i="11"/>
  <c r="AL603" i="11" s="1"/>
  <c r="AF599" i="11"/>
  <c r="AL599" i="11" s="1"/>
  <c r="AF595" i="11"/>
  <c r="AL595" i="11" s="1"/>
  <c r="AF591" i="11"/>
  <c r="AF587" i="11"/>
  <c r="AL587" i="11" s="1"/>
  <c r="AF583" i="11"/>
  <c r="AL583" i="11" s="1"/>
  <c r="AF579" i="11"/>
  <c r="AL579" i="11" s="1"/>
  <c r="AF575" i="11"/>
  <c r="AL575" i="11" s="1"/>
  <c r="AF571" i="11"/>
  <c r="AL571" i="11" s="1"/>
  <c r="AF567" i="11"/>
  <c r="AL567" i="11" s="1"/>
  <c r="X532" i="11"/>
  <c r="AF532" i="11"/>
  <c r="AF560" i="11"/>
  <c r="AL560" i="11" s="1"/>
  <c r="X554" i="11"/>
  <c r="AF554" i="11"/>
  <c r="AL554" i="11" s="1"/>
  <c r="X546" i="11"/>
  <c r="AF546" i="11"/>
  <c r="AL546" i="11" s="1"/>
  <c r="X530" i="11"/>
  <c r="AF530" i="11"/>
  <c r="AL530" i="11" s="1"/>
  <c r="AF584" i="11"/>
  <c r="AF580" i="11"/>
  <c r="AL580" i="11" s="1"/>
  <c r="AF576" i="11"/>
  <c r="AL576" i="11" s="1"/>
  <c r="AF572" i="11"/>
  <c r="AL572" i="11" s="1"/>
  <c r="AF568" i="11"/>
  <c r="AL568" i="11" s="1"/>
  <c r="X544" i="11"/>
  <c r="AF544" i="11"/>
  <c r="AL544" i="11" s="1"/>
  <c r="X528" i="11"/>
  <c r="AF528" i="11"/>
  <c r="AF456" i="11"/>
  <c r="AL456" i="11" s="1"/>
  <c r="X456" i="11"/>
  <c r="X428" i="11"/>
  <c r="AF428" i="11"/>
  <c r="AL428" i="11" s="1"/>
  <c r="X314" i="11"/>
  <c r="AF314" i="11"/>
  <c r="AL314" i="11" s="1"/>
  <c r="X282" i="11"/>
  <c r="AF282" i="11"/>
  <c r="X262" i="11"/>
  <c r="AF262" i="11"/>
  <c r="AL262" i="11" s="1"/>
  <c r="X230" i="11"/>
  <c r="AF230" i="11"/>
  <c r="AL230" i="11" s="1"/>
  <c r="X198" i="11"/>
  <c r="AF198" i="11"/>
  <c r="AL198" i="11" s="1"/>
  <c r="X178" i="11"/>
  <c r="AF178" i="11"/>
  <c r="X463" i="11"/>
  <c r="AF463" i="11"/>
  <c r="AL463" i="11" s="1"/>
  <c r="X455" i="11"/>
  <c r="AF455" i="11"/>
  <c r="AL455" i="11" s="1"/>
  <c r="X432" i="11"/>
  <c r="AF432" i="11"/>
  <c r="AL432" i="11" s="1"/>
  <c r="AF524" i="11"/>
  <c r="AL524" i="11" s="1"/>
  <c r="AF520" i="11"/>
  <c r="AF516" i="11"/>
  <c r="AL516" i="11" s="1"/>
  <c r="AF512" i="11"/>
  <c r="AL512" i="11" s="1"/>
  <c r="AF508" i="11"/>
  <c r="AL508" i="11" s="1"/>
  <c r="AF504" i="11"/>
  <c r="AL504" i="11" s="1"/>
  <c r="AF500" i="11"/>
  <c r="AL500" i="11" s="1"/>
  <c r="AF496" i="11"/>
  <c r="AL496" i="11" s="1"/>
  <c r="AF492" i="11"/>
  <c r="AL492" i="11" s="1"/>
  <c r="AF488" i="11"/>
  <c r="AF484" i="11"/>
  <c r="AL484" i="11" s="1"/>
  <c r="AF480" i="11"/>
  <c r="AL480" i="11" s="1"/>
  <c r="AF476" i="11"/>
  <c r="AL476" i="11" s="1"/>
  <c r="X448" i="11"/>
  <c r="AF448" i="11"/>
  <c r="AL448" i="11" s="1"/>
  <c r="X444" i="11"/>
  <c r="AF444" i="11"/>
  <c r="AL444" i="11" s="1"/>
  <c r="X440" i="11"/>
  <c r="AF440" i="11"/>
  <c r="AL440" i="11" s="1"/>
  <c r="X436" i="11"/>
  <c r="AF436" i="11"/>
  <c r="AL436" i="11" s="1"/>
  <c r="AF363" i="11"/>
  <c r="AL363" i="11" s="1"/>
  <c r="X464" i="11"/>
  <c r="AF461" i="11"/>
  <c r="AL461" i="11" s="1"/>
  <c r="X358" i="11"/>
  <c r="AF358" i="11"/>
  <c r="X467" i="11"/>
  <c r="AF467" i="11"/>
  <c r="AL467" i="11" s="1"/>
  <c r="X451" i="11"/>
  <c r="AF451" i="11"/>
  <c r="AL451" i="11" s="1"/>
  <c r="AF375" i="11"/>
  <c r="AL375" i="11" s="1"/>
  <c r="X375" i="11"/>
  <c r="AF514" i="11"/>
  <c r="AL514" i="11" s="1"/>
  <c r="AF510" i="11"/>
  <c r="AF506" i="11"/>
  <c r="AL506" i="11" s="1"/>
  <c r="AF502" i="11"/>
  <c r="AL502" i="11" s="1"/>
  <c r="AF498" i="11"/>
  <c r="AL498" i="11" s="1"/>
  <c r="AF494" i="11"/>
  <c r="AL494" i="11" s="1"/>
  <c r="AF490" i="11"/>
  <c r="AL490" i="11" s="1"/>
  <c r="AF486" i="11"/>
  <c r="AL486" i="11" s="1"/>
  <c r="AF482" i="11"/>
  <c r="AL482" i="11" s="1"/>
  <c r="AF478" i="11"/>
  <c r="AF474" i="11"/>
  <c r="AL474" i="11" s="1"/>
  <c r="AF465" i="11"/>
  <c r="AL465" i="11" s="1"/>
  <c r="X459" i="11"/>
  <c r="AF459" i="11"/>
  <c r="AL459" i="11" s="1"/>
  <c r="X372" i="11"/>
  <c r="AF372" i="11"/>
  <c r="AL372" i="11" s="1"/>
  <c r="AF402" i="11"/>
  <c r="AL402" i="11" s="1"/>
  <c r="AF398" i="11"/>
  <c r="AF394" i="11"/>
  <c r="AL394" i="11" s="1"/>
  <c r="AF390" i="11"/>
  <c r="AL390" i="11" s="1"/>
  <c r="AF386" i="11"/>
  <c r="AL386" i="11" s="1"/>
  <c r="AF382" i="11"/>
  <c r="AL382" i="11" s="1"/>
  <c r="AF376" i="11"/>
  <c r="AL376" i="11" s="1"/>
  <c r="X370" i="11"/>
  <c r="AF370" i="11"/>
  <c r="AL370" i="11" s="1"/>
  <c r="X342" i="11"/>
  <c r="AF342" i="11"/>
  <c r="AL342" i="11" s="1"/>
  <c r="X310" i="11"/>
  <c r="AF310" i="11"/>
  <c r="AL310" i="11" s="1"/>
  <c r="X278" i="11"/>
  <c r="AF278" i="11"/>
  <c r="AL278" i="11" s="1"/>
  <c r="X250" i="11"/>
  <c r="AF250" i="11"/>
  <c r="AL250" i="11" s="1"/>
  <c r="X218" i="11"/>
  <c r="AF218" i="11"/>
  <c r="AL218" i="11" s="1"/>
  <c r="X186" i="11"/>
  <c r="AF186" i="11"/>
  <c r="AL186" i="11" s="1"/>
  <c r="X158" i="11"/>
  <c r="AF158" i="11"/>
  <c r="AL158" i="11" s="1"/>
  <c r="X350" i="11"/>
  <c r="AF350" i="11"/>
  <c r="AL350" i="11" s="1"/>
  <c r="X340" i="11"/>
  <c r="AF340" i="11"/>
  <c r="AL340" i="11" s="1"/>
  <c r="X338" i="11"/>
  <c r="AF338" i="11"/>
  <c r="AL338" i="11" s="1"/>
  <c r="X306" i="11"/>
  <c r="AF306" i="11"/>
  <c r="AL306" i="11" s="1"/>
  <c r="X274" i="11"/>
  <c r="AF274" i="11"/>
  <c r="AL274" i="11" s="1"/>
  <c r="X238" i="11"/>
  <c r="AF238" i="11"/>
  <c r="AL238" i="11" s="1"/>
  <c r="X206" i="11"/>
  <c r="AF206" i="11"/>
  <c r="AL206" i="11" s="1"/>
  <c r="X170" i="11"/>
  <c r="AF170" i="11"/>
  <c r="AL170" i="11" s="1"/>
  <c r="AF447" i="11"/>
  <c r="AL447" i="11" s="1"/>
  <c r="AF443" i="11"/>
  <c r="AL443" i="11" s="1"/>
  <c r="AF439" i="11"/>
  <c r="AF435" i="11"/>
  <c r="AL435" i="11" s="1"/>
  <c r="AF431" i="11"/>
  <c r="AL431" i="11" s="1"/>
  <c r="AF427" i="11"/>
  <c r="AL427" i="11" s="1"/>
  <c r="AF423" i="11"/>
  <c r="AL423" i="11" s="1"/>
  <c r="AF415" i="11"/>
  <c r="AL415" i="11" s="1"/>
  <c r="AF407" i="11"/>
  <c r="AL407" i="11" s="1"/>
  <c r="AF403" i="11"/>
  <c r="AL403" i="11" s="1"/>
  <c r="AF399" i="11"/>
  <c r="AL399" i="11" s="1"/>
  <c r="AF391" i="11"/>
  <c r="AF387" i="11"/>
  <c r="AL387" i="11" s="1"/>
  <c r="AF383" i="11"/>
  <c r="AL383" i="11" s="1"/>
  <c r="X371" i="11"/>
  <c r="AF368" i="11"/>
  <c r="AL368" i="11" s="1"/>
  <c r="X362" i="11"/>
  <c r="AF362" i="11"/>
  <c r="AL362" i="11" s="1"/>
  <c r="X336" i="11"/>
  <c r="AF336" i="11"/>
  <c r="AL336" i="11" s="1"/>
  <c r="X334" i="11"/>
  <c r="AF334" i="11"/>
  <c r="AL334" i="11" s="1"/>
  <c r="X302" i="11"/>
  <c r="AF302" i="11"/>
  <c r="AL302" i="11" s="1"/>
  <c r="X270" i="11"/>
  <c r="AF270" i="11"/>
  <c r="AL270" i="11" s="1"/>
  <c r="X258" i="11"/>
  <c r="AF258" i="11"/>
  <c r="AL258" i="11" s="1"/>
  <c r="X226" i="11"/>
  <c r="AF226" i="11"/>
  <c r="AL226" i="11" s="1"/>
  <c r="X194" i="11"/>
  <c r="AF194" i="11"/>
  <c r="AL194" i="11" s="1"/>
  <c r="AF380" i="11"/>
  <c r="AL380" i="11" s="1"/>
  <c r="X374" i="11"/>
  <c r="AF374" i="11"/>
  <c r="AL374" i="11" s="1"/>
  <c r="X351" i="11"/>
  <c r="AF348" i="11"/>
  <c r="AL348" i="11" s="1"/>
  <c r="X332" i="11"/>
  <c r="AF332" i="11"/>
  <c r="AL332" i="11" s="1"/>
  <c r="X330" i="11"/>
  <c r="AF330" i="11"/>
  <c r="AL330" i="11" s="1"/>
  <c r="X298" i="11"/>
  <c r="AF298" i="11"/>
  <c r="AL298" i="11" s="1"/>
  <c r="X246" i="11"/>
  <c r="AF246" i="11"/>
  <c r="AL246" i="11" s="1"/>
  <c r="X214" i="11"/>
  <c r="AF214" i="11"/>
  <c r="AL214" i="11" s="1"/>
  <c r="X182" i="11"/>
  <c r="AF182" i="11"/>
  <c r="AL182" i="11" s="1"/>
  <c r="X162" i="11"/>
  <c r="AF162" i="11"/>
  <c r="AL162" i="11" s="1"/>
  <c r="AF424" i="11"/>
  <c r="AF420" i="11"/>
  <c r="AL420" i="11" s="1"/>
  <c r="AF416" i="11"/>
  <c r="AL416" i="11" s="1"/>
  <c r="AF412" i="11"/>
  <c r="AL412" i="11" s="1"/>
  <c r="AF408" i="11"/>
  <c r="AL408" i="11" s="1"/>
  <c r="AF404" i="11"/>
  <c r="AL404" i="11" s="1"/>
  <c r="AF400" i="11"/>
  <c r="AL400" i="11" s="1"/>
  <c r="AF396" i="11"/>
  <c r="AL396" i="11" s="1"/>
  <c r="AF392" i="11"/>
  <c r="AL392" i="11" s="1"/>
  <c r="AF388" i="11"/>
  <c r="AL388" i="11" s="1"/>
  <c r="AF384" i="11"/>
  <c r="AL384" i="11" s="1"/>
  <c r="X363" i="11"/>
  <c r="AF360" i="11"/>
  <c r="AL360" i="11" s="1"/>
  <c r="X354" i="11"/>
  <c r="AF354" i="11"/>
  <c r="AL354" i="11" s="1"/>
  <c r="X326" i="11"/>
  <c r="AF326" i="11"/>
  <c r="AL326" i="11" s="1"/>
  <c r="X294" i="11"/>
  <c r="AF294" i="11"/>
  <c r="AL294" i="11" s="1"/>
  <c r="X266" i="11"/>
  <c r="AF266" i="11"/>
  <c r="AL266" i="11" s="1"/>
  <c r="X234" i="11"/>
  <c r="AF234" i="11"/>
  <c r="AL234" i="11" s="1"/>
  <c r="X202" i="11"/>
  <c r="AF202" i="11"/>
  <c r="X174" i="11"/>
  <c r="AF174" i="11"/>
  <c r="AL174" i="11" s="1"/>
  <c r="X366" i="11"/>
  <c r="AF366" i="11"/>
  <c r="AL366" i="11" s="1"/>
  <c r="X346" i="11"/>
  <c r="AF346" i="11"/>
  <c r="AL346" i="11" s="1"/>
  <c r="X322" i="11"/>
  <c r="AF322" i="11"/>
  <c r="AL322" i="11" s="1"/>
  <c r="X290" i="11"/>
  <c r="AF290" i="11"/>
  <c r="AL290" i="11" s="1"/>
  <c r="X254" i="11"/>
  <c r="AF254" i="11"/>
  <c r="AL254" i="11" s="1"/>
  <c r="X222" i="11"/>
  <c r="AF222" i="11"/>
  <c r="AL222" i="11" s="1"/>
  <c r="X190" i="11"/>
  <c r="AF190" i="11"/>
  <c r="AL190" i="11" s="1"/>
  <c r="X154" i="11"/>
  <c r="AF154" i="11"/>
  <c r="AL154" i="11" s="1"/>
  <c r="X378" i="11"/>
  <c r="AF378" i="11"/>
  <c r="AL378" i="11" s="1"/>
  <c r="X318" i="11"/>
  <c r="AF318" i="11"/>
  <c r="AL318" i="11" s="1"/>
  <c r="X286" i="11"/>
  <c r="AF286" i="11"/>
  <c r="AL286" i="11" s="1"/>
  <c r="X242" i="11"/>
  <c r="AF242" i="11"/>
  <c r="AL242" i="11" s="1"/>
  <c r="X210" i="11"/>
  <c r="AF210" i="11"/>
  <c r="AL210" i="11" s="1"/>
  <c r="X166" i="11"/>
  <c r="AF166" i="11"/>
  <c r="AL166" i="11" s="1"/>
  <c r="X135" i="11"/>
  <c r="AF135" i="11"/>
  <c r="AL135" i="11" s="1"/>
  <c r="X95" i="11"/>
  <c r="AF95" i="11"/>
  <c r="AL95" i="11" s="1"/>
  <c r="AF328" i="11"/>
  <c r="AL328" i="11" s="1"/>
  <c r="AF324" i="11"/>
  <c r="AL324" i="11" s="1"/>
  <c r="AF320" i="11"/>
  <c r="AL320" i="11" s="1"/>
  <c r="AF316" i="11"/>
  <c r="AL316" i="11" s="1"/>
  <c r="AF312" i="11"/>
  <c r="AL312" i="11" s="1"/>
  <c r="AF308" i="11"/>
  <c r="AL308" i="11" s="1"/>
  <c r="AF304" i="11"/>
  <c r="AL304" i="11" s="1"/>
  <c r="AF300" i="11"/>
  <c r="AL300" i="11" s="1"/>
  <c r="AF296" i="11"/>
  <c r="AL296" i="11" s="1"/>
  <c r="AF292" i="11"/>
  <c r="AL292" i="11" s="1"/>
  <c r="AF288" i="11"/>
  <c r="AL288" i="11" s="1"/>
  <c r="AF284" i="11"/>
  <c r="AL284" i="11" s="1"/>
  <c r="AF280" i="11"/>
  <c r="AL280" i="11" s="1"/>
  <c r="AF276" i="11"/>
  <c r="AF272" i="11"/>
  <c r="AL272" i="11" s="1"/>
  <c r="X143" i="11"/>
  <c r="AF143" i="11"/>
  <c r="AL143" i="11" s="1"/>
  <c r="X99" i="11"/>
  <c r="X131" i="11"/>
  <c r="X103" i="11"/>
  <c r="AF103" i="11"/>
  <c r="X107" i="11"/>
  <c r="AF107" i="11"/>
  <c r="AL107" i="11" s="1"/>
  <c r="X79" i="11"/>
  <c r="X127" i="11"/>
  <c r="AF127" i="11"/>
  <c r="AL127" i="11" s="1"/>
  <c r="X123" i="11"/>
  <c r="AF123" i="11"/>
  <c r="AL123" i="11" s="1"/>
  <c r="X119" i="11"/>
  <c r="AF119" i="11"/>
  <c r="AL119" i="11" s="1"/>
  <c r="X115" i="11"/>
  <c r="AF115" i="11"/>
  <c r="AL115" i="11" s="1"/>
  <c r="X111" i="11"/>
  <c r="AF111" i="11"/>
  <c r="AL111" i="11" s="1"/>
  <c r="X147" i="11"/>
  <c r="AF147" i="11"/>
  <c r="AL147" i="11" s="1"/>
  <c r="X139" i="11"/>
  <c r="AF139" i="11"/>
  <c r="AL139" i="11" s="1"/>
  <c r="X55" i="11"/>
  <c r="AF122" i="11"/>
  <c r="AL122" i="11" s="1"/>
  <c r="AF118" i="11"/>
  <c r="AL118" i="11" s="1"/>
  <c r="AF114" i="11"/>
  <c r="AL114" i="11" s="1"/>
  <c r="AF110" i="11"/>
  <c r="AL110" i="11" s="1"/>
  <c r="AF106" i="11"/>
  <c r="AL106" i="11" s="1"/>
  <c r="AF102" i="11"/>
  <c r="AL102" i="11" s="1"/>
  <c r="AF98" i="11"/>
  <c r="AL98" i="11" s="1"/>
  <c r="AF94" i="11"/>
  <c r="AL94" i="11" s="1"/>
  <c r="X41" i="11"/>
  <c r="AF41" i="11" s="1"/>
  <c r="X7" i="11"/>
  <c r="AF7" i="11" s="1"/>
  <c r="AL7" i="11" s="1"/>
  <c r="X37" i="11"/>
  <c r="AF37" i="11" s="1"/>
  <c r="AL37" i="11" s="1"/>
  <c r="X24" i="11"/>
  <c r="AF24" i="11" s="1"/>
  <c r="AL24" i="11" s="1"/>
  <c r="X22" i="11"/>
  <c r="AF22" i="11" s="1"/>
  <c r="AL22" i="11" s="1"/>
  <c r="X5" i="11"/>
  <c r="AF5" i="11" s="1"/>
  <c r="AL5" i="11" s="1"/>
  <c r="X39" i="11"/>
  <c r="AF39" i="11" s="1"/>
  <c r="AL39" i="11" s="1"/>
  <c r="X29" i="11"/>
  <c r="AF29" i="11" s="1"/>
  <c r="AL29" i="11" s="1"/>
  <c r="X14" i="11"/>
  <c r="AF14" i="11" s="1"/>
  <c r="AL14" i="11" s="1"/>
  <c r="X25" i="11"/>
  <c r="AF25" i="11"/>
  <c r="AL25" i="11" s="1"/>
  <c r="X40" i="11"/>
  <c r="AF40" i="11"/>
  <c r="AL40" i="11" s="1"/>
  <c r="X38" i="11"/>
  <c r="AF38" i="11" s="1"/>
  <c r="AL38" i="11" s="1"/>
  <c r="X21" i="11"/>
  <c r="AF21" i="11"/>
  <c r="AL21" i="11" s="1"/>
  <c r="X6" i="11"/>
  <c r="AF6" i="11"/>
  <c r="AL6" i="11" s="1"/>
  <c r="X33" i="11"/>
  <c r="AF33" i="11" s="1"/>
  <c r="X17" i="11"/>
  <c r="AF17" i="11" s="1"/>
  <c r="X8" i="11"/>
  <c r="AF8" i="11" s="1"/>
  <c r="AL8" i="11" s="1"/>
  <c r="X32" i="11"/>
  <c r="AF32" i="11"/>
  <c r="AL32" i="11" s="1"/>
  <c r="X30" i="11"/>
  <c r="AF30" i="11" s="1"/>
  <c r="AL30" i="11" s="1"/>
  <c r="X13" i="11"/>
  <c r="AF13" i="11" s="1"/>
  <c r="AL13" i="11" s="1"/>
  <c r="X9" i="11"/>
  <c r="AF9" i="11" s="1"/>
  <c r="AF36" i="11"/>
  <c r="AL36" i="11" s="1"/>
  <c r="AF28" i="11"/>
  <c r="AL28" i="11" s="1"/>
  <c r="AF20" i="11"/>
  <c r="AL20" i="11" s="1"/>
  <c r="AF12" i="11"/>
  <c r="AL12" i="11" s="1"/>
  <c r="AF4" i="11"/>
  <c r="AL4" i="11" s="1"/>
  <c r="AF43" i="11"/>
  <c r="AL43" i="11" s="1"/>
  <c r="AF35" i="11"/>
  <c r="AL35" i="11" s="1"/>
  <c r="AF27" i="11"/>
  <c r="AF19" i="11"/>
  <c r="AL19" i="11" s="1"/>
  <c r="AF11" i="11"/>
  <c r="AL11" i="11" s="1"/>
  <c r="AF3" i="11"/>
  <c r="AL3" i="11" s="1"/>
  <c r="W15" i="11"/>
  <c r="W7" i="11"/>
  <c r="AL744" i="11"/>
  <c r="AK758" i="11"/>
  <c r="AK629" i="11"/>
  <c r="AK759" i="11"/>
  <c r="AK290" i="11"/>
  <c r="AL677" i="11"/>
  <c r="AK413" i="11"/>
  <c r="AK719" i="11"/>
  <c r="AK459" i="11"/>
  <c r="AK435" i="11"/>
  <c r="AK253" i="11"/>
  <c r="AL126" i="11"/>
  <c r="AK618" i="11"/>
  <c r="AK561" i="11"/>
  <c r="AK560" i="11"/>
  <c r="AK555" i="11"/>
  <c r="AK32" i="11"/>
  <c r="AK22" i="11"/>
  <c r="AK388" i="11"/>
  <c r="AK354" i="11"/>
  <c r="AK690" i="11"/>
  <c r="AL676" i="11"/>
  <c r="AL653" i="11"/>
  <c r="AK553" i="11"/>
  <c r="AK528" i="11"/>
  <c r="AK226" i="11"/>
  <c r="AL96" i="11"/>
  <c r="AK559" i="11"/>
  <c r="AK373" i="11"/>
  <c r="AK117" i="11"/>
  <c r="AK790" i="11"/>
  <c r="AK597" i="11"/>
  <c r="AL364" i="11"/>
  <c r="AK254" i="11"/>
  <c r="AK229" i="11"/>
  <c r="AK9" i="11"/>
  <c r="AK725" i="11"/>
  <c r="AK716" i="11"/>
  <c r="AK602" i="11"/>
  <c r="AL391" i="11"/>
  <c r="AK383" i="11"/>
  <c r="AK796" i="11"/>
  <c r="AK472" i="11"/>
  <c r="AK391" i="11"/>
  <c r="AL358" i="11"/>
  <c r="AL146" i="11"/>
  <c r="AK39" i="11"/>
  <c r="AK95" i="11"/>
  <c r="AK662" i="11"/>
  <c r="AL573" i="11"/>
  <c r="AK2" i="11"/>
  <c r="AK792" i="11"/>
  <c r="AL728" i="11"/>
  <c r="AL645" i="11"/>
  <c r="AK587" i="11"/>
  <c r="AK166" i="11"/>
  <c r="AL42" i="11"/>
  <c r="AL398" i="11"/>
  <c r="AL679" i="11"/>
  <c r="AK428" i="11"/>
  <c r="AK417" i="11"/>
  <c r="AK367" i="11"/>
  <c r="AK236" i="11"/>
  <c r="AK233" i="11"/>
  <c r="AK30" i="11"/>
  <c r="AK23" i="11"/>
  <c r="AK20" i="11"/>
  <c r="AK797" i="11"/>
  <c r="AL760" i="11"/>
  <c r="AK755" i="11"/>
  <c r="AK656" i="11"/>
  <c r="AK489" i="11"/>
  <c r="AL475" i="11"/>
  <c r="AL439" i="11"/>
  <c r="AK369" i="11"/>
  <c r="AK329" i="11"/>
  <c r="AK285" i="11"/>
  <c r="AK284" i="11"/>
  <c r="AL168" i="11"/>
  <c r="AK787" i="11"/>
  <c r="AK737" i="11"/>
  <c r="AK729" i="11"/>
  <c r="AK685" i="11"/>
  <c r="AL637" i="11"/>
  <c r="AK584" i="11"/>
  <c r="AL539" i="11"/>
  <c r="AK530" i="11"/>
  <c r="AK481" i="11"/>
  <c r="AK475" i="11"/>
  <c r="AK370" i="11"/>
  <c r="AK361" i="11"/>
  <c r="AK330" i="11"/>
  <c r="AL183" i="11"/>
  <c r="AK169" i="11"/>
  <c r="AK778" i="11"/>
  <c r="AK742" i="11"/>
  <c r="AK672" i="11"/>
  <c r="AK633" i="11"/>
  <c r="AK514" i="11"/>
  <c r="AK456" i="11"/>
  <c r="AK425" i="11"/>
  <c r="AK385" i="11"/>
  <c r="AK351" i="11"/>
  <c r="AK313" i="11"/>
  <c r="AL311" i="11"/>
  <c r="AK261" i="11"/>
  <c r="AL197" i="11"/>
  <c r="AL185" i="11"/>
  <c r="AK157" i="11"/>
  <c r="AK131" i="11"/>
  <c r="AK101" i="11"/>
  <c r="AK58" i="11"/>
  <c r="AK763" i="11"/>
  <c r="AK739" i="11"/>
  <c r="AK573" i="11"/>
  <c r="AK541" i="11"/>
  <c r="AK540" i="11"/>
  <c r="AK515" i="11"/>
  <c r="AK483" i="11"/>
  <c r="AK409" i="11"/>
  <c r="AK311" i="11"/>
  <c r="AL269" i="11"/>
  <c r="AL243" i="11"/>
  <c r="AK185" i="11"/>
  <c r="AL177" i="11"/>
  <c r="AK176" i="11"/>
  <c r="AK133" i="11"/>
  <c r="AK784" i="11"/>
  <c r="AK780" i="11"/>
  <c r="AK751" i="11"/>
  <c r="AK710" i="11"/>
  <c r="AK674" i="11"/>
  <c r="AK649" i="11"/>
  <c r="AK570" i="11"/>
  <c r="AL528" i="11"/>
  <c r="AL517" i="11"/>
  <c r="AL507" i="11"/>
  <c r="AK469" i="11"/>
  <c r="AK375" i="11"/>
  <c r="AL331" i="11"/>
  <c r="AK201" i="11"/>
  <c r="AK190" i="11"/>
  <c r="AK163" i="11"/>
  <c r="AK125" i="11"/>
  <c r="AK104" i="11"/>
  <c r="AL669" i="11"/>
  <c r="AK646" i="11"/>
  <c r="AK645" i="11"/>
  <c r="AK613" i="11"/>
  <c r="AK322" i="11"/>
  <c r="AK274" i="11"/>
  <c r="AK122" i="11"/>
  <c r="AK791" i="11"/>
  <c r="AK779" i="11"/>
  <c r="AK769" i="11"/>
  <c r="AK738" i="11"/>
  <c r="AK728" i="11"/>
  <c r="AK686" i="11"/>
  <c r="AK673" i="11"/>
  <c r="AK661" i="11"/>
  <c r="AK650" i="11"/>
  <c r="AL633" i="11"/>
  <c r="AK632" i="11"/>
  <c r="AL605" i="11"/>
  <c r="AK604" i="11"/>
  <c r="AK592" i="11"/>
  <c r="AK564" i="11"/>
  <c r="AL657" i="11"/>
  <c r="AK799" i="11"/>
  <c r="AK783" i="11"/>
  <c r="AK781" i="11"/>
  <c r="AK772" i="11"/>
  <c r="AK732" i="11"/>
  <c r="AK731" i="11"/>
  <c r="AK730" i="11"/>
  <c r="AK705" i="11"/>
  <c r="AL681" i="11"/>
  <c r="AK680" i="11"/>
  <c r="AK670" i="11"/>
  <c r="AK657" i="11"/>
  <c r="AK634" i="11"/>
  <c r="AK626" i="11"/>
  <c r="AL613" i="11"/>
  <c r="AK612" i="11"/>
  <c r="AK589" i="11"/>
  <c r="AL585" i="11"/>
  <c r="AK795" i="11"/>
  <c r="AK773" i="11"/>
  <c r="AL764" i="11"/>
  <c r="AK733" i="11"/>
  <c r="AK721" i="11"/>
  <c r="AL713" i="11"/>
  <c r="AK706" i="11"/>
  <c r="AK681" i="11"/>
  <c r="AK669" i="11"/>
  <c r="AK658" i="11"/>
  <c r="AL641" i="11"/>
  <c r="AK640" i="11"/>
  <c r="AK637" i="11"/>
  <c r="AK624" i="11"/>
  <c r="AK586" i="11"/>
  <c r="AL775" i="11"/>
  <c r="AK768" i="11"/>
  <c r="AK744" i="11"/>
  <c r="AK693" i="11"/>
  <c r="AK682" i="11"/>
  <c r="AK664" i="11"/>
  <c r="AK654" i="11"/>
  <c r="AK641" i="11"/>
  <c r="AL589" i="11"/>
  <c r="AK565" i="11"/>
  <c r="AK13" i="11"/>
  <c r="AK775" i="11"/>
  <c r="AK746" i="11"/>
  <c r="AL736" i="11"/>
  <c r="AK723" i="11"/>
  <c r="AK689" i="11"/>
  <c r="AK678" i="11"/>
  <c r="AK665" i="11"/>
  <c r="AK653" i="11"/>
  <c r="AK642" i="11"/>
  <c r="AL629" i="11"/>
  <c r="AK621" i="11"/>
  <c r="AL617" i="11"/>
  <c r="AK616" i="11"/>
  <c r="AK572" i="11"/>
  <c r="AK14" i="11"/>
  <c r="AK777" i="11"/>
  <c r="AK771" i="11"/>
  <c r="AL768" i="11"/>
  <c r="AK767" i="11"/>
  <c r="AK747" i="11"/>
  <c r="AK736" i="11"/>
  <c r="AL727" i="11"/>
  <c r="AK724" i="11"/>
  <c r="AL716" i="11"/>
  <c r="AK715" i="11"/>
  <c r="AK714" i="11"/>
  <c r="AK698" i="11"/>
  <c r="AK677" i="11"/>
  <c r="AK666" i="11"/>
  <c r="AL649" i="11"/>
  <c r="AK648" i="11"/>
  <c r="AK638" i="11"/>
  <c r="AK611" i="11"/>
  <c r="AK610" i="11"/>
  <c r="AK605" i="11"/>
  <c r="AL601" i="11"/>
  <c r="AK600" i="11"/>
  <c r="AL591" i="11"/>
  <c r="AK581" i="11"/>
  <c r="AK507" i="11"/>
  <c r="AL488" i="11"/>
  <c r="AK487" i="11"/>
  <c r="AK474" i="11"/>
  <c r="AK461" i="11"/>
  <c r="AK431" i="11"/>
  <c r="AK407" i="11"/>
  <c r="AK406" i="11"/>
  <c r="AK366" i="11"/>
  <c r="AK362" i="11"/>
  <c r="AK340" i="11"/>
  <c r="AK318" i="11"/>
  <c r="AK315" i="11"/>
  <c r="AK278" i="11"/>
  <c r="AK237" i="11"/>
  <c r="AK218" i="11"/>
  <c r="AK164" i="11"/>
  <c r="AK143" i="11"/>
  <c r="AL137" i="11"/>
  <c r="AL108" i="11"/>
  <c r="AK25" i="11"/>
  <c r="AK21" i="11"/>
  <c r="AK544" i="11"/>
  <c r="AL509" i="11"/>
  <c r="AK508" i="11"/>
  <c r="AL453" i="11"/>
  <c r="AK451" i="11"/>
  <c r="AK450" i="11"/>
  <c r="AL442" i="11"/>
  <c r="AK397" i="11"/>
  <c r="AK377" i="11"/>
  <c r="AL345" i="11"/>
  <c r="AK342" i="11"/>
  <c r="AL248" i="11"/>
  <c r="AK199" i="11"/>
  <c r="AK178" i="11"/>
  <c r="AK173" i="11"/>
  <c r="AK165" i="11"/>
  <c r="AK137" i="11"/>
  <c r="AK594" i="11"/>
  <c r="AL584" i="11"/>
  <c r="AL581" i="11"/>
  <c r="AK580" i="11"/>
  <c r="AK550" i="11"/>
  <c r="AL535" i="11"/>
  <c r="AK522" i="11"/>
  <c r="AK509" i="11"/>
  <c r="AK480" i="11"/>
  <c r="AK464" i="11"/>
  <c r="AK453" i="11"/>
  <c r="AK421" i="11"/>
  <c r="AK389" i="11"/>
  <c r="AL379" i="11"/>
  <c r="AK345" i="11"/>
  <c r="AK338" i="11"/>
  <c r="AK334" i="11"/>
  <c r="AK305" i="11"/>
  <c r="AK294" i="11"/>
  <c r="AK288" i="11"/>
  <c r="AK263" i="11"/>
  <c r="AK235" i="11"/>
  <c r="AL225" i="11"/>
  <c r="AL224" i="11"/>
  <c r="AK221" i="11"/>
  <c r="AK220" i="11"/>
  <c r="AK204" i="11"/>
  <c r="AK203" i="11"/>
  <c r="AK118" i="11"/>
  <c r="AK106" i="11"/>
  <c r="AK94" i="11"/>
  <c r="AK41" i="11"/>
  <c r="AL569" i="11"/>
  <c r="AK568" i="11"/>
  <c r="AK547" i="11"/>
  <c r="AK523" i="11"/>
  <c r="AL501" i="11"/>
  <c r="AK466" i="11"/>
  <c r="AK443" i="11"/>
  <c r="AK415" i="11"/>
  <c r="AK399" i="11"/>
  <c r="AK346" i="11"/>
  <c r="AK225" i="11"/>
  <c r="AK224" i="11"/>
  <c r="AK205" i="11"/>
  <c r="AK180" i="11"/>
  <c r="AL172" i="11"/>
  <c r="AK158" i="11"/>
  <c r="AK140" i="11"/>
  <c r="AK109" i="11"/>
  <c r="AK37" i="11"/>
  <c r="AK5" i="11"/>
  <c r="AK536" i="11"/>
  <c r="AK524" i="11"/>
  <c r="AL515" i="11"/>
  <c r="AK495" i="11"/>
  <c r="AK468" i="11"/>
  <c r="AK467" i="11"/>
  <c r="AL445" i="11"/>
  <c r="AK412" i="11"/>
  <c r="AK400" i="11"/>
  <c r="AK336" i="11"/>
  <c r="AL282" i="11"/>
  <c r="AK281" i="11"/>
  <c r="AK265" i="11"/>
  <c r="AL257" i="11"/>
  <c r="AK250" i="11"/>
  <c r="AK245" i="11"/>
  <c r="AK209" i="11"/>
  <c r="AK147" i="11"/>
  <c r="AL128" i="11"/>
  <c r="AK97" i="11"/>
  <c r="AK38" i="11"/>
  <c r="AK7" i="11"/>
  <c r="AK6" i="11"/>
  <c r="AK445" i="11"/>
  <c r="AK419" i="11"/>
  <c r="AK337" i="11"/>
  <c r="AK309" i="11"/>
  <c r="AK282" i="11"/>
  <c r="AK149" i="11"/>
  <c r="AK148" i="11"/>
  <c r="AK102" i="11"/>
  <c r="AK92" i="11"/>
  <c r="AK56" i="11"/>
  <c r="AK28" i="11"/>
  <c r="AL597" i="11"/>
  <c r="AK579" i="11"/>
  <c r="AK578" i="11"/>
  <c r="AK539" i="11"/>
  <c r="AL532" i="11"/>
  <c r="AK517" i="11"/>
  <c r="AK516" i="11"/>
  <c r="AK458" i="11"/>
  <c r="AL437" i="11"/>
  <c r="AL426" i="11"/>
  <c r="AK420" i="11"/>
  <c r="AK410" i="11"/>
  <c r="AK393" i="11"/>
  <c r="AK302" i="11"/>
  <c r="AK283" i="11"/>
  <c r="AL268" i="11"/>
  <c r="AK267" i="11"/>
  <c r="AK252" i="11"/>
  <c r="AK243" i="11"/>
  <c r="AK202" i="11"/>
  <c r="AL178" i="11"/>
  <c r="AK170" i="11"/>
  <c r="AK167" i="11"/>
  <c r="AL157" i="11"/>
  <c r="AK135" i="11"/>
  <c r="AK120" i="11"/>
  <c r="AK119" i="11"/>
  <c r="AL100" i="11"/>
  <c r="AK29" i="11"/>
  <c r="H90" i="7"/>
  <c r="T90" i="7" s="1"/>
  <c r="D90" i="10"/>
  <c r="C90" i="10"/>
  <c r="H89" i="7"/>
  <c r="D89" i="11"/>
  <c r="D89" i="10"/>
  <c r="C89" i="11"/>
  <c r="B89" i="11"/>
  <c r="H88" i="7"/>
  <c r="D88" i="10"/>
  <c r="C88" i="10"/>
  <c r="B88" i="10"/>
  <c r="D87" i="10"/>
  <c r="C87" i="10"/>
  <c r="H87" i="7"/>
  <c r="T87" i="7" s="1"/>
  <c r="H86" i="7"/>
  <c r="T86" i="7" s="1"/>
  <c r="V86" i="7" s="1"/>
  <c r="D86" i="10"/>
  <c r="D86" i="11"/>
  <c r="C86" i="10"/>
  <c r="C85" i="10"/>
  <c r="B85" i="11"/>
  <c r="H85" i="7"/>
  <c r="C84" i="10"/>
  <c r="B84" i="10"/>
  <c r="D84" i="10"/>
  <c r="D84" i="11"/>
  <c r="D83" i="11"/>
  <c r="H83" i="7"/>
  <c r="T83" i="7" s="1"/>
  <c r="C83" i="11"/>
  <c r="C83" i="10"/>
  <c r="B83" i="11"/>
  <c r="D82" i="10"/>
  <c r="C82" i="10"/>
  <c r="B82" i="10"/>
  <c r="D82" i="11"/>
  <c r="D81" i="11"/>
  <c r="H81" i="7"/>
  <c r="T81" i="7" s="1"/>
  <c r="V81" i="7" s="1"/>
  <c r="C81" i="11"/>
  <c r="C81" i="10"/>
  <c r="B81" i="10"/>
  <c r="C80" i="11"/>
  <c r="B80" i="11"/>
  <c r="D80" i="10"/>
  <c r="D80" i="11"/>
  <c r="H79" i="7"/>
  <c r="C79" i="11"/>
  <c r="B79" i="11"/>
  <c r="D78" i="10"/>
  <c r="C78" i="10"/>
  <c r="D77" i="11"/>
  <c r="C77" i="11"/>
  <c r="D77" i="10"/>
  <c r="H75" i="7"/>
  <c r="T75" i="7" s="1"/>
  <c r="D75" i="10"/>
  <c r="C74" i="11"/>
  <c r="B74" i="11"/>
  <c r="D73" i="11"/>
  <c r="C73" i="11"/>
  <c r="H73" i="7"/>
  <c r="T73" i="7" s="1"/>
  <c r="V73" i="7" s="1"/>
  <c r="D72" i="10"/>
  <c r="H72" i="7"/>
  <c r="T72" i="7" s="1"/>
  <c r="V72" i="7" s="1"/>
  <c r="D71" i="10"/>
  <c r="H71" i="7"/>
  <c r="C71" i="10"/>
  <c r="C71" i="11"/>
  <c r="B71" i="10"/>
  <c r="C70" i="10"/>
  <c r="H70" i="7"/>
  <c r="T70" i="7" s="1"/>
  <c r="D70" i="11"/>
  <c r="D69" i="11"/>
  <c r="H69" i="7"/>
  <c r="T69" i="7" s="1"/>
  <c r="C69" i="10"/>
  <c r="C69" i="11"/>
  <c r="B69" i="10"/>
  <c r="D68" i="10"/>
  <c r="C68" i="10"/>
  <c r="H68" i="7"/>
  <c r="T68" i="7" s="1"/>
  <c r="H67" i="7"/>
  <c r="C67" i="11"/>
  <c r="B67" i="11"/>
  <c r="C67" i="10"/>
  <c r="D59" i="11"/>
  <c r="D66" i="11"/>
  <c r="C66" i="11"/>
  <c r="H66" i="7"/>
  <c r="B66" i="11"/>
  <c r="H65" i="7"/>
  <c r="D65" i="10"/>
  <c r="C65" i="10"/>
  <c r="B65" i="10"/>
  <c r="D65" i="11"/>
  <c r="C64" i="11"/>
  <c r="B64" i="11"/>
  <c r="H64" i="7"/>
  <c r="D63" i="10"/>
  <c r="C63" i="10"/>
  <c r="D62" i="11"/>
  <c r="B62" i="11"/>
  <c r="H62" i="7"/>
  <c r="C62" i="11"/>
  <c r="H61" i="7"/>
  <c r="T61" i="7" s="1"/>
  <c r="B61" i="11"/>
  <c r="D61" i="10"/>
  <c r="H60" i="7"/>
  <c r="D60" i="11"/>
  <c r="C60" i="11"/>
  <c r="B60" i="11"/>
  <c r="AK760" i="11"/>
  <c r="AK794" i="11"/>
  <c r="AK793" i="11"/>
  <c r="AK770" i="11"/>
  <c r="AL767" i="11"/>
  <c r="AL756" i="11"/>
  <c r="AK740" i="11"/>
  <c r="AL720" i="11"/>
  <c r="AK702" i="11"/>
  <c r="AK608" i="11"/>
  <c r="AK782" i="11"/>
  <c r="AK765" i="11"/>
  <c r="AK764" i="11"/>
  <c r="AL762" i="11"/>
  <c r="AK761" i="11"/>
  <c r="AK750" i="11"/>
  <c r="AK741" i="11"/>
  <c r="AK800" i="11"/>
  <c r="AK789" i="11"/>
  <c r="AK788" i="11"/>
  <c r="AL781" i="11"/>
  <c r="AL780" i="11"/>
  <c r="AK762" i="11"/>
  <c r="AL687" i="11"/>
  <c r="AK798" i="11"/>
  <c r="AK786" i="11"/>
  <c r="AK785" i="11"/>
  <c r="AK776" i="11"/>
  <c r="AK774" i="11"/>
  <c r="AK757" i="11"/>
  <c r="AK756" i="11"/>
  <c r="AK753" i="11"/>
  <c r="AK743" i="11"/>
  <c r="AK576" i="11"/>
  <c r="AL797" i="11"/>
  <c r="AL792" i="11"/>
  <c r="AL772" i="11"/>
  <c r="AK754" i="11"/>
  <c r="AK752" i="11"/>
  <c r="AK766" i="11"/>
  <c r="AK712" i="11"/>
  <c r="AK696" i="11"/>
  <c r="AK623" i="11"/>
  <c r="AK606" i="11"/>
  <c r="AK601" i="11"/>
  <c r="AK591" i="11"/>
  <c r="AK574" i="11"/>
  <c r="AK569" i="11"/>
  <c r="AK558" i="11"/>
  <c r="AK551" i="11"/>
  <c r="AK535" i="11"/>
  <c r="AL421" i="11"/>
  <c r="AL700" i="11"/>
  <c r="AK620" i="11"/>
  <c r="AL609" i="11"/>
  <c r="AK588" i="11"/>
  <c r="AL577" i="11"/>
  <c r="AL549" i="11"/>
  <c r="AK548" i="11"/>
  <c r="AK543" i="11"/>
  <c r="AK532" i="11"/>
  <c r="AK531" i="11"/>
  <c r="AL520" i="11"/>
  <c r="AK424" i="11"/>
  <c r="AL424" i="11"/>
  <c r="AL748" i="11"/>
  <c r="AK722" i="11"/>
  <c r="AK720" i="11"/>
  <c r="AK717" i="11"/>
  <c r="AL712" i="11"/>
  <c r="AK703" i="11"/>
  <c r="AK700" i="11"/>
  <c r="AK699" i="11"/>
  <c r="AK694" i="11"/>
  <c r="AL683" i="11"/>
  <c r="AK675" i="11"/>
  <c r="AK667" i="11"/>
  <c r="AK659" i="11"/>
  <c r="AK651" i="11"/>
  <c r="AK643" i="11"/>
  <c r="AK635" i="11"/>
  <c r="AK631" i="11"/>
  <c r="AK614" i="11"/>
  <c r="AK609" i="11"/>
  <c r="AK599" i="11"/>
  <c r="AK582" i="11"/>
  <c r="AK577" i="11"/>
  <c r="AK567" i="11"/>
  <c r="AK549" i="11"/>
  <c r="AK542" i="11"/>
  <c r="AK533" i="11"/>
  <c r="AK520" i="11"/>
  <c r="AK499" i="11"/>
  <c r="AL499" i="11"/>
  <c r="AK293" i="11"/>
  <c r="AK701" i="11"/>
  <c r="AK687" i="11"/>
  <c r="AK679" i="11"/>
  <c r="AK671" i="11"/>
  <c r="AK663" i="11"/>
  <c r="AK655" i="11"/>
  <c r="AK647" i="11"/>
  <c r="AK639" i="11"/>
  <c r="AK628" i="11"/>
  <c r="AK596" i="11"/>
  <c r="AK563" i="11"/>
  <c r="AK557" i="11"/>
  <c r="AK554" i="11"/>
  <c r="AK546" i="11"/>
  <c r="AK427" i="11"/>
  <c r="AL740" i="11"/>
  <c r="AK734" i="11"/>
  <c r="AK697" i="11"/>
  <c r="AK684" i="11"/>
  <c r="AK676" i="11"/>
  <c r="AK668" i="11"/>
  <c r="AK660" i="11"/>
  <c r="AK652" i="11"/>
  <c r="AK644" i="11"/>
  <c r="AK636" i="11"/>
  <c r="AK622" i="11"/>
  <c r="AK617" i="11"/>
  <c r="AK607" i="11"/>
  <c r="AK590" i="11"/>
  <c r="AK585" i="11"/>
  <c r="AK575" i="11"/>
  <c r="AK552" i="11"/>
  <c r="AL541" i="11"/>
  <c r="AK529" i="11"/>
  <c r="AK749" i="11"/>
  <c r="AK748" i="11"/>
  <c r="AL746" i="11"/>
  <c r="AK745" i="11"/>
  <c r="AK735" i="11"/>
  <c r="AL732" i="11"/>
  <c r="AK726" i="11"/>
  <c r="AK711" i="11"/>
  <c r="AK704" i="11"/>
  <c r="AL692" i="11"/>
  <c r="AK688" i="11"/>
  <c r="AK683" i="11"/>
  <c r="AL625" i="11"/>
  <c r="AL593" i="11"/>
  <c r="AK258" i="11"/>
  <c r="AK727" i="11"/>
  <c r="AL724" i="11"/>
  <c r="AK718" i="11"/>
  <c r="AK709" i="11"/>
  <c r="AK695" i="11"/>
  <c r="AK692" i="11"/>
  <c r="AK691" i="11"/>
  <c r="AK630" i="11"/>
  <c r="AK625" i="11"/>
  <c r="AK615" i="11"/>
  <c r="AK598" i="11"/>
  <c r="AK593" i="11"/>
  <c r="AK583" i="11"/>
  <c r="AK538" i="11"/>
  <c r="AK491" i="11"/>
  <c r="AL491" i="11"/>
  <c r="AK537" i="11"/>
  <c r="AK512" i="11"/>
  <c r="AK506" i="11"/>
  <c r="AK501" i="11"/>
  <c r="AK500" i="11"/>
  <c r="AL495" i="11"/>
  <c r="AL493" i="11"/>
  <c r="AL489" i="11"/>
  <c r="AK479" i="11"/>
  <c r="AK473" i="11"/>
  <c r="AK448" i="11"/>
  <c r="AK442" i="11"/>
  <c r="AK437" i="11"/>
  <c r="AK401" i="11"/>
  <c r="AK396" i="11"/>
  <c r="AK355" i="11"/>
  <c r="AK323" i="11"/>
  <c r="AK314" i="11"/>
  <c r="AK299" i="11"/>
  <c r="AK295" i="11"/>
  <c r="AL271" i="11"/>
  <c r="AK262" i="11"/>
  <c r="AK141" i="11"/>
  <c r="AK504" i="11"/>
  <c r="AK498" i="11"/>
  <c r="AK493" i="11"/>
  <c r="AK492" i="11"/>
  <c r="AL487" i="11"/>
  <c r="AL485" i="11"/>
  <c r="AL481" i="11"/>
  <c r="AK471" i="11"/>
  <c r="AL468" i="11"/>
  <c r="AK465" i="11"/>
  <c r="AK440" i="11"/>
  <c r="AK434" i="11"/>
  <c r="AK429" i="11"/>
  <c r="AL414" i="11"/>
  <c r="AK390" i="11"/>
  <c r="AK387" i="11"/>
  <c r="AK374" i="11"/>
  <c r="AL373" i="11"/>
  <c r="AK371" i="11"/>
  <c r="AK358" i="11"/>
  <c r="AL357" i="11"/>
  <c r="AK347" i="11"/>
  <c r="AL344" i="11"/>
  <c r="AK343" i="11"/>
  <c r="AK326" i="11"/>
  <c r="AK317" i="11"/>
  <c r="AL315" i="11"/>
  <c r="AL313" i="11"/>
  <c r="AK300" i="11"/>
  <c r="AL287" i="11"/>
  <c r="AL276" i="11"/>
  <c r="AK275" i="11"/>
  <c r="AK269" i="11"/>
  <c r="AK268" i="11"/>
  <c r="AK527" i="11"/>
  <c r="AK521" i="11"/>
  <c r="AK496" i="11"/>
  <c r="AK490" i="11"/>
  <c r="AK485" i="11"/>
  <c r="AK484" i="11"/>
  <c r="AL479" i="11"/>
  <c r="AL477" i="11"/>
  <c r="AK463" i="11"/>
  <c r="AK460" i="11"/>
  <c r="AK432" i="11"/>
  <c r="AK426" i="11"/>
  <c r="AK423" i="11"/>
  <c r="AK411" i="11"/>
  <c r="AL355" i="11"/>
  <c r="AL353" i="11"/>
  <c r="AK352" i="11"/>
  <c r="AK350" i="11"/>
  <c r="AL349" i="11"/>
  <c r="AL323" i="11"/>
  <c r="AL321" i="11"/>
  <c r="AK308" i="11"/>
  <c r="AL307" i="11"/>
  <c r="AK276" i="11"/>
  <c r="AK273" i="11"/>
  <c r="AK257" i="11"/>
  <c r="AL256" i="11"/>
  <c r="AK93" i="11"/>
  <c r="AL533" i="11"/>
  <c r="AK519" i="11"/>
  <c r="AK513" i="11"/>
  <c r="AK488" i="11"/>
  <c r="AK482" i="11"/>
  <c r="AK477" i="11"/>
  <c r="AK476" i="11"/>
  <c r="AL469" i="11"/>
  <c r="AK455" i="11"/>
  <c r="AK452" i="11"/>
  <c r="AK405" i="11"/>
  <c r="AK394" i="11"/>
  <c r="AK381" i="11"/>
  <c r="AK356" i="11"/>
  <c r="AK353" i="11"/>
  <c r="AK335" i="11"/>
  <c r="AK321" i="11"/>
  <c r="AK306" i="11"/>
  <c r="AK297" i="11"/>
  <c r="AK289" i="11"/>
  <c r="AK256" i="11"/>
  <c r="AL193" i="11"/>
  <c r="AK188" i="11"/>
  <c r="AK154" i="11"/>
  <c r="AK511" i="11"/>
  <c r="AK505" i="11"/>
  <c r="AK447" i="11"/>
  <c r="AK444" i="11"/>
  <c r="AK403" i="11"/>
  <c r="AK395" i="11"/>
  <c r="AK365" i="11"/>
  <c r="AK339" i="11"/>
  <c r="AK298" i="11"/>
  <c r="AK525" i="11"/>
  <c r="AK503" i="11"/>
  <c r="AK497" i="11"/>
  <c r="AK439" i="11"/>
  <c r="AK436" i="11"/>
  <c r="AK416" i="11"/>
  <c r="AK402" i="11"/>
  <c r="AK382" i="11"/>
  <c r="AL381" i="11"/>
  <c r="AK379" i="11"/>
  <c r="AK359" i="11"/>
  <c r="AK331" i="11"/>
  <c r="AK327" i="11"/>
  <c r="AK316" i="11"/>
  <c r="AK301" i="11"/>
  <c r="AL299" i="11"/>
  <c r="AL297" i="11"/>
  <c r="AK286" i="11"/>
  <c r="AL281" i="11"/>
  <c r="AK270" i="11"/>
  <c r="AK260" i="11"/>
  <c r="AL252" i="11"/>
  <c r="AK251" i="11"/>
  <c r="AK249" i="11"/>
  <c r="AL406" i="11"/>
  <c r="AL337" i="11"/>
  <c r="AL333" i="11"/>
  <c r="AK292" i="11"/>
  <c r="AK277" i="11"/>
  <c r="AL249" i="11"/>
  <c r="AK238" i="11"/>
  <c r="AK228" i="11"/>
  <c r="AK177" i="11"/>
  <c r="AK175" i="11"/>
  <c r="AK126" i="11"/>
  <c r="AK111" i="11"/>
  <c r="AK110" i="11"/>
  <c r="AL101" i="11"/>
  <c r="AK26" i="11"/>
  <c r="AK17" i="11"/>
  <c r="AK15" i="11"/>
  <c r="AK242" i="11"/>
  <c r="AL211" i="11"/>
  <c r="AL192" i="11"/>
  <c r="AK181" i="11"/>
  <c r="AK151" i="11"/>
  <c r="AK150" i="11"/>
  <c r="AK146" i="11"/>
  <c r="AL140" i="11"/>
  <c r="AK132" i="11"/>
  <c r="AL116" i="11"/>
  <c r="AL113" i="11"/>
  <c r="AL97" i="11"/>
  <c r="AK231" i="11"/>
  <c r="AK214" i="11"/>
  <c r="AL213" i="11"/>
  <c r="AK211" i="11"/>
  <c r="AK192" i="11"/>
  <c r="AK191" i="11"/>
  <c r="AL188" i="11"/>
  <c r="AK182" i="11"/>
  <c r="AK156" i="11"/>
  <c r="AK116" i="11"/>
  <c r="AK113" i="11"/>
  <c r="AK100" i="11"/>
  <c r="AK44" i="11"/>
  <c r="AK230" i="11"/>
  <c r="AK212" i="11"/>
  <c r="AK193" i="11"/>
  <c r="AK187" i="11"/>
  <c r="AK168" i="11"/>
  <c r="AK134" i="11"/>
  <c r="AK130" i="11"/>
  <c r="AK127" i="11"/>
  <c r="AK114" i="11"/>
  <c r="AK98" i="11"/>
  <c r="AK55" i="11"/>
  <c r="AK33" i="11"/>
  <c r="AK31" i="11"/>
  <c r="AK18" i="11"/>
  <c r="AL175" i="11"/>
  <c r="AK159" i="11"/>
  <c r="AL148" i="11"/>
  <c r="AK103" i="11"/>
  <c r="AK42" i="11"/>
  <c r="AK16" i="11"/>
  <c r="AK12" i="11"/>
  <c r="AK4" i="11"/>
  <c r="AK246" i="11"/>
  <c r="AK244" i="11"/>
  <c r="AK241" i="11"/>
  <c r="AL217" i="11"/>
  <c r="AK197" i="11"/>
  <c r="AK196" i="11"/>
  <c r="AL180" i="11"/>
  <c r="AK174" i="11"/>
  <c r="AK171" i="11"/>
  <c r="AK161" i="11"/>
  <c r="AL149" i="11"/>
  <c r="AK138" i="11"/>
  <c r="AL124" i="11"/>
  <c r="AK40" i="11"/>
  <c r="AK36" i="11"/>
  <c r="AK10" i="11"/>
  <c r="AK8" i="11"/>
  <c r="AL235" i="11"/>
  <c r="AK222" i="11"/>
  <c r="AL220" i="11"/>
  <c r="AK219" i="11"/>
  <c r="AK217" i="11"/>
  <c r="AK210" i="11"/>
  <c r="AK206" i="11"/>
  <c r="AK198" i="11"/>
  <c r="AK194" i="11"/>
  <c r="AK189" i="11"/>
  <c r="AK179" i="11"/>
  <c r="AK162" i="11"/>
  <c r="AK142" i="11"/>
  <c r="AK136" i="11"/>
  <c r="AK124" i="11"/>
  <c r="AK121" i="11"/>
  <c r="AK108" i="11"/>
  <c r="AK105" i="11"/>
  <c r="AL103" i="11"/>
  <c r="AK34" i="11"/>
  <c r="AL688" i="11"/>
  <c r="AK571" i="11"/>
  <c r="AK566" i="11"/>
  <c r="AK518" i="11"/>
  <c r="AL704" i="11"/>
  <c r="AK619" i="11"/>
  <c r="AL696" i="11"/>
  <c r="AK545" i="11"/>
  <c r="AL708" i="11"/>
  <c r="AK627" i="11"/>
  <c r="AK595" i="11"/>
  <c r="AK708" i="11"/>
  <c r="AK603" i="11"/>
  <c r="AK454" i="11"/>
  <c r="AL454" i="11"/>
  <c r="AK449" i="11"/>
  <c r="AL449" i="11"/>
  <c r="AK713" i="11"/>
  <c r="AK707" i="11"/>
  <c r="AK510" i="11"/>
  <c r="AL510" i="11"/>
  <c r="AK446" i="11"/>
  <c r="AK441" i="11"/>
  <c r="AL441" i="11"/>
  <c r="AK392" i="11"/>
  <c r="AK376" i="11"/>
  <c r="AL565" i="11"/>
  <c r="AK562" i="11"/>
  <c r="AK556" i="11"/>
  <c r="AK502" i="11"/>
  <c r="AK438" i="11"/>
  <c r="AK433" i="11"/>
  <c r="AL433" i="11"/>
  <c r="AL545" i="11"/>
  <c r="AK494" i="11"/>
  <c r="AK430" i="11"/>
  <c r="AL430" i="11"/>
  <c r="AL558" i="11"/>
  <c r="AL543" i="11"/>
  <c r="AL497" i="11"/>
  <c r="AK486" i="11"/>
  <c r="AK478" i="11"/>
  <c r="AL478" i="11"/>
  <c r="AK384" i="11"/>
  <c r="AK534" i="11"/>
  <c r="AK470" i="11"/>
  <c r="AK418" i="11"/>
  <c r="AK368" i="11"/>
  <c r="AL537" i="11"/>
  <c r="AK526" i="11"/>
  <c r="AL526" i="11"/>
  <c r="AL473" i="11"/>
  <c r="AK462" i="11"/>
  <c r="AL462" i="11"/>
  <c r="AK457" i="11"/>
  <c r="AK408" i="11"/>
  <c r="AL247" i="11"/>
  <c r="AK422" i="11"/>
  <c r="AK414" i="11"/>
  <c r="AK398" i="11"/>
  <c r="AK380" i="11"/>
  <c r="AK372" i="11"/>
  <c r="AK364" i="11"/>
  <c r="AK360" i="11"/>
  <c r="AL279" i="11"/>
  <c r="AL417" i="11"/>
  <c r="AK404" i="11"/>
  <c r="AK357" i="11"/>
  <c r="AK348" i="11"/>
  <c r="AK344" i="11"/>
  <c r="AK341" i="11"/>
  <c r="AL335" i="11"/>
  <c r="AK332" i="11"/>
  <c r="AK328" i="11"/>
  <c r="AK325" i="11"/>
  <c r="AL425" i="11"/>
  <c r="AL410" i="11"/>
  <c r="AK234" i="11"/>
  <c r="AK386" i="11"/>
  <c r="AK378" i="11"/>
  <c r="AK266" i="11"/>
  <c r="AL215" i="11"/>
  <c r="AK363" i="11"/>
  <c r="AK349" i="11"/>
  <c r="AK333" i="11"/>
  <c r="AL327" i="11"/>
  <c r="AK324" i="11"/>
  <c r="AL216" i="11"/>
  <c r="AK320" i="11"/>
  <c r="AL309" i="11"/>
  <c r="AK304" i="11"/>
  <c r="AK287" i="11"/>
  <c r="AK280" i="11"/>
  <c r="AL261" i="11"/>
  <c r="AK255" i="11"/>
  <c r="AK248" i="11"/>
  <c r="AL229" i="11"/>
  <c r="AK223" i="11"/>
  <c r="AK216" i="11"/>
  <c r="AK207" i="11"/>
  <c r="AK195" i="11"/>
  <c r="AK291" i="11"/>
  <c r="AK259" i="11"/>
  <c r="AK227" i="11"/>
  <c r="AK208" i="11"/>
  <c r="AK184" i="11"/>
  <c r="AK319" i="11"/>
  <c r="AK303" i="11"/>
  <c r="AL285" i="11"/>
  <c r="AK279" i="11"/>
  <c r="AK272" i="11"/>
  <c r="AL251" i="11"/>
  <c r="AK247" i="11"/>
  <c r="AK240" i="11"/>
  <c r="AL219" i="11"/>
  <c r="AK215" i="11"/>
  <c r="AL202" i="11"/>
  <c r="AL181" i="11"/>
  <c r="AK200" i="11"/>
  <c r="AK186" i="11"/>
  <c r="AK183" i="11"/>
  <c r="AK312" i="11"/>
  <c r="AL301" i="11"/>
  <c r="AK296" i="11"/>
  <c r="AK271" i="11"/>
  <c r="AK264" i="11"/>
  <c r="AL245" i="11"/>
  <c r="AK239" i="11"/>
  <c r="AK232" i="11"/>
  <c r="AK310" i="11"/>
  <c r="AK307" i="11"/>
  <c r="AK43" i="11"/>
  <c r="AK153" i="11"/>
  <c r="AK144" i="11"/>
  <c r="AL142" i="11"/>
  <c r="AK91" i="11"/>
  <c r="AK11" i="11"/>
  <c r="AK3" i="11"/>
  <c r="AL164" i="11"/>
  <c r="AK155" i="11"/>
  <c r="AK35" i="11"/>
  <c r="AK24" i="11"/>
  <c r="AK160" i="11"/>
  <c r="AK152" i="11"/>
  <c r="AL150" i="11"/>
  <c r="AK129" i="11"/>
  <c r="AK123" i="11"/>
  <c r="AK107" i="11"/>
  <c r="AK172" i="11"/>
  <c r="AK128" i="11"/>
  <c r="AK112" i="11"/>
  <c r="AK96" i="11"/>
  <c r="AK27" i="11"/>
  <c r="AL27" i="11"/>
  <c r="AL159" i="11"/>
  <c r="AK145" i="11"/>
  <c r="AK139" i="11"/>
  <c r="AL134" i="11"/>
  <c r="AK115" i="11"/>
  <c r="AK99" i="11"/>
  <c r="AK19" i="11"/>
  <c r="AF42" i="10"/>
  <c r="AF24" i="10"/>
  <c r="AF40" i="10"/>
  <c r="AF35" i="10"/>
  <c r="AF6" i="10"/>
  <c r="AF39" i="10"/>
  <c r="AF26" i="10"/>
  <c r="AF14" i="10"/>
  <c r="AF41" i="10"/>
  <c r="AF34" i="10"/>
  <c r="AF32" i="10"/>
  <c r="AF28" i="10"/>
  <c r="AF18" i="10"/>
  <c r="AF12" i="10"/>
  <c r="AF10" i="10"/>
  <c r="AF8" i="10"/>
  <c r="AF27" i="10"/>
  <c r="AF20" i="10"/>
  <c r="AF25" i="10"/>
  <c r="AF23" i="10"/>
  <c r="AF19" i="10"/>
  <c r="AF44" i="10"/>
  <c r="AF9" i="10"/>
  <c r="AF7" i="10"/>
  <c r="AF17" i="10"/>
  <c r="AF15" i="10"/>
  <c r="AF3" i="10"/>
  <c r="AF43" i="10"/>
  <c r="AF11" i="10"/>
  <c r="AF31" i="10"/>
  <c r="AF33" i="10"/>
  <c r="AF29" i="10"/>
  <c r="AF13" i="10"/>
  <c r="AF5" i="10"/>
  <c r="AF37" i="10"/>
  <c r="AF21" i="10"/>
  <c r="AJ3" i="10"/>
  <c r="J379" i="7"/>
  <c r="J790" i="7"/>
  <c r="J774" i="7"/>
  <c r="J758" i="7"/>
  <c r="J742" i="7"/>
  <c r="J726" i="7"/>
  <c r="J703" i="7"/>
  <c r="J691" i="7"/>
  <c r="J675" i="7"/>
  <c r="J661" i="7"/>
  <c r="J645" i="7"/>
  <c r="J629" i="7"/>
  <c r="J613" i="7"/>
  <c r="J597" i="7"/>
  <c r="J581" i="7"/>
  <c r="J562" i="7"/>
  <c r="J554" i="7"/>
  <c r="J530" i="7"/>
  <c r="J514" i="7"/>
  <c r="J498" i="7"/>
  <c r="J792" i="7"/>
  <c r="J776" i="7"/>
  <c r="J760" i="7"/>
  <c r="J744" i="7"/>
  <c r="J728" i="7"/>
  <c r="J705" i="7"/>
  <c r="J677" i="7"/>
  <c r="J663" i="7"/>
  <c r="J647" i="7"/>
  <c r="J631" i="7"/>
  <c r="J615" i="7"/>
  <c r="J583" i="7"/>
  <c r="J564" i="7"/>
  <c r="J532" i="7"/>
  <c r="J516" i="7"/>
  <c r="J500" i="7"/>
  <c r="J484" i="7"/>
  <c r="J713" i="7"/>
  <c r="J697" i="7"/>
  <c r="J669" i="7"/>
  <c r="J655" i="7"/>
  <c r="J639" i="7"/>
  <c r="J623" i="7"/>
  <c r="J607" i="7"/>
  <c r="J524" i="7"/>
  <c r="J508" i="7"/>
  <c r="J492" i="7"/>
  <c r="J478" i="7"/>
  <c r="J786" i="7"/>
  <c r="J770" i="7"/>
  <c r="J754" i="7"/>
  <c r="J738" i="7"/>
  <c r="J722" i="7"/>
  <c r="J699" i="7"/>
  <c r="J687" i="7"/>
  <c r="J671" i="7"/>
  <c r="J657" i="7"/>
  <c r="J641" i="7"/>
  <c r="J625" i="7"/>
  <c r="J609" i="7"/>
  <c r="J593" i="7"/>
  <c r="J577" i="7"/>
  <c r="J560" i="7"/>
  <c r="J552" i="7"/>
  <c r="J542" i="7"/>
  <c r="J526" i="7"/>
  <c r="J510" i="7"/>
  <c r="J494" i="7"/>
  <c r="J480" i="7"/>
  <c r="J788" i="7"/>
  <c r="J772" i="7"/>
  <c r="J756" i="7"/>
  <c r="J740" i="7"/>
  <c r="J724" i="7"/>
  <c r="J701" i="7"/>
  <c r="J689" i="7"/>
  <c r="J673" i="7"/>
  <c r="J659" i="7"/>
  <c r="J643" i="7"/>
  <c r="J627" i="7"/>
  <c r="J611" i="7"/>
  <c r="J595" i="7"/>
  <c r="J579" i="7"/>
  <c r="J544" i="7"/>
  <c r="J528" i="7"/>
  <c r="J512" i="7"/>
  <c r="J496" i="7"/>
  <c r="J462" i="7"/>
  <c r="J454" i="7"/>
  <c r="J438" i="7"/>
  <c r="J422" i="7"/>
  <c r="J390" i="7"/>
  <c r="J472" i="7"/>
  <c r="J456" i="7"/>
  <c r="J440" i="7"/>
  <c r="J424" i="7"/>
  <c r="J408" i="7"/>
  <c r="J318" i="7"/>
  <c r="J310" i="7"/>
  <c r="J302" i="7"/>
  <c r="J294" i="7"/>
  <c r="J286" i="7"/>
  <c r="J446" i="7"/>
  <c r="J430" i="7"/>
  <c r="J398" i="7"/>
  <c r="J382" i="7"/>
  <c r="J354" i="7"/>
  <c r="J346" i="7"/>
  <c r="J338" i="7"/>
  <c r="J330" i="7"/>
  <c r="J322" i="7"/>
  <c r="J314" i="7"/>
  <c r="J306" i="7"/>
  <c r="J298" i="7"/>
  <c r="J290" i="7"/>
  <c r="J282" i="7"/>
  <c r="J482" i="7"/>
  <c r="J466" i="7"/>
  <c r="J450" i="7"/>
  <c r="J434" i="7"/>
  <c r="J418" i="7"/>
  <c r="J402" i="7"/>
  <c r="J386" i="7"/>
  <c r="J452" i="7"/>
  <c r="J436" i="7"/>
  <c r="J420" i="7"/>
  <c r="J404" i="7"/>
  <c r="J388" i="7"/>
  <c r="J364" i="7"/>
  <c r="J356" i="7"/>
  <c r="J348" i="7"/>
  <c r="J340" i="7"/>
  <c r="J332" i="7"/>
  <c r="J324" i="7"/>
  <c r="J316" i="7"/>
  <c r="J308" i="7"/>
  <c r="J300" i="7"/>
  <c r="J292" i="7"/>
  <c r="J284" i="7"/>
  <c r="J715" i="7"/>
  <c r="J717" i="7"/>
  <c r="J546" i="7"/>
  <c r="J370" i="7"/>
  <c r="J374" i="7"/>
  <c r="J376" i="7"/>
  <c r="J378" i="7"/>
  <c r="H48" i="7"/>
  <c r="T48" i="7" s="1"/>
  <c r="V48" i="7" s="1"/>
  <c r="AJ7" i="10"/>
  <c r="AK3" i="10"/>
  <c r="AK7" i="10"/>
  <c r="L286" i="9"/>
  <c r="K286" i="9"/>
  <c r="J286" i="9"/>
  <c r="I286" i="9"/>
  <c r="H286" i="9"/>
  <c r="G286" i="9"/>
  <c r="F286" i="9"/>
  <c r="E286" i="9"/>
  <c r="D286" i="9"/>
  <c r="C286" i="9"/>
  <c r="B286" i="9"/>
  <c r="A286" i="9"/>
  <c r="L285" i="9"/>
  <c r="K285" i="9"/>
  <c r="J285" i="9"/>
  <c r="I285" i="9"/>
  <c r="H285" i="9"/>
  <c r="G285" i="9"/>
  <c r="F285" i="9"/>
  <c r="E285" i="9"/>
  <c r="D285" i="9"/>
  <c r="C285" i="9"/>
  <c r="B285" i="9"/>
  <c r="A285" i="9"/>
  <c r="L284" i="9"/>
  <c r="K284" i="9"/>
  <c r="J284" i="9"/>
  <c r="I284" i="9"/>
  <c r="H284" i="9"/>
  <c r="G284" i="9"/>
  <c r="F284" i="9"/>
  <c r="E284" i="9"/>
  <c r="D284" i="9"/>
  <c r="C284" i="9"/>
  <c r="B284" i="9"/>
  <c r="A284" i="9"/>
  <c r="L283" i="9"/>
  <c r="K283" i="9"/>
  <c r="J283" i="9"/>
  <c r="I283" i="9"/>
  <c r="H283" i="9"/>
  <c r="G283" i="9"/>
  <c r="F283" i="9"/>
  <c r="E283" i="9"/>
  <c r="D283" i="9"/>
  <c r="C283" i="9"/>
  <c r="B283" i="9"/>
  <c r="A283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L280" i="9"/>
  <c r="K280" i="9"/>
  <c r="J280" i="9"/>
  <c r="I280" i="9"/>
  <c r="H280" i="9"/>
  <c r="G280" i="9"/>
  <c r="F280" i="9"/>
  <c r="E280" i="9"/>
  <c r="D280" i="9"/>
  <c r="C280" i="9"/>
  <c r="B280" i="9"/>
  <c r="A280" i="9"/>
  <c r="L279" i="9"/>
  <c r="K279" i="9"/>
  <c r="J279" i="9"/>
  <c r="I279" i="9"/>
  <c r="H279" i="9"/>
  <c r="G279" i="9"/>
  <c r="F279" i="9"/>
  <c r="E279" i="9"/>
  <c r="D279" i="9"/>
  <c r="C279" i="9"/>
  <c r="N279" i="9" s="1"/>
  <c r="F279" i="7" s="1"/>
  <c r="J279" i="7" s="1"/>
  <c r="B279" i="9"/>
  <c r="A279" i="9"/>
  <c r="L278" i="9"/>
  <c r="K278" i="9"/>
  <c r="J278" i="9"/>
  <c r="I278" i="9"/>
  <c r="H278" i="9"/>
  <c r="G278" i="9"/>
  <c r="F278" i="9"/>
  <c r="E278" i="9"/>
  <c r="D278" i="9"/>
  <c r="C278" i="9"/>
  <c r="B278" i="9"/>
  <c r="N278" i="9" s="1"/>
  <c r="F278" i="7" s="1"/>
  <c r="J278" i="7" s="1"/>
  <c r="A278" i="9"/>
  <c r="L277" i="9"/>
  <c r="K277" i="9"/>
  <c r="J277" i="9"/>
  <c r="I277" i="9"/>
  <c r="H277" i="9"/>
  <c r="G277" i="9"/>
  <c r="F277" i="9"/>
  <c r="E277" i="9"/>
  <c r="D277" i="9"/>
  <c r="C277" i="9"/>
  <c r="B277" i="9"/>
  <c r="A277" i="9"/>
  <c r="N277" i="9" s="1"/>
  <c r="F277" i="7" s="1"/>
  <c r="J277" i="7" s="1"/>
  <c r="L276" i="9"/>
  <c r="K276" i="9"/>
  <c r="J276" i="9"/>
  <c r="I276" i="9"/>
  <c r="H276" i="9"/>
  <c r="G276" i="9"/>
  <c r="F276" i="9"/>
  <c r="E276" i="9"/>
  <c r="D276" i="9"/>
  <c r="C276" i="9"/>
  <c r="N276" i="9" s="1"/>
  <c r="F276" i="7" s="1"/>
  <c r="J276" i="7" s="1"/>
  <c r="B276" i="9"/>
  <c r="A276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L273" i="9"/>
  <c r="K273" i="9"/>
  <c r="J273" i="9"/>
  <c r="I273" i="9"/>
  <c r="H273" i="9"/>
  <c r="G273" i="9"/>
  <c r="F273" i="9"/>
  <c r="E273" i="9"/>
  <c r="D273" i="9"/>
  <c r="C273" i="9"/>
  <c r="N273" i="9" s="1"/>
  <c r="F273" i="7" s="1"/>
  <c r="J273" i="7" s="1"/>
  <c r="B273" i="9"/>
  <c r="A273" i="9"/>
  <c r="L272" i="9"/>
  <c r="K272" i="9"/>
  <c r="J272" i="9"/>
  <c r="I272" i="9"/>
  <c r="H272" i="9"/>
  <c r="G272" i="9"/>
  <c r="F272" i="9"/>
  <c r="E272" i="9"/>
  <c r="D272" i="9"/>
  <c r="C272" i="9"/>
  <c r="B272" i="9"/>
  <c r="A272" i="9"/>
  <c r="L271" i="9"/>
  <c r="K271" i="9"/>
  <c r="J271" i="9"/>
  <c r="I271" i="9"/>
  <c r="H271" i="9"/>
  <c r="G271" i="9"/>
  <c r="F271" i="9"/>
  <c r="E271" i="9"/>
  <c r="D271" i="9"/>
  <c r="C271" i="9"/>
  <c r="B271" i="9"/>
  <c r="N271" i="9" s="1"/>
  <c r="F271" i="7" s="1"/>
  <c r="J271" i="7" s="1"/>
  <c r="A271" i="9"/>
  <c r="L270" i="9"/>
  <c r="K270" i="9"/>
  <c r="J270" i="9"/>
  <c r="I270" i="9"/>
  <c r="H270" i="9"/>
  <c r="G270" i="9"/>
  <c r="F270" i="9"/>
  <c r="E270" i="9"/>
  <c r="D270" i="9"/>
  <c r="C270" i="9"/>
  <c r="B270" i="9"/>
  <c r="A270" i="9"/>
  <c r="L269" i="9"/>
  <c r="K269" i="9"/>
  <c r="J269" i="9"/>
  <c r="I269" i="9"/>
  <c r="H269" i="9"/>
  <c r="G269" i="9"/>
  <c r="F269" i="9"/>
  <c r="E269" i="9"/>
  <c r="D269" i="9"/>
  <c r="C269" i="9"/>
  <c r="B269" i="9"/>
  <c r="A269" i="9"/>
  <c r="N269" i="9" s="1"/>
  <c r="F269" i="7" s="1"/>
  <c r="J269" i="7" s="1"/>
  <c r="L268" i="9"/>
  <c r="K268" i="9"/>
  <c r="J268" i="9"/>
  <c r="I268" i="9"/>
  <c r="H268" i="9"/>
  <c r="G268" i="9"/>
  <c r="F268" i="9"/>
  <c r="E268" i="9"/>
  <c r="D268" i="9"/>
  <c r="C268" i="9"/>
  <c r="N268" i="9" s="1"/>
  <c r="F268" i="7" s="1"/>
  <c r="J268" i="7" s="1"/>
  <c r="B268" i="9"/>
  <c r="A268" i="9"/>
  <c r="L267" i="9"/>
  <c r="K267" i="9"/>
  <c r="J267" i="9"/>
  <c r="I267" i="9"/>
  <c r="H267" i="9"/>
  <c r="G267" i="9"/>
  <c r="F267" i="9"/>
  <c r="E267" i="9"/>
  <c r="D267" i="9"/>
  <c r="C267" i="9"/>
  <c r="B267" i="9"/>
  <c r="A267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N266" i="9" s="1"/>
  <c r="F266" i="7" s="1"/>
  <c r="J266" i="7" s="1"/>
  <c r="L265" i="9"/>
  <c r="K265" i="9"/>
  <c r="J265" i="9"/>
  <c r="I265" i="9"/>
  <c r="H265" i="9"/>
  <c r="G265" i="9"/>
  <c r="F265" i="9"/>
  <c r="E265" i="9"/>
  <c r="D265" i="9"/>
  <c r="C265" i="9"/>
  <c r="B265" i="9"/>
  <c r="A265" i="9"/>
  <c r="L264" i="9"/>
  <c r="K264" i="9"/>
  <c r="J264" i="9"/>
  <c r="I264" i="9"/>
  <c r="H264" i="9"/>
  <c r="G264" i="9"/>
  <c r="F264" i="9"/>
  <c r="E264" i="9"/>
  <c r="D264" i="9"/>
  <c r="C264" i="9"/>
  <c r="B264" i="9"/>
  <c r="A264" i="9"/>
  <c r="N264" i="9" s="1"/>
  <c r="F264" i="7" s="1"/>
  <c r="J264" i="7" s="1"/>
  <c r="L263" i="9"/>
  <c r="K263" i="9"/>
  <c r="J263" i="9"/>
  <c r="I263" i="9"/>
  <c r="H263" i="9"/>
  <c r="G263" i="9"/>
  <c r="F263" i="9"/>
  <c r="E263" i="9"/>
  <c r="D263" i="9"/>
  <c r="C263" i="9"/>
  <c r="N263" i="9" s="1"/>
  <c r="F263" i="7" s="1"/>
  <c r="J263" i="7" s="1"/>
  <c r="B263" i="9"/>
  <c r="A263" i="9"/>
  <c r="L262" i="9"/>
  <c r="K262" i="9"/>
  <c r="J262" i="9"/>
  <c r="I262" i="9"/>
  <c r="H262" i="9"/>
  <c r="G262" i="9"/>
  <c r="F262" i="9"/>
  <c r="E262" i="9"/>
  <c r="D262" i="9"/>
  <c r="C262" i="9"/>
  <c r="B262" i="9"/>
  <c r="N262" i="9" s="1"/>
  <c r="F262" i="7" s="1"/>
  <c r="J262" i="7" s="1"/>
  <c r="A262" i="9"/>
  <c r="L261" i="9"/>
  <c r="K261" i="9"/>
  <c r="J261" i="9"/>
  <c r="I261" i="9"/>
  <c r="H261" i="9"/>
  <c r="G261" i="9"/>
  <c r="F261" i="9"/>
  <c r="E261" i="9"/>
  <c r="D261" i="9"/>
  <c r="C261" i="9"/>
  <c r="B261" i="9"/>
  <c r="A261" i="9"/>
  <c r="L260" i="9"/>
  <c r="K260" i="9"/>
  <c r="J260" i="9"/>
  <c r="I260" i="9"/>
  <c r="H260" i="9"/>
  <c r="G260" i="9"/>
  <c r="F260" i="9"/>
  <c r="E260" i="9"/>
  <c r="D260" i="9"/>
  <c r="C260" i="9"/>
  <c r="N260" i="9" s="1"/>
  <c r="F260" i="7" s="1"/>
  <c r="J260" i="7" s="1"/>
  <c r="B260" i="9"/>
  <c r="A260" i="9"/>
  <c r="L259" i="9"/>
  <c r="K259" i="9"/>
  <c r="J259" i="9"/>
  <c r="I259" i="9"/>
  <c r="H259" i="9"/>
  <c r="G259" i="9"/>
  <c r="F259" i="9"/>
  <c r="E259" i="9"/>
  <c r="D259" i="9"/>
  <c r="C259" i="9"/>
  <c r="B259" i="9"/>
  <c r="A259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N257" i="9"/>
  <c r="F257" i="7" s="1"/>
  <c r="J257" i="7" s="1"/>
  <c r="L257" i="9"/>
  <c r="K257" i="9"/>
  <c r="J257" i="9"/>
  <c r="I257" i="9"/>
  <c r="H257" i="9"/>
  <c r="G257" i="9"/>
  <c r="F257" i="9"/>
  <c r="E257" i="9"/>
  <c r="D257" i="9"/>
  <c r="C257" i="9"/>
  <c r="B257" i="9"/>
  <c r="A257" i="9"/>
  <c r="L256" i="9"/>
  <c r="K256" i="9"/>
  <c r="J256" i="9"/>
  <c r="I256" i="9"/>
  <c r="H256" i="9"/>
  <c r="G256" i="9"/>
  <c r="F256" i="9"/>
  <c r="E256" i="9"/>
  <c r="D256" i="9"/>
  <c r="C256" i="9"/>
  <c r="B256" i="9"/>
  <c r="A256" i="9"/>
  <c r="N256" i="9" s="1"/>
  <c r="F256" i="7" s="1"/>
  <c r="J256" i="7" s="1"/>
  <c r="L255" i="9"/>
  <c r="K255" i="9"/>
  <c r="J255" i="9"/>
  <c r="I255" i="9"/>
  <c r="H255" i="9"/>
  <c r="G255" i="9"/>
  <c r="F255" i="9"/>
  <c r="E255" i="9"/>
  <c r="D255" i="9"/>
  <c r="C255" i="9"/>
  <c r="B255" i="9"/>
  <c r="N255" i="9" s="1"/>
  <c r="F255" i="7" s="1"/>
  <c r="J255" i="7" s="1"/>
  <c r="A255" i="9"/>
  <c r="L254" i="9"/>
  <c r="K254" i="9"/>
  <c r="J254" i="9"/>
  <c r="I254" i="9"/>
  <c r="H254" i="9"/>
  <c r="G254" i="9"/>
  <c r="F254" i="9"/>
  <c r="E254" i="9"/>
  <c r="D254" i="9"/>
  <c r="C254" i="9"/>
  <c r="B254" i="9"/>
  <c r="N254" i="9" s="1"/>
  <c r="F254" i="7" s="1"/>
  <c r="J254" i="7" s="1"/>
  <c r="A254" i="9"/>
  <c r="L253" i="9"/>
  <c r="K253" i="9"/>
  <c r="J253" i="9"/>
  <c r="I253" i="9"/>
  <c r="H253" i="9"/>
  <c r="G253" i="9"/>
  <c r="F253" i="9"/>
  <c r="E253" i="9"/>
  <c r="D253" i="9"/>
  <c r="C253" i="9"/>
  <c r="B253" i="9"/>
  <c r="A253" i="9"/>
  <c r="N253" i="9" s="1"/>
  <c r="F253" i="7" s="1"/>
  <c r="J253" i="7" s="1"/>
  <c r="L252" i="9"/>
  <c r="K252" i="9"/>
  <c r="J252" i="9"/>
  <c r="I252" i="9"/>
  <c r="H252" i="9"/>
  <c r="G252" i="9"/>
  <c r="F252" i="9"/>
  <c r="E252" i="9"/>
  <c r="D252" i="9"/>
  <c r="C252" i="9"/>
  <c r="N252" i="9" s="1"/>
  <c r="F252" i="7" s="1"/>
  <c r="J252" i="7" s="1"/>
  <c r="B252" i="9"/>
  <c r="A252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L248" i="9"/>
  <c r="K248" i="9"/>
  <c r="J248" i="9"/>
  <c r="I248" i="9"/>
  <c r="H248" i="9"/>
  <c r="G248" i="9"/>
  <c r="F248" i="9"/>
  <c r="E248" i="9"/>
  <c r="D248" i="9"/>
  <c r="C248" i="9"/>
  <c r="B248" i="9"/>
  <c r="A248" i="9"/>
  <c r="L247" i="9"/>
  <c r="K247" i="9"/>
  <c r="J247" i="9"/>
  <c r="I247" i="9"/>
  <c r="H247" i="9"/>
  <c r="G247" i="9"/>
  <c r="F247" i="9"/>
  <c r="E247" i="9"/>
  <c r="D247" i="9"/>
  <c r="C247" i="9"/>
  <c r="N247" i="9" s="1"/>
  <c r="F247" i="7" s="1"/>
  <c r="J247" i="7" s="1"/>
  <c r="B247" i="9"/>
  <c r="A247" i="9"/>
  <c r="L246" i="9"/>
  <c r="K246" i="9"/>
  <c r="J246" i="9"/>
  <c r="I246" i="9"/>
  <c r="H246" i="9"/>
  <c r="G246" i="9"/>
  <c r="F246" i="9"/>
  <c r="E246" i="9"/>
  <c r="D246" i="9"/>
  <c r="C246" i="9"/>
  <c r="B246" i="9"/>
  <c r="N246" i="9" s="1"/>
  <c r="F246" i="7" s="1"/>
  <c r="J246" i="7" s="1"/>
  <c r="A246" i="9"/>
  <c r="L245" i="9"/>
  <c r="K245" i="9"/>
  <c r="J245" i="9"/>
  <c r="I245" i="9"/>
  <c r="H245" i="9"/>
  <c r="G245" i="9"/>
  <c r="F245" i="9"/>
  <c r="E245" i="9"/>
  <c r="D245" i="9"/>
  <c r="C245" i="9"/>
  <c r="B245" i="9"/>
  <c r="A245" i="9"/>
  <c r="N244" i="9"/>
  <c r="F244" i="7" s="1"/>
  <c r="J244" i="7" s="1"/>
  <c r="L244" i="9"/>
  <c r="K244" i="9"/>
  <c r="J244" i="9"/>
  <c r="I244" i="9"/>
  <c r="H244" i="9"/>
  <c r="G244" i="9"/>
  <c r="F244" i="9"/>
  <c r="E244" i="9"/>
  <c r="D244" i="9"/>
  <c r="C244" i="9"/>
  <c r="B244" i="9"/>
  <c r="A244" i="9"/>
  <c r="L243" i="9"/>
  <c r="K243" i="9"/>
  <c r="J243" i="9"/>
  <c r="I243" i="9"/>
  <c r="H243" i="9"/>
  <c r="G243" i="9"/>
  <c r="F243" i="9"/>
  <c r="E243" i="9"/>
  <c r="D243" i="9"/>
  <c r="C243" i="9"/>
  <c r="B243" i="9"/>
  <c r="A243" i="9"/>
  <c r="N243" i="9" s="1"/>
  <c r="F243" i="7" s="1"/>
  <c r="J243" i="7" s="1"/>
  <c r="L242" i="9"/>
  <c r="K242" i="9"/>
  <c r="J242" i="9"/>
  <c r="I242" i="9"/>
  <c r="H242" i="9"/>
  <c r="G242" i="9"/>
  <c r="F242" i="9"/>
  <c r="E242" i="9"/>
  <c r="D242" i="9"/>
  <c r="C242" i="9"/>
  <c r="B242" i="9"/>
  <c r="A242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L240" i="9"/>
  <c r="K240" i="9"/>
  <c r="J240" i="9"/>
  <c r="I240" i="9"/>
  <c r="H240" i="9"/>
  <c r="G240" i="9"/>
  <c r="F240" i="9"/>
  <c r="E240" i="9"/>
  <c r="D240" i="9"/>
  <c r="C240" i="9"/>
  <c r="B240" i="9"/>
  <c r="A240" i="9"/>
  <c r="N239" i="9"/>
  <c r="F239" i="7" s="1"/>
  <c r="J239" i="7" s="1"/>
  <c r="L239" i="9"/>
  <c r="K239" i="9"/>
  <c r="J239" i="9"/>
  <c r="I239" i="9"/>
  <c r="H239" i="9"/>
  <c r="G239" i="9"/>
  <c r="F239" i="9"/>
  <c r="E239" i="9"/>
  <c r="D239" i="9"/>
  <c r="C239" i="9"/>
  <c r="B239" i="9"/>
  <c r="A239" i="9"/>
  <c r="L238" i="9"/>
  <c r="K238" i="9"/>
  <c r="J238" i="9"/>
  <c r="I238" i="9"/>
  <c r="H238" i="9"/>
  <c r="G238" i="9"/>
  <c r="F238" i="9"/>
  <c r="E238" i="9"/>
  <c r="D238" i="9"/>
  <c r="C238" i="9"/>
  <c r="B238" i="9"/>
  <c r="A238" i="9"/>
  <c r="L237" i="9"/>
  <c r="K237" i="9"/>
  <c r="J237" i="9"/>
  <c r="I237" i="9"/>
  <c r="H237" i="9"/>
  <c r="G237" i="9"/>
  <c r="F237" i="9"/>
  <c r="E237" i="9"/>
  <c r="D237" i="9"/>
  <c r="C237" i="9"/>
  <c r="B237" i="9"/>
  <c r="A237" i="9"/>
  <c r="L236" i="9"/>
  <c r="K236" i="9"/>
  <c r="J236" i="9"/>
  <c r="I236" i="9"/>
  <c r="H236" i="9"/>
  <c r="G236" i="9"/>
  <c r="F236" i="9"/>
  <c r="E236" i="9"/>
  <c r="D236" i="9"/>
  <c r="C236" i="9"/>
  <c r="B236" i="9"/>
  <c r="N236" i="9" s="1"/>
  <c r="F236" i="7" s="1"/>
  <c r="J236" i="7" s="1"/>
  <c r="A236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N233" i="9"/>
  <c r="F233" i="7" s="1"/>
  <c r="J233" i="7" s="1"/>
  <c r="L233" i="9"/>
  <c r="K233" i="9"/>
  <c r="J233" i="9"/>
  <c r="I233" i="9"/>
  <c r="H233" i="9"/>
  <c r="G233" i="9"/>
  <c r="F233" i="9"/>
  <c r="E233" i="9"/>
  <c r="D233" i="9"/>
  <c r="C233" i="9"/>
  <c r="B233" i="9"/>
  <c r="A233" i="9"/>
  <c r="L232" i="9"/>
  <c r="K232" i="9"/>
  <c r="J232" i="9"/>
  <c r="I232" i="9"/>
  <c r="H232" i="9"/>
  <c r="G232" i="9"/>
  <c r="F232" i="9"/>
  <c r="E232" i="9"/>
  <c r="D232" i="9"/>
  <c r="C232" i="9"/>
  <c r="B232" i="9"/>
  <c r="A232" i="9"/>
  <c r="N231" i="9"/>
  <c r="F231" i="7" s="1"/>
  <c r="J231" i="7" s="1"/>
  <c r="L231" i="9"/>
  <c r="K231" i="9"/>
  <c r="J231" i="9"/>
  <c r="I231" i="9"/>
  <c r="H231" i="9"/>
  <c r="G231" i="9"/>
  <c r="F231" i="9"/>
  <c r="E231" i="9"/>
  <c r="D231" i="9"/>
  <c r="C231" i="9"/>
  <c r="B231" i="9"/>
  <c r="A231" i="9"/>
  <c r="L230" i="9"/>
  <c r="K230" i="9"/>
  <c r="J230" i="9"/>
  <c r="I230" i="9"/>
  <c r="H230" i="9"/>
  <c r="G230" i="9"/>
  <c r="F230" i="9"/>
  <c r="E230" i="9"/>
  <c r="D230" i="9"/>
  <c r="C230" i="9"/>
  <c r="B230" i="9"/>
  <c r="N230" i="9" s="1"/>
  <c r="F230" i="7" s="1"/>
  <c r="J230" i="7" s="1"/>
  <c r="A230" i="9"/>
  <c r="L229" i="9"/>
  <c r="K229" i="9"/>
  <c r="J229" i="9"/>
  <c r="I229" i="9"/>
  <c r="H229" i="9"/>
  <c r="G229" i="9"/>
  <c r="F229" i="9"/>
  <c r="E229" i="9"/>
  <c r="D229" i="9"/>
  <c r="C229" i="9"/>
  <c r="B229" i="9"/>
  <c r="A229" i="9"/>
  <c r="L228" i="9"/>
  <c r="K228" i="9"/>
  <c r="J228" i="9"/>
  <c r="I228" i="9"/>
  <c r="H228" i="9"/>
  <c r="G228" i="9"/>
  <c r="F228" i="9"/>
  <c r="E228" i="9"/>
  <c r="D228" i="9"/>
  <c r="C228" i="9"/>
  <c r="B228" i="9"/>
  <c r="N228" i="9" s="1"/>
  <c r="F228" i="7" s="1"/>
  <c r="J228" i="7" s="1"/>
  <c r="A228" i="9"/>
  <c r="L227" i="9"/>
  <c r="K227" i="9"/>
  <c r="J227" i="9"/>
  <c r="I227" i="9"/>
  <c r="H227" i="9"/>
  <c r="G227" i="9"/>
  <c r="F227" i="9"/>
  <c r="E227" i="9"/>
  <c r="D227" i="9"/>
  <c r="C227" i="9"/>
  <c r="B227" i="9"/>
  <c r="A227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N226" i="9" s="1"/>
  <c r="F226" i="7" s="1"/>
  <c r="J226" i="7" s="1"/>
  <c r="L225" i="9"/>
  <c r="K225" i="9"/>
  <c r="J225" i="9"/>
  <c r="I225" i="9"/>
  <c r="H225" i="9"/>
  <c r="G225" i="9"/>
  <c r="F225" i="9"/>
  <c r="E225" i="9"/>
  <c r="D225" i="9"/>
  <c r="C225" i="9"/>
  <c r="N225" i="9" s="1"/>
  <c r="F225" i="7" s="1"/>
  <c r="J225" i="7" s="1"/>
  <c r="B225" i="9"/>
  <c r="A225" i="9"/>
  <c r="L224" i="9"/>
  <c r="K224" i="9"/>
  <c r="J224" i="9"/>
  <c r="I224" i="9"/>
  <c r="H224" i="9"/>
  <c r="G224" i="9"/>
  <c r="F224" i="9"/>
  <c r="E224" i="9"/>
  <c r="D224" i="9"/>
  <c r="C224" i="9"/>
  <c r="B224" i="9"/>
  <c r="N224" i="9" s="1"/>
  <c r="F224" i="7" s="1"/>
  <c r="J224" i="7" s="1"/>
  <c r="A224" i="9"/>
  <c r="L223" i="9"/>
  <c r="K223" i="9"/>
  <c r="J223" i="9"/>
  <c r="I223" i="9"/>
  <c r="H223" i="9"/>
  <c r="G223" i="9"/>
  <c r="F223" i="9"/>
  <c r="E223" i="9"/>
  <c r="D223" i="9"/>
  <c r="C223" i="9"/>
  <c r="B223" i="9"/>
  <c r="N223" i="9" s="1"/>
  <c r="F223" i="7" s="1"/>
  <c r="J223" i="7" s="1"/>
  <c r="A223" i="9"/>
  <c r="L222" i="9"/>
  <c r="K222" i="9"/>
  <c r="J222" i="9"/>
  <c r="I222" i="9"/>
  <c r="H222" i="9"/>
  <c r="G222" i="9"/>
  <c r="F222" i="9"/>
  <c r="E222" i="9"/>
  <c r="D222" i="9"/>
  <c r="C222" i="9"/>
  <c r="B222" i="9"/>
  <c r="N222" i="9" s="1"/>
  <c r="F222" i="7" s="1"/>
  <c r="J222" i="7" s="1"/>
  <c r="A222" i="9"/>
  <c r="L221" i="9"/>
  <c r="K221" i="9"/>
  <c r="J221" i="9"/>
  <c r="I221" i="9"/>
  <c r="H221" i="9"/>
  <c r="G221" i="9"/>
  <c r="F221" i="9"/>
  <c r="E221" i="9"/>
  <c r="D221" i="9"/>
  <c r="C221" i="9"/>
  <c r="B221" i="9"/>
  <c r="A221" i="9"/>
  <c r="N221" i="9" s="1"/>
  <c r="F221" i="7" s="1"/>
  <c r="J221" i="7" s="1"/>
  <c r="L220" i="9"/>
  <c r="K220" i="9"/>
  <c r="J220" i="9"/>
  <c r="I220" i="9"/>
  <c r="H220" i="9"/>
  <c r="G220" i="9"/>
  <c r="F220" i="9"/>
  <c r="E220" i="9"/>
  <c r="D220" i="9"/>
  <c r="C220" i="9"/>
  <c r="B220" i="9"/>
  <c r="A220" i="9"/>
  <c r="L219" i="9"/>
  <c r="K219" i="9"/>
  <c r="J219" i="9"/>
  <c r="I219" i="9"/>
  <c r="H219" i="9"/>
  <c r="G219" i="9"/>
  <c r="F219" i="9"/>
  <c r="E219" i="9"/>
  <c r="D219" i="9"/>
  <c r="C219" i="9"/>
  <c r="B219" i="9"/>
  <c r="A219" i="9"/>
  <c r="N219" i="9" s="1"/>
  <c r="F219" i="7" s="1"/>
  <c r="J219" i="7" s="1"/>
  <c r="L218" i="9"/>
  <c r="K218" i="9"/>
  <c r="J218" i="9"/>
  <c r="I218" i="9"/>
  <c r="H218" i="9"/>
  <c r="G218" i="9"/>
  <c r="F218" i="9"/>
  <c r="E218" i="9"/>
  <c r="D218" i="9"/>
  <c r="C218" i="9"/>
  <c r="B218" i="9"/>
  <c r="A218" i="9"/>
  <c r="L217" i="9"/>
  <c r="K217" i="9"/>
  <c r="J217" i="9"/>
  <c r="I217" i="9"/>
  <c r="H217" i="9"/>
  <c r="G217" i="9"/>
  <c r="F217" i="9"/>
  <c r="E217" i="9"/>
  <c r="D217" i="9"/>
  <c r="C217" i="9"/>
  <c r="N217" i="9" s="1"/>
  <c r="F217" i="7" s="1"/>
  <c r="J217" i="7" s="1"/>
  <c r="B217" i="9"/>
  <c r="A217" i="9"/>
  <c r="L216" i="9"/>
  <c r="K216" i="9"/>
  <c r="J216" i="9"/>
  <c r="I216" i="9"/>
  <c r="H216" i="9"/>
  <c r="G216" i="9"/>
  <c r="F216" i="9"/>
  <c r="E216" i="9"/>
  <c r="D216" i="9"/>
  <c r="C216" i="9"/>
  <c r="B216" i="9"/>
  <c r="N216" i="9" s="1"/>
  <c r="F216" i="7" s="1"/>
  <c r="J216" i="7" s="1"/>
  <c r="A216" i="9"/>
  <c r="L215" i="9"/>
  <c r="K215" i="9"/>
  <c r="J215" i="9"/>
  <c r="I215" i="9"/>
  <c r="H215" i="9"/>
  <c r="G215" i="9"/>
  <c r="F215" i="9"/>
  <c r="E215" i="9"/>
  <c r="D215" i="9"/>
  <c r="C215" i="9"/>
  <c r="B215" i="9"/>
  <c r="N215" i="9" s="1"/>
  <c r="F215" i="7" s="1"/>
  <c r="J215" i="7" s="1"/>
  <c r="A215" i="9"/>
  <c r="L214" i="9"/>
  <c r="K214" i="9"/>
  <c r="J214" i="9"/>
  <c r="I214" i="9"/>
  <c r="H214" i="9"/>
  <c r="G214" i="9"/>
  <c r="F214" i="9"/>
  <c r="E214" i="9"/>
  <c r="D214" i="9"/>
  <c r="C214" i="9"/>
  <c r="B214" i="9"/>
  <c r="A214" i="9"/>
  <c r="L213" i="9"/>
  <c r="K213" i="9"/>
  <c r="J213" i="9"/>
  <c r="I213" i="9"/>
  <c r="H213" i="9"/>
  <c r="G213" i="9"/>
  <c r="F213" i="9"/>
  <c r="E213" i="9"/>
  <c r="D213" i="9"/>
  <c r="C213" i="9"/>
  <c r="B213" i="9"/>
  <c r="A213" i="9"/>
  <c r="L212" i="9"/>
  <c r="K212" i="9"/>
  <c r="J212" i="9"/>
  <c r="I212" i="9"/>
  <c r="H212" i="9"/>
  <c r="G212" i="9"/>
  <c r="F212" i="9"/>
  <c r="E212" i="9"/>
  <c r="D212" i="9"/>
  <c r="C212" i="9"/>
  <c r="B212" i="9"/>
  <c r="A212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L209" i="9"/>
  <c r="K209" i="9"/>
  <c r="J209" i="9"/>
  <c r="I209" i="9"/>
  <c r="H209" i="9"/>
  <c r="G209" i="9"/>
  <c r="F209" i="9"/>
  <c r="E209" i="9"/>
  <c r="D209" i="9"/>
  <c r="C209" i="9"/>
  <c r="N209" i="9" s="1"/>
  <c r="F209" i="7" s="1"/>
  <c r="J209" i="7" s="1"/>
  <c r="B209" i="9"/>
  <c r="A209" i="9"/>
  <c r="L208" i="9"/>
  <c r="K208" i="9"/>
  <c r="J208" i="9"/>
  <c r="I208" i="9"/>
  <c r="H208" i="9"/>
  <c r="G208" i="9"/>
  <c r="F208" i="9"/>
  <c r="E208" i="9"/>
  <c r="D208" i="9"/>
  <c r="C208" i="9"/>
  <c r="B208" i="9"/>
  <c r="N208" i="9" s="1"/>
  <c r="F208" i="7" s="1"/>
  <c r="J208" i="7" s="1"/>
  <c r="A208" i="9"/>
  <c r="L207" i="9"/>
  <c r="K207" i="9"/>
  <c r="J207" i="9"/>
  <c r="I207" i="9"/>
  <c r="H207" i="9"/>
  <c r="G207" i="9"/>
  <c r="F207" i="9"/>
  <c r="E207" i="9"/>
  <c r="D207" i="9"/>
  <c r="C207" i="9"/>
  <c r="B207" i="9"/>
  <c r="N207" i="9" s="1"/>
  <c r="F207" i="7" s="1"/>
  <c r="J207" i="7" s="1"/>
  <c r="A207" i="9"/>
  <c r="L206" i="9"/>
  <c r="K206" i="9"/>
  <c r="J206" i="9"/>
  <c r="I206" i="9"/>
  <c r="H206" i="9"/>
  <c r="G206" i="9"/>
  <c r="F206" i="9"/>
  <c r="E206" i="9"/>
  <c r="D206" i="9"/>
  <c r="C206" i="9"/>
  <c r="B206" i="9"/>
  <c r="A206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N205" i="9" s="1"/>
  <c r="F205" i="7" s="1"/>
  <c r="J205" i="7" s="1"/>
  <c r="L204" i="9"/>
  <c r="K204" i="9"/>
  <c r="J204" i="9"/>
  <c r="I204" i="9"/>
  <c r="H204" i="9"/>
  <c r="G204" i="9"/>
  <c r="F204" i="9"/>
  <c r="E204" i="9"/>
  <c r="D204" i="9"/>
  <c r="C204" i="9"/>
  <c r="B204" i="9"/>
  <c r="A204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N203" i="9" s="1"/>
  <c r="F203" i="7" s="1"/>
  <c r="J203" i="7" s="1"/>
  <c r="L202" i="9"/>
  <c r="K202" i="9"/>
  <c r="J202" i="9"/>
  <c r="I202" i="9"/>
  <c r="H202" i="9"/>
  <c r="G202" i="9"/>
  <c r="F202" i="9"/>
  <c r="E202" i="9"/>
  <c r="D202" i="9"/>
  <c r="C202" i="9"/>
  <c r="B202" i="9"/>
  <c r="A202" i="9"/>
  <c r="N201" i="9"/>
  <c r="F201" i="7" s="1"/>
  <c r="J201" i="7" s="1"/>
  <c r="L201" i="9"/>
  <c r="K201" i="9"/>
  <c r="J201" i="9"/>
  <c r="I201" i="9"/>
  <c r="H201" i="9"/>
  <c r="G201" i="9"/>
  <c r="F201" i="9"/>
  <c r="E201" i="9"/>
  <c r="D201" i="9"/>
  <c r="C201" i="9"/>
  <c r="B201" i="9"/>
  <c r="A201" i="9"/>
  <c r="L200" i="9"/>
  <c r="K200" i="9"/>
  <c r="J200" i="9"/>
  <c r="I200" i="9"/>
  <c r="H200" i="9"/>
  <c r="G200" i="9"/>
  <c r="F200" i="9"/>
  <c r="E200" i="9"/>
  <c r="D200" i="9"/>
  <c r="C200" i="9"/>
  <c r="B200" i="9"/>
  <c r="A200" i="9"/>
  <c r="L199" i="9"/>
  <c r="K199" i="9"/>
  <c r="J199" i="9"/>
  <c r="I199" i="9"/>
  <c r="H199" i="9"/>
  <c r="G199" i="9"/>
  <c r="F199" i="9"/>
  <c r="E199" i="9"/>
  <c r="D199" i="9"/>
  <c r="C199" i="9"/>
  <c r="N199" i="9" s="1"/>
  <c r="F199" i="7" s="1"/>
  <c r="J199" i="7" s="1"/>
  <c r="B199" i="9"/>
  <c r="A199" i="9"/>
  <c r="L198" i="9"/>
  <c r="K198" i="9"/>
  <c r="J198" i="9"/>
  <c r="I198" i="9"/>
  <c r="H198" i="9"/>
  <c r="G198" i="9"/>
  <c r="F198" i="9"/>
  <c r="E198" i="9"/>
  <c r="D198" i="9"/>
  <c r="C198" i="9"/>
  <c r="B198" i="9"/>
  <c r="N198" i="9" s="1"/>
  <c r="F198" i="7" s="1"/>
  <c r="J198" i="7" s="1"/>
  <c r="A198" i="9"/>
  <c r="L197" i="9"/>
  <c r="K197" i="9"/>
  <c r="J197" i="9"/>
  <c r="I197" i="9"/>
  <c r="H197" i="9"/>
  <c r="G197" i="9"/>
  <c r="F197" i="9"/>
  <c r="E197" i="9"/>
  <c r="D197" i="9"/>
  <c r="C197" i="9"/>
  <c r="B197" i="9"/>
  <c r="A197" i="9"/>
  <c r="L196" i="9"/>
  <c r="K196" i="9"/>
  <c r="J196" i="9"/>
  <c r="I196" i="9"/>
  <c r="H196" i="9"/>
  <c r="G196" i="9"/>
  <c r="F196" i="9"/>
  <c r="E196" i="9"/>
  <c r="D196" i="9"/>
  <c r="C196" i="9"/>
  <c r="B196" i="9"/>
  <c r="A196" i="9"/>
  <c r="L195" i="9"/>
  <c r="K195" i="9"/>
  <c r="J195" i="9"/>
  <c r="I195" i="9"/>
  <c r="H195" i="9"/>
  <c r="G195" i="9"/>
  <c r="F195" i="9"/>
  <c r="E195" i="9"/>
  <c r="D195" i="9"/>
  <c r="C195" i="9"/>
  <c r="B195" i="9"/>
  <c r="A195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L193" i="9"/>
  <c r="K193" i="9"/>
  <c r="J193" i="9"/>
  <c r="I193" i="9"/>
  <c r="H193" i="9"/>
  <c r="G193" i="9"/>
  <c r="F193" i="9"/>
  <c r="E193" i="9"/>
  <c r="D193" i="9"/>
  <c r="C193" i="9"/>
  <c r="N193" i="9" s="1"/>
  <c r="F193" i="7" s="1"/>
  <c r="J193" i="7" s="1"/>
  <c r="B193" i="9"/>
  <c r="A193" i="9"/>
  <c r="L192" i="9"/>
  <c r="K192" i="9"/>
  <c r="J192" i="9"/>
  <c r="I192" i="9"/>
  <c r="H192" i="9"/>
  <c r="G192" i="9"/>
  <c r="F192" i="9"/>
  <c r="E192" i="9"/>
  <c r="D192" i="9"/>
  <c r="C192" i="9"/>
  <c r="B192" i="9"/>
  <c r="N192" i="9" s="1"/>
  <c r="F192" i="7" s="1"/>
  <c r="J192" i="7" s="1"/>
  <c r="A192" i="9"/>
  <c r="N191" i="9"/>
  <c r="F191" i="7" s="1"/>
  <c r="J191" i="7" s="1"/>
  <c r="L191" i="9"/>
  <c r="K191" i="9"/>
  <c r="J191" i="9"/>
  <c r="I191" i="9"/>
  <c r="H191" i="9"/>
  <c r="G191" i="9"/>
  <c r="F191" i="9"/>
  <c r="E191" i="9"/>
  <c r="D191" i="9"/>
  <c r="C191" i="9"/>
  <c r="B191" i="9"/>
  <c r="A191" i="9"/>
  <c r="L190" i="9"/>
  <c r="K190" i="9"/>
  <c r="J190" i="9"/>
  <c r="I190" i="9"/>
  <c r="H190" i="9"/>
  <c r="G190" i="9"/>
  <c r="F190" i="9"/>
  <c r="E190" i="9"/>
  <c r="D190" i="9"/>
  <c r="C190" i="9"/>
  <c r="B190" i="9"/>
  <c r="A190" i="9"/>
  <c r="L189" i="9"/>
  <c r="K189" i="9"/>
  <c r="J189" i="9"/>
  <c r="I189" i="9"/>
  <c r="H189" i="9"/>
  <c r="G189" i="9"/>
  <c r="F189" i="9"/>
  <c r="E189" i="9"/>
  <c r="D189" i="9"/>
  <c r="C189" i="9"/>
  <c r="B189" i="9"/>
  <c r="A189" i="9"/>
  <c r="L188" i="9"/>
  <c r="K188" i="9"/>
  <c r="J188" i="9"/>
  <c r="I188" i="9"/>
  <c r="H188" i="9"/>
  <c r="G188" i="9"/>
  <c r="F188" i="9"/>
  <c r="E188" i="9"/>
  <c r="D188" i="9"/>
  <c r="C188" i="9"/>
  <c r="B188" i="9"/>
  <c r="A188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N183" i="9"/>
  <c r="F183" i="7" s="1"/>
  <c r="J183" i="7" s="1"/>
  <c r="L183" i="9"/>
  <c r="K183" i="9"/>
  <c r="J183" i="9"/>
  <c r="I183" i="9"/>
  <c r="H183" i="9"/>
  <c r="G183" i="9"/>
  <c r="F183" i="9"/>
  <c r="E183" i="9"/>
  <c r="D183" i="9"/>
  <c r="C183" i="9"/>
  <c r="B183" i="9"/>
  <c r="A183" i="9"/>
  <c r="L182" i="9"/>
  <c r="K182" i="9"/>
  <c r="J182" i="9"/>
  <c r="I182" i="9"/>
  <c r="H182" i="9"/>
  <c r="G182" i="9"/>
  <c r="F182" i="9"/>
  <c r="E182" i="9"/>
  <c r="D182" i="9"/>
  <c r="C182" i="9"/>
  <c r="B182" i="9"/>
  <c r="N182" i="9" s="1"/>
  <c r="F182" i="7" s="1"/>
  <c r="J182" i="7" s="1"/>
  <c r="A182" i="9"/>
  <c r="L181" i="9"/>
  <c r="K181" i="9"/>
  <c r="J181" i="9"/>
  <c r="I181" i="9"/>
  <c r="H181" i="9"/>
  <c r="G181" i="9"/>
  <c r="F181" i="9"/>
  <c r="E181" i="9"/>
  <c r="D181" i="9"/>
  <c r="C181" i="9"/>
  <c r="B181" i="9"/>
  <c r="A181" i="9"/>
  <c r="L180" i="9"/>
  <c r="K180" i="9"/>
  <c r="J180" i="9"/>
  <c r="I180" i="9"/>
  <c r="H180" i="9"/>
  <c r="G180" i="9"/>
  <c r="F180" i="9"/>
  <c r="E180" i="9"/>
  <c r="D180" i="9"/>
  <c r="C180" i="9"/>
  <c r="B180" i="9"/>
  <c r="A180" i="9"/>
  <c r="N180" i="9" s="1"/>
  <c r="F180" i="7" s="1"/>
  <c r="J180" i="7" s="1"/>
  <c r="L179" i="9"/>
  <c r="K179" i="9"/>
  <c r="J179" i="9"/>
  <c r="I179" i="9"/>
  <c r="H179" i="9"/>
  <c r="G179" i="9"/>
  <c r="F179" i="9"/>
  <c r="E179" i="9"/>
  <c r="D179" i="9"/>
  <c r="C179" i="9"/>
  <c r="B179" i="9"/>
  <c r="A179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N178" i="9" s="1"/>
  <c r="F178" i="7" s="1"/>
  <c r="J178" i="7" s="1"/>
  <c r="L177" i="9"/>
  <c r="K177" i="9"/>
  <c r="J177" i="9"/>
  <c r="I177" i="9"/>
  <c r="H177" i="9"/>
  <c r="G177" i="9"/>
  <c r="F177" i="9"/>
  <c r="E177" i="9"/>
  <c r="D177" i="9"/>
  <c r="C177" i="9"/>
  <c r="N177" i="9" s="1"/>
  <c r="F177" i="7" s="1"/>
  <c r="J177" i="7" s="1"/>
  <c r="B177" i="9"/>
  <c r="A177" i="9"/>
  <c r="L176" i="9"/>
  <c r="K176" i="9"/>
  <c r="J176" i="9"/>
  <c r="I176" i="9"/>
  <c r="H176" i="9"/>
  <c r="G176" i="9"/>
  <c r="F176" i="9"/>
  <c r="E176" i="9"/>
  <c r="D176" i="9"/>
  <c r="C176" i="9"/>
  <c r="B176" i="9"/>
  <c r="N176" i="9" s="1"/>
  <c r="F176" i="7" s="1"/>
  <c r="J176" i="7" s="1"/>
  <c r="A176" i="9"/>
  <c r="L175" i="9"/>
  <c r="K175" i="9"/>
  <c r="J175" i="9"/>
  <c r="I175" i="9"/>
  <c r="H175" i="9"/>
  <c r="G175" i="9"/>
  <c r="F175" i="9"/>
  <c r="E175" i="9"/>
  <c r="D175" i="9"/>
  <c r="C175" i="9"/>
  <c r="B175" i="9"/>
  <c r="N175" i="9" s="1"/>
  <c r="F175" i="7" s="1"/>
  <c r="J175" i="7" s="1"/>
  <c r="A175" i="9"/>
  <c r="L174" i="9"/>
  <c r="K174" i="9"/>
  <c r="J174" i="9"/>
  <c r="I174" i="9"/>
  <c r="H174" i="9"/>
  <c r="G174" i="9"/>
  <c r="F174" i="9"/>
  <c r="E174" i="9"/>
  <c r="D174" i="9"/>
  <c r="C174" i="9"/>
  <c r="B174" i="9"/>
  <c r="N174" i="9" s="1"/>
  <c r="F174" i="7" s="1"/>
  <c r="J174" i="7" s="1"/>
  <c r="A174" i="9"/>
  <c r="L173" i="9"/>
  <c r="K173" i="9"/>
  <c r="J173" i="9"/>
  <c r="I173" i="9"/>
  <c r="H173" i="9"/>
  <c r="G173" i="9"/>
  <c r="F173" i="9"/>
  <c r="E173" i="9"/>
  <c r="D173" i="9"/>
  <c r="C173" i="9"/>
  <c r="B173" i="9"/>
  <c r="A173" i="9"/>
  <c r="N173" i="9" s="1"/>
  <c r="F173" i="7" s="1"/>
  <c r="J173" i="7" s="1"/>
  <c r="L172" i="9"/>
  <c r="K172" i="9"/>
  <c r="J172" i="9"/>
  <c r="I172" i="9"/>
  <c r="H172" i="9"/>
  <c r="G172" i="9"/>
  <c r="F172" i="9"/>
  <c r="E172" i="9"/>
  <c r="D172" i="9"/>
  <c r="C172" i="9"/>
  <c r="B172" i="9"/>
  <c r="A172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N171" i="9" s="1"/>
  <c r="F171" i="7" s="1"/>
  <c r="J171" i="7" s="1"/>
  <c r="L170" i="9"/>
  <c r="K170" i="9"/>
  <c r="J170" i="9"/>
  <c r="I170" i="9"/>
  <c r="H170" i="9"/>
  <c r="G170" i="9"/>
  <c r="F170" i="9"/>
  <c r="E170" i="9"/>
  <c r="D170" i="9"/>
  <c r="C170" i="9"/>
  <c r="B170" i="9"/>
  <c r="A170" i="9"/>
  <c r="L169" i="9"/>
  <c r="K169" i="9"/>
  <c r="J169" i="9"/>
  <c r="I169" i="9"/>
  <c r="H169" i="9"/>
  <c r="G169" i="9"/>
  <c r="F169" i="9"/>
  <c r="E169" i="9"/>
  <c r="D169" i="9"/>
  <c r="C169" i="9"/>
  <c r="B169" i="9"/>
  <c r="N169" i="9" s="1"/>
  <c r="F169" i="7" s="1"/>
  <c r="J169" i="7" s="1"/>
  <c r="A169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L167" i="9"/>
  <c r="K167" i="9"/>
  <c r="J167" i="9"/>
  <c r="I167" i="9"/>
  <c r="H167" i="9"/>
  <c r="G167" i="9"/>
  <c r="F167" i="9"/>
  <c r="E167" i="9"/>
  <c r="D167" i="9"/>
  <c r="C167" i="9"/>
  <c r="N167" i="9" s="1"/>
  <c r="F167" i="7" s="1"/>
  <c r="J167" i="7" s="1"/>
  <c r="B167" i="9"/>
  <c r="A167" i="9"/>
  <c r="L166" i="9"/>
  <c r="K166" i="9"/>
  <c r="J166" i="9"/>
  <c r="I166" i="9"/>
  <c r="H166" i="9"/>
  <c r="G166" i="9"/>
  <c r="F166" i="9"/>
  <c r="E166" i="9"/>
  <c r="D166" i="9"/>
  <c r="C166" i="9"/>
  <c r="B166" i="9"/>
  <c r="N166" i="9" s="1"/>
  <c r="F166" i="7" s="1"/>
  <c r="J166" i="7" s="1"/>
  <c r="A166" i="9"/>
  <c r="L165" i="9"/>
  <c r="K165" i="9"/>
  <c r="J165" i="9"/>
  <c r="I165" i="9"/>
  <c r="H165" i="9"/>
  <c r="G165" i="9"/>
  <c r="F165" i="9"/>
  <c r="E165" i="9"/>
  <c r="D165" i="9"/>
  <c r="C165" i="9"/>
  <c r="B165" i="9"/>
  <c r="A165" i="9"/>
  <c r="L164" i="9"/>
  <c r="K164" i="9"/>
  <c r="J164" i="9"/>
  <c r="I164" i="9"/>
  <c r="H164" i="9"/>
  <c r="G164" i="9"/>
  <c r="F164" i="9"/>
  <c r="E164" i="9"/>
  <c r="D164" i="9"/>
  <c r="C164" i="9"/>
  <c r="B164" i="9"/>
  <c r="A164" i="9"/>
  <c r="L163" i="9"/>
  <c r="K163" i="9"/>
  <c r="J163" i="9"/>
  <c r="I163" i="9"/>
  <c r="H163" i="9"/>
  <c r="G163" i="9"/>
  <c r="F163" i="9"/>
  <c r="E163" i="9"/>
  <c r="D163" i="9"/>
  <c r="C163" i="9"/>
  <c r="B163" i="9"/>
  <c r="A163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L161" i="9"/>
  <c r="K161" i="9"/>
  <c r="J161" i="9"/>
  <c r="I161" i="9"/>
  <c r="H161" i="9"/>
  <c r="G161" i="9"/>
  <c r="F161" i="9"/>
  <c r="E161" i="9"/>
  <c r="D161" i="9"/>
  <c r="C161" i="9"/>
  <c r="N161" i="9" s="1"/>
  <c r="F161" i="7" s="1"/>
  <c r="J161" i="7" s="1"/>
  <c r="B161" i="9"/>
  <c r="A161" i="9"/>
  <c r="L160" i="9"/>
  <c r="K160" i="9"/>
  <c r="J160" i="9"/>
  <c r="I160" i="9"/>
  <c r="H160" i="9"/>
  <c r="G160" i="9"/>
  <c r="F160" i="9"/>
  <c r="E160" i="9"/>
  <c r="D160" i="9"/>
  <c r="C160" i="9"/>
  <c r="B160" i="9"/>
  <c r="N160" i="9" s="1"/>
  <c r="F160" i="7" s="1"/>
  <c r="J160" i="7" s="1"/>
  <c r="A160" i="9"/>
  <c r="L159" i="9"/>
  <c r="K159" i="9"/>
  <c r="J159" i="9"/>
  <c r="I159" i="9"/>
  <c r="H159" i="9"/>
  <c r="G159" i="9"/>
  <c r="F159" i="9"/>
  <c r="E159" i="9"/>
  <c r="D159" i="9"/>
  <c r="C159" i="9"/>
  <c r="B159" i="9"/>
  <c r="N159" i="9" s="1"/>
  <c r="F159" i="7" s="1"/>
  <c r="J159" i="7" s="1"/>
  <c r="A159" i="9"/>
  <c r="L158" i="9"/>
  <c r="K158" i="9"/>
  <c r="J158" i="9"/>
  <c r="I158" i="9"/>
  <c r="H158" i="9"/>
  <c r="G158" i="9"/>
  <c r="F158" i="9"/>
  <c r="E158" i="9"/>
  <c r="D158" i="9"/>
  <c r="C158" i="9"/>
  <c r="B158" i="9"/>
  <c r="A158" i="9"/>
  <c r="L157" i="9"/>
  <c r="K157" i="9"/>
  <c r="J157" i="9"/>
  <c r="I157" i="9"/>
  <c r="H157" i="9"/>
  <c r="G157" i="9"/>
  <c r="F157" i="9"/>
  <c r="E157" i="9"/>
  <c r="D157" i="9"/>
  <c r="C157" i="9"/>
  <c r="B157" i="9"/>
  <c r="A157" i="9"/>
  <c r="N157" i="9" s="1"/>
  <c r="F157" i="7" s="1"/>
  <c r="J157" i="7" s="1"/>
  <c r="L156" i="9"/>
  <c r="K156" i="9"/>
  <c r="J156" i="9"/>
  <c r="I156" i="9"/>
  <c r="H156" i="9"/>
  <c r="G156" i="9"/>
  <c r="F156" i="9"/>
  <c r="E156" i="9"/>
  <c r="D156" i="9"/>
  <c r="C156" i="9"/>
  <c r="B156" i="9"/>
  <c r="A156" i="9"/>
  <c r="L155" i="9"/>
  <c r="K155" i="9"/>
  <c r="J155" i="9"/>
  <c r="I155" i="9"/>
  <c r="H155" i="9"/>
  <c r="G155" i="9"/>
  <c r="F155" i="9"/>
  <c r="E155" i="9"/>
  <c r="D155" i="9"/>
  <c r="C155" i="9"/>
  <c r="B155" i="9"/>
  <c r="A155" i="9"/>
  <c r="N155" i="9" s="1"/>
  <c r="F155" i="7" s="1"/>
  <c r="J155" i="7" s="1"/>
  <c r="L154" i="9"/>
  <c r="K154" i="9"/>
  <c r="J154" i="9"/>
  <c r="I154" i="9"/>
  <c r="H154" i="9"/>
  <c r="G154" i="9"/>
  <c r="F154" i="9"/>
  <c r="E154" i="9"/>
  <c r="D154" i="9"/>
  <c r="C154" i="9"/>
  <c r="B154" i="9"/>
  <c r="A154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L152" i="9"/>
  <c r="K152" i="9"/>
  <c r="J152" i="9"/>
  <c r="I152" i="9"/>
  <c r="H152" i="9"/>
  <c r="G152" i="9"/>
  <c r="F152" i="9"/>
  <c r="E152" i="9"/>
  <c r="D152" i="9"/>
  <c r="C152" i="9"/>
  <c r="B152" i="9"/>
  <c r="A152" i="9"/>
  <c r="N151" i="9"/>
  <c r="F151" i="7" s="1"/>
  <c r="J151" i="7" s="1"/>
  <c r="L151" i="9"/>
  <c r="K151" i="9"/>
  <c r="J151" i="9"/>
  <c r="I151" i="9"/>
  <c r="H151" i="9"/>
  <c r="G151" i="9"/>
  <c r="F151" i="9"/>
  <c r="E151" i="9"/>
  <c r="D151" i="9"/>
  <c r="C151" i="9"/>
  <c r="B151" i="9"/>
  <c r="A151" i="9"/>
  <c r="L150" i="9"/>
  <c r="K150" i="9"/>
  <c r="J150" i="9"/>
  <c r="I150" i="9"/>
  <c r="H150" i="9"/>
  <c r="G150" i="9"/>
  <c r="F150" i="9"/>
  <c r="E150" i="9"/>
  <c r="D150" i="9"/>
  <c r="C150" i="9"/>
  <c r="B150" i="9"/>
  <c r="N150" i="9" s="1"/>
  <c r="F150" i="7" s="1"/>
  <c r="J150" i="7" s="1"/>
  <c r="A150" i="9"/>
  <c r="L149" i="9"/>
  <c r="K149" i="9"/>
  <c r="J149" i="9"/>
  <c r="I149" i="9"/>
  <c r="H149" i="9"/>
  <c r="G149" i="9"/>
  <c r="F149" i="9"/>
  <c r="E149" i="9"/>
  <c r="D149" i="9"/>
  <c r="C149" i="9"/>
  <c r="B149" i="9"/>
  <c r="A149" i="9"/>
  <c r="L148" i="9"/>
  <c r="K148" i="9"/>
  <c r="J148" i="9"/>
  <c r="I148" i="9"/>
  <c r="H148" i="9"/>
  <c r="G148" i="9"/>
  <c r="F148" i="9"/>
  <c r="E148" i="9"/>
  <c r="D148" i="9"/>
  <c r="C148" i="9"/>
  <c r="B148" i="9"/>
  <c r="A148" i="9"/>
  <c r="N148" i="9" s="1"/>
  <c r="F148" i="7" s="1"/>
  <c r="J148" i="7" s="1"/>
  <c r="L147" i="9"/>
  <c r="K147" i="9"/>
  <c r="J147" i="9"/>
  <c r="I147" i="9"/>
  <c r="H147" i="9"/>
  <c r="G147" i="9"/>
  <c r="F147" i="9"/>
  <c r="E147" i="9"/>
  <c r="D147" i="9"/>
  <c r="C147" i="9"/>
  <c r="B147" i="9"/>
  <c r="A147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N146" i="9" s="1"/>
  <c r="F146" i="7" s="1"/>
  <c r="J146" i="7" s="1"/>
  <c r="L145" i="9"/>
  <c r="K145" i="9"/>
  <c r="J145" i="9"/>
  <c r="I145" i="9"/>
  <c r="H145" i="9"/>
  <c r="G145" i="9"/>
  <c r="F145" i="9"/>
  <c r="E145" i="9"/>
  <c r="D145" i="9"/>
  <c r="C145" i="9"/>
  <c r="B145" i="9"/>
  <c r="A145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L143" i="9"/>
  <c r="K143" i="9"/>
  <c r="J143" i="9"/>
  <c r="I143" i="9"/>
  <c r="H143" i="9"/>
  <c r="G143" i="9"/>
  <c r="F143" i="9"/>
  <c r="E143" i="9"/>
  <c r="D143" i="9"/>
  <c r="C143" i="9"/>
  <c r="N143" i="9" s="1"/>
  <c r="F143" i="7" s="1"/>
  <c r="J143" i="7" s="1"/>
  <c r="B143" i="9"/>
  <c r="A143" i="9"/>
  <c r="L142" i="9"/>
  <c r="K142" i="9"/>
  <c r="J142" i="9"/>
  <c r="I142" i="9"/>
  <c r="H142" i="9"/>
  <c r="G142" i="9"/>
  <c r="F142" i="9"/>
  <c r="E142" i="9"/>
  <c r="D142" i="9"/>
  <c r="C142" i="9"/>
  <c r="B142" i="9"/>
  <c r="N142" i="9" s="1"/>
  <c r="F142" i="7" s="1"/>
  <c r="J142" i="7" s="1"/>
  <c r="A142" i="9"/>
  <c r="L141" i="9"/>
  <c r="K141" i="9"/>
  <c r="J141" i="9"/>
  <c r="I141" i="9"/>
  <c r="H141" i="9"/>
  <c r="G141" i="9"/>
  <c r="F141" i="9"/>
  <c r="E141" i="9"/>
  <c r="D141" i="9"/>
  <c r="C141" i="9"/>
  <c r="B141" i="9"/>
  <c r="A141" i="9"/>
  <c r="L140" i="9"/>
  <c r="K140" i="9"/>
  <c r="J140" i="9"/>
  <c r="I140" i="9"/>
  <c r="H140" i="9"/>
  <c r="G140" i="9"/>
  <c r="F140" i="9"/>
  <c r="E140" i="9"/>
  <c r="D140" i="9"/>
  <c r="C140" i="9"/>
  <c r="B140" i="9"/>
  <c r="A140" i="9"/>
  <c r="L139" i="9"/>
  <c r="K139" i="9"/>
  <c r="J139" i="9"/>
  <c r="I139" i="9"/>
  <c r="H139" i="9"/>
  <c r="G139" i="9"/>
  <c r="F139" i="9"/>
  <c r="E139" i="9"/>
  <c r="D139" i="9"/>
  <c r="C139" i="9"/>
  <c r="B139" i="9"/>
  <c r="A139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L137" i="9"/>
  <c r="K137" i="9"/>
  <c r="J137" i="9"/>
  <c r="I137" i="9"/>
  <c r="H137" i="9"/>
  <c r="G137" i="9"/>
  <c r="F137" i="9"/>
  <c r="E137" i="9"/>
  <c r="D137" i="9"/>
  <c r="C137" i="9"/>
  <c r="B137" i="9"/>
  <c r="N137" i="9" s="1"/>
  <c r="F137" i="7" s="1"/>
  <c r="J137" i="7" s="1"/>
  <c r="A137" i="9"/>
  <c r="L136" i="9"/>
  <c r="K136" i="9"/>
  <c r="J136" i="9"/>
  <c r="I136" i="9"/>
  <c r="H136" i="9"/>
  <c r="G136" i="9"/>
  <c r="F136" i="9"/>
  <c r="E136" i="9"/>
  <c r="D136" i="9"/>
  <c r="C136" i="9"/>
  <c r="B136" i="9"/>
  <c r="A136" i="9"/>
  <c r="N135" i="9"/>
  <c r="F135" i="7" s="1"/>
  <c r="J135" i="7" s="1"/>
  <c r="L135" i="9"/>
  <c r="K135" i="9"/>
  <c r="J135" i="9"/>
  <c r="I135" i="9"/>
  <c r="H135" i="9"/>
  <c r="G135" i="9"/>
  <c r="F135" i="9"/>
  <c r="E135" i="9"/>
  <c r="D135" i="9"/>
  <c r="C135" i="9"/>
  <c r="B135" i="9"/>
  <c r="A135" i="9"/>
  <c r="N134" i="9"/>
  <c r="F134" i="7" s="1"/>
  <c r="J134" i="7" s="1"/>
  <c r="L134" i="9"/>
  <c r="K134" i="9"/>
  <c r="J134" i="9"/>
  <c r="I134" i="9"/>
  <c r="H134" i="9"/>
  <c r="G134" i="9"/>
  <c r="F134" i="9"/>
  <c r="E134" i="9"/>
  <c r="D134" i="9"/>
  <c r="C134" i="9"/>
  <c r="B134" i="9"/>
  <c r="A134" i="9"/>
  <c r="L133" i="9"/>
  <c r="K133" i="9"/>
  <c r="J133" i="9"/>
  <c r="I133" i="9"/>
  <c r="H133" i="9"/>
  <c r="G133" i="9"/>
  <c r="F133" i="9"/>
  <c r="E133" i="9"/>
  <c r="D133" i="9"/>
  <c r="C133" i="9"/>
  <c r="B133" i="9"/>
  <c r="A133" i="9"/>
  <c r="N133" i="9" s="1"/>
  <c r="F133" i="7" s="1"/>
  <c r="J133" i="7" s="1"/>
  <c r="L132" i="9"/>
  <c r="K132" i="9"/>
  <c r="J132" i="9"/>
  <c r="I132" i="9"/>
  <c r="H132" i="9"/>
  <c r="G132" i="9"/>
  <c r="F132" i="9"/>
  <c r="E132" i="9"/>
  <c r="D132" i="9"/>
  <c r="C132" i="9"/>
  <c r="B132" i="9"/>
  <c r="A132" i="9"/>
  <c r="L131" i="9"/>
  <c r="K131" i="9"/>
  <c r="J131" i="9"/>
  <c r="I131" i="9"/>
  <c r="H131" i="9"/>
  <c r="G131" i="9"/>
  <c r="F131" i="9"/>
  <c r="E131" i="9"/>
  <c r="D131" i="9"/>
  <c r="C131" i="9"/>
  <c r="B131" i="9"/>
  <c r="A131" i="9"/>
  <c r="N131" i="9" s="1"/>
  <c r="F131" i="7" s="1"/>
  <c r="J131" i="7" s="1"/>
  <c r="L130" i="9"/>
  <c r="K130" i="9"/>
  <c r="J130" i="9"/>
  <c r="I130" i="9"/>
  <c r="H130" i="9"/>
  <c r="G130" i="9"/>
  <c r="F130" i="9"/>
  <c r="E130" i="9"/>
  <c r="D130" i="9"/>
  <c r="C130" i="9"/>
  <c r="B130" i="9"/>
  <c r="A130" i="9"/>
  <c r="L129" i="9"/>
  <c r="K129" i="9"/>
  <c r="J129" i="9"/>
  <c r="I129" i="9"/>
  <c r="H129" i="9"/>
  <c r="G129" i="9"/>
  <c r="F129" i="9"/>
  <c r="E129" i="9"/>
  <c r="D129" i="9"/>
  <c r="C129" i="9"/>
  <c r="B129" i="9"/>
  <c r="N129" i="9" s="1"/>
  <c r="F129" i="7" s="1"/>
  <c r="J129" i="7" s="1"/>
  <c r="A129" i="9"/>
  <c r="L128" i="9"/>
  <c r="K128" i="9"/>
  <c r="J128" i="9"/>
  <c r="I128" i="9"/>
  <c r="H128" i="9"/>
  <c r="G128" i="9"/>
  <c r="F128" i="9"/>
  <c r="E128" i="9"/>
  <c r="D128" i="9"/>
  <c r="C128" i="9"/>
  <c r="B128" i="9"/>
  <c r="A128" i="9"/>
  <c r="L127" i="9"/>
  <c r="K127" i="9"/>
  <c r="J127" i="9"/>
  <c r="I127" i="9"/>
  <c r="H127" i="9"/>
  <c r="G127" i="9"/>
  <c r="F127" i="9"/>
  <c r="E127" i="9"/>
  <c r="D127" i="9"/>
  <c r="C127" i="9"/>
  <c r="N127" i="9" s="1"/>
  <c r="F127" i="7" s="1"/>
  <c r="J127" i="7" s="1"/>
  <c r="B127" i="9"/>
  <c r="A127" i="9"/>
  <c r="L126" i="9"/>
  <c r="K126" i="9"/>
  <c r="J126" i="9"/>
  <c r="I126" i="9"/>
  <c r="H126" i="9"/>
  <c r="G126" i="9"/>
  <c r="F126" i="9"/>
  <c r="E126" i="9"/>
  <c r="D126" i="9"/>
  <c r="C126" i="9"/>
  <c r="B126" i="9"/>
  <c r="N126" i="9" s="1"/>
  <c r="F126" i="7" s="1"/>
  <c r="J126" i="7" s="1"/>
  <c r="A126" i="9"/>
  <c r="L125" i="9"/>
  <c r="K125" i="9"/>
  <c r="J125" i="9"/>
  <c r="I125" i="9"/>
  <c r="H125" i="9"/>
  <c r="G125" i="9"/>
  <c r="F125" i="9"/>
  <c r="E125" i="9"/>
  <c r="D125" i="9"/>
  <c r="C125" i="9"/>
  <c r="B125" i="9"/>
  <c r="A125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L121" i="9"/>
  <c r="K121" i="9"/>
  <c r="J121" i="9"/>
  <c r="I121" i="9"/>
  <c r="H121" i="9"/>
  <c r="G121" i="9"/>
  <c r="F121" i="9"/>
  <c r="E121" i="9"/>
  <c r="D121" i="9"/>
  <c r="C121" i="9"/>
  <c r="N121" i="9" s="1"/>
  <c r="F121" i="7" s="1"/>
  <c r="J121" i="7" s="1"/>
  <c r="B121" i="9"/>
  <c r="A121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L119" i="9"/>
  <c r="K119" i="9"/>
  <c r="J119" i="9"/>
  <c r="I119" i="9"/>
  <c r="H119" i="9"/>
  <c r="G119" i="9"/>
  <c r="F119" i="9"/>
  <c r="E119" i="9"/>
  <c r="D119" i="9"/>
  <c r="C119" i="9"/>
  <c r="B119" i="9"/>
  <c r="N119" i="9" s="1"/>
  <c r="F119" i="7" s="1"/>
  <c r="J119" i="7" s="1"/>
  <c r="A119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7" i="9" s="1"/>
  <c r="F117" i="7" s="1"/>
  <c r="J117" i="7" s="1"/>
  <c r="L116" i="9"/>
  <c r="K116" i="9"/>
  <c r="J116" i="9"/>
  <c r="I116" i="9"/>
  <c r="H116" i="9"/>
  <c r="G116" i="9"/>
  <c r="F116" i="9"/>
  <c r="E116" i="9"/>
  <c r="D116" i="9"/>
  <c r="C116" i="9"/>
  <c r="B116" i="9"/>
  <c r="A116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5" i="9" s="1"/>
  <c r="F115" i="7" s="1"/>
  <c r="J115" i="7" s="1"/>
  <c r="L114" i="9"/>
  <c r="K114" i="9"/>
  <c r="J114" i="9"/>
  <c r="I114" i="9"/>
  <c r="H114" i="9"/>
  <c r="G114" i="9"/>
  <c r="F114" i="9"/>
  <c r="E114" i="9"/>
  <c r="D114" i="9"/>
  <c r="C114" i="9"/>
  <c r="B114" i="9"/>
  <c r="A114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F111" i="7" s="1"/>
  <c r="J111" i="7" s="1"/>
  <c r="L111" i="9"/>
  <c r="K111" i="9"/>
  <c r="J111" i="9"/>
  <c r="I111" i="9"/>
  <c r="H111" i="9"/>
  <c r="G111" i="9"/>
  <c r="F111" i="9"/>
  <c r="E111" i="9"/>
  <c r="D111" i="9"/>
  <c r="C111" i="9"/>
  <c r="B111" i="9"/>
  <c r="A111" i="9"/>
  <c r="L110" i="9"/>
  <c r="K110" i="9"/>
  <c r="J110" i="9"/>
  <c r="I110" i="9"/>
  <c r="H110" i="9"/>
  <c r="G110" i="9"/>
  <c r="F110" i="9"/>
  <c r="E110" i="9"/>
  <c r="D110" i="9"/>
  <c r="C110" i="9"/>
  <c r="B110" i="9"/>
  <c r="N110" i="9" s="1"/>
  <c r="F110" i="7" s="1"/>
  <c r="J110" i="7" s="1"/>
  <c r="A110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L105" i="9"/>
  <c r="K105" i="9"/>
  <c r="J105" i="9"/>
  <c r="I105" i="9"/>
  <c r="H105" i="9"/>
  <c r="G105" i="9"/>
  <c r="F105" i="9"/>
  <c r="E105" i="9"/>
  <c r="D105" i="9"/>
  <c r="C105" i="9"/>
  <c r="N105" i="9" s="1"/>
  <c r="F105" i="7" s="1"/>
  <c r="J105" i="7" s="1"/>
  <c r="B105" i="9"/>
  <c r="A105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F103" i="7" s="1"/>
  <c r="J103" i="7" s="1"/>
  <c r="L103" i="9"/>
  <c r="K103" i="9"/>
  <c r="J103" i="9"/>
  <c r="I103" i="9"/>
  <c r="H103" i="9"/>
  <c r="G103" i="9"/>
  <c r="F103" i="9"/>
  <c r="E103" i="9"/>
  <c r="D103" i="9"/>
  <c r="C103" i="9"/>
  <c r="B103" i="9"/>
  <c r="A103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L99" i="9"/>
  <c r="K99" i="9"/>
  <c r="J99" i="9"/>
  <c r="I99" i="9"/>
  <c r="H99" i="9"/>
  <c r="G99" i="9"/>
  <c r="F99" i="9"/>
  <c r="E99" i="9"/>
  <c r="D99" i="9"/>
  <c r="C99" i="9"/>
  <c r="B99" i="9"/>
  <c r="A99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F97" i="7" s="1"/>
  <c r="J97" i="7" s="1"/>
  <c r="L97" i="9"/>
  <c r="K97" i="9"/>
  <c r="J97" i="9"/>
  <c r="I97" i="9"/>
  <c r="H97" i="9"/>
  <c r="G97" i="9"/>
  <c r="F97" i="9"/>
  <c r="E97" i="9"/>
  <c r="D97" i="9"/>
  <c r="C97" i="9"/>
  <c r="B97" i="9"/>
  <c r="A97" i="9"/>
  <c r="L96" i="9"/>
  <c r="K96" i="9"/>
  <c r="J96" i="9"/>
  <c r="I96" i="9"/>
  <c r="H96" i="9"/>
  <c r="G96" i="9"/>
  <c r="F96" i="9"/>
  <c r="E96" i="9"/>
  <c r="D96" i="9"/>
  <c r="C96" i="9"/>
  <c r="B96" i="9"/>
  <c r="N96" i="9" s="1"/>
  <c r="F96" i="7" s="1"/>
  <c r="J96" i="7" s="1"/>
  <c r="A96" i="9"/>
  <c r="L95" i="9"/>
  <c r="K95" i="9"/>
  <c r="J95" i="9"/>
  <c r="I95" i="9"/>
  <c r="H95" i="9"/>
  <c r="G95" i="9"/>
  <c r="F95" i="9"/>
  <c r="E95" i="9"/>
  <c r="D95" i="9"/>
  <c r="C95" i="9"/>
  <c r="B95" i="9"/>
  <c r="N95" i="9" s="1"/>
  <c r="F95" i="7" s="1"/>
  <c r="J95" i="7" s="1"/>
  <c r="A95" i="9"/>
  <c r="L94" i="9"/>
  <c r="K94" i="9"/>
  <c r="J94" i="9"/>
  <c r="I94" i="9"/>
  <c r="H94" i="9"/>
  <c r="G94" i="9"/>
  <c r="F94" i="9"/>
  <c r="E94" i="9"/>
  <c r="D94" i="9"/>
  <c r="C94" i="9"/>
  <c r="B94" i="9"/>
  <c r="N94" i="9" s="1"/>
  <c r="F94" i="7" s="1"/>
  <c r="J94" i="7" s="1"/>
  <c r="A94" i="9"/>
  <c r="L93" i="9"/>
  <c r="K93" i="9"/>
  <c r="J93" i="9"/>
  <c r="I93" i="9"/>
  <c r="H93" i="9"/>
  <c r="G93" i="9"/>
  <c r="F93" i="9"/>
  <c r="E93" i="9"/>
  <c r="D93" i="9"/>
  <c r="C93" i="9"/>
  <c r="B93" i="9"/>
  <c r="A93" i="9"/>
  <c r="N93" i="9" s="1"/>
  <c r="F93" i="7" s="1"/>
  <c r="J93" i="7" s="1"/>
  <c r="L92" i="9"/>
  <c r="K92" i="9"/>
  <c r="J92" i="9"/>
  <c r="I92" i="9"/>
  <c r="H92" i="9"/>
  <c r="G92" i="9"/>
  <c r="F92" i="9"/>
  <c r="E92" i="9"/>
  <c r="D92" i="9"/>
  <c r="C92" i="9"/>
  <c r="B92" i="9"/>
  <c r="A92" i="9"/>
  <c r="L91" i="9"/>
  <c r="K91" i="9"/>
  <c r="J91" i="9"/>
  <c r="I91" i="9"/>
  <c r="H91" i="9"/>
  <c r="G91" i="9"/>
  <c r="F91" i="9"/>
  <c r="E91" i="9"/>
  <c r="D91" i="9"/>
  <c r="C91" i="9"/>
  <c r="B91" i="9"/>
  <c r="A91" i="9"/>
  <c r="N91" i="9" s="1"/>
  <c r="F91" i="7" s="1"/>
  <c r="J91" i="7" s="1"/>
  <c r="L90" i="9"/>
  <c r="K90" i="9"/>
  <c r="J90" i="9"/>
  <c r="I90" i="9"/>
  <c r="H90" i="9"/>
  <c r="G90" i="9"/>
  <c r="F90" i="9"/>
  <c r="E90" i="9"/>
  <c r="D90" i="9"/>
  <c r="C90" i="9"/>
  <c r="B90" i="9"/>
  <c r="A90" i="9"/>
  <c r="L89" i="9"/>
  <c r="K89" i="9"/>
  <c r="J89" i="9"/>
  <c r="I89" i="9"/>
  <c r="H89" i="9"/>
  <c r="G89" i="9"/>
  <c r="F89" i="9"/>
  <c r="E89" i="9"/>
  <c r="D89" i="9"/>
  <c r="C89" i="9"/>
  <c r="B89" i="9"/>
  <c r="A89" i="9"/>
  <c r="L88" i="9"/>
  <c r="K88" i="9"/>
  <c r="J88" i="9"/>
  <c r="I88" i="9"/>
  <c r="H88" i="9"/>
  <c r="G88" i="9"/>
  <c r="F88" i="9"/>
  <c r="E88" i="9"/>
  <c r="D88" i="9"/>
  <c r="C88" i="9"/>
  <c r="B88" i="9"/>
  <c r="A88" i="9"/>
  <c r="L87" i="9"/>
  <c r="K87" i="9"/>
  <c r="J87" i="9"/>
  <c r="I87" i="9"/>
  <c r="H87" i="9"/>
  <c r="G87" i="9"/>
  <c r="F87" i="9"/>
  <c r="E87" i="9"/>
  <c r="D87" i="9"/>
  <c r="C87" i="9"/>
  <c r="B87" i="9"/>
  <c r="A87" i="9"/>
  <c r="L86" i="9"/>
  <c r="K86" i="9"/>
  <c r="J86" i="9"/>
  <c r="I86" i="9"/>
  <c r="H86" i="9"/>
  <c r="G86" i="9"/>
  <c r="F86" i="9"/>
  <c r="E86" i="9"/>
  <c r="D86" i="9"/>
  <c r="C86" i="9"/>
  <c r="B86" i="9"/>
  <c r="A86" i="9"/>
  <c r="L85" i="9"/>
  <c r="K85" i="9"/>
  <c r="J85" i="9"/>
  <c r="I85" i="9"/>
  <c r="H85" i="9"/>
  <c r="G85" i="9"/>
  <c r="F85" i="9"/>
  <c r="E85" i="9"/>
  <c r="D85" i="9"/>
  <c r="C85" i="9"/>
  <c r="B85" i="9"/>
  <c r="A85" i="9"/>
  <c r="L84" i="9"/>
  <c r="K84" i="9"/>
  <c r="J84" i="9"/>
  <c r="I84" i="9"/>
  <c r="H84" i="9"/>
  <c r="G84" i="9"/>
  <c r="F84" i="9"/>
  <c r="E84" i="9"/>
  <c r="D84" i="9"/>
  <c r="C84" i="9"/>
  <c r="B84" i="9"/>
  <c r="A84" i="9"/>
  <c r="L83" i="9"/>
  <c r="K83" i="9"/>
  <c r="J83" i="9"/>
  <c r="I83" i="9"/>
  <c r="H83" i="9"/>
  <c r="G83" i="9"/>
  <c r="F83" i="9"/>
  <c r="E83" i="9"/>
  <c r="D83" i="9"/>
  <c r="C83" i="9"/>
  <c r="B83" i="9"/>
  <c r="A83" i="9"/>
  <c r="L82" i="9"/>
  <c r="K82" i="9"/>
  <c r="J82" i="9"/>
  <c r="I82" i="9"/>
  <c r="H82" i="9"/>
  <c r="G82" i="9"/>
  <c r="F82" i="9"/>
  <c r="E82" i="9"/>
  <c r="D82" i="9"/>
  <c r="C82" i="9"/>
  <c r="B82" i="9"/>
  <c r="A82" i="9"/>
  <c r="L81" i="9"/>
  <c r="K81" i="9"/>
  <c r="J81" i="9"/>
  <c r="I81" i="9"/>
  <c r="H81" i="9"/>
  <c r="G81" i="9"/>
  <c r="F81" i="9"/>
  <c r="E81" i="9"/>
  <c r="D81" i="9"/>
  <c r="C81" i="9"/>
  <c r="B81" i="9"/>
  <c r="A81" i="9"/>
  <c r="L80" i="9"/>
  <c r="K80" i="9"/>
  <c r="J80" i="9"/>
  <c r="I80" i="9"/>
  <c r="H80" i="9"/>
  <c r="G80" i="9"/>
  <c r="F80" i="9"/>
  <c r="E80" i="9"/>
  <c r="D80" i="9"/>
  <c r="C80" i="9"/>
  <c r="B80" i="9"/>
  <c r="A80" i="9"/>
  <c r="L79" i="9"/>
  <c r="K79" i="9"/>
  <c r="J79" i="9"/>
  <c r="I79" i="9"/>
  <c r="H79" i="9"/>
  <c r="G79" i="9"/>
  <c r="F79" i="9"/>
  <c r="E79" i="9"/>
  <c r="D79" i="9"/>
  <c r="C79" i="9"/>
  <c r="B79" i="9"/>
  <c r="A79" i="9"/>
  <c r="L78" i="9"/>
  <c r="K78" i="9"/>
  <c r="J78" i="9"/>
  <c r="I78" i="9"/>
  <c r="H78" i="9"/>
  <c r="G78" i="9"/>
  <c r="F78" i="9"/>
  <c r="E78" i="9"/>
  <c r="D78" i="9"/>
  <c r="C78" i="9"/>
  <c r="B78" i="9"/>
  <c r="A78" i="9"/>
  <c r="L77" i="9"/>
  <c r="K77" i="9"/>
  <c r="J77" i="9"/>
  <c r="I77" i="9"/>
  <c r="H77" i="9"/>
  <c r="G77" i="9"/>
  <c r="F77" i="9"/>
  <c r="E77" i="9"/>
  <c r="D77" i="9"/>
  <c r="C77" i="9"/>
  <c r="B77" i="9"/>
  <c r="A77" i="9"/>
  <c r="L76" i="9"/>
  <c r="K76" i="9"/>
  <c r="J76" i="9"/>
  <c r="I76" i="9"/>
  <c r="H76" i="9"/>
  <c r="G76" i="9"/>
  <c r="F76" i="9"/>
  <c r="E76" i="9"/>
  <c r="D76" i="9"/>
  <c r="C76" i="9"/>
  <c r="B76" i="9"/>
  <c r="A76" i="9"/>
  <c r="L75" i="9"/>
  <c r="K75" i="9"/>
  <c r="J75" i="9"/>
  <c r="I75" i="9"/>
  <c r="H75" i="9"/>
  <c r="G75" i="9"/>
  <c r="F75" i="9"/>
  <c r="E75" i="9"/>
  <c r="D75" i="9"/>
  <c r="C75" i="9"/>
  <c r="B75" i="9"/>
  <c r="A75" i="9"/>
  <c r="L74" i="9"/>
  <c r="K74" i="9"/>
  <c r="J74" i="9"/>
  <c r="I74" i="9"/>
  <c r="H74" i="9"/>
  <c r="G74" i="9"/>
  <c r="F74" i="9"/>
  <c r="E74" i="9"/>
  <c r="D74" i="9"/>
  <c r="C74" i="9"/>
  <c r="B74" i="9"/>
  <c r="A74" i="9"/>
  <c r="L73" i="9"/>
  <c r="K73" i="9"/>
  <c r="J73" i="9"/>
  <c r="I73" i="9"/>
  <c r="H73" i="9"/>
  <c r="G73" i="9"/>
  <c r="F73" i="9"/>
  <c r="E73" i="9"/>
  <c r="D73" i="9"/>
  <c r="C73" i="9"/>
  <c r="B73" i="9"/>
  <c r="A73" i="9"/>
  <c r="L72" i="9"/>
  <c r="K72" i="9"/>
  <c r="J72" i="9"/>
  <c r="I72" i="9"/>
  <c r="H72" i="9"/>
  <c r="G72" i="9"/>
  <c r="F72" i="9"/>
  <c r="E72" i="9"/>
  <c r="D72" i="9"/>
  <c r="C72" i="9"/>
  <c r="B72" i="9"/>
  <c r="A72" i="9"/>
  <c r="L71" i="9"/>
  <c r="K71" i="9"/>
  <c r="J71" i="9"/>
  <c r="I71" i="9"/>
  <c r="H71" i="9"/>
  <c r="G71" i="9"/>
  <c r="F71" i="9"/>
  <c r="E71" i="9"/>
  <c r="D71" i="9"/>
  <c r="C71" i="9"/>
  <c r="B71" i="9"/>
  <c r="A71" i="9"/>
  <c r="L70" i="9"/>
  <c r="K70" i="9"/>
  <c r="J70" i="9"/>
  <c r="I70" i="9"/>
  <c r="H70" i="9"/>
  <c r="G70" i="9"/>
  <c r="F70" i="9"/>
  <c r="E70" i="9"/>
  <c r="D70" i="9"/>
  <c r="C70" i="9"/>
  <c r="B70" i="9"/>
  <c r="A70" i="9"/>
  <c r="L69" i="9"/>
  <c r="K69" i="9"/>
  <c r="J69" i="9"/>
  <c r="I69" i="9"/>
  <c r="H69" i="9"/>
  <c r="G69" i="9"/>
  <c r="F69" i="9"/>
  <c r="E69" i="9"/>
  <c r="D69" i="9"/>
  <c r="C69" i="9"/>
  <c r="B69" i="9"/>
  <c r="A69" i="9"/>
  <c r="L68" i="9"/>
  <c r="K68" i="9"/>
  <c r="J68" i="9"/>
  <c r="I68" i="9"/>
  <c r="H68" i="9"/>
  <c r="G68" i="9"/>
  <c r="F68" i="9"/>
  <c r="E68" i="9"/>
  <c r="D68" i="9"/>
  <c r="C68" i="9"/>
  <c r="B68" i="9"/>
  <c r="A68" i="9"/>
  <c r="L67" i="9"/>
  <c r="K67" i="9"/>
  <c r="J67" i="9"/>
  <c r="I67" i="9"/>
  <c r="H67" i="9"/>
  <c r="G67" i="9"/>
  <c r="F67" i="9"/>
  <c r="E67" i="9"/>
  <c r="D67" i="9"/>
  <c r="C67" i="9"/>
  <c r="B67" i="9"/>
  <c r="A67" i="9"/>
  <c r="L66" i="9"/>
  <c r="K66" i="9"/>
  <c r="J66" i="9"/>
  <c r="I66" i="9"/>
  <c r="H66" i="9"/>
  <c r="G66" i="9"/>
  <c r="F66" i="9"/>
  <c r="E66" i="9"/>
  <c r="D66" i="9"/>
  <c r="C66" i="9"/>
  <c r="B66" i="9"/>
  <c r="A66" i="9"/>
  <c r="L65" i="9"/>
  <c r="K65" i="9"/>
  <c r="J65" i="9"/>
  <c r="I65" i="9"/>
  <c r="H65" i="9"/>
  <c r="G65" i="9"/>
  <c r="F65" i="9"/>
  <c r="E65" i="9"/>
  <c r="D65" i="9"/>
  <c r="C65" i="9"/>
  <c r="B65" i="9"/>
  <c r="A65" i="9"/>
  <c r="L64" i="9"/>
  <c r="K64" i="9"/>
  <c r="J64" i="9"/>
  <c r="I64" i="9"/>
  <c r="H64" i="9"/>
  <c r="G64" i="9"/>
  <c r="F64" i="9"/>
  <c r="E64" i="9"/>
  <c r="D64" i="9"/>
  <c r="C64" i="9"/>
  <c r="B64" i="9"/>
  <c r="A64" i="9"/>
  <c r="L63" i="9"/>
  <c r="K63" i="9"/>
  <c r="J63" i="9"/>
  <c r="I63" i="9"/>
  <c r="H63" i="9"/>
  <c r="G63" i="9"/>
  <c r="F63" i="9"/>
  <c r="E63" i="9"/>
  <c r="D63" i="9"/>
  <c r="C63" i="9"/>
  <c r="B63" i="9"/>
  <c r="A63" i="9"/>
  <c r="L62" i="9"/>
  <c r="K62" i="9"/>
  <c r="J62" i="9"/>
  <c r="I62" i="9"/>
  <c r="H62" i="9"/>
  <c r="G62" i="9"/>
  <c r="F62" i="9"/>
  <c r="E62" i="9"/>
  <c r="D62" i="9"/>
  <c r="C62" i="9"/>
  <c r="B62" i="9"/>
  <c r="A62" i="9"/>
  <c r="L61" i="9"/>
  <c r="K61" i="9"/>
  <c r="J61" i="9"/>
  <c r="I61" i="9"/>
  <c r="H61" i="9"/>
  <c r="G61" i="9"/>
  <c r="F61" i="9"/>
  <c r="E61" i="9"/>
  <c r="D61" i="9"/>
  <c r="C61" i="9"/>
  <c r="B61" i="9"/>
  <c r="A61" i="9"/>
  <c r="L60" i="9"/>
  <c r="K60" i="9"/>
  <c r="J60" i="9"/>
  <c r="I60" i="9"/>
  <c r="H60" i="9"/>
  <c r="G60" i="9"/>
  <c r="F60" i="9"/>
  <c r="E60" i="9"/>
  <c r="D60" i="9"/>
  <c r="C60" i="9"/>
  <c r="B60" i="9"/>
  <c r="A60" i="9"/>
  <c r="L59" i="9"/>
  <c r="K59" i="9"/>
  <c r="J59" i="9"/>
  <c r="I59" i="9"/>
  <c r="H59" i="9"/>
  <c r="G59" i="9"/>
  <c r="F59" i="9"/>
  <c r="E59" i="9"/>
  <c r="D59" i="9"/>
  <c r="C59" i="9"/>
  <c r="B59" i="9"/>
  <c r="A59" i="9"/>
  <c r="L58" i="9"/>
  <c r="K58" i="9"/>
  <c r="J58" i="9"/>
  <c r="I58" i="9"/>
  <c r="H58" i="9"/>
  <c r="G58" i="9"/>
  <c r="F58" i="9"/>
  <c r="E58" i="9"/>
  <c r="D58" i="9"/>
  <c r="C58" i="9"/>
  <c r="B58" i="9"/>
  <c r="A58" i="9"/>
  <c r="L57" i="9"/>
  <c r="K57" i="9"/>
  <c r="J57" i="9"/>
  <c r="I57" i="9"/>
  <c r="H57" i="9"/>
  <c r="G57" i="9"/>
  <c r="F57" i="9"/>
  <c r="E57" i="9"/>
  <c r="D57" i="9"/>
  <c r="C57" i="9"/>
  <c r="B57" i="9"/>
  <c r="A57" i="9"/>
  <c r="L56" i="9"/>
  <c r="K56" i="9"/>
  <c r="J56" i="9"/>
  <c r="I56" i="9"/>
  <c r="H56" i="9"/>
  <c r="G56" i="9"/>
  <c r="F56" i="9"/>
  <c r="E56" i="9"/>
  <c r="D56" i="9"/>
  <c r="C56" i="9"/>
  <c r="B56" i="9"/>
  <c r="A56" i="9"/>
  <c r="L55" i="9"/>
  <c r="K55" i="9"/>
  <c r="J55" i="9"/>
  <c r="I55" i="9"/>
  <c r="H55" i="9"/>
  <c r="G55" i="9"/>
  <c r="F55" i="9"/>
  <c r="E55" i="9"/>
  <c r="D55" i="9"/>
  <c r="C55" i="9"/>
  <c r="B55" i="9"/>
  <c r="A55" i="9"/>
  <c r="L54" i="9"/>
  <c r="K54" i="9"/>
  <c r="J54" i="9"/>
  <c r="I54" i="9"/>
  <c r="H54" i="9"/>
  <c r="G54" i="9"/>
  <c r="F54" i="9"/>
  <c r="E54" i="9"/>
  <c r="D54" i="9"/>
  <c r="C54" i="9"/>
  <c r="B54" i="9"/>
  <c r="A54" i="9"/>
  <c r="L53" i="9"/>
  <c r="K53" i="9"/>
  <c r="J53" i="9"/>
  <c r="I53" i="9"/>
  <c r="H53" i="9"/>
  <c r="G53" i="9"/>
  <c r="F53" i="9"/>
  <c r="E53" i="9"/>
  <c r="D53" i="9"/>
  <c r="C53" i="9"/>
  <c r="B53" i="9"/>
  <c r="A53" i="9"/>
  <c r="L52" i="9"/>
  <c r="K52" i="9"/>
  <c r="J52" i="9"/>
  <c r="I52" i="9"/>
  <c r="H52" i="9"/>
  <c r="G52" i="9"/>
  <c r="F52" i="9"/>
  <c r="E52" i="9"/>
  <c r="D52" i="9"/>
  <c r="C52" i="9"/>
  <c r="B52" i="9"/>
  <c r="A52" i="9"/>
  <c r="L51" i="9"/>
  <c r="K51" i="9"/>
  <c r="J51" i="9"/>
  <c r="I51" i="9"/>
  <c r="H51" i="9"/>
  <c r="G51" i="9"/>
  <c r="F51" i="9"/>
  <c r="E51" i="9"/>
  <c r="D51" i="9"/>
  <c r="C51" i="9"/>
  <c r="B51" i="9"/>
  <c r="A51" i="9"/>
  <c r="L50" i="9"/>
  <c r="K50" i="9"/>
  <c r="J50" i="9"/>
  <c r="I50" i="9"/>
  <c r="H50" i="9"/>
  <c r="G50" i="9"/>
  <c r="F50" i="9"/>
  <c r="E50" i="9"/>
  <c r="D50" i="9"/>
  <c r="C50" i="9"/>
  <c r="B50" i="9"/>
  <c r="A50" i="9"/>
  <c r="L49" i="9"/>
  <c r="K49" i="9"/>
  <c r="J49" i="9"/>
  <c r="I49" i="9"/>
  <c r="H49" i="9"/>
  <c r="G49" i="9"/>
  <c r="F49" i="9"/>
  <c r="E49" i="9"/>
  <c r="D49" i="9"/>
  <c r="C49" i="9"/>
  <c r="B49" i="9"/>
  <c r="A49" i="9"/>
  <c r="L48" i="9"/>
  <c r="K48" i="9"/>
  <c r="J48" i="9"/>
  <c r="I48" i="9"/>
  <c r="H48" i="9"/>
  <c r="G48" i="9"/>
  <c r="F48" i="9"/>
  <c r="E48" i="9"/>
  <c r="D48" i="9"/>
  <c r="C48" i="9"/>
  <c r="B48" i="9"/>
  <c r="A48" i="9"/>
  <c r="L47" i="9"/>
  <c r="K47" i="9"/>
  <c r="J47" i="9"/>
  <c r="I47" i="9"/>
  <c r="H47" i="9"/>
  <c r="G47" i="9"/>
  <c r="F47" i="9"/>
  <c r="E47" i="9"/>
  <c r="D47" i="9"/>
  <c r="C47" i="9"/>
  <c r="B47" i="9"/>
  <c r="A47" i="9"/>
  <c r="L46" i="9"/>
  <c r="K46" i="9"/>
  <c r="J46" i="9"/>
  <c r="I46" i="9"/>
  <c r="H46" i="9"/>
  <c r="G46" i="9"/>
  <c r="F46" i="9"/>
  <c r="E46" i="9"/>
  <c r="D46" i="9"/>
  <c r="C46" i="9"/>
  <c r="B46" i="9"/>
  <c r="A46" i="9"/>
  <c r="L45" i="9"/>
  <c r="K45" i="9"/>
  <c r="J45" i="9"/>
  <c r="I45" i="9"/>
  <c r="H45" i="9"/>
  <c r="G45" i="9"/>
  <c r="F45" i="9"/>
  <c r="E45" i="9"/>
  <c r="D45" i="9"/>
  <c r="C45" i="9"/>
  <c r="B45" i="9"/>
  <c r="A45" i="9"/>
  <c r="L44" i="9"/>
  <c r="K44" i="9"/>
  <c r="J44" i="9"/>
  <c r="I44" i="9"/>
  <c r="H44" i="9"/>
  <c r="G44" i="9"/>
  <c r="F44" i="9"/>
  <c r="E44" i="9"/>
  <c r="D44" i="9"/>
  <c r="C44" i="9"/>
  <c r="B44" i="9"/>
  <c r="A44" i="9"/>
  <c r="L43" i="9"/>
  <c r="K43" i="9"/>
  <c r="J43" i="9"/>
  <c r="I43" i="9"/>
  <c r="H43" i="9"/>
  <c r="G43" i="9"/>
  <c r="F43" i="9"/>
  <c r="E43" i="9"/>
  <c r="D43" i="9"/>
  <c r="C43" i="9"/>
  <c r="B43" i="9"/>
  <c r="A43" i="9"/>
  <c r="L42" i="9"/>
  <c r="K42" i="9"/>
  <c r="J42" i="9"/>
  <c r="I42" i="9"/>
  <c r="H42" i="9"/>
  <c r="G42" i="9"/>
  <c r="F42" i="9"/>
  <c r="E42" i="9"/>
  <c r="D42" i="9"/>
  <c r="C42" i="9"/>
  <c r="B42" i="9"/>
  <c r="A42" i="9"/>
  <c r="L41" i="9"/>
  <c r="K41" i="9"/>
  <c r="J41" i="9"/>
  <c r="I41" i="9"/>
  <c r="H41" i="9"/>
  <c r="G41" i="9"/>
  <c r="F41" i="9"/>
  <c r="E41" i="9"/>
  <c r="D41" i="9"/>
  <c r="C41" i="9"/>
  <c r="B41" i="9"/>
  <c r="A41" i="9"/>
  <c r="L40" i="9"/>
  <c r="K40" i="9"/>
  <c r="J40" i="9"/>
  <c r="I40" i="9"/>
  <c r="H40" i="9"/>
  <c r="G40" i="9"/>
  <c r="F40" i="9"/>
  <c r="E40" i="9"/>
  <c r="D40" i="9"/>
  <c r="C40" i="9"/>
  <c r="B40" i="9"/>
  <c r="A40" i="9"/>
  <c r="L39" i="9"/>
  <c r="K39" i="9"/>
  <c r="J39" i="9"/>
  <c r="I39" i="9"/>
  <c r="H39" i="9"/>
  <c r="G39" i="9"/>
  <c r="F39" i="9"/>
  <c r="E39" i="9"/>
  <c r="D39" i="9"/>
  <c r="C39" i="9"/>
  <c r="B39" i="9"/>
  <c r="A39" i="9"/>
  <c r="L38" i="9"/>
  <c r="K38" i="9"/>
  <c r="J38" i="9"/>
  <c r="I38" i="9"/>
  <c r="H38" i="9"/>
  <c r="G38" i="9"/>
  <c r="F38" i="9"/>
  <c r="E38" i="9"/>
  <c r="D38" i="9"/>
  <c r="C38" i="9"/>
  <c r="B38" i="9"/>
  <c r="A38" i="9"/>
  <c r="L37" i="9"/>
  <c r="K37" i="9"/>
  <c r="J37" i="9"/>
  <c r="I37" i="9"/>
  <c r="H37" i="9"/>
  <c r="G37" i="9"/>
  <c r="F37" i="9"/>
  <c r="E37" i="9"/>
  <c r="D37" i="9"/>
  <c r="C37" i="9"/>
  <c r="B37" i="9"/>
  <c r="A37" i="9"/>
  <c r="L36" i="9"/>
  <c r="K36" i="9"/>
  <c r="J36" i="9"/>
  <c r="I36" i="9"/>
  <c r="H36" i="9"/>
  <c r="G36" i="9"/>
  <c r="F36" i="9"/>
  <c r="E36" i="9"/>
  <c r="D36" i="9"/>
  <c r="C36" i="9"/>
  <c r="B36" i="9"/>
  <c r="A36" i="9"/>
  <c r="L35" i="9"/>
  <c r="K35" i="9"/>
  <c r="J35" i="9"/>
  <c r="I35" i="9"/>
  <c r="H35" i="9"/>
  <c r="G35" i="9"/>
  <c r="F35" i="9"/>
  <c r="E35" i="9"/>
  <c r="D35" i="9"/>
  <c r="C35" i="9"/>
  <c r="B35" i="9"/>
  <c r="A35" i="9"/>
  <c r="L34" i="9"/>
  <c r="K34" i="9"/>
  <c r="J34" i="9"/>
  <c r="I34" i="9"/>
  <c r="H34" i="9"/>
  <c r="G34" i="9"/>
  <c r="F34" i="9"/>
  <c r="E34" i="9"/>
  <c r="D34" i="9"/>
  <c r="C34" i="9"/>
  <c r="B34" i="9"/>
  <c r="A34" i="9"/>
  <c r="L33" i="9"/>
  <c r="K33" i="9"/>
  <c r="J33" i="9"/>
  <c r="I33" i="9"/>
  <c r="H33" i="9"/>
  <c r="G33" i="9"/>
  <c r="F33" i="9"/>
  <c r="E33" i="9"/>
  <c r="D33" i="9"/>
  <c r="C33" i="9"/>
  <c r="B33" i="9"/>
  <c r="A33" i="9"/>
  <c r="L32" i="9"/>
  <c r="K32" i="9"/>
  <c r="J32" i="9"/>
  <c r="I32" i="9"/>
  <c r="H32" i="9"/>
  <c r="G32" i="9"/>
  <c r="F32" i="9"/>
  <c r="E32" i="9"/>
  <c r="D32" i="9"/>
  <c r="C32" i="9"/>
  <c r="B32" i="9"/>
  <c r="A32" i="9"/>
  <c r="L31" i="9"/>
  <c r="K31" i="9"/>
  <c r="J31" i="9"/>
  <c r="I31" i="9"/>
  <c r="H31" i="9"/>
  <c r="G31" i="9"/>
  <c r="F31" i="9"/>
  <c r="E31" i="9"/>
  <c r="D31" i="9"/>
  <c r="C31" i="9"/>
  <c r="B31" i="9"/>
  <c r="A31" i="9"/>
  <c r="L30" i="9"/>
  <c r="K30" i="9"/>
  <c r="J30" i="9"/>
  <c r="I30" i="9"/>
  <c r="H30" i="9"/>
  <c r="G30" i="9"/>
  <c r="F30" i="9"/>
  <c r="E30" i="9"/>
  <c r="D30" i="9"/>
  <c r="C30" i="9"/>
  <c r="B30" i="9"/>
  <c r="A30" i="9"/>
  <c r="L29" i="9"/>
  <c r="K29" i="9"/>
  <c r="J29" i="9"/>
  <c r="I29" i="9"/>
  <c r="H29" i="9"/>
  <c r="G29" i="9"/>
  <c r="F29" i="9"/>
  <c r="E29" i="9"/>
  <c r="D29" i="9"/>
  <c r="C29" i="9"/>
  <c r="B29" i="9"/>
  <c r="A29" i="9"/>
  <c r="L28" i="9"/>
  <c r="K28" i="9"/>
  <c r="J28" i="9"/>
  <c r="I28" i="9"/>
  <c r="H28" i="9"/>
  <c r="G28" i="9"/>
  <c r="F28" i="9"/>
  <c r="E28" i="9"/>
  <c r="D28" i="9"/>
  <c r="C28" i="9"/>
  <c r="B28" i="9"/>
  <c r="A28" i="9"/>
  <c r="L27" i="9"/>
  <c r="K27" i="9"/>
  <c r="J27" i="9"/>
  <c r="I27" i="9"/>
  <c r="H27" i="9"/>
  <c r="G27" i="9"/>
  <c r="F27" i="9"/>
  <c r="E27" i="9"/>
  <c r="D27" i="9"/>
  <c r="C27" i="9"/>
  <c r="B27" i="9"/>
  <c r="A27" i="9"/>
  <c r="L26" i="9"/>
  <c r="K26" i="9"/>
  <c r="J26" i="9"/>
  <c r="I26" i="9"/>
  <c r="H26" i="9"/>
  <c r="G26" i="9"/>
  <c r="F26" i="9"/>
  <c r="E26" i="9"/>
  <c r="D26" i="9"/>
  <c r="C26" i="9"/>
  <c r="B26" i="9"/>
  <c r="A26" i="9"/>
  <c r="L25" i="9"/>
  <c r="K25" i="9"/>
  <c r="J25" i="9"/>
  <c r="I25" i="9"/>
  <c r="H25" i="9"/>
  <c r="G25" i="9"/>
  <c r="F25" i="9"/>
  <c r="E25" i="9"/>
  <c r="D25" i="9"/>
  <c r="C25" i="9"/>
  <c r="B25" i="9"/>
  <c r="A25" i="9"/>
  <c r="L24" i="9"/>
  <c r="K24" i="9"/>
  <c r="J24" i="9"/>
  <c r="I24" i="9"/>
  <c r="H24" i="9"/>
  <c r="G24" i="9"/>
  <c r="F24" i="9"/>
  <c r="E24" i="9"/>
  <c r="D24" i="9"/>
  <c r="C24" i="9"/>
  <c r="B24" i="9"/>
  <c r="A24" i="9"/>
  <c r="L23" i="9"/>
  <c r="K23" i="9"/>
  <c r="J23" i="9"/>
  <c r="I23" i="9"/>
  <c r="H23" i="9"/>
  <c r="G23" i="9"/>
  <c r="F23" i="9"/>
  <c r="E23" i="9"/>
  <c r="D23" i="9"/>
  <c r="C23" i="9"/>
  <c r="B23" i="9"/>
  <c r="A23" i="9"/>
  <c r="L22" i="9"/>
  <c r="K22" i="9"/>
  <c r="J22" i="9"/>
  <c r="I22" i="9"/>
  <c r="H22" i="9"/>
  <c r="G22" i="9"/>
  <c r="F22" i="9"/>
  <c r="E22" i="9"/>
  <c r="D22" i="9"/>
  <c r="C22" i="9"/>
  <c r="B22" i="9"/>
  <c r="A22" i="9"/>
  <c r="L21" i="9"/>
  <c r="K21" i="9"/>
  <c r="J21" i="9"/>
  <c r="I21" i="9"/>
  <c r="H21" i="9"/>
  <c r="G21" i="9"/>
  <c r="F21" i="9"/>
  <c r="E21" i="9"/>
  <c r="D21" i="9"/>
  <c r="C21" i="9"/>
  <c r="B21" i="9"/>
  <c r="A21" i="9"/>
  <c r="L20" i="9"/>
  <c r="K20" i="9"/>
  <c r="J20" i="9"/>
  <c r="I20" i="9"/>
  <c r="H20" i="9"/>
  <c r="G20" i="9"/>
  <c r="F20" i="9"/>
  <c r="E20" i="9"/>
  <c r="D20" i="9"/>
  <c r="C20" i="9"/>
  <c r="B20" i="9"/>
  <c r="A20" i="9"/>
  <c r="L19" i="9"/>
  <c r="K19" i="9"/>
  <c r="J19" i="9"/>
  <c r="I19" i="9"/>
  <c r="H19" i="9"/>
  <c r="G19" i="9"/>
  <c r="F19" i="9"/>
  <c r="E19" i="9"/>
  <c r="D19" i="9"/>
  <c r="C19" i="9"/>
  <c r="B19" i="9"/>
  <c r="A19" i="9"/>
  <c r="L18" i="9"/>
  <c r="K18" i="9"/>
  <c r="J18" i="9"/>
  <c r="I18" i="9"/>
  <c r="H18" i="9"/>
  <c r="G18" i="9"/>
  <c r="F18" i="9"/>
  <c r="E18" i="9"/>
  <c r="D18" i="9"/>
  <c r="C18" i="9"/>
  <c r="B18" i="9"/>
  <c r="A18" i="9"/>
  <c r="L17" i="9"/>
  <c r="K17" i="9"/>
  <c r="J17" i="9"/>
  <c r="I17" i="9"/>
  <c r="H17" i="9"/>
  <c r="G17" i="9"/>
  <c r="F17" i="9"/>
  <c r="E17" i="9"/>
  <c r="D17" i="9"/>
  <c r="C17" i="9"/>
  <c r="B17" i="9"/>
  <c r="A17" i="9"/>
  <c r="L16" i="9"/>
  <c r="K16" i="9"/>
  <c r="J16" i="9"/>
  <c r="I16" i="9"/>
  <c r="H16" i="9"/>
  <c r="G16" i="9"/>
  <c r="F16" i="9"/>
  <c r="E16" i="9"/>
  <c r="D16" i="9"/>
  <c r="C16" i="9"/>
  <c r="B16" i="9"/>
  <c r="A16" i="9"/>
  <c r="L15" i="9"/>
  <c r="K15" i="9"/>
  <c r="J15" i="9"/>
  <c r="I15" i="9"/>
  <c r="H15" i="9"/>
  <c r="G15" i="9"/>
  <c r="F15" i="9"/>
  <c r="E15" i="9"/>
  <c r="D15" i="9"/>
  <c r="C15" i="9"/>
  <c r="B15" i="9"/>
  <c r="A15" i="9"/>
  <c r="L14" i="9"/>
  <c r="K14" i="9"/>
  <c r="J14" i="9"/>
  <c r="I14" i="9"/>
  <c r="H14" i="9"/>
  <c r="G14" i="9"/>
  <c r="F14" i="9"/>
  <c r="E14" i="9"/>
  <c r="D14" i="9"/>
  <c r="C14" i="9"/>
  <c r="B14" i="9"/>
  <c r="A14" i="9"/>
  <c r="L13" i="9"/>
  <c r="K13" i="9"/>
  <c r="J13" i="9"/>
  <c r="I13" i="9"/>
  <c r="H13" i="9"/>
  <c r="G13" i="9"/>
  <c r="F13" i="9"/>
  <c r="E13" i="9"/>
  <c r="D13" i="9"/>
  <c r="C13" i="9"/>
  <c r="B13" i="9"/>
  <c r="A13" i="9"/>
  <c r="L12" i="9"/>
  <c r="K12" i="9"/>
  <c r="J12" i="9"/>
  <c r="I12" i="9"/>
  <c r="H12" i="9"/>
  <c r="G12" i="9"/>
  <c r="F12" i="9"/>
  <c r="E12" i="9"/>
  <c r="D12" i="9"/>
  <c r="C12" i="9"/>
  <c r="B12" i="9"/>
  <c r="A12" i="9"/>
  <c r="L11" i="9"/>
  <c r="K11" i="9"/>
  <c r="J11" i="9"/>
  <c r="I11" i="9"/>
  <c r="H11" i="9"/>
  <c r="G11" i="9"/>
  <c r="F11" i="9"/>
  <c r="E11" i="9"/>
  <c r="D11" i="9"/>
  <c r="C11" i="9"/>
  <c r="B11" i="9"/>
  <c r="A11" i="9"/>
  <c r="L10" i="9"/>
  <c r="K10" i="9"/>
  <c r="J10" i="9"/>
  <c r="I10" i="9"/>
  <c r="H10" i="9"/>
  <c r="G10" i="9"/>
  <c r="F10" i="9"/>
  <c r="E10" i="9"/>
  <c r="D10" i="9"/>
  <c r="C10" i="9"/>
  <c r="B10" i="9"/>
  <c r="A10" i="9"/>
  <c r="L9" i="9"/>
  <c r="K9" i="9"/>
  <c r="J9" i="9"/>
  <c r="I9" i="9"/>
  <c r="H9" i="9"/>
  <c r="G9" i="9"/>
  <c r="F9" i="9"/>
  <c r="E9" i="9"/>
  <c r="D9" i="9"/>
  <c r="C9" i="9"/>
  <c r="B9" i="9"/>
  <c r="A9" i="9"/>
  <c r="L8" i="9"/>
  <c r="K8" i="9"/>
  <c r="J8" i="9"/>
  <c r="I8" i="9"/>
  <c r="H8" i="9"/>
  <c r="G8" i="9"/>
  <c r="F8" i="9"/>
  <c r="E8" i="9"/>
  <c r="D8" i="9"/>
  <c r="C8" i="9"/>
  <c r="B8" i="9"/>
  <c r="A8" i="9"/>
  <c r="L7" i="9"/>
  <c r="K7" i="9"/>
  <c r="J7" i="9"/>
  <c r="I7" i="9"/>
  <c r="H7" i="9"/>
  <c r="G7" i="9"/>
  <c r="F7" i="9"/>
  <c r="E7" i="9"/>
  <c r="D7" i="9"/>
  <c r="C7" i="9"/>
  <c r="B7" i="9"/>
  <c r="A7" i="9"/>
  <c r="L6" i="9"/>
  <c r="K6" i="9"/>
  <c r="J6" i="9"/>
  <c r="I6" i="9"/>
  <c r="H6" i="9"/>
  <c r="G6" i="9"/>
  <c r="F6" i="9"/>
  <c r="E6" i="9"/>
  <c r="D6" i="9"/>
  <c r="C6" i="9"/>
  <c r="B6" i="9"/>
  <c r="A6" i="9"/>
  <c r="L5" i="9"/>
  <c r="K5" i="9"/>
  <c r="J5" i="9"/>
  <c r="I5" i="9"/>
  <c r="H5" i="9"/>
  <c r="G5" i="9"/>
  <c r="F5" i="9"/>
  <c r="E5" i="9"/>
  <c r="D5" i="9"/>
  <c r="C5" i="9"/>
  <c r="B5" i="9"/>
  <c r="A5" i="9"/>
  <c r="L4" i="9"/>
  <c r="K4" i="9"/>
  <c r="J4" i="9"/>
  <c r="I4" i="9"/>
  <c r="H4" i="9"/>
  <c r="G4" i="9"/>
  <c r="F4" i="9"/>
  <c r="E4" i="9"/>
  <c r="D4" i="9"/>
  <c r="C4" i="9"/>
  <c r="B4" i="9"/>
  <c r="A4" i="9"/>
  <c r="L3" i="9"/>
  <c r="K3" i="9"/>
  <c r="J3" i="9"/>
  <c r="I3" i="9"/>
  <c r="H3" i="9"/>
  <c r="G3" i="9"/>
  <c r="F3" i="9"/>
  <c r="E3" i="9"/>
  <c r="D3" i="9"/>
  <c r="C3" i="9"/>
  <c r="B3" i="9"/>
  <c r="A3" i="9"/>
  <c r="L2" i="9"/>
  <c r="K2" i="9"/>
  <c r="J2" i="9"/>
  <c r="I2" i="9"/>
  <c r="H2" i="9"/>
  <c r="G2" i="9"/>
  <c r="F2" i="9"/>
  <c r="E2" i="9"/>
  <c r="D2" i="9"/>
  <c r="C2" i="9"/>
  <c r="B2" i="9"/>
  <c r="A2" i="9"/>
  <c r="L220" i="4"/>
  <c r="K220" i="4"/>
  <c r="J220" i="4"/>
  <c r="I220" i="4"/>
  <c r="H220" i="4"/>
  <c r="G220" i="4"/>
  <c r="F220" i="4"/>
  <c r="E220" i="4"/>
  <c r="D220" i="4"/>
  <c r="C220" i="4"/>
  <c r="B220" i="4"/>
  <c r="A220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L212" i="4"/>
  <c r="K212" i="4"/>
  <c r="J212" i="4"/>
  <c r="I212" i="4"/>
  <c r="H212" i="4"/>
  <c r="G212" i="4"/>
  <c r="F212" i="4"/>
  <c r="E212" i="4"/>
  <c r="D212" i="4"/>
  <c r="C212" i="4"/>
  <c r="O212" i="4" s="1"/>
  <c r="B212" i="4"/>
  <c r="A212" i="4"/>
  <c r="L211" i="4"/>
  <c r="K211" i="4"/>
  <c r="J211" i="4"/>
  <c r="I211" i="4"/>
  <c r="H211" i="4"/>
  <c r="G211" i="4"/>
  <c r="F211" i="4"/>
  <c r="E211" i="4"/>
  <c r="D211" i="4"/>
  <c r="C211" i="4"/>
  <c r="B211" i="4"/>
  <c r="O211" i="4" s="1"/>
  <c r="A211" i="4"/>
  <c r="O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L209" i="4"/>
  <c r="K209" i="4"/>
  <c r="J209" i="4"/>
  <c r="I209" i="4"/>
  <c r="H209" i="4"/>
  <c r="G209" i="4"/>
  <c r="F209" i="4"/>
  <c r="E209" i="4"/>
  <c r="D209" i="4"/>
  <c r="C209" i="4"/>
  <c r="B209" i="4"/>
  <c r="O209" i="4" s="1"/>
  <c r="A209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L204" i="4"/>
  <c r="K204" i="4"/>
  <c r="J204" i="4"/>
  <c r="I204" i="4"/>
  <c r="H204" i="4"/>
  <c r="G204" i="4"/>
  <c r="F204" i="4"/>
  <c r="E204" i="4"/>
  <c r="D204" i="4"/>
  <c r="C204" i="4"/>
  <c r="B204" i="4"/>
  <c r="O204" i="4" s="1"/>
  <c r="A204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L202" i="4"/>
  <c r="K202" i="4"/>
  <c r="J202" i="4"/>
  <c r="I202" i="4"/>
  <c r="H202" i="4"/>
  <c r="G202" i="4"/>
  <c r="F202" i="4"/>
  <c r="E202" i="4"/>
  <c r="D202" i="4"/>
  <c r="C202" i="4"/>
  <c r="B202" i="4"/>
  <c r="O202" i="4" s="1"/>
  <c r="A202" i="4"/>
  <c r="L201" i="4"/>
  <c r="K201" i="4"/>
  <c r="J201" i="4"/>
  <c r="I201" i="4"/>
  <c r="H201" i="4"/>
  <c r="G201" i="4"/>
  <c r="F201" i="4"/>
  <c r="E201" i="4"/>
  <c r="D201" i="4"/>
  <c r="C201" i="4"/>
  <c r="B201" i="4"/>
  <c r="O201" i="4" s="1"/>
  <c r="A201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L196" i="4"/>
  <c r="K196" i="4"/>
  <c r="J196" i="4"/>
  <c r="I196" i="4"/>
  <c r="H196" i="4"/>
  <c r="G196" i="4"/>
  <c r="F196" i="4"/>
  <c r="E196" i="4"/>
  <c r="D196" i="4"/>
  <c r="C196" i="4"/>
  <c r="O196" i="4" s="1"/>
  <c r="B196" i="4"/>
  <c r="A196" i="4"/>
  <c r="L195" i="4"/>
  <c r="K195" i="4"/>
  <c r="J195" i="4"/>
  <c r="I195" i="4"/>
  <c r="H195" i="4"/>
  <c r="G195" i="4"/>
  <c r="F195" i="4"/>
  <c r="E195" i="4"/>
  <c r="D195" i="4"/>
  <c r="C195" i="4"/>
  <c r="B195" i="4"/>
  <c r="O195" i="4" s="1"/>
  <c r="A195" i="4"/>
  <c r="L194" i="4"/>
  <c r="K194" i="4"/>
  <c r="J194" i="4"/>
  <c r="I194" i="4"/>
  <c r="H194" i="4"/>
  <c r="G194" i="4"/>
  <c r="F194" i="4"/>
  <c r="E194" i="4"/>
  <c r="D194" i="4"/>
  <c r="C194" i="4"/>
  <c r="B194" i="4"/>
  <c r="O194" i="4" s="1"/>
  <c r="A194" i="4"/>
  <c r="O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O191" i="4" s="1"/>
  <c r="L190" i="4"/>
  <c r="K190" i="4"/>
  <c r="J190" i="4"/>
  <c r="I190" i="4"/>
  <c r="H190" i="4"/>
  <c r="G190" i="4"/>
  <c r="F190" i="4"/>
  <c r="E190" i="4"/>
  <c r="D190" i="4"/>
  <c r="C190" i="4"/>
  <c r="B190" i="4"/>
  <c r="A190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O189" i="4" s="1"/>
  <c r="L188" i="4"/>
  <c r="K188" i="4"/>
  <c r="J188" i="4"/>
  <c r="I188" i="4"/>
  <c r="H188" i="4"/>
  <c r="G188" i="4"/>
  <c r="F188" i="4"/>
  <c r="E188" i="4"/>
  <c r="D188" i="4"/>
  <c r="C188" i="4"/>
  <c r="B188" i="4"/>
  <c r="A188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L186" i="4"/>
  <c r="K186" i="4"/>
  <c r="J186" i="4"/>
  <c r="I186" i="4"/>
  <c r="H186" i="4"/>
  <c r="G186" i="4"/>
  <c r="F186" i="4"/>
  <c r="E186" i="4"/>
  <c r="D186" i="4"/>
  <c r="C186" i="4"/>
  <c r="B186" i="4"/>
  <c r="O186" i="4" s="1"/>
  <c r="A186" i="4"/>
  <c r="L185" i="4"/>
  <c r="K185" i="4"/>
  <c r="J185" i="4"/>
  <c r="I185" i="4"/>
  <c r="H185" i="4"/>
  <c r="G185" i="4"/>
  <c r="F185" i="4"/>
  <c r="E185" i="4"/>
  <c r="D185" i="4"/>
  <c r="C185" i="4"/>
  <c r="B185" i="4"/>
  <c r="O185" i="4" s="1"/>
  <c r="A185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L180" i="4"/>
  <c r="K180" i="4"/>
  <c r="J180" i="4"/>
  <c r="I180" i="4"/>
  <c r="H180" i="4"/>
  <c r="G180" i="4"/>
  <c r="F180" i="4"/>
  <c r="E180" i="4"/>
  <c r="D180" i="4"/>
  <c r="C180" i="4"/>
  <c r="B180" i="4"/>
  <c r="O180" i="4" s="1"/>
  <c r="A180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O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L177" i="4"/>
  <c r="K177" i="4"/>
  <c r="J177" i="4"/>
  <c r="I177" i="4"/>
  <c r="H177" i="4"/>
  <c r="G177" i="4"/>
  <c r="F177" i="4"/>
  <c r="E177" i="4"/>
  <c r="D177" i="4"/>
  <c r="C177" i="4"/>
  <c r="B177" i="4"/>
  <c r="O177" i="4" s="1"/>
  <c r="A177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O175" i="4" s="1"/>
  <c r="L174" i="4"/>
  <c r="K174" i="4"/>
  <c r="J174" i="4"/>
  <c r="I174" i="4"/>
  <c r="H174" i="4"/>
  <c r="G174" i="4"/>
  <c r="F174" i="4"/>
  <c r="E174" i="4"/>
  <c r="D174" i="4"/>
  <c r="C174" i="4"/>
  <c r="B174" i="4"/>
  <c r="A174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O173" i="4" s="1"/>
  <c r="L172" i="4"/>
  <c r="K172" i="4"/>
  <c r="J172" i="4"/>
  <c r="I172" i="4"/>
  <c r="H172" i="4"/>
  <c r="G172" i="4"/>
  <c r="F172" i="4"/>
  <c r="E172" i="4"/>
  <c r="D172" i="4"/>
  <c r="C172" i="4"/>
  <c r="O172" i="4" s="1"/>
  <c r="B172" i="4"/>
  <c r="A172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L170" i="4"/>
  <c r="K170" i="4"/>
  <c r="J170" i="4"/>
  <c r="I170" i="4"/>
  <c r="H170" i="4"/>
  <c r="G170" i="4"/>
  <c r="F170" i="4"/>
  <c r="E170" i="4"/>
  <c r="D170" i="4"/>
  <c r="C170" i="4"/>
  <c r="O170" i="4" s="1"/>
  <c r="B170" i="4"/>
  <c r="A170" i="4"/>
  <c r="L169" i="4"/>
  <c r="K169" i="4"/>
  <c r="J169" i="4"/>
  <c r="I169" i="4"/>
  <c r="H169" i="4"/>
  <c r="G169" i="4"/>
  <c r="F169" i="4"/>
  <c r="E169" i="4"/>
  <c r="D169" i="4"/>
  <c r="C169" i="4"/>
  <c r="B169" i="4"/>
  <c r="O169" i="4" s="1"/>
  <c r="A169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L162" i="4"/>
  <c r="K162" i="4"/>
  <c r="J162" i="4"/>
  <c r="I162" i="4"/>
  <c r="H162" i="4"/>
  <c r="G162" i="4"/>
  <c r="F162" i="4"/>
  <c r="E162" i="4"/>
  <c r="D162" i="4"/>
  <c r="C162" i="4"/>
  <c r="O162" i="4" s="1"/>
  <c r="B162" i="4"/>
  <c r="A162" i="4"/>
  <c r="L161" i="4"/>
  <c r="K161" i="4"/>
  <c r="J161" i="4"/>
  <c r="I161" i="4"/>
  <c r="H161" i="4"/>
  <c r="G161" i="4"/>
  <c r="F161" i="4"/>
  <c r="E161" i="4"/>
  <c r="D161" i="4"/>
  <c r="C161" i="4"/>
  <c r="B161" i="4"/>
  <c r="O161" i="4" s="1"/>
  <c r="A161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L156" i="4"/>
  <c r="K156" i="4"/>
  <c r="J156" i="4"/>
  <c r="I156" i="4"/>
  <c r="H156" i="4"/>
  <c r="G156" i="4"/>
  <c r="F156" i="4"/>
  <c r="E156" i="4"/>
  <c r="D156" i="4"/>
  <c r="C156" i="4"/>
  <c r="B156" i="4"/>
  <c r="O156" i="4" s="1"/>
  <c r="A156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O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L153" i="4"/>
  <c r="K153" i="4"/>
  <c r="J153" i="4"/>
  <c r="I153" i="4"/>
  <c r="H153" i="4"/>
  <c r="G153" i="4"/>
  <c r="F153" i="4"/>
  <c r="E153" i="4"/>
  <c r="D153" i="4"/>
  <c r="C153" i="4"/>
  <c r="B153" i="4"/>
  <c r="O153" i="4" s="1"/>
  <c r="A153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L148" i="4"/>
  <c r="K148" i="4"/>
  <c r="J148" i="4"/>
  <c r="I148" i="4"/>
  <c r="H148" i="4"/>
  <c r="G148" i="4"/>
  <c r="F148" i="4"/>
  <c r="E148" i="4"/>
  <c r="D148" i="4"/>
  <c r="C148" i="4"/>
  <c r="O148" i="4" s="1"/>
  <c r="B148" i="4"/>
  <c r="A148" i="4"/>
  <c r="L147" i="4"/>
  <c r="K147" i="4"/>
  <c r="J147" i="4"/>
  <c r="I147" i="4"/>
  <c r="H147" i="4"/>
  <c r="G147" i="4"/>
  <c r="F147" i="4"/>
  <c r="E147" i="4"/>
  <c r="D147" i="4"/>
  <c r="C147" i="4"/>
  <c r="B147" i="4"/>
  <c r="O147" i="4" s="1"/>
  <c r="A147" i="4"/>
  <c r="L146" i="4"/>
  <c r="K146" i="4"/>
  <c r="J146" i="4"/>
  <c r="I146" i="4"/>
  <c r="H146" i="4"/>
  <c r="G146" i="4"/>
  <c r="F146" i="4"/>
  <c r="E146" i="4"/>
  <c r="D146" i="4"/>
  <c r="C146" i="4"/>
  <c r="B146" i="4"/>
  <c r="O146" i="4" s="1"/>
  <c r="A146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O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L139" i="4"/>
  <c r="K139" i="4"/>
  <c r="J139" i="4"/>
  <c r="I139" i="4"/>
  <c r="H139" i="4"/>
  <c r="G139" i="4"/>
  <c r="F139" i="4"/>
  <c r="E139" i="4"/>
  <c r="D139" i="4"/>
  <c r="C139" i="4"/>
  <c r="B139" i="4"/>
  <c r="O139" i="4" s="1"/>
  <c r="A139" i="4"/>
  <c r="L138" i="4"/>
  <c r="K138" i="4"/>
  <c r="J138" i="4"/>
  <c r="I138" i="4"/>
  <c r="H138" i="4"/>
  <c r="G138" i="4"/>
  <c r="F138" i="4"/>
  <c r="E138" i="4"/>
  <c r="D138" i="4"/>
  <c r="C138" i="4"/>
  <c r="B138" i="4"/>
  <c r="O138" i="4" s="1"/>
  <c r="A138" i="4"/>
  <c r="L137" i="4"/>
  <c r="K137" i="4"/>
  <c r="J137" i="4"/>
  <c r="I137" i="4"/>
  <c r="H137" i="4"/>
  <c r="G137" i="4"/>
  <c r="F137" i="4"/>
  <c r="E137" i="4"/>
  <c r="D137" i="4"/>
  <c r="C137" i="4"/>
  <c r="B137" i="4"/>
  <c r="O137" i="4" s="1"/>
  <c r="A137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O136" i="4" s="1"/>
  <c r="L135" i="4"/>
  <c r="K135" i="4"/>
  <c r="J135" i="4"/>
  <c r="I135" i="4"/>
  <c r="H135" i="4"/>
  <c r="G135" i="4"/>
  <c r="F135" i="4"/>
  <c r="E135" i="4"/>
  <c r="D135" i="4"/>
  <c r="C135" i="4"/>
  <c r="B135" i="4"/>
  <c r="A135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O134" i="4" s="1"/>
  <c r="L133" i="4"/>
  <c r="K133" i="4"/>
  <c r="J133" i="4"/>
  <c r="I133" i="4"/>
  <c r="H133" i="4"/>
  <c r="G133" i="4"/>
  <c r="F133" i="4"/>
  <c r="E133" i="4"/>
  <c r="D133" i="4"/>
  <c r="C133" i="4"/>
  <c r="B133" i="4"/>
  <c r="A133" i="4"/>
  <c r="L132" i="4"/>
  <c r="K132" i="4"/>
  <c r="J132" i="4"/>
  <c r="I132" i="4"/>
  <c r="H132" i="4"/>
  <c r="G132" i="4"/>
  <c r="F132" i="4"/>
  <c r="E132" i="4"/>
  <c r="D132" i="4"/>
  <c r="C132" i="4"/>
  <c r="O132" i="4" s="1"/>
  <c r="B132" i="4"/>
  <c r="A132" i="4"/>
  <c r="L131" i="4"/>
  <c r="K131" i="4"/>
  <c r="J131" i="4"/>
  <c r="I131" i="4"/>
  <c r="H131" i="4"/>
  <c r="G131" i="4"/>
  <c r="F131" i="4"/>
  <c r="E131" i="4"/>
  <c r="D131" i="4"/>
  <c r="C131" i="4"/>
  <c r="B131" i="4"/>
  <c r="O131" i="4" s="1"/>
  <c r="A131" i="4"/>
  <c r="L130" i="4"/>
  <c r="K130" i="4"/>
  <c r="J130" i="4"/>
  <c r="I130" i="4"/>
  <c r="H130" i="4"/>
  <c r="G130" i="4"/>
  <c r="F130" i="4"/>
  <c r="E130" i="4"/>
  <c r="D130" i="4"/>
  <c r="C130" i="4"/>
  <c r="B130" i="4"/>
  <c r="O130" i="4" s="1"/>
  <c r="A130" i="4"/>
  <c r="L129" i="4"/>
  <c r="K129" i="4"/>
  <c r="J129" i="4"/>
  <c r="I129" i="4"/>
  <c r="H129" i="4"/>
  <c r="G129" i="4"/>
  <c r="F129" i="4"/>
  <c r="E129" i="4"/>
  <c r="D129" i="4"/>
  <c r="C129" i="4"/>
  <c r="B129" i="4"/>
  <c r="O129" i="4" s="1"/>
  <c r="A129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L124" i="4"/>
  <c r="K124" i="4"/>
  <c r="J124" i="4"/>
  <c r="I124" i="4"/>
  <c r="H124" i="4"/>
  <c r="G124" i="4"/>
  <c r="F124" i="4"/>
  <c r="E124" i="4"/>
  <c r="D124" i="4"/>
  <c r="C124" i="4"/>
  <c r="O124" i="4" s="1"/>
  <c r="B124" i="4"/>
  <c r="A124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O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O120" i="4" s="1"/>
  <c r="L119" i="4"/>
  <c r="K119" i="4"/>
  <c r="J119" i="4"/>
  <c r="I119" i="4"/>
  <c r="H119" i="4"/>
  <c r="G119" i="4"/>
  <c r="F119" i="4"/>
  <c r="E119" i="4"/>
  <c r="D119" i="4"/>
  <c r="C119" i="4"/>
  <c r="B119" i="4"/>
  <c r="A119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L116" i="4"/>
  <c r="K116" i="4"/>
  <c r="J116" i="4"/>
  <c r="I116" i="4"/>
  <c r="H116" i="4"/>
  <c r="G116" i="4"/>
  <c r="F116" i="4"/>
  <c r="E116" i="4"/>
  <c r="D116" i="4"/>
  <c r="C116" i="4"/>
  <c r="B116" i="4"/>
  <c r="O116" i="4" s="1"/>
  <c r="A116" i="4"/>
  <c r="L115" i="4"/>
  <c r="K115" i="4"/>
  <c r="J115" i="4"/>
  <c r="I115" i="4"/>
  <c r="H115" i="4"/>
  <c r="G115" i="4"/>
  <c r="F115" i="4"/>
  <c r="E115" i="4"/>
  <c r="D115" i="4"/>
  <c r="C115" i="4"/>
  <c r="B115" i="4"/>
  <c r="O115" i="4" s="1"/>
  <c r="A115" i="4"/>
  <c r="L114" i="4"/>
  <c r="K114" i="4"/>
  <c r="J114" i="4"/>
  <c r="I114" i="4"/>
  <c r="H114" i="4"/>
  <c r="G114" i="4"/>
  <c r="F114" i="4"/>
  <c r="E114" i="4"/>
  <c r="D114" i="4"/>
  <c r="C114" i="4"/>
  <c r="B114" i="4"/>
  <c r="O114" i="4" s="1"/>
  <c r="A114" i="4"/>
  <c r="L113" i="4"/>
  <c r="K113" i="4"/>
  <c r="J113" i="4"/>
  <c r="I113" i="4"/>
  <c r="H113" i="4"/>
  <c r="G113" i="4"/>
  <c r="F113" i="4"/>
  <c r="E113" i="4"/>
  <c r="D113" i="4"/>
  <c r="C113" i="4"/>
  <c r="B113" i="4"/>
  <c r="O113" i="4" s="1"/>
  <c r="A113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O112" i="4" s="1"/>
  <c r="L111" i="4"/>
  <c r="K111" i="4"/>
  <c r="J111" i="4"/>
  <c r="I111" i="4"/>
  <c r="H111" i="4"/>
  <c r="G111" i="4"/>
  <c r="F111" i="4"/>
  <c r="E111" i="4"/>
  <c r="D111" i="4"/>
  <c r="C111" i="4"/>
  <c r="B111" i="4"/>
  <c r="A111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O110" i="4" s="1"/>
  <c r="L109" i="4"/>
  <c r="K109" i="4"/>
  <c r="J109" i="4"/>
  <c r="I109" i="4"/>
  <c r="H109" i="4"/>
  <c r="G109" i="4"/>
  <c r="F109" i="4"/>
  <c r="E109" i="4"/>
  <c r="D109" i="4"/>
  <c r="C109" i="4"/>
  <c r="B109" i="4"/>
  <c r="A109" i="4"/>
  <c r="L108" i="4"/>
  <c r="K108" i="4"/>
  <c r="J108" i="4"/>
  <c r="I108" i="4"/>
  <c r="H108" i="4"/>
  <c r="G108" i="4"/>
  <c r="F108" i="4"/>
  <c r="E108" i="4"/>
  <c r="D108" i="4"/>
  <c r="C108" i="4"/>
  <c r="O108" i="4" s="1"/>
  <c r="B108" i="4"/>
  <c r="A108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L106" i="4"/>
  <c r="K106" i="4"/>
  <c r="J106" i="4"/>
  <c r="I106" i="4"/>
  <c r="H106" i="4"/>
  <c r="G106" i="4"/>
  <c r="F106" i="4"/>
  <c r="E106" i="4"/>
  <c r="D106" i="4"/>
  <c r="C106" i="4"/>
  <c r="O106" i="4" s="1"/>
  <c r="B106" i="4"/>
  <c r="A106" i="4"/>
  <c r="L105" i="4"/>
  <c r="K105" i="4"/>
  <c r="J105" i="4"/>
  <c r="I105" i="4"/>
  <c r="H105" i="4"/>
  <c r="G105" i="4"/>
  <c r="F105" i="4"/>
  <c r="E105" i="4"/>
  <c r="D105" i="4"/>
  <c r="C105" i="4"/>
  <c r="O105" i="4" s="1"/>
  <c r="B105" i="4"/>
  <c r="A105" i="4"/>
  <c r="L104" i="4"/>
  <c r="K104" i="4"/>
  <c r="J104" i="4"/>
  <c r="I104" i="4"/>
  <c r="H104" i="4"/>
  <c r="G104" i="4"/>
  <c r="F104" i="4"/>
  <c r="E104" i="4"/>
  <c r="D104" i="4"/>
  <c r="C104" i="4"/>
  <c r="B104" i="4"/>
  <c r="O104" i="4" s="1"/>
  <c r="A104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L99" i="4"/>
  <c r="K99" i="4"/>
  <c r="J99" i="4"/>
  <c r="I99" i="4"/>
  <c r="H99" i="4"/>
  <c r="G99" i="4"/>
  <c r="F99" i="4"/>
  <c r="E99" i="4"/>
  <c r="D99" i="4"/>
  <c r="C99" i="4"/>
  <c r="B99" i="4"/>
  <c r="A99" i="4"/>
  <c r="L98" i="4"/>
  <c r="K98" i="4"/>
  <c r="J98" i="4"/>
  <c r="I98" i="4"/>
  <c r="H98" i="4"/>
  <c r="G98" i="4"/>
  <c r="F98" i="4"/>
  <c r="E98" i="4"/>
  <c r="D98" i="4"/>
  <c r="C98" i="4"/>
  <c r="O98" i="4" s="1"/>
  <c r="B98" i="4"/>
  <c r="A98" i="4"/>
  <c r="L97" i="4"/>
  <c r="K97" i="4"/>
  <c r="J97" i="4"/>
  <c r="I97" i="4"/>
  <c r="H97" i="4"/>
  <c r="G97" i="4"/>
  <c r="F97" i="4"/>
  <c r="E97" i="4"/>
  <c r="D97" i="4"/>
  <c r="C97" i="4"/>
  <c r="B97" i="4"/>
  <c r="O97" i="4" s="1"/>
  <c r="A97" i="4"/>
  <c r="L96" i="4"/>
  <c r="K96" i="4"/>
  <c r="J96" i="4"/>
  <c r="I96" i="4"/>
  <c r="H96" i="4"/>
  <c r="G96" i="4"/>
  <c r="F96" i="4"/>
  <c r="E96" i="4"/>
  <c r="D96" i="4"/>
  <c r="C96" i="4"/>
  <c r="B96" i="4"/>
  <c r="A96" i="4"/>
  <c r="L95" i="4"/>
  <c r="K95" i="4"/>
  <c r="J95" i="4"/>
  <c r="I95" i="4"/>
  <c r="H95" i="4"/>
  <c r="G95" i="4"/>
  <c r="F95" i="4"/>
  <c r="E95" i="4"/>
  <c r="D95" i="4"/>
  <c r="C95" i="4"/>
  <c r="B95" i="4"/>
  <c r="A95" i="4"/>
  <c r="L94" i="4"/>
  <c r="K94" i="4"/>
  <c r="J94" i="4"/>
  <c r="I94" i="4"/>
  <c r="H94" i="4"/>
  <c r="G94" i="4"/>
  <c r="F94" i="4"/>
  <c r="E94" i="4"/>
  <c r="D94" i="4"/>
  <c r="C94" i="4"/>
  <c r="B94" i="4"/>
  <c r="A94" i="4"/>
  <c r="L93" i="4"/>
  <c r="K93" i="4"/>
  <c r="J93" i="4"/>
  <c r="I93" i="4"/>
  <c r="H93" i="4"/>
  <c r="G93" i="4"/>
  <c r="F93" i="4"/>
  <c r="E93" i="4"/>
  <c r="D93" i="4"/>
  <c r="C93" i="4"/>
  <c r="B93" i="4"/>
  <c r="A93" i="4"/>
  <c r="O93" i="4" s="1"/>
  <c r="L92" i="4"/>
  <c r="K92" i="4"/>
  <c r="J92" i="4"/>
  <c r="I92" i="4"/>
  <c r="H92" i="4"/>
  <c r="G92" i="4"/>
  <c r="F92" i="4"/>
  <c r="E92" i="4"/>
  <c r="D92" i="4"/>
  <c r="C92" i="4"/>
  <c r="B92" i="4"/>
  <c r="A92" i="4"/>
  <c r="L91" i="4"/>
  <c r="K91" i="4"/>
  <c r="J91" i="4"/>
  <c r="I91" i="4"/>
  <c r="H91" i="4"/>
  <c r="G91" i="4"/>
  <c r="F91" i="4"/>
  <c r="E91" i="4"/>
  <c r="D91" i="4"/>
  <c r="C91" i="4"/>
  <c r="B91" i="4"/>
  <c r="A91" i="4"/>
  <c r="L90" i="4"/>
  <c r="K90" i="4"/>
  <c r="J90" i="4"/>
  <c r="I90" i="4"/>
  <c r="H90" i="4"/>
  <c r="G90" i="4"/>
  <c r="F90" i="4"/>
  <c r="E90" i="4"/>
  <c r="D90" i="4"/>
  <c r="C90" i="4"/>
  <c r="B90" i="4"/>
  <c r="A90" i="4"/>
  <c r="L89" i="4"/>
  <c r="K89" i="4"/>
  <c r="J89" i="4"/>
  <c r="I89" i="4"/>
  <c r="H89" i="4"/>
  <c r="G89" i="4"/>
  <c r="F89" i="4"/>
  <c r="E89" i="4"/>
  <c r="D89" i="4"/>
  <c r="C89" i="4"/>
  <c r="B89" i="4"/>
  <c r="A89" i="4"/>
  <c r="L88" i="4"/>
  <c r="K88" i="4"/>
  <c r="J88" i="4"/>
  <c r="I88" i="4"/>
  <c r="H88" i="4"/>
  <c r="G88" i="4"/>
  <c r="F88" i="4"/>
  <c r="E88" i="4"/>
  <c r="D88" i="4"/>
  <c r="C88" i="4"/>
  <c r="B88" i="4"/>
  <c r="A88" i="4"/>
  <c r="L87" i="4"/>
  <c r="K87" i="4"/>
  <c r="J87" i="4"/>
  <c r="I87" i="4"/>
  <c r="H87" i="4"/>
  <c r="G87" i="4"/>
  <c r="F87" i="4"/>
  <c r="E87" i="4"/>
  <c r="D87" i="4"/>
  <c r="C87" i="4"/>
  <c r="B87" i="4"/>
  <c r="A87" i="4"/>
  <c r="L86" i="4"/>
  <c r="K86" i="4"/>
  <c r="J86" i="4"/>
  <c r="I86" i="4"/>
  <c r="H86" i="4"/>
  <c r="G86" i="4"/>
  <c r="F86" i="4"/>
  <c r="E86" i="4"/>
  <c r="D86" i="4"/>
  <c r="C86" i="4"/>
  <c r="B86" i="4"/>
  <c r="A86" i="4"/>
  <c r="L85" i="4"/>
  <c r="K85" i="4"/>
  <c r="J85" i="4"/>
  <c r="I85" i="4"/>
  <c r="H85" i="4"/>
  <c r="G85" i="4"/>
  <c r="F85" i="4"/>
  <c r="E85" i="4"/>
  <c r="D85" i="4"/>
  <c r="C85" i="4"/>
  <c r="B85" i="4"/>
  <c r="A85" i="4"/>
  <c r="L84" i="4"/>
  <c r="K84" i="4"/>
  <c r="J84" i="4"/>
  <c r="I84" i="4"/>
  <c r="H84" i="4"/>
  <c r="G84" i="4"/>
  <c r="F84" i="4"/>
  <c r="E84" i="4"/>
  <c r="D84" i="4"/>
  <c r="C84" i="4"/>
  <c r="B84" i="4"/>
  <c r="A84" i="4"/>
  <c r="L83" i="4"/>
  <c r="K83" i="4"/>
  <c r="J83" i="4"/>
  <c r="I83" i="4"/>
  <c r="H83" i="4"/>
  <c r="G83" i="4"/>
  <c r="F83" i="4"/>
  <c r="E83" i="4"/>
  <c r="D83" i="4"/>
  <c r="C83" i="4"/>
  <c r="B83" i="4"/>
  <c r="A83" i="4"/>
  <c r="L82" i="4"/>
  <c r="K82" i="4"/>
  <c r="J82" i="4"/>
  <c r="I82" i="4"/>
  <c r="H82" i="4"/>
  <c r="G82" i="4"/>
  <c r="F82" i="4"/>
  <c r="E82" i="4"/>
  <c r="D82" i="4"/>
  <c r="C82" i="4"/>
  <c r="B82" i="4"/>
  <c r="A82" i="4"/>
  <c r="L81" i="4"/>
  <c r="K81" i="4"/>
  <c r="J81" i="4"/>
  <c r="I81" i="4"/>
  <c r="H81" i="4"/>
  <c r="G81" i="4"/>
  <c r="F81" i="4"/>
  <c r="E81" i="4"/>
  <c r="D81" i="4"/>
  <c r="C81" i="4"/>
  <c r="B81" i="4"/>
  <c r="A81" i="4"/>
  <c r="L80" i="4"/>
  <c r="K80" i="4"/>
  <c r="J80" i="4"/>
  <c r="I80" i="4"/>
  <c r="H80" i="4"/>
  <c r="G80" i="4"/>
  <c r="F80" i="4"/>
  <c r="E80" i="4"/>
  <c r="D80" i="4"/>
  <c r="C80" i="4"/>
  <c r="B80" i="4"/>
  <c r="A80" i="4"/>
  <c r="L79" i="4"/>
  <c r="K79" i="4"/>
  <c r="J79" i="4"/>
  <c r="I79" i="4"/>
  <c r="H79" i="4"/>
  <c r="G79" i="4"/>
  <c r="F79" i="4"/>
  <c r="E79" i="4"/>
  <c r="D79" i="4"/>
  <c r="C79" i="4"/>
  <c r="B79" i="4"/>
  <c r="A79" i="4"/>
  <c r="L78" i="4"/>
  <c r="K78" i="4"/>
  <c r="J78" i="4"/>
  <c r="I78" i="4"/>
  <c r="H78" i="4"/>
  <c r="G78" i="4"/>
  <c r="F78" i="4"/>
  <c r="E78" i="4"/>
  <c r="D78" i="4"/>
  <c r="C78" i="4"/>
  <c r="B78" i="4"/>
  <c r="A78" i="4"/>
  <c r="L77" i="4"/>
  <c r="K77" i="4"/>
  <c r="J77" i="4"/>
  <c r="I77" i="4"/>
  <c r="H77" i="4"/>
  <c r="G77" i="4"/>
  <c r="F77" i="4"/>
  <c r="E77" i="4"/>
  <c r="D77" i="4"/>
  <c r="C77" i="4"/>
  <c r="B77" i="4"/>
  <c r="A77" i="4"/>
  <c r="L76" i="4"/>
  <c r="K76" i="4"/>
  <c r="J76" i="4"/>
  <c r="I76" i="4"/>
  <c r="H76" i="4"/>
  <c r="G76" i="4"/>
  <c r="F76" i="4"/>
  <c r="E76" i="4"/>
  <c r="D76" i="4"/>
  <c r="C76" i="4"/>
  <c r="B76" i="4"/>
  <c r="A76" i="4"/>
  <c r="L75" i="4"/>
  <c r="K75" i="4"/>
  <c r="J75" i="4"/>
  <c r="I75" i="4"/>
  <c r="H75" i="4"/>
  <c r="G75" i="4"/>
  <c r="F75" i="4"/>
  <c r="E75" i="4"/>
  <c r="D75" i="4"/>
  <c r="C75" i="4"/>
  <c r="B75" i="4"/>
  <c r="A75" i="4"/>
  <c r="L74" i="4"/>
  <c r="K74" i="4"/>
  <c r="J74" i="4"/>
  <c r="I74" i="4"/>
  <c r="H74" i="4"/>
  <c r="G74" i="4"/>
  <c r="F74" i="4"/>
  <c r="E74" i="4"/>
  <c r="D74" i="4"/>
  <c r="C74" i="4"/>
  <c r="B74" i="4"/>
  <c r="A74" i="4"/>
  <c r="L73" i="4"/>
  <c r="K73" i="4"/>
  <c r="J73" i="4"/>
  <c r="I73" i="4"/>
  <c r="H73" i="4"/>
  <c r="G73" i="4"/>
  <c r="F73" i="4"/>
  <c r="E73" i="4"/>
  <c r="D73" i="4"/>
  <c r="C73" i="4"/>
  <c r="B73" i="4"/>
  <c r="A73" i="4"/>
  <c r="L72" i="4"/>
  <c r="K72" i="4"/>
  <c r="J72" i="4"/>
  <c r="I72" i="4"/>
  <c r="H72" i="4"/>
  <c r="G72" i="4"/>
  <c r="F72" i="4"/>
  <c r="E72" i="4"/>
  <c r="D72" i="4"/>
  <c r="C72" i="4"/>
  <c r="B72" i="4"/>
  <c r="A72" i="4"/>
  <c r="L71" i="4"/>
  <c r="K71" i="4"/>
  <c r="J71" i="4"/>
  <c r="I71" i="4"/>
  <c r="H71" i="4"/>
  <c r="G71" i="4"/>
  <c r="F71" i="4"/>
  <c r="E71" i="4"/>
  <c r="D71" i="4"/>
  <c r="C71" i="4"/>
  <c r="B71" i="4"/>
  <c r="A71" i="4"/>
  <c r="L70" i="4"/>
  <c r="K70" i="4"/>
  <c r="J70" i="4"/>
  <c r="I70" i="4"/>
  <c r="H70" i="4"/>
  <c r="G70" i="4"/>
  <c r="F70" i="4"/>
  <c r="E70" i="4"/>
  <c r="D70" i="4"/>
  <c r="C70" i="4"/>
  <c r="B70" i="4"/>
  <c r="A70" i="4"/>
  <c r="L69" i="4"/>
  <c r="K69" i="4"/>
  <c r="J69" i="4"/>
  <c r="I69" i="4"/>
  <c r="H69" i="4"/>
  <c r="G69" i="4"/>
  <c r="F69" i="4"/>
  <c r="E69" i="4"/>
  <c r="D69" i="4"/>
  <c r="C69" i="4"/>
  <c r="B69" i="4"/>
  <c r="A69" i="4"/>
  <c r="L68" i="4"/>
  <c r="K68" i="4"/>
  <c r="J68" i="4"/>
  <c r="I68" i="4"/>
  <c r="H68" i="4"/>
  <c r="G68" i="4"/>
  <c r="F68" i="4"/>
  <c r="E68" i="4"/>
  <c r="D68" i="4"/>
  <c r="C68" i="4"/>
  <c r="B68" i="4"/>
  <c r="A68" i="4"/>
  <c r="L67" i="4"/>
  <c r="K67" i="4"/>
  <c r="J67" i="4"/>
  <c r="I67" i="4"/>
  <c r="H67" i="4"/>
  <c r="G67" i="4"/>
  <c r="F67" i="4"/>
  <c r="E67" i="4"/>
  <c r="D67" i="4"/>
  <c r="C67" i="4"/>
  <c r="B67" i="4"/>
  <c r="A67" i="4"/>
  <c r="L66" i="4"/>
  <c r="K66" i="4"/>
  <c r="J66" i="4"/>
  <c r="I66" i="4"/>
  <c r="H66" i="4"/>
  <c r="G66" i="4"/>
  <c r="F66" i="4"/>
  <c r="E66" i="4"/>
  <c r="D66" i="4"/>
  <c r="C66" i="4"/>
  <c r="B66" i="4"/>
  <c r="A66" i="4"/>
  <c r="L65" i="4"/>
  <c r="K65" i="4"/>
  <c r="J65" i="4"/>
  <c r="I65" i="4"/>
  <c r="H65" i="4"/>
  <c r="G65" i="4"/>
  <c r="F65" i="4"/>
  <c r="E65" i="4"/>
  <c r="D65" i="4"/>
  <c r="C65" i="4"/>
  <c r="B65" i="4"/>
  <c r="A65" i="4"/>
  <c r="L64" i="4"/>
  <c r="K64" i="4"/>
  <c r="J64" i="4"/>
  <c r="I64" i="4"/>
  <c r="H64" i="4"/>
  <c r="G64" i="4"/>
  <c r="F64" i="4"/>
  <c r="E64" i="4"/>
  <c r="D64" i="4"/>
  <c r="C64" i="4"/>
  <c r="B64" i="4"/>
  <c r="A64" i="4"/>
  <c r="L63" i="4"/>
  <c r="K63" i="4"/>
  <c r="J63" i="4"/>
  <c r="I63" i="4"/>
  <c r="H63" i="4"/>
  <c r="G63" i="4"/>
  <c r="F63" i="4"/>
  <c r="E63" i="4"/>
  <c r="D63" i="4"/>
  <c r="C63" i="4"/>
  <c r="B63" i="4"/>
  <c r="A63" i="4"/>
  <c r="L62" i="4"/>
  <c r="K62" i="4"/>
  <c r="J62" i="4"/>
  <c r="I62" i="4"/>
  <c r="H62" i="4"/>
  <c r="G62" i="4"/>
  <c r="F62" i="4"/>
  <c r="E62" i="4"/>
  <c r="D62" i="4"/>
  <c r="C62" i="4"/>
  <c r="B62" i="4"/>
  <c r="A62" i="4"/>
  <c r="L61" i="4"/>
  <c r="K61" i="4"/>
  <c r="J61" i="4"/>
  <c r="I61" i="4"/>
  <c r="H61" i="4"/>
  <c r="G61" i="4"/>
  <c r="F61" i="4"/>
  <c r="E61" i="4"/>
  <c r="D61" i="4"/>
  <c r="C61" i="4"/>
  <c r="B61" i="4"/>
  <c r="A61" i="4"/>
  <c r="L60" i="4"/>
  <c r="K60" i="4"/>
  <c r="J60" i="4"/>
  <c r="I60" i="4"/>
  <c r="H60" i="4"/>
  <c r="G60" i="4"/>
  <c r="F60" i="4"/>
  <c r="E60" i="4"/>
  <c r="D60" i="4"/>
  <c r="C60" i="4"/>
  <c r="B60" i="4"/>
  <c r="A60" i="4"/>
  <c r="L59" i="4"/>
  <c r="K59" i="4"/>
  <c r="J59" i="4"/>
  <c r="I59" i="4"/>
  <c r="H59" i="4"/>
  <c r="G59" i="4"/>
  <c r="F59" i="4"/>
  <c r="E59" i="4"/>
  <c r="D59" i="4"/>
  <c r="C59" i="4"/>
  <c r="B59" i="4"/>
  <c r="A59" i="4"/>
  <c r="L58" i="4"/>
  <c r="K58" i="4"/>
  <c r="J58" i="4"/>
  <c r="I58" i="4"/>
  <c r="H58" i="4"/>
  <c r="G58" i="4"/>
  <c r="F58" i="4"/>
  <c r="E58" i="4"/>
  <c r="D58" i="4"/>
  <c r="C58" i="4"/>
  <c r="B58" i="4"/>
  <c r="A58" i="4"/>
  <c r="L57" i="4"/>
  <c r="K57" i="4"/>
  <c r="J57" i="4"/>
  <c r="I57" i="4"/>
  <c r="H57" i="4"/>
  <c r="G57" i="4"/>
  <c r="F57" i="4"/>
  <c r="E57" i="4"/>
  <c r="D57" i="4"/>
  <c r="C57" i="4"/>
  <c r="B57" i="4"/>
  <c r="A57" i="4"/>
  <c r="L56" i="4"/>
  <c r="K56" i="4"/>
  <c r="J56" i="4"/>
  <c r="I56" i="4"/>
  <c r="H56" i="4"/>
  <c r="G56" i="4"/>
  <c r="F56" i="4"/>
  <c r="E56" i="4"/>
  <c r="D56" i="4"/>
  <c r="C56" i="4"/>
  <c r="B56" i="4"/>
  <c r="A56" i="4"/>
  <c r="L55" i="4"/>
  <c r="K55" i="4"/>
  <c r="J55" i="4"/>
  <c r="I55" i="4"/>
  <c r="H55" i="4"/>
  <c r="G55" i="4"/>
  <c r="F55" i="4"/>
  <c r="E55" i="4"/>
  <c r="D55" i="4"/>
  <c r="C55" i="4"/>
  <c r="B55" i="4"/>
  <c r="A55" i="4"/>
  <c r="L54" i="4"/>
  <c r="K54" i="4"/>
  <c r="J54" i="4"/>
  <c r="I54" i="4"/>
  <c r="H54" i="4"/>
  <c r="G54" i="4"/>
  <c r="F54" i="4"/>
  <c r="E54" i="4"/>
  <c r="D54" i="4"/>
  <c r="C54" i="4"/>
  <c r="B54" i="4"/>
  <c r="A54" i="4"/>
  <c r="L53" i="4"/>
  <c r="K53" i="4"/>
  <c r="J53" i="4"/>
  <c r="I53" i="4"/>
  <c r="H53" i="4"/>
  <c r="G53" i="4"/>
  <c r="F53" i="4"/>
  <c r="E53" i="4"/>
  <c r="D53" i="4"/>
  <c r="C53" i="4"/>
  <c r="B53" i="4"/>
  <c r="A53" i="4"/>
  <c r="L52" i="4"/>
  <c r="K52" i="4"/>
  <c r="J52" i="4"/>
  <c r="I52" i="4"/>
  <c r="H52" i="4"/>
  <c r="G52" i="4"/>
  <c r="F52" i="4"/>
  <c r="E52" i="4"/>
  <c r="D52" i="4"/>
  <c r="C52" i="4"/>
  <c r="B52" i="4"/>
  <c r="A52" i="4"/>
  <c r="L51" i="4"/>
  <c r="K51" i="4"/>
  <c r="J51" i="4"/>
  <c r="I51" i="4"/>
  <c r="H51" i="4"/>
  <c r="G51" i="4"/>
  <c r="F51" i="4"/>
  <c r="E51" i="4"/>
  <c r="D51" i="4"/>
  <c r="C51" i="4"/>
  <c r="B51" i="4"/>
  <c r="A51" i="4"/>
  <c r="L50" i="4"/>
  <c r="K50" i="4"/>
  <c r="J50" i="4"/>
  <c r="I50" i="4"/>
  <c r="H50" i="4"/>
  <c r="G50" i="4"/>
  <c r="F50" i="4"/>
  <c r="E50" i="4"/>
  <c r="D50" i="4"/>
  <c r="C50" i="4"/>
  <c r="B50" i="4"/>
  <c r="A50" i="4"/>
  <c r="L49" i="4"/>
  <c r="K49" i="4"/>
  <c r="J49" i="4"/>
  <c r="I49" i="4"/>
  <c r="H49" i="4"/>
  <c r="G49" i="4"/>
  <c r="F49" i="4"/>
  <c r="E49" i="4"/>
  <c r="D49" i="4"/>
  <c r="C49" i="4"/>
  <c r="B49" i="4"/>
  <c r="A49" i="4"/>
  <c r="L48" i="4"/>
  <c r="K48" i="4"/>
  <c r="J48" i="4"/>
  <c r="I48" i="4"/>
  <c r="H48" i="4"/>
  <c r="G48" i="4"/>
  <c r="F48" i="4"/>
  <c r="E48" i="4"/>
  <c r="D48" i="4"/>
  <c r="C48" i="4"/>
  <c r="B48" i="4"/>
  <c r="A48" i="4"/>
  <c r="L47" i="4"/>
  <c r="K47" i="4"/>
  <c r="J47" i="4"/>
  <c r="I47" i="4"/>
  <c r="H47" i="4"/>
  <c r="G47" i="4"/>
  <c r="F47" i="4"/>
  <c r="E47" i="4"/>
  <c r="D47" i="4"/>
  <c r="C47" i="4"/>
  <c r="B47" i="4"/>
  <c r="A47" i="4"/>
  <c r="L46" i="4"/>
  <c r="K46" i="4"/>
  <c r="J46" i="4"/>
  <c r="I46" i="4"/>
  <c r="H46" i="4"/>
  <c r="G46" i="4"/>
  <c r="F46" i="4"/>
  <c r="E46" i="4"/>
  <c r="D46" i="4"/>
  <c r="C46" i="4"/>
  <c r="B46" i="4"/>
  <c r="A46" i="4"/>
  <c r="L45" i="4"/>
  <c r="K45" i="4"/>
  <c r="J45" i="4"/>
  <c r="I45" i="4"/>
  <c r="H45" i="4"/>
  <c r="G45" i="4"/>
  <c r="F45" i="4"/>
  <c r="E45" i="4"/>
  <c r="D45" i="4"/>
  <c r="C45" i="4"/>
  <c r="B45" i="4"/>
  <c r="A45" i="4"/>
  <c r="L44" i="4"/>
  <c r="K44" i="4"/>
  <c r="J44" i="4"/>
  <c r="I44" i="4"/>
  <c r="H44" i="4"/>
  <c r="G44" i="4"/>
  <c r="F44" i="4"/>
  <c r="E44" i="4"/>
  <c r="D44" i="4"/>
  <c r="C44" i="4"/>
  <c r="B44" i="4"/>
  <c r="A44" i="4"/>
  <c r="L43" i="4"/>
  <c r="K43" i="4"/>
  <c r="J43" i="4"/>
  <c r="I43" i="4"/>
  <c r="H43" i="4"/>
  <c r="G43" i="4"/>
  <c r="F43" i="4"/>
  <c r="E43" i="4"/>
  <c r="D43" i="4"/>
  <c r="C43" i="4"/>
  <c r="B43" i="4"/>
  <c r="A43" i="4"/>
  <c r="L42" i="4"/>
  <c r="K42" i="4"/>
  <c r="J42" i="4"/>
  <c r="I42" i="4"/>
  <c r="H42" i="4"/>
  <c r="G42" i="4"/>
  <c r="F42" i="4"/>
  <c r="E42" i="4"/>
  <c r="D42" i="4"/>
  <c r="C42" i="4"/>
  <c r="B42" i="4"/>
  <c r="A42" i="4"/>
  <c r="L41" i="4"/>
  <c r="K41" i="4"/>
  <c r="J41" i="4"/>
  <c r="I41" i="4"/>
  <c r="H41" i="4"/>
  <c r="G41" i="4"/>
  <c r="F41" i="4"/>
  <c r="E41" i="4"/>
  <c r="D41" i="4"/>
  <c r="C41" i="4"/>
  <c r="B41" i="4"/>
  <c r="A41" i="4"/>
  <c r="L40" i="4"/>
  <c r="K40" i="4"/>
  <c r="J40" i="4"/>
  <c r="I40" i="4"/>
  <c r="H40" i="4"/>
  <c r="G40" i="4"/>
  <c r="F40" i="4"/>
  <c r="E40" i="4"/>
  <c r="D40" i="4"/>
  <c r="C40" i="4"/>
  <c r="B40" i="4"/>
  <c r="A40" i="4"/>
  <c r="L39" i="4"/>
  <c r="K39" i="4"/>
  <c r="J39" i="4"/>
  <c r="I39" i="4"/>
  <c r="H39" i="4"/>
  <c r="G39" i="4"/>
  <c r="F39" i="4"/>
  <c r="E39" i="4"/>
  <c r="D39" i="4"/>
  <c r="C39" i="4"/>
  <c r="B39" i="4"/>
  <c r="A39" i="4"/>
  <c r="L38" i="4"/>
  <c r="K38" i="4"/>
  <c r="J38" i="4"/>
  <c r="I38" i="4"/>
  <c r="H38" i="4"/>
  <c r="G38" i="4"/>
  <c r="F38" i="4"/>
  <c r="E38" i="4"/>
  <c r="D38" i="4"/>
  <c r="C38" i="4"/>
  <c r="B38" i="4"/>
  <c r="A38" i="4"/>
  <c r="L37" i="4"/>
  <c r="K37" i="4"/>
  <c r="J37" i="4"/>
  <c r="I37" i="4"/>
  <c r="H37" i="4"/>
  <c r="G37" i="4"/>
  <c r="F37" i="4"/>
  <c r="E37" i="4"/>
  <c r="D37" i="4"/>
  <c r="C37" i="4"/>
  <c r="B37" i="4"/>
  <c r="A37" i="4"/>
  <c r="L36" i="4"/>
  <c r="K36" i="4"/>
  <c r="J36" i="4"/>
  <c r="I36" i="4"/>
  <c r="H36" i="4"/>
  <c r="G36" i="4"/>
  <c r="F36" i="4"/>
  <c r="E36" i="4"/>
  <c r="D36" i="4"/>
  <c r="C36" i="4"/>
  <c r="B36" i="4"/>
  <c r="A36" i="4"/>
  <c r="L35" i="4"/>
  <c r="K35" i="4"/>
  <c r="J35" i="4"/>
  <c r="I35" i="4"/>
  <c r="H35" i="4"/>
  <c r="G35" i="4"/>
  <c r="F35" i="4"/>
  <c r="E35" i="4"/>
  <c r="D35" i="4"/>
  <c r="C35" i="4"/>
  <c r="B35" i="4"/>
  <c r="A35" i="4"/>
  <c r="L34" i="4"/>
  <c r="K34" i="4"/>
  <c r="J34" i="4"/>
  <c r="I34" i="4"/>
  <c r="H34" i="4"/>
  <c r="G34" i="4"/>
  <c r="F34" i="4"/>
  <c r="E34" i="4"/>
  <c r="D34" i="4"/>
  <c r="C34" i="4"/>
  <c r="B34" i="4"/>
  <c r="A34" i="4"/>
  <c r="L33" i="4"/>
  <c r="K33" i="4"/>
  <c r="J33" i="4"/>
  <c r="I33" i="4"/>
  <c r="H33" i="4"/>
  <c r="G33" i="4"/>
  <c r="F33" i="4"/>
  <c r="E33" i="4"/>
  <c r="D33" i="4"/>
  <c r="C33" i="4"/>
  <c r="B33" i="4"/>
  <c r="A33" i="4"/>
  <c r="L32" i="4"/>
  <c r="K32" i="4"/>
  <c r="J32" i="4"/>
  <c r="I32" i="4"/>
  <c r="H32" i="4"/>
  <c r="G32" i="4"/>
  <c r="F32" i="4"/>
  <c r="E32" i="4"/>
  <c r="D32" i="4"/>
  <c r="C32" i="4"/>
  <c r="B32" i="4"/>
  <c r="A32" i="4"/>
  <c r="L31" i="4"/>
  <c r="K31" i="4"/>
  <c r="J31" i="4"/>
  <c r="I31" i="4"/>
  <c r="H31" i="4"/>
  <c r="G31" i="4"/>
  <c r="F31" i="4"/>
  <c r="E31" i="4"/>
  <c r="D31" i="4"/>
  <c r="C31" i="4"/>
  <c r="B31" i="4"/>
  <c r="A31" i="4"/>
  <c r="L30" i="4"/>
  <c r="K30" i="4"/>
  <c r="J30" i="4"/>
  <c r="I30" i="4"/>
  <c r="H30" i="4"/>
  <c r="G30" i="4"/>
  <c r="F30" i="4"/>
  <c r="E30" i="4"/>
  <c r="D30" i="4"/>
  <c r="C30" i="4"/>
  <c r="B30" i="4"/>
  <c r="A30" i="4"/>
  <c r="L29" i="4"/>
  <c r="K29" i="4"/>
  <c r="J29" i="4"/>
  <c r="I29" i="4"/>
  <c r="H29" i="4"/>
  <c r="G29" i="4"/>
  <c r="F29" i="4"/>
  <c r="E29" i="4"/>
  <c r="D29" i="4"/>
  <c r="C29" i="4"/>
  <c r="B29" i="4"/>
  <c r="A29" i="4"/>
  <c r="L28" i="4"/>
  <c r="K28" i="4"/>
  <c r="J28" i="4"/>
  <c r="I28" i="4"/>
  <c r="H28" i="4"/>
  <c r="G28" i="4"/>
  <c r="F28" i="4"/>
  <c r="E28" i="4"/>
  <c r="D28" i="4"/>
  <c r="C28" i="4"/>
  <c r="B28" i="4"/>
  <c r="A28" i="4"/>
  <c r="L27" i="4"/>
  <c r="K27" i="4"/>
  <c r="J27" i="4"/>
  <c r="I27" i="4"/>
  <c r="H27" i="4"/>
  <c r="G27" i="4"/>
  <c r="F27" i="4"/>
  <c r="E27" i="4"/>
  <c r="D27" i="4"/>
  <c r="C27" i="4"/>
  <c r="B27" i="4"/>
  <c r="A27" i="4"/>
  <c r="L26" i="4"/>
  <c r="K26" i="4"/>
  <c r="J26" i="4"/>
  <c r="I26" i="4"/>
  <c r="H26" i="4"/>
  <c r="G26" i="4"/>
  <c r="F26" i="4"/>
  <c r="E26" i="4"/>
  <c r="D26" i="4"/>
  <c r="C26" i="4"/>
  <c r="B26" i="4"/>
  <c r="A26" i="4"/>
  <c r="L25" i="4"/>
  <c r="K25" i="4"/>
  <c r="J25" i="4"/>
  <c r="I25" i="4"/>
  <c r="H25" i="4"/>
  <c r="G25" i="4"/>
  <c r="F25" i="4"/>
  <c r="E25" i="4"/>
  <c r="D25" i="4"/>
  <c r="C25" i="4"/>
  <c r="B25" i="4"/>
  <c r="A25" i="4"/>
  <c r="L24" i="4"/>
  <c r="K24" i="4"/>
  <c r="J24" i="4"/>
  <c r="I24" i="4"/>
  <c r="H24" i="4"/>
  <c r="G24" i="4"/>
  <c r="F24" i="4"/>
  <c r="E24" i="4"/>
  <c r="D24" i="4"/>
  <c r="C24" i="4"/>
  <c r="B24" i="4"/>
  <c r="A24" i="4"/>
  <c r="L23" i="4"/>
  <c r="K23" i="4"/>
  <c r="J23" i="4"/>
  <c r="I23" i="4"/>
  <c r="H23" i="4"/>
  <c r="G23" i="4"/>
  <c r="F23" i="4"/>
  <c r="E23" i="4"/>
  <c r="D23" i="4"/>
  <c r="C23" i="4"/>
  <c r="B23" i="4"/>
  <c r="A23" i="4"/>
  <c r="L22" i="4"/>
  <c r="K22" i="4"/>
  <c r="J22" i="4"/>
  <c r="I22" i="4"/>
  <c r="H22" i="4"/>
  <c r="G22" i="4"/>
  <c r="F22" i="4"/>
  <c r="E22" i="4"/>
  <c r="D22" i="4"/>
  <c r="C22" i="4"/>
  <c r="B22" i="4"/>
  <c r="A22" i="4"/>
  <c r="L21" i="4"/>
  <c r="K21" i="4"/>
  <c r="J21" i="4"/>
  <c r="I21" i="4"/>
  <c r="H21" i="4"/>
  <c r="G21" i="4"/>
  <c r="F21" i="4"/>
  <c r="E21" i="4"/>
  <c r="D21" i="4"/>
  <c r="C21" i="4"/>
  <c r="B21" i="4"/>
  <c r="A21" i="4"/>
  <c r="L20" i="4"/>
  <c r="K20" i="4"/>
  <c r="J20" i="4"/>
  <c r="I20" i="4"/>
  <c r="H20" i="4"/>
  <c r="G20" i="4"/>
  <c r="F20" i="4"/>
  <c r="E20" i="4"/>
  <c r="D20" i="4"/>
  <c r="C20" i="4"/>
  <c r="B20" i="4"/>
  <c r="A20" i="4"/>
  <c r="L19" i="4"/>
  <c r="K19" i="4"/>
  <c r="J19" i="4"/>
  <c r="I19" i="4"/>
  <c r="H19" i="4"/>
  <c r="G19" i="4"/>
  <c r="F19" i="4"/>
  <c r="E19" i="4"/>
  <c r="D19" i="4"/>
  <c r="C19" i="4"/>
  <c r="B19" i="4"/>
  <c r="A19" i="4"/>
  <c r="L18" i="4"/>
  <c r="K18" i="4"/>
  <c r="J18" i="4"/>
  <c r="I18" i="4"/>
  <c r="H18" i="4"/>
  <c r="G18" i="4"/>
  <c r="F18" i="4"/>
  <c r="E18" i="4"/>
  <c r="D18" i="4"/>
  <c r="C18" i="4"/>
  <c r="B18" i="4"/>
  <c r="A18" i="4"/>
  <c r="L17" i="4"/>
  <c r="K17" i="4"/>
  <c r="J17" i="4"/>
  <c r="I17" i="4"/>
  <c r="H17" i="4"/>
  <c r="G17" i="4"/>
  <c r="F17" i="4"/>
  <c r="E17" i="4"/>
  <c r="D17" i="4"/>
  <c r="C17" i="4"/>
  <c r="B17" i="4"/>
  <c r="A17" i="4"/>
  <c r="L16" i="4"/>
  <c r="K16" i="4"/>
  <c r="J16" i="4"/>
  <c r="I16" i="4"/>
  <c r="H16" i="4"/>
  <c r="G16" i="4"/>
  <c r="F16" i="4"/>
  <c r="E16" i="4"/>
  <c r="D16" i="4"/>
  <c r="C16" i="4"/>
  <c r="B16" i="4"/>
  <c r="A16" i="4"/>
  <c r="L15" i="4"/>
  <c r="K15" i="4"/>
  <c r="J15" i="4"/>
  <c r="I15" i="4"/>
  <c r="H15" i="4"/>
  <c r="G15" i="4"/>
  <c r="F15" i="4"/>
  <c r="E15" i="4"/>
  <c r="D15" i="4"/>
  <c r="C15" i="4"/>
  <c r="B15" i="4"/>
  <c r="A15" i="4"/>
  <c r="L14" i="4"/>
  <c r="K14" i="4"/>
  <c r="J14" i="4"/>
  <c r="I14" i="4"/>
  <c r="H14" i="4"/>
  <c r="G14" i="4"/>
  <c r="F14" i="4"/>
  <c r="E14" i="4"/>
  <c r="D14" i="4"/>
  <c r="C14" i="4"/>
  <c r="B14" i="4"/>
  <c r="A14" i="4"/>
  <c r="L13" i="4"/>
  <c r="K13" i="4"/>
  <c r="J13" i="4"/>
  <c r="I13" i="4"/>
  <c r="H13" i="4"/>
  <c r="G13" i="4"/>
  <c r="F13" i="4"/>
  <c r="E13" i="4"/>
  <c r="D13" i="4"/>
  <c r="C13" i="4"/>
  <c r="B13" i="4"/>
  <c r="A13" i="4"/>
  <c r="L12" i="4"/>
  <c r="K12" i="4"/>
  <c r="J12" i="4"/>
  <c r="I12" i="4"/>
  <c r="H12" i="4"/>
  <c r="G12" i="4"/>
  <c r="F12" i="4"/>
  <c r="E12" i="4"/>
  <c r="D12" i="4"/>
  <c r="C12" i="4"/>
  <c r="B12" i="4"/>
  <c r="A12" i="4"/>
  <c r="L11" i="4"/>
  <c r="K11" i="4"/>
  <c r="J11" i="4"/>
  <c r="I11" i="4"/>
  <c r="H11" i="4"/>
  <c r="G11" i="4"/>
  <c r="F11" i="4"/>
  <c r="E11" i="4"/>
  <c r="D11" i="4"/>
  <c r="C11" i="4"/>
  <c r="B11" i="4"/>
  <c r="A11" i="4"/>
  <c r="L10" i="4"/>
  <c r="K10" i="4"/>
  <c r="J10" i="4"/>
  <c r="I10" i="4"/>
  <c r="H10" i="4"/>
  <c r="G10" i="4"/>
  <c r="F10" i="4"/>
  <c r="E10" i="4"/>
  <c r="D10" i="4"/>
  <c r="C10" i="4"/>
  <c r="B10" i="4"/>
  <c r="A10" i="4"/>
  <c r="L9" i="4"/>
  <c r="K9" i="4"/>
  <c r="J9" i="4"/>
  <c r="I9" i="4"/>
  <c r="H9" i="4"/>
  <c r="G9" i="4"/>
  <c r="F9" i="4"/>
  <c r="E9" i="4"/>
  <c r="D9" i="4"/>
  <c r="C9" i="4"/>
  <c r="B9" i="4"/>
  <c r="A9" i="4"/>
  <c r="L8" i="4"/>
  <c r="K8" i="4"/>
  <c r="J8" i="4"/>
  <c r="I8" i="4"/>
  <c r="H8" i="4"/>
  <c r="G8" i="4"/>
  <c r="F8" i="4"/>
  <c r="E8" i="4"/>
  <c r="D8" i="4"/>
  <c r="C8" i="4"/>
  <c r="B8" i="4"/>
  <c r="A8" i="4"/>
  <c r="L7" i="4"/>
  <c r="K7" i="4"/>
  <c r="J7" i="4"/>
  <c r="I7" i="4"/>
  <c r="H7" i="4"/>
  <c r="G7" i="4"/>
  <c r="F7" i="4"/>
  <c r="E7" i="4"/>
  <c r="D7" i="4"/>
  <c r="C7" i="4"/>
  <c r="B7" i="4"/>
  <c r="A7" i="4"/>
  <c r="L6" i="4"/>
  <c r="K6" i="4"/>
  <c r="J6" i="4"/>
  <c r="I6" i="4"/>
  <c r="H6" i="4"/>
  <c r="G6" i="4"/>
  <c r="F6" i="4"/>
  <c r="E6" i="4"/>
  <c r="D6" i="4"/>
  <c r="C6" i="4"/>
  <c r="B6" i="4"/>
  <c r="A6" i="4"/>
  <c r="L5" i="4"/>
  <c r="K5" i="4"/>
  <c r="J5" i="4"/>
  <c r="I5" i="4"/>
  <c r="H5" i="4"/>
  <c r="G5" i="4"/>
  <c r="F5" i="4"/>
  <c r="E5" i="4"/>
  <c r="D5" i="4"/>
  <c r="C5" i="4"/>
  <c r="B5" i="4"/>
  <c r="A5" i="4"/>
  <c r="L4" i="4"/>
  <c r="K4" i="4"/>
  <c r="J4" i="4"/>
  <c r="I4" i="4"/>
  <c r="H4" i="4"/>
  <c r="G4" i="4"/>
  <c r="F4" i="4"/>
  <c r="E4" i="4"/>
  <c r="D4" i="4"/>
  <c r="C4" i="4"/>
  <c r="B4" i="4"/>
  <c r="A4" i="4"/>
  <c r="L3" i="4"/>
  <c r="K3" i="4"/>
  <c r="J3" i="4"/>
  <c r="I3" i="4"/>
  <c r="H3" i="4"/>
  <c r="G3" i="4"/>
  <c r="F3" i="4"/>
  <c r="E3" i="4"/>
  <c r="D3" i="4"/>
  <c r="C3" i="4"/>
  <c r="B3" i="4"/>
  <c r="A3" i="4"/>
  <c r="L2" i="4"/>
  <c r="K2" i="4"/>
  <c r="J2" i="4"/>
  <c r="I2" i="4"/>
  <c r="H2" i="4"/>
  <c r="G2" i="4"/>
  <c r="F2" i="4"/>
  <c r="E2" i="4"/>
  <c r="D2" i="4"/>
  <c r="C2" i="4"/>
  <c r="B2" i="4"/>
  <c r="A2" i="4"/>
  <c r="L832" i="7"/>
  <c r="K832" i="7"/>
  <c r="I832" i="7"/>
  <c r="H832" i="7"/>
  <c r="G832" i="7"/>
  <c r="F832" i="7"/>
  <c r="E832" i="7"/>
  <c r="D832" i="7"/>
  <c r="C832" i="7"/>
  <c r="B832" i="7"/>
  <c r="P831" i="7"/>
  <c r="L831" i="7"/>
  <c r="K831" i="7"/>
  <c r="I831" i="7"/>
  <c r="H831" i="7"/>
  <c r="G831" i="7"/>
  <c r="F831" i="7"/>
  <c r="E831" i="7"/>
  <c r="D831" i="7"/>
  <c r="C831" i="7"/>
  <c r="B831" i="7"/>
  <c r="A831" i="7"/>
  <c r="P830" i="7"/>
  <c r="L830" i="7"/>
  <c r="K830" i="7"/>
  <c r="I830" i="7"/>
  <c r="H830" i="7"/>
  <c r="G830" i="7"/>
  <c r="F830" i="7"/>
  <c r="E830" i="7"/>
  <c r="D830" i="7"/>
  <c r="C830" i="7"/>
  <c r="B830" i="7"/>
  <c r="A830" i="7"/>
  <c r="P829" i="7"/>
  <c r="L829" i="7"/>
  <c r="K829" i="7"/>
  <c r="I829" i="7"/>
  <c r="H829" i="7"/>
  <c r="G829" i="7"/>
  <c r="F829" i="7"/>
  <c r="E829" i="7"/>
  <c r="D829" i="7"/>
  <c r="C829" i="7"/>
  <c r="B829" i="7"/>
  <c r="A829" i="7"/>
  <c r="P828" i="7"/>
  <c r="L828" i="7"/>
  <c r="K828" i="7"/>
  <c r="I828" i="7"/>
  <c r="H828" i="7"/>
  <c r="G828" i="7"/>
  <c r="F828" i="7"/>
  <c r="E828" i="7"/>
  <c r="D828" i="7"/>
  <c r="C828" i="7"/>
  <c r="B828" i="7"/>
  <c r="A828" i="7"/>
  <c r="P827" i="7"/>
  <c r="L827" i="7"/>
  <c r="K827" i="7"/>
  <c r="I827" i="7"/>
  <c r="H827" i="7"/>
  <c r="G827" i="7"/>
  <c r="F827" i="7"/>
  <c r="E827" i="7"/>
  <c r="D827" i="7"/>
  <c r="C827" i="7"/>
  <c r="B827" i="7"/>
  <c r="A827" i="7"/>
  <c r="P826" i="7"/>
  <c r="L826" i="7"/>
  <c r="K826" i="7"/>
  <c r="I826" i="7"/>
  <c r="H826" i="7"/>
  <c r="G826" i="7"/>
  <c r="F826" i="7"/>
  <c r="E826" i="7"/>
  <c r="D826" i="7"/>
  <c r="C826" i="7"/>
  <c r="B826" i="7"/>
  <c r="A826" i="7"/>
  <c r="P825" i="7"/>
  <c r="L825" i="7"/>
  <c r="K825" i="7"/>
  <c r="I825" i="7"/>
  <c r="H825" i="7"/>
  <c r="G825" i="7"/>
  <c r="F825" i="7"/>
  <c r="E825" i="7"/>
  <c r="D825" i="7"/>
  <c r="C825" i="7"/>
  <c r="B825" i="7"/>
  <c r="A825" i="7"/>
  <c r="P824" i="7"/>
  <c r="L824" i="7"/>
  <c r="K824" i="7"/>
  <c r="I824" i="7"/>
  <c r="H824" i="7"/>
  <c r="G824" i="7"/>
  <c r="F824" i="7"/>
  <c r="E824" i="7"/>
  <c r="D824" i="7"/>
  <c r="C824" i="7"/>
  <c r="B824" i="7"/>
  <c r="A824" i="7"/>
  <c r="P823" i="7"/>
  <c r="L823" i="7"/>
  <c r="K823" i="7"/>
  <c r="I823" i="7"/>
  <c r="H823" i="7"/>
  <c r="G823" i="7"/>
  <c r="F823" i="7"/>
  <c r="E823" i="7"/>
  <c r="D823" i="7"/>
  <c r="C823" i="7"/>
  <c r="B823" i="7"/>
  <c r="A823" i="7"/>
  <c r="P822" i="7"/>
  <c r="L822" i="7"/>
  <c r="K822" i="7"/>
  <c r="I822" i="7"/>
  <c r="H822" i="7"/>
  <c r="G822" i="7"/>
  <c r="F822" i="7"/>
  <c r="E822" i="7"/>
  <c r="D822" i="7"/>
  <c r="C822" i="7"/>
  <c r="B822" i="7"/>
  <c r="A822" i="7"/>
  <c r="P821" i="7"/>
  <c r="L821" i="7"/>
  <c r="K821" i="7"/>
  <c r="I821" i="7"/>
  <c r="H821" i="7"/>
  <c r="G821" i="7"/>
  <c r="F821" i="7"/>
  <c r="E821" i="7"/>
  <c r="D821" i="7"/>
  <c r="C821" i="7"/>
  <c r="B821" i="7"/>
  <c r="A821" i="7"/>
  <c r="P820" i="7"/>
  <c r="L820" i="7"/>
  <c r="K820" i="7"/>
  <c r="I820" i="7"/>
  <c r="H820" i="7"/>
  <c r="G820" i="7"/>
  <c r="F820" i="7"/>
  <c r="E820" i="7"/>
  <c r="D820" i="7"/>
  <c r="C820" i="7"/>
  <c r="B820" i="7"/>
  <c r="A820" i="7"/>
  <c r="P819" i="7"/>
  <c r="L819" i="7"/>
  <c r="K819" i="7"/>
  <c r="I819" i="7"/>
  <c r="H819" i="7"/>
  <c r="G819" i="7"/>
  <c r="F819" i="7"/>
  <c r="E819" i="7"/>
  <c r="D819" i="7"/>
  <c r="C819" i="7"/>
  <c r="B819" i="7"/>
  <c r="A819" i="7"/>
  <c r="P818" i="7"/>
  <c r="L818" i="7"/>
  <c r="K818" i="7"/>
  <c r="I818" i="7"/>
  <c r="H818" i="7"/>
  <c r="G818" i="7"/>
  <c r="F818" i="7"/>
  <c r="E818" i="7"/>
  <c r="D818" i="7"/>
  <c r="C818" i="7"/>
  <c r="B818" i="7"/>
  <c r="A818" i="7"/>
  <c r="P817" i="7"/>
  <c r="L817" i="7"/>
  <c r="K817" i="7"/>
  <c r="I817" i="7"/>
  <c r="H817" i="7"/>
  <c r="G817" i="7"/>
  <c r="F817" i="7"/>
  <c r="E817" i="7"/>
  <c r="D817" i="7"/>
  <c r="C817" i="7"/>
  <c r="B817" i="7"/>
  <c r="A817" i="7"/>
  <c r="P816" i="7"/>
  <c r="L816" i="7"/>
  <c r="K816" i="7"/>
  <c r="I816" i="7"/>
  <c r="H816" i="7"/>
  <c r="G816" i="7"/>
  <c r="F816" i="7"/>
  <c r="E816" i="7"/>
  <c r="D816" i="7"/>
  <c r="C816" i="7"/>
  <c r="B816" i="7"/>
  <c r="A816" i="7"/>
  <c r="P815" i="7"/>
  <c r="L815" i="7"/>
  <c r="K815" i="7"/>
  <c r="I815" i="7"/>
  <c r="H815" i="7"/>
  <c r="G815" i="7"/>
  <c r="F815" i="7"/>
  <c r="E815" i="7"/>
  <c r="D815" i="7"/>
  <c r="C815" i="7"/>
  <c r="B815" i="7"/>
  <c r="A815" i="7"/>
  <c r="P814" i="7"/>
  <c r="L814" i="7"/>
  <c r="K814" i="7"/>
  <c r="I814" i="7"/>
  <c r="H814" i="7"/>
  <c r="G814" i="7"/>
  <c r="F814" i="7"/>
  <c r="E814" i="7"/>
  <c r="D814" i="7"/>
  <c r="C814" i="7"/>
  <c r="B814" i="7"/>
  <c r="A814" i="7"/>
  <c r="P813" i="7"/>
  <c r="L813" i="7"/>
  <c r="K813" i="7"/>
  <c r="I813" i="7"/>
  <c r="H813" i="7"/>
  <c r="G813" i="7"/>
  <c r="F813" i="7"/>
  <c r="E813" i="7"/>
  <c r="D813" i="7"/>
  <c r="C813" i="7"/>
  <c r="B813" i="7"/>
  <c r="A813" i="7"/>
  <c r="P812" i="7"/>
  <c r="L812" i="7"/>
  <c r="K812" i="7"/>
  <c r="I812" i="7"/>
  <c r="H812" i="7"/>
  <c r="G812" i="7"/>
  <c r="F812" i="7"/>
  <c r="E812" i="7"/>
  <c r="D812" i="7"/>
  <c r="C812" i="7"/>
  <c r="B812" i="7"/>
  <c r="A812" i="7"/>
  <c r="P811" i="7"/>
  <c r="L811" i="7"/>
  <c r="K811" i="7"/>
  <c r="I811" i="7"/>
  <c r="H811" i="7"/>
  <c r="G811" i="7"/>
  <c r="F811" i="7"/>
  <c r="E811" i="7"/>
  <c r="D811" i="7"/>
  <c r="C811" i="7"/>
  <c r="B811" i="7"/>
  <c r="A811" i="7"/>
  <c r="P810" i="7"/>
  <c r="L810" i="7"/>
  <c r="K810" i="7"/>
  <c r="I810" i="7"/>
  <c r="H810" i="7"/>
  <c r="G810" i="7"/>
  <c r="F810" i="7"/>
  <c r="E810" i="7"/>
  <c r="D810" i="7"/>
  <c r="C810" i="7"/>
  <c r="B810" i="7"/>
  <c r="A810" i="7"/>
  <c r="P809" i="7"/>
  <c r="L809" i="7"/>
  <c r="K809" i="7"/>
  <c r="I809" i="7"/>
  <c r="H809" i="7"/>
  <c r="G809" i="7"/>
  <c r="F809" i="7"/>
  <c r="E809" i="7"/>
  <c r="D809" i="7"/>
  <c r="C809" i="7"/>
  <c r="B809" i="7"/>
  <c r="A809" i="7"/>
  <c r="P808" i="7"/>
  <c r="L808" i="7"/>
  <c r="K808" i="7"/>
  <c r="I808" i="7"/>
  <c r="H808" i="7"/>
  <c r="G808" i="7"/>
  <c r="F808" i="7"/>
  <c r="E808" i="7"/>
  <c r="D808" i="7"/>
  <c r="C808" i="7"/>
  <c r="B808" i="7"/>
  <c r="A808" i="7"/>
  <c r="P807" i="7"/>
  <c r="L807" i="7"/>
  <c r="K807" i="7"/>
  <c r="I807" i="7"/>
  <c r="H807" i="7"/>
  <c r="G807" i="7"/>
  <c r="F807" i="7"/>
  <c r="E807" i="7"/>
  <c r="D807" i="7"/>
  <c r="C807" i="7"/>
  <c r="B807" i="7"/>
  <c r="A807" i="7"/>
  <c r="P806" i="7"/>
  <c r="L806" i="7"/>
  <c r="K806" i="7"/>
  <c r="I806" i="7"/>
  <c r="H806" i="7"/>
  <c r="G806" i="7"/>
  <c r="F806" i="7"/>
  <c r="E806" i="7"/>
  <c r="D806" i="7"/>
  <c r="C806" i="7"/>
  <c r="B806" i="7"/>
  <c r="A806" i="7"/>
  <c r="P805" i="7"/>
  <c r="L805" i="7"/>
  <c r="K805" i="7"/>
  <c r="I805" i="7"/>
  <c r="H805" i="7"/>
  <c r="G805" i="7"/>
  <c r="F805" i="7"/>
  <c r="E805" i="7"/>
  <c r="D805" i="7"/>
  <c r="C805" i="7"/>
  <c r="B805" i="7"/>
  <c r="A805" i="7"/>
  <c r="P804" i="7"/>
  <c r="L804" i="7"/>
  <c r="K804" i="7"/>
  <c r="I804" i="7"/>
  <c r="H804" i="7"/>
  <c r="G804" i="7"/>
  <c r="F804" i="7"/>
  <c r="E804" i="7"/>
  <c r="D804" i="7"/>
  <c r="C804" i="7"/>
  <c r="B804" i="7"/>
  <c r="A804" i="7"/>
  <c r="P803" i="7"/>
  <c r="L803" i="7"/>
  <c r="K803" i="7"/>
  <c r="I803" i="7"/>
  <c r="H803" i="7"/>
  <c r="G803" i="7"/>
  <c r="F803" i="7"/>
  <c r="E803" i="7"/>
  <c r="D803" i="7"/>
  <c r="C803" i="7"/>
  <c r="B803" i="7"/>
  <c r="A803" i="7"/>
  <c r="P802" i="7"/>
  <c r="L802" i="7"/>
  <c r="K802" i="7"/>
  <c r="I802" i="7"/>
  <c r="H802" i="7"/>
  <c r="G802" i="7"/>
  <c r="F802" i="7"/>
  <c r="E802" i="7"/>
  <c r="D802" i="7"/>
  <c r="C802" i="7"/>
  <c r="B802" i="7"/>
  <c r="A802" i="7"/>
  <c r="P801" i="7"/>
  <c r="L801" i="7"/>
  <c r="K801" i="7"/>
  <c r="I801" i="7"/>
  <c r="H801" i="7"/>
  <c r="G801" i="7"/>
  <c r="F801" i="7"/>
  <c r="E801" i="7"/>
  <c r="D801" i="7"/>
  <c r="C801" i="7"/>
  <c r="B801" i="7"/>
  <c r="A801" i="7"/>
  <c r="AF46" i="7"/>
  <c r="AF45" i="7"/>
  <c r="D44" i="7"/>
  <c r="R44" i="7" s="1"/>
  <c r="U44" i="7" s="1"/>
  <c r="C44" i="7"/>
  <c r="B44" i="7"/>
  <c r="M44" i="7" s="1"/>
  <c r="A44" i="7"/>
  <c r="AG43" i="7"/>
  <c r="AF43" i="7"/>
  <c r="AG42" i="7"/>
  <c r="AF42" i="7"/>
  <c r="AG41" i="7"/>
  <c r="AF41" i="7"/>
  <c r="AG40" i="7"/>
  <c r="AF40" i="7"/>
  <c r="AF39" i="7"/>
  <c r="AG38" i="7"/>
  <c r="AF38" i="7"/>
  <c r="AG37" i="7"/>
  <c r="AF37" i="7"/>
  <c r="AG36" i="7"/>
  <c r="AF36" i="7"/>
  <c r="AF35" i="7"/>
  <c r="AG34" i="7"/>
  <c r="AF34" i="7"/>
  <c r="AF33" i="7"/>
  <c r="AG32" i="7"/>
  <c r="AF32" i="7"/>
  <c r="AG31" i="7"/>
  <c r="AF31" i="7"/>
  <c r="AG30" i="7"/>
  <c r="AF30" i="7"/>
  <c r="AG29" i="7"/>
  <c r="AF29" i="7"/>
  <c r="AG28" i="7"/>
  <c r="AF28" i="7"/>
  <c r="AG27" i="7"/>
  <c r="AF27" i="7"/>
  <c r="AF26" i="7"/>
  <c r="AF25" i="7"/>
  <c r="AG24" i="7"/>
  <c r="AF24" i="7"/>
  <c r="AG23" i="7"/>
  <c r="AF23" i="7"/>
  <c r="AG22" i="7"/>
  <c r="AF22" i="7"/>
  <c r="AG21" i="7"/>
  <c r="AF21" i="7"/>
  <c r="AG20" i="7"/>
  <c r="AF20" i="7"/>
  <c r="AF19" i="7"/>
  <c r="AG18" i="7"/>
  <c r="AF18" i="7"/>
  <c r="AG17" i="7"/>
  <c r="AF17" i="7"/>
  <c r="AG16" i="7"/>
  <c r="AF16" i="7"/>
  <c r="AF15" i="7"/>
  <c r="AG14" i="7"/>
  <c r="AF14" i="7"/>
  <c r="AG13" i="7"/>
  <c r="AF13" i="7"/>
  <c r="AG12" i="7"/>
  <c r="AF12" i="7"/>
  <c r="AF11" i="7"/>
  <c r="AF10" i="7"/>
  <c r="AG9" i="7"/>
  <c r="AF9" i="7"/>
  <c r="AG8" i="7"/>
  <c r="AF8" i="7"/>
  <c r="AG7" i="7"/>
  <c r="AF7" i="7"/>
  <c r="AG6" i="7"/>
  <c r="AF6" i="7"/>
  <c r="AG5" i="7"/>
  <c r="AF5" i="7"/>
  <c r="AG4" i="7"/>
  <c r="AF4" i="7"/>
  <c r="AG3" i="7"/>
  <c r="AF3" i="7"/>
  <c r="AG2" i="7"/>
  <c r="AF2" i="7"/>
  <c r="T89" i="7" l="1"/>
  <c r="V89" i="7" s="1"/>
  <c r="O90" i="4"/>
  <c r="V90" i="7"/>
  <c r="AG90" i="11"/>
  <c r="AH90" i="11" s="1"/>
  <c r="T65" i="7"/>
  <c r="T74" i="7"/>
  <c r="V74" i="7" s="1"/>
  <c r="T60" i="7"/>
  <c r="T82" i="7"/>
  <c r="V59" i="7"/>
  <c r="AA55" i="7"/>
  <c r="U66" i="7"/>
  <c r="X66" i="7"/>
  <c r="U68" i="7"/>
  <c r="V68" i="7" s="1"/>
  <c r="X68" i="7"/>
  <c r="V70" i="7"/>
  <c r="AG46" i="11"/>
  <c r="AH46" i="11" s="1"/>
  <c r="T64" i="7"/>
  <c r="V64" i="7" s="1"/>
  <c r="AA57" i="7"/>
  <c r="V55" i="7"/>
  <c r="U78" i="7"/>
  <c r="V78" i="7" s="1"/>
  <c r="X78" i="7"/>
  <c r="AG72" i="11"/>
  <c r="AH72" i="11" s="1"/>
  <c r="T80" i="7"/>
  <c r="T67" i="7"/>
  <c r="V67" i="7" s="1"/>
  <c r="T84" i="7"/>
  <c r="V84" i="7" s="1"/>
  <c r="V82" i="7"/>
  <c r="O48" i="4"/>
  <c r="T88" i="7"/>
  <c r="T76" i="7"/>
  <c r="V76" i="7" s="1"/>
  <c r="V88" i="7"/>
  <c r="V71" i="7"/>
  <c r="T71" i="7"/>
  <c r="T62" i="7"/>
  <c r="V62" i="7" s="1"/>
  <c r="V75" i="7"/>
  <c r="U87" i="7"/>
  <c r="V87" i="7" s="1"/>
  <c r="U61" i="7"/>
  <c r="V61" i="7" s="1"/>
  <c r="X61" i="7"/>
  <c r="T79" i="7"/>
  <c r="T77" i="7"/>
  <c r="V77" i="7" s="1"/>
  <c r="AA49" i="7"/>
  <c r="X81" i="7"/>
  <c r="AG81" i="11" s="1"/>
  <c r="AH81" i="11" s="1"/>
  <c r="V80" i="7"/>
  <c r="V65" i="7"/>
  <c r="U69" i="7"/>
  <c r="V69" i="7" s="1"/>
  <c r="X69" i="7"/>
  <c r="AG69" i="11" s="1"/>
  <c r="AH69" i="11" s="1"/>
  <c r="U60" i="7"/>
  <c r="V60" i="7" s="1"/>
  <c r="X60" i="7"/>
  <c r="T66" i="7"/>
  <c r="V66" i="7" s="1"/>
  <c r="T85" i="7"/>
  <c r="V85" i="7" s="1"/>
  <c r="V50" i="7"/>
  <c r="AK54" i="11"/>
  <c r="V54" i="7"/>
  <c r="AA54" i="7"/>
  <c r="AA53" i="7"/>
  <c r="V52" i="7"/>
  <c r="AE51" i="11"/>
  <c r="U51" i="7"/>
  <c r="V51" i="7" s="1"/>
  <c r="X51" i="7"/>
  <c r="AG51" i="11" s="1"/>
  <c r="AG24" i="11"/>
  <c r="U11" i="7"/>
  <c r="X11" i="7"/>
  <c r="U19" i="7"/>
  <c r="V19" i="7" s="1"/>
  <c r="AG19" i="7" s="1"/>
  <c r="X19" i="7"/>
  <c r="AG55" i="11"/>
  <c r="U35" i="7"/>
  <c r="V35" i="7" s="1"/>
  <c r="AG35" i="7" s="1"/>
  <c r="X35" i="7"/>
  <c r="AA22" i="7"/>
  <c r="AG22" i="11"/>
  <c r="X15" i="7"/>
  <c r="U15" i="7"/>
  <c r="V15" i="7" s="1"/>
  <c r="AG15" i="7" s="1"/>
  <c r="U83" i="7"/>
  <c r="V83" i="7" s="1"/>
  <c r="X83" i="7"/>
  <c r="U39" i="7"/>
  <c r="V39" i="7" s="1"/>
  <c r="AG39" i="7" s="1"/>
  <c r="X39" i="7"/>
  <c r="X79" i="7"/>
  <c r="U79" i="7"/>
  <c r="V79" i="7" s="1"/>
  <c r="U63" i="7"/>
  <c r="V63" i="7" s="1"/>
  <c r="X63" i="7"/>
  <c r="V10" i="7"/>
  <c r="AG10" i="7" s="1"/>
  <c r="AG33" i="11"/>
  <c r="AG89" i="11"/>
  <c r="AH89" i="11" s="1"/>
  <c r="AF44" i="7"/>
  <c r="AK46" i="11"/>
  <c r="AG61" i="11"/>
  <c r="AH61" i="11" s="1"/>
  <c r="AG85" i="11"/>
  <c r="AH85" i="11" s="1"/>
  <c r="AG77" i="11"/>
  <c r="AH77" i="11" s="1"/>
  <c r="AK49" i="11"/>
  <c r="AK50" i="11"/>
  <c r="AG86" i="11"/>
  <c r="AH86" i="11" s="1"/>
  <c r="AC58" i="11"/>
  <c r="AC48" i="11"/>
  <c r="AE48" i="11" s="1"/>
  <c r="AK48" i="11" s="1"/>
  <c r="AK47" i="11"/>
  <c r="AG103" i="11"/>
  <c r="AG57" i="11"/>
  <c r="AH57" i="11" s="1"/>
  <c r="AK57" i="11" s="1"/>
  <c r="AC114" i="11"/>
  <c r="AC122" i="11"/>
  <c r="AC56" i="11"/>
  <c r="AC603" i="11"/>
  <c r="AC611" i="11"/>
  <c r="AC130" i="11"/>
  <c r="AC168" i="11"/>
  <c r="AC299" i="11"/>
  <c r="AC379" i="11"/>
  <c r="AC387" i="11"/>
  <c r="AG68" i="11"/>
  <c r="AH68" i="11" s="1"/>
  <c r="AC459" i="11"/>
  <c r="AC659" i="11"/>
  <c r="AC139" i="11"/>
  <c r="AC347" i="11"/>
  <c r="AC683" i="11"/>
  <c r="AC97" i="11"/>
  <c r="AC100" i="11"/>
  <c r="AC283" i="11"/>
  <c r="AC563" i="11"/>
  <c r="AC55" i="11"/>
  <c r="AC355" i="11"/>
  <c r="AG371" i="11"/>
  <c r="AC491" i="11"/>
  <c r="AC531" i="11"/>
  <c r="AC587" i="11"/>
  <c r="AC595" i="11"/>
  <c r="J832" i="7"/>
  <c r="J808" i="7"/>
  <c r="J816" i="7"/>
  <c r="AF15" i="11"/>
  <c r="AL15" i="11" s="1"/>
  <c r="G48" i="10"/>
  <c r="J824" i="7"/>
  <c r="B44" i="11"/>
  <c r="B44" i="10"/>
  <c r="J802" i="7"/>
  <c r="J810" i="7"/>
  <c r="J818" i="7"/>
  <c r="J826" i="7"/>
  <c r="D44" i="11"/>
  <c r="D44" i="10"/>
  <c r="J801" i="7"/>
  <c r="J804" i="7"/>
  <c r="J809" i="7"/>
  <c r="J812" i="7"/>
  <c r="J817" i="7"/>
  <c r="J820" i="7"/>
  <c r="J825" i="7"/>
  <c r="J828" i="7"/>
  <c r="C44" i="11"/>
  <c r="C44" i="10"/>
  <c r="K55" i="7"/>
  <c r="G46" i="11"/>
  <c r="R46" i="11" s="1"/>
  <c r="V46" i="11" s="1"/>
  <c r="G46" i="10"/>
  <c r="J803" i="7"/>
  <c r="J806" i="7"/>
  <c r="J811" i="7"/>
  <c r="J814" i="7"/>
  <c r="J819" i="7"/>
  <c r="J822" i="7"/>
  <c r="J827" i="7"/>
  <c r="J830" i="7"/>
  <c r="AL17" i="11"/>
  <c r="AL33" i="11"/>
  <c r="AL41" i="11"/>
  <c r="AL9" i="11"/>
  <c r="E90" i="7"/>
  <c r="S90" i="7" s="1"/>
  <c r="L90" i="7"/>
  <c r="N89" i="9"/>
  <c r="F89" i="7" s="1"/>
  <c r="J89" i="7" s="1"/>
  <c r="O89" i="4"/>
  <c r="O88" i="4"/>
  <c r="N87" i="9"/>
  <c r="F87" i="7" s="1"/>
  <c r="J87" i="7" s="1"/>
  <c r="Y87" i="7" s="1"/>
  <c r="AD87" i="11" s="1"/>
  <c r="N86" i="9"/>
  <c r="F86" i="7" s="1"/>
  <c r="J86" i="7" s="1"/>
  <c r="O84" i="4"/>
  <c r="E84" i="7"/>
  <c r="S84" i="7" s="1"/>
  <c r="L84" i="7"/>
  <c r="O82" i="4"/>
  <c r="N81" i="9"/>
  <c r="F81" i="7" s="1"/>
  <c r="J81" i="7" s="1"/>
  <c r="O81" i="4"/>
  <c r="N80" i="9"/>
  <c r="F80" i="7" s="1"/>
  <c r="J80" i="7" s="1"/>
  <c r="N79" i="9"/>
  <c r="F79" i="7" s="1"/>
  <c r="J79" i="7" s="1"/>
  <c r="O75" i="4"/>
  <c r="L75" i="7"/>
  <c r="E75" i="7"/>
  <c r="S75" i="7" s="1"/>
  <c r="N75" i="9"/>
  <c r="F75" i="7" s="1"/>
  <c r="J75" i="7" s="1"/>
  <c r="Y75" i="7" s="1"/>
  <c r="AD75" i="11" s="1"/>
  <c r="N73" i="9"/>
  <c r="F73" i="7" s="1"/>
  <c r="J73" i="7" s="1"/>
  <c r="O73" i="4"/>
  <c r="L73" i="7" s="1"/>
  <c r="E73" i="7"/>
  <c r="S73" i="7" s="1"/>
  <c r="O72" i="4"/>
  <c r="L72" i="7"/>
  <c r="E72" i="7"/>
  <c r="S72" i="7" s="1"/>
  <c r="N71" i="9"/>
  <c r="F71" i="7" s="1"/>
  <c r="J71" i="7" s="1"/>
  <c r="Y71" i="7" s="1"/>
  <c r="AD71" i="11" s="1"/>
  <c r="O70" i="4"/>
  <c r="N70" i="9"/>
  <c r="F70" i="7" s="1"/>
  <c r="J70" i="7" s="1"/>
  <c r="L70" i="7"/>
  <c r="E70" i="7"/>
  <c r="S70" i="7" s="1"/>
  <c r="O68" i="4"/>
  <c r="O66" i="4"/>
  <c r="L66" i="7"/>
  <c r="E66" i="7"/>
  <c r="S66" i="7" s="1"/>
  <c r="O65" i="4"/>
  <c r="E65" i="7" s="1"/>
  <c r="S65" i="7" s="1"/>
  <c r="N63" i="9"/>
  <c r="F63" i="7" s="1"/>
  <c r="J63" i="7" s="1"/>
  <c r="N62" i="9"/>
  <c r="F62" i="7" s="1"/>
  <c r="J62" i="7" s="1"/>
  <c r="O60" i="4"/>
  <c r="E60" i="7" s="1"/>
  <c r="S60" i="7" s="1"/>
  <c r="N60" i="9"/>
  <c r="F60" i="7" s="1"/>
  <c r="J60" i="7" s="1"/>
  <c r="Y60" i="7" s="1"/>
  <c r="AD60" i="11" s="1"/>
  <c r="O150" i="4"/>
  <c r="O152" i="4"/>
  <c r="O165" i="4"/>
  <c r="O167" i="4"/>
  <c r="O184" i="4"/>
  <c r="N107" i="9"/>
  <c r="F107" i="7" s="1"/>
  <c r="J107" i="7" s="1"/>
  <c r="N139" i="9"/>
  <c r="F139" i="7" s="1"/>
  <c r="J139" i="7" s="1"/>
  <c r="N141" i="9"/>
  <c r="F141" i="7" s="1"/>
  <c r="J141" i="7" s="1"/>
  <c r="N197" i="9"/>
  <c r="F197" i="7" s="1"/>
  <c r="J197" i="7" s="1"/>
  <c r="N210" i="9"/>
  <c r="F210" i="7" s="1"/>
  <c r="J210" i="7" s="1"/>
  <c r="N212" i="9"/>
  <c r="F212" i="7" s="1"/>
  <c r="J212" i="7" s="1"/>
  <c r="N235" i="9"/>
  <c r="F235" i="7" s="1"/>
  <c r="J235" i="7" s="1"/>
  <c r="N250" i="9"/>
  <c r="F250" i="7" s="1"/>
  <c r="J250" i="7" s="1"/>
  <c r="N261" i="9"/>
  <c r="F261" i="7" s="1"/>
  <c r="J261" i="7" s="1"/>
  <c r="N274" i="9"/>
  <c r="F274" i="7" s="1"/>
  <c r="J274" i="7" s="1"/>
  <c r="O83" i="4"/>
  <c r="O85" i="4"/>
  <c r="O87" i="4"/>
  <c r="O100" i="4"/>
  <c r="O133" i="4"/>
  <c r="O135" i="4"/>
  <c r="O163" i="4"/>
  <c r="O190" i="4"/>
  <c r="O203" i="4"/>
  <c r="O205" i="4"/>
  <c r="O207" i="4"/>
  <c r="N65" i="9"/>
  <c r="F65" i="7" s="1"/>
  <c r="J65" i="7" s="1"/>
  <c r="Y65" i="7" s="1"/>
  <c r="AD65" i="11" s="1"/>
  <c r="N90" i="9"/>
  <c r="F90" i="7" s="1"/>
  <c r="J90" i="7" s="1"/>
  <c r="Y90" i="7" s="1"/>
  <c r="AD90" i="11" s="1"/>
  <c r="N92" i="9"/>
  <c r="F92" i="7" s="1"/>
  <c r="J92" i="7" s="1"/>
  <c r="N128" i="9"/>
  <c r="F128" i="7" s="1"/>
  <c r="J128" i="7" s="1"/>
  <c r="N130" i="9"/>
  <c r="F130" i="7" s="1"/>
  <c r="J130" i="7" s="1"/>
  <c r="N132" i="9"/>
  <c r="F132" i="7" s="1"/>
  <c r="J132" i="7" s="1"/>
  <c r="N149" i="9"/>
  <c r="F149" i="7" s="1"/>
  <c r="J149" i="7" s="1"/>
  <c r="N168" i="9"/>
  <c r="F168" i="7" s="1"/>
  <c r="J168" i="7" s="1"/>
  <c r="N170" i="9"/>
  <c r="F170" i="7" s="1"/>
  <c r="J170" i="7" s="1"/>
  <c r="N172" i="9"/>
  <c r="F172" i="7" s="1"/>
  <c r="J172" i="7" s="1"/>
  <c r="N185" i="9"/>
  <c r="F185" i="7" s="1"/>
  <c r="J185" i="7" s="1"/>
  <c r="N214" i="9"/>
  <c r="F214" i="7" s="1"/>
  <c r="J214" i="7" s="1"/>
  <c r="N218" i="9"/>
  <c r="F218" i="7" s="1"/>
  <c r="J218" i="7" s="1"/>
  <c r="N220" i="9"/>
  <c r="F220" i="7" s="1"/>
  <c r="J220" i="7" s="1"/>
  <c r="N237" i="9"/>
  <c r="F237" i="7" s="1"/>
  <c r="J237" i="7" s="1"/>
  <c r="N267" i="9"/>
  <c r="F267" i="7" s="1"/>
  <c r="J267" i="7" s="1"/>
  <c r="N280" i="9"/>
  <c r="F280" i="7" s="1"/>
  <c r="J280" i="7" s="1"/>
  <c r="O61" i="4"/>
  <c r="O74" i="4"/>
  <c r="O76" i="4"/>
  <c r="O78" i="4"/>
  <c r="O80" i="4"/>
  <c r="O101" i="4"/>
  <c r="O103" i="4"/>
  <c r="O126" i="4"/>
  <c r="O141" i="4"/>
  <c r="O143" i="4"/>
  <c r="O158" i="4"/>
  <c r="O188" i="4"/>
  <c r="O198" i="4"/>
  <c r="O200" i="4"/>
  <c r="N66" i="9"/>
  <c r="F66" i="7" s="1"/>
  <c r="J66" i="7" s="1"/>
  <c r="Y66" i="7" s="1"/>
  <c r="AD66" i="11" s="1"/>
  <c r="N68" i="9"/>
  <c r="F68" i="7" s="1"/>
  <c r="J68" i="7" s="1"/>
  <c r="Y68" i="7" s="1"/>
  <c r="AD68" i="11" s="1"/>
  <c r="N83" i="9"/>
  <c r="F83" i="7" s="1"/>
  <c r="J83" i="7" s="1"/>
  <c r="Y83" i="7" s="1"/>
  <c r="AD83" i="11" s="1"/>
  <c r="AF83" i="11" s="1"/>
  <c r="N85" i="9"/>
  <c r="F85" i="7" s="1"/>
  <c r="J85" i="7" s="1"/>
  <c r="Y85" i="7" s="1"/>
  <c r="AD85" i="11" s="1"/>
  <c r="N98" i="9"/>
  <c r="F98" i="7" s="1"/>
  <c r="J98" i="7" s="1"/>
  <c r="N100" i="9"/>
  <c r="F100" i="7" s="1"/>
  <c r="J100" i="7" s="1"/>
  <c r="N145" i="9"/>
  <c r="F145" i="7" s="1"/>
  <c r="J145" i="7" s="1"/>
  <c r="N165" i="9"/>
  <c r="F165" i="7" s="1"/>
  <c r="J165" i="7" s="1"/>
  <c r="N186" i="9"/>
  <c r="F186" i="7" s="1"/>
  <c r="J186" i="7" s="1"/>
  <c r="N188" i="9"/>
  <c r="F188" i="7" s="1"/>
  <c r="J188" i="7" s="1"/>
  <c r="N232" i="9"/>
  <c r="F232" i="7" s="1"/>
  <c r="J232" i="7" s="1"/>
  <c r="N245" i="9"/>
  <c r="F245" i="7" s="1"/>
  <c r="J245" i="7" s="1"/>
  <c r="N258" i="9"/>
  <c r="F258" i="7" s="1"/>
  <c r="J258" i="7" s="1"/>
  <c r="N265" i="9"/>
  <c r="F265" i="7" s="1"/>
  <c r="J265" i="7" s="1"/>
  <c r="O99" i="4"/>
  <c r="O109" i="4"/>
  <c r="O111" i="4"/>
  <c r="O145" i="4"/>
  <c r="O149" i="4"/>
  <c r="O151" i="4"/>
  <c r="O166" i="4"/>
  <c r="O179" i="4"/>
  <c r="O181" i="4"/>
  <c r="O183" i="4"/>
  <c r="N64" i="9"/>
  <c r="F64" i="7" s="1"/>
  <c r="J64" i="7" s="1"/>
  <c r="Y64" i="7" s="1"/>
  <c r="AD64" i="11" s="1"/>
  <c r="N102" i="9"/>
  <c r="F102" i="7" s="1"/>
  <c r="J102" i="7" s="1"/>
  <c r="N106" i="9"/>
  <c r="F106" i="7" s="1"/>
  <c r="J106" i="7" s="1"/>
  <c r="N108" i="9"/>
  <c r="F108" i="7" s="1"/>
  <c r="J108" i="7" s="1"/>
  <c r="N113" i="9"/>
  <c r="F113" i="7" s="1"/>
  <c r="J113" i="7" s="1"/>
  <c r="N136" i="9"/>
  <c r="F136" i="7" s="1"/>
  <c r="J136" i="7" s="1"/>
  <c r="N138" i="9"/>
  <c r="F138" i="7" s="1"/>
  <c r="J138" i="7" s="1"/>
  <c r="N140" i="9"/>
  <c r="F140" i="7" s="1"/>
  <c r="J140" i="7" s="1"/>
  <c r="N153" i="9"/>
  <c r="F153" i="7" s="1"/>
  <c r="J153" i="7" s="1"/>
  <c r="N184" i="9"/>
  <c r="F184" i="7" s="1"/>
  <c r="J184" i="7" s="1"/>
  <c r="N190" i="9"/>
  <c r="F190" i="7" s="1"/>
  <c r="J190" i="7" s="1"/>
  <c r="N194" i="9"/>
  <c r="F194" i="7" s="1"/>
  <c r="J194" i="7" s="1"/>
  <c r="N196" i="9"/>
  <c r="F196" i="7" s="1"/>
  <c r="J196" i="7" s="1"/>
  <c r="N213" i="9"/>
  <c r="F213" i="7" s="1"/>
  <c r="J213" i="7" s="1"/>
  <c r="N234" i="9"/>
  <c r="F234" i="7" s="1"/>
  <c r="J234" i="7" s="1"/>
  <c r="N241" i="9"/>
  <c r="F241" i="7" s="1"/>
  <c r="J241" i="7" s="1"/>
  <c r="N275" i="9"/>
  <c r="F275" i="7" s="1"/>
  <c r="J275" i="7" s="1"/>
  <c r="O71" i="4"/>
  <c r="O92" i="4"/>
  <c r="O94" i="4"/>
  <c r="O96" i="4"/>
  <c r="O117" i="4"/>
  <c r="O119" i="4"/>
  <c r="O164" i="4"/>
  <c r="O174" i="4"/>
  <c r="O176" i="4"/>
  <c r="N74" i="9"/>
  <c r="F74" i="7" s="1"/>
  <c r="J74" i="7" s="1"/>
  <c r="Y74" i="7" s="1"/>
  <c r="AD74" i="11" s="1"/>
  <c r="N76" i="9"/>
  <c r="F76" i="7" s="1"/>
  <c r="J76" i="7" s="1"/>
  <c r="Y76" i="7" s="1"/>
  <c r="AD76" i="11" s="1"/>
  <c r="N114" i="9"/>
  <c r="F114" i="7" s="1"/>
  <c r="J114" i="7" s="1"/>
  <c r="N116" i="9"/>
  <c r="F116" i="7" s="1"/>
  <c r="J116" i="7" s="1"/>
  <c r="N144" i="9"/>
  <c r="F144" i="7" s="1"/>
  <c r="J144" i="7" s="1"/>
  <c r="N154" i="9"/>
  <c r="F154" i="7" s="1"/>
  <c r="J154" i="7" s="1"/>
  <c r="N156" i="9"/>
  <c r="F156" i="7" s="1"/>
  <c r="J156" i="7" s="1"/>
  <c r="N181" i="9"/>
  <c r="F181" i="7" s="1"/>
  <c r="J181" i="7" s="1"/>
  <c r="N200" i="9"/>
  <c r="F200" i="7" s="1"/>
  <c r="J200" i="7" s="1"/>
  <c r="N202" i="9"/>
  <c r="F202" i="7" s="1"/>
  <c r="J202" i="7" s="1"/>
  <c r="N204" i="9"/>
  <c r="F204" i="7" s="1"/>
  <c r="J204" i="7" s="1"/>
  <c r="N229" i="9"/>
  <c r="F229" i="7" s="1"/>
  <c r="J229" i="7" s="1"/>
  <c r="N238" i="9"/>
  <c r="F238" i="7" s="1"/>
  <c r="J238" i="7" s="1"/>
  <c r="N242" i="9"/>
  <c r="F242" i="7" s="1"/>
  <c r="J242" i="7" s="1"/>
  <c r="N249" i="9"/>
  <c r="F249" i="7" s="1"/>
  <c r="J249" i="7" s="1"/>
  <c r="O62" i="4"/>
  <c r="O77" i="4"/>
  <c r="O121" i="4"/>
  <c r="O125" i="4"/>
  <c r="O127" i="4"/>
  <c r="O155" i="4"/>
  <c r="O157" i="4"/>
  <c r="O159" i="4"/>
  <c r="O197" i="4"/>
  <c r="O199" i="4"/>
  <c r="N67" i="9"/>
  <c r="F67" i="7" s="1"/>
  <c r="J67" i="7" s="1"/>
  <c r="Y67" i="7" s="1"/>
  <c r="AD67" i="11" s="1"/>
  <c r="N69" i="9"/>
  <c r="F69" i="7" s="1"/>
  <c r="J69" i="7" s="1"/>
  <c r="Y69" i="7" s="1"/>
  <c r="AD69" i="11" s="1"/>
  <c r="N78" i="9"/>
  <c r="F78" i="7" s="1"/>
  <c r="J78" i="7" s="1"/>
  <c r="Y78" i="7" s="1"/>
  <c r="AD78" i="11" s="1"/>
  <c r="N82" i="9"/>
  <c r="F82" i="7" s="1"/>
  <c r="J82" i="7" s="1"/>
  <c r="Y82" i="7" s="1"/>
  <c r="AD82" i="11" s="1"/>
  <c r="N84" i="9"/>
  <c r="F84" i="7" s="1"/>
  <c r="J84" i="7" s="1"/>
  <c r="Y84" i="7" s="1"/>
  <c r="AD84" i="11" s="1"/>
  <c r="N101" i="9"/>
  <c r="F101" i="7" s="1"/>
  <c r="J101" i="7" s="1"/>
  <c r="N112" i="9"/>
  <c r="F112" i="7" s="1"/>
  <c r="J112" i="7" s="1"/>
  <c r="N118" i="9"/>
  <c r="F118" i="7" s="1"/>
  <c r="J118" i="7" s="1"/>
  <c r="N122" i="9"/>
  <c r="F122" i="7" s="1"/>
  <c r="J122" i="7" s="1"/>
  <c r="N124" i="9"/>
  <c r="F124" i="7" s="1"/>
  <c r="J124" i="7" s="1"/>
  <c r="N152" i="9"/>
  <c r="F152" i="7" s="1"/>
  <c r="J152" i="7" s="1"/>
  <c r="N158" i="9"/>
  <c r="F158" i="7" s="1"/>
  <c r="J158" i="7" s="1"/>
  <c r="N162" i="9"/>
  <c r="F162" i="7" s="1"/>
  <c r="J162" i="7" s="1"/>
  <c r="N164" i="9"/>
  <c r="F164" i="7" s="1"/>
  <c r="J164" i="7" s="1"/>
  <c r="N187" i="9"/>
  <c r="F187" i="7" s="1"/>
  <c r="J187" i="7" s="1"/>
  <c r="N189" i="9"/>
  <c r="F189" i="7" s="1"/>
  <c r="J189" i="7" s="1"/>
  <c r="N206" i="9"/>
  <c r="F206" i="7" s="1"/>
  <c r="J206" i="7" s="1"/>
  <c r="N270" i="9"/>
  <c r="F270" i="7" s="1"/>
  <c r="J270" i="7" s="1"/>
  <c r="O9" i="4"/>
  <c r="O27" i="4"/>
  <c r="O41" i="4"/>
  <c r="O42" i="4"/>
  <c r="N7" i="9"/>
  <c r="N9" i="9"/>
  <c r="N15" i="9"/>
  <c r="N31" i="9"/>
  <c r="N33" i="9"/>
  <c r="N39" i="9"/>
  <c r="AJ12" i="10"/>
  <c r="O59" i="4"/>
  <c r="E59" i="7" s="1"/>
  <c r="S59" i="7" s="1"/>
  <c r="O58" i="4"/>
  <c r="N58" i="9"/>
  <c r="F58" i="7" s="1"/>
  <c r="J58" i="7" s="1"/>
  <c r="N57" i="9"/>
  <c r="F57" i="7" s="1"/>
  <c r="J57" i="7" s="1"/>
  <c r="O57" i="4"/>
  <c r="O56" i="4"/>
  <c r="N56" i="9"/>
  <c r="F56" i="7" s="1"/>
  <c r="J56" i="7" s="1"/>
  <c r="N55" i="9"/>
  <c r="F55" i="7" s="1"/>
  <c r="J55" i="7" s="1"/>
  <c r="Y55" i="7" s="1"/>
  <c r="AD55" i="11" s="1"/>
  <c r="AF55" i="11" s="1"/>
  <c r="AL55" i="11" s="1"/>
  <c r="O55" i="4"/>
  <c r="N54" i="9"/>
  <c r="F54" i="7" s="1"/>
  <c r="J54" i="7" s="1"/>
  <c r="O54" i="4"/>
  <c r="N53" i="9"/>
  <c r="F53" i="7" s="1"/>
  <c r="J53" i="7" s="1"/>
  <c r="N52" i="9"/>
  <c r="F52" i="7" s="1"/>
  <c r="J52" i="7" s="1"/>
  <c r="N51" i="9"/>
  <c r="F51" i="7" s="1"/>
  <c r="J51" i="7" s="1"/>
  <c r="Y51" i="7" s="1"/>
  <c r="AD51" i="11" s="1"/>
  <c r="N50" i="9"/>
  <c r="F50" i="7" s="1"/>
  <c r="J50" i="7" s="1"/>
  <c r="O49" i="4"/>
  <c r="N49" i="9"/>
  <c r="F49" i="7" s="1"/>
  <c r="J49" i="7" s="1"/>
  <c r="N48" i="9"/>
  <c r="F48" i="7" s="1"/>
  <c r="J48" i="7" s="1"/>
  <c r="Y48" i="7" s="1"/>
  <c r="AD48" i="11" s="1"/>
  <c r="N47" i="9"/>
  <c r="F47" i="7" s="1"/>
  <c r="J47" i="7" s="1"/>
  <c r="Y47" i="7" s="1"/>
  <c r="AD47" i="11" s="1"/>
  <c r="N46" i="9"/>
  <c r="F46" i="7" s="1"/>
  <c r="J46" i="7" s="1"/>
  <c r="O46" i="4"/>
  <c r="H44" i="7"/>
  <c r="T44" i="7" s="1"/>
  <c r="AI13" i="7" s="1"/>
  <c r="AK15" i="7"/>
  <c r="O44" i="4"/>
  <c r="N44" i="9"/>
  <c r="F44" i="7" s="1"/>
  <c r="J44" i="7" s="1"/>
  <c r="Y44" i="7" s="1"/>
  <c r="AD44" i="11" s="1"/>
  <c r="AF44" i="11" s="1"/>
  <c r="AL44" i="11" s="1"/>
  <c r="E44" i="7"/>
  <c r="S44" i="7" s="1"/>
  <c r="AI15" i="7"/>
  <c r="O8" i="4"/>
  <c r="N8" i="9"/>
  <c r="N14" i="9"/>
  <c r="N30" i="9"/>
  <c r="N38" i="9"/>
  <c r="O34" i="4"/>
  <c r="O36" i="4"/>
  <c r="O22" i="4"/>
  <c r="N6" i="9"/>
  <c r="N12" i="9"/>
  <c r="N36" i="9"/>
  <c r="N32" i="9"/>
  <c r="O4" i="4"/>
  <c r="O2" i="4"/>
  <c r="O14" i="4"/>
  <c r="O15" i="4"/>
  <c r="O16" i="4"/>
  <c r="O32" i="4"/>
  <c r="N3" i="9"/>
  <c r="N19" i="9"/>
  <c r="N21" i="9"/>
  <c r="N22" i="9"/>
  <c r="N27" i="9"/>
  <c r="O20" i="4"/>
  <c r="O26" i="4"/>
  <c r="N10" i="9"/>
  <c r="O19" i="4"/>
  <c r="O25" i="4"/>
  <c r="N17" i="9"/>
  <c r="N25" i="9"/>
  <c r="N41" i="9"/>
  <c r="AG46" i="7"/>
  <c r="J807" i="7"/>
  <c r="J815" i="7"/>
  <c r="J823" i="7"/>
  <c r="J831" i="7"/>
  <c r="J805" i="7"/>
  <c r="J813" i="7"/>
  <c r="J821" i="7"/>
  <c r="J829" i="7"/>
  <c r="O7" i="4"/>
  <c r="O12" i="4"/>
  <c r="O17" i="4"/>
  <c r="N34" i="9"/>
  <c r="O3" i="4"/>
  <c r="O35" i="4"/>
  <c r="O13" i="4"/>
  <c r="O47" i="4"/>
  <c r="O64" i="4"/>
  <c r="O11" i="4"/>
  <c r="O24" i="4"/>
  <c r="O6" i="4"/>
  <c r="O38" i="4"/>
  <c r="O40" i="4"/>
  <c r="O192" i="4"/>
  <c r="O10" i="4"/>
  <c r="O31" i="4"/>
  <c r="O128" i="4"/>
  <c r="O33" i="4"/>
  <c r="O168" i="4"/>
  <c r="N29" i="9"/>
  <c r="N72" i="9"/>
  <c r="F72" i="7" s="1"/>
  <c r="J72" i="7" s="1"/>
  <c r="Y72" i="7" s="1"/>
  <c r="AD72" i="11" s="1"/>
  <c r="O21" i="4"/>
  <c r="O28" i="4"/>
  <c r="O30" i="4"/>
  <c r="O23" i="4"/>
  <c r="O50" i="4"/>
  <c r="O52" i="4"/>
  <c r="N5" i="9"/>
  <c r="O18" i="4"/>
  <c r="O43" i="4"/>
  <c r="O45" i="4"/>
  <c r="E45" i="7" s="1"/>
  <c r="O67" i="4"/>
  <c r="O69" i="4"/>
  <c r="N23" i="9"/>
  <c r="N43" i="9"/>
  <c r="N45" i="9"/>
  <c r="F45" i="7" s="1"/>
  <c r="J45" i="7" s="1"/>
  <c r="N109" i="9"/>
  <c r="F109" i="7" s="1"/>
  <c r="J109" i="7" s="1"/>
  <c r="O39" i="4"/>
  <c r="O118" i="4"/>
  <c r="O182" i="4"/>
  <c r="N2" i="9"/>
  <c r="N4" i="9"/>
  <c r="N35" i="9"/>
  <c r="N37" i="9"/>
  <c r="N99" i="9"/>
  <c r="F99" i="7" s="1"/>
  <c r="J99" i="7" s="1"/>
  <c r="N248" i="9"/>
  <c r="F248" i="7" s="1"/>
  <c r="J248" i="7" s="1"/>
  <c r="N259" i="9"/>
  <c r="F259" i="7" s="1"/>
  <c r="J259" i="7" s="1"/>
  <c r="O29" i="4"/>
  <c r="O51" i="4"/>
  <c r="O53" i="4"/>
  <c r="O79" i="4"/>
  <c r="O86" i="4"/>
  <c r="O91" i="4"/>
  <c r="O95" i="4"/>
  <c r="O102" i="4"/>
  <c r="O107" i="4"/>
  <c r="O142" i="4"/>
  <c r="O144" i="4"/>
  <c r="O171" i="4"/>
  <c r="O206" i="4"/>
  <c r="O208" i="4"/>
  <c r="N24" i="9"/>
  <c r="N26" i="9"/>
  <c r="N28" i="9"/>
  <c r="N59" i="9"/>
  <c r="F59" i="7" s="1"/>
  <c r="J59" i="7" s="1"/>
  <c r="Y59" i="7" s="1"/>
  <c r="AD59" i="11" s="1"/>
  <c r="N61" i="9"/>
  <c r="F61" i="7" s="1"/>
  <c r="J61" i="7" s="1"/>
  <c r="Y61" i="7" s="1"/>
  <c r="AD61" i="11" s="1"/>
  <c r="N88" i="9"/>
  <c r="F88" i="7" s="1"/>
  <c r="J88" i="7" s="1"/>
  <c r="Y88" i="7" s="1"/>
  <c r="AD88" i="11" s="1"/>
  <c r="N123" i="9"/>
  <c r="F123" i="7" s="1"/>
  <c r="J123" i="7" s="1"/>
  <c r="N125" i="9"/>
  <c r="F125" i="7" s="1"/>
  <c r="J125" i="7" s="1"/>
  <c r="N147" i="9"/>
  <c r="F147" i="7" s="1"/>
  <c r="J147" i="7" s="1"/>
  <c r="N179" i="9"/>
  <c r="F179" i="7" s="1"/>
  <c r="J179" i="7" s="1"/>
  <c r="N211" i="9"/>
  <c r="F211" i="7" s="1"/>
  <c r="J211" i="7" s="1"/>
  <c r="N272" i="9"/>
  <c r="F272" i="7" s="1"/>
  <c r="J272" i="7" s="1"/>
  <c r="N120" i="9"/>
  <c r="F120" i="7" s="1"/>
  <c r="J120" i="7" s="1"/>
  <c r="N163" i="9"/>
  <c r="F163" i="7" s="1"/>
  <c r="J163" i="7" s="1"/>
  <c r="N195" i="9"/>
  <c r="F195" i="7" s="1"/>
  <c r="J195" i="7" s="1"/>
  <c r="N227" i="9"/>
  <c r="F227" i="7" s="1"/>
  <c r="J227" i="7" s="1"/>
  <c r="N240" i="9"/>
  <c r="F240" i="7" s="1"/>
  <c r="J240" i="7" s="1"/>
  <c r="N251" i="9"/>
  <c r="F251" i="7" s="1"/>
  <c r="J251" i="7" s="1"/>
  <c r="N16" i="9"/>
  <c r="N18" i="9"/>
  <c r="N20" i="9"/>
  <c r="O5" i="4"/>
  <c r="O37" i="4"/>
  <c r="O63" i="4"/>
  <c r="O123" i="4"/>
  <c r="O160" i="4"/>
  <c r="O187" i="4"/>
  <c r="N11" i="9"/>
  <c r="N13" i="9"/>
  <c r="N40" i="9"/>
  <c r="N42" i="9"/>
  <c r="N77" i="9"/>
  <c r="F77" i="7" s="1"/>
  <c r="J77" i="7" s="1"/>
  <c r="Y77" i="7" s="1"/>
  <c r="AD77" i="11" s="1"/>
  <c r="N104" i="9"/>
  <c r="F104" i="7" s="1"/>
  <c r="J104" i="7" s="1"/>
  <c r="G89" i="11" l="1"/>
  <c r="Y89" i="7"/>
  <c r="AD89" i="11" s="1"/>
  <c r="AF89" i="11" s="1"/>
  <c r="AL89" i="11" s="1"/>
  <c r="G79" i="10"/>
  <c r="Y79" i="7"/>
  <c r="AD79" i="11" s="1"/>
  <c r="AF79" i="11" s="1"/>
  <c r="G86" i="11"/>
  <c r="Y86" i="7"/>
  <c r="AD86" i="11" s="1"/>
  <c r="K51" i="7"/>
  <c r="G48" i="11"/>
  <c r="R48" i="11" s="1"/>
  <c r="V48" i="11" s="1"/>
  <c r="Y49" i="7"/>
  <c r="AD49" i="11" s="1"/>
  <c r="G49" i="11"/>
  <c r="R49" i="11" s="1"/>
  <c r="V49" i="11" s="1"/>
  <c r="X49" i="11" s="1"/>
  <c r="AF49" i="11" s="1"/>
  <c r="AL49" i="11" s="1"/>
  <c r="G49" i="10"/>
  <c r="K49" i="7"/>
  <c r="G52" i="11"/>
  <c r="R52" i="11" s="1"/>
  <c r="V52" i="11" s="1"/>
  <c r="K52" i="7"/>
  <c r="G52" i="10"/>
  <c r="Y52" i="7"/>
  <c r="AD52" i="11" s="1"/>
  <c r="G80" i="10"/>
  <c r="Y80" i="7"/>
  <c r="AD80" i="11" s="1"/>
  <c r="G47" i="10"/>
  <c r="K48" i="7"/>
  <c r="Y50" i="7"/>
  <c r="AD50" i="11" s="1"/>
  <c r="G50" i="11"/>
  <c r="R50" i="11" s="1"/>
  <c r="V50" i="11" s="1"/>
  <c r="G50" i="10"/>
  <c r="K50" i="7"/>
  <c r="Y46" i="7"/>
  <c r="AD46" i="11" s="1"/>
  <c r="K46" i="7"/>
  <c r="Y53" i="7"/>
  <c r="AD53" i="11" s="1"/>
  <c r="K53" i="7"/>
  <c r="G53" i="11"/>
  <c r="R53" i="11" s="1"/>
  <c r="V53" i="11" s="1"/>
  <c r="AF53" i="11" s="1"/>
  <c r="AL53" i="11" s="1"/>
  <c r="G53" i="10"/>
  <c r="Y57" i="7"/>
  <c r="AD57" i="11" s="1"/>
  <c r="K57" i="7"/>
  <c r="G57" i="11"/>
  <c r="R57" i="11" s="1"/>
  <c r="V57" i="11" s="1"/>
  <c r="G57" i="10"/>
  <c r="G62" i="11"/>
  <c r="Y62" i="7"/>
  <c r="AD62" i="11" s="1"/>
  <c r="AF62" i="11" s="1"/>
  <c r="AL62" i="11" s="1"/>
  <c r="G47" i="11"/>
  <c r="R47" i="11" s="1"/>
  <c r="V47" i="11" s="1"/>
  <c r="X47" i="11" s="1"/>
  <c r="AF47" i="11" s="1"/>
  <c r="AL47" i="11" s="1"/>
  <c r="AG78" i="11"/>
  <c r="AH78" i="11" s="1"/>
  <c r="Y58" i="7"/>
  <c r="AD58" i="11" s="1"/>
  <c r="AF58" i="11" s="1"/>
  <c r="AL58" i="11" s="1"/>
  <c r="K58" i="7"/>
  <c r="G58" i="11"/>
  <c r="G58" i="10"/>
  <c r="K63" i="7"/>
  <c r="H63" i="11" s="1"/>
  <c r="Y63" i="7"/>
  <c r="AD63" i="11" s="1"/>
  <c r="G70" i="11"/>
  <c r="Y70" i="7"/>
  <c r="AD70" i="11" s="1"/>
  <c r="K73" i="7"/>
  <c r="Y73" i="7"/>
  <c r="AD73" i="11" s="1"/>
  <c r="K81" i="7"/>
  <c r="Y81" i="7"/>
  <c r="AD81" i="11" s="1"/>
  <c r="G55" i="10"/>
  <c r="K47" i="7"/>
  <c r="Y54" i="7"/>
  <c r="AD54" i="11" s="1"/>
  <c r="G54" i="11"/>
  <c r="R54" i="11" s="1"/>
  <c r="V54" i="11" s="1"/>
  <c r="AF54" i="11" s="1"/>
  <c r="AL54" i="11" s="1"/>
  <c r="G54" i="10"/>
  <c r="K54" i="7"/>
  <c r="G55" i="11"/>
  <c r="AG66" i="11"/>
  <c r="AH66" i="11" s="1"/>
  <c r="G51" i="10"/>
  <c r="Y56" i="7"/>
  <c r="AD56" i="11" s="1"/>
  <c r="AF56" i="11" s="1"/>
  <c r="AL56" i="11" s="1"/>
  <c r="K56" i="7"/>
  <c r="G56" i="11"/>
  <c r="G56" i="10"/>
  <c r="G51" i="11"/>
  <c r="R51" i="11" s="1"/>
  <c r="V51" i="11" s="1"/>
  <c r="AG60" i="11"/>
  <c r="AH60" i="11" s="1"/>
  <c r="AA51" i="7"/>
  <c r="AH51" i="11"/>
  <c r="AK51" i="11" s="1"/>
  <c r="X53" i="11"/>
  <c r="AG83" i="11"/>
  <c r="AH83" i="11" s="1"/>
  <c r="AA19" i="7"/>
  <c r="AG19" i="11"/>
  <c r="AG63" i="11"/>
  <c r="AH63" i="11" s="1"/>
  <c r="AG15" i="11"/>
  <c r="AA15" i="7"/>
  <c r="AG11" i="11"/>
  <c r="AA11" i="7"/>
  <c r="V11" i="7"/>
  <c r="AG11" i="7" s="1"/>
  <c r="AI24" i="7"/>
  <c r="AJ24" i="7"/>
  <c r="AG79" i="11"/>
  <c r="AH79" i="11" s="1"/>
  <c r="AL79" i="11" s="1"/>
  <c r="AA39" i="7"/>
  <c r="AG39" i="11"/>
  <c r="AA35" i="7"/>
  <c r="AG35" i="11"/>
  <c r="V44" i="7"/>
  <c r="AJ27" i="7" s="1"/>
  <c r="AJ13" i="7"/>
  <c r="AM9" i="7" s="1"/>
  <c r="K44" i="11"/>
  <c r="Y45" i="7"/>
  <c r="K45" i="7"/>
  <c r="G45" i="11"/>
  <c r="G45" i="10"/>
  <c r="S45" i="7"/>
  <c r="E45" i="11"/>
  <c r="E45" i="10"/>
  <c r="G44" i="7"/>
  <c r="X44" i="7"/>
  <c r="J44" i="11"/>
  <c r="AK5" i="7"/>
  <c r="AI5" i="7"/>
  <c r="G79" i="11"/>
  <c r="G73" i="10"/>
  <c r="G81" i="10"/>
  <c r="G73" i="11"/>
  <c r="X51" i="11"/>
  <c r="AF51" i="11"/>
  <c r="X48" i="11"/>
  <c r="AF48" i="11" s="1"/>
  <c r="AL48" i="11" s="1"/>
  <c r="X46" i="11"/>
  <c r="AF46" i="11"/>
  <c r="AL46" i="11" s="1"/>
  <c r="H47" i="11"/>
  <c r="H47" i="10"/>
  <c r="H48" i="11"/>
  <c r="H48" i="10"/>
  <c r="H55" i="11"/>
  <c r="H55" i="10"/>
  <c r="X52" i="11"/>
  <c r="AF52" i="11"/>
  <c r="AL52" i="11" s="1"/>
  <c r="X54" i="11"/>
  <c r="X57" i="11"/>
  <c r="AF57" i="11" s="1"/>
  <c r="AL57" i="11" s="1"/>
  <c r="G44" i="11"/>
  <c r="G44" i="10"/>
  <c r="E44" i="11"/>
  <c r="E44" i="10"/>
  <c r="X50" i="11"/>
  <c r="H51" i="11"/>
  <c r="H51" i="10"/>
  <c r="K90" i="7"/>
  <c r="G90" i="11"/>
  <c r="G90" i="10"/>
  <c r="G90" i="7"/>
  <c r="J90" i="11"/>
  <c r="E90" i="11"/>
  <c r="E90" i="10"/>
  <c r="K90" i="11"/>
  <c r="I90" i="7"/>
  <c r="G89" i="10"/>
  <c r="K89" i="7"/>
  <c r="H89" i="11" s="1"/>
  <c r="E89" i="7"/>
  <c r="S89" i="7" s="1"/>
  <c r="L89" i="7"/>
  <c r="G88" i="10"/>
  <c r="K88" i="7"/>
  <c r="G88" i="11"/>
  <c r="L88" i="7"/>
  <c r="E88" i="7"/>
  <c r="S88" i="7" s="1"/>
  <c r="E87" i="7"/>
  <c r="S87" i="7" s="1"/>
  <c r="L87" i="7"/>
  <c r="K87" i="7"/>
  <c r="G87" i="11"/>
  <c r="G87" i="10"/>
  <c r="K86" i="7"/>
  <c r="H86" i="11" s="1"/>
  <c r="G86" i="10"/>
  <c r="E86" i="7"/>
  <c r="S86" i="7" s="1"/>
  <c r="L86" i="7"/>
  <c r="K85" i="7"/>
  <c r="G85" i="11"/>
  <c r="G85" i="10"/>
  <c r="E85" i="7"/>
  <c r="S85" i="7" s="1"/>
  <c r="L85" i="7"/>
  <c r="I84" i="7"/>
  <c r="K84" i="11"/>
  <c r="E84" i="11"/>
  <c r="E84" i="10"/>
  <c r="G84" i="10"/>
  <c r="K84" i="7"/>
  <c r="G84" i="11"/>
  <c r="G84" i="7"/>
  <c r="J84" i="11"/>
  <c r="G83" i="10"/>
  <c r="G83" i="11"/>
  <c r="K83" i="7"/>
  <c r="E83" i="7"/>
  <c r="S83" i="7" s="1"/>
  <c r="L83" i="7"/>
  <c r="E82" i="7"/>
  <c r="L82" i="7"/>
  <c r="G82" i="7"/>
  <c r="G82" i="10"/>
  <c r="K82" i="7"/>
  <c r="G82" i="11"/>
  <c r="J82" i="11"/>
  <c r="I82" i="7"/>
  <c r="K82" i="11"/>
  <c r="G81" i="11"/>
  <c r="H81" i="10"/>
  <c r="H81" i="11"/>
  <c r="L81" i="7"/>
  <c r="E81" i="7"/>
  <c r="S81" i="7" s="1"/>
  <c r="K80" i="7"/>
  <c r="H80" i="11" s="1"/>
  <c r="G80" i="11"/>
  <c r="L80" i="7"/>
  <c r="E80" i="7"/>
  <c r="S80" i="7" s="1"/>
  <c r="K79" i="7"/>
  <c r="H79" i="11" s="1"/>
  <c r="E79" i="7"/>
  <c r="S79" i="7" s="1"/>
  <c r="L79" i="7"/>
  <c r="G78" i="11"/>
  <c r="G78" i="10"/>
  <c r="K78" i="7"/>
  <c r="L78" i="7"/>
  <c r="E78" i="7"/>
  <c r="S78" i="7" s="1"/>
  <c r="G77" i="11"/>
  <c r="K77" i="7"/>
  <c r="G77" i="10"/>
  <c r="L77" i="7"/>
  <c r="E77" i="7"/>
  <c r="S77" i="7" s="1"/>
  <c r="L76" i="7"/>
  <c r="E76" i="7"/>
  <c r="S76" i="7" s="1"/>
  <c r="G76" i="10"/>
  <c r="K76" i="7"/>
  <c r="G76" i="11"/>
  <c r="G75" i="11"/>
  <c r="G75" i="10"/>
  <c r="K75" i="7"/>
  <c r="E75" i="11"/>
  <c r="E75" i="10"/>
  <c r="G75" i="7"/>
  <c r="J75" i="11"/>
  <c r="I75" i="7"/>
  <c r="K75" i="11"/>
  <c r="L74" i="7"/>
  <c r="E74" i="7"/>
  <c r="S74" i="7" s="1"/>
  <c r="G74" i="11"/>
  <c r="K74" i="7"/>
  <c r="G74" i="10"/>
  <c r="H73" i="10"/>
  <c r="H73" i="11"/>
  <c r="J73" i="11"/>
  <c r="G73" i="7"/>
  <c r="E73" i="11"/>
  <c r="E73" i="10"/>
  <c r="K73" i="11"/>
  <c r="I73" i="7"/>
  <c r="G72" i="7"/>
  <c r="J72" i="11"/>
  <c r="G72" i="10"/>
  <c r="K72" i="7"/>
  <c r="G72" i="11"/>
  <c r="E72" i="10"/>
  <c r="E72" i="11"/>
  <c r="I72" i="7"/>
  <c r="K72" i="11"/>
  <c r="L71" i="7"/>
  <c r="E71" i="7"/>
  <c r="S71" i="7" s="1"/>
  <c r="K71" i="7"/>
  <c r="G71" i="11"/>
  <c r="G71" i="10"/>
  <c r="K70" i="7"/>
  <c r="H70" i="10" s="1"/>
  <c r="G70" i="10"/>
  <c r="E70" i="10"/>
  <c r="E70" i="11"/>
  <c r="G70" i="7"/>
  <c r="J70" i="11"/>
  <c r="I70" i="7"/>
  <c r="K70" i="11"/>
  <c r="E69" i="7"/>
  <c r="S69" i="7" s="1"/>
  <c r="L69" i="7"/>
  <c r="G69" i="11"/>
  <c r="G69" i="10"/>
  <c r="K69" i="7"/>
  <c r="K68" i="7"/>
  <c r="G68" i="10"/>
  <c r="G68" i="11"/>
  <c r="L68" i="7"/>
  <c r="E68" i="7"/>
  <c r="S68" i="7" s="1"/>
  <c r="G67" i="10"/>
  <c r="G67" i="11"/>
  <c r="K67" i="7"/>
  <c r="L67" i="7"/>
  <c r="E67" i="7"/>
  <c r="S67" i="7" s="1"/>
  <c r="E59" i="10"/>
  <c r="E59" i="11"/>
  <c r="K59" i="7"/>
  <c r="G59" i="10"/>
  <c r="G59" i="11"/>
  <c r="I66" i="7"/>
  <c r="K66" i="11"/>
  <c r="G66" i="11"/>
  <c r="K66" i="7"/>
  <c r="G66" i="10"/>
  <c r="E66" i="10"/>
  <c r="E66" i="11"/>
  <c r="G66" i="7"/>
  <c r="J66" i="11"/>
  <c r="L65" i="7"/>
  <c r="J65" i="11"/>
  <c r="I65" i="7"/>
  <c r="G65" i="10"/>
  <c r="K65" i="7"/>
  <c r="G65" i="11"/>
  <c r="E65" i="11"/>
  <c r="E65" i="10"/>
  <c r="E64" i="7"/>
  <c r="S64" i="7" s="1"/>
  <c r="L64" i="7"/>
  <c r="G64" i="11"/>
  <c r="K64" i="7"/>
  <c r="G64" i="10"/>
  <c r="G63" i="10"/>
  <c r="G63" i="11"/>
  <c r="E63" i="7"/>
  <c r="S63" i="7" s="1"/>
  <c r="L63" i="7"/>
  <c r="H63" i="10"/>
  <c r="G62" i="10"/>
  <c r="K62" i="7"/>
  <c r="H62" i="11" s="1"/>
  <c r="E62" i="7"/>
  <c r="S62" i="7" s="1"/>
  <c r="L62" i="7"/>
  <c r="L61" i="7"/>
  <c r="E61" i="7"/>
  <c r="S61" i="7" s="1"/>
  <c r="K61" i="7"/>
  <c r="G61" i="10"/>
  <c r="G61" i="11"/>
  <c r="G60" i="7"/>
  <c r="L60" i="7"/>
  <c r="I60" i="7"/>
  <c r="K60" i="11"/>
  <c r="G60" i="11"/>
  <c r="K60" i="7"/>
  <c r="G60" i="10"/>
  <c r="E60" i="10"/>
  <c r="E60" i="11"/>
  <c r="L44" i="7"/>
  <c r="L59" i="7"/>
  <c r="L45" i="7"/>
  <c r="K44" i="7"/>
  <c r="I44" i="7"/>
  <c r="Z90" i="7" l="1"/>
  <c r="W90" i="7"/>
  <c r="Z84" i="7"/>
  <c r="W84" i="7"/>
  <c r="H58" i="11"/>
  <c r="H58" i="10"/>
  <c r="H46" i="11"/>
  <c r="H46" i="10"/>
  <c r="Z60" i="7"/>
  <c r="W60" i="7"/>
  <c r="H54" i="11"/>
  <c r="H54" i="10"/>
  <c r="Z72" i="7"/>
  <c r="W72" i="7"/>
  <c r="Z73" i="7"/>
  <c r="W73" i="7"/>
  <c r="H57" i="11"/>
  <c r="H57" i="10"/>
  <c r="H50" i="11"/>
  <c r="H50" i="10"/>
  <c r="E82" i="10"/>
  <c r="S82" i="7"/>
  <c r="Z65" i="7"/>
  <c r="W65" i="7"/>
  <c r="Z82" i="7"/>
  <c r="W82" i="7"/>
  <c r="Z75" i="7"/>
  <c r="W75" i="7"/>
  <c r="Z70" i="7"/>
  <c r="W70" i="7"/>
  <c r="H52" i="11"/>
  <c r="H52" i="10"/>
  <c r="Z66" i="7"/>
  <c r="W66" i="7"/>
  <c r="AF50" i="11"/>
  <c r="AL50" i="11" s="1"/>
  <c r="H53" i="11"/>
  <c r="H53" i="10"/>
  <c r="H49" i="10"/>
  <c r="H49" i="11"/>
  <c r="H56" i="11"/>
  <c r="H56" i="10"/>
  <c r="AK24" i="7"/>
  <c r="AL51" i="11"/>
  <c r="AL83" i="11"/>
  <c r="X45" i="7"/>
  <c r="AG45" i="11" s="1"/>
  <c r="AH45" i="11" s="1"/>
  <c r="G45" i="7"/>
  <c r="J45" i="11"/>
  <c r="H45" i="11"/>
  <c r="H45" i="10"/>
  <c r="Z44" i="7"/>
  <c r="W44" i="7"/>
  <c r="AM3" i="7"/>
  <c r="AG44" i="11"/>
  <c r="AN7" i="11" s="1"/>
  <c r="AD45" i="11"/>
  <c r="AJ9" i="7"/>
  <c r="AI9" i="7"/>
  <c r="K45" i="11"/>
  <c r="I45" i="7"/>
  <c r="AL9" i="7"/>
  <c r="AN9" i="7" s="1"/>
  <c r="AK13" i="7"/>
  <c r="AI27" i="7"/>
  <c r="AK27" i="7" s="1"/>
  <c r="AG44" i="7"/>
  <c r="E82" i="11"/>
  <c r="H86" i="10"/>
  <c r="H79" i="10"/>
  <c r="H70" i="11"/>
  <c r="H44" i="11"/>
  <c r="H44" i="10"/>
  <c r="F44" i="11"/>
  <c r="F44" i="10"/>
  <c r="F90" i="11"/>
  <c r="R90" i="11" s="1"/>
  <c r="V90" i="11" s="1"/>
  <c r="F90" i="10"/>
  <c r="H90" i="11"/>
  <c r="H90" i="10"/>
  <c r="H89" i="10"/>
  <c r="K89" i="11"/>
  <c r="I89" i="7"/>
  <c r="E89" i="10"/>
  <c r="E89" i="11"/>
  <c r="G89" i="7"/>
  <c r="J89" i="11"/>
  <c r="E88" i="11"/>
  <c r="E88" i="10"/>
  <c r="G88" i="7"/>
  <c r="J88" i="11"/>
  <c r="I88" i="7"/>
  <c r="K88" i="11"/>
  <c r="H88" i="10"/>
  <c r="H88" i="11"/>
  <c r="H87" i="11"/>
  <c r="H87" i="10"/>
  <c r="K87" i="11"/>
  <c r="I87" i="7"/>
  <c r="E87" i="11"/>
  <c r="E87" i="10"/>
  <c r="J87" i="11"/>
  <c r="G87" i="7"/>
  <c r="I86" i="7"/>
  <c r="K86" i="11"/>
  <c r="G86" i="7"/>
  <c r="J86" i="11"/>
  <c r="E86" i="11"/>
  <c r="E86" i="10"/>
  <c r="G85" i="7"/>
  <c r="J85" i="11"/>
  <c r="I85" i="7"/>
  <c r="K85" i="11"/>
  <c r="E85" i="11"/>
  <c r="E85" i="10"/>
  <c r="H85" i="10"/>
  <c r="H85" i="11"/>
  <c r="H84" i="11"/>
  <c r="H84" i="10"/>
  <c r="F84" i="10"/>
  <c r="F84" i="11"/>
  <c r="R84" i="11" s="1"/>
  <c r="V84" i="11" s="1"/>
  <c r="I83" i="7"/>
  <c r="K83" i="11"/>
  <c r="H83" i="10"/>
  <c r="H83" i="11"/>
  <c r="J83" i="11"/>
  <c r="G83" i="7"/>
  <c r="E83" i="11"/>
  <c r="E83" i="10"/>
  <c r="H82" i="11"/>
  <c r="H82" i="10"/>
  <c r="F82" i="11"/>
  <c r="R82" i="11" s="1"/>
  <c r="V82" i="11" s="1"/>
  <c r="F82" i="10"/>
  <c r="J81" i="11"/>
  <c r="G81" i="7"/>
  <c r="I81" i="7"/>
  <c r="K81" i="11"/>
  <c r="E81" i="11"/>
  <c r="E81" i="10"/>
  <c r="H80" i="10"/>
  <c r="G80" i="7"/>
  <c r="J80" i="11"/>
  <c r="E80" i="10"/>
  <c r="E80" i="11"/>
  <c r="K80" i="11"/>
  <c r="I80" i="7"/>
  <c r="I79" i="7"/>
  <c r="K79" i="11"/>
  <c r="J79" i="11"/>
  <c r="G79" i="7"/>
  <c r="E79" i="10"/>
  <c r="E79" i="11"/>
  <c r="E78" i="11"/>
  <c r="E78" i="10"/>
  <c r="K78" i="11"/>
  <c r="I78" i="7"/>
  <c r="G78" i="7"/>
  <c r="J78" i="11"/>
  <c r="H78" i="11"/>
  <c r="H78" i="10"/>
  <c r="I77" i="7"/>
  <c r="K77" i="11"/>
  <c r="E77" i="10"/>
  <c r="E77" i="11"/>
  <c r="H77" i="10"/>
  <c r="H77" i="11"/>
  <c r="G77" i="7"/>
  <c r="J77" i="11"/>
  <c r="H76" i="10"/>
  <c r="H76" i="11"/>
  <c r="G76" i="7"/>
  <c r="J76" i="11"/>
  <c r="E76" i="11"/>
  <c r="E76" i="10"/>
  <c r="K76" i="11"/>
  <c r="I76" i="7"/>
  <c r="F75" i="11"/>
  <c r="R75" i="11" s="1"/>
  <c r="V75" i="11" s="1"/>
  <c r="F75" i="10"/>
  <c r="H75" i="11"/>
  <c r="H75" i="10"/>
  <c r="H74" i="11"/>
  <c r="H74" i="10"/>
  <c r="K74" i="11"/>
  <c r="I74" i="7"/>
  <c r="E74" i="11"/>
  <c r="E74" i="10"/>
  <c r="J74" i="11"/>
  <c r="G74" i="7"/>
  <c r="F73" i="11"/>
  <c r="R73" i="11" s="1"/>
  <c r="V73" i="11" s="1"/>
  <c r="F73" i="10"/>
  <c r="F72" i="10"/>
  <c r="F72" i="11"/>
  <c r="R72" i="11" s="1"/>
  <c r="V72" i="11" s="1"/>
  <c r="H72" i="11"/>
  <c r="H72" i="10"/>
  <c r="H71" i="11"/>
  <c r="H71" i="10"/>
  <c r="G71" i="7"/>
  <c r="J71" i="11"/>
  <c r="E71" i="11"/>
  <c r="E71" i="10"/>
  <c r="K71" i="11"/>
  <c r="I71" i="7"/>
  <c r="F70" i="11"/>
  <c r="R70" i="11" s="1"/>
  <c r="V70" i="11" s="1"/>
  <c r="F70" i="10"/>
  <c r="H69" i="11"/>
  <c r="H69" i="10"/>
  <c r="J69" i="11"/>
  <c r="G69" i="7"/>
  <c r="I69" i="7"/>
  <c r="K69" i="11"/>
  <c r="E69" i="11"/>
  <c r="E69" i="10"/>
  <c r="G68" i="7"/>
  <c r="J68" i="11"/>
  <c r="K68" i="11"/>
  <c r="I68" i="7"/>
  <c r="E68" i="11"/>
  <c r="E68" i="10"/>
  <c r="H68" i="11"/>
  <c r="H68" i="10"/>
  <c r="I67" i="7"/>
  <c r="K67" i="11"/>
  <c r="E67" i="11"/>
  <c r="E67" i="10"/>
  <c r="G67" i="7"/>
  <c r="J67" i="11"/>
  <c r="H67" i="10"/>
  <c r="H67" i="11"/>
  <c r="J59" i="11"/>
  <c r="G59" i="7"/>
  <c r="H59" i="11"/>
  <c r="H59" i="10"/>
  <c r="I59" i="7"/>
  <c r="K59" i="11"/>
  <c r="H66" i="10"/>
  <c r="H66" i="11"/>
  <c r="F66" i="11"/>
  <c r="R66" i="11" s="1"/>
  <c r="V66" i="11" s="1"/>
  <c r="F66" i="10"/>
  <c r="G65" i="7"/>
  <c r="K65" i="11"/>
  <c r="F65" i="10"/>
  <c r="F65" i="11"/>
  <c r="R65" i="11" s="1"/>
  <c r="V65" i="11" s="1"/>
  <c r="H65" i="10"/>
  <c r="H65" i="11"/>
  <c r="I64" i="7"/>
  <c r="K64" i="11"/>
  <c r="E64" i="10"/>
  <c r="E64" i="11"/>
  <c r="H64" i="11"/>
  <c r="H64" i="10"/>
  <c r="G64" i="7"/>
  <c r="J64" i="11"/>
  <c r="G63" i="7"/>
  <c r="J63" i="11"/>
  <c r="E63" i="11"/>
  <c r="E63" i="10"/>
  <c r="K63" i="11"/>
  <c r="I63" i="7"/>
  <c r="H62" i="10"/>
  <c r="K62" i="11"/>
  <c r="I62" i="7"/>
  <c r="E62" i="10"/>
  <c r="E62" i="11"/>
  <c r="G62" i="7"/>
  <c r="J62" i="11"/>
  <c r="H61" i="11"/>
  <c r="H61" i="10"/>
  <c r="G61" i="7"/>
  <c r="J61" i="11"/>
  <c r="E61" i="11"/>
  <c r="E61" i="10"/>
  <c r="K61" i="11"/>
  <c r="I61" i="7"/>
  <c r="J60" i="11"/>
  <c r="H60" i="11"/>
  <c r="H60" i="10"/>
  <c r="F60" i="10"/>
  <c r="F60" i="11"/>
  <c r="R60" i="11" s="1"/>
  <c r="V60" i="11" s="1"/>
  <c r="Z89" i="7" l="1"/>
  <c r="W89" i="7"/>
  <c r="AA90" i="7"/>
  <c r="AC90" i="11"/>
  <c r="AE90" i="11" s="1"/>
  <c r="AK90" i="11" s="1"/>
  <c r="AC60" i="11"/>
  <c r="AE60" i="11" s="1"/>
  <c r="AK60" i="11" s="1"/>
  <c r="AA60" i="7"/>
  <c r="Z67" i="7"/>
  <c r="W67" i="7"/>
  <c r="Z63" i="7"/>
  <c r="W63" i="7"/>
  <c r="Z77" i="7"/>
  <c r="W77" i="7"/>
  <c r="Z85" i="7"/>
  <c r="W85" i="7"/>
  <c r="Z62" i="7"/>
  <c r="W62" i="7"/>
  <c r="Z71" i="7"/>
  <c r="W71" i="7"/>
  <c r="Z80" i="7"/>
  <c r="W80" i="7"/>
  <c r="Z83" i="7"/>
  <c r="W83" i="7"/>
  <c r="Z61" i="7"/>
  <c r="W61" i="7"/>
  <c r="Z59" i="7"/>
  <c r="W59" i="7"/>
  <c r="Z69" i="7"/>
  <c r="W69" i="7"/>
  <c r="AC73" i="11"/>
  <c r="AE73" i="11" s="1"/>
  <c r="AK73" i="11" s="1"/>
  <c r="AA73" i="7"/>
  <c r="Z68" i="7"/>
  <c r="W68" i="7"/>
  <c r="Z74" i="7"/>
  <c r="W74" i="7"/>
  <c r="Z86" i="7"/>
  <c r="W86" i="7"/>
  <c r="AA70" i="7"/>
  <c r="AC70" i="11"/>
  <c r="AE70" i="11" s="1"/>
  <c r="AK70" i="11" s="1"/>
  <c r="AA72" i="7"/>
  <c r="AC72" i="11"/>
  <c r="AE72" i="11" s="1"/>
  <c r="AK72" i="11" s="1"/>
  <c r="AA65" i="7"/>
  <c r="AC65" i="11"/>
  <c r="AE65" i="11" s="1"/>
  <c r="AK65" i="11" s="1"/>
  <c r="Z76" i="7"/>
  <c r="W76" i="7"/>
  <c r="Z81" i="7"/>
  <c r="W81" i="7"/>
  <c r="Z64" i="7"/>
  <c r="W64" i="7"/>
  <c r="AA75" i="7"/>
  <c r="AC75" i="11"/>
  <c r="AE75" i="11" s="1"/>
  <c r="AK75" i="11" s="1"/>
  <c r="Z78" i="7"/>
  <c r="W78" i="7"/>
  <c r="Z88" i="7"/>
  <c r="W88" i="7"/>
  <c r="AA84" i="7"/>
  <c r="AC84" i="11"/>
  <c r="AE84" i="11" s="1"/>
  <c r="AK84" i="11" s="1"/>
  <c r="Z79" i="7"/>
  <c r="W79" i="7"/>
  <c r="Z87" i="7"/>
  <c r="W87" i="7"/>
  <c r="AC66" i="11"/>
  <c r="AE66" i="11" s="1"/>
  <c r="AK66" i="11" s="1"/>
  <c r="AA66" i="7"/>
  <c r="AC82" i="11"/>
  <c r="AE82" i="11" s="1"/>
  <c r="AK82" i="11" s="1"/>
  <c r="AA82" i="7"/>
  <c r="AK9" i="7"/>
  <c r="AK19" i="7"/>
  <c r="AL19" i="7" s="1"/>
  <c r="AL3" i="7"/>
  <c r="AN3" i="7" s="1"/>
  <c r="Z45" i="7"/>
  <c r="W45" i="7"/>
  <c r="F45" i="11"/>
  <c r="R45" i="11" s="1"/>
  <c r="V45" i="11" s="1"/>
  <c r="X45" i="11" s="1"/>
  <c r="AF45" i="11" s="1"/>
  <c r="F45" i="10"/>
  <c r="AA44" i="7"/>
  <c r="AC44" i="11"/>
  <c r="AT3" i="11"/>
  <c r="AS3" i="11"/>
  <c r="AT7" i="11"/>
  <c r="AS7" i="11"/>
  <c r="AO7" i="11"/>
  <c r="AV7" i="11"/>
  <c r="AQ7" i="11"/>
  <c r="X90" i="11"/>
  <c r="AF90" i="11"/>
  <c r="AL90" i="11" s="1"/>
  <c r="AF60" i="11"/>
  <c r="AL60" i="11" s="1"/>
  <c r="X60" i="11"/>
  <c r="X65" i="11"/>
  <c r="AF65" i="11" s="1"/>
  <c r="AL65" i="11" s="1"/>
  <c r="X75" i="11"/>
  <c r="AF75" i="11" s="1"/>
  <c r="AL75" i="11" s="1"/>
  <c r="AF73" i="11"/>
  <c r="AL73" i="11" s="1"/>
  <c r="X73" i="11"/>
  <c r="X82" i="11"/>
  <c r="AF82" i="11"/>
  <c r="AL82" i="11" s="1"/>
  <c r="X72" i="11"/>
  <c r="AF72" i="11" s="1"/>
  <c r="AL72" i="11" s="1"/>
  <c r="X70" i="11"/>
  <c r="AF70" i="11" s="1"/>
  <c r="AL70" i="11" s="1"/>
  <c r="X66" i="11"/>
  <c r="AF66" i="11" s="1"/>
  <c r="AL66" i="11" s="1"/>
  <c r="X84" i="11"/>
  <c r="AF84" i="11" s="1"/>
  <c r="AL84" i="11" s="1"/>
  <c r="F89" i="10"/>
  <c r="F89" i="11"/>
  <c r="F88" i="11"/>
  <c r="R88" i="11" s="1"/>
  <c r="V88" i="11" s="1"/>
  <c r="F88" i="10"/>
  <c r="F87" i="10"/>
  <c r="F87" i="11"/>
  <c r="R87" i="11" s="1"/>
  <c r="V87" i="11" s="1"/>
  <c r="F86" i="10"/>
  <c r="F86" i="11"/>
  <c r="R86" i="11" s="1"/>
  <c r="V86" i="11" s="1"/>
  <c r="F85" i="11"/>
  <c r="R85" i="11" s="1"/>
  <c r="V85" i="11" s="1"/>
  <c r="F85" i="10"/>
  <c r="F83" i="11"/>
  <c r="F83" i="10"/>
  <c r="F81" i="11"/>
  <c r="R81" i="11" s="1"/>
  <c r="V81" i="11" s="1"/>
  <c r="F81" i="10"/>
  <c r="F80" i="11"/>
  <c r="R80" i="11" s="1"/>
  <c r="V80" i="11" s="1"/>
  <c r="F80" i="10"/>
  <c r="F79" i="11"/>
  <c r="F79" i="10"/>
  <c r="F78" i="10"/>
  <c r="F78" i="11"/>
  <c r="R78" i="11" s="1"/>
  <c r="V78" i="11" s="1"/>
  <c r="F77" i="10"/>
  <c r="F77" i="11"/>
  <c r="R77" i="11" s="1"/>
  <c r="V77" i="11" s="1"/>
  <c r="F76" i="11"/>
  <c r="R76" i="11" s="1"/>
  <c r="V76" i="11" s="1"/>
  <c r="F76" i="10"/>
  <c r="F74" i="10"/>
  <c r="F74" i="11"/>
  <c r="R74" i="11" s="1"/>
  <c r="V74" i="11" s="1"/>
  <c r="F71" i="11"/>
  <c r="R71" i="11" s="1"/>
  <c r="V71" i="11" s="1"/>
  <c r="F71" i="10"/>
  <c r="F69" i="11"/>
  <c r="R69" i="11" s="1"/>
  <c r="V69" i="11" s="1"/>
  <c r="F69" i="10"/>
  <c r="F68" i="10"/>
  <c r="F68" i="11"/>
  <c r="R68" i="11" s="1"/>
  <c r="V68" i="11" s="1"/>
  <c r="F67" i="11"/>
  <c r="R67" i="11" s="1"/>
  <c r="V67" i="11" s="1"/>
  <c r="F67" i="10"/>
  <c r="F59" i="10"/>
  <c r="F59" i="11"/>
  <c r="R59" i="11" s="1"/>
  <c r="V59" i="11" s="1"/>
  <c r="F64" i="11"/>
  <c r="R64" i="11" s="1"/>
  <c r="V64" i="11" s="1"/>
  <c r="F64" i="10"/>
  <c r="F63" i="11"/>
  <c r="R63" i="11" s="1"/>
  <c r="V63" i="11" s="1"/>
  <c r="F63" i="10"/>
  <c r="F62" i="11"/>
  <c r="F62" i="10"/>
  <c r="F61" i="10"/>
  <c r="F61" i="11"/>
  <c r="R61" i="11" s="1"/>
  <c r="V61" i="11" s="1"/>
  <c r="AJ3" i="7" l="1"/>
  <c r="AA89" i="7"/>
  <c r="AC89" i="11"/>
  <c r="AE89" i="11" s="1"/>
  <c r="AK89" i="11" s="1"/>
  <c r="AC79" i="11"/>
  <c r="AE79" i="11" s="1"/>
  <c r="AK79" i="11" s="1"/>
  <c r="AA79" i="7"/>
  <c r="AA74" i="7"/>
  <c r="AC74" i="11"/>
  <c r="AE74" i="11" s="1"/>
  <c r="AK74" i="11" s="1"/>
  <c r="AC59" i="11"/>
  <c r="AE59" i="11" s="1"/>
  <c r="AK59" i="11" s="1"/>
  <c r="AA59" i="7"/>
  <c r="AA71" i="7"/>
  <c r="AC71" i="11"/>
  <c r="AE71" i="11" s="1"/>
  <c r="AK71" i="11" s="1"/>
  <c r="AC63" i="11"/>
  <c r="AE63" i="11" s="1"/>
  <c r="AK63" i="11" s="1"/>
  <c r="AA63" i="7"/>
  <c r="AC64" i="11"/>
  <c r="AE64" i="11" s="1"/>
  <c r="AK64" i="11" s="1"/>
  <c r="AA64" i="7"/>
  <c r="AC68" i="11"/>
  <c r="AE68" i="11" s="1"/>
  <c r="AK68" i="11" s="1"/>
  <c r="AA68" i="7"/>
  <c r="AC61" i="11"/>
  <c r="AE61" i="11" s="1"/>
  <c r="AK61" i="11" s="1"/>
  <c r="AA61" i="7"/>
  <c r="AC62" i="11"/>
  <c r="AE62" i="11" s="1"/>
  <c r="AK62" i="11" s="1"/>
  <c r="AA62" i="7"/>
  <c r="AC67" i="11"/>
  <c r="AE67" i="11" s="1"/>
  <c r="AK67" i="11" s="1"/>
  <c r="AA67" i="7"/>
  <c r="AL45" i="11"/>
  <c r="AC88" i="11"/>
  <c r="AE88" i="11" s="1"/>
  <c r="AK88" i="11" s="1"/>
  <c r="AA88" i="7"/>
  <c r="AA81" i="7"/>
  <c r="AC81" i="11"/>
  <c r="AE81" i="11" s="1"/>
  <c r="AK81" i="11" s="1"/>
  <c r="AC83" i="11"/>
  <c r="AE83" i="11" s="1"/>
  <c r="AK83" i="11" s="1"/>
  <c r="AA83" i="7"/>
  <c r="AC85" i="11"/>
  <c r="AE85" i="11" s="1"/>
  <c r="AK85" i="11" s="1"/>
  <c r="AA85" i="7"/>
  <c r="AA87" i="7"/>
  <c r="AC87" i="11"/>
  <c r="AE87" i="11" s="1"/>
  <c r="AK87" i="11" s="1"/>
  <c r="AC78" i="11"/>
  <c r="AE78" i="11" s="1"/>
  <c r="AK78" i="11" s="1"/>
  <c r="AA78" i="7"/>
  <c r="AA76" i="7"/>
  <c r="AC76" i="11"/>
  <c r="AE76" i="11" s="1"/>
  <c r="AK76" i="11" s="1"/>
  <c r="AC86" i="11"/>
  <c r="AE86" i="11" s="1"/>
  <c r="AK86" i="11" s="1"/>
  <c r="AA86" i="7"/>
  <c r="AA69" i="7"/>
  <c r="AC69" i="11"/>
  <c r="AE69" i="11" s="1"/>
  <c r="AK69" i="11" s="1"/>
  <c r="AC80" i="11"/>
  <c r="AE80" i="11" s="1"/>
  <c r="AK80" i="11" s="1"/>
  <c r="AA80" i="7"/>
  <c r="AA77" i="7"/>
  <c r="AC77" i="11"/>
  <c r="AE77" i="11" s="1"/>
  <c r="AK77" i="11" s="1"/>
  <c r="AU3" i="11"/>
  <c r="AI3" i="7"/>
  <c r="AS11" i="11"/>
  <c r="AU7" i="11"/>
  <c r="AT11" i="11"/>
  <c r="AP7" i="11"/>
  <c r="AA45" i="7"/>
  <c r="AO3" i="7" s="1"/>
  <c r="AC45" i="11"/>
  <c r="AE45" i="11" s="1"/>
  <c r="X77" i="11"/>
  <c r="AF77" i="11" s="1"/>
  <c r="AL77" i="11" s="1"/>
  <c r="X78" i="11"/>
  <c r="AF78" i="11" s="1"/>
  <c r="AL78" i="11" s="1"/>
  <c r="X71" i="11"/>
  <c r="AF71" i="11" s="1"/>
  <c r="AL71" i="11" s="1"/>
  <c r="X88" i="11"/>
  <c r="AF88" i="11" s="1"/>
  <c r="AL88" i="11" s="1"/>
  <c r="X63" i="11"/>
  <c r="AF63" i="11" s="1"/>
  <c r="AL63" i="11" s="1"/>
  <c r="X59" i="11"/>
  <c r="AF59" i="11"/>
  <c r="AV3" i="11" s="1"/>
  <c r="X74" i="11"/>
  <c r="AF74" i="11" s="1"/>
  <c r="AL74" i="11" s="1"/>
  <c r="X67" i="11"/>
  <c r="AF67" i="11" s="1"/>
  <c r="AL67" i="11" s="1"/>
  <c r="X85" i="11"/>
  <c r="AF85" i="11" s="1"/>
  <c r="AL85" i="11" s="1"/>
  <c r="X61" i="11"/>
  <c r="AF61" i="11" s="1"/>
  <c r="AL61" i="11" s="1"/>
  <c r="X68" i="11"/>
  <c r="AF68" i="11" s="1"/>
  <c r="AL68" i="11" s="1"/>
  <c r="X86" i="11"/>
  <c r="AF86" i="11" s="1"/>
  <c r="AL86" i="11" s="1"/>
  <c r="AF76" i="11"/>
  <c r="AL76" i="11" s="1"/>
  <c r="X76" i="11"/>
  <c r="X80" i="11"/>
  <c r="AF80" i="11" s="1"/>
  <c r="AL80" i="11" s="1"/>
  <c r="X87" i="11"/>
  <c r="AF87" i="11"/>
  <c r="AL87" i="11" s="1"/>
  <c r="X64" i="11"/>
  <c r="AF64" i="11" s="1"/>
  <c r="AL64" i="11" s="1"/>
  <c r="X69" i="11"/>
  <c r="AF69" i="11"/>
  <c r="AL69" i="11" s="1"/>
  <c r="X81" i="11"/>
  <c r="AF81" i="11" s="1"/>
  <c r="AL81" i="11" s="1"/>
  <c r="AN3" i="11" l="1"/>
  <c r="AN11" i="11" s="1"/>
  <c r="AO3" i="11"/>
  <c r="AO11" i="11" s="1"/>
  <c r="AK3" i="7"/>
  <c r="AI19" i="7"/>
  <c r="AJ19" i="7" s="1"/>
  <c r="AP3" i="7"/>
  <c r="AQ3" i="7" s="1"/>
  <c r="AK45" i="11"/>
  <c r="AQ3" i="11"/>
  <c r="AQ11" i="11" s="1"/>
  <c r="AU11" i="11"/>
  <c r="AL59" i="11"/>
  <c r="AV11" i="11"/>
  <c r="AP3" i="11" l="1"/>
  <c r="AP11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AD1" authorId="0" shapeId="0" xr:uid="{00000000-0006-0000-0100-000001000000}">
      <text/>
    </comment>
  </commentList>
</comments>
</file>

<file path=xl/sharedStrings.xml><?xml version="1.0" encoding="utf-8"?>
<sst xmlns="http://schemas.openxmlformats.org/spreadsheetml/2006/main" count="1895" uniqueCount="717">
  <si>
    <t>Home</t>
  </si>
  <si>
    <t>Away</t>
  </si>
  <si>
    <t>Spread</t>
  </si>
  <si>
    <t>(Intercept)</t>
  </si>
  <si>
    <t>Predicted Spread</t>
  </si>
  <si>
    <t>Predicted Side</t>
  </si>
  <si>
    <t>W</t>
  </si>
  <si>
    <t>L</t>
  </si>
  <si>
    <t>Win %</t>
  </si>
  <si>
    <t>Total Winnings</t>
  </si>
  <si>
    <t>Correct</t>
  </si>
  <si>
    <t>Not Correct</t>
  </si>
  <si>
    <t>% Correct</t>
  </si>
  <si>
    <t>spread_home</t>
  </si>
  <si>
    <t>Side Result</t>
  </si>
  <si>
    <t>Predicted Winner Cover</t>
  </si>
  <si>
    <t>Market Side Correct</t>
  </si>
  <si>
    <t>win_pct_diff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</si>
  <si>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</si>
  <si>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</si>
  <si>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</si>
  <si>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</si>
  <si>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</si>
  <si>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</si>
  <si>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</si>
  <si>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</si>
  <si>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Alabama</t>
  </si>
  <si>
    <t>Oregon</t>
  </si>
  <si>
    <t>Penn State</t>
  </si>
  <si>
    <t>Washington State</t>
  </si>
  <si>
    <t>Sum</t>
  </si>
  <si>
    <t>Absolute Difference from Prediction</t>
  </si>
  <si>
    <t>Houston</t>
  </si>
  <si>
    <t>Tennessee</t>
  </si>
  <si>
    <t>Predictive_PwrRk_diff</t>
  </si>
  <si>
    <t>Absolute Difference from Market</t>
  </si>
  <si>
    <t>Avg Abs Spread Diff</t>
  </si>
  <si>
    <t>Home Final</t>
  </si>
  <si>
    <t>Away Final</t>
  </si>
  <si>
    <t>Model Predicted Side</t>
  </si>
  <si>
    <t>Market Predicted Side</t>
  </si>
  <si>
    <t>Market - Winning Team Covered (Y/N)</t>
  </si>
  <si>
    <t>Model Side Correct</t>
  </si>
  <si>
    <t>Difference from Prediction</t>
  </si>
  <si>
    <t>Overall Market Correct2</t>
  </si>
  <si>
    <t>Difference from Market</t>
  </si>
  <si>
    <t>Air Force</t>
  </si>
  <si>
    <t>Akron</t>
  </si>
  <si>
    <t>Arizona State</t>
  </si>
  <si>
    <t>Arkansas</t>
  </si>
  <si>
    <t>Army</t>
  </si>
  <si>
    <t>Auburn</t>
  </si>
  <si>
    <t>Baylor</t>
  </si>
  <si>
    <t>Boston College</t>
  </si>
  <si>
    <t>Bowling Green</t>
  </si>
  <si>
    <t>BYU</t>
  </si>
  <si>
    <t>Charlotte</t>
  </si>
  <si>
    <t>Cincinnati</t>
  </si>
  <si>
    <t>Clemson</t>
  </si>
  <si>
    <t>Colorado State</t>
  </si>
  <si>
    <t>Duke</t>
  </si>
  <si>
    <t>East Carolina</t>
  </si>
  <si>
    <t>Eastern Michigan</t>
  </si>
  <si>
    <t>Florida Atlantic</t>
  </si>
  <si>
    <t>Florida State</t>
  </si>
  <si>
    <t>Georgia State</t>
  </si>
  <si>
    <t>Georgia Tech</t>
  </si>
  <si>
    <t>Illinois</t>
  </si>
  <si>
    <t>Indiana</t>
  </si>
  <si>
    <t>Iowa</t>
  </si>
  <si>
    <t>Kansas State</t>
  </si>
  <si>
    <t>Louisiana</t>
  </si>
  <si>
    <t>LSU</t>
  </si>
  <si>
    <t>Memphis</t>
  </si>
  <si>
    <t>Miami</t>
  </si>
  <si>
    <t>Miami (OH)</t>
  </si>
  <si>
    <t>Michigan</t>
  </si>
  <si>
    <t>Michigan State</t>
  </si>
  <si>
    <t>Minnesota</t>
  </si>
  <si>
    <t>Mississippi State</t>
  </si>
  <si>
    <t>Missouri</t>
  </si>
  <si>
    <t>Navy</t>
  </si>
  <si>
    <t>Nebraska</t>
  </si>
  <si>
    <t>Nevada</t>
  </si>
  <si>
    <t>North Carolina</t>
  </si>
  <si>
    <t>Northern Illinois</t>
  </si>
  <si>
    <t>North Texas</t>
  </si>
  <si>
    <t>Northwestern</t>
  </si>
  <si>
    <t>Ohio</t>
  </si>
  <si>
    <t>Ohio State</t>
  </si>
  <si>
    <t>Oklahoma</t>
  </si>
  <si>
    <t>Oklahoma State</t>
  </si>
  <si>
    <t>Ole Miss</t>
  </si>
  <si>
    <t>Pittsburgh</t>
  </si>
  <si>
    <t>Rutgers</t>
  </si>
  <si>
    <t>San Diego State</t>
  </si>
  <si>
    <t>SMU</t>
  </si>
  <si>
    <t>South Carolina</t>
  </si>
  <si>
    <t>Stanford</t>
  </si>
  <si>
    <t>TCU</t>
  </si>
  <si>
    <t>Temple</t>
  </si>
  <si>
    <t>Texas</t>
  </si>
  <si>
    <t>Texas Tech</t>
  </si>
  <si>
    <t>Toledo</t>
  </si>
  <si>
    <t>Tulane</t>
  </si>
  <si>
    <t>UAB</t>
  </si>
  <si>
    <t>UCF</t>
  </si>
  <si>
    <t>UCLA</t>
  </si>
  <si>
    <t>UNLV</t>
  </si>
  <si>
    <t>USC</t>
  </si>
  <si>
    <t>Utah</t>
  </si>
  <si>
    <t>UT San Antonio</t>
  </si>
  <si>
    <t>Virginia</t>
  </si>
  <si>
    <t>Wake Forest</t>
  </si>
  <si>
    <t>Washington</t>
  </si>
  <si>
    <t>Western Michigan</t>
  </si>
  <si>
    <t>West Virginia</t>
  </si>
  <si>
    <t>Wisconsin</t>
  </si>
  <si>
    <t>Side</t>
  </si>
  <si>
    <t>O/U 
(Does not use this tool)</t>
  </si>
  <si>
    <t>Total</t>
  </si>
  <si>
    <t>Bet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</si>
  <si>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</si>
  <si>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</si>
  <si>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</si>
  <si>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</si>
  <si>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</si>
  <si>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</si>
  <si>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</si>
  <si>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</si>
  <si>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</si>
  <si>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</si>
  <si>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</si>
  <si>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</si>
  <si>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</si>
  <si>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</si>
  <si>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</si>
  <si>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</si>
  <si>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</si>
  <si>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</si>
  <si>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</si>
  <si>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Record - Sides</t>
  </si>
  <si>
    <t>Record - Spread</t>
  </si>
  <si>
    <t>Overall</t>
  </si>
  <si>
    <t>Line</t>
  </si>
  <si>
    <t>Predicted Home Cover</t>
  </si>
  <si>
    <t>Model Winner Predicted Cover</t>
  </si>
  <si>
    <t>Model Predicted Home Cover</t>
  </si>
  <si>
    <t>Model Spread Correct</t>
  </si>
  <si>
    <t xml:space="preserve">Actual Difference </t>
  </si>
  <si>
    <t>Spread Team</t>
  </si>
  <si>
    <t>Ball State</t>
  </si>
  <si>
    <t>Buffalo</t>
  </si>
  <si>
    <t>Central Michigan</t>
  </si>
  <si>
    <t>Connecticut</t>
  </si>
  <si>
    <t>Kent State</t>
  </si>
  <si>
    <t>South Florida</t>
  </si>
  <si>
    <t>Avg Spread Diff</t>
  </si>
  <si>
    <t>Model - Winning Team Covers</t>
  </si>
  <si>
    <t>Pwr_rk_diff</t>
  </si>
  <si>
    <t>WinProb</t>
  </si>
  <si>
    <t>Win Probability</t>
  </si>
  <si>
    <t>Win Probability Predicted Side</t>
  </si>
  <si>
    <t>Model Home Win Probability</t>
  </si>
  <si>
    <t>Probability</t>
  </si>
  <si>
    <t>Proabability Predicted Side</t>
  </si>
  <si>
    <t>Home Team Covered Market</t>
  </si>
  <si>
    <t>Home Team Covered Predicted</t>
  </si>
  <si>
    <t>Win Probability Side Correct</t>
  </si>
  <si>
    <t>Market Side Correct2</t>
  </si>
  <si>
    <t>Covered Market Spread and Market Side Correct</t>
  </si>
  <si>
    <t>Covered Model Spread and Model Side Correct</t>
  </si>
  <si>
    <t>Avg Abs. Spread Diff</t>
  </si>
  <si>
    <t>Market</t>
  </si>
  <si>
    <t>N</t>
  </si>
  <si>
    <t>Y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</si>
  <si>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</si>
  <si>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</si>
  <si>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</si>
  <si>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</si>
  <si>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</si>
  <si>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</si>
  <si>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</si>
  <si>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</si>
  <si>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</si>
  <si>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</si>
  <si>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</si>
  <si>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</si>
  <si>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Pwr_rk_diff</t>
  </si>
  <si>
    <t>team_id</t>
  </si>
  <si>
    <t>school</t>
  </si>
  <si>
    <t>conference</t>
  </si>
  <si>
    <t>PWr_Rk_Avg</t>
  </si>
  <si>
    <t>win_pct</t>
  </si>
  <si>
    <t>elo</t>
  </si>
  <si>
    <t>SRS</t>
  </si>
  <si>
    <t>fpi</t>
  </si>
  <si>
    <t>FEI</t>
  </si>
  <si>
    <t>sp_plus</t>
  </si>
  <si>
    <t>postgame_wp</t>
  </si>
  <si>
    <t>AP_rank</t>
  </si>
  <si>
    <t>Air Force</t>
  </si>
  <si>
    <t>Mountain West</t>
  </si>
  <si>
    <t>11.79</t>
  </si>
  <si>
    <t>3.7</t>
  </si>
  <si>
    <t>.48</t>
  </si>
  <si>
    <t>Akron</t>
  </si>
  <si>
    <t>Mid-American</t>
  </si>
  <si>
    <t>-19.33</t>
  </si>
  <si>
    <t>-21.6</t>
  </si>
  <si>
    <t>-1.09</t>
  </si>
  <si>
    <t>Alabama</t>
  </si>
  <si>
    <t>SEC</t>
  </si>
  <si>
    <t>18.87</t>
  </si>
  <si>
    <t>23.6</t>
  </si>
  <si>
    <t>.89</t>
  </si>
  <si>
    <t>Appalachian State</t>
  </si>
  <si>
    <t>Sun Belt</t>
  </si>
  <si>
    <t>-0.56</t>
  </si>
  <si>
    <t>-5.3</t>
  </si>
  <si>
    <t>-.18</t>
  </si>
  <si>
    <t>Arizona</t>
  </si>
  <si>
    <t>Pac-12</t>
  </si>
  <si>
    <t>7.87</t>
  </si>
  <si>
    <t>7.2</t>
  </si>
  <si>
    <t>.26</t>
  </si>
  <si>
    <t>Arizona State</t>
  </si>
  <si>
    <t>-5.97</t>
  </si>
  <si>
    <t>-6.1</t>
  </si>
  <si>
    <t>-.12</t>
  </si>
  <si>
    <t>Arkansas</t>
  </si>
  <si>
    <t>3.56</t>
  </si>
  <si>
    <t>7.5</t>
  </si>
  <si>
    <t>.23</t>
  </si>
  <si>
    <t>Arkansas State</t>
  </si>
  <si>
    <t>-3.65</t>
  </si>
  <si>
    <t>-15.7</t>
  </si>
  <si>
    <t>-.83</t>
  </si>
  <si>
    <t>Army</t>
  </si>
  <si>
    <t>FBS Independents</t>
  </si>
  <si>
    <t>-5.04</t>
  </si>
  <si>
    <t>-9.3</t>
  </si>
  <si>
    <t>-.49</t>
  </si>
  <si>
    <t>Auburn</t>
  </si>
  <si>
    <t>3.39</t>
  </si>
  <si>
    <t>7.4</t>
  </si>
  <si>
    <t>.32</t>
  </si>
  <si>
    <t>Ball State</t>
  </si>
  <si>
    <t>-13.57</t>
  </si>
  <si>
    <t>-15.5</t>
  </si>
  <si>
    <t>-.96</t>
  </si>
  <si>
    <t>Baylor</t>
  </si>
  <si>
    <t>Big 12</t>
  </si>
  <si>
    <t>-0.78</t>
  </si>
  <si>
    <t>-2.6</t>
  </si>
  <si>
    <t>-.07</t>
  </si>
  <si>
    <t>Boise State</t>
  </si>
  <si>
    <t>-1.43</t>
  </si>
  <si>
    <t>-0.7</t>
  </si>
  <si>
    <t>-.09</t>
  </si>
  <si>
    <t>Boston College</t>
  </si>
  <si>
    <t>ACC</t>
  </si>
  <si>
    <t>-0.18</t>
  </si>
  <si>
    <t>-3.0</t>
  </si>
  <si>
    <t>Bowling Green</t>
  </si>
  <si>
    <t>-2.58</t>
  </si>
  <si>
    <t>-8.6</t>
  </si>
  <si>
    <t>-.41</t>
  </si>
  <si>
    <t>Buffalo</t>
  </si>
  <si>
    <t>-8.47</t>
  </si>
  <si>
    <t>-12.3</t>
  </si>
  <si>
    <t>-.43</t>
  </si>
  <si>
    <t>BYU</t>
  </si>
  <si>
    <t>3.27</t>
  </si>
  <si>
    <t>0.8</t>
  </si>
  <si>
    <t>.03</t>
  </si>
  <si>
    <t>California</t>
  </si>
  <si>
    <t>-0.01</t>
  </si>
  <si>
    <t>3.3</t>
  </si>
  <si>
    <t>Central Michigan</t>
  </si>
  <si>
    <t>-12.50</t>
  </si>
  <si>
    <t>-12.6</t>
  </si>
  <si>
    <t>-.70</t>
  </si>
  <si>
    <t>Charlotte</t>
  </si>
  <si>
    <t>American Athletic</t>
  </si>
  <si>
    <t>-7.58</t>
  </si>
  <si>
    <t>-10.6</t>
  </si>
  <si>
    <t>-.65</t>
  </si>
  <si>
    <t>Cincinnati</t>
  </si>
  <si>
    <t>-1.72</t>
  </si>
  <si>
    <t>3.2</t>
  </si>
  <si>
    <t>-.04</t>
  </si>
  <si>
    <t>Clemson</t>
  </si>
  <si>
    <t>9.68</t>
  </si>
  <si>
    <t>14.3</t>
  </si>
  <si>
    <t>.51</t>
  </si>
  <si>
    <t>Coastal Carolina</t>
  </si>
  <si>
    <t>2.13</t>
  </si>
  <si>
    <t>-1.4</t>
  </si>
  <si>
    <t>-.31</t>
  </si>
  <si>
    <t>Colorado</t>
  </si>
  <si>
    <t>3.42</t>
  </si>
  <si>
    <t>-1.9</t>
  </si>
  <si>
    <t>Colorado State</t>
  </si>
  <si>
    <t>-4.76</t>
  </si>
  <si>
    <t>-12.1</t>
  </si>
  <si>
    <t>-.53</t>
  </si>
  <si>
    <t>Connecticut</t>
  </si>
  <si>
    <t>-9.48</t>
  </si>
  <si>
    <t>-13.7</t>
  </si>
  <si>
    <t>-.69</t>
  </si>
  <si>
    <t>Duke</t>
  </si>
  <si>
    <t>15.61</t>
  </si>
  <si>
    <t>11.8</t>
  </si>
  <si>
    <t>.62</t>
  </si>
  <si>
    <t>East Carolina</t>
  </si>
  <si>
    <t>-9.23</t>
  </si>
  <si>
    <t>-8.2</t>
  </si>
  <si>
    <t>-.52</t>
  </si>
  <si>
    <t>Eastern Michigan</t>
  </si>
  <si>
    <t>-10.47</t>
  </si>
  <si>
    <t>-13.9</t>
  </si>
  <si>
    <t>-.75</t>
  </si>
  <si>
    <t>Florida</t>
  </si>
  <si>
    <t>6.55</t>
  </si>
  <si>
    <t>.33</t>
  </si>
  <si>
    <t>Florida Atlantic</t>
  </si>
  <si>
    <t>-3.58</t>
  </si>
  <si>
    <t>-6.3</t>
  </si>
  <si>
    <t>-.29</t>
  </si>
  <si>
    <t>Florida International</t>
  </si>
  <si>
    <t>Conference USA</t>
  </si>
  <si>
    <t>-11.28</t>
  </si>
  <si>
    <t>-19.2</t>
  </si>
  <si>
    <t>-.89</t>
  </si>
  <si>
    <t>Florida State</t>
  </si>
  <si>
    <t>23.19</t>
  </si>
  <si>
    <t>22.7</t>
  </si>
  <si>
    <t>1.00</t>
  </si>
  <si>
    <t>Fresno State</t>
  </si>
  <si>
    <t>4.20</t>
  </si>
  <si>
    <t>2.4</t>
  </si>
  <si>
    <t>Georgia</t>
  </si>
  <si>
    <t>12.91</t>
  </si>
  <si>
    <t>22.5</t>
  </si>
  <si>
    <t>.97</t>
  </si>
  <si>
    <t>Georgia Southern</t>
  </si>
  <si>
    <t>-3.6</t>
  </si>
  <si>
    <t>-.23</t>
  </si>
  <si>
    <t>Georgia State</t>
  </si>
  <si>
    <t>5.16</t>
  </si>
  <si>
    <t>-2.2</t>
  </si>
  <si>
    <t>Georgia Tech</t>
  </si>
  <si>
    <t>0.17</t>
  </si>
  <si>
    <t>-0.5</t>
  </si>
  <si>
    <t>Hawai'i</t>
  </si>
  <si>
    <t>-13.67</t>
  </si>
  <si>
    <t>-16.1</t>
  </si>
  <si>
    <t>-1.01</t>
  </si>
  <si>
    <t>Houston</t>
  </si>
  <si>
    <t>-1.42</t>
  </si>
  <si>
    <t>1.3</t>
  </si>
  <si>
    <t>-.06</t>
  </si>
  <si>
    <t>Illinois</t>
  </si>
  <si>
    <t>Big Ten</t>
  </si>
  <si>
    <t>0.23</t>
  </si>
  <si>
    <t>0.1</t>
  </si>
  <si>
    <t>Indiana</t>
  </si>
  <si>
    <t>-3.26</t>
  </si>
  <si>
    <t>-6.2</t>
  </si>
  <si>
    <t>-.46</t>
  </si>
  <si>
    <t>Iowa</t>
  </si>
  <si>
    <t>8.73</t>
  </si>
  <si>
    <t>6.5</t>
  </si>
  <si>
    <t>.28</t>
  </si>
  <si>
    <t>Iowa State</t>
  </si>
  <si>
    <t>6.57</t>
  </si>
  <si>
    <t>6.0</t>
  </si>
  <si>
    <t>.36</t>
  </si>
  <si>
    <t>Jacksonville State</t>
  </si>
  <si>
    <t>0.96</t>
  </si>
  <si>
    <t>-7.3</t>
  </si>
  <si>
    <t>James Madison</t>
  </si>
  <si>
    <t>11.66</t>
  </si>
  <si>
    <t>3.0</t>
  </si>
  <si>
    <t>.30</t>
  </si>
  <si>
    <t>Kansas</t>
  </si>
  <si>
    <t>6.89</t>
  </si>
  <si>
    <t>5.1</t>
  </si>
  <si>
    <t>.22</t>
  </si>
  <si>
    <t>Kansas State</t>
  </si>
  <si>
    <t>17.4</t>
  </si>
  <si>
    <t>.83</t>
  </si>
  <si>
    <t>Kent State</t>
  </si>
  <si>
    <t>-18.28</t>
  </si>
  <si>
    <t>-21.4</t>
  </si>
  <si>
    <t>-1.17</t>
  </si>
  <si>
    <t>Kentucky</t>
  </si>
  <si>
    <t>3.96</t>
  </si>
  <si>
    <t>4.8</t>
  </si>
  <si>
    <t>Liberty</t>
  </si>
  <si>
    <t>10.40</t>
  </si>
  <si>
    <t>1.8</t>
  </si>
  <si>
    <t>.06</t>
  </si>
  <si>
    <t>Louisiana</t>
  </si>
  <si>
    <t>0.75</t>
  </si>
  <si>
    <t>-5.0</t>
  </si>
  <si>
    <t>-.13</t>
  </si>
  <si>
    <t>Louisiana Monroe</t>
  </si>
  <si>
    <t>-8.51</t>
  </si>
  <si>
    <t>-17.3</t>
  </si>
  <si>
    <t>Louisiana Tech</t>
  </si>
  <si>
    <t>-7.24</t>
  </si>
  <si>
    <t>-.63</t>
  </si>
  <si>
    <t>Louisville</t>
  </si>
  <si>
    <t>8.46</t>
  </si>
  <si>
    <t>9.6</t>
  </si>
  <si>
    <t>.31</t>
  </si>
  <si>
    <t>LSU</t>
  </si>
  <si>
    <t>15.21</t>
  </si>
  <si>
    <t>21.7</t>
  </si>
  <si>
    <t>Marshall</t>
  </si>
  <si>
    <t>-0.90</t>
  </si>
  <si>
    <t>-.10</t>
  </si>
  <si>
    <t>Maryland</t>
  </si>
  <si>
    <t>10.90</t>
  </si>
  <si>
    <t>9.3</t>
  </si>
  <si>
    <t>.46</t>
  </si>
  <si>
    <t>Memphis</t>
  </si>
  <si>
    <t>8.26</t>
  </si>
  <si>
    <t>2.6</t>
  </si>
  <si>
    <t>.13</t>
  </si>
  <si>
    <t>Miami</t>
  </si>
  <si>
    <t>11.87</t>
  </si>
  <si>
    <t>13.1</t>
  </si>
  <si>
    <t>.43</t>
  </si>
  <si>
    <t>Miami (OH)</t>
  </si>
  <si>
    <t>2.76</t>
  </si>
  <si>
    <t>-1.8</t>
  </si>
  <si>
    <t>-.22</t>
  </si>
  <si>
    <t>Michigan</t>
  </si>
  <si>
    <t>24.87</t>
  </si>
  <si>
    <t>26.7</t>
  </si>
  <si>
    <t>1.51</t>
  </si>
  <si>
    <t>Michigan State</t>
  </si>
  <si>
    <t>0.37</t>
  </si>
  <si>
    <t>-2.0</t>
  </si>
  <si>
    <t>-.17</t>
  </si>
  <si>
    <t>Middle Tennessee</t>
  </si>
  <si>
    <t>-4.63</t>
  </si>
  <si>
    <t>-12.0</t>
  </si>
  <si>
    <t>-.60</t>
  </si>
  <si>
    <t>Minnesota</t>
  </si>
  <si>
    <t>4.93</t>
  </si>
  <si>
    <t>1.5</t>
  </si>
  <si>
    <t>.14</t>
  </si>
  <si>
    <t>Mississippi State</t>
  </si>
  <si>
    <t>4.9</t>
  </si>
  <si>
    <t>.16</t>
  </si>
  <si>
    <t>Missouri</t>
  </si>
  <si>
    <t>12.94</t>
  </si>
  <si>
    <t>10.9</t>
  </si>
  <si>
    <t>.54</t>
  </si>
  <si>
    <t>Navy</t>
  </si>
  <si>
    <t>-1.88</t>
  </si>
  <si>
    <t>-11.4</t>
  </si>
  <si>
    <t>-.40</t>
  </si>
  <si>
    <t>NC State</t>
  </si>
  <si>
    <t>1.16</t>
  </si>
  <si>
    <t>.04</t>
  </si>
  <si>
    <t>Nebraska</t>
  </si>
  <si>
    <t>3.54</t>
  </si>
  <si>
    <t>0.0</t>
  </si>
  <si>
    <t>-.05</t>
  </si>
  <si>
    <t>Nevada</t>
  </si>
  <si>
    <t>-16.6</t>
  </si>
  <si>
    <t>New Mexico</t>
  </si>
  <si>
    <t>-6.59</t>
  </si>
  <si>
    <t>-.84</t>
  </si>
  <si>
    <t>New Mexico State</t>
  </si>
  <si>
    <t>-2.65</t>
  </si>
  <si>
    <t>-9.6</t>
  </si>
  <si>
    <t>North Carolina</t>
  </si>
  <si>
    <t>14.18</t>
  </si>
  <si>
    <t>13.2</t>
  </si>
  <si>
    <t>Northern Illinois</t>
  </si>
  <si>
    <t>-5.34</t>
  </si>
  <si>
    <t>-6.4</t>
  </si>
  <si>
    <t>North Texas</t>
  </si>
  <si>
    <t>-6.45</t>
  </si>
  <si>
    <t>-11.2</t>
  </si>
  <si>
    <t>Northwestern</t>
  </si>
  <si>
    <t>-2.10</t>
  </si>
  <si>
    <t>-4.8</t>
  </si>
  <si>
    <t>-.19</t>
  </si>
  <si>
    <t>Notre Dame</t>
  </si>
  <si>
    <t>16.11</t>
  </si>
  <si>
    <t>18.2</t>
  </si>
  <si>
    <t>.80</t>
  </si>
  <si>
    <t>Ohio</t>
  </si>
  <si>
    <t>1.26</t>
  </si>
  <si>
    <t>-4.7</t>
  </si>
  <si>
    <t>Ohio State</t>
  </si>
  <si>
    <t>22.24</t>
  </si>
  <si>
    <t>27.7</t>
  </si>
  <si>
    <t>1.20</t>
  </si>
  <si>
    <t>Oklahoma</t>
  </si>
  <si>
    <t>20.92</t>
  </si>
  <si>
    <t>24.7</t>
  </si>
  <si>
    <t>1.01</t>
  </si>
  <si>
    <t>Oklahoma State</t>
  </si>
  <si>
    <t>5.17</t>
  </si>
  <si>
    <t>6.2</t>
  </si>
  <si>
    <t>.35</t>
  </si>
  <si>
    <t>Old Dominion</t>
  </si>
  <si>
    <t>-4.25</t>
  </si>
  <si>
    <t>-11.7</t>
  </si>
  <si>
    <t>-.36</t>
  </si>
  <si>
    <t>Ole Miss</t>
  </si>
  <si>
    <t>14.80</t>
  </si>
  <si>
    <t>18.0</t>
  </si>
  <si>
    <t>.65</t>
  </si>
  <si>
    <t>Oregon</t>
  </si>
  <si>
    <t>15.22</t>
  </si>
  <si>
    <t>21.6</t>
  </si>
  <si>
    <t>Oregon State</t>
  </si>
  <si>
    <t>14.32</t>
  </si>
  <si>
    <t>14.1</t>
  </si>
  <si>
    <t>Penn State</t>
  </si>
  <si>
    <t>18.41</t>
  </si>
  <si>
    <t>Pittsburgh</t>
  </si>
  <si>
    <t>2.3</t>
  </si>
  <si>
    <t>-.03</t>
  </si>
  <si>
    <t>Purdue</t>
  </si>
  <si>
    <t>1.70</t>
  </si>
  <si>
    <t>0.5</t>
  </si>
  <si>
    <t>.05</t>
  </si>
  <si>
    <t>Rice</t>
  </si>
  <si>
    <t>-0.88</t>
  </si>
  <si>
    <t>-4.4</t>
  </si>
  <si>
    <t>-.47</t>
  </si>
  <si>
    <t>Rutgers</t>
  </si>
  <si>
    <t>9.38</t>
  </si>
  <si>
    <t>3.8</t>
  </si>
  <si>
    <t>.11</t>
  </si>
  <si>
    <t>Sam Houston State</t>
  </si>
  <si>
    <t>-10.28</t>
  </si>
  <si>
    <t>-15.2</t>
  </si>
  <si>
    <t>-.79</t>
  </si>
  <si>
    <t>San Diego State</t>
  </si>
  <si>
    <t>-8.20</t>
  </si>
  <si>
    <t>-.48</t>
  </si>
  <si>
    <t>San José State</t>
  </si>
  <si>
    <t>-0.79</t>
  </si>
  <si>
    <t>-3.3</t>
  </si>
  <si>
    <t>-.27</t>
  </si>
  <si>
    <t>SMU</t>
  </si>
  <si>
    <t>6.77</t>
  </si>
  <si>
    <t>11.1</t>
  </si>
  <si>
    <t>.21</t>
  </si>
  <si>
    <t>South Alabama</t>
  </si>
  <si>
    <t>4.68</t>
  </si>
  <si>
    <t>3.4</t>
  </si>
  <si>
    <t>.25</t>
  </si>
  <si>
    <t>South Carolina</t>
  </si>
  <si>
    <t>-0.10</t>
  </si>
  <si>
    <t>5.2</t>
  </si>
  <si>
    <t>.12</t>
  </si>
  <si>
    <t>Southern Mississippi</t>
  </si>
  <si>
    <t>-8.41</t>
  </si>
  <si>
    <t>-17.5</t>
  </si>
  <si>
    <t>-.87</t>
  </si>
  <si>
    <t>South Florida</t>
  </si>
  <si>
    <t>-5.96</t>
  </si>
  <si>
    <t>-.56</t>
  </si>
  <si>
    <t>Stanford</t>
  </si>
  <si>
    <t>-7.17</t>
  </si>
  <si>
    <t>-10.8</t>
  </si>
  <si>
    <t>Syracuse</t>
  </si>
  <si>
    <t>3.89</t>
  </si>
  <si>
    <t>6.6</t>
  </si>
  <si>
    <t>.09</t>
  </si>
  <si>
    <t>TCU</t>
  </si>
  <si>
    <t>6.95</t>
  </si>
  <si>
    <t>8.7</t>
  </si>
  <si>
    <t>Temple</t>
  </si>
  <si>
    <t>-15.13</t>
  </si>
  <si>
    <t>-21.5</t>
  </si>
  <si>
    <t>-1.14</t>
  </si>
  <si>
    <t>Tennessee</t>
  </si>
  <si>
    <t>11.93</t>
  </si>
  <si>
    <t>15.6</t>
  </si>
  <si>
    <t>.74</t>
  </si>
  <si>
    <t>Texas</t>
  </si>
  <si>
    <t>24.35</t>
  </si>
  <si>
    <t>.95</t>
  </si>
  <si>
    <t>Texas A&amp;M</t>
  </si>
  <si>
    <t>15.7</t>
  </si>
  <si>
    <t>Texas State</t>
  </si>
  <si>
    <t>0.74</t>
  </si>
  <si>
    <t>-6.5</t>
  </si>
  <si>
    <t>Texas Tech</t>
  </si>
  <si>
    <t>4.80</t>
  </si>
  <si>
    <t>6.8</t>
  </si>
  <si>
    <t>.24</t>
  </si>
  <si>
    <t>Toledo</t>
  </si>
  <si>
    <t>2.90</t>
  </si>
  <si>
    <t>Troy</t>
  </si>
  <si>
    <t>9.50</t>
  </si>
  <si>
    <t>2.2</t>
  </si>
  <si>
    <t>Tulane</t>
  </si>
  <si>
    <t>8.71</t>
  </si>
  <si>
    <t>4.0</t>
  </si>
  <si>
    <t>.27</t>
  </si>
  <si>
    <t>Tulsa</t>
  </si>
  <si>
    <t>-4.11</t>
  </si>
  <si>
    <t>-11.5</t>
  </si>
  <si>
    <t>-.54</t>
  </si>
  <si>
    <t>UAB</t>
  </si>
  <si>
    <t>-7.55</t>
  </si>
  <si>
    <t>UCF</t>
  </si>
  <si>
    <t>1.23</t>
  </si>
  <si>
    <t>8.0</t>
  </si>
  <si>
    <t>.20</t>
  </si>
  <si>
    <t>UCLA</t>
  </si>
  <si>
    <t>11.16</t>
  </si>
  <si>
    <t>10.6</t>
  </si>
  <si>
    <t>.42</t>
  </si>
  <si>
    <t>UMass</t>
  </si>
  <si>
    <t>-12.61</t>
  </si>
  <si>
    <t>-19.1</t>
  </si>
  <si>
    <t>-1.03</t>
  </si>
  <si>
    <t>UNLV</t>
  </si>
  <si>
    <t>3.82</t>
  </si>
  <si>
    <t>-4.5</t>
  </si>
  <si>
    <t>-.32</t>
  </si>
  <si>
    <t>USC</t>
  </si>
  <si>
    <t>10.16</t>
  </si>
  <si>
    <t>15.1</t>
  </si>
  <si>
    <t>.60</t>
  </si>
  <si>
    <t>Utah</t>
  </si>
  <si>
    <t>12.44</t>
  </si>
  <si>
    <t>12.3</t>
  </si>
  <si>
    <t>.61</t>
  </si>
  <si>
    <t>Utah State</t>
  </si>
  <si>
    <t>-1.12</t>
  </si>
  <si>
    <t>-.30</t>
  </si>
  <si>
    <t>UTEP</t>
  </si>
  <si>
    <t>-13.24</t>
  </si>
  <si>
    <t>-16.9</t>
  </si>
  <si>
    <t>-1.00</t>
  </si>
  <si>
    <t>UT San Antonio</t>
  </si>
  <si>
    <t>1.14</t>
  </si>
  <si>
    <t>Vanderbilt</t>
  </si>
  <si>
    <t>-7.46</t>
  </si>
  <si>
    <t>-7.8</t>
  </si>
  <si>
    <t>Virginia</t>
  </si>
  <si>
    <t>-2.38</t>
  </si>
  <si>
    <t>-4.3</t>
  </si>
  <si>
    <t>-.11</t>
  </si>
  <si>
    <t>Virginia Tech</t>
  </si>
  <si>
    <t>3.55</t>
  </si>
  <si>
    <t>0.4</t>
  </si>
  <si>
    <t>.00</t>
  </si>
  <si>
    <t>Wake Forest</t>
  </si>
  <si>
    <t>-0.87</t>
  </si>
  <si>
    <t>-0.6</t>
  </si>
  <si>
    <t>Washington</t>
  </si>
  <si>
    <t>18.56</t>
  </si>
  <si>
    <t>.98</t>
  </si>
  <si>
    <t>Washington State</t>
  </si>
  <si>
    <t>7.94</t>
  </si>
  <si>
    <t>2.5</t>
  </si>
  <si>
    <t>Western Kentucky</t>
  </si>
  <si>
    <t>3.12</t>
  </si>
  <si>
    <t>-.16</t>
  </si>
  <si>
    <t>Western Michigan</t>
  </si>
  <si>
    <t>-9.15</t>
  </si>
  <si>
    <t>-12.8</t>
  </si>
  <si>
    <t>West Virginia</t>
  </si>
  <si>
    <t>2.74</t>
  </si>
  <si>
    <t>Wisconsin</t>
  </si>
  <si>
    <t>12.09</t>
  </si>
  <si>
    <t>8.8</t>
  </si>
  <si>
    <t>.38</t>
  </si>
  <si>
    <t>Wyoming</t>
  </si>
  <si>
    <t>5.09</t>
  </si>
  <si>
    <t>-2.5</t>
  </si>
  <si>
    <t>Week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</si>
  <si>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</si>
  <si>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</si>
  <si>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</si>
  <si>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</si>
  <si>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</si>
  <si>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</si>
  <si>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</si>
  <si>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</si>
  <si>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</si>
  <si>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</si>
  <si>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</si>
  <si>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</si>
  <si>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</si>
  <si>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</si>
  <si>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Predicted Side - Difference Model</t>
  </si>
  <si>
    <t>Predicted Side - Win Probability Model</t>
  </si>
  <si>
    <t>Cover Spread</t>
  </si>
  <si>
    <t>Market - Home Team Covers</t>
  </si>
  <si>
    <t/>
  </si>
  <si>
    <t>Market Record - Side</t>
  </si>
  <si>
    <t>Market Home Team Covers Spread</t>
  </si>
  <si>
    <t>Market - Side Correct + Home Covers Spread</t>
  </si>
  <si>
    <t>Point Differential Model Record - Cover Spread</t>
  </si>
  <si>
    <t>Model Record - Side + Cover Spread</t>
  </si>
  <si>
    <t>Win Probability Model Record - Side</t>
  </si>
  <si>
    <t>Point Differential</t>
  </si>
  <si>
    <t>Model Versus Market</t>
  </si>
  <si>
    <t>Point Differential Model Record -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</si>
</sst>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</borders>
  <cellStyleXfs count="4">
    <xf numFmtId="0" fontId="0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3" borderId="10" applyNumberFormat="0" applyFont="0" applyAlignment="0" applyProtection="0"/>
  </cellStyleXfs>
  <cellXfs count="101">
    <xf numFmtId="0" fontId="0" fillId="0" borderId="0" xfId="0"/>
    <xf numFmtId="0" fontId="1" fillId="0" borderId="1" xfId="0" applyFont="1" applyBorder="1"/>
    <xf numFmtId="0" fontId="2" fillId="2" borderId="2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1" fillId="5" borderId="5" xfId="0" applyFont="1" applyFill="1" applyBorder="1"/>
    <xf numFmtId="0" fontId="1" fillId="5" borderId="6" xfId="0" applyFont="1" applyFill="1" applyBorder="1"/>
    <xf numFmtId="0" fontId="4" fillId="6" borderId="7" xfId="0" applyFont="1" applyFill="1" applyBorder="1" applyAlignment="1">
      <alignment horizontal="center" wrapText="1"/>
    </xf>
    <xf numFmtId="0" fontId="4" fillId="6" borderId="8" xfId="0" applyFont="1" applyFill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44" fontId="1" fillId="0" borderId="1" xfId="0" applyNumberFormat="1" applyFont="1" applyBorder="1"/>
    <xf numFmtId="0" fontId="1" fillId="4" borderId="0" xfId="0" applyFont="1" applyFill="1"/>
    <xf numFmtId="0" fontId="1" fillId="3" borderId="10" xfId="0" applyFont="1" applyFill="1" applyBorder="1"/>
    <xf numFmtId="164" fontId="1" fillId="0" borderId="1" xfId="1" applyNumberFormat="1" applyFont="1" applyBorder="1"/>
    <xf numFmtId="0" fontId="1" fillId="0" borderId="4" xfId="0" applyFont="1" applyBorder="1"/>
    <xf numFmtId="0" fontId="3" fillId="3" borderId="1" xfId="0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0" xfId="3" applyFont="1"/>
    <xf numFmtId="44" fontId="9" fillId="13" borderId="14" xfId="2" applyFont="1" applyFill="1" applyBorder="1"/>
    <xf numFmtId="44" fontId="9" fillId="22" borderId="1" xfId="2" applyFont="1" applyFill="1" applyBorder="1"/>
    <xf numFmtId="0" fontId="1" fillId="12" borderId="1" xfId="0" applyFont="1" applyFill="1" applyBorder="1" applyAlignment="1">
      <alignment horizontal="center"/>
    </xf>
    <xf numFmtId="0" fontId="1" fillId="3" borderId="1" xfId="0" applyFont="1" applyFill="1" applyBorder="1"/>
    <xf numFmtId="16" fontId="1" fillId="3" borderId="1" xfId="0" applyNumberFormat="1" applyFont="1" applyFill="1" applyBorder="1"/>
    <xf numFmtId="164" fontId="1" fillId="3" borderId="1" xfId="0" applyNumberFormat="1" applyFont="1" applyFill="1" applyBorder="1"/>
    <xf numFmtId="0" fontId="1" fillId="6" borderId="1" xfId="0" applyFont="1" applyFill="1" applyBorder="1"/>
    <xf numFmtId="0" fontId="1" fillId="4" borderId="1" xfId="0" applyFont="1" applyFill="1" applyBorder="1"/>
    <xf numFmtId="44" fontId="1" fillId="25" borderId="1" xfId="0" applyNumberFormat="1" applyFont="1" applyFill="1" applyBorder="1"/>
    <xf numFmtId="44" fontId="1" fillId="14" borderId="1" xfId="0" applyNumberFormat="1" applyFont="1" applyFill="1" applyBorder="1"/>
    <xf numFmtId="44" fontId="1" fillId="3" borderId="1" xfId="0" applyNumberFormat="1" applyFont="1" applyFill="1" applyBorder="1"/>
    <xf numFmtId="0" fontId="1" fillId="27" borderId="1" xfId="3" applyFont="1" applyFill="1" applyBorder="1"/>
    <xf numFmtId="0" fontId="1" fillId="15" borderId="1" xfId="3" applyFont="1" applyFill="1" applyBorder="1"/>
    <xf numFmtId="44" fontId="1" fillId="27" borderId="1" xfId="3" applyNumberFormat="1" applyFont="1" applyFill="1" applyBorder="1"/>
    <xf numFmtId="44" fontId="1" fillId="15" borderId="1" xfId="3" applyNumberFormat="1" applyFont="1" applyFill="1" applyBorder="1"/>
    <xf numFmtId="0" fontId="4" fillId="28" borderId="9" xfId="0" applyFont="1" applyFill="1" applyBorder="1" applyAlignment="1">
      <alignment horizontal="center" wrapText="1"/>
    </xf>
    <xf numFmtId="0" fontId="1" fillId="5" borderId="3" xfId="0" applyFont="1" applyFill="1" applyBorder="1"/>
    <xf numFmtId="0" fontId="1" fillId="5" borderId="15" xfId="0" applyFont="1" applyFill="1" applyBorder="1"/>
    <xf numFmtId="16" fontId="1" fillId="3" borderId="16" xfId="0" applyNumberFormat="1" applyFont="1" applyFill="1" applyBorder="1"/>
    <xf numFmtId="0" fontId="1" fillId="3" borderId="16" xfId="0" applyFont="1" applyFill="1" applyBorder="1" applyAlignment="1">
      <alignment horizontal="center"/>
    </xf>
    <xf numFmtId="9" fontId="1" fillId="3" borderId="16" xfId="0" applyNumberFormat="1" applyFont="1" applyFill="1" applyBorder="1"/>
    <xf numFmtId="16" fontId="1" fillId="3" borderId="0" xfId="0" applyNumberFormat="1" applyFont="1" applyFill="1"/>
    <xf numFmtId="164" fontId="1" fillId="3" borderId="0" xfId="0" applyNumberFormat="1" applyFont="1" applyFill="1" applyAlignment="1">
      <alignment horizontal="center"/>
    </xf>
    <xf numFmtId="16" fontId="1" fillId="3" borderId="16" xfId="0" applyNumberFormat="1" applyFont="1" applyFill="1" applyBorder="1" applyAlignment="1">
      <alignment horizontal="center"/>
    </xf>
    <xf numFmtId="0" fontId="0" fillId="23" borderId="1" xfId="0" applyFill="1" applyBorder="1"/>
    <xf numFmtId="0" fontId="0" fillId="23" borderId="1" xfId="0" applyFill="1" applyBorder="1" applyAlignment="1">
      <alignment horizontal="center"/>
    </xf>
    <xf numFmtId="9" fontId="1" fillId="3" borderId="1" xfId="0" applyNumberFormat="1" applyFont="1" applyFill="1" applyBorder="1"/>
    <xf numFmtId="16" fontId="0" fillId="16" borderId="1" xfId="0" applyNumberFormat="1" applyFill="1" applyBorder="1"/>
    <xf numFmtId="0" fontId="7" fillId="3" borderId="1" xfId="0" applyFont="1" applyFill="1" applyBorder="1"/>
    <xf numFmtId="164" fontId="7" fillId="3" borderId="1" xfId="0" applyNumberFormat="1" applyFont="1" applyFill="1" applyBorder="1" applyAlignment="1">
      <alignment horizontal="center"/>
    </xf>
    <xf numFmtId="16" fontId="1" fillId="3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44" fontId="1" fillId="3" borderId="1" xfId="2" applyFont="1" applyFill="1" applyBorder="1"/>
    <xf numFmtId="44" fontId="9" fillId="13" borderId="1" xfId="2" applyFont="1" applyFill="1" applyBorder="1"/>
    <xf numFmtId="0" fontId="1" fillId="2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6" fillId="15" borderId="1" xfId="0" applyFont="1" applyFill="1" applyBorder="1" applyAlignment="1">
      <alignment horizontal="center" wrapText="1"/>
    </xf>
    <xf numFmtId="0" fontId="1" fillId="12" borderId="4" xfId="0" applyFont="1" applyFill="1" applyBorder="1" applyAlignment="1">
      <alignment horizontal="center"/>
    </xf>
    <xf numFmtId="0" fontId="1" fillId="12" borderId="11" xfId="0" applyFont="1" applyFill="1" applyBorder="1" applyAlignment="1">
      <alignment horizontal="center"/>
    </xf>
    <xf numFmtId="165" fontId="1" fillId="0" borderId="4" xfId="0" applyNumberFormat="1" applyFont="1" applyBorder="1" applyAlignment="1">
      <alignment horizontal="center"/>
    </xf>
    <xf numFmtId="165" fontId="1" fillId="0" borderId="11" xfId="0" applyNumberFormat="1" applyFont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6" fillId="10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1" fillId="12" borderId="15" xfId="0" applyFont="1" applyFill="1" applyBorder="1" applyAlignment="1">
      <alignment horizontal="center"/>
    </xf>
    <xf numFmtId="165" fontId="1" fillId="0" borderId="15" xfId="0" applyNumberFormat="1" applyFont="1" applyBorder="1" applyAlignment="1">
      <alignment horizontal="center"/>
    </xf>
    <xf numFmtId="0" fontId="11" fillId="9" borderId="1" xfId="0" applyFont="1" applyFill="1" applyBorder="1" applyAlignment="1">
      <alignment horizontal="center" wrapText="1"/>
    </xf>
    <xf numFmtId="0" fontId="11" fillId="11" borderId="1" xfId="0" applyFont="1" applyFill="1" applyBorder="1" applyAlignment="1">
      <alignment horizontal="center" wrapText="1"/>
    </xf>
    <xf numFmtId="0" fontId="11" fillId="15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6" fillId="29" borderId="1" xfId="0" applyFont="1" applyFill="1" applyBorder="1" applyAlignment="1">
      <alignment horizontal="center" wrapText="1"/>
    </xf>
    <xf numFmtId="0" fontId="12" fillId="7" borderId="9" xfId="0" applyFont="1" applyFill="1" applyBorder="1" applyAlignment="1">
      <alignment horizontal="center" wrapText="1"/>
    </xf>
    <xf numFmtId="164" fontId="12" fillId="7" borderId="9" xfId="0" applyNumberFormat="1" applyFont="1" applyFill="1" applyBorder="1" applyAlignment="1">
      <alignment horizontal="center" wrapText="1"/>
    </xf>
    <xf numFmtId="0" fontId="12" fillId="8" borderId="9" xfId="0" applyFont="1" applyFill="1" applyBorder="1" applyAlignment="1">
      <alignment horizontal="center" wrapText="1"/>
    </xf>
    <xf numFmtId="0" fontId="12" fillId="9" borderId="9" xfId="0" applyFont="1" applyFill="1" applyBorder="1" applyAlignment="1">
      <alignment horizontal="center" wrapText="1"/>
    </xf>
    <xf numFmtId="0" fontId="12" fillId="10" borderId="9" xfId="0" applyFont="1" applyFill="1" applyBorder="1" applyAlignment="1">
      <alignment horizontal="center" wrapText="1"/>
    </xf>
    <xf numFmtId="0" fontId="12" fillId="28" borderId="9" xfId="0" applyFont="1" applyFill="1" applyBorder="1" applyAlignment="1">
      <alignment horizontal="center" wrapText="1"/>
    </xf>
    <xf numFmtId="0" fontId="12" fillId="11" borderId="9" xfId="0" applyFont="1" applyFill="1" applyBorder="1" applyAlignment="1">
      <alignment horizontal="center" wrapText="1"/>
    </xf>
    <xf numFmtId="44" fontId="1" fillId="0" borderId="1" xfId="0" applyNumberFormat="1" applyFont="1" applyFill="1" applyBorder="1"/>
    <xf numFmtId="0" fontId="8" fillId="17" borderId="12" xfId="0" applyFont="1" applyFill="1" applyBorder="1" applyAlignment="1">
      <alignment wrapText="1"/>
    </xf>
    <xf numFmtId="0" fontId="8" fillId="18" borderId="12" xfId="0" applyFont="1" applyFill="1" applyBorder="1" applyAlignment="1">
      <alignment wrapText="1"/>
    </xf>
    <xf numFmtId="0" fontId="8" fillId="19" borderId="12" xfId="0" applyFont="1" applyFill="1" applyBorder="1" applyAlignment="1">
      <alignment wrapText="1"/>
    </xf>
    <xf numFmtId="0" fontId="8" fillId="20" borderId="12" xfId="0" applyFont="1" applyFill="1" applyBorder="1" applyAlignment="1">
      <alignment wrapText="1"/>
    </xf>
    <xf numFmtId="0" fontId="8" fillId="20" borderId="13" xfId="0" applyFont="1" applyFill="1" applyBorder="1" applyAlignment="1">
      <alignment wrapText="1"/>
    </xf>
    <xf numFmtId="0" fontId="4" fillId="21" borderId="12" xfId="0" applyFont="1" applyFill="1" applyBorder="1" applyAlignment="1">
      <alignment wrapText="1"/>
    </xf>
    <xf numFmtId="0" fontId="0" fillId="0" borderId="0" xfId="0" applyAlignment="1">
      <alignment wrapText="1"/>
    </xf>
    <xf numFmtId="0" fontId="6" fillId="6" borderId="1" xfId="0" applyFont="1" applyFill="1" applyBorder="1" applyAlignment="1">
      <alignment horizontal="center" wrapText="1"/>
    </xf>
    <xf numFmtId="0" fontId="8" fillId="24" borderId="12" xfId="0" applyFont="1" applyFill="1" applyBorder="1" applyAlignment="1">
      <alignment wrapText="1"/>
    </xf>
    <xf numFmtId="0" fontId="8" fillId="10" borderId="12" xfId="0" applyFont="1" applyFill="1" applyBorder="1" applyAlignment="1">
      <alignment wrapText="1"/>
    </xf>
    <xf numFmtId="0" fontId="8" fillId="28" borderId="12" xfId="0" applyFont="1" applyFill="1" applyBorder="1" applyAlignment="1">
      <alignment wrapText="1"/>
    </xf>
    <xf numFmtId="0" fontId="8" fillId="11" borderId="12" xfId="0" applyFont="1" applyFill="1" applyBorder="1" applyAlignment="1">
      <alignment wrapText="1"/>
    </xf>
    <xf numFmtId="0" fontId="8" fillId="28" borderId="13" xfId="0" applyFont="1" applyFill="1" applyBorder="1" applyAlignment="1">
      <alignment wrapText="1"/>
    </xf>
    <xf numFmtId="0" fontId="8" fillId="11" borderId="13" xfId="0" applyFont="1" applyFill="1" applyBorder="1" applyAlignment="1">
      <alignment wrapText="1"/>
    </xf>
  </cellXfs>
  <cellStyles count="4">
    <cellStyle name="Currency" xfId="2" builtinId="4"/>
    <cellStyle name="Normal" xfId="0" builtinId="0"/>
    <cellStyle name="Note" xfId="3" builtinId="10"/>
    <cellStyle name="Percent" xfId="1" builtinId="5"/>
  </cellStyles>
  <dxfs count="120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 patternType="solid">
          <fgColor rgb="FF000000"/>
          <bgColor rgb="FFE7E6E6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1" formatCode="d\-mmm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numFmt numFmtId="164" formatCode="0.0%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1" formatCode="d\-mmm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1" formatCode="d\-mmm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theme="4" tint="0.39997558519241921"/>
        </right>
        <top style="thin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25</xdr:col>
      <xdr:colOff>703376</xdr:colOff>
      <xdr:row>0</xdr:row>
      <xdr:rowOff>9525</xdr:rowOff>
    </xdr:from>
    <xdr:to>
      <xdr:col>33</xdr:col>
      <xdr:colOff>433671</xdr:colOff>
      <xdr:row>2</xdr:row>
      <xdr:rowOff>47625</xdr:rowOff>
    </xdr:to>
    <xdr:sp macro="" textlink="">
      <xdr:nvSpPr>
        <xdr:cNvPr id="2049" name="Text Box 1025" hidden="1">
          <a:extLst>
            <a:ext uri="{FF2B5EF4-FFF2-40B4-BE49-F238E27FC236}">
              <a16:creationId xmlns:a16="http://schemas.microsoft.com/office/drawing/2014/main" id="{76983C62-B0D6-8F5A-745B-11791D644B86}"/>
            </a:ext>
          </a:extLst>
        </xdr:cNvPr>
        <xdr:cNvSpPr txBox="1">
          <a:spLocks noChangeArrowheads="1"/>
        </xdr:cNvSpPr>
      </xdr:nvSpPr>
      <xdr:spPr bwMode="auto">
        <a:xfrm>
          <a:off x="18388013" y="9525"/>
          <a:ext cx="1300162" cy="762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35</xdr:col>
      <xdr:colOff>686536</xdr:colOff>
      <xdr:row>0</xdr:row>
      <xdr:rowOff>9525</xdr:rowOff>
    </xdr:from>
    <xdr:to>
      <xdr:col>38</xdr:col>
      <xdr:colOff>381341</xdr:colOff>
      <xdr:row>2</xdr:row>
      <xdr:rowOff>38100</xdr:rowOff>
    </xdr:to>
    <xdr:sp macro="" textlink="">
      <xdr:nvSpPr>
        <xdr:cNvPr id="1027" name="Text Box 3" hidden="1">
          <a:extLst>
            <a:ext uri="{FF2B5EF4-FFF2-40B4-BE49-F238E27FC236}">
              <a16:creationId xmlns:a16="http://schemas.microsoft.com/office/drawing/2014/main" id="{62A7B979-6451-CE3D-F3E1-37BA5666A4E1}"/>
            </a:ext>
          </a:extLst>
        </xdr:cNvPr>
        <xdr:cNvSpPr txBox="1">
          <a:spLocks noChangeArrowheads="1"/>
        </xdr:cNvSpPr>
      </xdr:nvSpPr>
      <xdr:spPr bwMode="auto">
        <a:xfrm>
          <a:off x="21469350" y="9525"/>
          <a:ext cx="1990725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608354</xdr:colOff>
      <xdr:row>0</xdr:row>
      <xdr:rowOff>9525</xdr:rowOff>
    </xdr:from>
    <xdr:to>
      <xdr:col>41</xdr:col>
      <xdr:colOff>138000</xdr:colOff>
      <xdr:row>2</xdr:row>
      <xdr:rowOff>38100</xdr:rowOff>
    </xdr:to>
    <xdr:sp macro="" textlink="">
      <xdr:nvSpPr>
        <xdr:cNvPr id="2" name="Text Box 3" hidden="1">
          <a:extLst>
            <a:ext uri="{FF2B5EF4-FFF2-40B4-BE49-F238E27FC236}">
              <a16:creationId xmlns:a16="http://schemas.microsoft.com/office/drawing/2014/main" id="{12A37B57-9E8A-40E6-0459-063FD4EA9F36}"/>
            </a:ext>
          </a:extLst>
        </xdr:cNvPr>
        <xdr:cNvSpPr txBox="1">
          <a:spLocks noChangeArrowheads="1"/>
        </xdr:cNvSpPr>
      </xdr:nvSpPr>
      <xdr:spPr bwMode="auto">
        <a:xfrm>
          <a:off x="23679150" y="9525"/>
          <a:ext cx="1981200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61</xdr:col>
      <xdr:colOff>567078</xdr:colOff>
      <xdr:row>0</xdr:row>
      <xdr:rowOff>0</xdr:rowOff>
    </xdr:from>
    <xdr:to>
      <xdr:col>66</xdr:col>
      <xdr:colOff>233703</xdr:colOff>
      <xdr:row>2</xdr:row>
      <xdr:rowOff>38100</xdr:rowOff>
    </xdr:to>
    <xdr:sp macro="" textlink="">
      <xdr:nvSpPr>
        <xdr:cNvPr id="3" name="Text Box 3" hidden="1">
          <a:extLst>
            <a:ext uri="{FF2B5EF4-FFF2-40B4-BE49-F238E27FC236}">
              <a16:creationId xmlns:a16="http://schemas.microsoft.com/office/drawing/2014/main" id="{5CA3EF36-21DF-0038-1DD2-4203AB4FAF28}"/>
            </a:ext>
          </a:extLst>
        </xdr:cNvPr>
        <xdr:cNvSpPr txBox="1">
          <a:spLocks noChangeArrowheads="1"/>
        </xdr:cNvSpPr>
      </xdr:nvSpPr>
      <xdr:spPr bwMode="auto">
        <a:xfrm>
          <a:off x="41381363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685DD2-0A2B-4CBA-9A35-1E3532B8AAA4}" name="Table3" displayName="Table3" ref="A1:AE831" totalsRowShown="0" headerRowDxfId="119" dataDxfId="118" tableBorderDxfId="117">
  <autoFilter ref="A1:AE831" xr:uid="{EF685DD2-0A2B-4CBA-9A35-1E3532B8AAA4}"/>
  <tableColumns count="31">
    <tableColumn id="1" xr3:uid="{673D0E2C-AEC5-4A1E-BACC-51EE9AF3514E}" name="Week" dataDxfId="116">
      <calculatedColumnFormula>IF(ISBLANK(Games!$B2), "",Games!A2)</calculatedColumnFormula>
    </tableColumn>
    <tableColumn id="2" xr3:uid="{AE1B12DA-B67D-41D1-9286-F364823C396F}" name="Home" dataDxfId="115">
      <calculatedColumnFormula>IF(ISBLANK(Games!$B2), "",Games!B2)</calculatedColumnFormula>
    </tableColumn>
    <tableColumn id="3" xr3:uid="{DAD2C02B-DB96-4E33-B3EB-F3283AB28BE5}" name="Away" dataDxfId="114">
      <calculatedColumnFormula>IF(ISBLANK(Games!$B2), "",Games!C2)</calculatedColumnFormula>
    </tableColumn>
    <tableColumn id="4" xr3:uid="{6F67F10B-B2F7-4223-9C15-BE8BA782600C}" name="Spread" dataDxfId="113">
      <calculatedColumnFormula>IF(ISBLANK(Games!$B2), "",Games!D2)</calculatedColumnFormula>
    </tableColumn>
    <tableColumn id="5" xr3:uid="{01D9CE60-88F8-4D6E-9A37-7687441C6A2F}" name="Predicted Spread" dataDxfId="112">
      <calculatedColumnFormula>IF(ISBLANK(Games!$B2), "",Games!E2)</calculatedColumnFormula>
    </tableColumn>
    <tableColumn id="6" xr3:uid="{3AF31BD2-25FF-4C0C-8C15-FC64F66E478E}" name="Model Home Win Probability" dataDxfId="111">
      <calculatedColumnFormula>'Calc - Win Probability'!N2</calculatedColumnFormula>
    </tableColumn>
    <tableColumn id="7" xr3:uid="{FB1D74AD-042C-4920-93F7-4E27E5FC8C35}" name="Model Predicted Home Cover" dataDxfId="110">
      <calculatedColumnFormula>Games!H2</calculatedColumnFormula>
    </tableColumn>
    <tableColumn id="8" xr3:uid="{197139D9-2AA7-49E9-9ECF-30B8981641B6}" name="Market Predicted Side" dataDxfId="109">
      <calculatedColumnFormula>IF(ISBLANK(Games!B2), "", IF('Prediction Log'!$D2&lt;0, 'Prediction Log'!$B2, 'Prediction Log'!$C2))</calculatedColumnFormula>
    </tableColumn>
    <tableColumn id="9" xr3:uid="{46898AA2-6994-4FC6-8F18-C8F085F73602}" name="Model Predicted Side" dataDxfId="108">
      <calculatedColumnFormula>IF(ISBLANK(Games!$B2), "",Games!F2)</calculatedColumnFormula>
    </tableColumn>
    <tableColumn id="10" xr3:uid="{31C47C60-6853-4182-A293-96C54F856D03}" name="Win Probability Predicted Side" dataDxfId="107">
      <calculatedColumnFormula>IF('Prediction Log'!$F2&gt;0.5, 'Prediction Log'!$B2, IF('Prediction Log'!$F2&lt;0.5, 'Prediction Log'!$C2, "PICK"))</calculatedColumnFormula>
    </tableColumn>
    <tableColumn id="11" xr3:uid="{9FC7D775-B8CF-4B55-9592-45DF4523C0D8}" name="Probability" dataDxfId="106">
      <calculatedColumnFormula>IF(ISBLANK(Games!B2), "",IF('Prediction Log'!$J2='Prediction Log'!$B2, 'Prediction Log'!$F2, 1-'Prediction Log'!$F2))</calculatedColumnFormula>
    </tableColumn>
    <tableColumn id="12" xr3:uid="{8DC75D7B-8590-4481-807D-4727B31EC1B5}" name="Model Winner Predicted Cover" dataDxfId="105">
      <calculatedColumnFormula>IF(ISBLANK(Games!$B2), "",Games!I2)</calculatedColumnFormula>
    </tableColumn>
    <tableColumn id="13" xr3:uid="{4BF85B60-5C98-4E14-9C1D-3C9CC3E978AC}" name="Side Result" dataDxfId="104"/>
    <tableColumn id="14" xr3:uid="{FB45582D-140F-45CD-8048-7D8CF1AB0960}" name="Home Final" dataDxfId="103"/>
    <tableColumn id="15" xr3:uid="{4041CEEE-1BDF-4F41-B5C7-6D989BC8886F}" name="Away Final" dataDxfId="102"/>
    <tableColumn id="16" xr3:uid="{ABBFCB2C-E8D8-4054-9082-2F0470FA27B9}" name="Actual Difference " dataDxfId="101">
      <calculatedColumnFormula>IF(ISBLANK('Prediction Log'!$N2), "",'Prediction Log'!$O2-'Prediction Log'!$N2)</calculatedColumnFormula>
    </tableColumn>
    <tableColumn id="17" xr3:uid="{1144D309-34D1-4CE0-8BB7-91487979E2D1}" name="Market - Winning Team Covered (Y/N)" dataDxfId="100">
      <calculatedColumnFormula>IF(ISBLANK('Prediction Log'!$N2), "",IF('Prediction Log'!$M2&lt;&gt;'Prediction Log'!$H2, "Y", IF(AND('Prediction Log'!$M2='Prediction Log'!$H2, ABS((-1*'Prediction Log'!$P2))&gt;ABS('Prediction Log'!$D2)), "Y", IF('Prediction Log'!$D2='Prediction Log'!$P2, "PUSH", "N"))))</calculatedColumnFormula>
    </tableColumn>
    <tableColumn id="18" xr3:uid="{A8DB27F3-94BE-4239-AE28-48F3A99F9199}" name="Home Team Covered Market" dataDxfId="99">
      <calculatedColumnFormula>IF(ISBLANK('Prediction Log'!$N2), "",IF('Prediction Log'!$P2&lt;'Prediction Log'!$D2, "Y", IF('Prediction Log'!$P2='Prediction Log'!$D2, "PUSH", "N")))</calculatedColumnFormula>
    </tableColumn>
    <tableColumn id="19" xr3:uid="{7913E77D-A750-48E2-A0B8-351E1FDBAEA3}" name="Home Team Covered Predicted" dataDxfId="98">
      <calculatedColumnFormula>IF(ISBLANK('Prediction Log'!$N2), "",IF('Prediction Log'!$P2&lt;'Prediction Log'!$E2, "Y", IF('Prediction Log'!$P2='Prediction Log'!$E2, "PUSH", "N")))</calculatedColumnFormula>
    </tableColumn>
    <tableColumn id="20" xr3:uid="{892760E5-7AF5-4A68-BAC9-641E61194C77}" name="Market Side Correct" dataDxfId="97">
      <calculatedColumnFormula>IF(ISBLANK('Prediction Log'!$M2),"",IF('Prediction Log'!$M2='Prediction Log'!$H2, "Y", "N"))</calculatedColumnFormula>
    </tableColumn>
    <tableColumn id="21" xr3:uid="{A73D0C25-76AC-4E37-897D-F0F00201B6D7}" name="Market - Home Team Covers" dataDxfId="96">
      <calculatedColumnFormula>IF(ISBLANK('Prediction Log'!$M2), "",IF('Prediction Log'!$H2&lt;&gt;'Prediction Log'!$M2, "Y",IF(AND('Prediction Log'!$D2&gt;0, 'Prediction Log'!$P2&gt;'Prediction Log'!$D2), "Y", IF(AND('Prediction Log'!$D2&lt;0, 'Prediction Log'!$P2&lt;'Prediction Log'!$D2), "Y", IF('Prediction Log'!$P2='Prediction Log'!$D2, "PUSH", "N")))))</calculatedColumnFormula>
    </tableColumn>
    <tableColumn id="22" xr3:uid="{90A37009-C0A2-4ABB-8D7D-1327F99DC3C8}" name="Covered Market Spread and Market Side Correct" dataDxfId="95">
      <calculatedColumnFormula>IF(ISBLANK('Prediction Log'!$M2), "",IF(AND('Prediction Log'!$T2="Y", 'Prediction Log'!$U2="Y"), "Y", "N"))</calculatedColumnFormula>
    </tableColumn>
    <tableColumn id="23" xr3:uid="{22DF13A1-E016-4C48-B8D1-A5C543F62ED7}" name="Model Side Correct" dataDxfId="94">
      <calculatedColumnFormula>IF(ISBLANK('Prediction Log'!$N2),"",IF('Prediction Log'!$M2='Prediction Log'!$I2, "Y", "N"))</calculatedColumnFormula>
    </tableColumn>
    <tableColumn id="24" xr3:uid="{F9855B56-0F0F-4E20-95C7-8C36240908F9}" name="Model Spread Correct" dataDxfId="93">
      <calculatedColumnFormula>IF(ISBLANK('Prediction Log'!$N2), "", IF(Table3[[#This Row],[Home Team Covered Market]]=Games!H2, "Y", "N"))</calculatedColumnFormula>
    </tableColumn>
    <tableColumn id="25" xr3:uid="{B4DCB62A-D9DA-4741-9013-C26E87517E9E}" name="Win Probability Side Correct" dataDxfId="92">
      <calculatedColumnFormula>IF(ISBLANK('Prediction Log'!$M2), "",IF('Prediction Log'!$J2='Prediction Log'!$M2, "Y", "N"))</calculatedColumnFormula>
    </tableColumn>
    <tableColumn id="26" xr3:uid="{49713556-4192-4A6A-A415-0D97C05257E9}" name="Model - Winning Team Covers" dataDxfId="91">
      <calculatedColumnFormula>IF(ISBLANK('Prediction Log'!$M2), "",IF('Prediction Log'!$I2&lt;&gt;'Prediction Log'!$M2, "N",IF(AND('Prediction Log'!$E2&gt;0, 'Prediction Log'!$P2&gt;'Prediction Log'!$E2, 'Prediction Log'!$I2='Prediction Log'!$C2), "Y", IF(AND('Prediction Log'!$E2&lt;0, 'Prediction Log'!$P2&lt;'Prediction Log'!$E2,'Prediction Log'!$I2='Prediction Log'!$B2 ), "Y", IF('Prediction Log'!$P2='Prediction Log'!$E2, "PUSH", "N")))))</calculatedColumnFormula>
    </tableColumn>
    <tableColumn id="27" xr3:uid="{D548F8A0-9D9D-4061-8D97-716E395E0D6A}" name="Covered Model Spread and Model Side Correct" dataDxfId="90">
      <calculatedColumnFormula>IF(ISBLANK('Prediction Log'!$M2), "",IF(AND('Prediction Log'!$W2="Y", 'Prediction Log'!$Z2="Y"), "Y", "N"))</calculatedColumnFormula>
    </tableColumn>
    <tableColumn id="28" xr3:uid="{06119549-4D54-4B3A-88F3-9C5D50C19301}" name="Difference from Market" dataDxfId="89">
      <calculatedColumnFormula>IF(ISBLANK('Prediction Log'!$M2), "",IF('Prediction Log'!$D2&gt;0, 'Prediction Log'!$P2-'Prediction Log'!$D2, IF('Prediction Log'!$D2&lt;0, -'Prediction Log'!$P2+'Prediction Log'!$D2, "NA")))</calculatedColumnFormula>
    </tableColumn>
    <tableColumn id="29" xr3:uid="{AF386695-6036-4474-823E-5BA46C56CA82}" name="Absolute Difference from Market" dataDxfId="88">
      <calculatedColumnFormula>IF(ISBLANK('Prediction Log'!$M2), "",ABS('Prediction Log'!$AB2))</calculatedColumnFormula>
    </tableColumn>
    <tableColumn id="30" xr3:uid="{58632E19-3F88-4773-8F62-C458F96BA1CB}" name="Difference from Prediction" dataDxfId="87">
      <calculatedColumnFormula>IF(ISBLANK('Prediction Log'!$M2), "",IF('Prediction Log'!$E2&gt;0, 'Prediction Log'!$P2-'Prediction Log'!$E2, IF('Prediction Log'!$E2&lt;0, -'Prediction Log'!$P2+'Prediction Log'!$E2, "NA")))</calculatedColumnFormula>
    </tableColumn>
    <tableColumn id="31" xr3:uid="{EC31272F-939D-4D1B-8B08-B876F8149CCF}" name="Absolute Difference from Prediction" dataDxfId="86">
      <calculatedColumnFormula>IF(ISBLANK('Prediction Log'!$M2), "",ABS('Prediction Log'!$AD2))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CF4057-76B9-4282-8FB2-F6DD2F5ABEB3}" name="Table12" displayName="Table12" ref="A1:AF800" totalsRowShown="0" headerRowDxfId="1" dataDxfId="84" headerRowBorderDxfId="85" tableBorderDxfId="83">
  <autoFilter ref="A1:AF800" xr:uid="{BCCCE447-A02F-4208-BC7A-2E337AF810BF}"/>
  <sortState xmlns:xlrd2="http://schemas.microsoft.com/office/spreadsheetml/2017/richdata2" ref="A2:AA800">
    <sortCondition ref="T1:T800"/>
  </sortState>
  <tableColumns count="32">
    <tableColumn id="1" xr3:uid="{CE05F428-EFB0-4FE1-B943-59ED5FAE0B7E}" name="Week" dataDxfId="82">
      <calculatedColumnFormula>IF('Prediction Log'!A2=0, "",'Prediction Log'!A2)</calculatedColumnFormula>
    </tableColumn>
    <tableColumn id="2" xr3:uid="{6E65BCEA-9904-450F-9459-0D5294BA2C1B}" name="Home" dataDxfId="81">
      <calculatedColumnFormula>IF('Prediction Log'!B2=0, "",'Prediction Log'!B2)</calculatedColumnFormula>
    </tableColumn>
    <tableColumn id="3" xr3:uid="{F0B3D731-9007-48E2-AA54-45DF3132E1E1}" name="Away" dataDxfId="80">
      <calculatedColumnFormula>IF('Prediction Log'!C2=0, "",'Prediction Log'!C2)</calculatedColumnFormula>
    </tableColumn>
    <tableColumn id="4" xr3:uid="{4959AF19-F9BA-430B-9883-2363711E66E0}" name="Spread" dataDxfId="79">
      <calculatedColumnFormula>IF('Prediction Log'!D2=0, "",'Prediction Log'!D2)</calculatedColumnFormula>
    </tableColumn>
    <tableColumn id="5" xr3:uid="{B60E5FD2-803B-418A-B137-C199EE0B0A6F}" name="Predicted Spread" dataDxfId="78">
      <calculatedColumnFormula>IF('Prediction Log'!E2=0, "",'Prediction Log'!E2)</calculatedColumnFormula>
    </tableColumn>
    <tableColumn id="6" xr3:uid="{9B6F9D4C-70CB-466B-981C-2784CD00AFD3}" name="Predicted Side" dataDxfId="77">
      <calculatedColumnFormula>IF('Prediction Log'!I2=0, "",'Prediction Log'!I2)</calculatedColumnFormula>
    </tableColumn>
    <tableColumn id="31" xr3:uid="{DB54421E-68D2-41A1-B861-BA6DCDE64CB5}" name="Proabability Predicted Side" dataDxfId="76">
      <calculatedColumnFormula>IF(ISBLANK(Games!B2), "",'Prediction Log'!$J2)</calculatedColumnFormula>
    </tableColumn>
    <tableColumn id="30" xr3:uid="{7BD4F171-95BA-4A4B-8D6A-6521C8670497}" name="Win Probability" dataDxfId="75">
      <calculatedColumnFormula>'Prediction Log'!$K2</calculatedColumnFormula>
    </tableColumn>
    <tableColumn id="7" xr3:uid="{678985A6-B077-4712-BA76-4DDC7A483DDF}" name="Bet" dataDxfId="74">
      <calculatedColumnFormula>IF(ISBLANK(Games!J2), "",IF(AND(Games!J2="",Games!K2=""),"",IF(ISTEXT(Games!K2), "Side",Games!J2)))</calculatedColumnFormula>
    </tableColumn>
    <tableColumn id="32" xr3:uid="{1252356F-EC64-46D6-8166-389EDDDC3FE3}" name="Spread Team" dataDxfId="73">
      <calculatedColumnFormula>IF(ISBLANK(Games!J2), "",IF(Table12[[#This Row],[Bet]]="Spread", Games!L2, ""))</calculatedColumnFormula>
    </tableColumn>
    <tableColumn id="8" xr3:uid="{42934516-5994-405D-A7C6-1BF09366D1A3}" name="Side" dataDxfId="72">
      <calculatedColumnFormula>IF(ISBLANK(Games!K2), "",IF(ISTEXT(Games!K2), Games!K2, ""))</calculatedColumnFormula>
    </tableColumn>
    <tableColumn id="15" xr3:uid="{B24807CA-2296-4D40-BC59-B3D26055A429}" name="Line" dataDxfId="71">
      <calculatedColumnFormula>IF(ISBLANK(Games!N2), "", Games!N2)</calculatedColumnFormula>
    </tableColumn>
    <tableColumn id="16" xr3:uid="{7570B97D-7DAE-4FA4-9005-136097026558}" name="Total" dataDxfId="70"/>
    <tableColumn id="9" xr3:uid="{9605C61E-A496-4E7D-8DEB-9800B68E5624}" name="Amount Side" dataDxfId="69"/>
    <tableColumn id="17" xr3:uid="{8D4DA06B-EDE1-468B-8D06-424CB94FD7D7}" name="Amount Spread" dataDxfId="68"/>
    <tableColumn id="18" xr3:uid="{C347E82B-3A2D-4873-BD72-A97B5609E8E6}" name="Amount O/U" dataDxfId="67"/>
    <tableColumn id="20" xr3:uid="{851C3378-7724-4962-B71A-D2CDF0D9D155}" name="Odds Side" dataDxfId="66"/>
    <tableColumn id="19" xr3:uid="{1AA04FCF-F800-45F8-B49C-C247C2CA039A}" name="Odds Spread" dataDxfId="65"/>
    <tableColumn id="10" xr3:uid="{D3344948-17BE-4605-80D8-056E815576E5}" name="Odds O/U" dataDxfId="64"/>
    <tableColumn id="11" xr3:uid="{96214A26-BF4A-4EA3-9BE9-BF655D7F6AF0}" name="Potential Payout Side" dataDxfId="63">
      <calculatedColumnFormula>N2+IF(Q2&lt;0, (N2/(Q2/-100)), N2*(Q2/100))</calculatedColumnFormula>
    </tableColumn>
    <tableColumn id="12" xr3:uid="{3D15AC81-8D21-4E02-9A70-B22E9EC58036}" name="Potenial Winnings Side" dataDxfId="62">
      <calculatedColumnFormula>T2-N2</calculatedColumnFormula>
    </tableColumn>
    <tableColumn id="23" xr3:uid="{96BE9B96-E328-4EB7-8CB0-2653F4D703B7}" name="Potential Payout Spread" dataDxfId="61">
      <calculatedColumnFormula>O2+IF(R2&lt;0, (O2/(R2/-100)), O2*(R2/100))</calculatedColumnFormula>
    </tableColumn>
    <tableColumn id="24" xr3:uid="{5D2108CA-184E-435D-ACAC-30547AABDBDF}" name="Potenial Winnings Spread" dataDxfId="60">
      <calculatedColumnFormula>V2-O2</calculatedColumnFormula>
    </tableColumn>
    <tableColumn id="22" xr3:uid="{CFE93B25-30D5-46A4-BA0F-1070ED5FA5BC}" name="Potential Payout O/U" dataDxfId="59">
      <calculatedColumnFormula>P2+IF(S2&lt;0, (P2/(S2/-100)), P2*(S2/100))</calculatedColumnFormula>
    </tableColumn>
    <tableColumn id="21" xr3:uid="{0BF8E2F5-7D1B-46F6-BF36-1D7A5CA71B9C}" name="Potenial Winnings O/U" dataDxfId="58">
      <calculatedColumnFormula>S2-P2</calculatedColumnFormula>
    </tableColumn>
    <tableColumn id="13" xr3:uid="{3959C31F-136E-457D-B1B2-C9B41DFAF33A}" name="Result (Side)" dataDxfId="57"/>
    <tableColumn id="14" xr3:uid="{BCC03125-1E2C-4D9B-B13F-92471C291F1F}" name="Winnings (Side)" dataDxfId="56" dataCellStyle="Currency">
      <calculatedColumnFormula>IF(Z2="W", U2, IF(Z2="L",-N2, ""))</calculatedColumnFormula>
    </tableColumn>
    <tableColumn id="25" xr3:uid="{9F02E032-8883-4E56-B116-6755CC9CF10B}" name="Result (Spread)" dataDxfId="55"/>
    <tableColumn id="26" xr3:uid="{C14268E7-5C83-447E-BBD8-DB9C1D82A697}" name="Winnings (Spread)" dataDxfId="54" dataCellStyle="Currency">
      <calculatedColumnFormula>IF(AB2="W", W2, IF(AB2="L",-P2, ""))</calculatedColumnFormula>
    </tableColumn>
    <tableColumn id="27" xr3:uid="{0C24F3A7-8AE6-4B64-B31D-F1D1046F6AFD}" name="Result (O/U)" dataDxfId="53"/>
    <tableColumn id="28" xr3:uid="{D402E576-B48C-431A-8774-745A6464E119}" name="Winnings (O/U)" dataDxfId="52">
      <calculatedColumnFormula>IF(AD2="W", Y2, IF(AD2="L",-R2, ""))</calculatedColumnFormula>
    </tableColumn>
    <tableColumn id="29" xr3:uid="{19F3A856-A6AC-4CE7-94B0-A856E5043E7C}" name="Net Gain" dataDxfId="51" dataCellStyle="Currency">
      <calculatedColumnFormula>IF(ISERROR(Table12[[#This Row],[Winnings (Side)]]+Table12[[#This Row],[Winnings (Spread)]]+Table12[[#This Row],[Winnings (O/U)]]), "", Table12[[#This Row],[Winnings (Side)]]+Table12[[#This Row],[Winnings (Spread)]]+Table12[[#This Row],[Winnings (O/U)]])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969713-9606-4AF4-91D6-9E2E1A0D6CBD}" name="Table123" displayName="Table123" ref="A1:AL800" totalsRowShown="0" headerRowDxfId="0" dataDxfId="49" headerRowBorderDxfId="50" tableBorderDxfId="48">
  <autoFilter ref="A1:AL800" xr:uid="{BCCCE447-A02F-4208-BC7A-2E337AF810BF}"/>
  <sortState xmlns:xlrd2="http://schemas.microsoft.com/office/spreadsheetml/2017/richdata2" ref="A2:AE800">
    <sortCondition ref="U1:U800"/>
  </sortState>
  <tableColumns count="38">
    <tableColumn id="1" xr3:uid="{E0FE769F-D2B8-44DC-8A2B-F476FCD80700}" name="Week" dataDxfId="47">
      <calculatedColumnFormula>IF('Prediction Log'!A2=0, "",'Prediction Log'!A2)</calculatedColumnFormula>
    </tableColumn>
    <tableColumn id="2" xr3:uid="{CD3F584F-7477-4D34-A6AB-10BF23645880}" name="Home" dataDxfId="46">
      <calculatedColumnFormula>IF('Prediction Log'!B2=0, "",'Prediction Log'!B2)</calculatedColumnFormula>
    </tableColumn>
    <tableColumn id="3" xr3:uid="{54DE0E77-560D-43C3-8736-977B153D58FB}" name="Away" dataDxfId="45">
      <calculatedColumnFormula>IF('Prediction Log'!C2=0, "",'Prediction Log'!C2)</calculatedColumnFormula>
    </tableColumn>
    <tableColumn id="4" xr3:uid="{CA0CDA34-A44B-45BA-9844-7327B3487A93}" name="Spread" dataDxfId="44">
      <calculatedColumnFormula>IF('Prediction Log'!D2=0, "",'Prediction Log'!D2)</calculatedColumnFormula>
    </tableColumn>
    <tableColumn id="5" xr3:uid="{0BD729F4-F4DA-42F5-9BA9-B40F15C2D793}" name="Predicted Spread" dataDxfId="43">
      <calculatedColumnFormula>IF('Prediction Log'!E2=0, "",'Prediction Log'!E2)</calculatedColumnFormula>
    </tableColumn>
    <tableColumn id="6" xr3:uid="{C7122CCB-9CE2-4A2F-ACB6-9347672E1AC4}" name="Predicted Side - Difference Model" dataDxfId="42">
      <calculatedColumnFormula>IF('Prediction Log'!I2=0, "",'Prediction Log'!I2)</calculatedColumnFormula>
    </tableColumn>
    <tableColumn id="31" xr3:uid="{D16EBF5A-43A5-41E9-950F-CC26084C03F6}" name="Predicted Side - Win Probability Model" dataDxfId="41">
      <calculatedColumnFormula>IF(ISBLANK(Games!B2), "",'Prediction Log'!$J2)</calculatedColumnFormula>
    </tableColumn>
    <tableColumn id="30" xr3:uid="{56F5D4C8-BE37-4B57-B2A7-2CBEB5F9DB6A}" name="Win Probability" dataDxfId="40">
      <calculatedColumnFormula>'Prediction Log'!$K2</calculatedColumnFormula>
    </tableColumn>
    <tableColumn id="7" xr3:uid="{5C072061-16F4-461C-A5E0-EFF5F67144B5}" name="Bet" dataDxfId="39">
      <calculatedColumnFormula>IF(ISBLANK(Games!J2), "",IF(AND(Games!J2="",Games!K2=""),"",IF(ISTEXT(Games!K2), "Side",Games!J2)))</calculatedColumnFormula>
    </tableColumn>
    <tableColumn id="32" xr3:uid="{61E097CB-4116-479B-8397-D76D0B120234}" name="Cover Spread" dataDxfId="38">
      <calculatedColumnFormula>IF(ISBLANK(Games!B2), "",IF(Games!H2="Y", Games!B2, Games!C2))</calculatedColumnFormula>
    </tableColumn>
    <tableColumn id="8" xr3:uid="{612C1AD6-5D47-49B8-941B-6EB89AE39A3E}" name="Side" dataDxfId="37">
      <calculatedColumnFormula>Games!F2</calculatedColumnFormula>
    </tableColumn>
    <tableColumn id="15" xr3:uid="{299AFA07-462A-4297-AFFA-A2927A68039F}" name="Line" dataDxfId="36">
      <calculatedColumnFormula>IF(ISBLANK(Games!D2), "",Games!D2)</calculatedColumnFormula>
    </tableColumn>
    <tableColumn id="16" xr3:uid="{1A49328E-0A50-4507-83D7-5A5E895BD654}" name="Total" dataDxfId="35"/>
    <tableColumn id="9" xr3:uid="{9AC3AD97-5BC6-490F-9D24-4A1BDE4C97F3}" name="Amount Side" dataDxfId="34">
      <calculatedColumnFormula>IF(ISBLANK(Table123[[#This Row],[Odds Side - Difference Model]]), "", 1)</calculatedColumnFormula>
    </tableColumn>
    <tableColumn id="17" xr3:uid="{D8247614-7193-495C-A3EA-EA4F9A9C02FE}" name="Amount Spread" dataDxfId="33">
      <calculatedColumnFormula>IF(ISBLANK(Table123[[#This Row],[Odds Spread]]), "", 1)</calculatedColumnFormula>
    </tableColumn>
    <tableColumn id="18" xr3:uid="{B1AAFE2D-FBC5-47F0-8DE6-B1CD223C1469}" name="Amount O/U" dataDxfId="32"/>
    <tableColumn id="20" xr3:uid="{2A2E9D9E-DBE1-4AF2-975B-F714561BF225}" name="Odds Side - Difference Model" dataDxfId="31"/>
    <tableColumn id="36" xr3:uid="{20E2FB05-0EA8-48CF-A8C0-EC8E838B2CB3}" name="Odds Side - Win Probability Model" dataDxfId="30"/>
    <tableColumn id="19" xr3:uid="{A4E8475A-FFAD-4D62-9974-D4B5E3A36F0D}" name="Odds Spread" dataDxfId="29"/>
    <tableColumn id="10" xr3:uid="{D41D5C62-E28C-494C-8C10-46832A02888E}" name="Odds O/U" dataDxfId="28"/>
    <tableColumn id="11" xr3:uid="{DEAB376F-415D-4C41-97A0-4D78E03AFB70}" name="Potential Payout Side - Difference Model" dataDxfId="27">
      <calculatedColumnFormula>IF(ISBLANK(Table123[[#This Row],[Odds Side - Difference Model]]), "",N2+IF(Q2&lt;0, (N2/(Q2/-100)), N2*(Q2/100)))</calculatedColumnFormula>
    </tableColumn>
    <tableColumn id="37" xr3:uid="{BE4F7C2F-98EA-49EA-91E6-D60AD6B6B083}" name="Potential Payout Side - Win Probability Model" dataDxfId="26">
      <calculatedColumnFormula>IFERROR(IF(ISBLANK(Table123[[#This Row],[Odds Side - Win Probability Model]]), "",N2+IF(R2&lt;0, (N2/(R2/-100)), N2*(R2/100))),"")</calculatedColumnFormula>
    </tableColumn>
    <tableColumn id="12" xr3:uid="{82AFB293-E2B0-4090-8BA5-223C9CFB8BFF}" name="Potenial Winnings Side - Difference Model" dataDxfId="25">
      <calculatedColumnFormula>IFERROR(U2-N2, "")</calculatedColumnFormula>
    </tableColumn>
    <tableColumn id="38" xr3:uid="{5069EEB5-57A5-4284-8B4F-6EFD961D2426}" name="Potenial Winnings Side - Win Probability Model" dataDxfId="24">
      <calculatedColumnFormula>IFERROR(V2-N2, "")</calculatedColumnFormula>
    </tableColumn>
    <tableColumn id="23" xr3:uid="{458AD4E3-407F-4258-A37C-63C07B2ED75E}" name="Potential Payout Spread" dataDxfId="23">
      <calculatedColumnFormula>IF(ISBLANK(Table123[[#This Row],[Odds Spread]]), "",O2+IF(S2&lt;0, (O2/(S2/-100)), O2*(S2/100)))</calculatedColumnFormula>
    </tableColumn>
    <tableColumn id="24" xr3:uid="{DE18E766-C179-4029-99FC-0B084B0576FF}" name="Potenial Winnings Spread" dataDxfId="22">
      <calculatedColumnFormula>IFERROR(Y2-O2, "")</calculatedColumnFormula>
    </tableColumn>
    <tableColumn id="22" xr3:uid="{86B61278-871D-4442-A218-0F1DF4262303}" name="Potential Payout O/U" dataDxfId="21">
      <calculatedColumnFormula>P2+IF(T2&lt;0, (P2/(T2/-100)), P2*(T2/100))</calculatedColumnFormula>
    </tableColumn>
    <tableColumn id="21" xr3:uid="{086E3093-2539-49BD-A34D-3EDCD895BFF5}" name="Potenial Winnings O/U" dataDxfId="20">
      <calculatedColumnFormula>T2-P2</calculatedColumnFormula>
    </tableColumn>
    <tableColumn id="13" xr3:uid="{95BF6381-E9AD-4A4C-95E8-40CF7372F178}" name="Result (Side) - Difference Model" dataDxfId="19" dataCellStyle="Note">
      <calculatedColumnFormula>IF('Prediction Log'!$W6="Y", "W", IF('Prediction Log'!$W6="N","L",""))</calculatedColumnFormula>
    </tableColumn>
    <tableColumn id="33" xr3:uid="{7BDC72AB-4CB4-440F-A959-257656014E89}" name="Result (Side) - Win Probability Model" dataDxfId="18" dataCellStyle="Note">
      <calculatedColumnFormula>IF('Prediction Log'!$Y6="Y", "W", IF('Prediction Log'!$Y6="N","L",""))</calculatedColumnFormula>
    </tableColumn>
    <tableColumn id="14" xr3:uid="{89A64611-FB60-460A-82B4-752E7A54716D}" name="Winnings (Side) - Difference Model" dataDxfId="17" dataCellStyle="Note">
      <calculatedColumnFormula>IF(ISBLANK(Table123[[#This Row],[Odds Side - Difference Model]]), "",IF(AC2="W", W2, IF(AC2="L",-N2, "")))</calculatedColumnFormula>
    </tableColumn>
    <tableColumn id="34" xr3:uid="{4D2B3622-3743-46CF-9BA5-421DFB706B9B}" name="Winnings (Side) - Win Probability Model" dataDxfId="16" dataCellStyle="Note">
      <calculatedColumnFormula>IFERROR((IF(ISERR(Table123[[#This Row],[Potential Payout Side - Win Probability Model]]), "",IF(AD2="W", X2, IF(AD2="L",-N2, "")))), "")</calculatedColumnFormula>
    </tableColumn>
    <tableColumn id="25" xr3:uid="{F8B9943F-5A46-4125-849A-8717976069C5}" name="Result (Spread)" dataDxfId="15" dataCellStyle="Note">
      <calculatedColumnFormula>IF('Prediction Log'!$X6="Y", "W", IF('Prediction Log'!$X6="N", "L", ""))</calculatedColumnFormula>
    </tableColumn>
    <tableColumn id="26" xr3:uid="{32C5E7CD-7441-471B-AB02-FF164901D025}" name="Winnings (Spread)" dataDxfId="14" dataCellStyle="Note">
      <calculatedColumnFormula>IF(ISBLANK(Table123[[#This Row],[Odds Spread]]), "",IF(AG2="W", Z2, IF(AG2="L",-O2, "")))</calculatedColumnFormula>
    </tableColumn>
    <tableColumn id="27" xr3:uid="{D39C9BF3-CDFD-4FFD-9A06-5752127199D2}" name="Result (O/U)" dataDxfId="13"/>
    <tableColumn id="28" xr3:uid="{60A0B8A0-01B5-4EE9-AAB9-7952BF24F713}" name="Winnings (O/U)" dataDxfId="12">
      <calculatedColumnFormula>IF(AI2="W", AB2, IF(AI2="L",-S2, ""))</calculatedColumnFormula>
    </tableColumn>
    <tableColumn id="29" xr3:uid="{1FDFF610-CB0F-413F-B5FE-E0245EEFAF39}" name="Net Gain - Difference Model" dataCellStyle="Currency">
      <calculatedColumnFormula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calculatedColumnFormula>
    </tableColumn>
    <tableColumn id="35" xr3:uid="{FCB3F52C-0487-4F38-91FE-8EE6EAB91809}" name="Net Gain - Win Probability Model" dataDxfId="11">
      <calculatedColumnFormula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"/>
  <sheetViews>
    <sheetView tabSelected="1" zoomScale="80" zoomScaleNormal="80" workbookViewId="0">
      <selection activeCell="T1" sqref="T1"/>
    </sheetView>
  </sheetViews>
  <sheetFormatPr defaultColWidth="10.6640625" defaultRowHeight="14.25" x14ac:dyDescent="0.45"/>
  <cols>
    <col min="1" max="1" width="10.6640625" style="17"/>
    <col min="2" max="3" width="18.3984375" style="17" customWidth="1"/>
    <col min="4" max="4" width="11.53125" style="17" customWidth="1"/>
    <col min="5" max="5" width="12" style="17" customWidth="1"/>
    <col min="6" max="8" width="13.86328125" style="17" customWidth="1"/>
    <col min="9" max="9" width="15.6640625" style="17" customWidth="1"/>
    <col min="10" max="11" width="9.6640625" customWidth="1"/>
    <col min="13" max="13" width="14.265625" hidden="1" customWidth="1"/>
  </cols>
  <sheetData>
    <row r="1" spans="1:14" ht="52.5" customHeight="1" x14ac:dyDescent="0.45">
      <c r="A1" s="3" t="s">
        <v>688</v>
      </c>
      <c r="B1" s="3" t="s">
        <v>0</v>
      </c>
      <c r="C1" s="3" t="s">
        <v>1</v>
      </c>
      <c r="D1" s="3" t="s">
        <v>2</v>
      </c>
      <c r="E1" s="3" t="s">
        <v>4</v>
      </c>
      <c r="F1" s="3" t="s">
        <v>5</v>
      </c>
      <c r="G1" s="3" t="s">
        <v>161</v>
      </c>
      <c r="H1" s="3" t="s">
        <v>145</v>
      </c>
      <c r="I1" s="3" t="s">
        <v>15</v>
      </c>
      <c r="J1" s="3" t="s">
        <v>121</v>
      </c>
      <c r="K1" s="2" t="s">
        <v>118</v>
      </c>
      <c r="L1" s="2" t="s">
        <v>2</v>
      </c>
      <c r="M1" s="2" t="s">
        <v>119</v>
      </c>
      <c r="N1" s="2" t="s">
        <v>144</v>
      </c>
    </row>
    <row r="2" spans="1:14" hidden="1" x14ac:dyDescent="0.45">
      <c r="A2" s="9">
        <v>8</v>
      </c>
      <c r="B2" s="9" t="s">
        <v>100</v>
      </c>
      <c r="C2" s="9" t="s">
        <v>96</v>
      </c>
      <c r="D2" s="9">
        <v>24</v>
      </c>
      <c r="E2" s="15">
        <v>45.3</v>
      </c>
      <c r="F2" s="15" t="s">
        <v>96</v>
      </c>
      <c r="G2" s="16">
        <v>0.99983500000000003</v>
      </c>
      <c r="H2" s="15" t="s">
        <v>174</v>
      </c>
      <c r="I2" s="15" t="s">
        <v>175</v>
      </c>
      <c r="J2" s="1"/>
      <c r="K2" s="1"/>
      <c r="L2" s="1"/>
      <c r="M2" s="1"/>
      <c r="N2" s="18" t="str">
        <f t="shared" ref="N2:N65" si="0">IF(ISBLANK(L2), "", D2)</f>
        <v/>
      </c>
    </row>
    <row r="3" spans="1:14" hidden="1" x14ac:dyDescent="0.45">
      <c r="A3" s="9">
        <v>8</v>
      </c>
      <c r="B3" s="9" t="s">
        <v>89</v>
      </c>
      <c r="C3" s="9" t="s">
        <v>28</v>
      </c>
      <c r="D3" s="9">
        <v>-5.5</v>
      </c>
      <c r="E3" s="15">
        <v>-8.1999999999999993</v>
      </c>
      <c r="F3" s="15" t="s">
        <v>89</v>
      </c>
      <c r="G3" s="16">
        <v>0.95965199999999995</v>
      </c>
      <c r="H3" s="15" t="s">
        <v>175</v>
      </c>
      <c r="I3" s="15" t="s">
        <v>175</v>
      </c>
      <c r="J3" s="1"/>
      <c r="K3" s="1"/>
      <c r="L3" s="1"/>
      <c r="M3" s="1"/>
      <c r="N3" s="18" t="str">
        <f t="shared" si="0"/>
        <v/>
      </c>
    </row>
    <row r="4" spans="1:14" hidden="1" x14ac:dyDescent="0.45">
      <c r="A4" s="9">
        <v>8</v>
      </c>
      <c r="B4" s="9" t="s">
        <v>90</v>
      </c>
      <c r="C4" s="9" t="s">
        <v>106</v>
      </c>
      <c r="D4" s="9">
        <v>-17.5</v>
      </c>
      <c r="E4" s="15">
        <v>-23.3</v>
      </c>
      <c r="F4" s="15" t="s">
        <v>90</v>
      </c>
      <c r="G4" s="16">
        <v>0.99888999999999994</v>
      </c>
      <c r="H4" s="15" t="s">
        <v>175</v>
      </c>
      <c r="I4" s="15" t="s">
        <v>175</v>
      </c>
      <c r="J4" s="1"/>
      <c r="K4" s="1"/>
      <c r="L4" s="1"/>
      <c r="M4" s="1"/>
      <c r="N4" s="18" t="str">
        <f t="shared" si="0"/>
        <v/>
      </c>
    </row>
    <row r="5" spans="1:14" hidden="1" x14ac:dyDescent="0.45">
      <c r="A5" s="9">
        <v>8</v>
      </c>
      <c r="B5" s="9" t="s">
        <v>26</v>
      </c>
      <c r="C5" s="9" t="s">
        <v>33</v>
      </c>
      <c r="D5" s="9">
        <v>-8.5</v>
      </c>
      <c r="E5" s="15">
        <v>-12.4</v>
      </c>
      <c r="F5" s="15" t="s">
        <v>26</v>
      </c>
      <c r="G5" s="16">
        <v>0.95967800000000003</v>
      </c>
      <c r="H5" s="15" t="s">
        <v>175</v>
      </c>
      <c r="I5" s="15" t="s">
        <v>175</v>
      </c>
      <c r="J5" s="1"/>
      <c r="K5" s="1"/>
      <c r="L5" s="1"/>
      <c r="M5" s="1"/>
      <c r="N5" s="18" t="str">
        <f t="shared" si="0"/>
        <v/>
      </c>
    </row>
    <row r="6" spans="1:14" hidden="1" x14ac:dyDescent="0.45">
      <c r="A6" s="9">
        <v>8</v>
      </c>
      <c r="B6" s="9" t="s">
        <v>69</v>
      </c>
      <c r="C6" s="9" t="s">
        <v>78</v>
      </c>
      <c r="D6" s="9">
        <v>-3.5</v>
      </c>
      <c r="E6" s="15">
        <v>-5.4</v>
      </c>
      <c r="F6" s="15" t="s">
        <v>69</v>
      </c>
      <c r="G6" s="16">
        <v>0.81332400000000005</v>
      </c>
      <c r="H6" s="15" t="s">
        <v>175</v>
      </c>
      <c r="I6" s="15" t="s">
        <v>175</v>
      </c>
      <c r="J6" s="1"/>
      <c r="K6" s="1"/>
      <c r="L6" s="1"/>
      <c r="M6" s="1"/>
      <c r="N6" s="18" t="str">
        <f t="shared" si="0"/>
        <v/>
      </c>
    </row>
    <row r="7" spans="1:14" hidden="1" x14ac:dyDescent="0.45">
      <c r="A7" s="9">
        <v>8</v>
      </c>
      <c r="B7" s="9" t="s">
        <v>27</v>
      </c>
      <c r="C7" s="9" t="s">
        <v>29</v>
      </c>
      <c r="D7" s="9">
        <v>-19.5</v>
      </c>
      <c r="E7" s="15">
        <v>-25.8</v>
      </c>
      <c r="F7" s="15" t="s">
        <v>27</v>
      </c>
      <c r="G7" s="16">
        <v>0.99801499999999999</v>
      </c>
      <c r="H7" s="15" t="s">
        <v>175</v>
      </c>
      <c r="I7" s="15" t="s">
        <v>175</v>
      </c>
      <c r="J7" s="1"/>
      <c r="K7" s="1"/>
      <c r="L7" s="1"/>
      <c r="M7" s="1"/>
      <c r="N7" s="18" t="str">
        <f t="shared" si="0"/>
        <v/>
      </c>
    </row>
    <row r="8" spans="1:14" hidden="1" x14ac:dyDescent="0.45">
      <c r="A8" s="9">
        <v>8</v>
      </c>
      <c r="B8" s="9" t="s">
        <v>104</v>
      </c>
      <c r="C8" s="9" t="s">
        <v>86</v>
      </c>
      <c r="D8" s="9">
        <v>-20.5</v>
      </c>
      <c r="E8" s="15">
        <v>-7.2</v>
      </c>
      <c r="F8" s="15" t="s">
        <v>104</v>
      </c>
      <c r="G8" s="16">
        <v>0.91752299999999998</v>
      </c>
      <c r="H8" s="15" t="s">
        <v>174</v>
      </c>
      <c r="I8" s="15" t="s">
        <v>174</v>
      </c>
      <c r="J8" s="1"/>
      <c r="K8" s="1"/>
      <c r="L8" s="1"/>
      <c r="M8" s="1"/>
      <c r="N8" s="18" t="str">
        <f t="shared" si="0"/>
        <v/>
      </c>
    </row>
    <row r="9" spans="1:14" hidden="1" x14ac:dyDescent="0.45">
      <c r="A9" s="9">
        <v>8</v>
      </c>
      <c r="B9" s="9" t="s">
        <v>32</v>
      </c>
      <c r="C9" s="9" t="s">
        <v>101</v>
      </c>
      <c r="D9" s="9">
        <v>22.5</v>
      </c>
      <c r="E9" s="15">
        <v>8.6999999999999993</v>
      </c>
      <c r="F9" s="15" t="s">
        <v>101</v>
      </c>
      <c r="G9" s="16">
        <v>0.92155399999999998</v>
      </c>
      <c r="H9" s="15" t="s">
        <v>175</v>
      </c>
      <c r="I9" s="15" t="s">
        <v>174</v>
      </c>
      <c r="J9" s="1"/>
      <c r="K9" s="1"/>
      <c r="L9" s="1"/>
      <c r="M9" s="1"/>
      <c r="N9" s="18" t="str">
        <f t="shared" si="0"/>
        <v/>
      </c>
    </row>
    <row r="10" spans="1:14" hidden="1" x14ac:dyDescent="0.45">
      <c r="A10" s="9">
        <v>8</v>
      </c>
      <c r="B10" s="9" t="s">
        <v>81</v>
      </c>
      <c r="C10" s="9" t="s">
        <v>46</v>
      </c>
      <c r="D10" s="9">
        <v>9.5</v>
      </c>
      <c r="E10" s="15">
        <v>19.100000000000001</v>
      </c>
      <c r="F10" s="15" t="s">
        <v>46</v>
      </c>
      <c r="G10" s="16">
        <v>0.99739</v>
      </c>
      <c r="H10" s="15" t="s">
        <v>174</v>
      </c>
      <c r="I10" s="15" t="s">
        <v>175</v>
      </c>
      <c r="J10" s="1"/>
      <c r="K10" s="1"/>
      <c r="L10" s="1"/>
      <c r="M10" s="1"/>
      <c r="N10" s="18" t="str">
        <f t="shared" si="0"/>
        <v/>
      </c>
    </row>
    <row r="11" spans="1:14" hidden="1" x14ac:dyDescent="0.45">
      <c r="A11" s="9">
        <v>8</v>
      </c>
      <c r="B11" s="9" t="s">
        <v>84</v>
      </c>
      <c r="C11" s="9" t="s">
        <v>112</v>
      </c>
      <c r="D11" s="9">
        <v>-23.5</v>
      </c>
      <c r="E11" s="15">
        <v>-16.3</v>
      </c>
      <c r="F11" s="15" t="s">
        <v>84</v>
      </c>
      <c r="G11" s="16">
        <v>0.98253999999999997</v>
      </c>
      <c r="H11" s="15" t="s">
        <v>174</v>
      </c>
      <c r="I11" s="15" t="s">
        <v>174</v>
      </c>
      <c r="J11" s="1"/>
      <c r="K11" s="1"/>
      <c r="L11" s="1"/>
      <c r="M11" s="1"/>
      <c r="N11" s="18" t="str">
        <f t="shared" si="0"/>
        <v/>
      </c>
    </row>
    <row r="12" spans="1:14" hidden="1" x14ac:dyDescent="0.45">
      <c r="A12" s="9">
        <v>8</v>
      </c>
      <c r="B12" s="9" t="s">
        <v>77</v>
      </c>
      <c r="C12" s="9" t="s">
        <v>76</v>
      </c>
      <c r="D12" s="9">
        <v>24.5</v>
      </c>
      <c r="E12" s="15">
        <v>45.4</v>
      </c>
      <c r="F12" s="15" t="s">
        <v>76</v>
      </c>
      <c r="G12" s="16">
        <v>0.99999499999999997</v>
      </c>
      <c r="H12" s="15" t="s">
        <v>174</v>
      </c>
      <c r="I12" s="15" t="s">
        <v>175</v>
      </c>
      <c r="J12" s="1"/>
      <c r="K12" s="1"/>
      <c r="L12" s="1"/>
      <c r="M12" s="1"/>
      <c r="N12" s="18" t="str">
        <f t="shared" si="0"/>
        <v/>
      </c>
    </row>
    <row r="13" spans="1:14" hidden="1" x14ac:dyDescent="0.45">
      <c r="A13" s="9">
        <v>8</v>
      </c>
      <c r="B13" s="9" t="s">
        <v>64</v>
      </c>
      <c r="C13" s="9" t="s">
        <v>60</v>
      </c>
      <c r="D13" s="9">
        <v>-14.5</v>
      </c>
      <c r="E13" s="15">
        <v>-21.1</v>
      </c>
      <c r="F13" s="15" t="s">
        <v>64</v>
      </c>
      <c r="G13" s="16">
        <v>0.99678900000000004</v>
      </c>
      <c r="H13" s="15" t="s">
        <v>175</v>
      </c>
      <c r="I13" s="15" t="s">
        <v>175</v>
      </c>
      <c r="J13" s="1"/>
      <c r="K13" s="1"/>
      <c r="L13" s="1"/>
      <c r="M13" s="1"/>
      <c r="N13" s="18" t="str">
        <f t="shared" si="0"/>
        <v/>
      </c>
    </row>
    <row r="14" spans="1:14" hidden="1" x14ac:dyDescent="0.45">
      <c r="A14" s="9">
        <v>8</v>
      </c>
      <c r="B14" s="9" t="s">
        <v>72</v>
      </c>
      <c r="C14" s="9" t="s">
        <v>50</v>
      </c>
      <c r="D14" s="9">
        <v>-30.5</v>
      </c>
      <c r="E14" s="15">
        <v>-41</v>
      </c>
      <c r="F14" s="15" t="s">
        <v>72</v>
      </c>
      <c r="G14" s="16">
        <v>0.99994899999999998</v>
      </c>
      <c r="H14" s="15" t="s">
        <v>175</v>
      </c>
      <c r="I14" s="15" t="s">
        <v>175</v>
      </c>
      <c r="J14" s="1"/>
      <c r="K14" s="1"/>
      <c r="L14" s="1"/>
      <c r="M14" s="1"/>
      <c r="N14" s="18" t="str">
        <f t="shared" si="0"/>
        <v/>
      </c>
    </row>
    <row r="15" spans="1:14" hidden="1" x14ac:dyDescent="0.45">
      <c r="A15" s="9">
        <v>8</v>
      </c>
      <c r="B15" s="9" t="s">
        <v>114</v>
      </c>
      <c r="C15" s="9" t="s">
        <v>48</v>
      </c>
      <c r="D15" s="9">
        <v>-28.5</v>
      </c>
      <c r="E15" s="15">
        <v>-36.5</v>
      </c>
      <c r="F15" s="15" t="s">
        <v>114</v>
      </c>
      <c r="G15" s="16">
        <v>0.99996499999999999</v>
      </c>
      <c r="H15" s="15" t="s">
        <v>175</v>
      </c>
      <c r="I15" s="15" t="s">
        <v>175</v>
      </c>
      <c r="J15" s="1"/>
      <c r="K15" s="1"/>
      <c r="L15" s="1"/>
      <c r="M15" s="1"/>
      <c r="N15" s="18" t="str">
        <f t="shared" si="0"/>
        <v/>
      </c>
    </row>
    <row r="16" spans="1:14" hidden="1" x14ac:dyDescent="0.45">
      <c r="A16" s="9">
        <v>8</v>
      </c>
      <c r="B16" s="9" t="s">
        <v>105</v>
      </c>
      <c r="C16" s="9" t="s">
        <v>73</v>
      </c>
      <c r="D16" s="9">
        <v>7</v>
      </c>
      <c r="E16" s="15">
        <v>15.1</v>
      </c>
      <c r="F16" s="15" t="s">
        <v>73</v>
      </c>
      <c r="G16" s="16">
        <v>0.97877999999999998</v>
      </c>
      <c r="H16" s="15" t="s">
        <v>174</v>
      </c>
      <c r="I16" s="15" t="s">
        <v>175</v>
      </c>
      <c r="J16" s="1"/>
      <c r="K16" s="1"/>
      <c r="L16" s="1"/>
      <c r="M16" s="1"/>
      <c r="N16" s="18" t="str">
        <f t="shared" si="0"/>
        <v/>
      </c>
    </row>
    <row r="17" spans="1:14" hidden="1" x14ac:dyDescent="0.45">
      <c r="A17" s="9">
        <v>8</v>
      </c>
      <c r="B17" s="9" t="s">
        <v>116</v>
      </c>
      <c r="C17" s="9" t="s">
        <v>91</v>
      </c>
      <c r="D17" s="9">
        <v>3</v>
      </c>
      <c r="E17" s="15">
        <v>5.8</v>
      </c>
      <c r="F17" s="15" t="s">
        <v>91</v>
      </c>
      <c r="G17" s="16">
        <v>0.89073000000000002</v>
      </c>
      <c r="H17" s="15" t="s">
        <v>174</v>
      </c>
      <c r="I17" s="15" t="s">
        <v>175</v>
      </c>
      <c r="J17" s="1"/>
      <c r="K17" s="1"/>
      <c r="L17" s="1"/>
      <c r="M17" s="1"/>
      <c r="N17" s="18" t="str">
        <f t="shared" si="0"/>
        <v/>
      </c>
    </row>
    <row r="18" spans="1:14" hidden="1" x14ac:dyDescent="0.45">
      <c r="A18" s="9">
        <v>8</v>
      </c>
      <c r="B18" s="9" t="s">
        <v>75</v>
      </c>
      <c r="C18" s="9" t="s">
        <v>103</v>
      </c>
      <c r="D18" s="9">
        <v>2</v>
      </c>
      <c r="E18" s="15">
        <v>0.5</v>
      </c>
      <c r="F18" s="15" t="s">
        <v>103</v>
      </c>
      <c r="G18" s="16">
        <v>0.39478199999999997</v>
      </c>
      <c r="H18" s="15" t="s">
        <v>175</v>
      </c>
      <c r="I18" s="15" t="s">
        <v>174</v>
      </c>
      <c r="J18" s="1"/>
      <c r="K18" s="1"/>
      <c r="L18" s="1"/>
      <c r="M18" s="1"/>
      <c r="N18" s="18" t="str">
        <f t="shared" si="0"/>
        <v/>
      </c>
    </row>
    <row r="19" spans="1:14" hidden="1" x14ac:dyDescent="0.45">
      <c r="A19" s="9">
        <v>8</v>
      </c>
      <c r="B19" s="9" t="s">
        <v>63</v>
      </c>
      <c r="C19" s="9" t="s">
        <v>111</v>
      </c>
      <c r="D19" s="9">
        <v>2.5</v>
      </c>
      <c r="E19" s="15">
        <v>13</v>
      </c>
      <c r="F19" s="15" t="s">
        <v>111</v>
      </c>
      <c r="G19" s="16">
        <v>0.86385800000000001</v>
      </c>
      <c r="H19" s="15" t="s">
        <v>174</v>
      </c>
      <c r="I19" s="15" t="s">
        <v>175</v>
      </c>
      <c r="J19" s="1"/>
      <c r="K19" s="1"/>
      <c r="L19" s="1"/>
      <c r="M19" s="1"/>
      <c r="N19" s="18" t="str">
        <f t="shared" si="0"/>
        <v/>
      </c>
    </row>
    <row r="20" spans="1:14" hidden="1" x14ac:dyDescent="0.45">
      <c r="A20" s="9">
        <v>8</v>
      </c>
      <c r="B20" s="9" t="s">
        <v>51</v>
      </c>
      <c r="C20" s="9" t="s">
        <v>92</v>
      </c>
      <c r="D20" s="9">
        <v>6.5</v>
      </c>
      <c r="E20" s="15">
        <v>5</v>
      </c>
      <c r="F20" s="15" t="s">
        <v>92</v>
      </c>
      <c r="G20" s="16">
        <v>0.91369100000000003</v>
      </c>
      <c r="H20" s="15" t="s">
        <v>175</v>
      </c>
      <c r="I20" s="15" t="s">
        <v>174</v>
      </c>
      <c r="J20" s="1"/>
      <c r="K20" s="1"/>
      <c r="L20" s="1"/>
      <c r="M20" s="1"/>
      <c r="N20" s="18" t="str">
        <f t="shared" si="0"/>
        <v/>
      </c>
    </row>
    <row r="21" spans="1:14" hidden="1" x14ac:dyDescent="0.45">
      <c r="A21" s="9">
        <v>8</v>
      </c>
      <c r="B21" s="9" t="s">
        <v>109</v>
      </c>
      <c r="C21" s="9" t="s">
        <v>110</v>
      </c>
      <c r="D21" s="9">
        <v>-7</v>
      </c>
      <c r="E21" s="15">
        <v>-3.2</v>
      </c>
      <c r="F21" s="15" t="s">
        <v>109</v>
      </c>
      <c r="G21" s="16">
        <v>0.70601000000000003</v>
      </c>
      <c r="H21" s="15" t="s">
        <v>174</v>
      </c>
      <c r="I21" s="15" t="s">
        <v>174</v>
      </c>
      <c r="J21" s="1"/>
      <c r="K21" s="1"/>
      <c r="L21" s="1"/>
      <c r="M21" s="1"/>
      <c r="N21" s="18" t="str">
        <f t="shared" si="0"/>
        <v/>
      </c>
    </row>
    <row r="22" spans="1:14" hidden="1" x14ac:dyDescent="0.45">
      <c r="A22" s="9">
        <v>8</v>
      </c>
      <c r="B22" s="9" t="s">
        <v>74</v>
      </c>
      <c r="C22" s="9" t="s">
        <v>58</v>
      </c>
      <c r="D22" s="9">
        <v>3</v>
      </c>
      <c r="E22" s="15">
        <v>2</v>
      </c>
      <c r="F22" s="15" t="s">
        <v>58</v>
      </c>
      <c r="G22" s="16">
        <v>0.33288799999999996</v>
      </c>
      <c r="H22" s="15" t="s">
        <v>175</v>
      </c>
      <c r="I22" s="15" t="s">
        <v>174</v>
      </c>
      <c r="J22" s="1"/>
      <c r="K22" s="1"/>
      <c r="L22" s="1"/>
      <c r="M22" s="1"/>
      <c r="N22" s="18" t="str">
        <f t="shared" si="0"/>
        <v/>
      </c>
    </row>
    <row r="23" spans="1:14" hidden="1" x14ac:dyDescent="0.45">
      <c r="A23" s="9">
        <v>8</v>
      </c>
      <c r="B23" s="9" t="s">
        <v>71</v>
      </c>
      <c r="C23" s="9" t="s">
        <v>65</v>
      </c>
      <c r="D23" s="9">
        <v>-3.5</v>
      </c>
      <c r="E23" s="15">
        <v>1.3</v>
      </c>
      <c r="F23" s="15" t="s">
        <v>65</v>
      </c>
      <c r="G23" s="16">
        <v>0.56330900000000006</v>
      </c>
      <c r="H23" s="15" t="s">
        <v>174</v>
      </c>
      <c r="I23" s="15" t="s">
        <v>175</v>
      </c>
      <c r="J23" s="1"/>
      <c r="K23" s="1"/>
      <c r="L23" s="1"/>
      <c r="M23" s="1"/>
      <c r="N23" s="18" t="str">
        <f t="shared" si="0"/>
        <v/>
      </c>
    </row>
    <row r="24" spans="1:14" hidden="1" x14ac:dyDescent="0.45">
      <c r="A24" s="9">
        <v>8</v>
      </c>
      <c r="B24" s="9" t="s">
        <v>49</v>
      </c>
      <c r="C24" s="9" t="s">
        <v>79</v>
      </c>
      <c r="D24" s="9">
        <v>-6.5</v>
      </c>
      <c r="E24" s="15">
        <v>0.1</v>
      </c>
      <c r="F24" s="15" t="s">
        <v>79</v>
      </c>
      <c r="G24" s="16">
        <v>0.69711000000000001</v>
      </c>
      <c r="H24" s="15" t="s">
        <v>174</v>
      </c>
      <c r="I24" s="15" t="s">
        <v>175</v>
      </c>
      <c r="J24" s="1"/>
      <c r="K24" s="1"/>
      <c r="L24" s="1"/>
      <c r="M24" s="1"/>
      <c r="N24" s="18" t="str">
        <f t="shared" si="0"/>
        <v/>
      </c>
    </row>
    <row r="25" spans="1:14" hidden="1" x14ac:dyDescent="0.45">
      <c r="A25" s="9">
        <v>8</v>
      </c>
      <c r="B25" s="9" t="s">
        <v>57</v>
      </c>
      <c r="C25" s="9" t="s">
        <v>52</v>
      </c>
      <c r="D25" s="9">
        <v>-3.5</v>
      </c>
      <c r="E25" s="15">
        <v>-12</v>
      </c>
      <c r="F25" s="15" t="s">
        <v>57</v>
      </c>
      <c r="G25" s="16">
        <v>0.88884600000000002</v>
      </c>
      <c r="H25" s="15" t="s">
        <v>175</v>
      </c>
      <c r="I25" s="15" t="s">
        <v>175</v>
      </c>
      <c r="J25" s="1"/>
      <c r="K25" s="1"/>
      <c r="L25" s="1"/>
      <c r="M25" s="1"/>
      <c r="N25" s="18" t="str">
        <f t="shared" si="0"/>
        <v/>
      </c>
    </row>
    <row r="26" spans="1:14" hidden="1" x14ac:dyDescent="0.45">
      <c r="A26" s="9">
        <v>8</v>
      </c>
      <c r="B26" s="9" t="s">
        <v>68</v>
      </c>
      <c r="C26" s="9" t="s">
        <v>94</v>
      </c>
      <c r="D26" s="9">
        <v>5.5</v>
      </c>
      <c r="E26" s="15">
        <v>6.3</v>
      </c>
      <c r="F26" s="15" t="s">
        <v>94</v>
      </c>
      <c r="G26" s="16">
        <v>0.79065799999999997</v>
      </c>
      <c r="H26" s="15" t="s">
        <v>174</v>
      </c>
      <c r="I26" s="15" t="s">
        <v>175</v>
      </c>
      <c r="J26" s="1"/>
      <c r="K26" s="1"/>
      <c r="L26" s="1"/>
      <c r="M26" s="1"/>
      <c r="N26" s="18" t="str">
        <f t="shared" si="0"/>
        <v/>
      </c>
    </row>
    <row r="27" spans="1:14" hidden="1" x14ac:dyDescent="0.45">
      <c r="A27" s="9">
        <v>8</v>
      </c>
      <c r="B27" s="9" t="s">
        <v>88</v>
      </c>
      <c r="C27" s="9" t="s">
        <v>115</v>
      </c>
      <c r="D27" s="9">
        <v>-16.5</v>
      </c>
      <c r="E27" s="15">
        <v>-10.7</v>
      </c>
      <c r="F27" s="15" t="s">
        <v>88</v>
      </c>
      <c r="G27" s="16">
        <v>0.98307599999999995</v>
      </c>
      <c r="H27" s="15" t="s">
        <v>174</v>
      </c>
      <c r="I27" s="15" t="s">
        <v>174</v>
      </c>
      <c r="J27" s="1"/>
      <c r="K27" s="1"/>
      <c r="L27" s="1"/>
      <c r="M27" s="1"/>
      <c r="N27" s="18" t="str">
        <f t="shared" si="0"/>
        <v/>
      </c>
    </row>
    <row r="28" spans="1:14" hidden="1" x14ac:dyDescent="0.45">
      <c r="A28" s="9">
        <v>8</v>
      </c>
      <c r="B28" s="9" t="s">
        <v>66</v>
      </c>
      <c r="C28" s="9" t="s">
        <v>53</v>
      </c>
      <c r="D28" s="9">
        <v>-5.5</v>
      </c>
      <c r="E28" s="15">
        <v>-0.1</v>
      </c>
      <c r="F28" s="15" t="s">
        <v>66</v>
      </c>
      <c r="G28" s="16">
        <v>0.40715499999999999</v>
      </c>
      <c r="H28" s="15" t="s">
        <v>174</v>
      </c>
      <c r="I28" s="15" t="s">
        <v>174</v>
      </c>
      <c r="J28" s="1"/>
      <c r="K28" s="1"/>
      <c r="L28" s="1"/>
      <c r="M28" s="1"/>
      <c r="N28" s="18" t="str">
        <f t="shared" si="0"/>
        <v/>
      </c>
    </row>
    <row r="29" spans="1:14" hidden="1" x14ac:dyDescent="0.45">
      <c r="A29" s="9">
        <v>8</v>
      </c>
      <c r="B29" s="9" t="s">
        <v>54</v>
      </c>
      <c r="C29" s="9" t="s">
        <v>47</v>
      </c>
      <c r="D29" s="9">
        <v>-7.5</v>
      </c>
      <c r="E29" s="15">
        <v>-24</v>
      </c>
      <c r="F29" s="15" t="s">
        <v>54</v>
      </c>
      <c r="G29" s="16">
        <v>0.99921800000000005</v>
      </c>
      <c r="H29" s="15" t="s">
        <v>175</v>
      </c>
      <c r="I29" s="15" t="s">
        <v>175</v>
      </c>
      <c r="J29" s="1"/>
      <c r="K29" s="1"/>
      <c r="L29" s="1"/>
      <c r="M29" s="1"/>
      <c r="N29" s="18" t="str">
        <f t="shared" si="0"/>
        <v/>
      </c>
    </row>
    <row r="30" spans="1:14" hidden="1" x14ac:dyDescent="0.45">
      <c r="A30" s="9">
        <v>8</v>
      </c>
      <c r="B30" s="9" t="s">
        <v>67</v>
      </c>
      <c r="C30" s="9" t="s">
        <v>117</v>
      </c>
      <c r="D30" s="9">
        <v>2.5</v>
      </c>
      <c r="E30" s="15">
        <v>11.5</v>
      </c>
      <c r="F30" s="15" t="s">
        <v>117</v>
      </c>
      <c r="G30" s="16">
        <v>0.91044100000000006</v>
      </c>
      <c r="H30" s="15" t="s">
        <v>174</v>
      </c>
      <c r="I30" s="15" t="s">
        <v>175</v>
      </c>
      <c r="J30" s="1"/>
      <c r="K30" s="1"/>
      <c r="L30" s="1"/>
      <c r="M30" s="1"/>
      <c r="N30" s="18" t="str">
        <f t="shared" si="0"/>
        <v/>
      </c>
    </row>
    <row r="31" spans="1:14" hidden="1" x14ac:dyDescent="0.45">
      <c r="A31" s="9">
        <v>8</v>
      </c>
      <c r="B31" s="9" t="s">
        <v>113</v>
      </c>
      <c r="C31" s="9" t="s">
        <v>93</v>
      </c>
      <c r="D31" s="9">
        <v>-1.5</v>
      </c>
      <c r="E31" s="15">
        <v>2.4</v>
      </c>
      <c r="F31" s="15" t="s">
        <v>93</v>
      </c>
      <c r="G31" s="16">
        <v>0.25826899999999997</v>
      </c>
      <c r="H31" s="15" t="s">
        <v>174</v>
      </c>
      <c r="I31" s="15" t="s">
        <v>175</v>
      </c>
      <c r="J31" s="1"/>
      <c r="K31" s="1"/>
      <c r="L31" s="1"/>
      <c r="M31" s="1"/>
      <c r="N31" s="18" t="str">
        <f t="shared" si="0"/>
        <v/>
      </c>
    </row>
    <row r="32" spans="1:14" hidden="1" x14ac:dyDescent="0.45">
      <c r="A32" s="9">
        <v>8</v>
      </c>
      <c r="B32" s="9" t="s">
        <v>82</v>
      </c>
      <c r="C32" s="9" t="s">
        <v>87</v>
      </c>
      <c r="D32" s="9">
        <v>-11.5</v>
      </c>
      <c r="E32" s="15">
        <v>-0.8</v>
      </c>
      <c r="F32" s="15" t="s">
        <v>82</v>
      </c>
      <c r="G32" s="16">
        <v>0.414381</v>
      </c>
      <c r="H32" s="15" t="s">
        <v>174</v>
      </c>
      <c r="I32" s="15" t="s">
        <v>174</v>
      </c>
      <c r="J32" s="1"/>
      <c r="K32" s="1"/>
      <c r="L32" s="1"/>
      <c r="M32" s="1"/>
      <c r="N32" s="18" t="str">
        <f t="shared" si="0"/>
        <v/>
      </c>
    </row>
    <row r="33" spans="1:14" hidden="1" x14ac:dyDescent="0.45">
      <c r="A33" s="9">
        <v>8</v>
      </c>
      <c r="B33" s="9" t="s">
        <v>80</v>
      </c>
      <c r="C33" s="9" t="s">
        <v>97</v>
      </c>
      <c r="D33" s="9">
        <v>-7.5</v>
      </c>
      <c r="E33" s="15">
        <v>-5.5</v>
      </c>
      <c r="F33" s="15" t="s">
        <v>80</v>
      </c>
      <c r="G33" s="16">
        <v>0.95578799999999997</v>
      </c>
      <c r="H33" s="15" t="s">
        <v>174</v>
      </c>
      <c r="I33" s="15" t="s">
        <v>174</v>
      </c>
      <c r="J33" s="1"/>
      <c r="K33" s="1"/>
      <c r="L33" s="1"/>
      <c r="M33" s="1"/>
      <c r="N33" s="18" t="str">
        <f t="shared" si="0"/>
        <v/>
      </c>
    </row>
    <row r="34" spans="1:14" hidden="1" x14ac:dyDescent="0.45">
      <c r="A34" s="9">
        <v>8</v>
      </c>
      <c r="B34" s="9" t="s">
        <v>85</v>
      </c>
      <c r="C34" s="9" t="s">
        <v>62</v>
      </c>
      <c r="D34" s="9">
        <v>-11.5</v>
      </c>
      <c r="E34" s="15">
        <v>0.9</v>
      </c>
      <c r="F34" s="15" t="s">
        <v>62</v>
      </c>
      <c r="G34" s="16">
        <v>0.46796700000000002</v>
      </c>
      <c r="H34" s="15" t="s">
        <v>174</v>
      </c>
      <c r="I34" s="15" t="s">
        <v>175</v>
      </c>
      <c r="J34" s="1"/>
      <c r="K34" s="1"/>
      <c r="L34" s="1"/>
      <c r="M34" s="1"/>
      <c r="N34" s="18" t="str">
        <f t="shared" si="0"/>
        <v/>
      </c>
    </row>
    <row r="35" spans="1:14" hidden="1" x14ac:dyDescent="0.45">
      <c r="A35" s="9">
        <v>8</v>
      </c>
      <c r="B35" s="9" t="s">
        <v>108</v>
      </c>
      <c r="C35" s="9" t="s">
        <v>59</v>
      </c>
      <c r="D35" s="9">
        <v>-7.5</v>
      </c>
      <c r="E35" s="15">
        <v>-13.1</v>
      </c>
      <c r="F35" s="15" t="s">
        <v>108</v>
      </c>
      <c r="G35" s="16">
        <v>0.97548900000000005</v>
      </c>
      <c r="H35" s="15" t="s">
        <v>175</v>
      </c>
      <c r="I35" s="15" t="s">
        <v>175</v>
      </c>
      <c r="J35" s="1"/>
      <c r="K35" s="1"/>
      <c r="L35" s="1"/>
      <c r="M35" s="1"/>
      <c r="N35" s="18" t="str">
        <f t="shared" si="0"/>
        <v/>
      </c>
    </row>
    <row r="36" spans="1:14" hidden="1" x14ac:dyDescent="0.45">
      <c r="A36" s="9">
        <v>8</v>
      </c>
      <c r="B36" s="9" t="s">
        <v>95</v>
      </c>
      <c r="C36" s="9" t="s">
        <v>83</v>
      </c>
      <c r="D36" s="9">
        <v>-11.5</v>
      </c>
      <c r="E36" s="15">
        <v>-4.8</v>
      </c>
      <c r="F36" s="15" t="s">
        <v>95</v>
      </c>
      <c r="G36" s="16">
        <v>0.81043799999999999</v>
      </c>
      <c r="H36" s="15" t="s">
        <v>174</v>
      </c>
      <c r="I36" s="15" t="s">
        <v>174</v>
      </c>
      <c r="J36" s="1"/>
      <c r="K36" s="1"/>
      <c r="L36" s="1"/>
      <c r="M36" s="1"/>
      <c r="N36" s="18" t="str">
        <f t="shared" si="0"/>
        <v/>
      </c>
    </row>
    <row r="37" spans="1:14" hidden="1" x14ac:dyDescent="0.45">
      <c r="A37" s="9">
        <v>8</v>
      </c>
      <c r="B37" s="9" t="s">
        <v>98</v>
      </c>
      <c r="C37" s="9" t="s">
        <v>107</v>
      </c>
      <c r="D37" s="9">
        <v>17.5</v>
      </c>
      <c r="E37" s="15">
        <v>22</v>
      </c>
      <c r="F37" s="15" t="s">
        <v>107</v>
      </c>
      <c r="G37" s="16">
        <v>0.99302400000000002</v>
      </c>
      <c r="H37" s="15" t="s">
        <v>174</v>
      </c>
      <c r="I37" s="15" t="s">
        <v>175</v>
      </c>
      <c r="J37" s="1"/>
      <c r="K37" s="1"/>
      <c r="L37" s="1"/>
      <c r="M37" s="1"/>
      <c r="N37" s="18" t="str">
        <f t="shared" si="0"/>
        <v/>
      </c>
    </row>
    <row r="38" spans="1:14" hidden="1" x14ac:dyDescent="0.45">
      <c r="A38" s="9">
        <v>8</v>
      </c>
      <c r="B38" s="9" t="s">
        <v>55</v>
      </c>
      <c r="C38" s="9" t="s">
        <v>102</v>
      </c>
      <c r="D38" s="9">
        <v>2.5</v>
      </c>
      <c r="E38" s="15">
        <v>-8</v>
      </c>
      <c r="F38" s="15" t="s">
        <v>55</v>
      </c>
      <c r="G38" s="16">
        <v>0.99152300000000004</v>
      </c>
      <c r="H38" s="15" t="s">
        <v>175</v>
      </c>
      <c r="I38" s="15" t="s">
        <v>175</v>
      </c>
      <c r="J38" s="1"/>
      <c r="K38" s="1"/>
      <c r="L38" s="1"/>
      <c r="M38" s="1"/>
      <c r="N38" s="18" t="str">
        <f t="shared" si="0"/>
        <v/>
      </c>
    </row>
    <row r="39" spans="1:14" hidden="1" x14ac:dyDescent="0.45">
      <c r="A39" s="9">
        <v>8</v>
      </c>
      <c r="B39" s="9" t="s">
        <v>70</v>
      </c>
      <c r="C39" s="9" t="s">
        <v>99</v>
      </c>
      <c r="D39" s="9">
        <v>-5.5</v>
      </c>
      <c r="E39" s="15">
        <v>-23.1</v>
      </c>
      <c r="F39" s="15" t="s">
        <v>70</v>
      </c>
      <c r="G39" s="16">
        <v>0.998583</v>
      </c>
      <c r="H39" s="15" t="s">
        <v>175</v>
      </c>
      <c r="I39" s="15" t="s">
        <v>175</v>
      </c>
      <c r="J39" s="1"/>
      <c r="K39" s="1"/>
      <c r="L39" s="1"/>
      <c r="M39" s="1"/>
      <c r="N39" s="18" t="str">
        <f t="shared" si="0"/>
        <v/>
      </c>
    </row>
    <row r="40" spans="1:14" hidden="1" x14ac:dyDescent="0.45">
      <c r="A40" s="9">
        <v>8</v>
      </c>
      <c r="B40" s="9" t="s">
        <v>61</v>
      </c>
      <c r="C40" s="9" t="s">
        <v>56</v>
      </c>
      <c r="D40" s="9">
        <v>-6</v>
      </c>
      <c r="E40" s="15">
        <v>-8.1</v>
      </c>
      <c r="F40" s="15" t="s">
        <v>61</v>
      </c>
      <c r="G40" s="16">
        <v>0.84741999999999995</v>
      </c>
      <c r="H40" s="15" t="s">
        <v>175</v>
      </c>
      <c r="I40" s="15" t="s">
        <v>175</v>
      </c>
      <c r="J40" s="1"/>
      <c r="K40" s="1"/>
      <c r="L40" s="1"/>
      <c r="M40" s="1"/>
      <c r="N40" s="18" t="str">
        <f t="shared" si="0"/>
        <v/>
      </c>
    </row>
    <row r="41" spans="1:14" hidden="1" x14ac:dyDescent="0.45">
      <c r="A41" s="9">
        <v>8</v>
      </c>
      <c r="B41" s="9" t="s">
        <v>154</v>
      </c>
      <c r="C41" s="9" t="s">
        <v>156</v>
      </c>
      <c r="D41" s="9">
        <v>-1</v>
      </c>
      <c r="E41" s="15">
        <v>1.8</v>
      </c>
      <c r="F41" s="15" t="s">
        <v>156</v>
      </c>
      <c r="G41" s="16">
        <v>0.68400799999999995</v>
      </c>
      <c r="H41" s="15" t="s">
        <v>174</v>
      </c>
      <c r="I41" s="15" t="s">
        <v>175</v>
      </c>
      <c r="J41" s="1"/>
      <c r="K41" s="1"/>
      <c r="L41" s="1"/>
      <c r="M41" s="1"/>
      <c r="N41" s="18" t="str">
        <f t="shared" si="0"/>
        <v/>
      </c>
    </row>
    <row r="42" spans="1:14" hidden="1" x14ac:dyDescent="0.45">
      <c r="A42" s="9">
        <v>8</v>
      </c>
      <c r="B42" s="9" t="s">
        <v>155</v>
      </c>
      <c r="C42" s="9" t="s">
        <v>152</v>
      </c>
      <c r="D42" s="9">
        <v>6.5</v>
      </c>
      <c r="E42" s="15">
        <v>5.8</v>
      </c>
      <c r="F42" s="15" t="s">
        <v>152</v>
      </c>
      <c r="G42" s="16">
        <v>0.77828699999999995</v>
      </c>
      <c r="H42" s="15" t="s">
        <v>175</v>
      </c>
      <c r="I42" s="15" t="s">
        <v>174</v>
      </c>
      <c r="J42" s="1"/>
      <c r="K42" s="1"/>
      <c r="L42" s="1"/>
      <c r="M42" s="1"/>
      <c r="N42" s="18" t="str">
        <f t="shared" si="0"/>
        <v/>
      </c>
    </row>
    <row r="43" spans="1:14" hidden="1" x14ac:dyDescent="0.45">
      <c r="A43" s="9">
        <v>8</v>
      </c>
      <c r="B43" s="9" t="s">
        <v>151</v>
      </c>
      <c r="C43" s="9" t="s">
        <v>153</v>
      </c>
      <c r="D43" s="9">
        <v>5</v>
      </c>
      <c r="E43" s="15">
        <v>-0.7</v>
      </c>
      <c r="F43" s="15" t="s">
        <v>151</v>
      </c>
      <c r="G43" s="16">
        <v>0.54930400000000001</v>
      </c>
      <c r="H43" s="15" t="s">
        <v>175</v>
      </c>
      <c r="I43" s="15" t="s">
        <v>175</v>
      </c>
      <c r="J43" s="1"/>
      <c r="K43" s="1"/>
      <c r="L43" s="1"/>
      <c r="M43" s="1"/>
      <c r="N43" s="18" t="str">
        <f t="shared" si="0"/>
        <v/>
      </c>
    </row>
    <row r="44" spans="1:14" x14ac:dyDescent="0.45">
      <c r="A44" s="9">
        <v>9</v>
      </c>
      <c r="B44" s="9" t="s">
        <v>660</v>
      </c>
      <c r="C44" s="9" t="s">
        <v>578</v>
      </c>
      <c r="D44" s="9">
        <v>-2.5</v>
      </c>
      <c r="E44" s="15">
        <v>7.9</v>
      </c>
      <c r="F44" s="15" t="s">
        <v>578</v>
      </c>
      <c r="G44" s="16">
        <v>0.77232199999999995</v>
      </c>
      <c r="H44" s="15" t="s">
        <v>174</v>
      </c>
      <c r="I44" s="15" t="s">
        <v>175</v>
      </c>
      <c r="J44" s="1"/>
      <c r="K44" s="1"/>
      <c r="L44" s="1"/>
      <c r="M44" s="14"/>
      <c r="N44" s="18" t="s">
        <v>707</v>
      </c>
    </row>
    <row r="45" spans="1:14" x14ac:dyDescent="0.45">
      <c r="A45" s="9">
        <v>9</v>
      </c>
      <c r="B45" s="9" t="s">
        <v>113</v>
      </c>
      <c r="C45" s="9" t="s">
        <v>64</v>
      </c>
      <c r="D45" s="9">
        <v>20.5</v>
      </c>
      <c r="E45" s="15">
        <v>17.2</v>
      </c>
      <c r="F45" s="15" t="s">
        <v>64</v>
      </c>
      <c r="G45" s="16">
        <v>0.98890599999999995</v>
      </c>
      <c r="H45" s="15" t="s">
        <v>175</v>
      </c>
      <c r="I45" s="15" t="s">
        <v>174</v>
      </c>
      <c r="J45" s="1"/>
      <c r="K45" s="1"/>
      <c r="L45" s="1"/>
      <c r="M45" s="14"/>
      <c r="N45" s="18" t="s">
        <v>707</v>
      </c>
    </row>
    <row r="46" spans="1:14" x14ac:dyDescent="0.45">
      <c r="A46" s="9">
        <v>9</v>
      </c>
      <c r="B46" s="9" t="s">
        <v>386</v>
      </c>
      <c r="C46" s="9" t="s">
        <v>90</v>
      </c>
      <c r="D46" s="9">
        <v>10.5</v>
      </c>
      <c r="E46" s="15">
        <v>24.2</v>
      </c>
      <c r="F46" s="15" t="s">
        <v>90</v>
      </c>
      <c r="G46" s="16">
        <v>0.99837500000000001</v>
      </c>
      <c r="H46" s="15" t="s">
        <v>174</v>
      </c>
      <c r="I46" s="15" t="s">
        <v>175</v>
      </c>
      <c r="J46" s="1"/>
      <c r="K46" s="1"/>
      <c r="L46" s="1"/>
      <c r="M46" s="14"/>
      <c r="N46" s="18" t="s">
        <v>707</v>
      </c>
    </row>
    <row r="47" spans="1:14" x14ac:dyDescent="0.45">
      <c r="A47" s="9">
        <v>9</v>
      </c>
      <c r="B47" s="9" t="s">
        <v>323</v>
      </c>
      <c r="C47" s="9" t="s">
        <v>342</v>
      </c>
      <c r="D47" s="9">
        <v>14.5</v>
      </c>
      <c r="E47" s="15">
        <v>20</v>
      </c>
      <c r="F47" s="15" t="s">
        <v>342</v>
      </c>
      <c r="G47" s="16">
        <v>0.99063299999999999</v>
      </c>
      <c r="H47" s="15" t="s">
        <v>174</v>
      </c>
      <c r="I47" s="15" t="s">
        <v>175</v>
      </c>
      <c r="J47" s="1" t="s">
        <v>118</v>
      </c>
      <c r="K47" s="1" t="s">
        <v>342</v>
      </c>
      <c r="L47" s="1"/>
      <c r="M47" s="14"/>
      <c r="N47" s="18" t="s">
        <v>707</v>
      </c>
    </row>
    <row r="48" spans="1:14" x14ac:dyDescent="0.45">
      <c r="A48" s="9">
        <v>9</v>
      </c>
      <c r="B48" s="9" t="s">
        <v>101</v>
      </c>
      <c r="C48" s="9" t="s">
        <v>55</v>
      </c>
      <c r="D48" s="9">
        <v>-17.5</v>
      </c>
      <c r="E48" s="15">
        <v>-18</v>
      </c>
      <c r="F48" s="15" t="s">
        <v>101</v>
      </c>
      <c r="G48" s="16">
        <v>0.94769899999999996</v>
      </c>
      <c r="H48" s="15" t="s">
        <v>175</v>
      </c>
      <c r="I48" s="15" t="s">
        <v>175</v>
      </c>
      <c r="J48" s="1" t="s">
        <v>2</v>
      </c>
      <c r="K48" s="1"/>
      <c r="L48" s="1" t="s">
        <v>55</v>
      </c>
      <c r="M48" s="14"/>
      <c r="N48" s="18">
        <v>-17.5</v>
      </c>
    </row>
    <row r="49" spans="1:14" x14ac:dyDescent="0.45">
      <c r="A49" s="9">
        <v>9</v>
      </c>
      <c r="B49" s="9" t="s">
        <v>110</v>
      </c>
      <c r="C49" s="9" t="s">
        <v>27</v>
      </c>
      <c r="D49" s="9">
        <v>6.5</v>
      </c>
      <c r="E49" s="15">
        <v>5.8</v>
      </c>
      <c r="F49" s="15" t="s">
        <v>27</v>
      </c>
      <c r="G49" s="16">
        <v>0.63805699999999999</v>
      </c>
      <c r="H49" s="15" t="s">
        <v>175</v>
      </c>
      <c r="I49" s="15" t="s">
        <v>174</v>
      </c>
      <c r="J49" s="1"/>
      <c r="K49" s="1"/>
      <c r="L49" s="1"/>
      <c r="M49" s="14"/>
      <c r="N49" s="18" t="s">
        <v>707</v>
      </c>
    </row>
    <row r="50" spans="1:14" x14ac:dyDescent="0.45">
      <c r="A50" s="9">
        <v>9</v>
      </c>
      <c r="B50" s="9" t="s">
        <v>537</v>
      </c>
      <c r="C50" s="9" t="s">
        <v>104</v>
      </c>
      <c r="D50" s="9">
        <v>11.5</v>
      </c>
      <c r="E50" s="15">
        <v>1.9</v>
      </c>
      <c r="F50" s="15" t="s">
        <v>104</v>
      </c>
      <c r="G50" s="16">
        <v>0.83707799999999999</v>
      </c>
      <c r="H50" s="15" t="s">
        <v>175</v>
      </c>
      <c r="I50" s="15" t="s">
        <v>174</v>
      </c>
      <c r="J50" s="1" t="s">
        <v>2</v>
      </c>
      <c r="K50" s="1"/>
      <c r="L50" s="1" t="s">
        <v>537</v>
      </c>
      <c r="M50" s="14"/>
      <c r="N50" s="18">
        <v>11.5</v>
      </c>
    </row>
    <row r="51" spans="1:14" x14ac:dyDescent="0.45">
      <c r="A51" s="9">
        <v>9</v>
      </c>
      <c r="B51" s="9" t="s">
        <v>59</v>
      </c>
      <c r="C51" s="9" t="s">
        <v>46</v>
      </c>
      <c r="D51" s="9">
        <v>11.5</v>
      </c>
      <c r="E51" s="15">
        <v>19.100000000000001</v>
      </c>
      <c r="F51" s="15" t="s">
        <v>46</v>
      </c>
      <c r="G51" s="16">
        <v>0.99637600000000004</v>
      </c>
      <c r="H51" s="15" t="s">
        <v>174</v>
      </c>
      <c r="I51" s="15" t="s">
        <v>175</v>
      </c>
      <c r="J51" s="1" t="s">
        <v>2</v>
      </c>
      <c r="K51" s="1"/>
      <c r="L51" s="1" t="s">
        <v>46</v>
      </c>
      <c r="M51" s="14"/>
      <c r="N51" s="18">
        <v>11.5</v>
      </c>
    </row>
    <row r="52" spans="1:14" x14ac:dyDescent="0.45">
      <c r="A52" s="9">
        <v>9</v>
      </c>
      <c r="B52" s="9" t="s">
        <v>117</v>
      </c>
      <c r="C52" s="9" t="s">
        <v>89</v>
      </c>
      <c r="D52" s="9">
        <v>14.5</v>
      </c>
      <c r="E52" s="15">
        <v>20.6</v>
      </c>
      <c r="F52" s="15" t="s">
        <v>89</v>
      </c>
      <c r="G52" s="16">
        <v>0.99549299999999996</v>
      </c>
      <c r="H52" s="15" t="s">
        <v>174</v>
      </c>
      <c r="I52" s="15" t="s">
        <v>175</v>
      </c>
      <c r="J52" s="1"/>
      <c r="K52" s="1"/>
      <c r="L52" s="1"/>
      <c r="M52" s="14"/>
      <c r="N52" s="18" t="s">
        <v>707</v>
      </c>
    </row>
    <row r="53" spans="1:14" x14ac:dyDescent="0.45">
      <c r="A53" s="9">
        <v>9</v>
      </c>
      <c r="B53" s="9" t="s">
        <v>92</v>
      </c>
      <c r="C53" s="9" t="s">
        <v>653</v>
      </c>
      <c r="D53" s="9">
        <v>-25.5</v>
      </c>
      <c r="E53" s="15">
        <v>-21.6</v>
      </c>
      <c r="F53" s="15" t="s">
        <v>92</v>
      </c>
      <c r="G53" s="16">
        <v>0.99434699999999998</v>
      </c>
      <c r="H53" s="15" t="s">
        <v>174</v>
      </c>
      <c r="I53" s="15" t="s">
        <v>174</v>
      </c>
      <c r="J53" s="1"/>
      <c r="K53" s="1"/>
      <c r="L53" s="1"/>
      <c r="M53" s="14"/>
      <c r="N53" s="18" t="s">
        <v>707</v>
      </c>
    </row>
    <row r="54" spans="1:14" x14ac:dyDescent="0.45">
      <c r="A54" s="9">
        <v>9</v>
      </c>
      <c r="B54" s="9" t="s">
        <v>107</v>
      </c>
      <c r="C54" s="9" t="s">
        <v>300</v>
      </c>
      <c r="D54" s="9">
        <v>-17.5</v>
      </c>
      <c r="E54" s="15">
        <v>-19.3</v>
      </c>
      <c r="F54" s="15" t="s">
        <v>107</v>
      </c>
      <c r="G54" s="16">
        <v>0.97831500000000005</v>
      </c>
      <c r="H54" s="15" t="s">
        <v>175</v>
      </c>
      <c r="I54" s="15" t="s">
        <v>175</v>
      </c>
      <c r="J54" s="1"/>
      <c r="K54" s="1"/>
      <c r="L54" s="1"/>
      <c r="M54" s="14"/>
      <c r="N54" s="18" t="s">
        <v>707</v>
      </c>
    </row>
    <row r="55" spans="1:14" x14ac:dyDescent="0.45">
      <c r="A55" s="9">
        <v>9</v>
      </c>
      <c r="B55" s="9" t="s">
        <v>346</v>
      </c>
      <c r="C55" s="9" t="s">
        <v>65</v>
      </c>
      <c r="D55" s="9">
        <v>0</v>
      </c>
      <c r="E55" s="15">
        <v>1.5</v>
      </c>
      <c r="F55" s="15" t="s">
        <v>65</v>
      </c>
      <c r="G55" s="16">
        <v>0.47340899999999997</v>
      </c>
      <c r="H55" s="15" t="s">
        <v>174</v>
      </c>
      <c r="I55" s="15" t="s">
        <v>175</v>
      </c>
      <c r="J55" s="1"/>
      <c r="K55" s="1"/>
      <c r="L55" s="1"/>
      <c r="M55" s="14"/>
      <c r="N55" s="18" t="s">
        <v>707</v>
      </c>
    </row>
    <row r="56" spans="1:14" x14ac:dyDescent="0.45">
      <c r="A56" s="9">
        <v>9</v>
      </c>
      <c r="B56" s="9" t="s">
        <v>56</v>
      </c>
      <c r="C56" s="9" t="s">
        <v>63</v>
      </c>
      <c r="D56" s="9">
        <v>3.5</v>
      </c>
      <c r="E56" s="15">
        <v>7.9</v>
      </c>
      <c r="F56" s="15" t="s">
        <v>63</v>
      </c>
      <c r="G56" s="16">
        <v>0.84527799999999997</v>
      </c>
      <c r="H56" s="15" t="s">
        <v>174</v>
      </c>
      <c r="I56" s="15" t="s">
        <v>175</v>
      </c>
      <c r="J56" s="1"/>
      <c r="K56" s="1"/>
      <c r="L56" s="1"/>
      <c r="M56" s="14"/>
      <c r="N56" s="18" t="s">
        <v>707</v>
      </c>
    </row>
    <row r="57" spans="1:14" x14ac:dyDescent="0.45">
      <c r="A57" s="9">
        <v>9</v>
      </c>
      <c r="B57" s="9" t="s">
        <v>28</v>
      </c>
      <c r="C57" s="9" t="s">
        <v>68</v>
      </c>
      <c r="D57" s="9">
        <v>-32</v>
      </c>
      <c r="E57" s="15">
        <v>-37.9</v>
      </c>
      <c r="F57" s="15" t="s">
        <v>28</v>
      </c>
      <c r="G57" s="16">
        <v>0.99982599999999999</v>
      </c>
      <c r="H57" s="15" t="s">
        <v>175</v>
      </c>
      <c r="I57" s="15" t="s">
        <v>175</v>
      </c>
      <c r="J57" s="1"/>
      <c r="K57" s="1"/>
      <c r="L57" s="1"/>
      <c r="M57" s="14"/>
      <c r="N57" s="18" t="s">
        <v>707</v>
      </c>
    </row>
    <row r="58" spans="1:14" x14ac:dyDescent="0.45">
      <c r="A58" s="9">
        <v>9</v>
      </c>
      <c r="B58" s="9" t="s">
        <v>50</v>
      </c>
      <c r="C58" s="9" t="s">
        <v>628</v>
      </c>
      <c r="D58" s="9">
        <v>-9.5</v>
      </c>
      <c r="E58" s="15">
        <v>-22.2</v>
      </c>
      <c r="F58" s="15" t="s">
        <v>50</v>
      </c>
      <c r="G58" s="16">
        <v>0.995502</v>
      </c>
      <c r="H58" s="15" t="s">
        <v>175</v>
      </c>
      <c r="I58" s="15" t="s">
        <v>175</v>
      </c>
      <c r="J58" s="1"/>
      <c r="K58" s="1"/>
      <c r="L58" s="1"/>
      <c r="M58" s="14"/>
      <c r="N58" s="18" t="s">
        <v>707</v>
      </c>
    </row>
    <row r="59" spans="1:14" x14ac:dyDescent="0.45">
      <c r="A59" s="9">
        <v>9</v>
      </c>
      <c r="B59" s="9" t="s">
        <v>467</v>
      </c>
      <c r="C59" s="9" t="s">
        <v>58</v>
      </c>
      <c r="D59" s="9">
        <v>9.5</v>
      </c>
      <c r="E59" s="15">
        <v>11.6</v>
      </c>
      <c r="F59" s="15" t="s">
        <v>58</v>
      </c>
      <c r="G59" s="16">
        <v>0.72965100000000005</v>
      </c>
      <c r="H59" s="15" t="s">
        <v>174</v>
      </c>
      <c r="I59" s="15" t="s">
        <v>175</v>
      </c>
      <c r="J59" s="1"/>
      <c r="K59" s="1"/>
      <c r="L59" s="1"/>
      <c r="M59" s="14"/>
      <c r="N59" s="18" t="s">
        <v>707</v>
      </c>
    </row>
    <row r="60" spans="1:14" x14ac:dyDescent="0.45">
      <c r="A60" s="9">
        <v>9</v>
      </c>
      <c r="B60" s="9" t="s">
        <v>414</v>
      </c>
      <c r="C60" s="9" t="s">
        <v>60</v>
      </c>
      <c r="D60" s="9">
        <v>-6.5</v>
      </c>
      <c r="E60" s="15">
        <v>3.8</v>
      </c>
      <c r="F60" s="15" t="s">
        <v>60</v>
      </c>
      <c r="G60" s="16">
        <v>0.63151800000000002</v>
      </c>
      <c r="H60" s="15" t="s">
        <v>174</v>
      </c>
      <c r="I60" s="15" t="s">
        <v>175</v>
      </c>
      <c r="J60" s="1" t="s">
        <v>118</v>
      </c>
      <c r="K60" s="1" t="s">
        <v>60</v>
      </c>
      <c r="L60" s="1"/>
      <c r="M60" s="14"/>
      <c r="N60" s="18" t="s">
        <v>707</v>
      </c>
    </row>
    <row r="61" spans="1:14" x14ac:dyDescent="0.45">
      <c r="A61" s="9">
        <v>9</v>
      </c>
      <c r="B61" s="9" t="s">
        <v>52</v>
      </c>
      <c r="C61" s="9" t="s">
        <v>375</v>
      </c>
      <c r="D61" s="9">
        <v>2.5</v>
      </c>
      <c r="E61" s="15">
        <v>8.4</v>
      </c>
      <c r="F61" s="15" t="s">
        <v>375</v>
      </c>
      <c r="G61" s="16">
        <v>0.72069300000000003</v>
      </c>
      <c r="H61" s="15" t="s">
        <v>174</v>
      </c>
      <c r="I61" s="15" t="s">
        <v>175</v>
      </c>
      <c r="J61" s="1" t="s">
        <v>2</v>
      </c>
      <c r="K61" s="1"/>
      <c r="L61" s="1" t="s">
        <v>375</v>
      </c>
      <c r="M61" s="14"/>
      <c r="N61" s="18">
        <v>2.5</v>
      </c>
    </row>
    <row r="62" spans="1:14" x14ac:dyDescent="0.45">
      <c r="A62" s="9">
        <v>9</v>
      </c>
      <c r="B62" s="9" t="s">
        <v>88</v>
      </c>
      <c r="C62" s="9" t="s">
        <v>75</v>
      </c>
      <c r="D62" s="9">
        <v>-7.5</v>
      </c>
      <c r="E62" s="15">
        <v>4</v>
      </c>
      <c r="F62" s="15" t="s">
        <v>75</v>
      </c>
      <c r="G62" s="16">
        <v>0.460171</v>
      </c>
      <c r="H62" s="15" t="s">
        <v>174</v>
      </c>
      <c r="I62" s="15" t="s">
        <v>175</v>
      </c>
      <c r="J62" s="1"/>
      <c r="K62" s="1"/>
      <c r="L62" s="1"/>
      <c r="M62" s="14"/>
      <c r="N62" s="18" t="s">
        <v>707</v>
      </c>
    </row>
    <row r="63" spans="1:14" x14ac:dyDescent="0.45">
      <c r="A63" s="9">
        <v>9</v>
      </c>
      <c r="B63" s="9" t="s">
        <v>82</v>
      </c>
      <c r="C63" s="9" t="s">
        <v>533</v>
      </c>
      <c r="D63" s="9">
        <v>-2.5</v>
      </c>
      <c r="E63" s="15">
        <v>-0.5</v>
      </c>
      <c r="F63" s="15" t="s">
        <v>82</v>
      </c>
      <c r="G63" s="16">
        <v>0.64491500000000002</v>
      </c>
      <c r="H63" s="15" t="s">
        <v>174</v>
      </c>
      <c r="I63" s="15" t="s">
        <v>174</v>
      </c>
      <c r="J63" s="1"/>
      <c r="K63" s="1"/>
      <c r="L63" s="1"/>
      <c r="M63" s="14"/>
      <c r="N63" s="18" t="s">
        <v>707</v>
      </c>
    </row>
    <row r="64" spans="1:14" x14ac:dyDescent="0.45">
      <c r="A64" s="9">
        <v>9</v>
      </c>
      <c r="B64" s="9" t="s">
        <v>256</v>
      </c>
      <c r="C64" s="9" t="s">
        <v>685</v>
      </c>
      <c r="D64" s="9">
        <v>-4.5</v>
      </c>
      <c r="E64" s="15">
        <v>-8.3000000000000007</v>
      </c>
      <c r="F64" s="15" t="s">
        <v>256</v>
      </c>
      <c r="G64" s="16">
        <v>0.755305</v>
      </c>
      <c r="H64" s="15" t="s">
        <v>175</v>
      </c>
      <c r="I64" s="15" t="s">
        <v>175</v>
      </c>
      <c r="J64" s="1"/>
      <c r="K64" s="1"/>
      <c r="L64" s="1"/>
      <c r="M64" s="14"/>
      <c r="N64" s="18" t="s">
        <v>707</v>
      </c>
    </row>
    <row r="65" spans="1:14" x14ac:dyDescent="0.45">
      <c r="A65" s="9">
        <v>9</v>
      </c>
      <c r="B65" s="9" t="s">
        <v>397</v>
      </c>
      <c r="C65" s="9" t="s">
        <v>33</v>
      </c>
      <c r="D65" s="9">
        <v>3.5</v>
      </c>
      <c r="E65" s="15">
        <v>11.3</v>
      </c>
      <c r="F65" s="15" t="s">
        <v>33</v>
      </c>
      <c r="G65" s="16">
        <v>0.94140599999999997</v>
      </c>
      <c r="H65" s="15" t="s">
        <v>174</v>
      </c>
      <c r="I65" s="15" t="s">
        <v>175</v>
      </c>
      <c r="J65" s="1" t="s">
        <v>2</v>
      </c>
      <c r="K65" s="1"/>
      <c r="L65" s="1" t="s">
        <v>33</v>
      </c>
      <c r="M65" s="14"/>
      <c r="N65" s="18">
        <v>3.5</v>
      </c>
    </row>
    <row r="66" spans="1:14" x14ac:dyDescent="0.45">
      <c r="A66" s="9">
        <v>9</v>
      </c>
      <c r="B66" s="9" t="s">
        <v>598</v>
      </c>
      <c r="C66" s="9" t="s">
        <v>607</v>
      </c>
      <c r="D66" s="9">
        <v>6.5</v>
      </c>
      <c r="E66" s="15">
        <v>8.9</v>
      </c>
      <c r="F66" s="15" t="s">
        <v>607</v>
      </c>
      <c r="G66" s="16">
        <v>0.76694399999999996</v>
      </c>
      <c r="H66" s="15" t="s">
        <v>174</v>
      </c>
      <c r="I66" s="15" t="s">
        <v>175</v>
      </c>
      <c r="J66" s="1"/>
      <c r="K66" s="1"/>
      <c r="L66" s="1"/>
      <c r="M66" s="14"/>
      <c r="N66" s="18" t="s">
        <v>707</v>
      </c>
    </row>
    <row r="67" spans="1:14" x14ac:dyDescent="0.45">
      <c r="A67" s="9">
        <v>9</v>
      </c>
      <c r="B67" s="9" t="s">
        <v>221</v>
      </c>
      <c r="C67" s="9" t="s">
        <v>525</v>
      </c>
      <c r="D67" s="9">
        <v>3.5</v>
      </c>
      <c r="E67" s="15">
        <v>-5.0999999999999996</v>
      </c>
      <c r="F67" s="15" t="s">
        <v>221</v>
      </c>
      <c r="G67" s="16">
        <v>0.65010199999999996</v>
      </c>
      <c r="H67" s="15" t="s">
        <v>175</v>
      </c>
      <c r="I67" s="15" t="s">
        <v>175</v>
      </c>
      <c r="J67" s="1" t="s">
        <v>118</v>
      </c>
      <c r="K67" s="1" t="s">
        <v>221</v>
      </c>
      <c r="L67" s="1"/>
      <c r="M67" s="14"/>
      <c r="N67" s="18" t="s">
        <v>707</v>
      </c>
    </row>
    <row r="68" spans="1:14" x14ac:dyDescent="0.45">
      <c r="A68" s="9">
        <v>9</v>
      </c>
      <c r="B68" s="9" t="s">
        <v>339</v>
      </c>
      <c r="C68" s="9" t="s">
        <v>108</v>
      </c>
      <c r="D68" s="9">
        <v>8.5</v>
      </c>
      <c r="E68" s="15">
        <v>-37.5</v>
      </c>
      <c r="F68" s="15" t="s">
        <v>339</v>
      </c>
      <c r="G68" s="16">
        <v>0.99996300000000005</v>
      </c>
      <c r="H68" s="15" t="s">
        <v>175</v>
      </c>
      <c r="I68" s="15" t="s">
        <v>175</v>
      </c>
      <c r="J68" s="1"/>
      <c r="K68" s="1"/>
      <c r="L68" s="1"/>
      <c r="M68" s="14"/>
      <c r="N68" s="18" t="s">
        <v>707</v>
      </c>
    </row>
    <row r="69" spans="1:14" x14ac:dyDescent="0.45">
      <c r="A69" s="9">
        <v>9</v>
      </c>
      <c r="B69" s="9" t="s">
        <v>106</v>
      </c>
      <c r="C69" s="9" t="s">
        <v>116</v>
      </c>
      <c r="D69" s="9">
        <v>-7</v>
      </c>
      <c r="E69" s="15">
        <v>-10.1</v>
      </c>
      <c r="F69" s="15" t="s">
        <v>106</v>
      </c>
      <c r="G69" s="16">
        <v>0.87638499999999997</v>
      </c>
      <c r="H69" s="15" t="s">
        <v>175</v>
      </c>
      <c r="I69" s="15" t="s">
        <v>175</v>
      </c>
      <c r="J69" s="1"/>
      <c r="K69" s="1"/>
      <c r="L69" s="1"/>
      <c r="M69" s="14"/>
      <c r="N69" s="18" t="s">
        <v>707</v>
      </c>
    </row>
    <row r="70" spans="1:14" x14ac:dyDescent="0.45">
      <c r="A70" s="9">
        <v>9</v>
      </c>
      <c r="B70" s="9" t="s">
        <v>596</v>
      </c>
      <c r="C70" s="9" t="s">
        <v>97</v>
      </c>
      <c r="D70" s="9">
        <v>-16.5</v>
      </c>
      <c r="E70" s="15">
        <v>-11.9</v>
      </c>
      <c r="F70" s="15" t="s">
        <v>596</v>
      </c>
      <c r="G70" s="16">
        <v>0.97088700000000006</v>
      </c>
      <c r="H70" s="15" t="s">
        <v>174</v>
      </c>
      <c r="I70" s="15" t="s">
        <v>174</v>
      </c>
      <c r="J70" s="1"/>
      <c r="K70" s="1"/>
      <c r="L70" s="1"/>
      <c r="M70" s="14"/>
      <c r="N70" s="18" t="s">
        <v>707</v>
      </c>
    </row>
    <row r="71" spans="1:14" x14ac:dyDescent="0.45">
      <c r="A71" s="9">
        <v>9</v>
      </c>
      <c r="B71" s="9" t="s">
        <v>28</v>
      </c>
      <c r="C71" s="9" t="s">
        <v>68</v>
      </c>
      <c r="D71" s="9">
        <v>-31.5</v>
      </c>
      <c r="E71" s="15">
        <v>-38.4</v>
      </c>
      <c r="F71" s="15" t="s">
        <v>28</v>
      </c>
      <c r="G71" s="16">
        <v>0.99984899999999999</v>
      </c>
      <c r="H71" s="15" t="s">
        <v>175</v>
      </c>
      <c r="I71" s="15" t="s">
        <v>175</v>
      </c>
      <c r="J71" s="1"/>
      <c r="K71" s="1"/>
      <c r="L71" s="1"/>
      <c r="M71" s="14"/>
      <c r="N71" s="18" t="s">
        <v>707</v>
      </c>
    </row>
    <row r="72" spans="1:14" x14ac:dyDescent="0.45">
      <c r="A72" s="9">
        <v>9</v>
      </c>
      <c r="B72" s="9" t="s">
        <v>96</v>
      </c>
      <c r="C72" s="9" t="s">
        <v>614</v>
      </c>
      <c r="D72" s="9">
        <v>-20.5</v>
      </c>
      <c r="E72" s="15">
        <v>-28.2</v>
      </c>
      <c r="F72" s="15" t="s">
        <v>96</v>
      </c>
      <c r="G72" s="16">
        <v>0.99670400000000003</v>
      </c>
      <c r="H72" s="15" t="s">
        <v>175</v>
      </c>
      <c r="I72" s="15" t="s">
        <v>175</v>
      </c>
      <c r="J72" s="1"/>
      <c r="K72" s="1"/>
      <c r="L72" s="1"/>
      <c r="M72" s="14"/>
      <c r="N72" s="18" t="s">
        <v>707</v>
      </c>
    </row>
    <row r="73" spans="1:14" x14ac:dyDescent="0.45">
      <c r="A73" s="9">
        <v>9</v>
      </c>
      <c r="B73" s="9" t="s">
        <v>87</v>
      </c>
      <c r="C73" s="9" t="s">
        <v>424</v>
      </c>
      <c r="D73" s="9">
        <v>13.5</v>
      </c>
      <c r="E73" s="15">
        <v>13</v>
      </c>
      <c r="F73" s="15" t="s">
        <v>424</v>
      </c>
      <c r="G73" s="16">
        <v>0.82786499999999996</v>
      </c>
      <c r="H73" s="15" t="s">
        <v>175</v>
      </c>
      <c r="I73" s="15" t="s">
        <v>174</v>
      </c>
      <c r="J73" s="1"/>
      <c r="K73" s="1"/>
      <c r="L73" s="1"/>
      <c r="M73" s="14"/>
      <c r="N73" s="18" t="s">
        <v>707</v>
      </c>
    </row>
    <row r="74" spans="1:14" x14ac:dyDescent="0.45">
      <c r="A74" s="9">
        <v>9</v>
      </c>
      <c r="B74" s="9" t="s">
        <v>70</v>
      </c>
      <c r="C74" s="9" t="s">
        <v>32</v>
      </c>
      <c r="D74" s="9">
        <v>-17.5</v>
      </c>
      <c r="E74" s="15">
        <v>-20.3</v>
      </c>
      <c r="F74" s="15" t="s">
        <v>70</v>
      </c>
      <c r="G74" s="16">
        <v>0.99429000000000001</v>
      </c>
      <c r="H74" s="15" t="s">
        <v>175</v>
      </c>
      <c r="I74" s="15" t="s">
        <v>175</v>
      </c>
      <c r="J74" s="1"/>
      <c r="K74" s="1"/>
      <c r="L74" s="1"/>
      <c r="M74" s="14"/>
      <c r="N74" s="18" t="s">
        <v>707</v>
      </c>
    </row>
    <row r="75" spans="1:14" x14ac:dyDescent="0.45">
      <c r="A75" s="9">
        <v>9</v>
      </c>
      <c r="B75" s="9" t="s">
        <v>53</v>
      </c>
      <c r="C75" s="9" t="s">
        <v>154</v>
      </c>
      <c r="D75" s="9">
        <v>-14.5</v>
      </c>
      <c r="E75" s="15">
        <v>-8.8000000000000007</v>
      </c>
      <c r="F75" s="15" t="s">
        <v>53</v>
      </c>
      <c r="G75" s="16">
        <v>0.96374400000000005</v>
      </c>
      <c r="H75" s="15" t="s">
        <v>174</v>
      </c>
      <c r="I75" s="15" t="s">
        <v>174</v>
      </c>
      <c r="J75" s="1"/>
      <c r="K75" s="1"/>
      <c r="L75" s="1"/>
      <c r="M75" s="14"/>
      <c r="N75" s="18" t="s">
        <v>707</v>
      </c>
    </row>
    <row r="76" spans="1:14" x14ac:dyDescent="0.45">
      <c r="A76" s="9">
        <v>9</v>
      </c>
      <c r="B76" s="9" t="s">
        <v>62</v>
      </c>
      <c r="C76" s="9" t="s">
        <v>115</v>
      </c>
      <c r="D76" s="9">
        <v>2.5</v>
      </c>
      <c r="E76" s="15">
        <v>-14.8</v>
      </c>
      <c r="F76" s="15" t="s">
        <v>62</v>
      </c>
      <c r="G76" s="16">
        <v>0.98699700000000001</v>
      </c>
      <c r="H76" s="15" t="s">
        <v>175</v>
      </c>
      <c r="I76" s="15" t="s">
        <v>175</v>
      </c>
      <c r="J76" s="1"/>
      <c r="K76" s="1"/>
      <c r="L76" s="1"/>
      <c r="M76" s="14"/>
      <c r="N76" s="18" t="s">
        <v>707</v>
      </c>
    </row>
    <row r="77" spans="1:14" x14ac:dyDescent="0.45">
      <c r="A77" s="9">
        <v>9</v>
      </c>
      <c r="B77" s="9" t="s">
        <v>86</v>
      </c>
      <c r="C77" s="9" t="s">
        <v>73</v>
      </c>
      <c r="D77" s="9">
        <v>6.5</v>
      </c>
      <c r="E77" s="15">
        <v>13.9</v>
      </c>
      <c r="F77" s="15" t="s">
        <v>73</v>
      </c>
      <c r="G77" s="16">
        <v>0.94135199999999997</v>
      </c>
      <c r="H77" s="15" t="s">
        <v>174</v>
      </c>
      <c r="I77" s="15" t="s">
        <v>175</v>
      </c>
      <c r="J77" s="1"/>
      <c r="K77" s="1"/>
      <c r="L77" s="1"/>
      <c r="M77" s="14"/>
      <c r="N77" s="18" t="s">
        <v>707</v>
      </c>
    </row>
    <row r="78" spans="1:14" x14ac:dyDescent="0.45">
      <c r="A78" s="9">
        <v>9</v>
      </c>
      <c r="B78" s="9" t="s">
        <v>495</v>
      </c>
      <c r="C78" s="9" t="s">
        <v>93</v>
      </c>
      <c r="D78" s="9">
        <v>-20.5</v>
      </c>
      <c r="E78" s="15">
        <v>-13.4</v>
      </c>
      <c r="F78" s="15" t="s">
        <v>495</v>
      </c>
      <c r="G78" s="16">
        <v>0.97589700000000001</v>
      </c>
      <c r="H78" s="15" t="s">
        <v>174</v>
      </c>
      <c r="I78" s="15" t="s">
        <v>174</v>
      </c>
      <c r="J78" s="1"/>
      <c r="K78" s="1"/>
      <c r="L78" s="1"/>
      <c r="M78" s="14"/>
      <c r="N78" s="18" t="s">
        <v>707</v>
      </c>
    </row>
    <row r="79" spans="1:14" x14ac:dyDescent="0.45">
      <c r="A79" s="9">
        <v>9</v>
      </c>
      <c r="B79" s="9" t="s">
        <v>51</v>
      </c>
      <c r="C79" s="9" t="s">
        <v>79</v>
      </c>
      <c r="D79" s="9">
        <v>-6.5</v>
      </c>
      <c r="E79" s="15">
        <v>1</v>
      </c>
      <c r="F79" s="15" t="s">
        <v>79</v>
      </c>
      <c r="G79" s="16">
        <v>0.47388200000000003</v>
      </c>
      <c r="H79" s="15" t="s">
        <v>174</v>
      </c>
      <c r="I79" s="15" t="s">
        <v>175</v>
      </c>
      <c r="J79" s="1"/>
      <c r="K79" s="1"/>
      <c r="L79" s="1"/>
      <c r="M79" s="14"/>
      <c r="N79" s="18" t="s">
        <v>707</v>
      </c>
    </row>
    <row r="80" spans="1:14" x14ac:dyDescent="0.45">
      <c r="A80" s="9">
        <v>9</v>
      </c>
      <c r="B80" s="9" t="s">
        <v>74</v>
      </c>
      <c r="C80" s="9" t="s">
        <v>112</v>
      </c>
      <c r="D80" s="9">
        <v>-18.5</v>
      </c>
      <c r="E80" s="15">
        <v>-17.100000000000001</v>
      </c>
      <c r="F80" s="15" t="s">
        <v>74</v>
      </c>
      <c r="G80" s="16">
        <v>0.98150899999999996</v>
      </c>
      <c r="H80" s="15" t="s">
        <v>174</v>
      </c>
      <c r="I80" s="15" t="s">
        <v>174</v>
      </c>
      <c r="J80" s="1"/>
      <c r="K80" s="1"/>
      <c r="L80" s="1"/>
      <c r="M80" s="14"/>
      <c r="N80" s="18" t="s">
        <v>707</v>
      </c>
    </row>
    <row r="81" spans="1:14" x14ac:dyDescent="0.45">
      <c r="A81" s="9">
        <v>9</v>
      </c>
      <c r="B81" s="9" t="s">
        <v>276</v>
      </c>
      <c r="C81" s="9" t="s">
        <v>109</v>
      </c>
      <c r="D81" s="9">
        <v>10</v>
      </c>
      <c r="E81" s="15">
        <v>9.5</v>
      </c>
      <c r="F81" s="15" t="s">
        <v>109</v>
      </c>
      <c r="G81" s="16">
        <v>0.95910799999999996</v>
      </c>
      <c r="H81" s="15" t="s">
        <v>175</v>
      </c>
      <c r="I81" s="15" t="s">
        <v>174</v>
      </c>
      <c r="J81" s="1"/>
      <c r="K81" s="1"/>
      <c r="L81" s="1"/>
      <c r="M81" s="14"/>
      <c r="N81" s="18" t="s">
        <v>707</v>
      </c>
    </row>
    <row r="82" spans="1:14" x14ac:dyDescent="0.45">
      <c r="A82" s="9">
        <v>9</v>
      </c>
      <c r="B82" s="9" t="s">
        <v>560</v>
      </c>
      <c r="C82" s="9" t="s">
        <v>71</v>
      </c>
      <c r="D82" s="9">
        <v>-11.5</v>
      </c>
      <c r="E82" s="15">
        <v>-5.7</v>
      </c>
      <c r="F82" s="15" t="s">
        <v>560</v>
      </c>
      <c r="G82" s="16">
        <v>0.74237699999999995</v>
      </c>
      <c r="H82" s="15" t="s">
        <v>174</v>
      </c>
      <c r="I82" s="15" t="s">
        <v>174</v>
      </c>
      <c r="J82" s="1" t="s">
        <v>2</v>
      </c>
      <c r="K82" s="1"/>
      <c r="L82" s="1" t="s">
        <v>71</v>
      </c>
      <c r="M82" s="14"/>
      <c r="N82" s="18">
        <v>-11.5</v>
      </c>
    </row>
    <row r="83" spans="1:14" x14ac:dyDescent="0.45">
      <c r="A83" s="9">
        <v>9</v>
      </c>
      <c r="B83" s="9" t="s">
        <v>408</v>
      </c>
      <c r="C83" s="9" t="s">
        <v>234</v>
      </c>
      <c r="D83" s="9">
        <v>-2</v>
      </c>
      <c r="E83" s="15">
        <v>0.2</v>
      </c>
      <c r="F83" s="15" t="s">
        <v>234</v>
      </c>
      <c r="G83" s="16">
        <v>0.29088499999999995</v>
      </c>
      <c r="H83" s="15" t="s">
        <v>174</v>
      </c>
      <c r="I83" s="15" t="s">
        <v>175</v>
      </c>
      <c r="J83" s="1"/>
      <c r="K83" s="1"/>
      <c r="L83" s="1"/>
      <c r="M83" s="14"/>
      <c r="N83" s="18" t="s">
        <v>707</v>
      </c>
    </row>
    <row r="84" spans="1:14" x14ac:dyDescent="0.45">
      <c r="A84" s="9">
        <v>9</v>
      </c>
      <c r="B84" s="9" t="s">
        <v>296</v>
      </c>
      <c r="C84" s="9" t="s">
        <v>421</v>
      </c>
      <c r="D84" s="9">
        <v>3.5</v>
      </c>
      <c r="E84" s="15">
        <v>-3.4</v>
      </c>
      <c r="F84" s="15" t="s">
        <v>296</v>
      </c>
      <c r="G84" s="16">
        <v>0.652586</v>
      </c>
      <c r="H84" s="15" t="s">
        <v>175</v>
      </c>
      <c r="I84" s="15" t="s">
        <v>175</v>
      </c>
      <c r="J84" s="1"/>
      <c r="K84" s="1"/>
      <c r="L84" s="1"/>
      <c r="M84" s="14"/>
      <c r="N84" s="18" t="s">
        <v>707</v>
      </c>
    </row>
    <row r="85" spans="1:14" x14ac:dyDescent="0.45">
      <c r="A85" s="9">
        <v>9</v>
      </c>
      <c r="B85" s="9" t="s">
        <v>98</v>
      </c>
      <c r="C85" s="9" t="s">
        <v>114</v>
      </c>
      <c r="D85" s="9">
        <v>26.5</v>
      </c>
      <c r="E85" s="15">
        <v>29.6</v>
      </c>
      <c r="F85" s="15" t="s">
        <v>114</v>
      </c>
      <c r="G85" s="16">
        <v>0.99941000000000002</v>
      </c>
      <c r="H85" s="15" t="s">
        <v>174</v>
      </c>
      <c r="I85" s="15" t="s">
        <v>175</v>
      </c>
      <c r="J85" s="1"/>
      <c r="K85" s="1"/>
      <c r="L85" s="1"/>
      <c r="M85" s="14"/>
      <c r="N85" s="18" t="s">
        <v>707</v>
      </c>
    </row>
    <row r="86" spans="1:14" x14ac:dyDescent="0.45">
      <c r="A86" s="9">
        <v>9</v>
      </c>
      <c r="B86" s="9" t="s">
        <v>382</v>
      </c>
      <c r="C86" s="9" t="s">
        <v>514</v>
      </c>
      <c r="D86" s="9">
        <v>-20.5</v>
      </c>
      <c r="E86" s="15">
        <v>-5.5</v>
      </c>
      <c r="F86" s="15" t="s">
        <v>382</v>
      </c>
      <c r="G86" s="16">
        <v>0.77255600000000002</v>
      </c>
      <c r="H86" s="15" t="s">
        <v>174</v>
      </c>
      <c r="I86" s="15" t="s">
        <v>174</v>
      </c>
      <c r="J86" s="1"/>
      <c r="K86" s="1"/>
      <c r="L86" s="1"/>
      <c r="M86" s="14"/>
      <c r="N86" s="18" t="s">
        <v>707</v>
      </c>
    </row>
    <row r="87" spans="1:14" x14ac:dyDescent="0.45">
      <c r="A87" s="9">
        <v>9</v>
      </c>
      <c r="B87" s="9" t="s">
        <v>66</v>
      </c>
      <c r="C87" s="9" t="s">
        <v>84</v>
      </c>
      <c r="D87" s="9">
        <v>11.5</v>
      </c>
      <c r="E87" s="15">
        <v>12.7</v>
      </c>
      <c r="F87" s="15" t="s">
        <v>84</v>
      </c>
      <c r="G87" s="16">
        <v>0.97939299999999996</v>
      </c>
      <c r="H87" s="15" t="s">
        <v>174</v>
      </c>
      <c r="I87" s="15" t="s">
        <v>175</v>
      </c>
      <c r="J87" s="1"/>
      <c r="K87" s="1"/>
      <c r="L87" s="1"/>
      <c r="M87" s="14"/>
      <c r="N87" s="18" t="s">
        <v>707</v>
      </c>
    </row>
    <row r="88" spans="1:14" x14ac:dyDescent="0.45">
      <c r="A88" s="9">
        <v>9</v>
      </c>
      <c r="B88" s="9" t="s">
        <v>216</v>
      </c>
      <c r="C88" s="9" t="s">
        <v>568</v>
      </c>
      <c r="D88" s="9">
        <v>-16.5</v>
      </c>
      <c r="E88" s="15">
        <v>-22.2</v>
      </c>
      <c r="F88" s="15" t="s">
        <v>216</v>
      </c>
      <c r="G88" s="16">
        <v>0.99626199999999998</v>
      </c>
      <c r="H88" s="15" t="s">
        <v>175</v>
      </c>
      <c r="I88" s="15" t="s">
        <v>175</v>
      </c>
      <c r="J88" s="1"/>
      <c r="K88" s="1"/>
      <c r="L88" s="1"/>
      <c r="M88" s="14"/>
      <c r="N88" s="18" t="s">
        <v>707</v>
      </c>
    </row>
    <row r="89" spans="1:14" x14ac:dyDescent="0.45">
      <c r="A89" s="9">
        <v>9</v>
      </c>
      <c r="B89" s="9" t="s">
        <v>91</v>
      </c>
      <c r="C89" s="9" t="s">
        <v>57</v>
      </c>
      <c r="D89" s="9">
        <v>-7.5</v>
      </c>
      <c r="E89" s="15">
        <v>0.8</v>
      </c>
      <c r="F89" s="15" t="s">
        <v>57</v>
      </c>
      <c r="G89" s="16">
        <v>8.8411000000000017E-2</v>
      </c>
      <c r="H89" s="15" t="s">
        <v>174</v>
      </c>
      <c r="I89" s="15" t="s">
        <v>175</v>
      </c>
      <c r="J89" s="1"/>
      <c r="K89" s="1"/>
      <c r="L89" s="1"/>
      <c r="M89" s="14"/>
      <c r="N89" s="18" t="s">
        <v>707</v>
      </c>
    </row>
    <row r="90" spans="1:14" x14ac:dyDescent="0.45">
      <c r="A90" s="9">
        <v>9</v>
      </c>
      <c r="B90" s="9" t="s">
        <v>48</v>
      </c>
      <c r="C90" s="9" t="s">
        <v>29</v>
      </c>
      <c r="D90" s="9">
        <v>5.5</v>
      </c>
      <c r="E90" s="15">
        <v>13.1</v>
      </c>
      <c r="F90" s="15" t="s">
        <v>29</v>
      </c>
      <c r="G90" s="16">
        <v>0.97371099999999999</v>
      </c>
      <c r="H90" s="15" t="s">
        <v>174</v>
      </c>
      <c r="I90" s="15" t="s">
        <v>175</v>
      </c>
      <c r="J90" s="1"/>
      <c r="K90" s="1"/>
      <c r="L90" s="1"/>
      <c r="M90" s="14"/>
      <c r="N90" s="18" t="s">
        <v>707</v>
      </c>
    </row>
    <row r="91" spans="1:14" x14ac:dyDescent="0.45">
      <c r="A91" s="9"/>
      <c r="B91" s="9"/>
      <c r="C91" s="9"/>
      <c r="D91" s="9"/>
      <c r="E91" s="15" t="str">
        <f>IF(ISBLANK(B91), "",ROUND(Calc!O91, 1))</f>
        <v/>
      </c>
      <c r="F91" s="15" t="str">
        <f t="shared" ref="F90:F153" si="1">IF(ISBLANK(B91), "",IF(E91&gt;0,C91,B91))</f>
        <v/>
      </c>
      <c r="G91" s="16" t="str">
        <f>IF(ISBLANK(B91), "",IF(F91=B91, 'Calc - Win Probability'!N91, 1-'Calc - Win Probability'!N91))</f>
        <v/>
      </c>
      <c r="H91" s="15" t="str">
        <f t="shared" ref="H90:H153" si="2">IF(ISBLANK(B91),"",IF(E91&lt;D91, "Y","N"))</f>
        <v/>
      </c>
      <c r="I91" s="15" t="str">
        <f t="shared" ref="I90:I153" si="3">IF(ISBLANK(B91),"",IF(OR(AND(E91&lt;0, E91&lt;D91), AND(E91&gt;0, E91&gt;D91)),"Y","N"))</f>
        <v/>
      </c>
      <c r="J91" s="1"/>
      <c r="K91" s="1"/>
      <c r="L91" s="1"/>
      <c r="M91" s="14"/>
      <c r="N91" s="18" t="str">
        <f t="shared" ref="N90:N153" si="4">IF(ISBLANK(L91), "", D91)</f>
        <v/>
      </c>
    </row>
    <row r="92" spans="1:14" x14ac:dyDescent="0.45">
      <c r="A92" s="9"/>
      <c r="B92" s="9"/>
      <c r="C92" s="9"/>
      <c r="D92" s="9"/>
      <c r="E92" s="15" t="str">
        <f>IF(ISBLANK(B92), "",ROUND(Calc!O92, 1))</f>
        <v/>
      </c>
      <c r="F92" s="15" t="str">
        <f t="shared" si="1"/>
        <v/>
      </c>
      <c r="G92" s="16" t="str">
        <f>IF(ISBLANK(B92), "",IF(F92=B92, 'Calc - Win Probability'!N92, 1-'Calc - Win Probability'!N92))</f>
        <v/>
      </c>
      <c r="H92" s="15" t="str">
        <f t="shared" si="2"/>
        <v/>
      </c>
      <c r="I92" s="15" t="str">
        <f t="shared" si="3"/>
        <v/>
      </c>
      <c r="J92" s="1"/>
      <c r="K92" s="1"/>
      <c r="L92" s="1"/>
      <c r="M92" s="14"/>
      <c r="N92" s="18" t="str">
        <f t="shared" si="4"/>
        <v/>
      </c>
    </row>
    <row r="93" spans="1:14" x14ac:dyDescent="0.45">
      <c r="A93" s="9"/>
      <c r="B93" s="9"/>
      <c r="C93" s="9"/>
      <c r="D93" s="9"/>
      <c r="E93" s="15" t="str">
        <f>IF(ISBLANK(B93), "",ROUND(Calc!O93, 1))</f>
        <v/>
      </c>
      <c r="F93" s="15" t="str">
        <f t="shared" si="1"/>
        <v/>
      </c>
      <c r="G93" s="16" t="str">
        <f>IF(ISBLANK(B93), "",IF(F93=B93, 'Calc - Win Probability'!N93, 1-'Calc - Win Probability'!N93))</f>
        <v/>
      </c>
      <c r="H93" s="15" t="str">
        <f t="shared" si="2"/>
        <v/>
      </c>
      <c r="I93" s="15" t="str">
        <f t="shared" si="3"/>
        <v/>
      </c>
      <c r="J93" s="1"/>
      <c r="K93" s="1"/>
      <c r="L93" s="1"/>
      <c r="M93" s="14"/>
      <c r="N93" s="18" t="str">
        <f t="shared" si="4"/>
        <v/>
      </c>
    </row>
    <row r="94" spans="1:14" x14ac:dyDescent="0.45">
      <c r="A94" s="9"/>
      <c r="B94" s="9"/>
      <c r="C94" s="9"/>
      <c r="D94" s="9"/>
      <c r="E94" s="15" t="str">
        <f>IF(ISBLANK(B94), "",ROUND(Calc!O94, 1))</f>
        <v/>
      </c>
      <c r="F94" s="15" t="str">
        <f t="shared" si="1"/>
        <v/>
      </c>
      <c r="G94" s="16" t="str">
        <f>IF(ISBLANK(B94), "",IF(F94=B94, 'Calc - Win Probability'!N94, 1-'Calc - Win Probability'!N94))</f>
        <v/>
      </c>
      <c r="H94" s="15" t="str">
        <f t="shared" si="2"/>
        <v/>
      </c>
      <c r="I94" s="15" t="str">
        <f t="shared" si="3"/>
        <v/>
      </c>
      <c r="J94" s="1"/>
      <c r="K94" s="1"/>
      <c r="L94" s="1"/>
      <c r="M94" s="14"/>
      <c r="N94" s="18" t="str">
        <f t="shared" si="4"/>
        <v/>
      </c>
    </row>
    <row r="95" spans="1:14" x14ac:dyDescent="0.45">
      <c r="A95" s="9"/>
      <c r="B95" s="9"/>
      <c r="C95" s="9"/>
      <c r="D95" s="9"/>
      <c r="E95" s="15" t="str">
        <f>IF(ISBLANK(B95), "",ROUND(Calc!O95, 1))</f>
        <v/>
      </c>
      <c r="F95" s="15" t="str">
        <f t="shared" si="1"/>
        <v/>
      </c>
      <c r="G95" s="16" t="str">
        <f>IF(ISBLANK(B95), "",IF(F95=B95, 'Calc - Win Probability'!N95, 1-'Calc - Win Probability'!N95))</f>
        <v/>
      </c>
      <c r="H95" s="15" t="str">
        <f t="shared" si="2"/>
        <v/>
      </c>
      <c r="I95" s="15" t="str">
        <f t="shared" si="3"/>
        <v/>
      </c>
      <c r="J95" s="1"/>
      <c r="K95" s="1"/>
      <c r="L95" s="1"/>
      <c r="M95" s="14"/>
      <c r="N95" s="18" t="str">
        <f t="shared" si="4"/>
        <v/>
      </c>
    </row>
    <row r="96" spans="1:14" x14ac:dyDescent="0.45">
      <c r="A96" s="9"/>
      <c r="B96" s="9"/>
      <c r="C96" s="9"/>
      <c r="D96" s="9"/>
      <c r="E96" s="15" t="str">
        <f>IF(ISBLANK(B96), "",ROUND(Calc!O96, 1))</f>
        <v/>
      </c>
      <c r="F96" s="15" t="str">
        <f t="shared" si="1"/>
        <v/>
      </c>
      <c r="G96" s="16" t="str">
        <f>IF(ISBLANK(B96), "",IF(F96=B96, 'Calc - Win Probability'!N96, 1-'Calc - Win Probability'!N96))</f>
        <v/>
      </c>
      <c r="H96" s="15" t="str">
        <f t="shared" si="2"/>
        <v/>
      </c>
      <c r="I96" s="15" t="str">
        <f t="shared" si="3"/>
        <v/>
      </c>
      <c r="J96" s="1"/>
      <c r="K96" s="1"/>
      <c r="L96" s="1"/>
      <c r="M96" s="14"/>
      <c r="N96" s="18" t="str">
        <f t="shared" si="4"/>
        <v/>
      </c>
    </row>
    <row r="97" spans="1:14" x14ac:dyDescent="0.45">
      <c r="A97" s="9"/>
      <c r="B97" s="9"/>
      <c r="C97" s="9"/>
      <c r="D97" s="9"/>
      <c r="E97" s="15" t="str">
        <f>IF(ISBLANK(B97), "",ROUND(Calc!O97, 1))</f>
        <v/>
      </c>
      <c r="F97" s="15" t="str">
        <f t="shared" si="1"/>
        <v/>
      </c>
      <c r="G97" s="16" t="str">
        <f>IF(ISBLANK(B97), "",IF(F97=B97, 'Calc - Win Probability'!N97, 1-'Calc - Win Probability'!N97))</f>
        <v/>
      </c>
      <c r="H97" s="15" t="str">
        <f t="shared" si="2"/>
        <v/>
      </c>
      <c r="I97" s="15" t="str">
        <f t="shared" si="3"/>
        <v/>
      </c>
      <c r="J97" s="1"/>
      <c r="K97" s="1"/>
      <c r="L97" s="1"/>
      <c r="M97" s="14"/>
      <c r="N97" s="18" t="str">
        <f t="shared" si="4"/>
        <v/>
      </c>
    </row>
    <row r="98" spans="1:14" x14ac:dyDescent="0.45">
      <c r="A98" s="9"/>
      <c r="B98" s="9"/>
      <c r="C98" s="9"/>
      <c r="D98" s="9"/>
      <c r="E98" s="15" t="str">
        <f>IF(ISBLANK(B98), "",ROUND(Calc!O98, 1))</f>
        <v/>
      </c>
      <c r="F98" s="15" t="str">
        <f t="shared" si="1"/>
        <v/>
      </c>
      <c r="G98" s="16" t="str">
        <f>IF(ISBLANK(B98), "",IF(F98=B98, 'Calc - Win Probability'!N98, 1-'Calc - Win Probability'!N98))</f>
        <v/>
      </c>
      <c r="H98" s="15" t="str">
        <f t="shared" si="2"/>
        <v/>
      </c>
      <c r="I98" s="15" t="str">
        <f t="shared" si="3"/>
        <v/>
      </c>
      <c r="J98" s="1"/>
      <c r="K98" s="1"/>
      <c r="L98" s="1"/>
      <c r="M98" s="14"/>
      <c r="N98" s="18" t="str">
        <f t="shared" si="4"/>
        <v/>
      </c>
    </row>
    <row r="99" spans="1:14" x14ac:dyDescent="0.45">
      <c r="A99" s="9"/>
      <c r="B99" s="9"/>
      <c r="C99" s="9"/>
      <c r="D99" s="9"/>
      <c r="E99" s="15" t="str">
        <f>IF(ISBLANK(B99), "",ROUND(Calc!O99, 1))</f>
        <v/>
      </c>
      <c r="F99" s="15" t="str">
        <f t="shared" si="1"/>
        <v/>
      </c>
      <c r="G99" s="16" t="str">
        <f>IF(ISBLANK(B99), "",IF(F99=B99, 'Calc - Win Probability'!N99, 1-'Calc - Win Probability'!N99))</f>
        <v/>
      </c>
      <c r="H99" s="15" t="str">
        <f t="shared" si="2"/>
        <v/>
      </c>
      <c r="I99" s="15" t="str">
        <f t="shared" si="3"/>
        <v/>
      </c>
      <c r="J99" s="1"/>
      <c r="K99" s="1"/>
      <c r="L99" s="1"/>
      <c r="M99" s="14"/>
      <c r="N99" s="18" t="str">
        <f t="shared" si="4"/>
        <v/>
      </c>
    </row>
    <row r="100" spans="1:14" x14ac:dyDescent="0.45">
      <c r="A100" s="9"/>
      <c r="B100" s="9"/>
      <c r="C100" s="9"/>
      <c r="D100" s="9"/>
      <c r="E100" s="15" t="str">
        <f>IF(ISBLANK(B100), "",ROUND(Calc!O100, 1))</f>
        <v/>
      </c>
      <c r="F100" s="15" t="str">
        <f t="shared" si="1"/>
        <v/>
      </c>
      <c r="G100" s="16" t="str">
        <f>IF(ISBLANK(B100), "",IF(F100=B100, 'Calc - Win Probability'!N100, 1-'Calc - Win Probability'!N100))</f>
        <v/>
      </c>
      <c r="H100" s="15" t="str">
        <f t="shared" si="2"/>
        <v/>
      </c>
      <c r="I100" s="15" t="str">
        <f t="shared" si="3"/>
        <v/>
      </c>
      <c r="J100" s="1"/>
      <c r="K100" s="1"/>
      <c r="L100" s="1"/>
      <c r="M100" s="14"/>
      <c r="N100" s="18" t="str">
        <f t="shared" si="4"/>
        <v/>
      </c>
    </row>
    <row r="101" spans="1:14" x14ac:dyDescent="0.45">
      <c r="A101" s="9"/>
      <c r="B101" s="9"/>
      <c r="C101" s="9"/>
      <c r="D101" s="9"/>
      <c r="E101" s="15" t="str">
        <f>IF(ISBLANK(B101), "",ROUND(Calc!O101, 1))</f>
        <v/>
      </c>
      <c r="F101" s="15" t="str">
        <f t="shared" si="1"/>
        <v/>
      </c>
      <c r="G101" s="16" t="str">
        <f>IF(ISBLANK(B101), "",IF(F101=B101, 'Calc - Win Probability'!N101, 1-'Calc - Win Probability'!N101))</f>
        <v/>
      </c>
      <c r="H101" s="15" t="str">
        <f t="shared" si="2"/>
        <v/>
      </c>
      <c r="I101" s="15" t="str">
        <f t="shared" si="3"/>
        <v/>
      </c>
      <c r="J101" s="1"/>
      <c r="K101" s="1"/>
      <c r="L101" s="1"/>
      <c r="M101" s="14"/>
      <c r="N101" s="18" t="str">
        <f t="shared" si="4"/>
        <v/>
      </c>
    </row>
    <row r="102" spans="1:14" x14ac:dyDescent="0.45">
      <c r="A102" s="9"/>
      <c r="B102" s="9"/>
      <c r="C102" s="9"/>
      <c r="D102" s="9"/>
      <c r="E102" s="15" t="str">
        <f>IF(ISBLANK(B102), "",ROUND(Calc!O102, 1))</f>
        <v/>
      </c>
      <c r="F102" s="15" t="str">
        <f t="shared" si="1"/>
        <v/>
      </c>
      <c r="G102" s="16" t="str">
        <f>IF(ISBLANK(B102), "",IF(F102=B102, 'Calc - Win Probability'!N102, 1-'Calc - Win Probability'!N102))</f>
        <v/>
      </c>
      <c r="H102" s="15" t="str">
        <f t="shared" si="2"/>
        <v/>
      </c>
      <c r="I102" s="15" t="str">
        <f t="shared" si="3"/>
        <v/>
      </c>
      <c r="J102" s="1"/>
      <c r="K102" s="1"/>
      <c r="L102" s="1"/>
      <c r="M102" s="14"/>
      <c r="N102" s="18" t="str">
        <f t="shared" si="4"/>
        <v/>
      </c>
    </row>
    <row r="103" spans="1:14" x14ac:dyDescent="0.45">
      <c r="A103" s="9"/>
      <c r="B103" s="9"/>
      <c r="C103" s="9"/>
      <c r="D103" s="9"/>
      <c r="E103" s="15" t="str">
        <f>IF(ISBLANK(B103), "",ROUND(Calc!O103, 1))</f>
        <v/>
      </c>
      <c r="F103" s="15" t="str">
        <f t="shared" si="1"/>
        <v/>
      </c>
      <c r="G103" s="16" t="str">
        <f>IF(ISBLANK(B103), "",IF(F103=B103, 'Calc - Win Probability'!N103, 1-'Calc - Win Probability'!N103))</f>
        <v/>
      </c>
      <c r="H103" s="15" t="str">
        <f t="shared" si="2"/>
        <v/>
      </c>
      <c r="I103" s="15" t="str">
        <f t="shared" si="3"/>
        <v/>
      </c>
      <c r="J103" s="1"/>
      <c r="K103" s="1"/>
      <c r="L103" s="1"/>
      <c r="M103" s="14"/>
      <c r="N103" s="18" t="str">
        <f t="shared" si="4"/>
        <v/>
      </c>
    </row>
    <row r="104" spans="1:14" x14ac:dyDescent="0.45">
      <c r="A104" s="9"/>
      <c r="B104" s="9"/>
      <c r="C104" s="9"/>
      <c r="D104" s="9"/>
      <c r="E104" s="15" t="str">
        <f>IF(ISBLANK(B104), "",ROUND(Calc!O104, 1))</f>
        <v/>
      </c>
      <c r="F104" s="15" t="str">
        <f t="shared" si="1"/>
        <v/>
      </c>
      <c r="G104" s="16" t="str">
        <f>IF(ISBLANK(B104), "",IF(F104=B104, 'Calc - Win Probability'!N104, 1-'Calc - Win Probability'!N104))</f>
        <v/>
      </c>
      <c r="H104" s="15" t="str">
        <f t="shared" si="2"/>
        <v/>
      </c>
      <c r="I104" s="15" t="str">
        <f t="shared" si="3"/>
        <v/>
      </c>
      <c r="J104" s="1"/>
      <c r="K104" s="1"/>
      <c r="L104" s="1"/>
      <c r="M104" s="14"/>
      <c r="N104" s="18" t="str">
        <f t="shared" si="4"/>
        <v/>
      </c>
    </row>
    <row r="105" spans="1:14" x14ac:dyDescent="0.45">
      <c r="A105" s="9"/>
      <c r="B105" s="9"/>
      <c r="C105" s="9"/>
      <c r="D105" s="9"/>
      <c r="E105" s="15" t="str">
        <f>IF(ISBLANK(B105), "",ROUND(Calc!O105, 1))</f>
        <v/>
      </c>
      <c r="F105" s="15" t="str">
        <f t="shared" si="1"/>
        <v/>
      </c>
      <c r="G105" s="16" t="str">
        <f>IF(ISBLANK(B105), "",IF(F105=B105, 'Calc - Win Probability'!N105, 1-'Calc - Win Probability'!N105))</f>
        <v/>
      </c>
      <c r="H105" s="15" t="str">
        <f t="shared" si="2"/>
        <v/>
      </c>
      <c r="I105" s="15" t="str">
        <f t="shared" si="3"/>
        <v/>
      </c>
      <c r="J105" s="1"/>
      <c r="K105" s="1"/>
      <c r="L105" s="1"/>
      <c r="M105" s="14"/>
      <c r="N105" s="18" t="str">
        <f t="shared" si="4"/>
        <v/>
      </c>
    </row>
    <row r="106" spans="1:14" x14ac:dyDescent="0.45">
      <c r="A106" s="9"/>
      <c r="B106" s="9"/>
      <c r="C106" s="9"/>
      <c r="D106" s="9"/>
      <c r="E106" s="15" t="str">
        <f>IF(ISBLANK(B106), "",ROUND(Calc!O106, 1))</f>
        <v/>
      </c>
      <c r="F106" s="15" t="str">
        <f t="shared" si="1"/>
        <v/>
      </c>
      <c r="G106" s="16" t="str">
        <f>IF(ISBLANK(B106), "",IF(F106=B106, 'Calc - Win Probability'!N106, 1-'Calc - Win Probability'!N106))</f>
        <v/>
      </c>
      <c r="H106" s="15" t="str">
        <f t="shared" si="2"/>
        <v/>
      </c>
      <c r="I106" s="15" t="str">
        <f t="shared" si="3"/>
        <v/>
      </c>
      <c r="J106" s="1"/>
      <c r="K106" s="1"/>
      <c r="L106" s="1"/>
      <c r="M106" s="14"/>
      <c r="N106" s="18" t="str">
        <f t="shared" si="4"/>
        <v/>
      </c>
    </row>
    <row r="107" spans="1:14" x14ac:dyDescent="0.45">
      <c r="A107" s="9"/>
      <c r="B107" s="9"/>
      <c r="C107" s="9"/>
      <c r="D107" s="9"/>
      <c r="E107" s="15" t="str">
        <f>IF(ISBLANK(B107), "",ROUND(Calc!O107, 1))</f>
        <v/>
      </c>
      <c r="F107" s="15" t="str">
        <f t="shared" si="1"/>
        <v/>
      </c>
      <c r="G107" s="16" t="str">
        <f>IF(ISBLANK(B107), "",IF(F107=B107, 'Calc - Win Probability'!N107, 1-'Calc - Win Probability'!N107))</f>
        <v/>
      </c>
      <c r="H107" s="15" t="str">
        <f t="shared" si="2"/>
        <v/>
      </c>
      <c r="I107" s="15" t="str">
        <f t="shared" si="3"/>
        <v/>
      </c>
      <c r="J107" s="1"/>
      <c r="K107" s="1"/>
      <c r="L107" s="1"/>
      <c r="M107" s="14"/>
      <c r="N107" s="18" t="str">
        <f t="shared" si="4"/>
        <v/>
      </c>
    </row>
    <row r="108" spans="1:14" x14ac:dyDescent="0.45">
      <c r="A108" s="9"/>
      <c r="B108" s="9"/>
      <c r="C108" s="9"/>
      <c r="D108" s="9"/>
      <c r="E108" s="15" t="str">
        <f>IF(ISBLANK(B108), "",ROUND(Calc!O108, 1))</f>
        <v/>
      </c>
      <c r="F108" s="15" t="str">
        <f t="shared" si="1"/>
        <v/>
      </c>
      <c r="G108" s="16" t="str">
        <f>IF(ISBLANK(B108), "",IF(F108=B108, 'Calc - Win Probability'!N108, 1-'Calc - Win Probability'!N108))</f>
        <v/>
      </c>
      <c r="H108" s="15" t="str">
        <f t="shared" si="2"/>
        <v/>
      </c>
      <c r="I108" s="15" t="str">
        <f t="shared" si="3"/>
        <v/>
      </c>
      <c r="J108" s="1"/>
      <c r="K108" s="1"/>
      <c r="L108" s="1"/>
      <c r="M108" s="14"/>
      <c r="N108" s="18" t="str">
        <f t="shared" si="4"/>
        <v/>
      </c>
    </row>
    <row r="109" spans="1:14" x14ac:dyDescent="0.45">
      <c r="A109" s="9"/>
      <c r="B109" s="9"/>
      <c r="C109" s="9"/>
      <c r="D109" s="9"/>
      <c r="E109" s="15" t="str">
        <f>IF(ISBLANK(B109), "",ROUND(Calc!O109, 1))</f>
        <v/>
      </c>
      <c r="F109" s="15" t="str">
        <f t="shared" si="1"/>
        <v/>
      </c>
      <c r="G109" s="16" t="str">
        <f>IF(ISBLANK(B109), "",IF(F109=B109, 'Calc - Win Probability'!N109, 1-'Calc - Win Probability'!N109))</f>
        <v/>
      </c>
      <c r="H109" s="15" t="str">
        <f t="shared" si="2"/>
        <v/>
      </c>
      <c r="I109" s="15" t="str">
        <f t="shared" si="3"/>
        <v/>
      </c>
      <c r="J109" s="1"/>
      <c r="K109" s="1"/>
      <c r="L109" s="1"/>
      <c r="M109" s="14"/>
      <c r="N109" s="18" t="str">
        <f t="shared" si="4"/>
        <v/>
      </c>
    </row>
    <row r="110" spans="1:14" x14ac:dyDescent="0.45">
      <c r="A110" s="9"/>
      <c r="B110" s="9"/>
      <c r="C110" s="9"/>
      <c r="D110" s="9"/>
      <c r="E110" s="15" t="str">
        <f>IF(ISBLANK(B110), "",ROUND(Calc!O110, 1))</f>
        <v/>
      </c>
      <c r="F110" s="15" t="str">
        <f t="shared" si="1"/>
        <v/>
      </c>
      <c r="G110" s="16" t="str">
        <f>IF(ISBLANK(B110), "",IF(F110=B110, 'Calc - Win Probability'!N110, 1-'Calc - Win Probability'!N110))</f>
        <v/>
      </c>
      <c r="H110" s="15" t="str">
        <f t="shared" si="2"/>
        <v/>
      </c>
      <c r="I110" s="15" t="str">
        <f t="shared" si="3"/>
        <v/>
      </c>
      <c r="J110" s="1"/>
      <c r="K110" s="1"/>
      <c r="L110" s="1"/>
      <c r="M110" s="14"/>
      <c r="N110" s="18" t="str">
        <f t="shared" si="4"/>
        <v/>
      </c>
    </row>
    <row r="111" spans="1:14" x14ac:dyDescent="0.45">
      <c r="A111" s="9"/>
      <c r="B111" s="9"/>
      <c r="C111" s="9"/>
      <c r="D111" s="9"/>
      <c r="E111" s="15" t="str">
        <f>IF(ISBLANK(B111), "",ROUND(Calc!O111, 1))</f>
        <v/>
      </c>
      <c r="F111" s="15" t="str">
        <f t="shared" si="1"/>
        <v/>
      </c>
      <c r="G111" s="16" t="str">
        <f>IF(ISBLANK(B111), "",IF(F111=B111, 'Calc - Win Probability'!N111, 1-'Calc - Win Probability'!N111))</f>
        <v/>
      </c>
      <c r="H111" s="15" t="str">
        <f t="shared" si="2"/>
        <v/>
      </c>
      <c r="I111" s="15" t="str">
        <f t="shared" si="3"/>
        <v/>
      </c>
      <c r="J111" s="1"/>
      <c r="K111" s="1"/>
      <c r="L111" s="1"/>
      <c r="M111" s="14"/>
      <c r="N111" s="18" t="str">
        <f t="shared" si="4"/>
        <v/>
      </c>
    </row>
    <row r="112" spans="1:14" x14ac:dyDescent="0.45">
      <c r="A112" s="9"/>
      <c r="B112" s="9"/>
      <c r="C112" s="9"/>
      <c r="D112" s="9"/>
      <c r="E112" s="15" t="str">
        <f>IF(ISBLANK(B112), "",ROUND(Calc!O112, 1))</f>
        <v/>
      </c>
      <c r="F112" s="15" t="str">
        <f t="shared" si="1"/>
        <v/>
      </c>
      <c r="G112" s="16" t="str">
        <f>IF(ISBLANK(B112), "",IF(F112=B112, 'Calc - Win Probability'!N112, 1-'Calc - Win Probability'!N112))</f>
        <v/>
      </c>
      <c r="H112" s="15" t="str">
        <f t="shared" si="2"/>
        <v/>
      </c>
      <c r="I112" s="15" t="str">
        <f t="shared" si="3"/>
        <v/>
      </c>
      <c r="J112" s="1"/>
      <c r="K112" s="1"/>
      <c r="L112" s="1"/>
      <c r="M112" s="14"/>
      <c r="N112" s="18" t="str">
        <f t="shared" si="4"/>
        <v/>
      </c>
    </row>
    <row r="113" spans="1:14" x14ac:dyDescent="0.45">
      <c r="A113" s="9"/>
      <c r="B113" s="9"/>
      <c r="C113" s="9"/>
      <c r="D113" s="9"/>
      <c r="E113" s="15" t="str">
        <f>IF(ISBLANK(B113), "",ROUND(Calc!O113, 1))</f>
        <v/>
      </c>
      <c r="F113" s="15" t="str">
        <f t="shared" si="1"/>
        <v/>
      </c>
      <c r="G113" s="16" t="str">
        <f>IF(ISBLANK(B113), "",IF(F113=B113, 'Calc - Win Probability'!N113, 1-'Calc - Win Probability'!N113))</f>
        <v/>
      </c>
      <c r="H113" s="15" t="str">
        <f t="shared" si="2"/>
        <v/>
      </c>
      <c r="I113" s="15" t="str">
        <f t="shared" si="3"/>
        <v/>
      </c>
      <c r="J113" s="1"/>
      <c r="K113" s="1"/>
      <c r="L113" s="1"/>
      <c r="M113" s="14"/>
      <c r="N113" s="18" t="str">
        <f t="shared" si="4"/>
        <v/>
      </c>
    </row>
    <row r="114" spans="1:14" x14ac:dyDescent="0.45">
      <c r="A114" s="9"/>
      <c r="B114" s="9"/>
      <c r="C114" s="9"/>
      <c r="D114" s="9"/>
      <c r="E114" s="15" t="str">
        <f>IF(ISBLANK(B114), "",ROUND(Calc!O114, 1))</f>
        <v/>
      </c>
      <c r="F114" s="15" t="str">
        <f t="shared" si="1"/>
        <v/>
      </c>
      <c r="G114" s="16" t="str">
        <f>IF(ISBLANK(B114), "",IF(F114=B114, 'Calc - Win Probability'!N114, 1-'Calc - Win Probability'!N114))</f>
        <v/>
      </c>
      <c r="H114" s="15" t="str">
        <f t="shared" si="2"/>
        <v/>
      </c>
      <c r="I114" s="15" t="str">
        <f t="shared" si="3"/>
        <v/>
      </c>
      <c r="J114" s="1"/>
      <c r="K114" s="1"/>
      <c r="L114" s="1"/>
      <c r="M114" s="14"/>
      <c r="N114" s="18" t="str">
        <f t="shared" si="4"/>
        <v/>
      </c>
    </row>
    <row r="115" spans="1:14" x14ac:dyDescent="0.45">
      <c r="A115" s="9"/>
      <c r="B115" s="9"/>
      <c r="C115" s="9"/>
      <c r="D115" s="9"/>
      <c r="E115" s="15" t="str">
        <f>IF(ISBLANK(B115), "",ROUND(Calc!O115, 1))</f>
        <v/>
      </c>
      <c r="F115" s="15" t="str">
        <f t="shared" si="1"/>
        <v/>
      </c>
      <c r="G115" s="16" t="str">
        <f>IF(ISBLANK(B115), "",IF(F115=B115, 'Calc - Win Probability'!N115, 1-'Calc - Win Probability'!N115))</f>
        <v/>
      </c>
      <c r="H115" s="15" t="str">
        <f t="shared" si="2"/>
        <v/>
      </c>
      <c r="I115" s="15" t="str">
        <f t="shared" si="3"/>
        <v/>
      </c>
      <c r="J115" s="1"/>
      <c r="K115" s="1"/>
      <c r="L115" s="1"/>
      <c r="M115" s="14"/>
      <c r="N115" s="18" t="str">
        <f t="shared" si="4"/>
        <v/>
      </c>
    </row>
    <row r="116" spans="1:14" x14ac:dyDescent="0.45">
      <c r="A116" s="9"/>
      <c r="B116" s="9"/>
      <c r="C116" s="9"/>
      <c r="D116" s="9"/>
      <c r="E116" s="15" t="str">
        <f>IF(ISBLANK(B116), "",ROUND(Calc!O116, 1))</f>
        <v/>
      </c>
      <c r="F116" s="15" t="str">
        <f t="shared" si="1"/>
        <v/>
      </c>
      <c r="G116" s="16" t="str">
        <f>IF(ISBLANK(B116), "",IF(F116=B116, 'Calc - Win Probability'!N116, 1-'Calc - Win Probability'!N116))</f>
        <v/>
      </c>
      <c r="H116" s="15" t="str">
        <f t="shared" si="2"/>
        <v/>
      </c>
      <c r="I116" s="15" t="str">
        <f t="shared" si="3"/>
        <v/>
      </c>
      <c r="J116" s="1"/>
      <c r="K116" s="1"/>
      <c r="L116" s="1"/>
      <c r="M116" s="14"/>
      <c r="N116" s="18" t="str">
        <f t="shared" si="4"/>
        <v/>
      </c>
    </row>
    <row r="117" spans="1:14" x14ac:dyDescent="0.45">
      <c r="A117" s="9"/>
      <c r="B117" s="9"/>
      <c r="C117" s="9"/>
      <c r="D117" s="9"/>
      <c r="E117" s="15" t="str">
        <f>IF(ISBLANK(B117), "",ROUND(Calc!O117, 1))</f>
        <v/>
      </c>
      <c r="F117" s="15" t="str">
        <f t="shared" si="1"/>
        <v/>
      </c>
      <c r="G117" s="16" t="str">
        <f>IF(ISBLANK(B117), "",IF(F117=B117, 'Calc - Win Probability'!N117, 1-'Calc - Win Probability'!N117))</f>
        <v/>
      </c>
      <c r="H117" s="15" t="str">
        <f t="shared" si="2"/>
        <v/>
      </c>
      <c r="I117" s="15" t="str">
        <f t="shared" si="3"/>
        <v/>
      </c>
      <c r="J117" s="1"/>
      <c r="K117" s="1"/>
      <c r="L117" s="1"/>
      <c r="M117" s="14"/>
      <c r="N117" s="18" t="str">
        <f t="shared" si="4"/>
        <v/>
      </c>
    </row>
    <row r="118" spans="1:14" x14ac:dyDescent="0.45">
      <c r="A118" s="9"/>
      <c r="B118" s="9"/>
      <c r="C118" s="9"/>
      <c r="D118" s="9"/>
      <c r="E118" s="15" t="str">
        <f>IF(ISBLANK(B118), "",ROUND(Calc!O118, 1))</f>
        <v/>
      </c>
      <c r="F118" s="15" t="str">
        <f t="shared" si="1"/>
        <v/>
      </c>
      <c r="G118" s="16" t="str">
        <f>IF(ISBLANK(B118), "",IF(F118=B118, 'Calc - Win Probability'!N118, 1-'Calc - Win Probability'!N118))</f>
        <v/>
      </c>
      <c r="H118" s="15" t="str">
        <f t="shared" si="2"/>
        <v/>
      </c>
      <c r="I118" s="15" t="str">
        <f t="shared" si="3"/>
        <v/>
      </c>
      <c r="J118" s="1"/>
      <c r="K118" s="1"/>
      <c r="L118" s="1"/>
      <c r="M118" s="14"/>
      <c r="N118" s="18" t="str">
        <f t="shared" si="4"/>
        <v/>
      </c>
    </row>
    <row r="119" spans="1:14" x14ac:dyDescent="0.45">
      <c r="A119" s="9"/>
      <c r="B119" s="9"/>
      <c r="C119" s="9"/>
      <c r="D119" s="9"/>
      <c r="E119" s="15" t="str">
        <f>IF(ISBLANK(B119), "",ROUND(Calc!O119, 1))</f>
        <v/>
      </c>
      <c r="F119" s="15" t="str">
        <f t="shared" si="1"/>
        <v/>
      </c>
      <c r="G119" s="16" t="str">
        <f>IF(ISBLANK(B119), "",IF(F119=B119, 'Calc - Win Probability'!N119, 1-'Calc - Win Probability'!N119))</f>
        <v/>
      </c>
      <c r="H119" s="15" t="str">
        <f t="shared" si="2"/>
        <v/>
      </c>
      <c r="I119" s="15" t="str">
        <f t="shared" si="3"/>
        <v/>
      </c>
      <c r="J119" s="1"/>
      <c r="K119" s="1"/>
      <c r="L119" s="1"/>
      <c r="M119" s="14"/>
      <c r="N119" s="18" t="str">
        <f t="shared" si="4"/>
        <v/>
      </c>
    </row>
    <row r="120" spans="1:14" x14ac:dyDescent="0.45">
      <c r="A120" s="9"/>
      <c r="B120" s="9"/>
      <c r="C120" s="9"/>
      <c r="D120" s="9"/>
      <c r="E120" s="15" t="str">
        <f>IF(ISBLANK(B120), "",ROUND(Calc!O120, 1))</f>
        <v/>
      </c>
      <c r="F120" s="15" t="str">
        <f t="shared" si="1"/>
        <v/>
      </c>
      <c r="G120" s="16" t="str">
        <f>IF(ISBLANK(B120), "",IF(F120=B120, 'Calc - Win Probability'!N120, 1-'Calc - Win Probability'!N120))</f>
        <v/>
      </c>
      <c r="H120" s="15" t="str">
        <f t="shared" si="2"/>
        <v/>
      </c>
      <c r="I120" s="15" t="str">
        <f t="shared" si="3"/>
        <v/>
      </c>
      <c r="J120" s="1"/>
      <c r="K120" s="1"/>
      <c r="L120" s="1"/>
      <c r="M120" s="14"/>
      <c r="N120" s="18" t="str">
        <f t="shared" si="4"/>
        <v/>
      </c>
    </row>
    <row r="121" spans="1:14" x14ac:dyDescent="0.45">
      <c r="A121" s="9"/>
      <c r="B121" s="9"/>
      <c r="C121" s="9"/>
      <c r="D121" s="9"/>
      <c r="E121" s="15" t="str">
        <f>IF(ISBLANK(B121), "",ROUND(Calc!O121, 1))</f>
        <v/>
      </c>
      <c r="F121" s="15" t="str">
        <f t="shared" si="1"/>
        <v/>
      </c>
      <c r="G121" s="16" t="str">
        <f>IF(ISBLANK(B121), "",IF(F121=B121, 'Calc - Win Probability'!N121, 1-'Calc - Win Probability'!N121))</f>
        <v/>
      </c>
      <c r="H121" s="15" t="str">
        <f t="shared" si="2"/>
        <v/>
      </c>
      <c r="I121" s="15" t="str">
        <f t="shared" si="3"/>
        <v/>
      </c>
      <c r="J121" s="1"/>
      <c r="K121" s="1"/>
      <c r="L121" s="1"/>
      <c r="M121" s="14"/>
      <c r="N121" s="18" t="str">
        <f t="shared" si="4"/>
        <v/>
      </c>
    </row>
    <row r="122" spans="1:14" x14ac:dyDescent="0.45">
      <c r="A122" s="9"/>
      <c r="B122" s="9"/>
      <c r="C122" s="9"/>
      <c r="D122" s="9"/>
      <c r="E122" s="15" t="str">
        <f>IF(ISBLANK(B122), "",ROUND(Calc!O122, 1))</f>
        <v/>
      </c>
      <c r="F122" s="15" t="str">
        <f t="shared" si="1"/>
        <v/>
      </c>
      <c r="G122" s="16" t="str">
        <f>IF(ISBLANK(B122), "",IF(F122=B122, 'Calc - Win Probability'!N122, 1-'Calc - Win Probability'!N122))</f>
        <v/>
      </c>
      <c r="H122" s="15" t="str">
        <f t="shared" si="2"/>
        <v/>
      </c>
      <c r="I122" s="15" t="str">
        <f t="shared" si="3"/>
        <v/>
      </c>
      <c r="J122" s="1"/>
      <c r="K122" s="1"/>
      <c r="L122" s="1"/>
      <c r="M122" s="14"/>
      <c r="N122" s="18" t="str">
        <f t="shared" si="4"/>
        <v/>
      </c>
    </row>
    <row r="123" spans="1:14" x14ac:dyDescent="0.45">
      <c r="A123" s="9"/>
      <c r="B123" s="9"/>
      <c r="C123" s="9"/>
      <c r="D123" s="9"/>
      <c r="E123" s="15" t="str">
        <f>IF(ISBLANK(B123), "",ROUND(Calc!O123, 1))</f>
        <v/>
      </c>
      <c r="F123" s="15" t="str">
        <f t="shared" si="1"/>
        <v/>
      </c>
      <c r="G123" s="16" t="str">
        <f>IF(ISBLANK(B123), "",IF(F123=B123, 'Calc - Win Probability'!N123, 1-'Calc - Win Probability'!N123))</f>
        <v/>
      </c>
      <c r="H123" s="15" t="str">
        <f t="shared" si="2"/>
        <v/>
      </c>
      <c r="I123" s="15" t="str">
        <f t="shared" si="3"/>
        <v/>
      </c>
      <c r="J123" s="1"/>
      <c r="K123" s="1"/>
      <c r="L123" s="1"/>
      <c r="M123" s="14"/>
      <c r="N123" s="18" t="str">
        <f t="shared" si="4"/>
        <v/>
      </c>
    </row>
    <row r="124" spans="1:14" x14ac:dyDescent="0.45">
      <c r="A124" s="9"/>
      <c r="B124" s="9"/>
      <c r="C124" s="9"/>
      <c r="D124" s="9"/>
      <c r="E124" s="15" t="str">
        <f>IF(ISBLANK(B124), "",ROUND(Calc!O124, 1))</f>
        <v/>
      </c>
      <c r="F124" s="15" t="str">
        <f t="shared" si="1"/>
        <v/>
      </c>
      <c r="G124" s="16" t="str">
        <f>IF(ISBLANK(B124), "",IF(F124=B124, 'Calc - Win Probability'!N124, 1-'Calc - Win Probability'!N124))</f>
        <v/>
      </c>
      <c r="H124" s="15" t="str">
        <f t="shared" si="2"/>
        <v/>
      </c>
      <c r="I124" s="15" t="str">
        <f t="shared" si="3"/>
        <v/>
      </c>
      <c r="J124" s="1"/>
      <c r="K124" s="1"/>
      <c r="L124" s="1"/>
      <c r="M124" s="14"/>
      <c r="N124" s="18" t="str">
        <f t="shared" si="4"/>
        <v/>
      </c>
    </row>
    <row r="125" spans="1:14" x14ac:dyDescent="0.45">
      <c r="A125" s="9"/>
      <c r="B125" s="9"/>
      <c r="C125" s="9"/>
      <c r="D125" s="9"/>
      <c r="E125" s="15" t="str">
        <f>IF(ISBLANK(B125), "",ROUND(Calc!O125, 1))</f>
        <v/>
      </c>
      <c r="F125" s="15" t="str">
        <f t="shared" si="1"/>
        <v/>
      </c>
      <c r="G125" s="16" t="str">
        <f>IF(ISBLANK(B125), "",IF(F125=B125, 'Calc - Win Probability'!N125, 1-'Calc - Win Probability'!N125))</f>
        <v/>
      </c>
      <c r="H125" s="15" t="str">
        <f t="shared" si="2"/>
        <v/>
      </c>
      <c r="I125" s="15" t="str">
        <f t="shared" si="3"/>
        <v/>
      </c>
      <c r="J125" s="1"/>
      <c r="K125" s="1"/>
      <c r="L125" s="1"/>
      <c r="M125" s="14"/>
      <c r="N125" s="18" t="str">
        <f t="shared" si="4"/>
        <v/>
      </c>
    </row>
    <row r="126" spans="1:14" x14ac:dyDescent="0.45">
      <c r="A126" s="9"/>
      <c r="B126" s="9"/>
      <c r="C126" s="9"/>
      <c r="D126" s="9"/>
      <c r="E126" s="15" t="str">
        <f>IF(ISBLANK(B126), "",ROUND(Calc!O126, 1))</f>
        <v/>
      </c>
      <c r="F126" s="15" t="str">
        <f t="shared" si="1"/>
        <v/>
      </c>
      <c r="G126" s="16" t="str">
        <f>IF(ISBLANK(B126), "",IF(F126=B126, 'Calc - Win Probability'!N126, 1-'Calc - Win Probability'!N126))</f>
        <v/>
      </c>
      <c r="H126" s="15" t="str">
        <f t="shared" si="2"/>
        <v/>
      </c>
      <c r="I126" s="15" t="str">
        <f t="shared" si="3"/>
        <v/>
      </c>
      <c r="J126" s="1"/>
      <c r="K126" s="1"/>
      <c r="L126" s="1"/>
      <c r="M126" s="14"/>
      <c r="N126" s="18" t="str">
        <f t="shared" si="4"/>
        <v/>
      </c>
    </row>
    <row r="127" spans="1:14" x14ac:dyDescent="0.45">
      <c r="A127" s="9"/>
      <c r="B127" s="9"/>
      <c r="C127" s="9"/>
      <c r="D127" s="9"/>
      <c r="E127" s="15" t="str">
        <f>IF(ISBLANK(B127), "",ROUND(Calc!O127, 1))</f>
        <v/>
      </c>
      <c r="F127" s="15" t="str">
        <f t="shared" si="1"/>
        <v/>
      </c>
      <c r="G127" s="16" t="str">
        <f>IF(ISBLANK(B127), "",IF(F127=B127, 'Calc - Win Probability'!N127, 1-'Calc - Win Probability'!N127))</f>
        <v/>
      </c>
      <c r="H127" s="15" t="str">
        <f t="shared" si="2"/>
        <v/>
      </c>
      <c r="I127" s="15" t="str">
        <f t="shared" si="3"/>
        <v/>
      </c>
      <c r="J127" s="1"/>
      <c r="K127" s="1"/>
      <c r="L127" s="1"/>
      <c r="M127" s="14"/>
      <c r="N127" s="18" t="str">
        <f t="shared" si="4"/>
        <v/>
      </c>
    </row>
    <row r="128" spans="1:14" x14ac:dyDescent="0.45">
      <c r="A128" s="9"/>
      <c r="B128" s="9"/>
      <c r="C128" s="9"/>
      <c r="D128" s="9"/>
      <c r="E128" s="15" t="str">
        <f>IF(ISBLANK(B128), "",ROUND(Calc!O128, 1))</f>
        <v/>
      </c>
      <c r="F128" s="15" t="str">
        <f t="shared" si="1"/>
        <v/>
      </c>
      <c r="G128" s="16" t="str">
        <f>IF(ISBLANK(B128), "",IF(F128=B128, 'Calc - Win Probability'!N128, 1-'Calc - Win Probability'!N128))</f>
        <v/>
      </c>
      <c r="H128" s="15" t="str">
        <f t="shared" si="2"/>
        <v/>
      </c>
      <c r="I128" s="15" t="str">
        <f t="shared" si="3"/>
        <v/>
      </c>
      <c r="J128" s="1"/>
      <c r="K128" s="1"/>
      <c r="L128" s="1"/>
      <c r="M128" s="14"/>
      <c r="N128" s="18" t="str">
        <f t="shared" si="4"/>
        <v/>
      </c>
    </row>
    <row r="129" spans="1:14" x14ac:dyDescent="0.45">
      <c r="A129" s="9"/>
      <c r="B129" s="9"/>
      <c r="C129" s="9"/>
      <c r="D129" s="9"/>
      <c r="E129" s="15" t="str">
        <f>IF(ISBLANK(B129), "",ROUND(Calc!O129, 1))</f>
        <v/>
      </c>
      <c r="F129" s="15" t="str">
        <f t="shared" si="1"/>
        <v/>
      </c>
      <c r="G129" s="16" t="str">
        <f>IF(ISBLANK(B129), "",IF(F129=B129, 'Calc - Win Probability'!N129, 1-'Calc - Win Probability'!N129))</f>
        <v/>
      </c>
      <c r="H129" s="15" t="str">
        <f t="shared" si="2"/>
        <v/>
      </c>
      <c r="I129" s="15" t="str">
        <f t="shared" si="3"/>
        <v/>
      </c>
      <c r="J129" s="1"/>
      <c r="K129" s="1"/>
      <c r="L129" s="1"/>
      <c r="M129" s="14"/>
      <c r="N129" s="18" t="str">
        <f t="shared" si="4"/>
        <v/>
      </c>
    </row>
    <row r="130" spans="1:14" x14ac:dyDescent="0.45">
      <c r="A130" s="9"/>
      <c r="B130" s="9"/>
      <c r="C130" s="9"/>
      <c r="D130" s="9"/>
      <c r="E130" s="15" t="str">
        <f>IF(ISBLANK(B130), "",ROUND(Calc!O130, 1))</f>
        <v/>
      </c>
      <c r="F130" s="15" t="str">
        <f t="shared" si="1"/>
        <v/>
      </c>
      <c r="G130" s="16" t="str">
        <f>IF(ISBLANK(B130), "",IF(F130=B130, 'Calc - Win Probability'!N130, 1-'Calc - Win Probability'!N130))</f>
        <v/>
      </c>
      <c r="H130" s="15" t="str">
        <f t="shared" si="2"/>
        <v/>
      </c>
      <c r="I130" s="15" t="str">
        <f t="shared" si="3"/>
        <v/>
      </c>
      <c r="J130" s="1"/>
      <c r="K130" s="1"/>
      <c r="L130" s="1"/>
      <c r="M130" s="14"/>
      <c r="N130" s="18" t="str">
        <f t="shared" si="4"/>
        <v/>
      </c>
    </row>
    <row r="131" spans="1:14" x14ac:dyDescent="0.45">
      <c r="A131" s="9"/>
      <c r="B131" s="9"/>
      <c r="C131" s="9"/>
      <c r="D131" s="9"/>
      <c r="E131" s="15" t="str">
        <f>IF(ISBLANK(B131), "",ROUND(Calc!O131, 1))</f>
        <v/>
      </c>
      <c r="F131" s="15" t="str">
        <f t="shared" si="1"/>
        <v/>
      </c>
      <c r="G131" s="16" t="str">
        <f>IF(ISBLANK(B131), "",IF(F131=B131, 'Calc - Win Probability'!N131, 1-'Calc - Win Probability'!N131))</f>
        <v/>
      </c>
      <c r="H131" s="15" t="str">
        <f t="shared" si="2"/>
        <v/>
      </c>
      <c r="I131" s="15" t="str">
        <f t="shared" si="3"/>
        <v/>
      </c>
      <c r="J131" s="1"/>
      <c r="K131" s="1"/>
      <c r="L131" s="1"/>
      <c r="M131" s="14"/>
      <c r="N131" s="18" t="str">
        <f t="shared" si="4"/>
        <v/>
      </c>
    </row>
    <row r="132" spans="1:14" x14ac:dyDescent="0.45">
      <c r="A132" s="9"/>
      <c r="B132" s="9"/>
      <c r="C132" s="9"/>
      <c r="D132" s="9"/>
      <c r="E132" s="15" t="str">
        <f>IF(ISBLANK(B132), "",ROUND(Calc!O132, 1))</f>
        <v/>
      </c>
      <c r="F132" s="15" t="str">
        <f t="shared" si="1"/>
        <v/>
      </c>
      <c r="G132" s="16" t="str">
        <f>IF(ISBLANK(B132), "",IF(F132=B132, 'Calc - Win Probability'!N132, 1-'Calc - Win Probability'!N132))</f>
        <v/>
      </c>
      <c r="H132" s="15" t="str">
        <f t="shared" si="2"/>
        <v/>
      </c>
      <c r="I132" s="15" t="str">
        <f t="shared" si="3"/>
        <v/>
      </c>
      <c r="J132" s="1"/>
      <c r="K132" s="1"/>
      <c r="L132" s="1"/>
      <c r="M132" s="14"/>
      <c r="N132" s="18" t="str">
        <f t="shared" si="4"/>
        <v/>
      </c>
    </row>
    <row r="133" spans="1:14" x14ac:dyDescent="0.45">
      <c r="A133" s="9"/>
      <c r="B133" s="9"/>
      <c r="C133" s="9"/>
      <c r="D133" s="9"/>
      <c r="E133" s="15" t="str">
        <f>IF(ISBLANK(B133), "",ROUND(Calc!O133, 1))</f>
        <v/>
      </c>
      <c r="F133" s="15" t="str">
        <f t="shared" si="1"/>
        <v/>
      </c>
      <c r="G133" s="16" t="str">
        <f>IF(ISBLANK(B133), "",IF(F133=B133, 'Calc - Win Probability'!N133, 1-'Calc - Win Probability'!N133))</f>
        <v/>
      </c>
      <c r="H133" s="15" t="str">
        <f t="shared" si="2"/>
        <v/>
      </c>
      <c r="I133" s="15" t="str">
        <f t="shared" si="3"/>
        <v/>
      </c>
      <c r="J133" s="1"/>
      <c r="K133" s="1"/>
      <c r="L133" s="1"/>
      <c r="M133" s="14"/>
      <c r="N133" s="18" t="str">
        <f t="shared" si="4"/>
        <v/>
      </c>
    </row>
    <row r="134" spans="1:14" x14ac:dyDescent="0.45">
      <c r="A134" s="9"/>
      <c r="B134" s="9"/>
      <c r="C134" s="9"/>
      <c r="D134" s="9"/>
      <c r="E134" s="15" t="str">
        <f>IF(ISBLANK(B134), "",ROUND(Calc!O134, 1))</f>
        <v/>
      </c>
      <c r="F134" s="15" t="str">
        <f t="shared" si="1"/>
        <v/>
      </c>
      <c r="G134" s="16" t="str">
        <f>IF(ISBLANK(B134), "",IF(F134=B134, 'Calc - Win Probability'!N134, 1-'Calc - Win Probability'!N134))</f>
        <v/>
      </c>
      <c r="H134" s="15" t="str">
        <f t="shared" si="2"/>
        <v/>
      </c>
      <c r="I134" s="15" t="str">
        <f t="shared" si="3"/>
        <v/>
      </c>
      <c r="J134" s="1"/>
      <c r="K134" s="1"/>
      <c r="L134" s="1"/>
      <c r="M134" s="14"/>
      <c r="N134" s="18" t="str">
        <f t="shared" si="4"/>
        <v/>
      </c>
    </row>
    <row r="135" spans="1:14" x14ac:dyDescent="0.45">
      <c r="A135" s="9"/>
      <c r="B135" s="9"/>
      <c r="C135" s="9"/>
      <c r="D135" s="9"/>
      <c r="E135" s="15" t="str">
        <f>IF(ISBLANK(B135), "",ROUND(Calc!O135, 1))</f>
        <v/>
      </c>
      <c r="F135" s="15" t="str">
        <f t="shared" si="1"/>
        <v/>
      </c>
      <c r="G135" s="16" t="str">
        <f>IF(ISBLANK(B135), "",IF(F135=B135, 'Calc - Win Probability'!N135, 1-'Calc - Win Probability'!N135))</f>
        <v/>
      </c>
      <c r="H135" s="15" t="str">
        <f t="shared" si="2"/>
        <v/>
      </c>
      <c r="I135" s="15" t="str">
        <f t="shared" si="3"/>
        <v/>
      </c>
      <c r="J135" s="1"/>
      <c r="K135" s="1"/>
      <c r="L135" s="1"/>
      <c r="M135" s="14"/>
      <c r="N135" s="18" t="str">
        <f t="shared" si="4"/>
        <v/>
      </c>
    </row>
    <row r="136" spans="1:14" x14ac:dyDescent="0.45">
      <c r="A136" s="9"/>
      <c r="B136" s="9"/>
      <c r="C136" s="9"/>
      <c r="D136" s="9"/>
      <c r="E136" s="15" t="str">
        <f>IF(ISBLANK(B136), "",ROUND(Calc!O136, 1))</f>
        <v/>
      </c>
      <c r="F136" s="15" t="str">
        <f t="shared" si="1"/>
        <v/>
      </c>
      <c r="G136" s="16" t="str">
        <f>IF(ISBLANK(B136), "",IF(F136=B136, 'Calc - Win Probability'!N136, 1-'Calc - Win Probability'!N136))</f>
        <v/>
      </c>
      <c r="H136" s="15" t="str">
        <f t="shared" si="2"/>
        <v/>
      </c>
      <c r="I136" s="15" t="str">
        <f t="shared" si="3"/>
        <v/>
      </c>
      <c r="J136" s="1"/>
      <c r="K136" s="1"/>
      <c r="L136" s="1"/>
      <c r="M136" s="14"/>
      <c r="N136" s="18" t="str">
        <f t="shared" si="4"/>
        <v/>
      </c>
    </row>
    <row r="137" spans="1:14" x14ac:dyDescent="0.45">
      <c r="A137" s="9"/>
      <c r="B137" s="9"/>
      <c r="C137" s="9"/>
      <c r="D137" s="9"/>
      <c r="E137" s="15" t="str">
        <f>IF(ISBLANK(B137), "",ROUND(Calc!O137, 1))</f>
        <v/>
      </c>
      <c r="F137" s="15" t="str">
        <f t="shared" si="1"/>
        <v/>
      </c>
      <c r="G137" s="16" t="str">
        <f>IF(ISBLANK(B137), "",IF(F137=B137, 'Calc - Win Probability'!N137, 1-'Calc - Win Probability'!N137))</f>
        <v/>
      </c>
      <c r="H137" s="15" t="str">
        <f t="shared" si="2"/>
        <v/>
      </c>
      <c r="I137" s="15" t="str">
        <f t="shared" si="3"/>
        <v/>
      </c>
      <c r="J137" s="1"/>
      <c r="K137" s="1"/>
      <c r="L137" s="1"/>
      <c r="M137" s="14"/>
      <c r="N137" s="18" t="str">
        <f t="shared" si="4"/>
        <v/>
      </c>
    </row>
    <row r="138" spans="1:14" x14ac:dyDescent="0.45">
      <c r="A138" s="9"/>
      <c r="B138" s="9"/>
      <c r="C138" s="9"/>
      <c r="D138" s="9"/>
      <c r="E138" s="15" t="str">
        <f>IF(ISBLANK(B138), "",ROUND(Calc!O138, 1))</f>
        <v/>
      </c>
      <c r="F138" s="15" t="str">
        <f t="shared" si="1"/>
        <v/>
      </c>
      <c r="G138" s="16" t="str">
        <f>IF(ISBLANK(B138), "",IF(F138=B138, 'Calc - Win Probability'!N138, 1-'Calc - Win Probability'!N138))</f>
        <v/>
      </c>
      <c r="H138" s="15" t="str">
        <f t="shared" si="2"/>
        <v/>
      </c>
      <c r="I138" s="15" t="str">
        <f t="shared" si="3"/>
        <v/>
      </c>
      <c r="J138" s="1"/>
      <c r="K138" s="1"/>
      <c r="L138" s="1"/>
      <c r="M138" s="14"/>
      <c r="N138" s="18" t="str">
        <f t="shared" si="4"/>
        <v/>
      </c>
    </row>
    <row r="139" spans="1:14" x14ac:dyDescent="0.45">
      <c r="A139" s="9"/>
      <c r="B139" s="9"/>
      <c r="C139" s="9"/>
      <c r="D139" s="9"/>
      <c r="E139" s="15" t="str">
        <f>IF(ISBLANK(B139), "",ROUND(Calc!O139, 1))</f>
        <v/>
      </c>
      <c r="F139" s="15" t="str">
        <f t="shared" si="1"/>
        <v/>
      </c>
      <c r="G139" s="16" t="str">
        <f>IF(ISBLANK(B139), "",IF(F139=B139, 'Calc - Win Probability'!N139, 1-'Calc - Win Probability'!N139))</f>
        <v/>
      </c>
      <c r="H139" s="15" t="str">
        <f t="shared" si="2"/>
        <v/>
      </c>
      <c r="I139" s="15" t="str">
        <f t="shared" si="3"/>
        <v/>
      </c>
      <c r="J139" s="1"/>
      <c r="K139" s="1"/>
      <c r="L139" s="1"/>
      <c r="M139" s="14"/>
      <c r="N139" s="18" t="str">
        <f t="shared" si="4"/>
        <v/>
      </c>
    </row>
    <row r="140" spans="1:14" x14ac:dyDescent="0.45">
      <c r="A140" s="9"/>
      <c r="B140" s="9"/>
      <c r="C140" s="9"/>
      <c r="D140" s="9"/>
      <c r="E140" s="15" t="str">
        <f>IF(ISBLANK(B140), "",ROUND(Calc!O140, 1))</f>
        <v/>
      </c>
      <c r="F140" s="15" t="str">
        <f t="shared" si="1"/>
        <v/>
      </c>
      <c r="G140" s="16" t="str">
        <f>IF(ISBLANK(B140), "",IF(F140=B140, 'Calc - Win Probability'!N140, 1-'Calc - Win Probability'!N140))</f>
        <v/>
      </c>
      <c r="H140" s="15" t="str">
        <f t="shared" si="2"/>
        <v/>
      </c>
      <c r="I140" s="15" t="str">
        <f t="shared" si="3"/>
        <v/>
      </c>
      <c r="J140" s="1"/>
      <c r="K140" s="1"/>
      <c r="L140" s="1"/>
      <c r="M140" s="14"/>
      <c r="N140" s="18" t="str">
        <f t="shared" si="4"/>
        <v/>
      </c>
    </row>
    <row r="141" spans="1:14" x14ac:dyDescent="0.45">
      <c r="A141" s="9"/>
      <c r="B141" s="9"/>
      <c r="C141" s="9"/>
      <c r="D141" s="9"/>
      <c r="E141" s="15" t="str">
        <f>IF(ISBLANK(B141), "",ROUND(Calc!O141, 1))</f>
        <v/>
      </c>
      <c r="F141" s="15" t="str">
        <f t="shared" si="1"/>
        <v/>
      </c>
      <c r="G141" s="16" t="str">
        <f>IF(ISBLANK(B141), "",IF(F141=B141, 'Calc - Win Probability'!N141, 1-'Calc - Win Probability'!N141))</f>
        <v/>
      </c>
      <c r="H141" s="15" t="str">
        <f t="shared" si="2"/>
        <v/>
      </c>
      <c r="I141" s="15" t="str">
        <f t="shared" si="3"/>
        <v/>
      </c>
      <c r="J141" s="1"/>
      <c r="K141" s="1"/>
      <c r="L141" s="1"/>
      <c r="M141" s="14"/>
      <c r="N141" s="18" t="str">
        <f t="shared" si="4"/>
        <v/>
      </c>
    </row>
    <row r="142" spans="1:14" x14ac:dyDescent="0.45">
      <c r="A142" s="9"/>
      <c r="B142" s="9"/>
      <c r="C142" s="9"/>
      <c r="D142" s="9"/>
      <c r="E142" s="15" t="str">
        <f>IF(ISBLANK(B142), "",ROUND(Calc!O142, 1))</f>
        <v/>
      </c>
      <c r="F142" s="15" t="str">
        <f t="shared" si="1"/>
        <v/>
      </c>
      <c r="G142" s="16" t="str">
        <f>IF(ISBLANK(B142), "",IF(F142=B142, 'Calc - Win Probability'!N142, 1-'Calc - Win Probability'!N142))</f>
        <v/>
      </c>
      <c r="H142" s="15" t="str">
        <f t="shared" si="2"/>
        <v/>
      </c>
      <c r="I142" s="15" t="str">
        <f t="shared" si="3"/>
        <v/>
      </c>
      <c r="J142" s="1"/>
      <c r="K142" s="1"/>
      <c r="L142" s="1"/>
      <c r="M142" s="14"/>
      <c r="N142" s="18" t="str">
        <f t="shared" si="4"/>
        <v/>
      </c>
    </row>
    <row r="143" spans="1:14" x14ac:dyDescent="0.45">
      <c r="A143" s="9"/>
      <c r="B143" s="9"/>
      <c r="C143" s="9"/>
      <c r="D143" s="9"/>
      <c r="E143" s="15" t="str">
        <f>IF(ISBLANK(B143), "",ROUND(Calc!O143, 1))</f>
        <v/>
      </c>
      <c r="F143" s="15" t="str">
        <f t="shared" si="1"/>
        <v/>
      </c>
      <c r="G143" s="16" t="str">
        <f>IF(ISBLANK(B143), "",IF(F143=B143, 'Calc - Win Probability'!N143, 1-'Calc - Win Probability'!N143))</f>
        <v/>
      </c>
      <c r="H143" s="15" t="str">
        <f t="shared" si="2"/>
        <v/>
      </c>
      <c r="I143" s="15" t="str">
        <f t="shared" si="3"/>
        <v/>
      </c>
      <c r="J143" s="1"/>
      <c r="K143" s="1"/>
      <c r="L143" s="1"/>
      <c r="M143" s="14"/>
      <c r="N143" s="18" t="str">
        <f t="shared" si="4"/>
        <v/>
      </c>
    </row>
    <row r="144" spans="1:14" x14ac:dyDescent="0.45">
      <c r="A144" s="9"/>
      <c r="B144" s="9"/>
      <c r="C144" s="9"/>
      <c r="D144" s="9"/>
      <c r="E144" s="15" t="str">
        <f>IF(ISBLANK(B144), "",ROUND(Calc!O144, 1))</f>
        <v/>
      </c>
      <c r="F144" s="15" t="str">
        <f t="shared" si="1"/>
        <v/>
      </c>
      <c r="G144" s="16" t="str">
        <f>IF(ISBLANK(B144), "",IF(F144=B144, 'Calc - Win Probability'!N144, 1-'Calc - Win Probability'!N144))</f>
        <v/>
      </c>
      <c r="H144" s="15" t="str">
        <f t="shared" si="2"/>
        <v/>
      </c>
      <c r="I144" s="15" t="str">
        <f t="shared" si="3"/>
        <v/>
      </c>
      <c r="J144" s="1"/>
      <c r="K144" s="1"/>
      <c r="L144" s="1"/>
      <c r="M144" s="14"/>
      <c r="N144" s="18" t="str">
        <f t="shared" si="4"/>
        <v/>
      </c>
    </row>
    <row r="145" spans="1:14" x14ac:dyDescent="0.45">
      <c r="A145" s="9"/>
      <c r="B145" s="9"/>
      <c r="C145" s="9"/>
      <c r="D145" s="9"/>
      <c r="E145" s="15" t="str">
        <f>IF(ISBLANK(B145), "",ROUND(Calc!O145, 1))</f>
        <v/>
      </c>
      <c r="F145" s="15" t="str">
        <f t="shared" si="1"/>
        <v/>
      </c>
      <c r="G145" s="16" t="str">
        <f>IF(ISBLANK(B145), "",IF(F145=B145, 'Calc - Win Probability'!N145, 1-'Calc - Win Probability'!N145))</f>
        <v/>
      </c>
      <c r="H145" s="15" t="str">
        <f t="shared" si="2"/>
        <v/>
      </c>
      <c r="I145" s="15" t="str">
        <f t="shared" si="3"/>
        <v/>
      </c>
      <c r="J145" s="1"/>
      <c r="K145" s="1"/>
      <c r="L145" s="1"/>
      <c r="M145" s="14"/>
      <c r="N145" s="18" t="str">
        <f t="shared" si="4"/>
        <v/>
      </c>
    </row>
    <row r="146" spans="1:14" x14ac:dyDescent="0.45">
      <c r="A146" s="9"/>
      <c r="B146" s="9"/>
      <c r="C146" s="9"/>
      <c r="D146" s="9"/>
      <c r="E146" s="15" t="str">
        <f>IF(ISBLANK(B146), "",ROUND(Calc!O146, 1))</f>
        <v/>
      </c>
      <c r="F146" s="15" t="str">
        <f t="shared" si="1"/>
        <v/>
      </c>
      <c r="G146" s="16" t="str">
        <f>IF(ISBLANK(B146), "",IF(F146=B146, 'Calc - Win Probability'!N146, 1-'Calc - Win Probability'!N146))</f>
        <v/>
      </c>
      <c r="H146" s="15" t="str">
        <f t="shared" si="2"/>
        <v/>
      </c>
      <c r="I146" s="15" t="str">
        <f t="shared" si="3"/>
        <v/>
      </c>
      <c r="J146" s="1"/>
      <c r="K146" s="1"/>
      <c r="L146" s="1"/>
      <c r="M146" s="14"/>
      <c r="N146" s="18" t="str">
        <f t="shared" si="4"/>
        <v/>
      </c>
    </row>
    <row r="147" spans="1:14" x14ac:dyDescent="0.45">
      <c r="A147" s="9"/>
      <c r="B147" s="9"/>
      <c r="C147" s="9"/>
      <c r="D147" s="9"/>
      <c r="E147" s="15" t="str">
        <f>IF(ISBLANK(B147), "",ROUND(Calc!O147, 1))</f>
        <v/>
      </c>
      <c r="F147" s="15" t="str">
        <f t="shared" si="1"/>
        <v/>
      </c>
      <c r="G147" s="16" t="str">
        <f>IF(ISBLANK(B147), "",IF(F147=B147, 'Calc - Win Probability'!N147, 1-'Calc - Win Probability'!N147))</f>
        <v/>
      </c>
      <c r="H147" s="15" t="str">
        <f t="shared" si="2"/>
        <v/>
      </c>
      <c r="I147" s="15" t="str">
        <f t="shared" si="3"/>
        <v/>
      </c>
      <c r="J147" s="1"/>
      <c r="K147" s="1"/>
      <c r="L147" s="1"/>
      <c r="M147" s="14"/>
      <c r="N147" s="18" t="str">
        <f t="shared" si="4"/>
        <v/>
      </c>
    </row>
    <row r="148" spans="1:14" x14ac:dyDescent="0.45">
      <c r="A148" s="9"/>
      <c r="B148" s="9"/>
      <c r="C148" s="9"/>
      <c r="D148" s="9"/>
      <c r="E148" s="15" t="str">
        <f>IF(ISBLANK(B148), "",ROUND(Calc!O148, 1))</f>
        <v/>
      </c>
      <c r="F148" s="15" t="str">
        <f t="shared" si="1"/>
        <v/>
      </c>
      <c r="G148" s="16" t="str">
        <f>IF(ISBLANK(B148), "",IF(F148=B148, 'Calc - Win Probability'!N148, 1-'Calc - Win Probability'!N148))</f>
        <v/>
      </c>
      <c r="H148" s="15" t="str">
        <f t="shared" si="2"/>
        <v/>
      </c>
      <c r="I148" s="15" t="str">
        <f t="shared" si="3"/>
        <v/>
      </c>
      <c r="J148" s="1"/>
      <c r="K148" s="1"/>
      <c r="L148" s="1"/>
      <c r="M148" s="14"/>
      <c r="N148" s="18" t="str">
        <f t="shared" si="4"/>
        <v/>
      </c>
    </row>
    <row r="149" spans="1:14" x14ac:dyDescent="0.45">
      <c r="A149" s="9"/>
      <c r="B149" s="9"/>
      <c r="C149" s="9"/>
      <c r="D149" s="9"/>
      <c r="E149" s="15" t="str">
        <f>IF(ISBLANK(B149), "",ROUND(Calc!O149, 1))</f>
        <v/>
      </c>
      <c r="F149" s="15" t="str">
        <f t="shared" si="1"/>
        <v/>
      </c>
      <c r="G149" s="16" t="str">
        <f>IF(ISBLANK(B149), "",IF(F149=B149, 'Calc - Win Probability'!N149, 1-'Calc - Win Probability'!N149))</f>
        <v/>
      </c>
      <c r="H149" s="15" t="str">
        <f t="shared" si="2"/>
        <v/>
      </c>
      <c r="I149" s="15" t="str">
        <f t="shared" si="3"/>
        <v/>
      </c>
      <c r="J149" s="1"/>
      <c r="K149" s="1"/>
      <c r="L149" s="1"/>
      <c r="M149" s="14"/>
      <c r="N149" s="18" t="str">
        <f t="shared" si="4"/>
        <v/>
      </c>
    </row>
    <row r="150" spans="1:14" x14ac:dyDescent="0.45">
      <c r="A150" s="9"/>
      <c r="B150" s="9"/>
      <c r="C150" s="9"/>
      <c r="D150" s="9"/>
      <c r="E150" s="15" t="str">
        <f>IF(ISBLANK(B150), "",ROUND(Calc!O150, 1))</f>
        <v/>
      </c>
      <c r="F150" s="15" t="str">
        <f t="shared" si="1"/>
        <v/>
      </c>
      <c r="G150" s="16" t="str">
        <f>IF(ISBLANK(B150), "",IF(F150=B150, 'Calc - Win Probability'!N150, 1-'Calc - Win Probability'!N150))</f>
        <v/>
      </c>
      <c r="H150" s="15" t="str">
        <f t="shared" si="2"/>
        <v/>
      </c>
      <c r="I150" s="15" t="str">
        <f t="shared" si="3"/>
        <v/>
      </c>
      <c r="J150" s="1"/>
      <c r="K150" s="1"/>
      <c r="L150" s="1"/>
      <c r="M150" s="14"/>
      <c r="N150" s="18" t="str">
        <f t="shared" si="4"/>
        <v/>
      </c>
    </row>
    <row r="151" spans="1:14" x14ac:dyDescent="0.45">
      <c r="A151" s="9"/>
      <c r="B151" s="9"/>
      <c r="C151" s="9"/>
      <c r="D151" s="9"/>
      <c r="E151" s="15" t="str">
        <f>IF(ISBLANK(B151), "",ROUND(Calc!O151, 1))</f>
        <v/>
      </c>
      <c r="F151" s="15" t="str">
        <f t="shared" si="1"/>
        <v/>
      </c>
      <c r="G151" s="16" t="str">
        <f>IF(ISBLANK(B151), "",IF(F151=B151, 'Calc - Win Probability'!N151, 1-'Calc - Win Probability'!N151))</f>
        <v/>
      </c>
      <c r="H151" s="15" t="str">
        <f t="shared" si="2"/>
        <v/>
      </c>
      <c r="I151" s="15" t="str">
        <f t="shared" si="3"/>
        <v/>
      </c>
      <c r="J151" s="1"/>
      <c r="K151" s="1"/>
      <c r="L151" s="1"/>
      <c r="M151" s="14"/>
      <c r="N151" s="18" t="str">
        <f t="shared" si="4"/>
        <v/>
      </c>
    </row>
    <row r="152" spans="1:14" x14ac:dyDescent="0.45">
      <c r="A152" s="9"/>
      <c r="B152" s="9"/>
      <c r="C152" s="9"/>
      <c r="D152" s="9"/>
      <c r="E152" s="15" t="str">
        <f>IF(ISBLANK(B152), "",ROUND(Calc!O152, 1))</f>
        <v/>
      </c>
      <c r="F152" s="15" t="str">
        <f t="shared" si="1"/>
        <v/>
      </c>
      <c r="G152" s="16" t="str">
        <f>IF(ISBLANK(B152), "",IF(F152=B152, 'Calc - Win Probability'!N152, 1-'Calc - Win Probability'!N152))</f>
        <v/>
      </c>
      <c r="H152" s="15" t="str">
        <f t="shared" si="2"/>
        <v/>
      </c>
      <c r="I152" s="15" t="str">
        <f t="shared" si="3"/>
        <v/>
      </c>
      <c r="J152" s="1"/>
      <c r="K152" s="1"/>
      <c r="L152" s="1"/>
      <c r="M152" s="14"/>
      <c r="N152" s="18" t="str">
        <f t="shared" si="4"/>
        <v/>
      </c>
    </row>
    <row r="153" spans="1:14" x14ac:dyDescent="0.45">
      <c r="A153" s="9"/>
      <c r="B153" s="9"/>
      <c r="C153" s="9"/>
      <c r="D153" s="9"/>
      <c r="E153" s="15" t="str">
        <f>IF(ISBLANK(B153), "",ROUND(Calc!O153, 1))</f>
        <v/>
      </c>
      <c r="F153" s="15" t="str">
        <f t="shared" si="1"/>
        <v/>
      </c>
      <c r="G153" s="16" t="str">
        <f>IF(ISBLANK(B153), "",IF(F153=B153, 'Calc - Win Probability'!N153, 1-'Calc - Win Probability'!N153))</f>
        <v/>
      </c>
      <c r="H153" s="15" t="str">
        <f t="shared" si="2"/>
        <v/>
      </c>
      <c r="I153" s="15" t="str">
        <f t="shared" si="3"/>
        <v/>
      </c>
      <c r="J153" s="1"/>
      <c r="K153" s="1"/>
      <c r="L153" s="1"/>
      <c r="M153" s="14"/>
      <c r="N153" s="18" t="str">
        <f t="shared" si="4"/>
        <v/>
      </c>
    </row>
    <row r="154" spans="1:14" x14ac:dyDescent="0.45">
      <c r="A154" s="9"/>
      <c r="B154" s="9"/>
      <c r="C154" s="9"/>
      <c r="D154" s="9"/>
      <c r="E154" s="15" t="str">
        <f>IF(ISBLANK(B154), "",ROUND(Calc!O154, 1))</f>
        <v/>
      </c>
      <c r="F154" s="15" t="str">
        <f t="shared" ref="F154:F217" si="5">IF(ISBLANK(B154), "",IF(E154&gt;0,C154,B154))</f>
        <v/>
      </c>
      <c r="G154" s="16" t="str">
        <f>IF(ISBLANK(B154), "",IF(F154=B154, 'Calc - Win Probability'!N154, 1-'Calc - Win Probability'!N154))</f>
        <v/>
      </c>
      <c r="H154" s="15" t="str">
        <f t="shared" ref="H154:H217" si="6">IF(ISBLANK(B154),"",IF(E154&lt;D154, "Y","N"))</f>
        <v/>
      </c>
      <c r="I154" s="15" t="str">
        <f t="shared" ref="I154:I217" si="7">IF(ISBLANK(B154),"",IF(OR(AND(E154&lt;0, E154&lt;D154), AND(E154&gt;0, E154&gt;D154)),"Y","N"))</f>
        <v/>
      </c>
      <c r="J154" s="1"/>
      <c r="K154" s="1"/>
      <c r="L154" s="1"/>
      <c r="M154" s="14"/>
      <c r="N154" s="18" t="str">
        <f t="shared" ref="N154:N217" si="8">IF(ISBLANK(L154), "", D154)</f>
        <v/>
      </c>
    </row>
    <row r="155" spans="1:14" x14ac:dyDescent="0.45">
      <c r="A155" s="9"/>
      <c r="B155" s="9"/>
      <c r="C155" s="9"/>
      <c r="D155" s="9"/>
      <c r="E155" s="15" t="str">
        <f>IF(ISBLANK(B155), "",ROUND(Calc!O155, 1))</f>
        <v/>
      </c>
      <c r="F155" s="15" t="str">
        <f t="shared" si="5"/>
        <v/>
      </c>
      <c r="G155" s="16" t="str">
        <f>IF(ISBLANK(B155), "",IF(F155=B155, 'Calc - Win Probability'!N155, 1-'Calc - Win Probability'!N155))</f>
        <v/>
      </c>
      <c r="H155" s="15" t="str">
        <f t="shared" si="6"/>
        <v/>
      </c>
      <c r="I155" s="15" t="str">
        <f t="shared" si="7"/>
        <v/>
      </c>
      <c r="J155" s="1"/>
      <c r="K155" s="1"/>
      <c r="L155" s="1"/>
      <c r="M155" s="14"/>
      <c r="N155" s="18" t="str">
        <f t="shared" si="8"/>
        <v/>
      </c>
    </row>
    <row r="156" spans="1:14" x14ac:dyDescent="0.45">
      <c r="A156" s="9"/>
      <c r="B156" s="9"/>
      <c r="C156" s="9"/>
      <c r="D156" s="9"/>
      <c r="E156" s="15" t="str">
        <f>IF(ISBLANK(B156), "",ROUND(Calc!O156, 1))</f>
        <v/>
      </c>
      <c r="F156" s="15" t="str">
        <f t="shared" si="5"/>
        <v/>
      </c>
      <c r="G156" s="16" t="str">
        <f>IF(ISBLANK(B156), "",IF(F156=B156, 'Calc - Win Probability'!N156, 1-'Calc - Win Probability'!N156))</f>
        <v/>
      </c>
      <c r="H156" s="15" t="str">
        <f t="shared" si="6"/>
        <v/>
      </c>
      <c r="I156" s="15" t="str">
        <f t="shared" si="7"/>
        <v/>
      </c>
      <c r="J156" s="1"/>
      <c r="K156" s="1"/>
      <c r="L156" s="1"/>
      <c r="M156" s="14"/>
      <c r="N156" s="18" t="str">
        <f t="shared" si="8"/>
        <v/>
      </c>
    </row>
    <row r="157" spans="1:14" x14ac:dyDescent="0.45">
      <c r="A157" s="9"/>
      <c r="B157" s="9"/>
      <c r="C157" s="9"/>
      <c r="D157" s="9"/>
      <c r="E157" s="15" t="str">
        <f>IF(ISBLANK(B157), "",ROUND(Calc!O157, 1))</f>
        <v/>
      </c>
      <c r="F157" s="15" t="str">
        <f t="shared" si="5"/>
        <v/>
      </c>
      <c r="G157" s="16" t="str">
        <f>IF(ISBLANK(B157), "",IF(F157=B157, 'Calc - Win Probability'!N157, 1-'Calc - Win Probability'!N157))</f>
        <v/>
      </c>
      <c r="H157" s="15" t="str">
        <f t="shared" si="6"/>
        <v/>
      </c>
      <c r="I157" s="15" t="str">
        <f t="shared" si="7"/>
        <v/>
      </c>
      <c r="J157" s="1"/>
      <c r="K157" s="1"/>
      <c r="L157" s="1"/>
      <c r="M157" s="14"/>
      <c r="N157" s="18" t="str">
        <f t="shared" si="8"/>
        <v/>
      </c>
    </row>
    <row r="158" spans="1:14" x14ac:dyDescent="0.45">
      <c r="A158" s="9"/>
      <c r="B158" s="9"/>
      <c r="C158" s="9"/>
      <c r="D158" s="9"/>
      <c r="E158" s="15" t="str">
        <f>IF(ISBLANK(B158), "",ROUND(Calc!O158, 1))</f>
        <v/>
      </c>
      <c r="F158" s="15" t="str">
        <f t="shared" si="5"/>
        <v/>
      </c>
      <c r="G158" s="16" t="str">
        <f>IF(ISBLANK(B158), "",IF(F158=B158, 'Calc - Win Probability'!N158, 1-'Calc - Win Probability'!N158))</f>
        <v/>
      </c>
      <c r="H158" s="15" t="str">
        <f t="shared" si="6"/>
        <v/>
      </c>
      <c r="I158" s="15" t="str">
        <f t="shared" si="7"/>
        <v/>
      </c>
      <c r="J158" s="1"/>
      <c r="K158" s="1"/>
      <c r="L158" s="1"/>
      <c r="M158" s="14"/>
      <c r="N158" s="18" t="str">
        <f t="shared" si="8"/>
        <v/>
      </c>
    </row>
    <row r="159" spans="1:14" x14ac:dyDescent="0.45">
      <c r="A159" s="9"/>
      <c r="B159" s="9"/>
      <c r="C159" s="9"/>
      <c r="D159" s="9"/>
      <c r="E159" s="15" t="str">
        <f>IF(ISBLANK(B159), "",ROUND(Calc!O159, 1))</f>
        <v/>
      </c>
      <c r="F159" s="15" t="str">
        <f t="shared" si="5"/>
        <v/>
      </c>
      <c r="G159" s="16" t="str">
        <f>IF(ISBLANK(B159), "",IF(F159=B159, 'Calc - Win Probability'!N159, 1-'Calc - Win Probability'!N159))</f>
        <v/>
      </c>
      <c r="H159" s="15" t="str">
        <f t="shared" si="6"/>
        <v/>
      </c>
      <c r="I159" s="15" t="str">
        <f t="shared" si="7"/>
        <v/>
      </c>
      <c r="J159" s="1"/>
      <c r="K159" s="1"/>
      <c r="L159" s="1"/>
      <c r="M159" s="14"/>
      <c r="N159" s="18" t="str">
        <f t="shared" si="8"/>
        <v/>
      </c>
    </row>
    <row r="160" spans="1:14" x14ac:dyDescent="0.45">
      <c r="A160" s="9"/>
      <c r="B160" s="9"/>
      <c r="C160" s="9"/>
      <c r="D160" s="9"/>
      <c r="E160" s="15" t="str">
        <f>IF(ISBLANK(B160), "",ROUND(Calc!O160, 1))</f>
        <v/>
      </c>
      <c r="F160" s="15" t="str">
        <f t="shared" si="5"/>
        <v/>
      </c>
      <c r="G160" s="16" t="str">
        <f>IF(ISBLANK(B160), "",IF(F160=B160, 'Calc - Win Probability'!N160, 1-'Calc - Win Probability'!N160))</f>
        <v/>
      </c>
      <c r="H160" s="15" t="str">
        <f t="shared" si="6"/>
        <v/>
      </c>
      <c r="I160" s="15" t="str">
        <f t="shared" si="7"/>
        <v/>
      </c>
      <c r="J160" s="1"/>
      <c r="K160" s="1"/>
      <c r="L160" s="1"/>
      <c r="M160" s="14"/>
      <c r="N160" s="18" t="str">
        <f t="shared" si="8"/>
        <v/>
      </c>
    </row>
    <row r="161" spans="1:14" x14ac:dyDescent="0.45">
      <c r="A161" s="9"/>
      <c r="B161" s="9"/>
      <c r="C161" s="9"/>
      <c r="D161" s="9"/>
      <c r="E161" s="15" t="str">
        <f>IF(ISBLANK(B161), "",ROUND(Calc!O161, 1))</f>
        <v/>
      </c>
      <c r="F161" s="15" t="str">
        <f t="shared" si="5"/>
        <v/>
      </c>
      <c r="G161" s="16" t="str">
        <f>IF(ISBLANK(B161), "",IF(F161=B161, 'Calc - Win Probability'!N161, 1-'Calc - Win Probability'!N161))</f>
        <v/>
      </c>
      <c r="H161" s="15" t="str">
        <f t="shared" si="6"/>
        <v/>
      </c>
      <c r="I161" s="15" t="str">
        <f t="shared" si="7"/>
        <v/>
      </c>
      <c r="J161" s="1"/>
      <c r="K161" s="1"/>
      <c r="L161" s="1"/>
      <c r="M161" s="14"/>
      <c r="N161" s="18" t="str">
        <f t="shared" si="8"/>
        <v/>
      </c>
    </row>
    <row r="162" spans="1:14" x14ac:dyDescent="0.45">
      <c r="A162" s="9"/>
      <c r="B162" s="9"/>
      <c r="C162" s="9"/>
      <c r="D162" s="9"/>
      <c r="E162" s="15" t="str">
        <f>IF(ISBLANK(B162), "",ROUND(Calc!O162, 1))</f>
        <v/>
      </c>
      <c r="F162" s="15" t="str">
        <f t="shared" si="5"/>
        <v/>
      </c>
      <c r="G162" s="16" t="str">
        <f>IF(ISBLANK(B162), "",IF(F162=B162, 'Calc - Win Probability'!N162, 1-'Calc - Win Probability'!N162))</f>
        <v/>
      </c>
      <c r="H162" s="15" t="str">
        <f t="shared" si="6"/>
        <v/>
      </c>
      <c r="I162" s="15" t="str">
        <f t="shared" si="7"/>
        <v/>
      </c>
      <c r="J162" s="1"/>
      <c r="K162" s="1"/>
      <c r="L162" s="1"/>
      <c r="M162" s="14"/>
      <c r="N162" s="18" t="str">
        <f t="shared" si="8"/>
        <v/>
      </c>
    </row>
    <row r="163" spans="1:14" x14ac:dyDescent="0.45">
      <c r="A163" s="9"/>
      <c r="B163" s="9"/>
      <c r="C163" s="9"/>
      <c r="D163" s="9"/>
      <c r="E163" s="15" t="str">
        <f>IF(ISBLANK(B163), "",ROUND(Calc!O163, 1))</f>
        <v/>
      </c>
      <c r="F163" s="15" t="str">
        <f t="shared" si="5"/>
        <v/>
      </c>
      <c r="G163" s="16" t="str">
        <f>IF(ISBLANK(B163), "",IF(F163=B163, 'Calc - Win Probability'!N163, 1-'Calc - Win Probability'!N163))</f>
        <v/>
      </c>
      <c r="H163" s="15" t="str">
        <f t="shared" si="6"/>
        <v/>
      </c>
      <c r="I163" s="15" t="str">
        <f t="shared" si="7"/>
        <v/>
      </c>
      <c r="J163" s="1"/>
      <c r="K163" s="1"/>
      <c r="L163" s="1"/>
      <c r="M163" s="14"/>
      <c r="N163" s="18" t="str">
        <f t="shared" si="8"/>
        <v/>
      </c>
    </row>
    <row r="164" spans="1:14" x14ac:dyDescent="0.45">
      <c r="A164" s="9"/>
      <c r="B164" s="9"/>
      <c r="C164" s="9"/>
      <c r="D164" s="9"/>
      <c r="E164" s="15" t="str">
        <f>IF(ISBLANK(B164), "",ROUND(Calc!O164, 1))</f>
        <v/>
      </c>
      <c r="F164" s="15" t="str">
        <f t="shared" si="5"/>
        <v/>
      </c>
      <c r="G164" s="16" t="str">
        <f>IF(ISBLANK(B164), "",IF(F164=B164, 'Calc - Win Probability'!N164, 1-'Calc - Win Probability'!N164))</f>
        <v/>
      </c>
      <c r="H164" s="15" t="str">
        <f t="shared" si="6"/>
        <v/>
      </c>
      <c r="I164" s="15" t="str">
        <f t="shared" si="7"/>
        <v/>
      </c>
      <c r="J164" s="1"/>
      <c r="K164" s="1"/>
      <c r="L164" s="1"/>
      <c r="M164" s="14"/>
      <c r="N164" s="18" t="str">
        <f t="shared" si="8"/>
        <v/>
      </c>
    </row>
    <row r="165" spans="1:14" x14ac:dyDescent="0.45">
      <c r="A165" s="9"/>
      <c r="B165" s="9"/>
      <c r="C165" s="9"/>
      <c r="D165" s="9"/>
      <c r="E165" s="15" t="str">
        <f>IF(ISBLANK(B165), "",ROUND(Calc!O165, 1))</f>
        <v/>
      </c>
      <c r="F165" s="15" t="str">
        <f t="shared" si="5"/>
        <v/>
      </c>
      <c r="G165" s="16" t="str">
        <f>IF(ISBLANK(B165), "",IF(F165=B165, 'Calc - Win Probability'!N165, 1-'Calc - Win Probability'!N165))</f>
        <v/>
      </c>
      <c r="H165" s="15" t="str">
        <f t="shared" si="6"/>
        <v/>
      </c>
      <c r="I165" s="15" t="str">
        <f t="shared" si="7"/>
        <v/>
      </c>
      <c r="J165" s="1"/>
      <c r="K165" s="1"/>
      <c r="L165" s="1"/>
      <c r="M165" s="14"/>
      <c r="N165" s="18" t="str">
        <f t="shared" si="8"/>
        <v/>
      </c>
    </row>
    <row r="166" spans="1:14" x14ac:dyDescent="0.45">
      <c r="A166" s="9"/>
      <c r="B166" s="9"/>
      <c r="C166" s="9"/>
      <c r="D166" s="9"/>
      <c r="E166" s="15" t="str">
        <f>IF(ISBLANK(B166), "",ROUND(Calc!O166, 1))</f>
        <v/>
      </c>
      <c r="F166" s="15" t="str">
        <f t="shared" si="5"/>
        <v/>
      </c>
      <c r="G166" s="16" t="str">
        <f>IF(ISBLANK(B166), "",IF(F166=B166, 'Calc - Win Probability'!N166, 1-'Calc - Win Probability'!N166))</f>
        <v/>
      </c>
      <c r="H166" s="15" t="str">
        <f t="shared" si="6"/>
        <v/>
      </c>
      <c r="I166" s="15" t="str">
        <f t="shared" si="7"/>
        <v/>
      </c>
      <c r="J166" s="1"/>
      <c r="K166" s="1"/>
      <c r="L166" s="1"/>
      <c r="M166" s="14"/>
      <c r="N166" s="18" t="str">
        <f t="shared" si="8"/>
        <v/>
      </c>
    </row>
    <row r="167" spans="1:14" x14ac:dyDescent="0.45">
      <c r="A167" s="9"/>
      <c r="B167" s="9"/>
      <c r="C167" s="9"/>
      <c r="D167" s="9"/>
      <c r="E167" s="15" t="str">
        <f>IF(ISBLANK(B167), "",ROUND(Calc!O167, 1))</f>
        <v/>
      </c>
      <c r="F167" s="15" t="str">
        <f t="shared" si="5"/>
        <v/>
      </c>
      <c r="G167" s="16" t="str">
        <f>IF(ISBLANK(B167), "",IF(F167=B167, 'Calc - Win Probability'!N167, 1-'Calc - Win Probability'!N167))</f>
        <v/>
      </c>
      <c r="H167" s="15" t="str">
        <f t="shared" si="6"/>
        <v/>
      </c>
      <c r="I167" s="15" t="str">
        <f t="shared" si="7"/>
        <v/>
      </c>
      <c r="J167" s="1"/>
      <c r="K167" s="1"/>
      <c r="L167" s="1"/>
      <c r="M167" s="14"/>
      <c r="N167" s="18" t="str">
        <f t="shared" si="8"/>
        <v/>
      </c>
    </row>
    <row r="168" spans="1:14" x14ac:dyDescent="0.45">
      <c r="A168" s="9"/>
      <c r="B168" s="9"/>
      <c r="C168" s="9"/>
      <c r="D168" s="9"/>
      <c r="E168" s="15" t="str">
        <f>IF(ISBLANK(B168), "",ROUND(Calc!O168, 1))</f>
        <v/>
      </c>
      <c r="F168" s="15" t="str">
        <f t="shared" si="5"/>
        <v/>
      </c>
      <c r="G168" s="16" t="str">
        <f>IF(ISBLANK(B168), "",IF(F168=B168, 'Calc - Win Probability'!N168, 1-'Calc - Win Probability'!N168))</f>
        <v/>
      </c>
      <c r="H168" s="15" t="str">
        <f t="shared" si="6"/>
        <v/>
      </c>
      <c r="I168" s="15" t="str">
        <f t="shared" si="7"/>
        <v/>
      </c>
      <c r="J168" s="1"/>
      <c r="K168" s="1"/>
      <c r="L168" s="1"/>
      <c r="M168" s="14"/>
      <c r="N168" s="18" t="str">
        <f t="shared" si="8"/>
        <v/>
      </c>
    </row>
    <row r="169" spans="1:14" x14ac:dyDescent="0.45">
      <c r="A169" s="9"/>
      <c r="B169" s="9"/>
      <c r="C169" s="9"/>
      <c r="D169" s="9"/>
      <c r="E169" s="15" t="str">
        <f>IF(ISBLANK(B169), "",ROUND(Calc!O169, 1))</f>
        <v/>
      </c>
      <c r="F169" s="15" t="str">
        <f t="shared" si="5"/>
        <v/>
      </c>
      <c r="G169" s="16" t="str">
        <f>IF(ISBLANK(B169), "",IF(F169=B169, 'Calc - Win Probability'!N169, 1-'Calc - Win Probability'!N169))</f>
        <v/>
      </c>
      <c r="H169" s="15" t="str">
        <f t="shared" si="6"/>
        <v/>
      </c>
      <c r="I169" s="15" t="str">
        <f t="shared" si="7"/>
        <v/>
      </c>
      <c r="J169" s="1"/>
      <c r="K169" s="1"/>
      <c r="L169" s="1"/>
      <c r="M169" s="14"/>
      <c r="N169" s="18" t="str">
        <f t="shared" si="8"/>
        <v/>
      </c>
    </row>
    <row r="170" spans="1:14" x14ac:dyDescent="0.45">
      <c r="A170" s="9"/>
      <c r="B170" s="9"/>
      <c r="C170" s="9"/>
      <c r="D170" s="9"/>
      <c r="E170" s="15" t="str">
        <f>IF(ISBLANK(B170), "",ROUND(Calc!O170, 1))</f>
        <v/>
      </c>
      <c r="F170" s="15" t="str">
        <f t="shared" si="5"/>
        <v/>
      </c>
      <c r="G170" s="16" t="str">
        <f>IF(ISBLANK(B170), "",IF(F170=B170, 'Calc - Win Probability'!N170, 1-'Calc - Win Probability'!N170))</f>
        <v/>
      </c>
      <c r="H170" s="15" t="str">
        <f t="shared" si="6"/>
        <v/>
      </c>
      <c r="I170" s="15" t="str">
        <f t="shared" si="7"/>
        <v/>
      </c>
      <c r="J170" s="1"/>
      <c r="K170" s="1"/>
      <c r="L170" s="1"/>
      <c r="M170" s="14"/>
      <c r="N170" s="18" t="str">
        <f t="shared" si="8"/>
        <v/>
      </c>
    </row>
    <row r="171" spans="1:14" x14ac:dyDescent="0.45">
      <c r="A171" s="9"/>
      <c r="B171" s="9"/>
      <c r="C171" s="9"/>
      <c r="D171" s="9"/>
      <c r="E171" s="15" t="str">
        <f>IF(ISBLANK(B171), "",ROUND(Calc!O171, 1))</f>
        <v/>
      </c>
      <c r="F171" s="15" t="str">
        <f t="shared" si="5"/>
        <v/>
      </c>
      <c r="G171" s="16" t="str">
        <f>IF(ISBLANK(B171), "",IF(F171=B171, 'Calc - Win Probability'!N171, 1-'Calc - Win Probability'!N171))</f>
        <v/>
      </c>
      <c r="H171" s="15" t="str">
        <f t="shared" si="6"/>
        <v/>
      </c>
      <c r="I171" s="15" t="str">
        <f t="shared" si="7"/>
        <v/>
      </c>
      <c r="J171" s="1"/>
      <c r="K171" s="1"/>
      <c r="L171" s="1"/>
      <c r="M171" s="14"/>
      <c r="N171" s="18" t="str">
        <f t="shared" si="8"/>
        <v/>
      </c>
    </row>
    <row r="172" spans="1:14" x14ac:dyDescent="0.45">
      <c r="A172" s="9"/>
      <c r="B172" s="9"/>
      <c r="C172" s="9"/>
      <c r="D172" s="9"/>
      <c r="E172" s="15" t="str">
        <f>IF(ISBLANK(B172), "",ROUND(Calc!O172, 1))</f>
        <v/>
      </c>
      <c r="F172" s="15" t="str">
        <f t="shared" si="5"/>
        <v/>
      </c>
      <c r="G172" s="16" t="str">
        <f>IF(ISBLANK(B172), "",IF(F172=B172, 'Calc - Win Probability'!N172, 1-'Calc - Win Probability'!N172))</f>
        <v/>
      </c>
      <c r="H172" s="15" t="str">
        <f t="shared" si="6"/>
        <v/>
      </c>
      <c r="I172" s="15" t="str">
        <f t="shared" si="7"/>
        <v/>
      </c>
      <c r="J172" s="1"/>
      <c r="K172" s="1"/>
      <c r="L172" s="1"/>
      <c r="M172" s="14"/>
      <c r="N172" s="18" t="str">
        <f t="shared" si="8"/>
        <v/>
      </c>
    </row>
    <row r="173" spans="1:14" x14ac:dyDescent="0.45">
      <c r="A173" s="9"/>
      <c r="B173" s="9"/>
      <c r="C173" s="9"/>
      <c r="D173" s="9"/>
      <c r="E173" s="15" t="str">
        <f>IF(ISBLANK(B173), "",ROUND(Calc!O173, 1))</f>
        <v/>
      </c>
      <c r="F173" s="15" t="str">
        <f t="shared" si="5"/>
        <v/>
      </c>
      <c r="G173" s="16" t="str">
        <f>IF(ISBLANK(B173), "",IF(F173=B173, 'Calc - Win Probability'!N173, 1-'Calc - Win Probability'!N173))</f>
        <v/>
      </c>
      <c r="H173" s="15" t="str">
        <f t="shared" si="6"/>
        <v/>
      </c>
      <c r="I173" s="15" t="str">
        <f t="shared" si="7"/>
        <v/>
      </c>
      <c r="J173" s="1"/>
      <c r="K173" s="1"/>
      <c r="L173" s="1"/>
      <c r="M173" s="14"/>
      <c r="N173" s="18" t="str">
        <f t="shared" si="8"/>
        <v/>
      </c>
    </row>
    <row r="174" spans="1:14" x14ac:dyDescent="0.45">
      <c r="A174" s="9"/>
      <c r="B174" s="9"/>
      <c r="C174" s="9"/>
      <c r="D174" s="9"/>
      <c r="E174" s="15" t="str">
        <f>IF(ISBLANK(B174), "",ROUND(Calc!O174, 1))</f>
        <v/>
      </c>
      <c r="F174" s="15" t="str">
        <f t="shared" si="5"/>
        <v/>
      </c>
      <c r="G174" s="16" t="str">
        <f>IF(ISBLANK(B174), "",IF(F174=B174, 'Calc - Win Probability'!N174, 1-'Calc - Win Probability'!N174))</f>
        <v/>
      </c>
      <c r="H174" s="15" t="str">
        <f t="shared" si="6"/>
        <v/>
      </c>
      <c r="I174" s="15" t="str">
        <f t="shared" si="7"/>
        <v/>
      </c>
      <c r="J174" s="1"/>
      <c r="K174" s="1"/>
      <c r="L174" s="1"/>
      <c r="M174" s="14"/>
      <c r="N174" s="18" t="str">
        <f t="shared" si="8"/>
        <v/>
      </c>
    </row>
    <row r="175" spans="1:14" x14ac:dyDescent="0.45">
      <c r="A175" s="9"/>
      <c r="B175" s="9"/>
      <c r="C175" s="9"/>
      <c r="D175" s="9"/>
      <c r="E175" s="15" t="str">
        <f>IF(ISBLANK(B175), "",ROUND(Calc!O175, 1))</f>
        <v/>
      </c>
      <c r="F175" s="15" t="str">
        <f t="shared" si="5"/>
        <v/>
      </c>
      <c r="G175" s="16" t="str">
        <f>IF(ISBLANK(B175), "",IF(F175=B175, 'Calc - Win Probability'!N175, 1-'Calc - Win Probability'!N175))</f>
        <v/>
      </c>
      <c r="H175" s="15" t="str">
        <f t="shared" si="6"/>
        <v/>
      </c>
      <c r="I175" s="15" t="str">
        <f t="shared" si="7"/>
        <v/>
      </c>
      <c r="J175" s="1"/>
      <c r="K175" s="1"/>
      <c r="L175" s="1"/>
      <c r="M175" s="14"/>
      <c r="N175" s="18" t="str">
        <f t="shared" si="8"/>
        <v/>
      </c>
    </row>
    <row r="176" spans="1:14" x14ac:dyDescent="0.45">
      <c r="A176" s="9"/>
      <c r="B176" s="9"/>
      <c r="C176" s="9"/>
      <c r="D176" s="9"/>
      <c r="E176" s="15" t="str">
        <f>IF(ISBLANK(B176), "",ROUND(Calc!O176, 1))</f>
        <v/>
      </c>
      <c r="F176" s="15" t="str">
        <f t="shared" si="5"/>
        <v/>
      </c>
      <c r="G176" s="16" t="str">
        <f>IF(ISBLANK(B176), "",IF(F176=B176, 'Calc - Win Probability'!N176, 1-'Calc - Win Probability'!N176))</f>
        <v/>
      </c>
      <c r="H176" s="15" t="str">
        <f t="shared" si="6"/>
        <v/>
      </c>
      <c r="I176" s="15" t="str">
        <f t="shared" si="7"/>
        <v/>
      </c>
      <c r="J176" s="1"/>
      <c r="K176" s="1"/>
      <c r="L176" s="1"/>
      <c r="M176" s="14"/>
      <c r="N176" s="18" t="str">
        <f t="shared" si="8"/>
        <v/>
      </c>
    </row>
    <row r="177" spans="1:14" x14ac:dyDescent="0.45">
      <c r="A177" s="9"/>
      <c r="B177" s="9"/>
      <c r="C177" s="9"/>
      <c r="D177" s="9"/>
      <c r="E177" s="15" t="str">
        <f>IF(ISBLANK(B177), "",ROUND(Calc!O177, 1))</f>
        <v/>
      </c>
      <c r="F177" s="15" t="str">
        <f t="shared" si="5"/>
        <v/>
      </c>
      <c r="G177" s="16" t="str">
        <f>IF(ISBLANK(B177), "",IF(F177=B177, 'Calc - Win Probability'!N177, 1-'Calc - Win Probability'!N177))</f>
        <v/>
      </c>
      <c r="H177" s="15" t="str">
        <f t="shared" si="6"/>
        <v/>
      </c>
      <c r="I177" s="15" t="str">
        <f t="shared" si="7"/>
        <v/>
      </c>
      <c r="J177" s="1"/>
      <c r="K177" s="1"/>
      <c r="L177" s="1"/>
      <c r="M177" s="14"/>
      <c r="N177" s="18" t="str">
        <f t="shared" si="8"/>
        <v/>
      </c>
    </row>
    <row r="178" spans="1:14" x14ac:dyDescent="0.45">
      <c r="A178" s="9"/>
      <c r="B178" s="9"/>
      <c r="C178" s="9"/>
      <c r="D178" s="9"/>
      <c r="E178" s="15" t="str">
        <f>IF(ISBLANK(B178), "",ROUND(Calc!O178, 1))</f>
        <v/>
      </c>
      <c r="F178" s="15" t="str">
        <f t="shared" si="5"/>
        <v/>
      </c>
      <c r="G178" s="16" t="str">
        <f>IF(ISBLANK(B178), "",IF(F178=B178, 'Calc - Win Probability'!N178, 1-'Calc - Win Probability'!N178))</f>
        <v/>
      </c>
      <c r="H178" s="15" t="str">
        <f t="shared" si="6"/>
        <v/>
      </c>
      <c r="I178" s="15" t="str">
        <f t="shared" si="7"/>
        <v/>
      </c>
      <c r="J178" s="1"/>
      <c r="K178" s="1"/>
      <c r="L178" s="1"/>
      <c r="M178" s="14"/>
      <c r="N178" s="18" t="str">
        <f t="shared" si="8"/>
        <v/>
      </c>
    </row>
    <row r="179" spans="1:14" x14ac:dyDescent="0.45">
      <c r="A179" s="9"/>
      <c r="B179" s="9"/>
      <c r="C179" s="9"/>
      <c r="D179" s="9"/>
      <c r="E179" s="15" t="str">
        <f>IF(ISBLANK(B179), "",ROUND(Calc!O179, 1))</f>
        <v/>
      </c>
      <c r="F179" s="15" t="str">
        <f t="shared" si="5"/>
        <v/>
      </c>
      <c r="G179" s="16" t="str">
        <f>IF(ISBLANK(B179), "",IF(F179=B179, 'Calc - Win Probability'!N179, 1-'Calc - Win Probability'!N179))</f>
        <v/>
      </c>
      <c r="H179" s="15" t="str">
        <f t="shared" si="6"/>
        <v/>
      </c>
      <c r="I179" s="15" t="str">
        <f t="shared" si="7"/>
        <v/>
      </c>
      <c r="J179" s="1"/>
      <c r="K179" s="1"/>
      <c r="L179" s="1"/>
      <c r="M179" s="14"/>
      <c r="N179" s="18" t="str">
        <f t="shared" si="8"/>
        <v/>
      </c>
    </row>
    <row r="180" spans="1:14" x14ac:dyDescent="0.45">
      <c r="A180" s="9"/>
      <c r="B180" s="9"/>
      <c r="C180" s="9"/>
      <c r="D180" s="9"/>
      <c r="E180" s="15" t="str">
        <f>IF(ISBLANK(B180), "",ROUND(Calc!O180, 1))</f>
        <v/>
      </c>
      <c r="F180" s="15" t="str">
        <f t="shared" si="5"/>
        <v/>
      </c>
      <c r="G180" s="16" t="str">
        <f>IF(ISBLANK(B180), "",IF(F180=B180, 'Calc - Win Probability'!N180, 1-'Calc - Win Probability'!N180))</f>
        <v/>
      </c>
      <c r="H180" s="15" t="str">
        <f t="shared" si="6"/>
        <v/>
      </c>
      <c r="I180" s="15" t="str">
        <f t="shared" si="7"/>
        <v/>
      </c>
      <c r="J180" s="1"/>
      <c r="K180" s="1"/>
      <c r="L180" s="1"/>
      <c r="M180" s="14"/>
      <c r="N180" s="18" t="str">
        <f t="shared" si="8"/>
        <v/>
      </c>
    </row>
    <row r="181" spans="1:14" x14ac:dyDescent="0.45">
      <c r="A181" s="9"/>
      <c r="B181" s="9"/>
      <c r="C181" s="9"/>
      <c r="D181" s="9"/>
      <c r="E181" s="15" t="str">
        <f>IF(ISBLANK(B181), "",ROUND(Calc!O181, 1))</f>
        <v/>
      </c>
      <c r="F181" s="15" t="str">
        <f t="shared" si="5"/>
        <v/>
      </c>
      <c r="G181" s="16" t="str">
        <f>IF(ISBLANK(B181), "",IF(F181=B181, 'Calc - Win Probability'!N181, 1-'Calc - Win Probability'!N181))</f>
        <v/>
      </c>
      <c r="H181" s="15" t="str">
        <f t="shared" si="6"/>
        <v/>
      </c>
      <c r="I181" s="15" t="str">
        <f t="shared" si="7"/>
        <v/>
      </c>
      <c r="J181" s="1"/>
      <c r="K181" s="1"/>
      <c r="L181" s="1"/>
      <c r="M181" s="14"/>
      <c r="N181" s="18" t="str">
        <f t="shared" si="8"/>
        <v/>
      </c>
    </row>
    <row r="182" spans="1:14" x14ac:dyDescent="0.45">
      <c r="A182" s="9"/>
      <c r="B182" s="9"/>
      <c r="C182" s="9"/>
      <c r="D182" s="9"/>
      <c r="E182" s="15" t="str">
        <f>IF(ISBLANK(B182), "",ROUND(Calc!O182, 1))</f>
        <v/>
      </c>
      <c r="F182" s="15" t="str">
        <f t="shared" si="5"/>
        <v/>
      </c>
      <c r="G182" s="16" t="str">
        <f>IF(ISBLANK(B182), "",IF(F182=B182, 'Calc - Win Probability'!N182, 1-'Calc - Win Probability'!N182))</f>
        <v/>
      </c>
      <c r="H182" s="15" t="str">
        <f t="shared" si="6"/>
        <v/>
      </c>
      <c r="I182" s="15" t="str">
        <f t="shared" si="7"/>
        <v/>
      </c>
      <c r="J182" s="1"/>
      <c r="K182" s="1"/>
      <c r="L182" s="1"/>
      <c r="M182" s="14"/>
      <c r="N182" s="18" t="str">
        <f t="shared" si="8"/>
        <v/>
      </c>
    </row>
    <row r="183" spans="1:14" x14ac:dyDescent="0.45">
      <c r="A183" s="9"/>
      <c r="B183" s="9"/>
      <c r="C183" s="9"/>
      <c r="D183" s="9"/>
      <c r="E183" s="15" t="str">
        <f>IF(ISBLANK(B183), "",ROUND(Calc!O183, 1))</f>
        <v/>
      </c>
      <c r="F183" s="15" t="str">
        <f t="shared" si="5"/>
        <v/>
      </c>
      <c r="G183" s="16" t="str">
        <f>IF(ISBLANK(B183), "",IF(F183=B183, 'Calc - Win Probability'!N183, 1-'Calc - Win Probability'!N183))</f>
        <v/>
      </c>
      <c r="H183" s="15" t="str">
        <f t="shared" si="6"/>
        <v/>
      </c>
      <c r="I183" s="15" t="str">
        <f t="shared" si="7"/>
        <v/>
      </c>
      <c r="J183" s="1"/>
      <c r="K183" s="1"/>
      <c r="L183" s="1"/>
      <c r="M183" s="14"/>
      <c r="N183" s="18" t="str">
        <f t="shared" si="8"/>
        <v/>
      </c>
    </row>
    <row r="184" spans="1:14" x14ac:dyDescent="0.45">
      <c r="A184" s="9"/>
      <c r="B184" s="9"/>
      <c r="C184" s="9"/>
      <c r="D184" s="9"/>
      <c r="E184" s="15" t="str">
        <f>IF(ISBLANK(B184), "",ROUND(Calc!O184, 1))</f>
        <v/>
      </c>
      <c r="F184" s="15" t="str">
        <f t="shared" si="5"/>
        <v/>
      </c>
      <c r="G184" s="16" t="str">
        <f>IF(ISBLANK(B184), "",IF(F184=B184, 'Calc - Win Probability'!N184, 1-'Calc - Win Probability'!N184))</f>
        <v/>
      </c>
      <c r="H184" s="15" t="str">
        <f t="shared" si="6"/>
        <v/>
      </c>
      <c r="I184" s="15" t="str">
        <f t="shared" si="7"/>
        <v/>
      </c>
      <c r="J184" s="1"/>
      <c r="K184" s="1"/>
      <c r="L184" s="1"/>
      <c r="M184" s="14"/>
      <c r="N184" s="18" t="str">
        <f t="shared" si="8"/>
        <v/>
      </c>
    </row>
    <row r="185" spans="1:14" x14ac:dyDescent="0.45">
      <c r="A185" s="9"/>
      <c r="B185" s="9"/>
      <c r="C185" s="9"/>
      <c r="D185" s="9"/>
      <c r="E185" s="15" t="str">
        <f>IF(ISBLANK(B185), "",ROUND(Calc!O185, 1))</f>
        <v/>
      </c>
      <c r="F185" s="15" t="str">
        <f t="shared" si="5"/>
        <v/>
      </c>
      <c r="G185" s="16" t="str">
        <f>IF(ISBLANK(B185), "",IF(F185=B185, 'Calc - Win Probability'!N185, 1-'Calc - Win Probability'!N185))</f>
        <v/>
      </c>
      <c r="H185" s="15" t="str">
        <f t="shared" si="6"/>
        <v/>
      </c>
      <c r="I185" s="15" t="str">
        <f t="shared" si="7"/>
        <v/>
      </c>
      <c r="J185" s="1"/>
      <c r="K185" s="1"/>
      <c r="L185" s="1"/>
      <c r="M185" s="14"/>
      <c r="N185" s="18" t="str">
        <f t="shared" si="8"/>
        <v/>
      </c>
    </row>
    <row r="186" spans="1:14" x14ac:dyDescent="0.45">
      <c r="A186" s="9"/>
      <c r="B186" s="9"/>
      <c r="C186" s="9"/>
      <c r="D186" s="9"/>
      <c r="E186" s="15" t="str">
        <f>IF(ISBLANK(B186), "",ROUND(Calc!O186, 1))</f>
        <v/>
      </c>
      <c r="F186" s="15" t="str">
        <f t="shared" si="5"/>
        <v/>
      </c>
      <c r="G186" s="16" t="str">
        <f>IF(ISBLANK(B186), "",IF(F186=B186, 'Calc - Win Probability'!N186, 1-'Calc - Win Probability'!N186))</f>
        <v/>
      </c>
      <c r="H186" s="15" t="str">
        <f t="shared" si="6"/>
        <v/>
      </c>
      <c r="I186" s="15" t="str">
        <f t="shared" si="7"/>
        <v/>
      </c>
      <c r="J186" s="1"/>
      <c r="K186" s="1"/>
      <c r="L186" s="1"/>
      <c r="M186" s="14"/>
      <c r="N186" s="18" t="str">
        <f t="shared" si="8"/>
        <v/>
      </c>
    </row>
    <row r="187" spans="1:14" x14ac:dyDescent="0.45">
      <c r="A187" s="9"/>
      <c r="B187" s="9"/>
      <c r="C187" s="9"/>
      <c r="D187" s="9"/>
      <c r="E187" s="15" t="str">
        <f>IF(ISBLANK(B187), "",ROUND(Calc!O187, 1))</f>
        <v/>
      </c>
      <c r="F187" s="15" t="str">
        <f t="shared" si="5"/>
        <v/>
      </c>
      <c r="G187" s="16" t="str">
        <f>IF(ISBLANK(B187), "",IF(F187=B187, 'Calc - Win Probability'!N187, 1-'Calc - Win Probability'!N187))</f>
        <v/>
      </c>
      <c r="H187" s="15" t="str">
        <f t="shared" si="6"/>
        <v/>
      </c>
      <c r="I187" s="15" t="str">
        <f t="shared" si="7"/>
        <v/>
      </c>
      <c r="J187" s="1"/>
      <c r="K187" s="1"/>
      <c r="L187" s="1"/>
      <c r="M187" s="14"/>
      <c r="N187" s="18" t="str">
        <f t="shared" si="8"/>
        <v/>
      </c>
    </row>
    <row r="188" spans="1:14" x14ac:dyDescent="0.45">
      <c r="A188" s="9"/>
      <c r="B188" s="9"/>
      <c r="C188" s="9"/>
      <c r="D188" s="9"/>
      <c r="E188" s="15" t="str">
        <f>IF(ISBLANK(B188), "",ROUND(Calc!O188, 1))</f>
        <v/>
      </c>
      <c r="F188" s="15" t="str">
        <f t="shared" si="5"/>
        <v/>
      </c>
      <c r="G188" s="16" t="str">
        <f>IF(ISBLANK(B188), "",IF(F188=B188, 'Calc - Win Probability'!N188, 1-'Calc - Win Probability'!N188))</f>
        <v/>
      </c>
      <c r="H188" s="15" t="str">
        <f t="shared" si="6"/>
        <v/>
      </c>
      <c r="I188" s="15" t="str">
        <f t="shared" si="7"/>
        <v/>
      </c>
      <c r="J188" s="1"/>
      <c r="K188" s="1"/>
      <c r="L188" s="1"/>
      <c r="M188" s="14"/>
      <c r="N188" s="18" t="str">
        <f t="shared" si="8"/>
        <v/>
      </c>
    </row>
    <row r="189" spans="1:14" x14ac:dyDescent="0.45">
      <c r="A189" s="9"/>
      <c r="B189" s="9"/>
      <c r="C189" s="9"/>
      <c r="D189" s="9"/>
      <c r="E189" s="15" t="str">
        <f>IF(ISBLANK(B189), "",ROUND(Calc!O189, 1))</f>
        <v/>
      </c>
      <c r="F189" s="15" t="str">
        <f t="shared" si="5"/>
        <v/>
      </c>
      <c r="G189" s="16" t="str">
        <f>IF(ISBLANK(B189), "",IF(F189=B189, 'Calc - Win Probability'!N189, 1-'Calc - Win Probability'!N189))</f>
        <v/>
      </c>
      <c r="H189" s="15" t="str">
        <f t="shared" si="6"/>
        <v/>
      </c>
      <c r="I189" s="15" t="str">
        <f t="shared" si="7"/>
        <v/>
      </c>
      <c r="J189" s="1"/>
      <c r="K189" s="1"/>
      <c r="L189" s="1"/>
      <c r="M189" s="14"/>
      <c r="N189" s="18" t="str">
        <f t="shared" si="8"/>
        <v/>
      </c>
    </row>
    <row r="190" spans="1:14" x14ac:dyDescent="0.45">
      <c r="A190" s="9"/>
      <c r="B190" s="9"/>
      <c r="C190" s="9"/>
      <c r="D190" s="9"/>
      <c r="E190" s="15" t="str">
        <f>IF(ISBLANK(B190), "",ROUND(Calc!O190, 1))</f>
        <v/>
      </c>
      <c r="F190" s="15" t="str">
        <f t="shared" si="5"/>
        <v/>
      </c>
      <c r="G190" s="16" t="str">
        <f>IF(ISBLANK(B190), "",IF(F190=B190, 'Calc - Win Probability'!N190, 1-'Calc - Win Probability'!N190))</f>
        <v/>
      </c>
      <c r="H190" s="15" t="str">
        <f t="shared" si="6"/>
        <v/>
      </c>
      <c r="I190" s="15" t="str">
        <f t="shared" si="7"/>
        <v/>
      </c>
      <c r="J190" s="1"/>
      <c r="K190" s="1"/>
      <c r="L190" s="1"/>
      <c r="M190" s="14"/>
      <c r="N190" s="18" t="str">
        <f t="shared" si="8"/>
        <v/>
      </c>
    </row>
    <row r="191" spans="1:14" x14ac:dyDescent="0.45">
      <c r="A191" s="9"/>
      <c r="B191" s="9"/>
      <c r="C191" s="9"/>
      <c r="D191" s="9"/>
      <c r="E191" s="15" t="str">
        <f>IF(ISBLANK(B191), "",ROUND(Calc!O191, 1))</f>
        <v/>
      </c>
      <c r="F191" s="15" t="str">
        <f t="shared" si="5"/>
        <v/>
      </c>
      <c r="G191" s="16" t="str">
        <f>IF(ISBLANK(B191), "",IF(F191=B191, 'Calc - Win Probability'!N191, 1-'Calc - Win Probability'!N191))</f>
        <v/>
      </c>
      <c r="H191" s="15" t="str">
        <f t="shared" si="6"/>
        <v/>
      </c>
      <c r="I191" s="15" t="str">
        <f t="shared" si="7"/>
        <v/>
      </c>
      <c r="J191" s="1"/>
      <c r="K191" s="1"/>
      <c r="L191" s="1"/>
      <c r="M191" s="14"/>
      <c r="N191" s="18" t="str">
        <f t="shared" si="8"/>
        <v/>
      </c>
    </row>
    <row r="192" spans="1:14" x14ac:dyDescent="0.45">
      <c r="A192" s="9"/>
      <c r="B192" s="9"/>
      <c r="C192" s="9"/>
      <c r="D192" s="9"/>
      <c r="E192" s="15" t="str">
        <f>IF(ISBLANK(B192), "",ROUND(Calc!O192, 1))</f>
        <v/>
      </c>
      <c r="F192" s="15" t="str">
        <f t="shared" si="5"/>
        <v/>
      </c>
      <c r="G192" s="16" t="str">
        <f>IF(ISBLANK(B192), "",IF(F192=B192, 'Calc - Win Probability'!N192, 1-'Calc - Win Probability'!N192))</f>
        <v/>
      </c>
      <c r="H192" s="15" t="str">
        <f t="shared" si="6"/>
        <v/>
      </c>
      <c r="I192" s="15" t="str">
        <f t="shared" si="7"/>
        <v/>
      </c>
      <c r="J192" s="1"/>
      <c r="K192" s="1"/>
      <c r="L192" s="1"/>
      <c r="M192" s="14"/>
      <c r="N192" s="18" t="str">
        <f t="shared" si="8"/>
        <v/>
      </c>
    </row>
    <row r="193" spans="1:14" x14ac:dyDescent="0.45">
      <c r="A193" s="9"/>
      <c r="B193" s="9"/>
      <c r="C193" s="9"/>
      <c r="D193" s="9"/>
      <c r="E193" s="15" t="str">
        <f>IF(ISBLANK(B193), "",ROUND(Calc!O193, 1))</f>
        <v/>
      </c>
      <c r="F193" s="15" t="str">
        <f t="shared" si="5"/>
        <v/>
      </c>
      <c r="G193" s="16" t="str">
        <f>IF(ISBLANK(B193), "",IF(F193=B193, 'Calc - Win Probability'!N193, 1-'Calc - Win Probability'!N193))</f>
        <v/>
      </c>
      <c r="H193" s="15" t="str">
        <f t="shared" si="6"/>
        <v/>
      </c>
      <c r="I193" s="15" t="str">
        <f t="shared" si="7"/>
        <v/>
      </c>
      <c r="J193" s="1"/>
      <c r="K193" s="1"/>
      <c r="L193" s="1"/>
      <c r="M193" s="14"/>
      <c r="N193" s="18" t="str">
        <f t="shared" si="8"/>
        <v/>
      </c>
    </row>
    <row r="194" spans="1:14" x14ac:dyDescent="0.45">
      <c r="A194" s="9"/>
      <c r="B194" s="9"/>
      <c r="C194" s="9"/>
      <c r="D194" s="9"/>
      <c r="E194" s="15" t="str">
        <f>IF(ISBLANK(B194), "",ROUND(Calc!O194, 1))</f>
        <v/>
      </c>
      <c r="F194" s="15" t="str">
        <f t="shared" si="5"/>
        <v/>
      </c>
      <c r="G194" s="16" t="str">
        <f>IF(ISBLANK(B194), "",IF(F194=B194, 'Calc - Win Probability'!N194, 1-'Calc - Win Probability'!N194))</f>
        <v/>
      </c>
      <c r="H194" s="15" t="str">
        <f t="shared" si="6"/>
        <v/>
      </c>
      <c r="I194" s="15" t="str">
        <f t="shared" si="7"/>
        <v/>
      </c>
      <c r="J194" s="1"/>
      <c r="K194" s="1"/>
      <c r="L194" s="1"/>
      <c r="M194" s="14"/>
      <c r="N194" s="18" t="str">
        <f t="shared" si="8"/>
        <v/>
      </c>
    </row>
    <row r="195" spans="1:14" x14ac:dyDescent="0.45">
      <c r="A195" s="9"/>
      <c r="B195" s="9"/>
      <c r="C195" s="9"/>
      <c r="D195" s="9"/>
      <c r="E195" s="15" t="str">
        <f>IF(ISBLANK(B195), "",ROUND(Calc!O195, 1))</f>
        <v/>
      </c>
      <c r="F195" s="15" t="str">
        <f t="shared" si="5"/>
        <v/>
      </c>
      <c r="G195" s="16" t="str">
        <f>IF(ISBLANK(B195), "",IF(F195=B195, 'Calc - Win Probability'!N195, 1-'Calc - Win Probability'!N195))</f>
        <v/>
      </c>
      <c r="H195" s="15" t="str">
        <f t="shared" si="6"/>
        <v/>
      </c>
      <c r="I195" s="15" t="str">
        <f t="shared" si="7"/>
        <v/>
      </c>
      <c r="J195" s="1"/>
      <c r="K195" s="1"/>
      <c r="L195" s="1"/>
      <c r="M195" s="14"/>
      <c r="N195" s="18" t="str">
        <f t="shared" si="8"/>
        <v/>
      </c>
    </row>
    <row r="196" spans="1:14" x14ac:dyDescent="0.45">
      <c r="A196" s="9"/>
      <c r="B196" s="9"/>
      <c r="C196" s="9"/>
      <c r="D196" s="9"/>
      <c r="E196" s="15" t="str">
        <f>IF(ISBLANK(B196), "",ROUND(Calc!O196, 1))</f>
        <v/>
      </c>
      <c r="F196" s="15" t="str">
        <f t="shared" si="5"/>
        <v/>
      </c>
      <c r="G196" s="16" t="str">
        <f>IF(ISBLANK(B196), "",IF(F196=B196, 'Calc - Win Probability'!N196, 1-'Calc - Win Probability'!N196))</f>
        <v/>
      </c>
      <c r="H196" s="15" t="str">
        <f t="shared" si="6"/>
        <v/>
      </c>
      <c r="I196" s="15" t="str">
        <f t="shared" si="7"/>
        <v/>
      </c>
      <c r="J196" s="1"/>
      <c r="K196" s="1"/>
      <c r="L196" s="1"/>
      <c r="M196" s="14"/>
      <c r="N196" s="18" t="str">
        <f t="shared" si="8"/>
        <v/>
      </c>
    </row>
    <row r="197" spans="1:14" x14ac:dyDescent="0.45">
      <c r="A197" s="9"/>
      <c r="B197" s="9"/>
      <c r="C197" s="9"/>
      <c r="D197" s="9"/>
      <c r="E197" s="15" t="str">
        <f>IF(ISBLANK(B197), "",ROUND(Calc!O197, 1))</f>
        <v/>
      </c>
      <c r="F197" s="15" t="str">
        <f t="shared" si="5"/>
        <v/>
      </c>
      <c r="G197" s="16" t="str">
        <f>IF(ISBLANK(B197), "",IF(F197=B197, 'Calc - Win Probability'!N197, 1-'Calc - Win Probability'!N197))</f>
        <v/>
      </c>
      <c r="H197" s="15" t="str">
        <f t="shared" si="6"/>
        <v/>
      </c>
      <c r="I197" s="15" t="str">
        <f t="shared" si="7"/>
        <v/>
      </c>
      <c r="J197" s="1"/>
      <c r="K197" s="1"/>
      <c r="L197" s="1"/>
      <c r="M197" s="14"/>
      <c r="N197" s="18" t="str">
        <f t="shared" si="8"/>
        <v/>
      </c>
    </row>
    <row r="198" spans="1:14" x14ac:dyDescent="0.45">
      <c r="A198" s="9"/>
      <c r="B198" s="9"/>
      <c r="C198" s="9"/>
      <c r="D198" s="9"/>
      <c r="E198" s="15" t="str">
        <f>IF(ISBLANK(B198), "",ROUND(Calc!O198, 1))</f>
        <v/>
      </c>
      <c r="F198" s="15" t="str">
        <f t="shared" si="5"/>
        <v/>
      </c>
      <c r="G198" s="16" t="str">
        <f>IF(ISBLANK(B198), "",IF(F198=B198, 'Calc - Win Probability'!N198, 1-'Calc - Win Probability'!N198))</f>
        <v/>
      </c>
      <c r="H198" s="15" t="str">
        <f t="shared" si="6"/>
        <v/>
      </c>
      <c r="I198" s="15" t="str">
        <f t="shared" si="7"/>
        <v/>
      </c>
      <c r="J198" s="1"/>
      <c r="K198" s="1"/>
      <c r="L198" s="1"/>
      <c r="M198" s="14"/>
      <c r="N198" s="18" t="str">
        <f t="shared" si="8"/>
        <v/>
      </c>
    </row>
    <row r="199" spans="1:14" x14ac:dyDescent="0.45">
      <c r="A199" s="9"/>
      <c r="B199" s="9"/>
      <c r="C199" s="9"/>
      <c r="D199" s="9"/>
      <c r="E199" s="15" t="str">
        <f>IF(ISBLANK(B199), "",ROUND(Calc!O199, 1))</f>
        <v/>
      </c>
      <c r="F199" s="15" t="str">
        <f t="shared" si="5"/>
        <v/>
      </c>
      <c r="G199" s="16" t="str">
        <f>IF(ISBLANK(B199), "",IF(F199=B199, 'Calc - Win Probability'!N199, 1-'Calc - Win Probability'!N199))</f>
        <v/>
      </c>
      <c r="H199" s="15" t="str">
        <f t="shared" si="6"/>
        <v/>
      </c>
      <c r="I199" s="15" t="str">
        <f t="shared" si="7"/>
        <v/>
      </c>
      <c r="J199" s="1"/>
      <c r="K199" s="1"/>
      <c r="L199" s="1"/>
      <c r="M199" s="14"/>
      <c r="N199" s="18" t="str">
        <f t="shared" si="8"/>
        <v/>
      </c>
    </row>
    <row r="200" spans="1:14" x14ac:dyDescent="0.45">
      <c r="A200" s="9"/>
      <c r="B200" s="9"/>
      <c r="C200" s="9"/>
      <c r="D200" s="9"/>
      <c r="E200" s="15" t="str">
        <f>IF(ISBLANK(B200), "",ROUND(Calc!O200, 1))</f>
        <v/>
      </c>
      <c r="F200" s="15" t="str">
        <f t="shared" si="5"/>
        <v/>
      </c>
      <c r="G200" s="16" t="str">
        <f>IF(ISBLANK(B200), "",IF(F200=B200, 'Calc - Win Probability'!N200, 1-'Calc - Win Probability'!N200))</f>
        <v/>
      </c>
      <c r="H200" s="15" t="str">
        <f t="shared" si="6"/>
        <v/>
      </c>
      <c r="I200" s="15" t="str">
        <f t="shared" si="7"/>
        <v/>
      </c>
      <c r="J200" s="1"/>
      <c r="K200" s="1"/>
      <c r="L200" s="1"/>
      <c r="M200" s="14"/>
      <c r="N200" s="18" t="str">
        <f t="shared" si="8"/>
        <v/>
      </c>
    </row>
    <row r="201" spans="1:14" x14ac:dyDescent="0.45">
      <c r="A201" s="9"/>
      <c r="B201" s="9"/>
      <c r="C201" s="9"/>
      <c r="D201" s="9"/>
      <c r="E201" s="15" t="str">
        <f>IF(ISBLANK(B201), "",ROUND(Calc!O201, 1))</f>
        <v/>
      </c>
      <c r="F201" s="15" t="str">
        <f t="shared" si="5"/>
        <v/>
      </c>
      <c r="G201" s="16" t="str">
        <f>IF(ISBLANK(B201), "",IF(F201=B201, 'Calc - Win Probability'!N201, 1-'Calc - Win Probability'!N201))</f>
        <v/>
      </c>
      <c r="H201" s="15" t="str">
        <f t="shared" si="6"/>
        <v/>
      </c>
      <c r="I201" s="15" t="str">
        <f t="shared" si="7"/>
        <v/>
      </c>
      <c r="J201" s="1"/>
      <c r="K201" s="1"/>
      <c r="L201" s="1"/>
      <c r="M201" s="14"/>
      <c r="N201" s="18" t="str">
        <f t="shared" si="8"/>
        <v/>
      </c>
    </row>
    <row r="202" spans="1:14" x14ac:dyDescent="0.45">
      <c r="A202" s="9"/>
      <c r="B202" s="9"/>
      <c r="C202" s="9"/>
      <c r="D202" s="9"/>
      <c r="E202" s="15" t="str">
        <f>IF(ISBLANK(B202), "",ROUND(Calc!O202, 1))</f>
        <v/>
      </c>
      <c r="F202" s="15" t="str">
        <f t="shared" si="5"/>
        <v/>
      </c>
      <c r="G202" s="16" t="str">
        <f>IF(ISBLANK(B202), "",IF(F202=B202, 'Calc - Win Probability'!N202, 1-'Calc - Win Probability'!N202))</f>
        <v/>
      </c>
      <c r="H202" s="15" t="str">
        <f t="shared" si="6"/>
        <v/>
      </c>
      <c r="I202" s="15" t="str">
        <f t="shared" si="7"/>
        <v/>
      </c>
      <c r="J202" s="1"/>
      <c r="K202" s="1"/>
      <c r="L202" s="1"/>
      <c r="M202" s="14"/>
      <c r="N202" s="18" t="str">
        <f t="shared" si="8"/>
        <v/>
      </c>
    </row>
    <row r="203" spans="1:14" x14ac:dyDescent="0.45">
      <c r="A203" s="9"/>
      <c r="B203" s="9"/>
      <c r="C203" s="9"/>
      <c r="D203" s="9"/>
      <c r="E203" s="15" t="str">
        <f>IF(ISBLANK(B203), "",ROUND(Calc!O203, 1))</f>
        <v/>
      </c>
      <c r="F203" s="15" t="str">
        <f t="shared" si="5"/>
        <v/>
      </c>
      <c r="G203" s="16" t="str">
        <f>IF(ISBLANK(B203), "",IF(F203=B203, 'Calc - Win Probability'!N203, 1-'Calc - Win Probability'!N203))</f>
        <v/>
      </c>
      <c r="H203" s="15" t="str">
        <f t="shared" si="6"/>
        <v/>
      </c>
      <c r="I203" s="15" t="str">
        <f t="shared" si="7"/>
        <v/>
      </c>
      <c r="J203" s="1"/>
      <c r="K203" s="1"/>
      <c r="L203" s="1"/>
      <c r="M203" s="14"/>
      <c r="N203" s="18" t="str">
        <f t="shared" si="8"/>
        <v/>
      </c>
    </row>
    <row r="204" spans="1:14" x14ac:dyDescent="0.45">
      <c r="A204" s="9"/>
      <c r="B204" s="9"/>
      <c r="C204" s="9"/>
      <c r="D204" s="9"/>
      <c r="E204" s="15" t="str">
        <f>IF(ISBLANK(B204), "",ROUND(Calc!O204, 1))</f>
        <v/>
      </c>
      <c r="F204" s="15" t="str">
        <f t="shared" si="5"/>
        <v/>
      </c>
      <c r="G204" s="16" t="str">
        <f>IF(ISBLANK(B204), "",IF(F204=B204, 'Calc - Win Probability'!N204, 1-'Calc - Win Probability'!N204))</f>
        <v/>
      </c>
      <c r="H204" s="15" t="str">
        <f t="shared" si="6"/>
        <v/>
      </c>
      <c r="I204" s="15" t="str">
        <f t="shared" si="7"/>
        <v/>
      </c>
      <c r="J204" s="1"/>
      <c r="K204" s="1"/>
      <c r="L204" s="1"/>
      <c r="M204" s="14"/>
      <c r="N204" s="18" t="str">
        <f t="shared" si="8"/>
        <v/>
      </c>
    </row>
    <row r="205" spans="1:14" x14ac:dyDescent="0.45">
      <c r="A205" s="9"/>
      <c r="B205" s="9"/>
      <c r="C205" s="9"/>
      <c r="D205" s="9"/>
      <c r="E205" s="15" t="str">
        <f>IF(ISBLANK(B205), "",ROUND(Calc!O205, 1))</f>
        <v/>
      </c>
      <c r="F205" s="15" t="str">
        <f t="shared" si="5"/>
        <v/>
      </c>
      <c r="G205" s="16" t="str">
        <f>IF(ISBLANK(B205), "",IF(F205=B205, 'Calc - Win Probability'!N205, 1-'Calc - Win Probability'!N205))</f>
        <v/>
      </c>
      <c r="H205" s="15" t="str">
        <f t="shared" si="6"/>
        <v/>
      </c>
      <c r="I205" s="15" t="str">
        <f t="shared" si="7"/>
        <v/>
      </c>
      <c r="J205" s="1"/>
      <c r="K205" s="1"/>
      <c r="L205" s="1"/>
      <c r="M205" s="14"/>
      <c r="N205" s="18" t="str">
        <f t="shared" si="8"/>
        <v/>
      </c>
    </row>
    <row r="206" spans="1:14" x14ac:dyDescent="0.45">
      <c r="A206" s="9"/>
      <c r="B206" s="9"/>
      <c r="C206" s="9"/>
      <c r="D206" s="9"/>
      <c r="E206" s="15" t="str">
        <f>IF(ISBLANK(B206), "",ROUND(Calc!O206, 1))</f>
        <v/>
      </c>
      <c r="F206" s="15" t="str">
        <f t="shared" si="5"/>
        <v/>
      </c>
      <c r="G206" s="16" t="str">
        <f>IF(ISBLANK(B206), "",IF(F206=B206, 'Calc - Win Probability'!N206, 1-'Calc - Win Probability'!N206))</f>
        <v/>
      </c>
      <c r="H206" s="15" t="str">
        <f t="shared" si="6"/>
        <v/>
      </c>
      <c r="I206" s="15" t="str">
        <f t="shared" si="7"/>
        <v/>
      </c>
      <c r="J206" s="1"/>
      <c r="K206" s="1"/>
      <c r="L206" s="1"/>
      <c r="M206" s="14"/>
      <c r="N206" s="18" t="str">
        <f t="shared" si="8"/>
        <v/>
      </c>
    </row>
    <row r="207" spans="1:14" x14ac:dyDescent="0.45">
      <c r="A207" s="9"/>
      <c r="B207" s="9"/>
      <c r="C207" s="9"/>
      <c r="D207" s="9"/>
      <c r="E207" s="15" t="str">
        <f>IF(ISBLANK(B207), "",ROUND(Calc!O207, 1))</f>
        <v/>
      </c>
      <c r="F207" s="15" t="str">
        <f t="shared" si="5"/>
        <v/>
      </c>
      <c r="G207" s="16" t="str">
        <f>IF(ISBLANK(B207), "",IF(F207=B207, 'Calc - Win Probability'!N207, 1-'Calc - Win Probability'!N207))</f>
        <v/>
      </c>
      <c r="H207" s="15" t="str">
        <f t="shared" si="6"/>
        <v/>
      </c>
      <c r="I207" s="15" t="str">
        <f t="shared" si="7"/>
        <v/>
      </c>
      <c r="J207" s="1"/>
      <c r="K207" s="1"/>
      <c r="L207" s="1"/>
      <c r="M207" s="14"/>
      <c r="N207" s="18" t="str">
        <f t="shared" si="8"/>
        <v/>
      </c>
    </row>
    <row r="208" spans="1:14" x14ac:dyDescent="0.45">
      <c r="A208" s="9"/>
      <c r="B208" s="9"/>
      <c r="C208" s="9"/>
      <c r="D208" s="9"/>
      <c r="E208" s="15" t="str">
        <f>IF(ISBLANK(B208), "",ROUND(Calc!O208, 1))</f>
        <v/>
      </c>
      <c r="F208" s="15" t="str">
        <f t="shared" si="5"/>
        <v/>
      </c>
      <c r="G208" s="16" t="str">
        <f>IF(ISBLANK(B208), "",IF(F208=B208, 'Calc - Win Probability'!N208, 1-'Calc - Win Probability'!N208))</f>
        <v/>
      </c>
      <c r="H208" s="15" t="str">
        <f t="shared" si="6"/>
        <v/>
      </c>
      <c r="I208" s="15" t="str">
        <f t="shared" si="7"/>
        <v/>
      </c>
      <c r="J208" s="1"/>
      <c r="K208" s="1"/>
      <c r="L208" s="1"/>
      <c r="M208" s="14"/>
      <c r="N208" s="18" t="str">
        <f t="shared" si="8"/>
        <v/>
      </c>
    </row>
    <row r="209" spans="1:14" x14ac:dyDescent="0.45">
      <c r="A209" s="9"/>
      <c r="B209" s="9"/>
      <c r="C209" s="9"/>
      <c r="D209" s="9"/>
      <c r="E209" s="15" t="str">
        <f>IF(ISBLANK(B209), "",ROUND(Calc!O209, 1))</f>
        <v/>
      </c>
      <c r="F209" s="15" t="str">
        <f t="shared" si="5"/>
        <v/>
      </c>
      <c r="G209" s="16" t="str">
        <f>IF(ISBLANK(B209), "",IF(F209=B209, 'Calc - Win Probability'!N209, 1-'Calc - Win Probability'!N209))</f>
        <v/>
      </c>
      <c r="H209" s="15" t="str">
        <f t="shared" si="6"/>
        <v/>
      </c>
      <c r="I209" s="15" t="str">
        <f t="shared" si="7"/>
        <v/>
      </c>
      <c r="J209" s="1"/>
      <c r="K209" s="1"/>
      <c r="L209" s="1"/>
      <c r="M209" s="14"/>
      <c r="N209" s="18" t="str">
        <f t="shared" si="8"/>
        <v/>
      </c>
    </row>
    <row r="210" spans="1:14" x14ac:dyDescent="0.45">
      <c r="A210" s="9"/>
      <c r="B210" s="9"/>
      <c r="C210" s="9"/>
      <c r="D210" s="9"/>
      <c r="E210" s="15" t="str">
        <f>IF(ISBLANK(B210), "",ROUND(Calc!O210, 1))</f>
        <v/>
      </c>
      <c r="F210" s="15" t="str">
        <f t="shared" si="5"/>
        <v/>
      </c>
      <c r="G210" s="16" t="str">
        <f>IF(ISBLANK(B210), "",IF(F210=B210, 'Calc - Win Probability'!N210, 1-'Calc - Win Probability'!N210))</f>
        <v/>
      </c>
      <c r="H210" s="15" t="str">
        <f t="shared" si="6"/>
        <v/>
      </c>
      <c r="I210" s="15" t="str">
        <f t="shared" si="7"/>
        <v/>
      </c>
      <c r="J210" s="1"/>
      <c r="K210" s="1"/>
      <c r="L210" s="1"/>
      <c r="M210" s="14"/>
      <c r="N210" s="18" t="str">
        <f t="shared" si="8"/>
        <v/>
      </c>
    </row>
    <row r="211" spans="1:14" x14ac:dyDescent="0.45">
      <c r="A211" s="9"/>
      <c r="B211" s="9"/>
      <c r="C211" s="9"/>
      <c r="D211" s="9"/>
      <c r="E211" s="15" t="str">
        <f>IF(ISBLANK(B211), "",ROUND(Calc!O211, 1))</f>
        <v/>
      </c>
      <c r="F211" s="15" t="str">
        <f t="shared" si="5"/>
        <v/>
      </c>
      <c r="G211" s="16" t="str">
        <f>IF(ISBLANK(B211), "",IF(F211=B211, 'Calc - Win Probability'!N211, 1-'Calc - Win Probability'!N211))</f>
        <v/>
      </c>
      <c r="H211" s="15" t="str">
        <f t="shared" si="6"/>
        <v/>
      </c>
      <c r="I211" s="15" t="str">
        <f t="shared" si="7"/>
        <v/>
      </c>
      <c r="J211" s="1"/>
      <c r="K211" s="1"/>
      <c r="L211" s="1"/>
      <c r="M211" s="14"/>
      <c r="N211" s="18" t="str">
        <f t="shared" si="8"/>
        <v/>
      </c>
    </row>
    <row r="212" spans="1:14" x14ac:dyDescent="0.45">
      <c r="A212" s="9"/>
      <c r="B212" s="9"/>
      <c r="C212" s="9"/>
      <c r="D212" s="9"/>
      <c r="E212" s="15" t="str">
        <f>IF(ISBLANK(B212), "",ROUND(Calc!O212, 1))</f>
        <v/>
      </c>
      <c r="F212" s="15" t="str">
        <f t="shared" si="5"/>
        <v/>
      </c>
      <c r="G212" s="16" t="str">
        <f>IF(ISBLANK(B212), "",IF(F212=B212, 'Calc - Win Probability'!N212, 1-'Calc - Win Probability'!N212))</f>
        <v/>
      </c>
      <c r="H212" s="15" t="str">
        <f t="shared" si="6"/>
        <v/>
      </c>
      <c r="I212" s="15" t="str">
        <f t="shared" si="7"/>
        <v/>
      </c>
      <c r="J212" s="1"/>
      <c r="K212" s="1"/>
      <c r="L212" s="1"/>
      <c r="M212" s="14"/>
      <c r="N212" s="18" t="str">
        <f t="shared" si="8"/>
        <v/>
      </c>
    </row>
    <row r="213" spans="1:14" x14ac:dyDescent="0.45">
      <c r="A213" s="9"/>
      <c r="B213" s="9"/>
      <c r="C213" s="9"/>
      <c r="D213" s="9"/>
      <c r="E213" s="15" t="str">
        <f>IF(ISBLANK(B213), "",ROUND(Calc!O213, 1))</f>
        <v/>
      </c>
      <c r="F213" s="15" t="str">
        <f t="shared" si="5"/>
        <v/>
      </c>
      <c r="G213" s="16" t="str">
        <f>IF(ISBLANK(B213), "",IF(F213=B213, 'Calc - Win Probability'!N213, 1-'Calc - Win Probability'!N213))</f>
        <v/>
      </c>
      <c r="H213" s="15" t="str">
        <f t="shared" si="6"/>
        <v/>
      </c>
      <c r="I213" s="15" t="str">
        <f t="shared" si="7"/>
        <v/>
      </c>
      <c r="J213" s="1"/>
      <c r="K213" s="1"/>
      <c r="L213" s="1"/>
      <c r="M213" s="14"/>
      <c r="N213" s="18" t="str">
        <f t="shared" si="8"/>
        <v/>
      </c>
    </row>
    <row r="214" spans="1:14" x14ac:dyDescent="0.45">
      <c r="A214" s="9"/>
      <c r="B214" s="9"/>
      <c r="C214" s="9"/>
      <c r="D214" s="9"/>
      <c r="E214" s="15" t="str">
        <f>IF(ISBLANK(B214), "",ROUND(Calc!O214, 1))</f>
        <v/>
      </c>
      <c r="F214" s="15" t="str">
        <f t="shared" si="5"/>
        <v/>
      </c>
      <c r="G214" s="16" t="str">
        <f>IF(ISBLANK(B214), "",IF(F214=B214, 'Calc - Win Probability'!N214, 1-'Calc - Win Probability'!N214))</f>
        <v/>
      </c>
      <c r="H214" s="15" t="str">
        <f t="shared" si="6"/>
        <v/>
      </c>
      <c r="I214" s="15" t="str">
        <f t="shared" si="7"/>
        <v/>
      </c>
      <c r="J214" s="1"/>
      <c r="K214" s="1"/>
      <c r="L214" s="1"/>
      <c r="M214" s="14"/>
      <c r="N214" s="18" t="str">
        <f t="shared" si="8"/>
        <v/>
      </c>
    </row>
    <row r="215" spans="1:14" x14ac:dyDescent="0.45">
      <c r="A215" s="9"/>
      <c r="B215" s="9"/>
      <c r="C215" s="9"/>
      <c r="D215" s="9"/>
      <c r="E215" s="15" t="str">
        <f>IF(ISBLANK(B215), "",ROUND(Calc!O215, 1))</f>
        <v/>
      </c>
      <c r="F215" s="15" t="str">
        <f t="shared" si="5"/>
        <v/>
      </c>
      <c r="G215" s="16" t="str">
        <f>IF(ISBLANK(B215), "",IF(F215=B215, 'Calc - Win Probability'!N215, 1-'Calc - Win Probability'!N215))</f>
        <v/>
      </c>
      <c r="H215" s="15" t="str">
        <f t="shared" si="6"/>
        <v/>
      </c>
      <c r="I215" s="15" t="str">
        <f t="shared" si="7"/>
        <v/>
      </c>
      <c r="J215" s="1"/>
      <c r="K215" s="1"/>
      <c r="L215" s="1"/>
      <c r="M215" s="14"/>
      <c r="N215" s="18" t="str">
        <f t="shared" si="8"/>
        <v/>
      </c>
    </row>
    <row r="216" spans="1:14" x14ac:dyDescent="0.45">
      <c r="A216" s="9"/>
      <c r="B216" s="9"/>
      <c r="C216" s="9"/>
      <c r="D216" s="9"/>
      <c r="E216" s="15" t="str">
        <f>IF(ISBLANK(B216), "",ROUND(Calc!O216, 1))</f>
        <v/>
      </c>
      <c r="F216" s="15" t="str">
        <f t="shared" si="5"/>
        <v/>
      </c>
      <c r="G216" s="16" t="str">
        <f>IF(ISBLANK(B216), "",IF(F216=B216, 'Calc - Win Probability'!N216, 1-'Calc - Win Probability'!N216))</f>
        <v/>
      </c>
      <c r="H216" s="15" t="str">
        <f t="shared" si="6"/>
        <v/>
      </c>
      <c r="I216" s="15" t="str">
        <f t="shared" si="7"/>
        <v/>
      </c>
      <c r="J216" s="1"/>
      <c r="K216" s="1"/>
      <c r="L216" s="1"/>
      <c r="M216" s="14"/>
      <c r="N216" s="18" t="str">
        <f t="shared" si="8"/>
        <v/>
      </c>
    </row>
    <row r="217" spans="1:14" x14ac:dyDescent="0.45">
      <c r="A217" s="9"/>
      <c r="B217" s="9"/>
      <c r="C217" s="9"/>
      <c r="D217" s="9"/>
      <c r="E217" s="15" t="str">
        <f>IF(ISBLANK(B217), "",ROUND(Calc!O217, 1))</f>
        <v/>
      </c>
      <c r="F217" s="15" t="str">
        <f t="shared" si="5"/>
        <v/>
      </c>
      <c r="G217" s="16" t="str">
        <f>IF(ISBLANK(B217), "",IF(F217=B217, 'Calc - Win Probability'!N217, 1-'Calc - Win Probability'!N217))</f>
        <v/>
      </c>
      <c r="H217" s="15" t="str">
        <f t="shared" si="6"/>
        <v/>
      </c>
      <c r="I217" s="15" t="str">
        <f t="shared" si="7"/>
        <v/>
      </c>
      <c r="J217" s="1"/>
      <c r="K217" s="1"/>
      <c r="L217" s="1"/>
      <c r="M217" s="14"/>
      <c r="N217" s="18" t="str">
        <f t="shared" si="8"/>
        <v/>
      </c>
    </row>
    <row r="218" spans="1:14" x14ac:dyDescent="0.45">
      <c r="A218" s="9"/>
      <c r="B218" s="9"/>
      <c r="C218" s="9"/>
      <c r="D218" s="9"/>
      <c r="E218" s="15" t="str">
        <f>IF(ISBLANK(B218), "",ROUND(Calc!O218, 1))</f>
        <v/>
      </c>
      <c r="F218" s="15" t="str">
        <f t="shared" ref="F218:F281" si="9">IF(ISBLANK(B218), "",IF(E218&gt;0,C218,B218))</f>
        <v/>
      </c>
      <c r="G218" s="16" t="str">
        <f>IF(ISBLANK(B218), "",IF(F218=B218, 'Calc - Win Probability'!N218, 1-'Calc - Win Probability'!N218))</f>
        <v/>
      </c>
      <c r="H218" s="15" t="str">
        <f t="shared" ref="H218:H281" si="10">IF(ISBLANK(B218),"",IF(E218&lt;D218, "Y","N"))</f>
        <v/>
      </c>
      <c r="I218" s="15" t="str">
        <f t="shared" ref="I218:I281" si="11">IF(ISBLANK(B218),"",IF(OR(AND(E218&lt;0, E218&lt;D218), AND(E218&gt;0, E218&gt;D218)),"Y","N"))</f>
        <v/>
      </c>
      <c r="J218" s="1"/>
      <c r="K218" s="1"/>
      <c r="L218" s="1"/>
      <c r="M218" s="14"/>
      <c r="N218" s="18" t="str">
        <f t="shared" ref="N218:N281" si="12">IF(ISBLANK(L218), "", D218)</f>
        <v/>
      </c>
    </row>
    <row r="219" spans="1:14" x14ac:dyDescent="0.45">
      <c r="A219" s="9"/>
      <c r="B219" s="9"/>
      <c r="C219" s="9"/>
      <c r="D219" s="9"/>
      <c r="E219" s="15" t="str">
        <f>IF(ISBLANK(B219), "",ROUND(Calc!O219, 1))</f>
        <v/>
      </c>
      <c r="F219" s="15" t="str">
        <f t="shared" si="9"/>
        <v/>
      </c>
      <c r="G219" s="16" t="str">
        <f>IF(ISBLANK(B219), "",IF(F219=B219, 'Calc - Win Probability'!N219, 1-'Calc - Win Probability'!N219))</f>
        <v/>
      </c>
      <c r="H219" s="15" t="str">
        <f t="shared" si="10"/>
        <v/>
      </c>
      <c r="I219" s="15" t="str">
        <f t="shared" si="11"/>
        <v/>
      </c>
      <c r="J219" s="1"/>
      <c r="K219" s="1"/>
      <c r="L219" s="1"/>
      <c r="M219" s="14"/>
      <c r="N219" s="18" t="str">
        <f t="shared" si="12"/>
        <v/>
      </c>
    </row>
    <row r="220" spans="1:14" x14ac:dyDescent="0.45">
      <c r="A220" s="9"/>
      <c r="B220" s="9"/>
      <c r="C220" s="9"/>
      <c r="D220" s="9"/>
      <c r="E220" s="15" t="str">
        <f>IF(ISBLANK(B220), "",ROUND(Calc!O220, 1))</f>
        <v/>
      </c>
      <c r="F220" s="15" t="str">
        <f t="shared" si="9"/>
        <v/>
      </c>
      <c r="G220" s="16" t="str">
        <f>IF(ISBLANK(B220), "",IF(F220=B220, 'Calc - Win Probability'!N220, 1-'Calc - Win Probability'!N220))</f>
        <v/>
      </c>
      <c r="H220" s="15" t="str">
        <f t="shared" si="10"/>
        <v/>
      </c>
      <c r="I220" s="15" t="str">
        <f t="shared" si="11"/>
        <v/>
      </c>
      <c r="J220" s="1"/>
      <c r="K220" s="1"/>
      <c r="L220" s="1"/>
      <c r="M220" s="14"/>
      <c r="N220" s="18" t="str">
        <f t="shared" si="12"/>
        <v/>
      </c>
    </row>
    <row r="221" spans="1:14" x14ac:dyDescent="0.45">
      <c r="A221" s="9"/>
      <c r="B221" s="9"/>
      <c r="C221" s="9"/>
      <c r="D221" s="9"/>
      <c r="E221" s="15" t="str">
        <f>IF(ISBLANK(B221), "",ROUND(Calc!O221, 1))</f>
        <v/>
      </c>
      <c r="F221" s="15" t="str">
        <f t="shared" si="9"/>
        <v/>
      </c>
      <c r="G221" s="16" t="str">
        <f>IF(ISBLANK(B221), "",IF(F221=B221, 'Calc - Win Probability'!N221, 1-'Calc - Win Probability'!N221))</f>
        <v/>
      </c>
      <c r="H221" s="15" t="str">
        <f t="shared" si="10"/>
        <v/>
      </c>
      <c r="I221" s="15" t="str">
        <f t="shared" si="11"/>
        <v/>
      </c>
      <c r="J221" s="1"/>
      <c r="K221" s="1"/>
      <c r="L221" s="1"/>
      <c r="M221" s="14"/>
      <c r="N221" s="18" t="str">
        <f t="shared" si="12"/>
        <v/>
      </c>
    </row>
    <row r="222" spans="1:14" x14ac:dyDescent="0.45">
      <c r="A222" s="9"/>
      <c r="B222" s="9"/>
      <c r="C222" s="9"/>
      <c r="D222" s="9"/>
      <c r="E222" s="15" t="str">
        <f>IF(ISBLANK(B222), "",ROUND(Calc!O222, 1))</f>
        <v/>
      </c>
      <c r="F222" s="15" t="str">
        <f t="shared" si="9"/>
        <v/>
      </c>
      <c r="G222" s="16" t="str">
        <f>IF(ISBLANK(B222), "",IF(F222=B222, 'Calc - Win Probability'!N222, 1-'Calc - Win Probability'!N222))</f>
        <v/>
      </c>
      <c r="H222" s="15" t="str">
        <f t="shared" si="10"/>
        <v/>
      </c>
      <c r="I222" s="15" t="str">
        <f t="shared" si="11"/>
        <v/>
      </c>
      <c r="J222" s="1"/>
      <c r="K222" s="1"/>
      <c r="L222" s="1"/>
      <c r="M222" s="14"/>
      <c r="N222" s="18" t="str">
        <f t="shared" si="12"/>
        <v/>
      </c>
    </row>
    <row r="223" spans="1:14" x14ac:dyDescent="0.45">
      <c r="A223" s="9"/>
      <c r="B223" s="9"/>
      <c r="C223" s="9"/>
      <c r="D223" s="9"/>
      <c r="E223" s="15" t="str">
        <f>IF(ISBLANK(B223), "",ROUND(Calc!O223, 1))</f>
        <v/>
      </c>
      <c r="F223" s="15" t="str">
        <f t="shared" si="9"/>
        <v/>
      </c>
      <c r="G223" s="16" t="str">
        <f>IF(ISBLANK(B223), "",IF(F223=B223, 'Calc - Win Probability'!N223, 1-'Calc - Win Probability'!N223))</f>
        <v/>
      </c>
      <c r="H223" s="15" t="str">
        <f t="shared" si="10"/>
        <v/>
      </c>
      <c r="I223" s="15" t="str">
        <f t="shared" si="11"/>
        <v/>
      </c>
      <c r="J223" s="1"/>
      <c r="K223" s="1"/>
      <c r="L223" s="1"/>
      <c r="M223" s="14"/>
      <c r="N223" s="18" t="str">
        <f t="shared" si="12"/>
        <v/>
      </c>
    </row>
    <row r="224" spans="1:14" x14ac:dyDescent="0.45">
      <c r="A224" s="9"/>
      <c r="B224" s="9"/>
      <c r="C224" s="9"/>
      <c r="D224" s="9"/>
      <c r="E224" s="15" t="str">
        <f>IF(ISBLANK(B224), "",ROUND(Calc!O224, 1))</f>
        <v/>
      </c>
      <c r="F224" s="15" t="str">
        <f t="shared" si="9"/>
        <v/>
      </c>
      <c r="G224" s="16" t="str">
        <f>IF(ISBLANK(B224), "",IF(F224=B224, 'Calc - Win Probability'!N224, 1-'Calc - Win Probability'!N224))</f>
        <v/>
      </c>
      <c r="H224" s="15" t="str">
        <f t="shared" si="10"/>
        <v/>
      </c>
      <c r="I224" s="15" t="str">
        <f t="shared" si="11"/>
        <v/>
      </c>
      <c r="J224" s="1"/>
      <c r="K224" s="1"/>
      <c r="L224" s="1"/>
      <c r="M224" s="14"/>
      <c r="N224" s="18" t="str">
        <f t="shared" si="12"/>
        <v/>
      </c>
    </row>
    <row r="225" spans="1:14" x14ac:dyDescent="0.45">
      <c r="A225" s="9"/>
      <c r="B225" s="9"/>
      <c r="C225" s="9"/>
      <c r="D225" s="9"/>
      <c r="E225" s="15" t="str">
        <f>IF(ISBLANK(B225), "",ROUND(Calc!O225, 1))</f>
        <v/>
      </c>
      <c r="F225" s="15" t="str">
        <f t="shared" si="9"/>
        <v/>
      </c>
      <c r="G225" s="16" t="str">
        <f>IF(ISBLANK(B225), "",IF(F225=B225, 'Calc - Win Probability'!N225, 1-'Calc - Win Probability'!N225))</f>
        <v/>
      </c>
      <c r="H225" s="15" t="str">
        <f t="shared" si="10"/>
        <v/>
      </c>
      <c r="I225" s="15" t="str">
        <f t="shared" si="11"/>
        <v/>
      </c>
      <c r="J225" s="1"/>
      <c r="K225" s="1"/>
      <c r="L225" s="1"/>
      <c r="M225" s="14"/>
      <c r="N225" s="18" t="str">
        <f t="shared" si="12"/>
        <v/>
      </c>
    </row>
    <row r="226" spans="1:14" x14ac:dyDescent="0.45">
      <c r="A226" s="9"/>
      <c r="B226" s="9"/>
      <c r="C226" s="9"/>
      <c r="D226" s="9"/>
      <c r="E226" s="15" t="str">
        <f>IF(ISBLANK(B226), "",ROUND(Calc!O226, 1))</f>
        <v/>
      </c>
      <c r="F226" s="15" t="str">
        <f t="shared" si="9"/>
        <v/>
      </c>
      <c r="G226" s="16" t="str">
        <f>IF(ISBLANK(B226), "",IF(F226=B226, 'Calc - Win Probability'!N226, 1-'Calc - Win Probability'!N226))</f>
        <v/>
      </c>
      <c r="H226" s="15" t="str">
        <f t="shared" si="10"/>
        <v/>
      </c>
      <c r="I226" s="15" t="str">
        <f t="shared" si="11"/>
        <v/>
      </c>
      <c r="J226" s="1"/>
      <c r="K226" s="1"/>
      <c r="L226" s="1"/>
      <c r="M226" s="14"/>
      <c r="N226" s="18" t="str">
        <f t="shared" si="12"/>
        <v/>
      </c>
    </row>
    <row r="227" spans="1:14" x14ac:dyDescent="0.45">
      <c r="A227" s="9"/>
      <c r="B227" s="9"/>
      <c r="C227" s="9"/>
      <c r="D227" s="9"/>
      <c r="E227" s="15" t="str">
        <f>IF(ISBLANK(B227), "",ROUND(Calc!O227, 1))</f>
        <v/>
      </c>
      <c r="F227" s="15" t="str">
        <f t="shared" si="9"/>
        <v/>
      </c>
      <c r="G227" s="16" t="str">
        <f>IF(ISBLANK(B227), "",IF(F227=B227, 'Calc - Win Probability'!N227, 1-'Calc - Win Probability'!N227))</f>
        <v/>
      </c>
      <c r="H227" s="15" t="str">
        <f t="shared" si="10"/>
        <v/>
      </c>
      <c r="I227" s="15" t="str">
        <f t="shared" si="11"/>
        <v/>
      </c>
      <c r="J227" s="1"/>
      <c r="K227" s="1"/>
      <c r="L227" s="1"/>
      <c r="M227" s="14"/>
      <c r="N227" s="18" t="str">
        <f t="shared" si="12"/>
        <v/>
      </c>
    </row>
    <row r="228" spans="1:14" x14ac:dyDescent="0.45">
      <c r="A228" s="9"/>
      <c r="B228" s="9"/>
      <c r="C228" s="9"/>
      <c r="D228" s="9"/>
      <c r="E228" s="15" t="str">
        <f>IF(ISBLANK(B228), "",ROUND(Calc!O228, 1))</f>
        <v/>
      </c>
      <c r="F228" s="15" t="str">
        <f t="shared" si="9"/>
        <v/>
      </c>
      <c r="G228" s="16" t="str">
        <f>IF(ISBLANK(B228), "",IF(F228=B228, 'Calc - Win Probability'!N228, 1-'Calc - Win Probability'!N228))</f>
        <v/>
      </c>
      <c r="H228" s="15" t="str">
        <f t="shared" si="10"/>
        <v/>
      </c>
      <c r="I228" s="15" t="str">
        <f t="shared" si="11"/>
        <v/>
      </c>
      <c r="J228" s="1"/>
      <c r="K228" s="1"/>
      <c r="L228" s="1"/>
      <c r="M228" s="14"/>
      <c r="N228" s="18" t="str">
        <f t="shared" si="12"/>
        <v/>
      </c>
    </row>
    <row r="229" spans="1:14" x14ac:dyDescent="0.45">
      <c r="A229" s="9"/>
      <c r="B229" s="9"/>
      <c r="C229" s="9"/>
      <c r="D229" s="9"/>
      <c r="E229" s="15" t="str">
        <f>IF(ISBLANK(B229), "",ROUND(Calc!O229, 1))</f>
        <v/>
      </c>
      <c r="F229" s="15" t="str">
        <f t="shared" si="9"/>
        <v/>
      </c>
      <c r="G229" s="16" t="str">
        <f>IF(ISBLANK(B229), "",IF(F229=B229, 'Calc - Win Probability'!N229, 1-'Calc - Win Probability'!N229))</f>
        <v/>
      </c>
      <c r="H229" s="15" t="str">
        <f t="shared" si="10"/>
        <v/>
      </c>
      <c r="I229" s="15" t="str">
        <f t="shared" si="11"/>
        <v/>
      </c>
      <c r="J229" s="1"/>
      <c r="K229" s="1"/>
      <c r="L229" s="1"/>
      <c r="M229" s="14"/>
      <c r="N229" s="18" t="str">
        <f t="shared" si="12"/>
        <v/>
      </c>
    </row>
    <row r="230" spans="1:14" x14ac:dyDescent="0.45">
      <c r="A230" s="9"/>
      <c r="B230" s="9"/>
      <c r="C230" s="9"/>
      <c r="D230" s="9"/>
      <c r="E230" s="15" t="str">
        <f>IF(ISBLANK(B230), "",ROUND(Calc!O230, 1))</f>
        <v/>
      </c>
      <c r="F230" s="15" t="str">
        <f t="shared" si="9"/>
        <v/>
      </c>
      <c r="G230" s="16" t="str">
        <f>IF(ISBLANK(B230), "",IF(F230=B230, 'Calc - Win Probability'!N230, 1-'Calc - Win Probability'!N230))</f>
        <v/>
      </c>
      <c r="H230" s="15" t="str">
        <f t="shared" si="10"/>
        <v/>
      </c>
      <c r="I230" s="15" t="str">
        <f t="shared" si="11"/>
        <v/>
      </c>
      <c r="J230" s="1"/>
      <c r="K230" s="1"/>
      <c r="L230" s="1"/>
      <c r="M230" s="14"/>
      <c r="N230" s="18" t="str">
        <f t="shared" si="12"/>
        <v/>
      </c>
    </row>
    <row r="231" spans="1:14" x14ac:dyDescent="0.45">
      <c r="A231" s="9"/>
      <c r="B231" s="9"/>
      <c r="C231" s="9"/>
      <c r="D231" s="9"/>
      <c r="E231" s="15" t="str">
        <f>IF(ISBLANK(B231), "",ROUND(Calc!O231, 1))</f>
        <v/>
      </c>
      <c r="F231" s="15" t="str">
        <f t="shared" si="9"/>
        <v/>
      </c>
      <c r="G231" s="16" t="str">
        <f>IF(ISBLANK(B231), "",IF(F231=B231, 'Calc - Win Probability'!N231, 1-'Calc - Win Probability'!N231))</f>
        <v/>
      </c>
      <c r="H231" s="15" t="str">
        <f t="shared" si="10"/>
        <v/>
      </c>
      <c r="I231" s="15" t="str">
        <f t="shared" si="11"/>
        <v/>
      </c>
      <c r="J231" s="1"/>
      <c r="K231" s="1"/>
      <c r="L231" s="1"/>
      <c r="M231" s="14"/>
      <c r="N231" s="18" t="str">
        <f t="shared" si="12"/>
        <v/>
      </c>
    </row>
    <row r="232" spans="1:14" x14ac:dyDescent="0.45">
      <c r="A232" s="9"/>
      <c r="B232" s="9"/>
      <c r="C232" s="9"/>
      <c r="D232" s="9"/>
      <c r="E232" s="15" t="str">
        <f>IF(ISBLANK(B232), "",ROUND(Calc!O232, 1))</f>
        <v/>
      </c>
      <c r="F232" s="15" t="str">
        <f t="shared" si="9"/>
        <v/>
      </c>
      <c r="G232" s="16" t="str">
        <f>IF(ISBLANK(B232), "",IF(F232=B232, 'Calc - Win Probability'!N232, 1-'Calc - Win Probability'!N232))</f>
        <v/>
      </c>
      <c r="H232" s="15" t="str">
        <f t="shared" si="10"/>
        <v/>
      </c>
      <c r="I232" s="15" t="str">
        <f t="shared" si="11"/>
        <v/>
      </c>
      <c r="J232" s="1"/>
      <c r="K232" s="1"/>
      <c r="L232" s="1"/>
      <c r="M232" s="14"/>
      <c r="N232" s="18" t="str">
        <f t="shared" si="12"/>
        <v/>
      </c>
    </row>
    <row r="233" spans="1:14" x14ac:dyDescent="0.45">
      <c r="A233" s="9"/>
      <c r="B233" s="9"/>
      <c r="C233" s="9"/>
      <c r="D233" s="9"/>
      <c r="E233" s="15" t="str">
        <f>IF(ISBLANK(B233), "",ROUND(Calc!O233, 1))</f>
        <v/>
      </c>
      <c r="F233" s="15" t="str">
        <f t="shared" si="9"/>
        <v/>
      </c>
      <c r="G233" s="16" t="str">
        <f>IF(ISBLANK(B233), "",IF(F233=B233, 'Calc - Win Probability'!N233, 1-'Calc - Win Probability'!N233))</f>
        <v/>
      </c>
      <c r="H233" s="15" t="str">
        <f t="shared" si="10"/>
        <v/>
      </c>
      <c r="I233" s="15" t="str">
        <f t="shared" si="11"/>
        <v/>
      </c>
      <c r="J233" s="1"/>
      <c r="K233" s="1"/>
      <c r="L233" s="1"/>
      <c r="M233" s="14"/>
      <c r="N233" s="18" t="str">
        <f t="shared" si="12"/>
        <v/>
      </c>
    </row>
    <row r="234" spans="1:14" x14ac:dyDescent="0.45">
      <c r="A234" s="9"/>
      <c r="B234" s="9"/>
      <c r="C234" s="9"/>
      <c r="D234" s="9"/>
      <c r="E234" s="15" t="str">
        <f>IF(ISBLANK(B234), "",ROUND(Calc!O234, 1))</f>
        <v/>
      </c>
      <c r="F234" s="15" t="str">
        <f t="shared" si="9"/>
        <v/>
      </c>
      <c r="G234" s="16" t="str">
        <f>IF(ISBLANK(B234), "",IF(F234=B234, 'Calc - Win Probability'!N234, 1-'Calc - Win Probability'!N234))</f>
        <v/>
      </c>
      <c r="H234" s="15" t="str">
        <f t="shared" si="10"/>
        <v/>
      </c>
      <c r="I234" s="15" t="str">
        <f t="shared" si="11"/>
        <v/>
      </c>
      <c r="J234" s="1"/>
      <c r="K234" s="1"/>
      <c r="L234" s="1"/>
      <c r="M234" s="14"/>
      <c r="N234" s="18" t="str">
        <f t="shared" si="12"/>
        <v/>
      </c>
    </row>
    <row r="235" spans="1:14" x14ac:dyDescent="0.45">
      <c r="A235" s="9"/>
      <c r="B235" s="9"/>
      <c r="C235" s="9"/>
      <c r="D235" s="9"/>
      <c r="E235" s="15" t="str">
        <f>IF(ISBLANK(B235), "",ROUND(Calc!O235, 1))</f>
        <v/>
      </c>
      <c r="F235" s="15" t="str">
        <f t="shared" si="9"/>
        <v/>
      </c>
      <c r="G235" s="16" t="str">
        <f>IF(ISBLANK(B235), "",IF(F235=B235, 'Calc - Win Probability'!N235, 1-'Calc - Win Probability'!N235))</f>
        <v/>
      </c>
      <c r="H235" s="15" t="str">
        <f t="shared" si="10"/>
        <v/>
      </c>
      <c r="I235" s="15" t="str">
        <f t="shared" si="11"/>
        <v/>
      </c>
      <c r="J235" s="1"/>
      <c r="K235" s="1"/>
      <c r="L235" s="1"/>
      <c r="M235" s="14"/>
      <c r="N235" s="18" t="str">
        <f t="shared" si="12"/>
        <v/>
      </c>
    </row>
    <row r="236" spans="1:14" x14ac:dyDescent="0.45">
      <c r="A236" s="9"/>
      <c r="B236" s="9"/>
      <c r="C236" s="9"/>
      <c r="D236" s="9"/>
      <c r="E236" s="15" t="str">
        <f>IF(ISBLANK(B236), "",ROUND(Calc!O236, 1))</f>
        <v/>
      </c>
      <c r="F236" s="15" t="str">
        <f t="shared" si="9"/>
        <v/>
      </c>
      <c r="G236" s="16" t="str">
        <f>IF(ISBLANK(B236), "",IF(F236=B236, 'Calc - Win Probability'!N236, 1-'Calc - Win Probability'!N236))</f>
        <v/>
      </c>
      <c r="H236" s="15" t="str">
        <f t="shared" si="10"/>
        <v/>
      </c>
      <c r="I236" s="15" t="str">
        <f t="shared" si="11"/>
        <v/>
      </c>
      <c r="J236" s="1"/>
      <c r="K236" s="1"/>
      <c r="L236" s="1"/>
      <c r="M236" s="14"/>
      <c r="N236" s="18" t="str">
        <f t="shared" si="12"/>
        <v/>
      </c>
    </row>
    <row r="237" spans="1:14" x14ac:dyDescent="0.45">
      <c r="A237" s="9"/>
      <c r="B237" s="9"/>
      <c r="C237" s="9"/>
      <c r="D237" s="9"/>
      <c r="E237" s="15" t="str">
        <f>IF(ISBLANK(B237), "",ROUND(Calc!O237, 1))</f>
        <v/>
      </c>
      <c r="F237" s="15" t="str">
        <f t="shared" si="9"/>
        <v/>
      </c>
      <c r="G237" s="16" t="str">
        <f>IF(ISBLANK(B237), "",IF(F237=B237, 'Calc - Win Probability'!N237, 1-'Calc - Win Probability'!N237))</f>
        <v/>
      </c>
      <c r="H237" s="15" t="str">
        <f t="shared" si="10"/>
        <v/>
      </c>
      <c r="I237" s="15" t="str">
        <f t="shared" si="11"/>
        <v/>
      </c>
      <c r="J237" s="1"/>
      <c r="K237" s="1"/>
      <c r="L237" s="1"/>
      <c r="M237" s="14"/>
      <c r="N237" s="18" t="str">
        <f t="shared" si="12"/>
        <v/>
      </c>
    </row>
    <row r="238" spans="1:14" x14ac:dyDescent="0.45">
      <c r="A238" s="9"/>
      <c r="B238" s="9"/>
      <c r="C238" s="9"/>
      <c r="D238" s="9"/>
      <c r="E238" s="15" t="str">
        <f>IF(ISBLANK(B238), "",ROUND(Calc!O238, 1))</f>
        <v/>
      </c>
      <c r="F238" s="15" t="str">
        <f t="shared" si="9"/>
        <v/>
      </c>
      <c r="G238" s="16" t="str">
        <f>IF(ISBLANK(B238), "",IF(F238=B238, 'Calc - Win Probability'!N238, 1-'Calc - Win Probability'!N238))</f>
        <v/>
      </c>
      <c r="H238" s="15" t="str">
        <f t="shared" si="10"/>
        <v/>
      </c>
      <c r="I238" s="15" t="str">
        <f t="shared" si="11"/>
        <v/>
      </c>
      <c r="J238" s="1"/>
      <c r="K238" s="1"/>
      <c r="L238" s="1"/>
      <c r="M238" s="14"/>
      <c r="N238" s="18" t="str">
        <f t="shared" si="12"/>
        <v/>
      </c>
    </row>
    <row r="239" spans="1:14" x14ac:dyDescent="0.45">
      <c r="A239" s="9"/>
      <c r="B239" s="9"/>
      <c r="C239" s="9"/>
      <c r="D239" s="9"/>
      <c r="E239" s="15" t="str">
        <f>IF(ISBLANK(B239), "",ROUND(Calc!O239, 1))</f>
        <v/>
      </c>
      <c r="F239" s="15" t="str">
        <f t="shared" si="9"/>
        <v/>
      </c>
      <c r="G239" s="16" t="str">
        <f>IF(ISBLANK(B239), "",IF(F239=B239, 'Calc - Win Probability'!N239, 1-'Calc - Win Probability'!N239))</f>
        <v/>
      </c>
      <c r="H239" s="15" t="str">
        <f t="shared" si="10"/>
        <v/>
      </c>
      <c r="I239" s="15" t="str">
        <f t="shared" si="11"/>
        <v/>
      </c>
      <c r="J239" s="1"/>
      <c r="K239" s="1"/>
      <c r="L239" s="1"/>
      <c r="M239" s="14"/>
      <c r="N239" s="18" t="str">
        <f t="shared" si="12"/>
        <v/>
      </c>
    </row>
    <row r="240" spans="1:14" x14ac:dyDescent="0.45">
      <c r="A240" s="9"/>
      <c r="B240" s="9"/>
      <c r="C240" s="9"/>
      <c r="D240" s="9"/>
      <c r="E240" s="15" t="str">
        <f>IF(ISBLANK(B240), "",ROUND(Calc!O240, 1))</f>
        <v/>
      </c>
      <c r="F240" s="15" t="str">
        <f t="shared" si="9"/>
        <v/>
      </c>
      <c r="G240" s="16" t="str">
        <f>IF(ISBLANK(B240), "",IF(F240=B240, 'Calc - Win Probability'!N240, 1-'Calc - Win Probability'!N240))</f>
        <v/>
      </c>
      <c r="H240" s="15" t="str">
        <f t="shared" si="10"/>
        <v/>
      </c>
      <c r="I240" s="15" t="str">
        <f t="shared" si="11"/>
        <v/>
      </c>
      <c r="J240" s="1"/>
      <c r="K240" s="1"/>
      <c r="L240" s="1"/>
      <c r="M240" s="14"/>
      <c r="N240" s="18" t="str">
        <f t="shared" si="12"/>
        <v/>
      </c>
    </row>
    <row r="241" spans="1:14" x14ac:dyDescent="0.45">
      <c r="A241" s="9"/>
      <c r="B241" s="9"/>
      <c r="C241" s="9"/>
      <c r="D241" s="9"/>
      <c r="E241" s="15" t="str">
        <f>IF(ISBLANK(B241), "",ROUND(Calc!O241, 1))</f>
        <v/>
      </c>
      <c r="F241" s="15" t="str">
        <f t="shared" si="9"/>
        <v/>
      </c>
      <c r="G241" s="16" t="str">
        <f>IF(ISBLANK(B241), "",IF(F241=B241, 'Calc - Win Probability'!N241, 1-'Calc - Win Probability'!N241))</f>
        <v/>
      </c>
      <c r="H241" s="15" t="str">
        <f t="shared" si="10"/>
        <v/>
      </c>
      <c r="I241" s="15" t="str">
        <f t="shared" si="11"/>
        <v/>
      </c>
      <c r="J241" s="1"/>
      <c r="K241" s="1"/>
      <c r="L241" s="1"/>
      <c r="M241" s="14"/>
      <c r="N241" s="18" t="str">
        <f t="shared" si="12"/>
        <v/>
      </c>
    </row>
    <row r="242" spans="1:14" x14ac:dyDescent="0.45">
      <c r="A242" s="9"/>
      <c r="B242" s="9"/>
      <c r="C242" s="9"/>
      <c r="D242" s="9"/>
      <c r="E242" s="15" t="str">
        <f>IF(ISBLANK(B242), "",ROUND(Calc!O242, 1))</f>
        <v/>
      </c>
      <c r="F242" s="15" t="str">
        <f t="shared" si="9"/>
        <v/>
      </c>
      <c r="G242" s="16" t="str">
        <f>IF(ISBLANK(B242), "",IF(F242=B242, 'Calc - Win Probability'!N242, 1-'Calc - Win Probability'!N242))</f>
        <v/>
      </c>
      <c r="H242" s="15" t="str">
        <f t="shared" si="10"/>
        <v/>
      </c>
      <c r="I242" s="15" t="str">
        <f t="shared" si="11"/>
        <v/>
      </c>
      <c r="J242" s="1"/>
      <c r="K242" s="1"/>
      <c r="L242" s="1"/>
      <c r="M242" s="14"/>
      <c r="N242" s="18" t="str">
        <f t="shared" si="12"/>
        <v/>
      </c>
    </row>
    <row r="243" spans="1:14" x14ac:dyDescent="0.45">
      <c r="A243" s="9"/>
      <c r="B243" s="9"/>
      <c r="C243" s="9"/>
      <c r="D243" s="9"/>
      <c r="E243" s="15" t="str">
        <f>IF(ISBLANK(B243), "",ROUND(Calc!O243, 1))</f>
        <v/>
      </c>
      <c r="F243" s="15" t="str">
        <f t="shared" si="9"/>
        <v/>
      </c>
      <c r="G243" s="16" t="str">
        <f>IF(ISBLANK(B243), "",IF(F243=B243, 'Calc - Win Probability'!N243, 1-'Calc - Win Probability'!N243))</f>
        <v/>
      </c>
      <c r="H243" s="15" t="str">
        <f t="shared" si="10"/>
        <v/>
      </c>
      <c r="I243" s="15" t="str">
        <f t="shared" si="11"/>
        <v/>
      </c>
      <c r="J243" s="1"/>
      <c r="K243" s="1"/>
      <c r="L243" s="1"/>
      <c r="M243" s="14"/>
      <c r="N243" s="18" t="str">
        <f t="shared" si="12"/>
        <v/>
      </c>
    </row>
    <row r="244" spans="1:14" x14ac:dyDescent="0.45">
      <c r="A244" s="9"/>
      <c r="B244" s="9"/>
      <c r="C244" s="9"/>
      <c r="D244" s="9"/>
      <c r="E244" s="15" t="str">
        <f>IF(ISBLANK(B244), "",ROUND(Calc!O244, 1))</f>
        <v/>
      </c>
      <c r="F244" s="15" t="str">
        <f t="shared" si="9"/>
        <v/>
      </c>
      <c r="G244" s="16" t="str">
        <f>IF(ISBLANK(B244), "",IF(F244=B244, 'Calc - Win Probability'!N244, 1-'Calc - Win Probability'!N244))</f>
        <v/>
      </c>
      <c r="H244" s="15" t="str">
        <f t="shared" si="10"/>
        <v/>
      </c>
      <c r="I244" s="15" t="str">
        <f t="shared" si="11"/>
        <v/>
      </c>
      <c r="J244" s="1"/>
      <c r="K244" s="1"/>
      <c r="L244" s="1"/>
      <c r="M244" s="14"/>
      <c r="N244" s="18" t="str">
        <f t="shared" si="12"/>
        <v/>
      </c>
    </row>
    <row r="245" spans="1:14" x14ac:dyDescent="0.45">
      <c r="A245" s="9"/>
      <c r="B245" s="9"/>
      <c r="C245" s="9"/>
      <c r="D245" s="9"/>
      <c r="E245" s="15" t="str">
        <f>IF(ISBLANK(B245), "",ROUND(Calc!O245, 1))</f>
        <v/>
      </c>
      <c r="F245" s="15" t="str">
        <f t="shared" si="9"/>
        <v/>
      </c>
      <c r="G245" s="16" t="str">
        <f>IF(ISBLANK(B245), "",IF(F245=B245, 'Calc - Win Probability'!N245, 1-'Calc - Win Probability'!N245))</f>
        <v/>
      </c>
      <c r="H245" s="15" t="str">
        <f t="shared" si="10"/>
        <v/>
      </c>
      <c r="I245" s="15" t="str">
        <f t="shared" si="11"/>
        <v/>
      </c>
      <c r="J245" s="1"/>
      <c r="K245" s="1"/>
      <c r="L245" s="1"/>
      <c r="M245" s="14"/>
      <c r="N245" s="18" t="str">
        <f t="shared" si="12"/>
        <v/>
      </c>
    </row>
    <row r="246" spans="1:14" x14ac:dyDescent="0.45">
      <c r="A246" s="9"/>
      <c r="B246" s="9"/>
      <c r="C246" s="9"/>
      <c r="D246" s="9"/>
      <c r="E246" s="15" t="str">
        <f>IF(ISBLANK(B246), "",ROUND(Calc!O246, 1))</f>
        <v/>
      </c>
      <c r="F246" s="15" t="str">
        <f t="shared" si="9"/>
        <v/>
      </c>
      <c r="G246" s="16" t="str">
        <f>IF(ISBLANK(B246), "",IF(F246=B246, 'Calc - Win Probability'!N246, 1-'Calc - Win Probability'!N246))</f>
        <v/>
      </c>
      <c r="H246" s="15" t="str">
        <f t="shared" si="10"/>
        <v/>
      </c>
      <c r="I246" s="15" t="str">
        <f t="shared" si="11"/>
        <v/>
      </c>
      <c r="J246" s="1"/>
      <c r="K246" s="1"/>
      <c r="L246" s="1"/>
      <c r="M246" s="14"/>
      <c r="N246" s="18" t="str">
        <f t="shared" si="12"/>
        <v/>
      </c>
    </row>
    <row r="247" spans="1:14" x14ac:dyDescent="0.45">
      <c r="A247" s="9"/>
      <c r="B247" s="9"/>
      <c r="C247" s="9"/>
      <c r="D247" s="9"/>
      <c r="E247" s="15" t="str">
        <f>IF(ISBLANK(B247), "",ROUND(Calc!O247, 1))</f>
        <v/>
      </c>
      <c r="F247" s="15" t="str">
        <f t="shared" si="9"/>
        <v/>
      </c>
      <c r="G247" s="16" t="str">
        <f>IF(ISBLANK(B247), "",IF(F247=B247, 'Calc - Win Probability'!N247, 1-'Calc - Win Probability'!N247))</f>
        <v/>
      </c>
      <c r="H247" s="15" t="str">
        <f t="shared" si="10"/>
        <v/>
      </c>
      <c r="I247" s="15" t="str">
        <f t="shared" si="11"/>
        <v/>
      </c>
      <c r="J247" s="1"/>
      <c r="K247" s="1"/>
      <c r="L247" s="1"/>
      <c r="M247" s="14"/>
      <c r="N247" s="18" t="str">
        <f t="shared" si="12"/>
        <v/>
      </c>
    </row>
    <row r="248" spans="1:14" x14ac:dyDescent="0.45">
      <c r="A248" s="9"/>
      <c r="B248" s="9"/>
      <c r="C248" s="9"/>
      <c r="D248" s="9"/>
      <c r="E248" s="15" t="str">
        <f>IF(ISBLANK(B248), "",ROUND(Calc!O248, 1))</f>
        <v/>
      </c>
      <c r="F248" s="15" t="str">
        <f t="shared" si="9"/>
        <v/>
      </c>
      <c r="G248" s="16" t="str">
        <f>IF(ISBLANK(B248), "",IF(F248=B248, 'Calc - Win Probability'!N248, 1-'Calc - Win Probability'!N248))</f>
        <v/>
      </c>
      <c r="H248" s="15" t="str">
        <f t="shared" si="10"/>
        <v/>
      </c>
      <c r="I248" s="15" t="str">
        <f t="shared" si="11"/>
        <v/>
      </c>
      <c r="J248" s="1"/>
      <c r="K248" s="1"/>
      <c r="L248" s="1"/>
      <c r="M248" s="14"/>
      <c r="N248" s="18" t="str">
        <f t="shared" si="12"/>
        <v/>
      </c>
    </row>
    <row r="249" spans="1:14" x14ac:dyDescent="0.45">
      <c r="A249" s="9"/>
      <c r="B249" s="9"/>
      <c r="C249" s="9"/>
      <c r="D249" s="9"/>
      <c r="E249" s="15" t="str">
        <f>IF(ISBLANK(B249), "",ROUND(Calc!O249, 1))</f>
        <v/>
      </c>
      <c r="F249" s="15" t="str">
        <f t="shared" si="9"/>
        <v/>
      </c>
      <c r="G249" s="16" t="str">
        <f>IF(ISBLANK(B249), "",IF(F249=B249, 'Calc - Win Probability'!N249, 1-'Calc - Win Probability'!N249))</f>
        <v/>
      </c>
      <c r="H249" s="15" t="str">
        <f t="shared" si="10"/>
        <v/>
      </c>
      <c r="I249" s="15" t="str">
        <f t="shared" si="11"/>
        <v/>
      </c>
      <c r="J249" s="1"/>
      <c r="K249" s="1"/>
      <c r="L249" s="1"/>
      <c r="M249" s="14"/>
      <c r="N249" s="18" t="str">
        <f t="shared" si="12"/>
        <v/>
      </c>
    </row>
    <row r="250" spans="1:14" x14ac:dyDescent="0.45">
      <c r="A250" s="9"/>
      <c r="B250" s="9"/>
      <c r="C250" s="9"/>
      <c r="D250" s="9"/>
      <c r="E250" s="15" t="str">
        <f>IF(ISBLANK(B250), "",ROUND(Calc!O250, 1))</f>
        <v/>
      </c>
      <c r="F250" s="15" t="str">
        <f t="shared" si="9"/>
        <v/>
      </c>
      <c r="G250" s="16" t="str">
        <f>IF(ISBLANK(B250), "",IF(F250=B250, 'Calc - Win Probability'!N250, 1-'Calc - Win Probability'!N250))</f>
        <v/>
      </c>
      <c r="H250" s="15" t="str">
        <f t="shared" si="10"/>
        <v/>
      </c>
      <c r="I250" s="15" t="str">
        <f t="shared" si="11"/>
        <v/>
      </c>
      <c r="J250" s="1"/>
      <c r="K250" s="1"/>
      <c r="L250" s="1"/>
      <c r="M250" s="14"/>
      <c r="N250" s="18" t="str">
        <f t="shared" si="12"/>
        <v/>
      </c>
    </row>
    <row r="251" spans="1:14" x14ac:dyDescent="0.45">
      <c r="A251" s="9"/>
      <c r="B251" s="9"/>
      <c r="C251" s="9"/>
      <c r="D251" s="9"/>
      <c r="E251" s="15" t="str">
        <f>IF(ISBLANK(B251), "",ROUND(Calc!O251, 1))</f>
        <v/>
      </c>
      <c r="F251" s="15" t="str">
        <f t="shared" si="9"/>
        <v/>
      </c>
      <c r="G251" s="16" t="str">
        <f>IF(ISBLANK(B251), "",IF(F251=B251, 'Calc - Win Probability'!N251, 1-'Calc - Win Probability'!N251))</f>
        <v/>
      </c>
      <c r="H251" s="15" t="str">
        <f t="shared" si="10"/>
        <v/>
      </c>
      <c r="I251" s="15" t="str">
        <f t="shared" si="11"/>
        <v/>
      </c>
      <c r="J251" s="1"/>
      <c r="K251" s="1"/>
      <c r="L251" s="1"/>
      <c r="M251" s="14"/>
      <c r="N251" s="18" t="str">
        <f t="shared" si="12"/>
        <v/>
      </c>
    </row>
    <row r="252" spans="1:14" x14ac:dyDescent="0.45">
      <c r="A252" s="9"/>
      <c r="B252" s="9"/>
      <c r="C252" s="9"/>
      <c r="D252" s="9"/>
      <c r="E252" s="15" t="str">
        <f>IF(ISBLANK(B252), "",ROUND(Calc!O252, 1))</f>
        <v/>
      </c>
      <c r="F252" s="15" t="str">
        <f t="shared" si="9"/>
        <v/>
      </c>
      <c r="G252" s="16" t="str">
        <f>IF(ISBLANK(B252), "",IF(F252=B252, 'Calc - Win Probability'!N252, 1-'Calc - Win Probability'!N252))</f>
        <v/>
      </c>
      <c r="H252" s="15" t="str">
        <f t="shared" si="10"/>
        <v/>
      </c>
      <c r="I252" s="15" t="str">
        <f t="shared" si="11"/>
        <v/>
      </c>
      <c r="J252" s="1"/>
      <c r="K252" s="1"/>
      <c r="L252" s="1"/>
      <c r="M252" s="14"/>
      <c r="N252" s="18" t="str">
        <f t="shared" si="12"/>
        <v/>
      </c>
    </row>
    <row r="253" spans="1:14" x14ac:dyDescent="0.45">
      <c r="A253" s="9"/>
      <c r="B253" s="9"/>
      <c r="C253" s="9"/>
      <c r="D253" s="9"/>
      <c r="E253" s="15" t="str">
        <f>IF(ISBLANK(B253), "",ROUND(Calc!O253, 1))</f>
        <v/>
      </c>
      <c r="F253" s="15" t="str">
        <f t="shared" si="9"/>
        <v/>
      </c>
      <c r="G253" s="16" t="str">
        <f>IF(ISBLANK(B253), "",IF(F253=B253, 'Calc - Win Probability'!N253, 1-'Calc - Win Probability'!N253))</f>
        <v/>
      </c>
      <c r="H253" s="15" t="str">
        <f t="shared" si="10"/>
        <v/>
      </c>
      <c r="I253" s="15" t="str">
        <f t="shared" si="11"/>
        <v/>
      </c>
      <c r="J253" s="1"/>
      <c r="K253" s="1"/>
      <c r="L253" s="1"/>
      <c r="M253" s="14"/>
      <c r="N253" s="18" t="str">
        <f t="shared" si="12"/>
        <v/>
      </c>
    </row>
    <row r="254" spans="1:14" x14ac:dyDescent="0.45">
      <c r="A254" s="9"/>
      <c r="B254" s="9"/>
      <c r="C254" s="9"/>
      <c r="D254" s="9"/>
      <c r="E254" s="15" t="str">
        <f>IF(ISBLANK(B254), "",ROUND(Calc!O254, 1))</f>
        <v/>
      </c>
      <c r="F254" s="15" t="str">
        <f t="shared" si="9"/>
        <v/>
      </c>
      <c r="G254" s="16" t="str">
        <f>IF(ISBLANK(B254), "",IF(F254=B254, 'Calc - Win Probability'!N254, 1-'Calc - Win Probability'!N254))</f>
        <v/>
      </c>
      <c r="H254" s="15" t="str">
        <f t="shared" si="10"/>
        <v/>
      </c>
      <c r="I254" s="15" t="str">
        <f t="shared" si="11"/>
        <v/>
      </c>
      <c r="J254" s="1"/>
      <c r="K254" s="1"/>
      <c r="L254" s="1"/>
      <c r="M254" s="14"/>
      <c r="N254" s="18" t="str">
        <f t="shared" si="12"/>
        <v/>
      </c>
    </row>
    <row r="255" spans="1:14" x14ac:dyDescent="0.45">
      <c r="A255" s="9"/>
      <c r="B255" s="9"/>
      <c r="C255" s="9"/>
      <c r="D255" s="9"/>
      <c r="E255" s="15" t="str">
        <f>IF(ISBLANK(B255), "",ROUND(Calc!O255, 1))</f>
        <v/>
      </c>
      <c r="F255" s="15" t="str">
        <f t="shared" si="9"/>
        <v/>
      </c>
      <c r="G255" s="16" t="str">
        <f>IF(ISBLANK(B255), "",IF(F255=B255, 'Calc - Win Probability'!N255, 1-'Calc - Win Probability'!N255))</f>
        <v/>
      </c>
      <c r="H255" s="15" t="str">
        <f t="shared" si="10"/>
        <v/>
      </c>
      <c r="I255" s="15" t="str">
        <f t="shared" si="11"/>
        <v/>
      </c>
      <c r="J255" s="1"/>
      <c r="K255" s="1"/>
      <c r="L255" s="1"/>
      <c r="M255" s="14"/>
      <c r="N255" s="18" t="str">
        <f t="shared" si="12"/>
        <v/>
      </c>
    </row>
    <row r="256" spans="1:14" x14ac:dyDescent="0.45">
      <c r="A256" s="9"/>
      <c r="B256" s="9"/>
      <c r="C256" s="9"/>
      <c r="D256" s="9"/>
      <c r="E256" s="15" t="str">
        <f>IF(ISBLANK(B256), "",ROUND(Calc!O256, 1))</f>
        <v/>
      </c>
      <c r="F256" s="15" t="str">
        <f t="shared" si="9"/>
        <v/>
      </c>
      <c r="G256" s="16" t="str">
        <f>IF(ISBLANK(B256), "",IF(F256=B256, 'Calc - Win Probability'!N256, 1-'Calc - Win Probability'!N256))</f>
        <v/>
      </c>
      <c r="H256" s="15" t="str">
        <f t="shared" si="10"/>
        <v/>
      </c>
      <c r="I256" s="15" t="str">
        <f t="shared" si="11"/>
        <v/>
      </c>
      <c r="J256" s="1"/>
      <c r="K256" s="1"/>
      <c r="L256" s="1"/>
      <c r="M256" s="14"/>
      <c r="N256" s="18" t="str">
        <f t="shared" si="12"/>
        <v/>
      </c>
    </row>
    <row r="257" spans="1:14" x14ac:dyDescent="0.45">
      <c r="A257" s="9"/>
      <c r="B257" s="9"/>
      <c r="C257" s="9"/>
      <c r="D257" s="9"/>
      <c r="E257" s="15" t="str">
        <f>IF(ISBLANK(B257), "",ROUND(Calc!O257, 1))</f>
        <v/>
      </c>
      <c r="F257" s="15" t="str">
        <f t="shared" si="9"/>
        <v/>
      </c>
      <c r="G257" s="16" t="str">
        <f>IF(ISBLANK(B257), "",IF(F257=B257, 'Calc - Win Probability'!N257, 1-'Calc - Win Probability'!N257))</f>
        <v/>
      </c>
      <c r="H257" s="15" t="str">
        <f t="shared" si="10"/>
        <v/>
      </c>
      <c r="I257" s="15" t="str">
        <f t="shared" si="11"/>
        <v/>
      </c>
      <c r="J257" s="1"/>
      <c r="K257" s="1"/>
      <c r="L257" s="1"/>
      <c r="M257" s="14"/>
      <c r="N257" s="18" t="str">
        <f t="shared" si="12"/>
        <v/>
      </c>
    </row>
    <row r="258" spans="1:14" x14ac:dyDescent="0.45">
      <c r="A258" s="9"/>
      <c r="B258" s="9"/>
      <c r="C258" s="9"/>
      <c r="D258" s="9"/>
      <c r="E258" s="15" t="str">
        <f>IF(ISBLANK(B258), "",ROUND(Calc!O258, 1))</f>
        <v/>
      </c>
      <c r="F258" s="15" t="str">
        <f t="shared" si="9"/>
        <v/>
      </c>
      <c r="G258" s="16" t="str">
        <f>IF(ISBLANK(B258), "",IF(F258=B258, 'Calc - Win Probability'!N258, 1-'Calc - Win Probability'!N258))</f>
        <v/>
      </c>
      <c r="H258" s="15" t="str">
        <f t="shared" si="10"/>
        <v/>
      </c>
      <c r="I258" s="15" t="str">
        <f t="shared" si="11"/>
        <v/>
      </c>
      <c r="J258" s="1"/>
      <c r="K258" s="1"/>
      <c r="L258" s="1"/>
      <c r="M258" s="14"/>
      <c r="N258" s="18" t="str">
        <f t="shared" si="12"/>
        <v/>
      </c>
    </row>
    <row r="259" spans="1:14" x14ac:dyDescent="0.45">
      <c r="A259" s="9"/>
      <c r="B259" s="9"/>
      <c r="C259" s="9"/>
      <c r="D259" s="9"/>
      <c r="E259" s="15" t="str">
        <f>IF(ISBLANK(B259), "",ROUND(Calc!O259, 1))</f>
        <v/>
      </c>
      <c r="F259" s="15" t="str">
        <f t="shared" si="9"/>
        <v/>
      </c>
      <c r="G259" s="16" t="str">
        <f>IF(ISBLANK(B259), "",IF(F259=B259, 'Calc - Win Probability'!N259, 1-'Calc - Win Probability'!N259))</f>
        <v/>
      </c>
      <c r="H259" s="15" t="str">
        <f t="shared" si="10"/>
        <v/>
      </c>
      <c r="I259" s="15" t="str">
        <f t="shared" si="11"/>
        <v/>
      </c>
      <c r="J259" s="1"/>
      <c r="K259" s="1"/>
      <c r="L259" s="1"/>
      <c r="M259" s="14"/>
      <c r="N259" s="18" t="str">
        <f t="shared" si="12"/>
        <v/>
      </c>
    </row>
    <row r="260" spans="1:14" x14ac:dyDescent="0.45">
      <c r="A260" s="9"/>
      <c r="B260" s="9"/>
      <c r="C260" s="9"/>
      <c r="D260" s="9"/>
      <c r="E260" s="15" t="str">
        <f>IF(ISBLANK(B260), "",ROUND(Calc!O260, 1))</f>
        <v/>
      </c>
      <c r="F260" s="15" t="str">
        <f t="shared" si="9"/>
        <v/>
      </c>
      <c r="G260" s="16" t="str">
        <f>IF(ISBLANK(B260), "",IF(F260=B260, 'Calc - Win Probability'!N260, 1-'Calc - Win Probability'!N260))</f>
        <v/>
      </c>
      <c r="H260" s="15" t="str">
        <f t="shared" si="10"/>
        <v/>
      </c>
      <c r="I260" s="15" t="str">
        <f t="shared" si="11"/>
        <v/>
      </c>
      <c r="J260" s="1"/>
      <c r="K260" s="1"/>
      <c r="L260" s="1"/>
      <c r="M260" s="14"/>
      <c r="N260" s="18" t="str">
        <f t="shared" si="12"/>
        <v/>
      </c>
    </row>
    <row r="261" spans="1:14" x14ac:dyDescent="0.45">
      <c r="A261" s="9"/>
      <c r="B261" s="9"/>
      <c r="C261" s="9"/>
      <c r="D261" s="9"/>
      <c r="E261" s="15" t="str">
        <f>IF(ISBLANK(B261), "",ROUND(Calc!O261, 1))</f>
        <v/>
      </c>
      <c r="F261" s="15" t="str">
        <f t="shared" si="9"/>
        <v/>
      </c>
      <c r="G261" s="16" t="str">
        <f>IF(ISBLANK(B261), "",IF(F261=B261, 'Calc - Win Probability'!N261, 1-'Calc - Win Probability'!N261))</f>
        <v/>
      </c>
      <c r="H261" s="15" t="str">
        <f t="shared" si="10"/>
        <v/>
      </c>
      <c r="I261" s="15" t="str">
        <f t="shared" si="11"/>
        <v/>
      </c>
      <c r="J261" s="1"/>
      <c r="K261" s="1"/>
      <c r="L261" s="1"/>
      <c r="M261" s="14"/>
      <c r="N261" s="18" t="str">
        <f t="shared" si="12"/>
        <v/>
      </c>
    </row>
    <row r="262" spans="1:14" x14ac:dyDescent="0.45">
      <c r="A262" s="9"/>
      <c r="B262" s="9"/>
      <c r="C262" s="9"/>
      <c r="D262" s="9"/>
      <c r="E262" s="15" t="str">
        <f>IF(ISBLANK(B262), "",ROUND(Calc!O262, 1))</f>
        <v/>
      </c>
      <c r="F262" s="15" t="str">
        <f t="shared" si="9"/>
        <v/>
      </c>
      <c r="G262" s="16" t="str">
        <f>IF(ISBLANK(B262), "",IF(F262=B262, 'Calc - Win Probability'!N262, 1-'Calc - Win Probability'!N262))</f>
        <v/>
      </c>
      <c r="H262" s="15" t="str">
        <f t="shared" si="10"/>
        <v/>
      </c>
      <c r="I262" s="15" t="str">
        <f t="shared" si="11"/>
        <v/>
      </c>
      <c r="J262" s="1"/>
      <c r="K262" s="1"/>
      <c r="L262" s="1"/>
      <c r="M262" s="14"/>
      <c r="N262" s="18" t="str">
        <f t="shared" si="12"/>
        <v/>
      </c>
    </row>
    <row r="263" spans="1:14" x14ac:dyDescent="0.45">
      <c r="A263" s="9"/>
      <c r="B263" s="9"/>
      <c r="C263" s="9"/>
      <c r="D263" s="9"/>
      <c r="E263" s="15" t="str">
        <f>IF(ISBLANK(B263), "",ROUND(Calc!O263, 1))</f>
        <v/>
      </c>
      <c r="F263" s="15" t="str">
        <f t="shared" si="9"/>
        <v/>
      </c>
      <c r="G263" s="16" t="str">
        <f>IF(ISBLANK(B263), "",IF(F263=B263, 'Calc - Win Probability'!N263, 1-'Calc - Win Probability'!N263))</f>
        <v/>
      </c>
      <c r="H263" s="15" t="str">
        <f t="shared" si="10"/>
        <v/>
      </c>
      <c r="I263" s="15" t="str">
        <f t="shared" si="11"/>
        <v/>
      </c>
      <c r="J263" s="1"/>
      <c r="K263" s="1"/>
      <c r="L263" s="1"/>
      <c r="M263" s="14"/>
      <c r="N263" s="18" t="str">
        <f t="shared" si="12"/>
        <v/>
      </c>
    </row>
    <row r="264" spans="1:14" x14ac:dyDescent="0.45">
      <c r="A264" s="9"/>
      <c r="B264" s="9"/>
      <c r="C264" s="9"/>
      <c r="D264" s="9"/>
      <c r="E264" s="15" t="str">
        <f>IF(ISBLANK(B264), "",ROUND(Calc!O264, 1))</f>
        <v/>
      </c>
      <c r="F264" s="15" t="str">
        <f t="shared" si="9"/>
        <v/>
      </c>
      <c r="G264" s="16" t="str">
        <f>IF(ISBLANK(B264), "",IF(F264=B264, 'Calc - Win Probability'!N264, 1-'Calc - Win Probability'!N264))</f>
        <v/>
      </c>
      <c r="H264" s="15" t="str">
        <f t="shared" si="10"/>
        <v/>
      </c>
      <c r="I264" s="15" t="str">
        <f t="shared" si="11"/>
        <v/>
      </c>
      <c r="J264" s="1"/>
      <c r="K264" s="1"/>
      <c r="L264" s="1"/>
      <c r="M264" s="14"/>
      <c r="N264" s="18" t="str">
        <f t="shared" si="12"/>
        <v/>
      </c>
    </row>
    <row r="265" spans="1:14" x14ac:dyDescent="0.45">
      <c r="A265" s="9"/>
      <c r="B265" s="9"/>
      <c r="C265" s="9"/>
      <c r="D265" s="9"/>
      <c r="E265" s="15" t="str">
        <f>IF(ISBLANK(B265), "",ROUND(Calc!O265, 1))</f>
        <v/>
      </c>
      <c r="F265" s="15" t="str">
        <f t="shared" si="9"/>
        <v/>
      </c>
      <c r="G265" s="16" t="str">
        <f>IF(ISBLANK(B265), "",IF(F265=B265, 'Calc - Win Probability'!N265, 1-'Calc - Win Probability'!N265))</f>
        <v/>
      </c>
      <c r="H265" s="15" t="str">
        <f t="shared" si="10"/>
        <v/>
      </c>
      <c r="I265" s="15" t="str">
        <f t="shared" si="11"/>
        <v/>
      </c>
      <c r="J265" s="1"/>
      <c r="K265" s="1"/>
      <c r="L265" s="1"/>
      <c r="M265" s="14"/>
      <c r="N265" s="18" t="str">
        <f t="shared" si="12"/>
        <v/>
      </c>
    </row>
    <row r="266" spans="1:14" x14ac:dyDescent="0.45">
      <c r="A266" s="9"/>
      <c r="B266" s="9"/>
      <c r="C266" s="9"/>
      <c r="D266" s="9"/>
      <c r="E266" s="15" t="str">
        <f>IF(ISBLANK(B266), "",ROUND(Calc!O266, 1))</f>
        <v/>
      </c>
      <c r="F266" s="15" t="str">
        <f t="shared" si="9"/>
        <v/>
      </c>
      <c r="G266" s="16" t="str">
        <f>IF(ISBLANK(B266), "",IF(F266=B266, 'Calc - Win Probability'!N266, 1-'Calc - Win Probability'!N266))</f>
        <v/>
      </c>
      <c r="H266" s="15" t="str">
        <f t="shared" si="10"/>
        <v/>
      </c>
      <c r="I266" s="15" t="str">
        <f t="shared" si="11"/>
        <v/>
      </c>
      <c r="J266" s="1"/>
      <c r="K266" s="1"/>
      <c r="L266" s="1"/>
      <c r="M266" s="14"/>
      <c r="N266" s="18" t="str">
        <f t="shared" si="12"/>
        <v/>
      </c>
    </row>
    <row r="267" spans="1:14" x14ac:dyDescent="0.45">
      <c r="A267" s="9"/>
      <c r="B267" s="9"/>
      <c r="C267" s="9"/>
      <c r="D267" s="9"/>
      <c r="E267" s="15" t="str">
        <f>IF(ISBLANK(B267), "",ROUND(Calc!O267, 1))</f>
        <v/>
      </c>
      <c r="F267" s="15" t="str">
        <f t="shared" si="9"/>
        <v/>
      </c>
      <c r="G267" s="16" t="str">
        <f>IF(ISBLANK(B267), "",IF(F267=B267, 'Calc - Win Probability'!N267, 1-'Calc - Win Probability'!N267))</f>
        <v/>
      </c>
      <c r="H267" s="15" t="str">
        <f t="shared" si="10"/>
        <v/>
      </c>
      <c r="I267" s="15" t="str">
        <f t="shared" si="11"/>
        <v/>
      </c>
      <c r="J267" s="1"/>
      <c r="K267" s="1"/>
      <c r="L267" s="1"/>
      <c r="M267" s="14"/>
      <c r="N267" s="18" t="str">
        <f t="shared" si="12"/>
        <v/>
      </c>
    </row>
    <row r="268" spans="1:14" x14ac:dyDescent="0.45">
      <c r="A268" s="9"/>
      <c r="B268" s="9"/>
      <c r="C268" s="9"/>
      <c r="D268" s="9"/>
      <c r="E268" s="15" t="str">
        <f>IF(ISBLANK(B268), "",ROUND(Calc!O268, 1))</f>
        <v/>
      </c>
      <c r="F268" s="15" t="str">
        <f t="shared" si="9"/>
        <v/>
      </c>
      <c r="G268" s="16" t="str">
        <f>IF(ISBLANK(B268), "",IF(F268=B268, 'Calc - Win Probability'!N268, 1-'Calc - Win Probability'!N268))</f>
        <v/>
      </c>
      <c r="H268" s="15" t="str">
        <f t="shared" si="10"/>
        <v/>
      </c>
      <c r="I268" s="15" t="str">
        <f t="shared" si="11"/>
        <v/>
      </c>
      <c r="J268" s="1"/>
      <c r="K268" s="1"/>
      <c r="L268" s="1"/>
      <c r="M268" s="14"/>
      <c r="N268" s="18" t="str">
        <f t="shared" si="12"/>
        <v/>
      </c>
    </row>
    <row r="269" spans="1:14" x14ac:dyDescent="0.45">
      <c r="A269" s="9"/>
      <c r="B269" s="9"/>
      <c r="C269" s="9"/>
      <c r="D269" s="9"/>
      <c r="E269" s="15" t="str">
        <f>IF(ISBLANK(B269), "",ROUND(Calc!O269, 1))</f>
        <v/>
      </c>
      <c r="F269" s="15" t="str">
        <f t="shared" si="9"/>
        <v/>
      </c>
      <c r="G269" s="16" t="str">
        <f>IF(ISBLANK(B269), "",IF(F269=B269, 'Calc - Win Probability'!N269, 1-'Calc - Win Probability'!N269))</f>
        <v/>
      </c>
      <c r="H269" s="15" t="str">
        <f t="shared" si="10"/>
        <v/>
      </c>
      <c r="I269" s="15" t="str">
        <f t="shared" si="11"/>
        <v/>
      </c>
      <c r="J269" s="1"/>
      <c r="K269" s="1"/>
      <c r="L269" s="1"/>
      <c r="M269" s="14"/>
      <c r="N269" s="18" t="str">
        <f t="shared" si="12"/>
        <v/>
      </c>
    </row>
    <row r="270" spans="1:14" x14ac:dyDescent="0.45">
      <c r="A270" s="9"/>
      <c r="B270" s="9"/>
      <c r="C270" s="9"/>
      <c r="D270" s="9"/>
      <c r="E270" s="15" t="str">
        <f>IF(ISBLANK(B270), "",ROUND(Calc!O270, 1))</f>
        <v/>
      </c>
      <c r="F270" s="15" t="str">
        <f t="shared" si="9"/>
        <v/>
      </c>
      <c r="G270" s="16" t="str">
        <f>IF(ISBLANK(B270), "",IF(F270=B270, 'Calc - Win Probability'!N270, 1-'Calc - Win Probability'!N270))</f>
        <v/>
      </c>
      <c r="H270" s="15" t="str">
        <f t="shared" si="10"/>
        <v/>
      </c>
      <c r="I270" s="15" t="str">
        <f t="shared" si="11"/>
        <v/>
      </c>
      <c r="J270" s="1"/>
      <c r="K270" s="1"/>
      <c r="L270" s="1"/>
      <c r="M270" s="14"/>
      <c r="N270" s="18" t="str">
        <f t="shared" si="12"/>
        <v/>
      </c>
    </row>
    <row r="271" spans="1:14" x14ac:dyDescent="0.45">
      <c r="A271" s="9"/>
      <c r="B271" s="9"/>
      <c r="C271" s="9"/>
      <c r="D271" s="9"/>
      <c r="E271" s="15" t="str">
        <f>IF(ISBLANK(B271), "",ROUND(Calc!O271, 1))</f>
        <v/>
      </c>
      <c r="F271" s="15" t="str">
        <f t="shared" si="9"/>
        <v/>
      </c>
      <c r="G271" s="16" t="str">
        <f>IF(ISBLANK(B271), "",IF(F271=B271, 'Calc - Win Probability'!N271, 1-'Calc - Win Probability'!N271))</f>
        <v/>
      </c>
      <c r="H271" s="15" t="str">
        <f t="shared" si="10"/>
        <v/>
      </c>
      <c r="I271" s="15" t="str">
        <f t="shared" si="11"/>
        <v/>
      </c>
      <c r="J271" s="1"/>
      <c r="K271" s="1"/>
      <c r="L271" s="1"/>
      <c r="M271" s="14"/>
      <c r="N271" s="18" t="str">
        <f t="shared" si="12"/>
        <v/>
      </c>
    </row>
    <row r="272" spans="1:14" x14ac:dyDescent="0.45">
      <c r="A272" s="9"/>
      <c r="B272" s="9"/>
      <c r="C272" s="9"/>
      <c r="D272" s="9"/>
      <c r="E272" s="15" t="str">
        <f>IF(ISBLANK(B272), "",ROUND(Calc!O272, 1))</f>
        <v/>
      </c>
      <c r="F272" s="15" t="str">
        <f t="shared" si="9"/>
        <v/>
      </c>
      <c r="G272" s="16" t="str">
        <f>IF(ISBLANK(B272), "",IF(F272=B272, 'Calc - Win Probability'!N272, 1-'Calc - Win Probability'!N272))</f>
        <v/>
      </c>
      <c r="H272" s="15" t="str">
        <f t="shared" si="10"/>
        <v/>
      </c>
      <c r="I272" s="15" t="str">
        <f t="shared" si="11"/>
        <v/>
      </c>
      <c r="J272" s="1"/>
      <c r="K272" s="1"/>
      <c r="L272" s="1"/>
      <c r="M272" s="14"/>
      <c r="N272" s="18" t="str">
        <f t="shared" si="12"/>
        <v/>
      </c>
    </row>
    <row r="273" spans="1:14" x14ac:dyDescent="0.45">
      <c r="A273" s="9"/>
      <c r="B273" s="9"/>
      <c r="C273" s="9"/>
      <c r="D273" s="9"/>
      <c r="E273" s="15" t="str">
        <f>IF(ISBLANK(B273), "",ROUND(Calc!O273, 1))</f>
        <v/>
      </c>
      <c r="F273" s="15" t="str">
        <f t="shared" si="9"/>
        <v/>
      </c>
      <c r="G273" s="16" t="str">
        <f>IF(ISBLANK(B273), "",IF(F273=B273, 'Calc - Win Probability'!N273, 1-'Calc - Win Probability'!N273))</f>
        <v/>
      </c>
      <c r="H273" s="15" t="str">
        <f t="shared" si="10"/>
        <v/>
      </c>
      <c r="I273" s="15" t="str">
        <f t="shared" si="11"/>
        <v/>
      </c>
      <c r="J273" s="1"/>
      <c r="K273" s="1"/>
      <c r="L273" s="1"/>
      <c r="M273" s="14"/>
      <c r="N273" s="18" t="str">
        <f t="shared" si="12"/>
        <v/>
      </c>
    </row>
    <row r="274" spans="1:14" x14ac:dyDescent="0.45">
      <c r="A274" s="9"/>
      <c r="B274" s="9"/>
      <c r="C274" s="9"/>
      <c r="D274" s="9"/>
      <c r="E274" s="15" t="str">
        <f>IF(ISBLANK(B274), "",ROUND(Calc!O274, 1))</f>
        <v/>
      </c>
      <c r="F274" s="15" t="str">
        <f t="shared" si="9"/>
        <v/>
      </c>
      <c r="G274" s="16" t="str">
        <f>IF(ISBLANK(B274), "",IF(F274=B274, 'Calc - Win Probability'!N274, 1-'Calc - Win Probability'!N274))</f>
        <v/>
      </c>
      <c r="H274" s="15" t="str">
        <f t="shared" si="10"/>
        <v/>
      </c>
      <c r="I274" s="15" t="str">
        <f t="shared" si="11"/>
        <v/>
      </c>
      <c r="J274" s="1"/>
      <c r="K274" s="1"/>
      <c r="L274" s="1"/>
      <c r="M274" s="14"/>
      <c r="N274" s="18" t="str">
        <f t="shared" si="12"/>
        <v/>
      </c>
    </row>
    <row r="275" spans="1:14" x14ac:dyDescent="0.45">
      <c r="A275" s="9"/>
      <c r="B275" s="9"/>
      <c r="C275" s="9"/>
      <c r="D275" s="9"/>
      <c r="E275" s="15" t="str">
        <f>IF(ISBLANK(B275), "",ROUND(Calc!O275, 1))</f>
        <v/>
      </c>
      <c r="F275" s="15" t="str">
        <f t="shared" si="9"/>
        <v/>
      </c>
      <c r="G275" s="16" t="str">
        <f>IF(ISBLANK(B275), "",IF(F275=B275, 'Calc - Win Probability'!N275, 1-'Calc - Win Probability'!N275))</f>
        <v/>
      </c>
      <c r="H275" s="15" t="str">
        <f t="shared" si="10"/>
        <v/>
      </c>
      <c r="I275" s="15" t="str">
        <f t="shared" si="11"/>
        <v/>
      </c>
      <c r="J275" s="1"/>
      <c r="K275" s="1"/>
      <c r="L275" s="1"/>
      <c r="M275" s="14"/>
      <c r="N275" s="18" t="str">
        <f t="shared" si="12"/>
        <v/>
      </c>
    </row>
    <row r="276" spans="1:14" x14ac:dyDescent="0.45">
      <c r="A276" s="9"/>
      <c r="B276" s="9"/>
      <c r="C276" s="9"/>
      <c r="D276" s="9"/>
      <c r="E276" s="15" t="str">
        <f>IF(ISBLANK(B276), "",ROUND(Calc!O276, 1))</f>
        <v/>
      </c>
      <c r="F276" s="15" t="str">
        <f t="shared" si="9"/>
        <v/>
      </c>
      <c r="G276" s="16" t="str">
        <f>IF(ISBLANK(B276), "",IF(F276=B276, 'Calc - Win Probability'!N276, 1-'Calc - Win Probability'!N276))</f>
        <v/>
      </c>
      <c r="H276" s="15" t="str">
        <f t="shared" si="10"/>
        <v/>
      </c>
      <c r="I276" s="15" t="str">
        <f t="shared" si="11"/>
        <v/>
      </c>
      <c r="J276" s="1"/>
      <c r="K276" s="1"/>
      <c r="L276" s="1"/>
      <c r="M276" s="14"/>
      <c r="N276" s="18" t="str">
        <f t="shared" si="12"/>
        <v/>
      </c>
    </row>
    <row r="277" spans="1:14" x14ac:dyDescent="0.45">
      <c r="A277" s="9"/>
      <c r="B277" s="9"/>
      <c r="C277" s="9"/>
      <c r="D277" s="9"/>
      <c r="E277" s="15" t="str">
        <f>IF(ISBLANK(B277), "",ROUND(Calc!O277, 1))</f>
        <v/>
      </c>
      <c r="F277" s="15" t="str">
        <f t="shared" si="9"/>
        <v/>
      </c>
      <c r="G277" s="16" t="str">
        <f>IF(ISBLANK(B277), "",IF(F277=B277, 'Calc - Win Probability'!N277, 1-'Calc - Win Probability'!N277))</f>
        <v/>
      </c>
      <c r="H277" s="15" t="str">
        <f t="shared" si="10"/>
        <v/>
      </c>
      <c r="I277" s="15" t="str">
        <f t="shared" si="11"/>
        <v/>
      </c>
      <c r="J277" s="1"/>
      <c r="K277" s="1"/>
      <c r="L277" s="1"/>
      <c r="M277" s="14"/>
      <c r="N277" s="18" t="str">
        <f t="shared" si="12"/>
        <v/>
      </c>
    </row>
    <row r="278" spans="1:14" x14ac:dyDescent="0.45">
      <c r="A278" s="9"/>
      <c r="B278" s="9"/>
      <c r="C278" s="9"/>
      <c r="D278" s="9"/>
      <c r="E278" s="15" t="str">
        <f>IF(ISBLANK(B278), "",ROUND(Calc!O278, 1))</f>
        <v/>
      </c>
      <c r="F278" s="15" t="str">
        <f t="shared" si="9"/>
        <v/>
      </c>
      <c r="G278" s="16" t="str">
        <f>IF(ISBLANK(B278), "",IF(F278=B278, 'Calc - Win Probability'!N278, 1-'Calc - Win Probability'!N278))</f>
        <v/>
      </c>
      <c r="H278" s="15" t="str">
        <f t="shared" si="10"/>
        <v/>
      </c>
      <c r="I278" s="15" t="str">
        <f t="shared" si="11"/>
        <v/>
      </c>
      <c r="J278" s="1"/>
      <c r="K278" s="1"/>
      <c r="L278" s="1"/>
      <c r="M278" s="14"/>
      <c r="N278" s="18" t="str">
        <f t="shared" si="12"/>
        <v/>
      </c>
    </row>
    <row r="279" spans="1:14" x14ac:dyDescent="0.45">
      <c r="A279" s="9"/>
      <c r="B279" s="9"/>
      <c r="C279" s="9"/>
      <c r="D279" s="9"/>
      <c r="E279" s="15" t="str">
        <f>IF(ISBLANK(B279), "",ROUND(Calc!O279, 1))</f>
        <v/>
      </c>
      <c r="F279" s="15" t="str">
        <f t="shared" si="9"/>
        <v/>
      </c>
      <c r="G279" s="16" t="str">
        <f>IF(ISBLANK(B279), "",IF(F279=B279, 'Calc - Win Probability'!N279, 1-'Calc - Win Probability'!N279))</f>
        <v/>
      </c>
      <c r="H279" s="15" t="str">
        <f t="shared" si="10"/>
        <v/>
      </c>
      <c r="I279" s="15" t="str">
        <f t="shared" si="11"/>
        <v/>
      </c>
      <c r="J279" s="1"/>
      <c r="K279" s="1"/>
      <c r="L279" s="1"/>
      <c r="M279" s="14"/>
      <c r="N279" s="18" t="str">
        <f t="shared" si="12"/>
        <v/>
      </c>
    </row>
    <row r="280" spans="1:14" x14ac:dyDescent="0.45">
      <c r="A280" s="9"/>
      <c r="B280" s="9"/>
      <c r="C280" s="9"/>
      <c r="D280" s="9"/>
      <c r="E280" s="15" t="str">
        <f>IF(ISBLANK(B280), "",ROUND(Calc!O280, 1))</f>
        <v/>
      </c>
      <c r="F280" s="15" t="str">
        <f t="shared" si="9"/>
        <v/>
      </c>
      <c r="G280" s="16" t="str">
        <f>IF(ISBLANK(B280), "",IF(F280=B280, 'Calc - Win Probability'!N280, 1-'Calc - Win Probability'!N280))</f>
        <v/>
      </c>
      <c r="H280" s="15" t="str">
        <f t="shared" si="10"/>
        <v/>
      </c>
      <c r="I280" s="15" t="str">
        <f t="shared" si="11"/>
        <v/>
      </c>
      <c r="J280" s="1"/>
      <c r="K280" s="1"/>
      <c r="L280" s="1"/>
      <c r="M280" s="14"/>
      <c r="N280" s="18" t="str">
        <f t="shared" si="12"/>
        <v/>
      </c>
    </row>
    <row r="281" spans="1:14" x14ac:dyDescent="0.45">
      <c r="A281" s="9"/>
      <c r="B281" s="9"/>
      <c r="C281" s="9"/>
      <c r="D281" s="9"/>
      <c r="E281" s="15" t="str">
        <f>IF(ISBLANK(B281), "",ROUND(Calc!O281, 1))</f>
        <v/>
      </c>
      <c r="F281" s="15" t="str">
        <f t="shared" si="9"/>
        <v/>
      </c>
      <c r="G281" s="16" t="str">
        <f>IF(ISBLANK(B281), "",IF(F281=B281, 'Calc - Win Probability'!N281, 1-'Calc - Win Probability'!N281))</f>
        <v/>
      </c>
      <c r="H281" s="15" t="str">
        <f t="shared" si="10"/>
        <v/>
      </c>
      <c r="I281" s="15" t="str">
        <f t="shared" si="11"/>
        <v/>
      </c>
      <c r="J281" s="1"/>
      <c r="K281" s="1"/>
      <c r="L281" s="1"/>
      <c r="M281" s="14"/>
      <c r="N281" s="18" t="str">
        <f t="shared" si="12"/>
        <v/>
      </c>
    </row>
    <row r="282" spans="1:14" x14ac:dyDescent="0.45">
      <c r="A282" s="9"/>
      <c r="B282" s="9"/>
      <c r="C282" s="9"/>
      <c r="D282" s="9"/>
      <c r="E282" s="15" t="str">
        <f>IF(ISBLANK(B282), "",ROUND(Calc!O282, 1))</f>
        <v/>
      </c>
      <c r="F282" s="15" t="str">
        <f t="shared" ref="F282:F345" si="13">IF(ISBLANK(B282), "",IF(E282&gt;0,C282,B282))</f>
        <v/>
      </c>
      <c r="G282" s="16" t="str">
        <f>IF(ISBLANK(B282), "",IF(F282=B282, 'Calc - Win Probability'!N282, 1-'Calc - Win Probability'!N282))</f>
        <v/>
      </c>
      <c r="H282" s="15" t="str">
        <f t="shared" ref="H282:H345" si="14">IF(ISBLANK(B282),"",IF(E282&lt;D282, "Y","N"))</f>
        <v/>
      </c>
      <c r="I282" s="15" t="str">
        <f t="shared" ref="I282:I345" si="15">IF(ISBLANK(B282),"",IF(OR(AND(E282&lt;0, E282&lt;D282), AND(E282&gt;0, E282&gt;D282)),"Y","N"))</f>
        <v/>
      </c>
      <c r="J282" s="1"/>
      <c r="K282" s="1"/>
      <c r="L282" s="1"/>
      <c r="M282" s="14"/>
      <c r="N282" s="18" t="str">
        <f t="shared" ref="N282:N345" si="16">IF(ISBLANK(L282), "", D282)</f>
        <v/>
      </c>
    </row>
    <row r="283" spans="1:14" x14ac:dyDescent="0.45">
      <c r="A283" s="9"/>
      <c r="B283" s="9"/>
      <c r="C283" s="9"/>
      <c r="D283" s="9"/>
      <c r="E283" s="15" t="str">
        <f>IF(ISBLANK(B283), "",ROUND(Calc!O283, 1))</f>
        <v/>
      </c>
      <c r="F283" s="15" t="str">
        <f t="shared" si="13"/>
        <v/>
      </c>
      <c r="G283" s="16" t="str">
        <f>IF(ISBLANK(B283), "",IF(F283=B283, 'Calc - Win Probability'!N283, 1-'Calc - Win Probability'!N283))</f>
        <v/>
      </c>
      <c r="H283" s="15" t="str">
        <f t="shared" si="14"/>
        <v/>
      </c>
      <c r="I283" s="15" t="str">
        <f t="shared" si="15"/>
        <v/>
      </c>
      <c r="J283" s="1"/>
      <c r="K283" s="1"/>
      <c r="L283" s="1"/>
      <c r="M283" s="14"/>
      <c r="N283" s="18" t="str">
        <f t="shared" si="16"/>
        <v/>
      </c>
    </row>
    <row r="284" spans="1:14" x14ac:dyDescent="0.45">
      <c r="A284" s="9"/>
      <c r="B284" s="9"/>
      <c r="C284" s="9"/>
      <c r="D284" s="9"/>
      <c r="E284" s="15" t="str">
        <f>IF(ISBLANK(B284), "",ROUND(Calc!O284, 1))</f>
        <v/>
      </c>
      <c r="F284" s="15" t="str">
        <f t="shared" si="13"/>
        <v/>
      </c>
      <c r="G284" s="16" t="str">
        <f>IF(ISBLANK(B284), "",IF(F284=B284, 'Calc - Win Probability'!N284, 1-'Calc - Win Probability'!N284))</f>
        <v/>
      </c>
      <c r="H284" s="15" t="str">
        <f t="shared" si="14"/>
        <v/>
      </c>
      <c r="I284" s="15" t="str">
        <f t="shared" si="15"/>
        <v/>
      </c>
      <c r="J284" s="1"/>
      <c r="K284" s="1"/>
      <c r="L284" s="1"/>
      <c r="M284" s="14"/>
      <c r="N284" s="18" t="str">
        <f t="shared" si="16"/>
        <v/>
      </c>
    </row>
    <row r="285" spans="1:14" x14ac:dyDescent="0.45">
      <c r="A285" s="9"/>
      <c r="B285" s="9"/>
      <c r="C285" s="9"/>
      <c r="D285" s="9"/>
      <c r="E285" s="15" t="str">
        <f>IF(ISBLANK(B285), "",ROUND(Calc!O285, 1))</f>
        <v/>
      </c>
      <c r="F285" s="15" t="str">
        <f t="shared" si="13"/>
        <v/>
      </c>
      <c r="G285" s="16" t="str">
        <f>IF(ISBLANK(B285), "",IF(F285=B285, 'Calc - Win Probability'!N285, 1-'Calc - Win Probability'!N285))</f>
        <v/>
      </c>
      <c r="H285" s="15" t="str">
        <f t="shared" si="14"/>
        <v/>
      </c>
      <c r="I285" s="15" t="str">
        <f t="shared" si="15"/>
        <v/>
      </c>
      <c r="J285" s="1"/>
      <c r="K285" s="1"/>
      <c r="L285" s="1"/>
      <c r="M285" s="14"/>
      <c r="N285" s="18" t="str">
        <f t="shared" si="16"/>
        <v/>
      </c>
    </row>
    <row r="286" spans="1:14" x14ac:dyDescent="0.45">
      <c r="A286" s="9"/>
      <c r="B286" s="9"/>
      <c r="C286" s="9"/>
      <c r="D286" s="9"/>
      <c r="E286" s="15" t="str">
        <f>IF(ISBLANK(B286), "",ROUND(Calc!O286, 1))</f>
        <v/>
      </c>
      <c r="F286" s="15" t="str">
        <f t="shared" si="13"/>
        <v/>
      </c>
      <c r="G286" s="16" t="str">
        <f>IF(ISBLANK(B286), "",IF(F286=B286, 'Calc - Win Probability'!N286, 1-'Calc - Win Probability'!N286))</f>
        <v/>
      </c>
      <c r="H286" s="15" t="str">
        <f t="shared" si="14"/>
        <v/>
      </c>
      <c r="I286" s="15" t="str">
        <f t="shared" si="15"/>
        <v/>
      </c>
      <c r="J286" s="1"/>
      <c r="K286" s="1"/>
      <c r="L286" s="1"/>
      <c r="M286" s="14"/>
      <c r="N286" s="18" t="str">
        <f t="shared" si="16"/>
        <v/>
      </c>
    </row>
    <row r="287" spans="1:14" x14ac:dyDescent="0.45">
      <c r="A287" s="9"/>
      <c r="B287" s="9"/>
      <c r="C287" s="9"/>
      <c r="D287" s="9"/>
      <c r="E287" s="15" t="str">
        <f>IF(ISBLANK(B287), "",ROUND(Calc!O287, 1))</f>
        <v/>
      </c>
      <c r="F287" s="15" t="str">
        <f t="shared" si="13"/>
        <v/>
      </c>
      <c r="G287" s="16" t="str">
        <f>IF(ISBLANK(B287), "",IF(F287=B287, 'Calc - Win Probability'!N287, 1-'Calc - Win Probability'!N287))</f>
        <v/>
      </c>
      <c r="H287" s="15" t="str">
        <f t="shared" si="14"/>
        <v/>
      </c>
      <c r="I287" s="15" t="str">
        <f t="shared" si="15"/>
        <v/>
      </c>
      <c r="J287" s="1"/>
      <c r="K287" s="1"/>
      <c r="L287" s="1"/>
      <c r="M287" s="14"/>
      <c r="N287" s="18" t="str">
        <f t="shared" si="16"/>
        <v/>
      </c>
    </row>
    <row r="288" spans="1:14" x14ac:dyDescent="0.45">
      <c r="A288" s="9"/>
      <c r="B288" s="9"/>
      <c r="C288" s="9"/>
      <c r="D288" s="9"/>
      <c r="E288" s="15" t="str">
        <f>IF(ISBLANK(B288), "",ROUND(Calc!O288, 1))</f>
        <v/>
      </c>
      <c r="F288" s="15" t="str">
        <f t="shared" si="13"/>
        <v/>
      </c>
      <c r="G288" s="16" t="str">
        <f>IF(ISBLANK(B288), "",IF(F288=B288, 'Calc - Win Probability'!N288, 1-'Calc - Win Probability'!N288))</f>
        <v/>
      </c>
      <c r="H288" s="15" t="str">
        <f t="shared" si="14"/>
        <v/>
      </c>
      <c r="I288" s="15" t="str">
        <f t="shared" si="15"/>
        <v/>
      </c>
      <c r="J288" s="1"/>
      <c r="K288" s="1"/>
      <c r="L288" s="1"/>
      <c r="M288" s="14"/>
      <c r="N288" s="18" t="str">
        <f t="shared" si="16"/>
        <v/>
      </c>
    </row>
    <row r="289" spans="1:14" x14ac:dyDescent="0.45">
      <c r="A289" s="9"/>
      <c r="B289" s="9"/>
      <c r="C289" s="9"/>
      <c r="D289" s="9"/>
      <c r="E289" s="15" t="str">
        <f>IF(ISBLANK(B289), "",ROUND(Calc!O289, 1))</f>
        <v/>
      </c>
      <c r="F289" s="15" t="str">
        <f t="shared" si="13"/>
        <v/>
      </c>
      <c r="G289" s="16" t="str">
        <f>IF(ISBLANK(B289), "",IF(F289=B289, 'Calc - Win Probability'!N289, 1-'Calc - Win Probability'!N289))</f>
        <v/>
      </c>
      <c r="H289" s="15" t="str">
        <f t="shared" si="14"/>
        <v/>
      </c>
      <c r="I289" s="15" t="str">
        <f t="shared" si="15"/>
        <v/>
      </c>
      <c r="J289" s="1"/>
      <c r="K289" s="1"/>
      <c r="L289" s="1"/>
      <c r="M289" s="14"/>
      <c r="N289" s="18" t="str">
        <f t="shared" si="16"/>
        <v/>
      </c>
    </row>
    <row r="290" spans="1:14" x14ac:dyDescent="0.45">
      <c r="A290" s="9"/>
      <c r="B290" s="9"/>
      <c r="C290" s="9"/>
      <c r="D290" s="9"/>
      <c r="E290" s="15" t="str">
        <f>IF(ISBLANK(B290), "",ROUND(Calc!O290, 1))</f>
        <v/>
      </c>
      <c r="F290" s="15" t="str">
        <f t="shared" si="13"/>
        <v/>
      </c>
      <c r="G290" s="16" t="str">
        <f>IF(ISBLANK(B290), "",IF(F290=B290, 'Calc - Win Probability'!N290, 1-'Calc - Win Probability'!N290))</f>
        <v/>
      </c>
      <c r="H290" s="15" t="str">
        <f t="shared" si="14"/>
        <v/>
      </c>
      <c r="I290" s="15" t="str">
        <f t="shared" si="15"/>
        <v/>
      </c>
      <c r="J290" s="1"/>
      <c r="K290" s="1"/>
      <c r="L290" s="1"/>
      <c r="M290" s="14"/>
      <c r="N290" s="18" t="str">
        <f t="shared" si="16"/>
        <v/>
      </c>
    </row>
    <row r="291" spans="1:14" x14ac:dyDescent="0.45">
      <c r="A291" s="9"/>
      <c r="B291" s="9"/>
      <c r="C291" s="9"/>
      <c r="D291" s="9"/>
      <c r="E291" s="15" t="str">
        <f>IF(ISBLANK(B291), "",ROUND(Calc!O291, 1))</f>
        <v/>
      </c>
      <c r="F291" s="15" t="str">
        <f t="shared" si="13"/>
        <v/>
      </c>
      <c r="G291" s="16" t="str">
        <f>IF(ISBLANK(B291), "",IF(F291=B291, 'Calc - Win Probability'!N291, 1-'Calc - Win Probability'!N291))</f>
        <v/>
      </c>
      <c r="H291" s="15" t="str">
        <f t="shared" si="14"/>
        <v/>
      </c>
      <c r="I291" s="15" t="str">
        <f t="shared" si="15"/>
        <v/>
      </c>
      <c r="J291" s="1"/>
      <c r="K291" s="1"/>
      <c r="L291" s="1"/>
      <c r="M291" s="14"/>
      <c r="N291" s="18" t="str">
        <f t="shared" si="16"/>
        <v/>
      </c>
    </row>
    <row r="292" spans="1:14" x14ac:dyDescent="0.45">
      <c r="A292" s="9"/>
      <c r="B292" s="9"/>
      <c r="C292" s="9"/>
      <c r="D292" s="9"/>
      <c r="E292" s="15" t="str">
        <f>IF(ISBLANK(B292), "",ROUND(Calc!O292, 1))</f>
        <v/>
      </c>
      <c r="F292" s="15" t="str">
        <f t="shared" si="13"/>
        <v/>
      </c>
      <c r="G292" s="16" t="str">
        <f>IF(ISBLANK(B292), "",IF(F292=B292, 'Calc - Win Probability'!N292, 1-'Calc - Win Probability'!N292))</f>
        <v/>
      </c>
      <c r="H292" s="15" t="str">
        <f t="shared" si="14"/>
        <v/>
      </c>
      <c r="I292" s="15" t="str">
        <f t="shared" si="15"/>
        <v/>
      </c>
      <c r="J292" s="1"/>
      <c r="K292" s="1"/>
      <c r="L292" s="1"/>
      <c r="M292" s="14"/>
      <c r="N292" s="18" t="str">
        <f t="shared" si="16"/>
        <v/>
      </c>
    </row>
    <row r="293" spans="1:14" x14ac:dyDescent="0.45">
      <c r="A293" s="9"/>
      <c r="B293" s="9"/>
      <c r="C293" s="9"/>
      <c r="D293" s="9"/>
      <c r="E293" s="15" t="str">
        <f>IF(ISBLANK(B293), "",ROUND(Calc!O293, 1))</f>
        <v/>
      </c>
      <c r="F293" s="15" t="str">
        <f t="shared" si="13"/>
        <v/>
      </c>
      <c r="G293" s="16" t="str">
        <f>IF(ISBLANK(B293), "",IF(F293=B293, 'Calc - Win Probability'!N293, 1-'Calc - Win Probability'!N293))</f>
        <v/>
      </c>
      <c r="H293" s="15" t="str">
        <f t="shared" si="14"/>
        <v/>
      </c>
      <c r="I293" s="15" t="str">
        <f t="shared" si="15"/>
        <v/>
      </c>
      <c r="J293" s="1"/>
      <c r="K293" s="1"/>
      <c r="L293" s="1"/>
      <c r="M293" s="14"/>
      <c r="N293" s="18" t="str">
        <f t="shared" si="16"/>
        <v/>
      </c>
    </row>
    <row r="294" spans="1:14" x14ac:dyDescent="0.45">
      <c r="A294" s="9"/>
      <c r="B294" s="9"/>
      <c r="C294" s="9"/>
      <c r="D294" s="9"/>
      <c r="E294" s="15" t="str">
        <f>IF(ISBLANK(B294), "",ROUND(Calc!O294, 1))</f>
        <v/>
      </c>
      <c r="F294" s="15" t="str">
        <f t="shared" si="13"/>
        <v/>
      </c>
      <c r="G294" s="16" t="str">
        <f>IF(ISBLANK(B294), "",IF(F294=B294, 'Calc - Win Probability'!N294, 1-'Calc - Win Probability'!N294))</f>
        <v/>
      </c>
      <c r="H294" s="15" t="str">
        <f t="shared" si="14"/>
        <v/>
      </c>
      <c r="I294" s="15" t="str">
        <f t="shared" si="15"/>
        <v/>
      </c>
      <c r="J294" s="1"/>
      <c r="K294" s="1"/>
      <c r="L294" s="1"/>
      <c r="M294" s="14"/>
      <c r="N294" s="18" t="str">
        <f t="shared" si="16"/>
        <v/>
      </c>
    </row>
    <row r="295" spans="1:14" x14ac:dyDescent="0.45">
      <c r="A295" s="9"/>
      <c r="B295" s="9"/>
      <c r="C295" s="9"/>
      <c r="D295" s="9"/>
      <c r="E295" s="15" t="str">
        <f>IF(ISBLANK(B295), "",ROUND(Calc!O295, 1))</f>
        <v/>
      </c>
      <c r="F295" s="15" t="str">
        <f t="shared" si="13"/>
        <v/>
      </c>
      <c r="G295" s="16" t="str">
        <f>IF(ISBLANK(B295), "",IF(F295=B295, 'Calc - Win Probability'!N295, 1-'Calc - Win Probability'!N295))</f>
        <v/>
      </c>
      <c r="H295" s="15" t="str">
        <f t="shared" si="14"/>
        <v/>
      </c>
      <c r="I295" s="15" t="str">
        <f t="shared" si="15"/>
        <v/>
      </c>
      <c r="J295" s="1"/>
      <c r="K295" s="1"/>
      <c r="L295" s="1"/>
      <c r="M295" s="14"/>
      <c r="N295" s="18" t="str">
        <f t="shared" si="16"/>
        <v/>
      </c>
    </row>
    <row r="296" spans="1:14" x14ac:dyDescent="0.45">
      <c r="A296" s="9"/>
      <c r="B296" s="9"/>
      <c r="C296" s="9"/>
      <c r="D296" s="9"/>
      <c r="E296" s="15" t="str">
        <f>IF(ISBLANK(B296), "",ROUND(Calc!O296, 1))</f>
        <v/>
      </c>
      <c r="F296" s="15" t="str">
        <f t="shared" si="13"/>
        <v/>
      </c>
      <c r="G296" s="16" t="str">
        <f>IF(ISBLANK(B296), "",IF(F296=B296, 'Calc - Win Probability'!N296, 1-'Calc - Win Probability'!N296))</f>
        <v/>
      </c>
      <c r="H296" s="15" t="str">
        <f t="shared" si="14"/>
        <v/>
      </c>
      <c r="I296" s="15" t="str">
        <f t="shared" si="15"/>
        <v/>
      </c>
      <c r="J296" s="1"/>
      <c r="K296" s="1"/>
      <c r="L296" s="1"/>
      <c r="M296" s="14"/>
      <c r="N296" s="18" t="str">
        <f t="shared" si="16"/>
        <v/>
      </c>
    </row>
    <row r="297" spans="1:14" x14ac:dyDescent="0.45">
      <c r="A297" s="9"/>
      <c r="B297" s="9"/>
      <c r="C297" s="9"/>
      <c r="D297" s="9"/>
      <c r="E297" s="15" t="str">
        <f>IF(ISBLANK(B297), "",ROUND(Calc!O297, 1))</f>
        <v/>
      </c>
      <c r="F297" s="15" t="str">
        <f t="shared" si="13"/>
        <v/>
      </c>
      <c r="G297" s="16" t="str">
        <f>IF(ISBLANK(B297), "",IF(F297=B297, 'Calc - Win Probability'!N297, 1-'Calc - Win Probability'!N297))</f>
        <v/>
      </c>
      <c r="H297" s="15" t="str">
        <f t="shared" si="14"/>
        <v/>
      </c>
      <c r="I297" s="15" t="str">
        <f t="shared" si="15"/>
        <v/>
      </c>
      <c r="J297" s="1"/>
      <c r="K297" s="1"/>
      <c r="L297" s="1"/>
      <c r="M297" s="14"/>
      <c r="N297" s="18" t="str">
        <f t="shared" si="16"/>
        <v/>
      </c>
    </row>
    <row r="298" spans="1:14" x14ac:dyDescent="0.45">
      <c r="A298" s="9"/>
      <c r="B298" s="9"/>
      <c r="C298" s="9"/>
      <c r="D298" s="9"/>
      <c r="E298" s="15" t="str">
        <f>IF(ISBLANK(B298), "",ROUND(Calc!O298, 1))</f>
        <v/>
      </c>
      <c r="F298" s="15" t="str">
        <f t="shared" si="13"/>
        <v/>
      </c>
      <c r="G298" s="16" t="str">
        <f>IF(ISBLANK(B298), "",IF(F298=B298, 'Calc - Win Probability'!N298, 1-'Calc - Win Probability'!N298))</f>
        <v/>
      </c>
      <c r="H298" s="15" t="str">
        <f t="shared" si="14"/>
        <v/>
      </c>
      <c r="I298" s="15" t="str">
        <f t="shared" si="15"/>
        <v/>
      </c>
      <c r="J298" s="1"/>
      <c r="K298" s="1"/>
      <c r="L298" s="1"/>
      <c r="M298" s="14"/>
      <c r="N298" s="18" t="str">
        <f t="shared" si="16"/>
        <v/>
      </c>
    </row>
    <row r="299" spans="1:14" x14ac:dyDescent="0.45">
      <c r="A299" s="9"/>
      <c r="B299" s="9"/>
      <c r="C299" s="9"/>
      <c r="D299" s="9"/>
      <c r="E299" s="15" t="str">
        <f>IF(ISBLANK(B299), "",ROUND(Calc!O299, 1))</f>
        <v/>
      </c>
      <c r="F299" s="15" t="str">
        <f t="shared" si="13"/>
        <v/>
      </c>
      <c r="G299" s="16" t="str">
        <f>IF(ISBLANK(B299), "",IF(F299=B299, 'Calc - Win Probability'!N299, 1-'Calc - Win Probability'!N299))</f>
        <v/>
      </c>
      <c r="H299" s="15" t="str">
        <f t="shared" si="14"/>
        <v/>
      </c>
      <c r="I299" s="15" t="str">
        <f t="shared" si="15"/>
        <v/>
      </c>
      <c r="J299" s="1"/>
      <c r="K299" s="1"/>
      <c r="L299" s="1"/>
      <c r="M299" s="14"/>
      <c r="N299" s="18" t="str">
        <f t="shared" si="16"/>
        <v/>
      </c>
    </row>
    <row r="300" spans="1:14" x14ac:dyDescent="0.45">
      <c r="A300" s="9"/>
      <c r="B300" s="9"/>
      <c r="C300" s="9"/>
      <c r="D300" s="9"/>
      <c r="E300" s="15" t="str">
        <f>IF(ISBLANK(B300), "",ROUND(Calc!O300, 1))</f>
        <v/>
      </c>
      <c r="F300" s="15" t="str">
        <f t="shared" si="13"/>
        <v/>
      </c>
      <c r="G300" s="16" t="str">
        <f>IF(ISBLANK(B300), "",IF(F300=B300, 'Calc - Win Probability'!N300, 1-'Calc - Win Probability'!N300))</f>
        <v/>
      </c>
      <c r="H300" s="15" t="str">
        <f t="shared" si="14"/>
        <v/>
      </c>
      <c r="I300" s="15" t="str">
        <f t="shared" si="15"/>
        <v/>
      </c>
      <c r="J300" s="1"/>
      <c r="K300" s="1"/>
      <c r="L300" s="1"/>
      <c r="M300" s="14"/>
      <c r="N300" s="18" t="str">
        <f t="shared" si="16"/>
        <v/>
      </c>
    </row>
    <row r="301" spans="1:14" x14ac:dyDescent="0.45">
      <c r="A301" s="9"/>
      <c r="B301" s="9"/>
      <c r="C301" s="9"/>
      <c r="D301" s="9"/>
      <c r="E301" s="15" t="str">
        <f>IF(ISBLANK(B301), "",ROUND(Calc!O301, 1))</f>
        <v/>
      </c>
      <c r="F301" s="15" t="str">
        <f t="shared" si="13"/>
        <v/>
      </c>
      <c r="G301" s="16" t="str">
        <f>IF(ISBLANK(B301), "",IF(F301=B301, 'Calc - Win Probability'!N301, 1-'Calc - Win Probability'!N301))</f>
        <v/>
      </c>
      <c r="H301" s="15" t="str">
        <f t="shared" si="14"/>
        <v/>
      </c>
      <c r="I301" s="15" t="str">
        <f t="shared" si="15"/>
        <v/>
      </c>
      <c r="J301" s="1"/>
      <c r="K301" s="1"/>
      <c r="L301" s="1"/>
      <c r="M301" s="14"/>
      <c r="N301" s="18" t="str">
        <f t="shared" si="16"/>
        <v/>
      </c>
    </row>
    <row r="302" spans="1:14" x14ac:dyDescent="0.45">
      <c r="A302" s="9"/>
      <c r="B302" s="9"/>
      <c r="C302" s="9"/>
      <c r="D302" s="9"/>
      <c r="E302" s="15" t="str">
        <f>IF(ISBLANK(B302), "",ROUND(Calc!O302, 1))</f>
        <v/>
      </c>
      <c r="F302" s="15" t="str">
        <f t="shared" si="13"/>
        <v/>
      </c>
      <c r="G302" s="16" t="str">
        <f>IF(ISBLANK(B302), "",IF(F302=B302, 'Calc - Win Probability'!N302, 1-'Calc - Win Probability'!N302))</f>
        <v/>
      </c>
      <c r="H302" s="15" t="str">
        <f t="shared" si="14"/>
        <v/>
      </c>
      <c r="I302" s="15" t="str">
        <f t="shared" si="15"/>
        <v/>
      </c>
      <c r="J302" s="1"/>
      <c r="K302" s="1"/>
      <c r="L302" s="1"/>
      <c r="M302" s="14"/>
      <c r="N302" s="18" t="str">
        <f t="shared" si="16"/>
        <v/>
      </c>
    </row>
    <row r="303" spans="1:14" x14ac:dyDescent="0.45">
      <c r="A303" s="9"/>
      <c r="B303" s="9"/>
      <c r="C303" s="9"/>
      <c r="D303" s="9"/>
      <c r="E303" s="15" t="str">
        <f>IF(ISBLANK(B303), "",ROUND(Calc!O303, 1))</f>
        <v/>
      </c>
      <c r="F303" s="15" t="str">
        <f t="shared" si="13"/>
        <v/>
      </c>
      <c r="G303" s="16" t="str">
        <f>IF(ISBLANK(B303), "",IF(F303=B303, 'Calc - Win Probability'!N303, 1-'Calc - Win Probability'!N303))</f>
        <v/>
      </c>
      <c r="H303" s="15" t="str">
        <f t="shared" si="14"/>
        <v/>
      </c>
      <c r="I303" s="15" t="str">
        <f t="shared" si="15"/>
        <v/>
      </c>
      <c r="J303" s="1"/>
      <c r="K303" s="1"/>
      <c r="L303" s="1"/>
      <c r="M303" s="14"/>
      <c r="N303" s="18" t="str">
        <f t="shared" si="16"/>
        <v/>
      </c>
    </row>
    <row r="304" spans="1:14" x14ac:dyDescent="0.45">
      <c r="A304" s="9"/>
      <c r="B304" s="9"/>
      <c r="C304" s="9"/>
      <c r="D304" s="9"/>
      <c r="E304" s="15" t="str">
        <f>IF(ISBLANK(B304), "",ROUND(Calc!O304, 1))</f>
        <v/>
      </c>
      <c r="F304" s="15" t="str">
        <f t="shared" si="13"/>
        <v/>
      </c>
      <c r="G304" s="16" t="str">
        <f>IF(ISBLANK(B304), "",IF(F304=B304, 'Calc - Win Probability'!N304, 1-'Calc - Win Probability'!N304))</f>
        <v/>
      </c>
      <c r="H304" s="15" t="str">
        <f t="shared" si="14"/>
        <v/>
      </c>
      <c r="I304" s="15" t="str">
        <f t="shared" si="15"/>
        <v/>
      </c>
      <c r="J304" s="1"/>
      <c r="K304" s="1"/>
      <c r="L304" s="1"/>
      <c r="M304" s="14"/>
      <c r="N304" s="18" t="str">
        <f t="shared" si="16"/>
        <v/>
      </c>
    </row>
    <row r="305" spans="1:14" x14ac:dyDescent="0.45">
      <c r="A305" s="9"/>
      <c r="B305" s="9"/>
      <c r="C305" s="9"/>
      <c r="D305" s="9"/>
      <c r="E305" s="15" t="str">
        <f>IF(ISBLANK(B305), "",ROUND(Calc!O305, 1))</f>
        <v/>
      </c>
      <c r="F305" s="15" t="str">
        <f t="shared" si="13"/>
        <v/>
      </c>
      <c r="G305" s="16" t="str">
        <f>IF(ISBLANK(B305), "",IF(F305=B305, 'Calc - Win Probability'!N305, 1-'Calc - Win Probability'!N305))</f>
        <v/>
      </c>
      <c r="H305" s="15" t="str">
        <f t="shared" si="14"/>
        <v/>
      </c>
      <c r="I305" s="15" t="str">
        <f t="shared" si="15"/>
        <v/>
      </c>
      <c r="J305" s="1"/>
      <c r="K305" s="1"/>
      <c r="L305" s="1"/>
      <c r="M305" s="14"/>
      <c r="N305" s="18" t="str">
        <f t="shared" si="16"/>
        <v/>
      </c>
    </row>
    <row r="306" spans="1:14" x14ac:dyDescent="0.45">
      <c r="A306" s="9"/>
      <c r="B306" s="9"/>
      <c r="C306" s="9"/>
      <c r="D306" s="9"/>
      <c r="E306" s="15" t="str">
        <f>IF(ISBLANK(B306), "",ROUND(Calc!O306, 1))</f>
        <v/>
      </c>
      <c r="F306" s="15" t="str">
        <f t="shared" si="13"/>
        <v/>
      </c>
      <c r="G306" s="16" t="str">
        <f>IF(ISBLANK(B306), "",IF(F306=B306, 'Calc - Win Probability'!N306, 1-'Calc - Win Probability'!N306))</f>
        <v/>
      </c>
      <c r="H306" s="15" t="str">
        <f t="shared" si="14"/>
        <v/>
      </c>
      <c r="I306" s="15" t="str">
        <f t="shared" si="15"/>
        <v/>
      </c>
      <c r="J306" s="1"/>
      <c r="K306" s="1"/>
      <c r="L306" s="1"/>
      <c r="M306" s="14"/>
      <c r="N306" s="18" t="str">
        <f t="shared" si="16"/>
        <v/>
      </c>
    </row>
    <row r="307" spans="1:14" x14ac:dyDescent="0.45">
      <c r="A307" s="9"/>
      <c r="B307" s="9"/>
      <c r="C307" s="9"/>
      <c r="D307" s="9"/>
      <c r="E307" s="15" t="str">
        <f>IF(ISBLANK(B307), "",ROUND(Calc!O307, 1))</f>
        <v/>
      </c>
      <c r="F307" s="15" t="str">
        <f t="shared" si="13"/>
        <v/>
      </c>
      <c r="G307" s="16" t="str">
        <f>IF(ISBLANK(B307), "",IF(F307=B307, 'Calc - Win Probability'!N307, 1-'Calc - Win Probability'!N307))</f>
        <v/>
      </c>
      <c r="H307" s="15" t="str">
        <f t="shared" si="14"/>
        <v/>
      </c>
      <c r="I307" s="15" t="str">
        <f t="shared" si="15"/>
        <v/>
      </c>
      <c r="J307" s="1"/>
      <c r="K307" s="1"/>
      <c r="L307" s="1"/>
      <c r="M307" s="14"/>
      <c r="N307" s="18" t="str">
        <f t="shared" si="16"/>
        <v/>
      </c>
    </row>
    <row r="308" spans="1:14" x14ac:dyDescent="0.45">
      <c r="A308" s="9"/>
      <c r="B308" s="9"/>
      <c r="C308" s="9"/>
      <c r="D308" s="9"/>
      <c r="E308" s="15" t="str">
        <f>IF(ISBLANK(B308), "",ROUND(Calc!O308, 1))</f>
        <v/>
      </c>
      <c r="F308" s="15" t="str">
        <f t="shared" si="13"/>
        <v/>
      </c>
      <c r="G308" s="16" t="str">
        <f>IF(ISBLANK(B308), "",IF(F308=B308, 'Calc - Win Probability'!N308, 1-'Calc - Win Probability'!N308))</f>
        <v/>
      </c>
      <c r="H308" s="15" t="str">
        <f t="shared" si="14"/>
        <v/>
      </c>
      <c r="I308" s="15" t="str">
        <f t="shared" si="15"/>
        <v/>
      </c>
      <c r="J308" s="1"/>
      <c r="K308" s="1"/>
      <c r="L308" s="1"/>
      <c r="M308" s="14"/>
      <c r="N308" s="18" t="str">
        <f t="shared" si="16"/>
        <v/>
      </c>
    </row>
    <row r="309" spans="1:14" x14ac:dyDescent="0.45">
      <c r="A309" s="9"/>
      <c r="B309" s="9"/>
      <c r="C309" s="9"/>
      <c r="D309" s="9"/>
      <c r="E309" s="15" t="str">
        <f>IF(ISBLANK(B309), "",ROUND(Calc!O309, 1))</f>
        <v/>
      </c>
      <c r="F309" s="15" t="str">
        <f t="shared" si="13"/>
        <v/>
      </c>
      <c r="G309" s="16" t="str">
        <f>IF(ISBLANK(B309), "",IF(F309=B309, 'Calc - Win Probability'!N309, 1-'Calc - Win Probability'!N309))</f>
        <v/>
      </c>
      <c r="H309" s="15" t="str">
        <f t="shared" si="14"/>
        <v/>
      </c>
      <c r="I309" s="15" t="str">
        <f t="shared" si="15"/>
        <v/>
      </c>
      <c r="J309" s="1"/>
      <c r="K309" s="1"/>
      <c r="L309" s="1"/>
      <c r="M309" s="14"/>
      <c r="N309" s="18" t="str">
        <f t="shared" si="16"/>
        <v/>
      </c>
    </row>
    <row r="310" spans="1:14" x14ac:dyDescent="0.45">
      <c r="A310" s="9"/>
      <c r="B310" s="9"/>
      <c r="C310" s="9"/>
      <c r="D310" s="9"/>
      <c r="E310" s="15" t="str">
        <f>IF(ISBLANK(B310), "",ROUND(Calc!O310, 1))</f>
        <v/>
      </c>
      <c r="F310" s="15" t="str">
        <f t="shared" si="13"/>
        <v/>
      </c>
      <c r="G310" s="16" t="str">
        <f>IF(ISBLANK(B310), "",IF(F310=B310, 'Calc - Win Probability'!N310, 1-'Calc - Win Probability'!N310))</f>
        <v/>
      </c>
      <c r="H310" s="15" t="str">
        <f t="shared" si="14"/>
        <v/>
      </c>
      <c r="I310" s="15" t="str">
        <f t="shared" si="15"/>
        <v/>
      </c>
      <c r="J310" s="1"/>
      <c r="K310" s="1"/>
      <c r="L310" s="1"/>
      <c r="M310" s="14"/>
      <c r="N310" s="18" t="str">
        <f t="shared" si="16"/>
        <v/>
      </c>
    </row>
    <row r="311" spans="1:14" x14ac:dyDescent="0.45">
      <c r="A311" s="9"/>
      <c r="B311" s="9"/>
      <c r="C311" s="9"/>
      <c r="D311" s="9"/>
      <c r="E311" s="15" t="str">
        <f>IF(ISBLANK(B311), "",ROUND(Calc!O311, 1))</f>
        <v/>
      </c>
      <c r="F311" s="15" t="str">
        <f t="shared" si="13"/>
        <v/>
      </c>
      <c r="G311" s="16" t="str">
        <f>IF(ISBLANK(B311), "",IF(F311=B311, 'Calc - Win Probability'!N311, 1-'Calc - Win Probability'!N311))</f>
        <v/>
      </c>
      <c r="H311" s="15" t="str">
        <f t="shared" si="14"/>
        <v/>
      </c>
      <c r="I311" s="15" t="str">
        <f t="shared" si="15"/>
        <v/>
      </c>
      <c r="J311" s="1"/>
      <c r="K311" s="1"/>
      <c r="L311" s="1"/>
      <c r="M311" s="14"/>
      <c r="N311" s="18" t="str">
        <f t="shared" si="16"/>
        <v/>
      </c>
    </row>
    <row r="312" spans="1:14" x14ac:dyDescent="0.45">
      <c r="A312" s="9"/>
      <c r="B312" s="9"/>
      <c r="C312" s="9"/>
      <c r="D312" s="9"/>
      <c r="E312" s="15" t="str">
        <f>IF(ISBLANK(B312), "",ROUND(Calc!O312, 1))</f>
        <v/>
      </c>
      <c r="F312" s="15" t="str">
        <f t="shared" si="13"/>
        <v/>
      </c>
      <c r="G312" s="16" t="str">
        <f>IF(ISBLANK(B312), "",IF(F312=B312, 'Calc - Win Probability'!N312, 1-'Calc - Win Probability'!N312))</f>
        <v/>
      </c>
      <c r="H312" s="15" t="str">
        <f t="shared" si="14"/>
        <v/>
      </c>
      <c r="I312" s="15" t="str">
        <f t="shared" si="15"/>
        <v/>
      </c>
      <c r="J312" s="1"/>
      <c r="K312" s="1"/>
      <c r="L312" s="1"/>
      <c r="M312" s="14"/>
      <c r="N312" s="18" t="str">
        <f t="shared" si="16"/>
        <v/>
      </c>
    </row>
    <row r="313" spans="1:14" x14ac:dyDescent="0.45">
      <c r="A313" s="9"/>
      <c r="B313" s="9"/>
      <c r="C313" s="9"/>
      <c r="D313" s="9"/>
      <c r="E313" s="15" t="str">
        <f>IF(ISBLANK(B313), "",ROUND(Calc!O313, 1))</f>
        <v/>
      </c>
      <c r="F313" s="15" t="str">
        <f t="shared" si="13"/>
        <v/>
      </c>
      <c r="G313" s="16" t="str">
        <f>IF(ISBLANK(B313), "",IF(F313=B313, 'Calc - Win Probability'!N313, 1-'Calc - Win Probability'!N313))</f>
        <v/>
      </c>
      <c r="H313" s="15" t="str">
        <f t="shared" si="14"/>
        <v/>
      </c>
      <c r="I313" s="15" t="str">
        <f t="shared" si="15"/>
        <v/>
      </c>
      <c r="J313" s="1"/>
      <c r="K313" s="1"/>
      <c r="L313" s="1"/>
      <c r="M313" s="14"/>
      <c r="N313" s="18" t="str">
        <f t="shared" si="16"/>
        <v/>
      </c>
    </row>
    <row r="314" spans="1:14" x14ac:dyDescent="0.45">
      <c r="A314" s="9"/>
      <c r="B314" s="9"/>
      <c r="C314" s="9"/>
      <c r="D314" s="9"/>
      <c r="E314" s="15" t="str">
        <f>IF(ISBLANK(B314), "",ROUND(Calc!O314, 1))</f>
        <v/>
      </c>
      <c r="F314" s="15" t="str">
        <f t="shared" si="13"/>
        <v/>
      </c>
      <c r="G314" s="16" t="str">
        <f>IF(ISBLANK(B314), "",IF(F314=B314, 'Calc - Win Probability'!N314, 1-'Calc - Win Probability'!N314))</f>
        <v/>
      </c>
      <c r="H314" s="15" t="str">
        <f t="shared" si="14"/>
        <v/>
      </c>
      <c r="I314" s="15" t="str">
        <f t="shared" si="15"/>
        <v/>
      </c>
      <c r="J314" s="1"/>
      <c r="K314" s="1"/>
      <c r="L314" s="1"/>
      <c r="M314" s="14"/>
      <c r="N314" s="18" t="str">
        <f t="shared" si="16"/>
        <v/>
      </c>
    </row>
    <row r="315" spans="1:14" x14ac:dyDescent="0.45">
      <c r="A315" s="9"/>
      <c r="B315" s="9"/>
      <c r="C315" s="9"/>
      <c r="D315" s="9"/>
      <c r="E315" s="15" t="str">
        <f>IF(ISBLANK(B315), "",ROUND(Calc!O315, 1))</f>
        <v/>
      </c>
      <c r="F315" s="15" t="str">
        <f t="shared" si="13"/>
        <v/>
      </c>
      <c r="G315" s="16" t="str">
        <f>IF(ISBLANK(B315), "",IF(F315=B315, 'Calc - Win Probability'!N315, 1-'Calc - Win Probability'!N315))</f>
        <v/>
      </c>
      <c r="H315" s="15" t="str">
        <f t="shared" si="14"/>
        <v/>
      </c>
      <c r="I315" s="15" t="str">
        <f t="shared" si="15"/>
        <v/>
      </c>
      <c r="J315" s="1"/>
      <c r="K315" s="1"/>
      <c r="L315" s="1"/>
      <c r="M315" s="14"/>
      <c r="N315" s="18" t="str">
        <f t="shared" si="16"/>
        <v/>
      </c>
    </row>
    <row r="316" spans="1:14" x14ac:dyDescent="0.45">
      <c r="A316" s="9"/>
      <c r="B316" s="9"/>
      <c r="C316" s="9"/>
      <c r="D316" s="9"/>
      <c r="E316" s="15" t="str">
        <f>IF(ISBLANK(B316), "",ROUND(Calc!O316, 1))</f>
        <v/>
      </c>
      <c r="F316" s="15" t="str">
        <f t="shared" si="13"/>
        <v/>
      </c>
      <c r="G316" s="16" t="str">
        <f>IF(ISBLANK(B316), "",IF(F316=B316, 'Calc - Win Probability'!N316, 1-'Calc - Win Probability'!N316))</f>
        <v/>
      </c>
      <c r="H316" s="15" t="str">
        <f t="shared" si="14"/>
        <v/>
      </c>
      <c r="I316" s="15" t="str">
        <f t="shared" si="15"/>
        <v/>
      </c>
      <c r="J316" s="1"/>
      <c r="K316" s="1"/>
      <c r="L316" s="1"/>
      <c r="M316" s="14"/>
      <c r="N316" s="18" t="str">
        <f t="shared" si="16"/>
        <v/>
      </c>
    </row>
    <row r="317" spans="1:14" x14ac:dyDescent="0.45">
      <c r="A317" s="9"/>
      <c r="B317" s="9"/>
      <c r="C317" s="9"/>
      <c r="D317" s="9"/>
      <c r="E317" s="15" t="str">
        <f>IF(ISBLANK(B317), "",ROUND(Calc!O317, 1))</f>
        <v/>
      </c>
      <c r="F317" s="15" t="str">
        <f t="shared" si="13"/>
        <v/>
      </c>
      <c r="G317" s="16" t="str">
        <f>IF(ISBLANK(B317), "",IF(F317=B317, 'Calc - Win Probability'!N317, 1-'Calc - Win Probability'!N317))</f>
        <v/>
      </c>
      <c r="H317" s="15" t="str">
        <f t="shared" si="14"/>
        <v/>
      </c>
      <c r="I317" s="15" t="str">
        <f t="shared" si="15"/>
        <v/>
      </c>
      <c r="J317" s="1"/>
      <c r="K317" s="1"/>
      <c r="L317" s="1"/>
      <c r="M317" s="14"/>
      <c r="N317" s="18" t="str">
        <f t="shared" si="16"/>
        <v/>
      </c>
    </row>
    <row r="318" spans="1:14" x14ac:dyDescent="0.45">
      <c r="A318" s="9"/>
      <c r="B318" s="9"/>
      <c r="C318" s="9"/>
      <c r="D318" s="9"/>
      <c r="E318" s="15" t="str">
        <f>IF(ISBLANK(B318), "",ROUND(Calc!O318, 1))</f>
        <v/>
      </c>
      <c r="F318" s="15" t="str">
        <f t="shared" si="13"/>
        <v/>
      </c>
      <c r="G318" s="16" t="str">
        <f>IF(ISBLANK(B318), "",IF(F318=B318, 'Calc - Win Probability'!N318, 1-'Calc - Win Probability'!N318))</f>
        <v/>
      </c>
      <c r="H318" s="15" t="str">
        <f t="shared" si="14"/>
        <v/>
      </c>
      <c r="I318" s="15" t="str">
        <f t="shared" si="15"/>
        <v/>
      </c>
      <c r="J318" s="1"/>
      <c r="K318" s="1"/>
      <c r="L318" s="1"/>
      <c r="M318" s="14"/>
      <c r="N318" s="18" t="str">
        <f t="shared" si="16"/>
        <v/>
      </c>
    </row>
    <row r="319" spans="1:14" x14ac:dyDescent="0.45">
      <c r="A319" s="9"/>
      <c r="B319" s="9"/>
      <c r="C319" s="9"/>
      <c r="D319" s="9"/>
      <c r="E319" s="15" t="str">
        <f>IF(ISBLANK(B319), "",ROUND(Calc!O319, 1))</f>
        <v/>
      </c>
      <c r="F319" s="15" t="str">
        <f t="shared" si="13"/>
        <v/>
      </c>
      <c r="G319" s="16" t="str">
        <f>IF(ISBLANK(B319), "",IF(F319=B319, 'Calc - Win Probability'!N319, 1-'Calc - Win Probability'!N319))</f>
        <v/>
      </c>
      <c r="H319" s="15" t="str">
        <f t="shared" si="14"/>
        <v/>
      </c>
      <c r="I319" s="15" t="str">
        <f t="shared" si="15"/>
        <v/>
      </c>
      <c r="J319" s="1"/>
      <c r="K319" s="1"/>
      <c r="L319" s="1"/>
      <c r="M319" s="14"/>
      <c r="N319" s="18" t="str">
        <f t="shared" si="16"/>
        <v/>
      </c>
    </row>
    <row r="320" spans="1:14" x14ac:dyDescent="0.45">
      <c r="A320" s="9"/>
      <c r="B320" s="9"/>
      <c r="C320" s="9"/>
      <c r="D320" s="9"/>
      <c r="E320" s="15" t="str">
        <f>IF(ISBLANK(B320), "",ROUND(Calc!O320, 1))</f>
        <v/>
      </c>
      <c r="F320" s="15" t="str">
        <f t="shared" si="13"/>
        <v/>
      </c>
      <c r="G320" s="16" t="str">
        <f>IF(ISBLANK(B320), "",IF(F320=B320, 'Calc - Win Probability'!N320, 1-'Calc - Win Probability'!N320))</f>
        <v/>
      </c>
      <c r="H320" s="15" t="str">
        <f t="shared" si="14"/>
        <v/>
      </c>
      <c r="I320" s="15" t="str">
        <f t="shared" si="15"/>
        <v/>
      </c>
      <c r="J320" s="1"/>
      <c r="K320" s="1"/>
      <c r="L320" s="1"/>
      <c r="M320" s="14"/>
      <c r="N320" s="18" t="str">
        <f t="shared" si="16"/>
        <v/>
      </c>
    </row>
    <row r="321" spans="1:14" x14ac:dyDescent="0.45">
      <c r="A321" s="9"/>
      <c r="B321" s="9"/>
      <c r="C321" s="9"/>
      <c r="D321" s="9"/>
      <c r="E321" s="15" t="str">
        <f>IF(ISBLANK(B321), "",ROUND(Calc!O321, 1))</f>
        <v/>
      </c>
      <c r="F321" s="15" t="str">
        <f t="shared" si="13"/>
        <v/>
      </c>
      <c r="G321" s="16" t="str">
        <f>IF(ISBLANK(B321), "",IF(F321=B321, 'Calc - Win Probability'!N321, 1-'Calc - Win Probability'!N321))</f>
        <v/>
      </c>
      <c r="H321" s="15" t="str">
        <f t="shared" si="14"/>
        <v/>
      </c>
      <c r="I321" s="15" t="str">
        <f t="shared" si="15"/>
        <v/>
      </c>
      <c r="J321" s="1"/>
      <c r="K321" s="1"/>
      <c r="L321" s="1"/>
      <c r="M321" s="14"/>
      <c r="N321" s="18" t="str">
        <f t="shared" si="16"/>
        <v/>
      </c>
    </row>
    <row r="322" spans="1:14" x14ac:dyDescent="0.45">
      <c r="A322" s="9"/>
      <c r="B322" s="9"/>
      <c r="C322" s="9"/>
      <c r="D322" s="9"/>
      <c r="E322" s="15" t="str">
        <f>IF(ISBLANK(B322), "",ROUND(Calc!O322, 1))</f>
        <v/>
      </c>
      <c r="F322" s="15" t="str">
        <f t="shared" si="13"/>
        <v/>
      </c>
      <c r="G322" s="16" t="str">
        <f>IF(ISBLANK(B322), "",IF(F322=B322, 'Calc - Win Probability'!N322, 1-'Calc - Win Probability'!N322))</f>
        <v/>
      </c>
      <c r="H322" s="15" t="str">
        <f t="shared" si="14"/>
        <v/>
      </c>
      <c r="I322" s="15" t="str">
        <f t="shared" si="15"/>
        <v/>
      </c>
      <c r="J322" s="1"/>
      <c r="K322" s="1"/>
      <c r="L322" s="1"/>
      <c r="M322" s="14"/>
      <c r="N322" s="18" t="str">
        <f t="shared" si="16"/>
        <v/>
      </c>
    </row>
    <row r="323" spans="1:14" x14ac:dyDescent="0.45">
      <c r="A323" s="9"/>
      <c r="B323" s="9"/>
      <c r="C323" s="9"/>
      <c r="D323" s="9"/>
      <c r="E323" s="15" t="str">
        <f>IF(ISBLANK(B323), "",ROUND(Calc!O323, 1))</f>
        <v/>
      </c>
      <c r="F323" s="15" t="str">
        <f t="shared" si="13"/>
        <v/>
      </c>
      <c r="G323" s="16" t="str">
        <f>IF(ISBLANK(B323), "",IF(F323=B323, 'Calc - Win Probability'!N323, 1-'Calc - Win Probability'!N323))</f>
        <v/>
      </c>
      <c r="H323" s="15" t="str">
        <f t="shared" si="14"/>
        <v/>
      </c>
      <c r="I323" s="15" t="str">
        <f t="shared" si="15"/>
        <v/>
      </c>
      <c r="J323" s="1"/>
      <c r="K323" s="1"/>
      <c r="L323" s="1"/>
      <c r="M323" s="14"/>
      <c r="N323" s="18" t="str">
        <f t="shared" si="16"/>
        <v/>
      </c>
    </row>
    <row r="324" spans="1:14" x14ac:dyDescent="0.45">
      <c r="A324" s="9"/>
      <c r="B324" s="9"/>
      <c r="C324" s="9"/>
      <c r="D324" s="9"/>
      <c r="E324" s="15" t="str">
        <f>IF(ISBLANK(B324), "",ROUND(Calc!O324, 1))</f>
        <v/>
      </c>
      <c r="F324" s="15" t="str">
        <f t="shared" si="13"/>
        <v/>
      </c>
      <c r="G324" s="16" t="str">
        <f>IF(ISBLANK(B324), "",IF(F324=B324, 'Calc - Win Probability'!N324, 1-'Calc - Win Probability'!N324))</f>
        <v/>
      </c>
      <c r="H324" s="15" t="str">
        <f t="shared" si="14"/>
        <v/>
      </c>
      <c r="I324" s="15" t="str">
        <f t="shared" si="15"/>
        <v/>
      </c>
      <c r="J324" s="1"/>
      <c r="K324" s="1"/>
      <c r="L324" s="1"/>
      <c r="M324" s="14"/>
      <c r="N324" s="18" t="str">
        <f t="shared" si="16"/>
        <v/>
      </c>
    </row>
    <row r="325" spans="1:14" x14ac:dyDescent="0.45">
      <c r="A325" s="9"/>
      <c r="B325" s="9"/>
      <c r="C325" s="9"/>
      <c r="D325" s="9"/>
      <c r="E325" s="15" t="str">
        <f>IF(ISBLANK(B325), "",ROUND(Calc!O325, 1))</f>
        <v/>
      </c>
      <c r="F325" s="15" t="str">
        <f t="shared" si="13"/>
        <v/>
      </c>
      <c r="G325" s="16" t="str">
        <f>IF(ISBLANK(B325), "",IF(F325=B325, 'Calc - Win Probability'!N325, 1-'Calc - Win Probability'!N325))</f>
        <v/>
      </c>
      <c r="H325" s="15" t="str">
        <f t="shared" si="14"/>
        <v/>
      </c>
      <c r="I325" s="15" t="str">
        <f t="shared" si="15"/>
        <v/>
      </c>
      <c r="J325" s="1"/>
      <c r="K325" s="1"/>
      <c r="L325" s="1"/>
      <c r="M325" s="14"/>
      <c r="N325" s="18" t="str">
        <f t="shared" si="16"/>
        <v/>
      </c>
    </row>
    <row r="326" spans="1:14" x14ac:dyDescent="0.45">
      <c r="A326" s="9"/>
      <c r="B326" s="9"/>
      <c r="C326" s="9"/>
      <c r="D326" s="9"/>
      <c r="E326" s="15" t="str">
        <f>IF(ISBLANK(B326), "",ROUND(Calc!O326, 1))</f>
        <v/>
      </c>
      <c r="F326" s="15" t="str">
        <f t="shared" si="13"/>
        <v/>
      </c>
      <c r="G326" s="16" t="str">
        <f>IF(ISBLANK(B326), "",IF(F326=B326, 'Calc - Win Probability'!N326, 1-'Calc - Win Probability'!N326))</f>
        <v/>
      </c>
      <c r="H326" s="15" t="str">
        <f t="shared" si="14"/>
        <v/>
      </c>
      <c r="I326" s="15" t="str">
        <f t="shared" si="15"/>
        <v/>
      </c>
      <c r="J326" s="1"/>
      <c r="K326" s="1"/>
      <c r="L326" s="1"/>
      <c r="M326" s="14"/>
      <c r="N326" s="18" t="str">
        <f t="shared" si="16"/>
        <v/>
      </c>
    </row>
    <row r="327" spans="1:14" x14ac:dyDescent="0.45">
      <c r="A327" s="9"/>
      <c r="B327" s="9"/>
      <c r="C327" s="9"/>
      <c r="D327" s="9"/>
      <c r="E327" s="15" t="str">
        <f>IF(ISBLANK(B327), "",ROUND(Calc!O327, 1))</f>
        <v/>
      </c>
      <c r="F327" s="15" t="str">
        <f t="shared" si="13"/>
        <v/>
      </c>
      <c r="G327" s="16" t="str">
        <f>IF(ISBLANK(B327), "",IF(F327=B327, 'Calc - Win Probability'!N327, 1-'Calc - Win Probability'!N327))</f>
        <v/>
      </c>
      <c r="H327" s="15" t="str">
        <f t="shared" si="14"/>
        <v/>
      </c>
      <c r="I327" s="15" t="str">
        <f t="shared" si="15"/>
        <v/>
      </c>
      <c r="J327" s="1"/>
      <c r="K327" s="1"/>
      <c r="L327" s="1"/>
      <c r="M327" s="14"/>
      <c r="N327" s="18" t="str">
        <f t="shared" si="16"/>
        <v/>
      </c>
    </row>
    <row r="328" spans="1:14" x14ac:dyDescent="0.45">
      <c r="A328" s="9"/>
      <c r="B328" s="9"/>
      <c r="C328" s="9"/>
      <c r="D328" s="9"/>
      <c r="E328" s="15" t="str">
        <f>IF(ISBLANK(B328), "",ROUND(Calc!O328, 1))</f>
        <v/>
      </c>
      <c r="F328" s="15" t="str">
        <f t="shared" si="13"/>
        <v/>
      </c>
      <c r="G328" s="16" t="str">
        <f>IF(ISBLANK(B328), "",IF(F328=B328, 'Calc - Win Probability'!N328, 1-'Calc - Win Probability'!N328))</f>
        <v/>
      </c>
      <c r="H328" s="15" t="str">
        <f t="shared" si="14"/>
        <v/>
      </c>
      <c r="I328" s="15" t="str">
        <f t="shared" si="15"/>
        <v/>
      </c>
      <c r="J328" s="1"/>
      <c r="K328" s="1"/>
      <c r="L328" s="1"/>
      <c r="M328" s="14"/>
      <c r="N328" s="18" t="str">
        <f t="shared" si="16"/>
        <v/>
      </c>
    </row>
    <row r="329" spans="1:14" x14ac:dyDescent="0.45">
      <c r="A329" s="9"/>
      <c r="B329" s="9"/>
      <c r="C329" s="9"/>
      <c r="D329" s="9"/>
      <c r="E329" s="15" t="str">
        <f>IF(ISBLANK(B329), "",ROUND(Calc!O329, 1))</f>
        <v/>
      </c>
      <c r="F329" s="15" t="str">
        <f t="shared" si="13"/>
        <v/>
      </c>
      <c r="G329" s="16" t="str">
        <f>IF(ISBLANK(B329), "",IF(F329=B329, 'Calc - Win Probability'!N329, 1-'Calc - Win Probability'!N329))</f>
        <v/>
      </c>
      <c r="H329" s="15" t="str">
        <f t="shared" si="14"/>
        <v/>
      </c>
      <c r="I329" s="15" t="str">
        <f t="shared" si="15"/>
        <v/>
      </c>
      <c r="J329" s="1"/>
      <c r="K329" s="1"/>
      <c r="L329" s="1"/>
      <c r="M329" s="14"/>
      <c r="N329" s="18" t="str">
        <f t="shared" si="16"/>
        <v/>
      </c>
    </row>
    <row r="330" spans="1:14" x14ac:dyDescent="0.45">
      <c r="A330" s="9"/>
      <c r="B330" s="9"/>
      <c r="C330" s="9"/>
      <c r="D330" s="9"/>
      <c r="E330" s="15" t="str">
        <f>IF(ISBLANK(B330), "",ROUND(Calc!O330, 1))</f>
        <v/>
      </c>
      <c r="F330" s="15" t="str">
        <f t="shared" si="13"/>
        <v/>
      </c>
      <c r="G330" s="16" t="str">
        <f>IF(ISBLANK(B330), "",IF(F330=B330, 'Calc - Win Probability'!N330, 1-'Calc - Win Probability'!N330))</f>
        <v/>
      </c>
      <c r="H330" s="15" t="str">
        <f t="shared" si="14"/>
        <v/>
      </c>
      <c r="I330" s="15" t="str">
        <f t="shared" si="15"/>
        <v/>
      </c>
      <c r="J330" s="1"/>
      <c r="K330" s="1"/>
      <c r="L330" s="1"/>
      <c r="M330" s="14"/>
      <c r="N330" s="18" t="str">
        <f t="shared" si="16"/>
        <v/>
      </c>
    </row>
    <row r="331" spans="1:14" x14ac:dyDescent="0.45">
      <c r="A331" s="9"/>
      <c r="B331" s="9"/>
      <c r="C331" s="9"/>
      <c r="D331" s="9"/>
      <c r="E331" s="15" t="str">
        <f>IF(ISBLANK(B331), "",ROUND(Calc!O331, 1))</f>
        <v/>
      </c>
      <c r="F331" s="15" t="str">
        <f t="shared" si="13"/>
        <v/>
      </c>
      <c r="G331" s="16" t="str">
        <f>IF(ISBLANK(B331), "",IF(F331=B331, 'Calc - Win Probability'!N331, 1-'Calc - Win Probability'!N331))</f>
        <v/>
      </c>
      <c r="H331" s="15" t="str">
        <f t="shared" si="14"/>
        <v/>
      </c>
      <c r="I331" s="15" t="str">
        <f t="shared" si="15"/>
        <v/>
      </c>
      <c r="J331" s="1"/>
      <c r="K331" s="1"/>
      <c r="L331" s="1"/>
      <c r="M331" s="14"/>
      <c r="N331" s="18" t="str">
        <f t="shared" si="16"/>
        <v/>
      </c>
    </row>
    <row r="332" spans="1:14" x14ac:dyDescent="0.45">
      <c r="A332" s="9"/>
      <c r="B332" s="9"/>
      <c r="C332" s="9"/>
      <c r="D332" s="9"/>
      <c r="E332" s="15" t="str">
        <f>IF(ISBLANK(B332), "",ROUND(Calc!O332, 1))</f>
        <v/>
      </c>
      <c r="F332" s="15" t="str">
        <f t="shared" si="13"/>
        <v/>
      </c>
      <c r="G332" s="16" t="str">
        <f>IF(ISBLANK(B332), "",IF(F332=B332, 'Calc - Win Probability'!N332, 1-'Calc - Win Probability'!N332))</f>
        <v/>
      </c>
      <c r="H332" s="15" t="str">
        <f t="shared" si="14"/>
        <v/>
      </c>
      <c r="I332" s="15" t="str">
        <f t="shared" si="15"/>
        <v/>
      </c>
      <c r="J332" s="1"/>
      <c r="K332" s="1"/>
      <c r="L332" s="1"/>
      <c r="M332" s="14"/>
      <c r="N332" s="18" t="str">
        <f t="shared" si="16"/>
        <v/>
      </c>
    </row>
    <row r="333" spans="1:14" x14ac:dyDescent="0.45">
      <c r="A333" s="9"/>
      <c r="B333" s="9"/>
      <c r="C333" s="9"/>
      <c r="D333" s="9"/>
      <c r="E333" s="15" t="str">
        <f>IF(ISBLANK(B333), "",ROUND(Calc!O333, 1))</f>
        <v/>
      </c>
      <c r="F333" s="15" t="str">
        <f t="shared" si="13"/>
        <v/>
      </c>
      <c r="G333" s="16" t="str">
        <f>IF(ISBLANK(B333), "",IF(F333=B333, 'Calc - Win Probability'!N333, 1-'Calc - Win Probability'!N333))</f>
        <v/>
      </c>
      <c r="H333" s="15" t="str">
        <f t="shared" si="14"/>
        <v/>
      </c>
      <c r="I333" s="15" t="str">
        <f t="shared" si="15"/>
        <v/>
      </c>
      <c r="J333" s="1"/>
      <c r="K333" s="1"/>
      <c r="L333" s="1"/>
      <c r="M333" s="14"/>
      <c r="N333" s="18" t="str">
        <f t="shared" si="16"/>
        <v/>
      </c>
    </row>
    <row r="334" spans="1:14" x14ac:dyDescent="0.45">
      <c r="A334" s="9"/>
      <c r="B334" s="9"/>
      <c r="C334" s="9"/>
      <c r="D334" s="9"/>
      <c r="E334" s="15" t="str">
        <f>IF(ISBLANK(B334), "",ROUND(Calc!O334, 1))</f>
        <v/>
      </c>
      <c r="F334" s="15" t="str">
        <f t="shared" si="13"/>
        <v/>
      </c>
      <c r="G334" s="16" t="str">
        <f>IF(ISBLANK(B334), "",IF(F334=B334, 'Calc - Win Probability'!N334, 1-'Calc - Win Probability'!N334))</f>
        <v/>
      </c>
      <c r="H334" s="15" t="str">
        <f t="shared" si="14"/>
        <v/>
      </c>
      <c r="I334" s="15" t="str">
        <f t="shared" si="15"/>
        <v/>
      </c>
      <c r="J334" s="1"/>
      <c r="K334" s="1"/>
      <c r="L334" s="1"/>
      <c r="M334" s="14"/>
      <c r="N334" s="18" t="str">
        <f t="shared" si="16"/>
        <v/>
      </c>
    </row>
    <row r="335" spans="1:14" x14ac:dyDescent="0.45">
      <c r="A335" s="9"/>
      <c r="B335" s="9"/>
      <c r="C335" s="9"/>
      <c r="D335" s="9"/>
      <c r="E335" s="15" t="str">
        <f>IF(ISBLANK(B335), "",ROUND(Calc!O335, 1))</f>
        <v/>
      </c>
      <c r="F335" s="15" t="str">
        <f t="shared" si="13"/>
        <v/>
      </c>
      <c r="G335" s="16" t="str">
        <f>IF(ISBLANK(B335), "",IF(F335=B335, 'Calc - Win Probability'!N335, 1-'Calc - Win Probability'!N335))</f>
        <v/>
      </c>
      <c r="H335" s="15" t="str">
        <f t="shared" si="14"/>
        <v/>
      </c>
      <c r="I335" s="15" t="str">
        <f t="shared" si="15"/>
        <v/>
      </c>
      <c r="J335" s="1"/>
      <c r="K335" s="1"/>
      <c r="L335" s="1"/>
      <c r="M335" s="14"/>
      <c r="N335" s="18" t="str">
        <f t="shared" si="16"/>
        <v/>
      </c>
    </row>
    <row r="336" spans="1:14" x14ac:dyDescent="0.45">
      <c r="A336" s="9"/>
      <c r="B336" s="9"/>
      <c r="C336" s="9"/>
      <c r="D336" s="9"/>
      <c r="E336" s="15" t="str">
        <f>IF(ISBLANK(B336), "",ROUND(Calc!O336, 1))</f>
        <v/>
      </c>
      <c r="F336" s="15" t="str">
        <f t="shared" si="13"/>
        <v/>
      </c>
      <c r="G336" s="16" t="str">
        <f>IF(ISBLANK(B336), "",IF(F336=B336, 'Calc - Win Probability'!N336, 1-'Calc - Win Probability'!N336))</f>
        <v/>
      </c>
      <c r="H336" s="15" t="str">
        <f t="shared" si="14"/>
        <v/>
      </c>
      <c r="I336" s="15" t="str">
        <f t="shared" si="15"/>
        <v/>
      </c>
      <c r="J336" s="1"/>
      <c r="K336" s="1"/>
      <c r="L336" s="1"/>
      <c r="M336" s="14"/>
      <c r="N336" s="18" t="str">
        <f t="shared" si="16"/>
        <v/>
      </c>
    </row>
    <row r="337" spans="1:14" x14ac:dyDescent="0.45">
      <c r="A337" s="9"/>
      <c r="B337" s="9"/>
      <c r="C337" s="9"/>
      <c r="D337" s="9"/>
      <c r="E337" s="15" t="str">
        <f>IF(ISBLANK(B337), "",ROUND(Calc!O337, 1))</f>
        <v/>
      </c>
      <c r="F337" s="15" t="str">
        <f t="shared" si="13"/>
        <v/>
      </c>
      <c r="G337" s="16" t="str">
        <f>IF(ISBLANK(B337), "",IF(F337=B337, 'Calc - Win Probability'!N337, 1-'Calc - Win Probability'!N337))</f>
        <v/>
      </c>
      <c r="H337" s="15" t="str">
        <f t="shared" si="14"/>
        <v/>
      </c>
      <c r="I337" s="15" t="str">
        <f t="shared" si="15"/>
        <v/>
      </c>
      <c r="J337" s="1"/>
      <c r="K337" s="1"/>
      <c r="L337" s="1"/>
      <c r="M337" s="14"/>
      <c r="N337" s="18" t="str">
        <f t="shared" si="16"/>
        <v/>
      </c>
    </row>
    <row r="338" spans="1:14" x14ac:dyDescent="0.45">
      <c r="A338" s="9"/>
      <c r="B338" s="9"/>
      <c r="C338" s="9"/>
      <c r="D338" s="9"/>
      <c r="E338" s="15" t="str">
        <f>IF(ISBLANK(B338), "",ROUND(Calc!O338, 1))</f>
        <v/>
      </c>
      <c r="F338" s="15" t="str">
        <f t="shared" si="13"/>
        <v/>
      </c>
      <c r="G338" s="16" t="str">
        <f>IF(ISBLANK(B338), "",IF(F338=B338, 'Calc - Win Probability'!N338, 1-'Calc - Win Probability'!N338))</f>
        <v/>
      </c>
      <c r="H338" s="15" t="str">
        <f t="shared" si="14"/>
        <v/>
      </c>
      <c r="I338" s="15" t="str">
        <f t="shared" si="15"/>
        <v/>
      </c>
      <c r="J338" s="1"/>
      <c r="K338" s="1"/>
      <c r="L338" s="1"/>
      <c r="M338" s="14"/>
      <c r="N338" s="18" t="str">
        <f t="shared" si="16"/>
        <v/>
      </c>
    </row>
    <row r="339" spans="1:14" x14ac:dyDescent="0.45">
      <c r="A339" s="9"/>
      <c r="B339" s="9"/>
      <c r="C339" s="9"/>
      <c r="D339" s="9"/>
      <c r="E339" s="15" t="str">
        <f>IF(ISBLANK(B339), "",ROUND(Calc!O339, 1))</f>
        <v/>
      </c>
      <c r="F339" s="15" t="str">
        <f t="shared" si="13"/>
        <v/>
      </c>
      <c r="G339" s="16" t="str">
        <f>IF(ISBLANK(B339), "",IF(F339=B339, 'Calc - Win Probability'!N339, 1-'Calc - Win Probability'!N339))</f>
        <v/>
      </c>
      <c r="H339" s="15" t="str">
        <f t="shared" si="14"/>
        <v/>
      </c>
      <c r="I339" s="15" t="str">
        <f t="shared" si="15"/>
        <v/>
      </c>
      <c r="J339" s="1"/>
      <c r="K339" s="1"/>
      <c r="L339" s="1"/>
      <c r="M339" s="14"/>
      <c r="N339" s="18" t="str">
        <f t="shared" si="16"/>
        <v/>
      </c>
    </row>
    <row r="340" spans="1:14" x14ac:dyDescent="0.45">
      <c r="A340" s="9"/>
      <c r="B340" s="9"/>
      <c r="C340" s="9"/>
      <c r="D340" s="9"/>
      <c r="E340" s="15" t="str">
        <f>IF(ISBLANK(B340), "",ROUND(Calc!O340, 1))</f>
        <v/>
      </c>
      <c r="F340" s="15" t="str">
        <f t="shared" si="13"/>
        <v/>
      </c>
      <c r="G340" s="16" t="str">
        <f>IF(ISBLANK(B340), "",IF(F340=B340, 'Calc - Win Probability'!N340, 1-'Calc - Win Probability'!N340))</f>
        <v/>
      </c>
      <c r="H340" s="15" t="str">
        <f t="shared" si="14"/>
        <v/>
      </c>
      <c r="I340" s="15" t="str">
        <f t="shared" si="15"/>
        <v/>
      </c>
      <c r="J340" s="1"/>
      <c r="K340" s="1"/>
      <c r="L340" s="1"/>
      <c r="M340" s="14"/>
      <c r="N340" s="18" t="str">
        <f t="shared" si="16"/>
        <v/>
      </c>
    </row>
    <row r="341" spans="1:14" x14ac:dyDescent="0.45">
      <c r="A341" s="9"/>
      <c r="B341" s="9"/>
      <c r="C341" s="9"/>
      <c r="D341" s="9"/>
      <c r="E341" s="15" t="str">
        <f>IF(ISBLANK(B341), "",ROUND(Calc!O341, 1))</f>
        <v/>
      </c>
      <c r="F341" s="15" t="str">
        <f t="shared" si="13"/>
        <v/>
      </c>
      <c r="G341" s="16" t="str">
        <f>IF(ISBLANK(B341), "",IF(F341=B341, 'Calc - Win Probability'!N341, 1-'Calc - Win Probability'!N341))</f>
        <v/>
      </c>
      <c r="H341" s="15" t="str">
        <f t="shared" si="14"/>
        <v/>
      </c>
      <c r="I341" s="15" t="str">
        <f t="shared" si="15"/>
        <v/>
      </c>
      <c r="J341" s="1"/>
      <c r="K341" s="1"/>
      <c r="L341" s="1"/>
      <c r="M341" s="14"/>
      <c r="N341" s="18" t="str">
        <f t="shared" si="16"/>
        <v/>
      </c>
    </row>
    <row r="342" spans="1:14" x14ac:dyDescent="0.45">
      <c r="A342" s="9"/>
      <c r="B342" s="9"/>
      <c r="C342" s="9"/>
      <c r="D342" s="9"/>
      <c r="E342" s="15" t="str">
        <f>IF(ISBLANK(B342), "",ROUND(Calc!O342, 1))</f>
        <v/>
      </c>
      <c r="F342" s="15" t="str">
        <f t="shared" si="13"/>
        <v/>
      </c>
      <c r="G342" s="16" t="str">
        <f>IF(ISBLANK(B342), "",IF(F342=B342, 'Calc - Win Probability'!N342, 1-'Calc - Win Probability'!N342))</f>
        <v/>
      </c>
      <c r="H342" s="15" t="str">
        <f t="shared" si="14"/>
        <v/>
      </c>
      <c r="I342" s="15" t="str">
        <f t="shared" si="15"/>
        <v/>
      </c>
      <c r="J342" s="1"/>
      <c r="K342" s="1"/>
      <c r="L342" s="1"/>
      <c r="M342" s="14"/>
      <c r="N342" s="18" t="str">
        <f t="shared" si="16"/>
        <v/>
      </c>
    </row>
    <row r="343" spans="1:14" x14ac:dyDescent="0.45">
      <c r="A343" s="9"/>
      <c r="B343" s="9"/>
      <c r="C343" s="9"/>
      <c r="D343" s="9"/>
      <c r="E343" s="15" t="str">
        <f>IF(ISBLANK(B343), "",ROUND(Calc!O343, 1))</f>
        <v/>
      </c>
      <c r="F343" s="15" t="str">
        <f t="shared" si="13"/>
        <v/>
      </c>
      <c r="G343" s="16" t="str">
        <f>IF(ISBLANK(B343), "",IF(F343=B343, 'Calc - Win Probability'!N343, 1-'Calc - Win Probability'!N343))</f>
        <v/>
      </c>
      <c r="H343" s="15" t="str">
        <f t="shared" si="14"/>
        <v/>
      </c>
      <c r="I343" s="15" t="str">
        <f t="shared" si="15"/>
        <v/>
      </c>
      <c r="J343" s="1"/>
      <c r="K343" s="1"/>
      <c r="L343" s="1"/>
      <c r="M343" s="14"/>
      <c r="N343" s="18" t="str">
        <f t="shared" si="16"/>
        <v/>
      </c>
    </row>
    <row r="344" spans="1:14" x14ac:dyDescent="0.45">
      <c r="A344" s="9"/>
      <c r="B344" s="9"/>
      <c r="C344" s="9"/>
      <c r="D344" s="9"/>
      <c r="E344" s="15" t="str">
        <f>IF(ISBLANK(B344), "",ROUND(Calc!O344, 1))</f>
        <v/>
      </c>
      <c r="F344" s="15" t="str">
        <f t="shared" si="13"/>
        <v/>
      </c>
      <c r="G344" s="16" t="str">
        <f>IF(ISBLANK(B344), "",IF(F344=B344, 'Calc - Win Probability'!N344, 1-'Calc - Win Probability'!N344))</f>
        <v/>
      </c>
      <c r="H344" s="15" t="str">
        <f t="shared" si="14"/>
        <v/>
      </c>
      <c r="I344" s="15" t="str">
        <f t="shared" si="15"/>
        <v/>
      </c>
      <c r="J344" s="1"/>
      <c r="K344" s="1"/>
      <c r="L344" s="1"/>
      <c r="M344" s="14"/>
      <c r="N344" s="18" t="str">
        <f t="shared" si="16"/>
        <v/>
      </c>
    </row>
    <row r="345" spans="1:14" x14ac:dyDescent="0.45">
      <c r="A345" s="9"/>
      <c r="B345" s="9"/>
      <c r="C345" s="9"/>
      <c r="D345" s="9"/>
      <c r="E345" s="15" t="str">
        <f>IF(ISBLANK(B345), "",ROUND(Calc!O345, 1))</f>
        <v/>
      </c>
      <c r="F345" s="15" t="str">
        <f t="shared" si="13"/>
        <v/>
      </c>
      <c r="G345" s="16" t="str">
        <f>IF(ISBLANK(B345), "",IF(F345=B345, 'Calc - Win Probability'!N345, 1-'Calc - Win Probability'!N345))</f>
        <v/>
      </c>
      <c r="H345" s="15" t="str">
        <f t="shared" si="14"/>
        <v/>
      </c>
      <c r="I345" s="15" t="str">
        <f t="shared" si="15"/>
        <v/>
      </c>
      <c r="J345" s="1"/>
      <c r="K345" s="1"/>
      <c r="L345" s="1"/>
      <c r="M345" s="14"/>
      <c r="N345" s="18" t="str">
        <f t="shared" si="16"/>
        <v/>
      </c>
    </row>
    <row r="346" spans="1:14" x14ac:dyDescent="0.45">
      <c r="A346" s="9"/>
      <c r="B346" s="9"/>
      <c r="C346" s="9"/>
      <c r="D346" s="9"/>
      <c r="E346" s="15" t="str">
        <f>IF(ISBLANK(B346), "",ROUND(Calc!O346, 1))</f>
        <v/>
      </c>
      <c r="F346" s="15" t="str">
        <f t="shared" ref="F346:F409" si="17">IF(ISBLANK(B346), "",IF(E346&gt;0,C346,B346))</f>
        <v/>
      </c>
      <c r="G346" s="16" t="str">
        <f>IF(ISBLANK(B346), "",IF(F346=B346, 'Calc - Win Probability'!N346, 1-'Calc - Win Probability'!N346))</f>
        <v/>
      </c>
      <c r="H346" s="15" t="str">
        <f t="shared" ref="H346:H409" si="18">IF(ISBLANK(B346),"",IF(E346&lt;D346, "Y","N"))</f>
        <v/>
      </c>
      <c r="I346" s="15" t="str">
        <f t="shared" ref="I346:I409" si="19">IF(ISBLANK(B346),"",IF(OR(AND(E346&lt;0, E346&lt;D346), AND(E346&gt;0, E346&gt;D346)),"Y","N"))</f>
        <v/>
      </c>
      <c r="J346" s="1"/>
      <c r="K346" s="1"/>
      <c r="L346" s="1"/>
      <c r="M346" s="14"/>
      <c r="N346" s="18" t="str">
        <f t="shared" ref="N346:N409" si="20">IF(ISBLANK(L346), "", D346)</f>
        <v/>
      </c>
    </row>
    <row r="347" spans="1:14" x14ac:dyDescent="0.45">
      <c r="A347" s="9"/>
      <c r="B347" s="9"/>
      <c r="C347" s="9"/>
      <c r="D347" s="9"/>
      <c r="E347" s="15" t="str">
        <f>IF(ISBLANK(B347), "",ROUND(Calc!O347, 1))</f>
        <v/>
      </c>
      <c r="F347" s="15" t="str">
        <f t="shared" si="17"/>
        <v/>
      </c>
      <c r="G347" s="16" t="str">
        <f>IF(ISBLANK(B347), "",IF(F347=B347, 'Calc - Win Probability'!N347, 1-'Calc - Win Probability'!N347))</f>
        <v/>
      </c>
      <c r="H347" s="15" t="str">
        <f t="shared" si="18"/>
        <v/>
      </c>
      <c r="I347" s="15" t="str">
        <f t="shared" si="19"/>
        <v/>
      </c>
      <c r="J347" s="1"/>
      <c r="K347" s="1"/>
      <c r="L347" s="1"/>
      <c r="M347" s="14"/>
      <c r="N347" s="18" t="str">
        <f t="shared" si="20"/>
        <v/>
      </c>
    </row>
    <row r="348" spans="1:14" x14ac:dyDescent="0.45">
      <c r="A348" s="9"/>
      <c r="B348" s="9"/>
      <c r="C348" s="9"/>
      <c r="D348" s="9"/>
      <c r="E348" s="15" t="str">
        <f>IF(ISBLANK(B348), "",ROUND(Calc!O348, 1))</f>
        <v/>
      </c>
      <c r="F348" s="15" t="str">
        <f t="shared" si="17"/>
        <v/>
      </c>
      <c r="G348" s="16" t="str">
        <f>IF(ISBLANK(B348), "",IF(F348=B348, 'Calc - Win Probability'!N348, 1-'Calc - Win Probability'!N348))</f>
        <v/>
      </c>
      <c r="H348" s="15" t="str">
        <f t="shared" si="18"/>
        <v/>
      </c>
      <c r="I348" s="15" t="str">
        <f t="shared" si="19"/>
        <v/>
      </c>
      <c r="J348" s="1"/>
      <c r="K348" s="1"/>
      <c r="L348" s="1"/>
      <c r="M348" s="14"/>
      <c r="N348" s="18" t="str">
        <f t="shared" si="20"/>
        <v/>
      </c>
    </row>
    <row r="349" spans="1:14" x14ac:dyDescent="0.45">
      <c r="A349" s="9"/>
      <c r="B349" s="9"/>
      <c r="C349" s="9"/>
      <c r="D349" s="9"/>
      <c r="E349" s="15" t="str">
        <f>IF(ISBLANK(B349), "",ROUND(Calc!O349, 1))</f>
        <v/>
      </c>
      <c r="F349" s="15" t="str">
        <f t="shared" si="17"/>
        <v/>
      </c>
      <c r="G349" s="16" t="str">
        <f>IF(ISBLANK(B349), "",IF(F349=B349, 'Calc - Win Probability'!N349, 1-'Calc - Win Probability'!N349))</f>
        <v/>
      </c>
      <c r="H349" s="15" t="str">
        <f t="shared" si="18"/>
        <v/>
      </c>
      <c r="I349" s="15" t="str">
        <f t="shared" si="19"/>
        <v/>
      </c>
      <c r="J349" s="1"/>
      <c r="K349" s="1"/>
      <c r="L349" s="1"/>
      <c r="M349" s="14"/>
      <c r="N349" s="18" t="str">
        <f t="shared" si="20"/>
        <v/>
      </c>
    </row>
    <row r="350" spans="1:14" x14ac:dyDescent="0.45">
      <c r="A350" s="9"/>
      <c r="B350" s="9"/>
      <c r="C350" s="9"/>
      <c r="D350" s="9"/>
      <c r="E350" s="15" t="str">
        <f>IF(ISBLANK(B350), "",ROUND(Calc!O350, 1))</f>
        <v/>
      </c>
      <c r="F350" s="15" t="str">
        <f t="shared" si="17"/>
        <v/>
      </c>
      <c r="G350" s="16" t="str">
        <f>IF(ISBLANK(B350), "",IF(F350=B350, 'Calc - Win Probability'!N350, 1-'Calc - Win Probability'!N350))</f>
        <v/>
      </c>
      <c r="H350" s="15" t="str">
        <f t="shared" si="18"/>
        <v/>
      </c>
      <c r="I350" s="15" t="str">
        <f t="shared" si="19"/>
        <v/>
      </c>
      <c r="J350" s="1"/>
      <c r="K350" s="1"/>
      <c r="L350" s="1"/>
      <c r="M350" s="14"/>
      <c r="N350" s="18" t="str">
        <f t="shared" si="20"/>
        <v/>
      </c>
    </row>
    <row r="351" spans="1:14" x14ac:dyDescent="0.45">
      <c r="A351" s="9"/>
      <c r="B351" s="9"/>
      <c r="C351" s="9"/>
      <c r="D351" s="9"/>
      <c r="E351" s="15" t="str">
        <f>IF(ISBLANK(B351), "",ROUND(Calc!O351, 1))</f>
        <v/>
      </c>
      <c r="F351" s="15" t="str">
        <f t="shared" si="17"/>
        <v/>
      </c>
      <c r="G351" s="16" t="str">
        <f>IF(ISBLANK(B351), "",IF(F351=B351, 'Calc - Win Probability'!N351, 1-'Calc - Win Probability'!N351))</f>
        <v/>
      </c>
      <c r="H351" s="15" t="str">
        <f t="shared" si="18"/>
        <v/>
      </c>
      <c r="I351" s="15" t="str">
        <f t="shared" si="19"/>
        <v/>
      </c>
      <c r="J351" s="1"/>
      <c r="K351" s="1"/>
      <c r="L351" s="1"/>
      <c r="M351" s="14"/>
      <c r="N351" s="18" t="str">
        <f t="shared" si="20"/>
        <v/>
      </c>
    </row>
    <row r="352" spans="1:14" x14ac:dyDescent="0.45">
      <c r="A352" s="9"/>
      <c r="B352" s="9"/>
      <c r="C352" s="9"/>
      <c r="D352" s="9"/>
      <c r="E352" s="15" t="str">
        <f>IF(ISBLANK(B352), "",ROUND(Calc!O352, 1))</f>
        <v/>
      </c>
      <c r="F352" s="15" t="str">
        <f t="shared" si="17"/>
        <v/>
      </c>
      <c r="G352" s="16" t="str">
        <f>IF(ISBLANK(B352), "",IF(F352=B352, 'Calc - Win Probability'!N352, 1-'Calc - Win Probability'!N352))</f>
        <v/>
      </c>
      <c r="H352" s="15" t="str">
        <f t="shared" si="18"/>
        <v/>
      </c>
      <c r="I352" s="15" t="str">
        <f t="shared" si="19"/>
        <v/>
      </c>
      <c r="J352" s="1"/>
      <c r="K352" s="1"/>
      <c r="L352" s="1"/>
      <c r="M352" s="14"/>
      <c r="N352" s="18" t="str">
        <f t="shared" si="20"/>
        <v/>
      </c>
    </row>
    <row r="353" spans="1:14" x14ac:dyDescent="0.45">
      <c r="A353" s="9"/>
      <c r="B353" s="9"/>
      <c r="C353" s="9"/>
      <c r="D353" s="9"/>
      <c r="E353" s="15" t="str">
        <f>IF(ISBLANK(B353), "",ROUND(Calc!O353, 1))</f>
        <v/>
      </c>
      <c r="F353" s="15" t="str">
        <f t="shared" si="17"/>
        <v/>
      </c>
      <c r="G353" s="16" t="str">
        <f>IF(ISBLANK(B353), "",IF(F353=B353, 'Calc - Win Probability'!N353, 1-'Calc - Win Probability'!N353))</f>
        <v/>
      </c>
      <c r="H353" s="15" t="str">
        <f t="shared" si="18"/>
        <v/>
      </c>
      <c r="I353" s="15" t="str">
        <f t="shared" si="19"/>
        <v/>
      </c>
      <c r="J353" s="1"/>
      <c r="K353" s="1"/>
      <c r="L353" s="1"/>
      <c r="M353" s="14"/>
      <c r="N353" s="18" t="str">
        <f t="shared" si="20"/>
        <v/>
      </c>
    </row>
    <row r="354" spans="1:14" x14ac:dyDescent="0.45">
      <c r="A354" s="9"/>
      <c r="B354" s="9"/>
      <c r="C354" s="9"/>
      <c r="D354" s="9"/>
      <c r="E354" s="15" t="str">
        <f>IF(ISBLANK(B354), "",ROUND(Calc!O354, 1))</f>
        <v/>
      </c>
      <c r="F354" s="15" t="str">
        <f t="shared" si="17"/>
        <v/>
      </c>
      <c r="G354" s="16" t="str">
        <f>IF(ISBLANK(B354), "",IF(F354=B354, 'Calc - Win Probability'!N354, 1-'Calc - Win Probability'!N354))</f>
        <v/>
      </c>
      <c r="H354" s="15" t="str">
        <f t="shared" si="18"/>
        <v/>
      </c>
      <c r="I354" s="15" t="str">
        <f t="shared" si="19"/>
        <v/>
      </c>
      <c r="J354" s="1"/>
      <c r="K354" s="1"/>
      <c r="L354" s="1"/>
      <c r="M354" s="14"/>
      <c r="N354" s="18" t="str">
        <f t="shared" si="20"/>
        <v/>
      </c>
    </row>
    <row r="355" spans="1:14" x14ac:dyDescent="0.45">
      <c r="A355" s="9"/>
      <c r="B355" s="9"/>
      <c r="C355" s="9"/>
      <c r="D355" s="9"/>
      <c r="E355" s="15" t="str">
        <f>IF(ISBLANK(B355), "",ROUND(Calc!O355, 1))</f>
        <v/>
      </c>
      <c r="F355" s="15" t="str">
        <f t="shared" si="17"/>
        <v/>
      </c>
      <c r="G355" s="16" t="str">
        <f>IF(ISBLANK(B355), "",IF(F355=B355, 'Calc - Win Probability'!N355, 1-'Calc - Win Probability'!N355))</f>
        <v/>
      </c>
      <c r="H355" s="15" t="str">
        <f t="shared" si="18"/>
        <v/>
      </c>
      <c r="I355" s="15" t="str">
        <f t="shared" si="19"/>
        <v/>
      </c>
      <c r="J355" s="1"/>
      <c r="K355" s="1"/>
      <c r="L355" s="1"/>
      <c r="M355" s="14"/>
      <c r="N355" s="18" t="str">
        <f t="shared" si="20"/>
        <v/>
      </c>
    </row>
    <row r="356" spans="1:14" x14ac:dyDescent="0.45">
      <c r="A356" s="9"/>
      <c r="B356" s="9"/>
      <c r="C356" s="9"/>
      <c r="D356" s="9"/>
      <c r="E356" s="15" t="str">
        <f>IF(ISBLANK(B356), "",ROUND(Calc!O356, 1))</f>
        <v/>
      </c>
      <c r="F356" s="15" t="str">
        <f t="shared" si="17"/>
        <v/>
      </c>
      <c r="G356" s="16" t="str">
        <f>IF(ISBLANK(B356), "",IF(F356=B356, 'Calc - Win Probability'!N356, 1-'Calc - Win Probability'!N356))</f>
        <v/>
      </c>
      <c r="H356" s="15" t="str">
        <f t="shared" si="18"/>
        <v/>
      </c>
      <c r="I356" s="15" t="str">
        <f t="shared" si="19"/>
        <v/>
      </c>
      <c r="J356" s="1"/>
      <c r="K356" s="1"/>
      <c r="L356" s="1"/>
      <c r="M356" s="14"/>
      <c r="N356" s="18" t="str">
        <f t="shared" si="20"/>
        <v/>
      </c>
    </row>
    <row r="357" spans="1:14" x14ac:dyDescent="0.45">
      <c r="A357" s="9"/>
      <c r="B357" s="9"/>
      <c r="C357" s="9"/>
      <c r="D357" s="9"/>
      <c r="E357" s="15" t="str">
        <f>IF(ISBLANK(B357), "",ROUND(Calc!O357, 1))</f>
        <v/>
      </c>
      <c r="F357" s="15" t="str">
        <f t="shared" si="17"/>
        <v/>
      </c>
      <c r="G357" s="16" t="str">
        <f>IF(ISBLANK(B357), "",IF(F357=B357, 'Calc - Win Probability'!N357, 1-'Calc - Win Probability'!N357))</f>
        <v/>
      </c>
      <c r="H357" s="15" t="str">
        <f t="shared" si="18"/>
        <v/>
      </c>
      <c r="I357" s="15" t="str">
        <f t="shared" si="19"/>
        <v/>
      </c>
      <c r="J357" s="1"/>
      <c r="K357" s="1"/>
      <c r="L357" s="1"/>
      <c r="M357" s="14"/>
      <c r="N357" s="18" t="str">
        <f t="shared" si="20"/>
        <v/>
      </c>
    </row>
    <row r="358" spans="1:14" x14ac:dyDescent="0.45">
      <c r="A358" s="9"/>
      <c r="B358" s="9"/>
      <c r="C358" s="9"/>
      <c r="D358" s="9"/>
      <c r="E358" s="15" t="str">
        <f>IF(ISBLANK(B358), "",ROUND(Calc!O358, 1))</f>
        <v/>
      </c>
      <c r="F358" s="15" t="str">
        <f t="shared" si="17"/>
        <v/>
      </c>
      <c r="G358" s="16" t="str">
        <f>IF(ISBLANK(B358), "",IF(F358=B358, 'Calc - Win Probability'!N358, 1-'Calc - Win Probability'!N358))</f>
        <v/>
      </c>
      <c r="H358" s="15" t="str">
        <f t="shared" si="18"/>
        <v/>
      </c>
      <c r="I358" s="15" t="str">
        <f t="shared" si="19"/>
        <v/>
      </c>
      <c r="J358" s="1"/>
      <c r="K358" s="1"/>
      <c r="L358" s="1"/>
      <c r="M358" s="14"/>
      <c r="N358" s="18" t="str">
        <f t="shared" si="20"/>
        <v/>
      </c>
    </row>
    <row r="359" spans="1:14" x14ac:dyDescent="0.45">
      <c r="A359" s="9"/>
      <c r="B359" s="9"/>
      <c r="C359" s="9"/>
      <c r="D359" s="9"/>
      <c r="E359" s="15" t="str">
        <f>IF(ISBLANK(B359), "",ROUND(Calc!O359, 1))</f>
        <v/>
      </c>
      <c r="F359" s="15" t="str">
        <f t="shared" si="17"/>
        <v/>
      </c>
      <c r="G359" s="16" t="str">
        <f>IF(ISBLANK(B359), "",IF(F359=B359, 'Calc - Win Probability'!N359, 1-'Calc - Win Probability'!N359))</f>
        <v/>
      </c>
      <c r="H359" s="15" t="str">
        <f t="shared" si="18"/>
        <v/>
      </c>
      <c r="I359" s="15" t="str">
        <f t="shared" si="19"/>
        <v/>
      </c>
      <c r="J359" s="1"/>
      <c r="K359" s="1"/>
      <c r="L359" s="1"/>
      <c r="M359" s="14"/>
      <c r="N359" s="18" t="str">
        <f t="shared" si="20"/>
        <v/>
      </c>
    </row>
    <row r="360" spans="1:14" x14ac:dyDescent="0.45">
      <c r="A360" s="9"/>
      <c r="B360" s="9"/>
      <c r="C360" s="9"/>
      <c r="D360" s="9"/>
      <c r="E360" s="15" t="str">
        <f>IF(ISBLANK(B360), "",ROUND(Calc!O360, 1))</f>
        <v/>
      </c>
      <c r="F360" s="15" t="str">
        <f t="shared" si="17"/>
        <v/>
      </c>
      <c r="G360" s="16" t="str">
        <f>IF(ISBLANK(B360), "",IF(F360=B360, 'Calc - Win Probability'!N360, 1-'Calc - Win Probability'!N360))</f>
        <v/>
      </c>
      <c r="H360" s="15" t="str">
        <f t="shared" si="18"/>
        <v/>
      </c>
      <c r="I360" s="15" t="str">
        <f t="shared" si="19"/>
        <v/>
      </c>
      <c r="J360" s="1"/>
      <c r="K360" s="1"/>
      <c r="L360" s="1"/>
      <c r="M360" s="14"/>
      <c r="N360" s="18" t="str">
        <f t="shared" si="20"/>
        <v/>
      </c>
    </row>
    <row r="361" spans="1:14" x14ac:dyDescent="0.45">
      <c r="A361" s="9"/>
      <c r="B361" s="9"/>
      <c r="C361" s="9"/>
      <c r="D361" s="9"/>
      <c r="E361" s="15" t="str">
        <f>IF(ISBLANK(B361), "",ROUND(Calc!O361, 1))</f>
        <v/>
      </c>
      <c r="F361" s="15" t="str">
        <f t="shared" si="17"/>
        <v/>
      </c>
      <c r="G361" s="16" t="str">
        <f>IF(ISBLANK(B361), "",IF(F361=B361, 'Calc - Win Probability'!N361, 1-'Calc - Win Probability'!N361))</f>
        <v/>
      </c>
      <c r="H361" s="15" t="str">
        <f t="shared" si="18"/>
        <v/>
      </c>
      <c r="I361" s="15" t="str">
        <f t="shared" si="19"/>
        <v/>
      </c>
      <c r="J361" s="1"/>
      <c r="K361" s="1"/>
      <c r="L361" s="1"/>
      <c r="M361" s="14"/>
      <c r="N361" s="18" t="str">
        <f t="shared" si="20"/>
        <v/>
      </c>
    </row>
    <row r="362" spans="1:14" x14ac:dyDescent="0.45">
      <c r="A362" s="9"/>
      <c r="B362" s="9"/>
      <c r="C362" s="9"/>
      <c r="D362" s="9"/>
      <c r="E362" s="15" t="str">
        <f>IF(ISBLANK(B362), "",ROUND(Calc!O362, 1))</f>
        <v/>
      </c>
      <c r="F362" s="15" t="str">
        <f t="shared" si="17"/>
        <v/>
      </c>
      <c r="G362" s="16" t="str">
        <f>IF(ISBLANK(B362), "",IF(F362=B362, 'Calc - Win Probability'!N362, 1-'Calc - Win Probability'!N362))</f>
        <v/>
      </c>
      <c r="H362" s="15" t="str">
        <f t="shared" si="18"/>
        <v/>
      </c>
      <c r="I362" s="15" t="str">
        <f t="shared" si="19"/>
        <v/>
      </c>
      <c r="J362" s="1"/>
      <c r="K362" s="1"/>
      <c r="L362" s="1"/>
      <c r="M362" s="14"/>
      <c r="N362" s="18" t="str">
        <f t="shared" si="20"/>
        <v/>
      </c>
    </row>
    <row r="363" spans="1:14" x14ac:dyDescent="0.45">
      <c r="A363" s="9"/>
      <c r="B363" s="9"/>
      <c r="C363" s="9"/>
      <c r="D363" s="9"/>
      <c r="E363" s="15" t="str">
        <f>IF(ISBLANK(B363), "",ROUND(Calc!O363, 1))</f>
        <v/>
      </c>
      <c r="F363" s="15" t="str">
        <f t="shared" si="17"/>
        <v/>
      </c>
      <c r="G363" s="16" t="str">
        <f>IF(ISBLANK(B363), "",IF(F363=B363, 'Calc - Win Probability'!N363, 1-'Calc - Win Probability'!N363))</f>
        <v/>
      </c>
      <c r="H363" s="15" t="str">
        <f t="shared" si="18"/>
        <v/>
      </c>
      <c r="I363" s="15" t="str">
        <f t="shared" si="19"/>
        <v/>
      </c>
      <c r="J363" s="1"/>
      <c r="K363" s="1"/>
      <c r="L363" s="1"/>
      <c r="M363" s="14"/>
      <c r="N363" s="18" t="str">
        <f t="shared" si="20"/>
        <v/>
      </c>
    </row>
    <row r="364" spans="1:14" x14ac:dyDescent="0.45">
      <c r="A364" s="9"/>
      <c r="B364" s="9"/>
      <c r="C364" s="9"/>
      <c r="D364" s="9"/>
      <c r="E364" s="15" t="str">
        <f>IF(ISBLANK(B364), "",ROUND(Calc!O364, 1))</f>
        <v/>
      </c>
      <c r="F364" s="15" t="str">
        <f t="shared" si="17"/>
        <v/>
      </c>
      <c r="G364" s="16" t="str">
        <f>IF(ISBLANK(B364), "",IF(F364=B364, 'Calc - Win Probability'!N364, 1-'Calc - Win Probability'!N364))</f>
        <v/>
      </c>
      <c r="H364" s="15" t="str">
        <f t="shared" si="18"/>
        <v/>
      </c>
      <c r="I364" s="15" t="str">
        <f t="shared" si="19"/>
        <v/>
      </c>
      <c r="J364" s="1"/>
      <c r="K364" s="1"/>
      <c r="L364" s="1"/>
      <c r="M364" s="14"/>
      <c r="N364" s="18" t="str">
        <f t="shared" si="20"/>
        <v/>
      </c>
    </row>
    <row r="365" spans="1:14" x14ac:dyDescent="0.45">
      <c r="A365" s="9"/>
      <c r="B365" s="9"/>
      <c r="C365" s="9"/>
      <c r="D365" s="9"/>
      <c r="E365" s="15" t="str">
        <f>IF(ISBLANK(B365), "",ROUND(Calc!O365, 1))</f>
        <v/>
      </c>
      <c r="F365" s="15" t="str">
        <f t="shared" si="17"/>
        <v/>
      </c>
      <c r="G365" s="16" t="str">
        <f>IF(ISBLANK(B365), "",IF(F365=B365, 'Calc - Win Probability'!N365, 1-'Calc - Win Probability'!N365))</f>
        <v/>
      </c>
      <c r="H365" s="15" t="str">
        <f t="shared" si="18"/>
        <v/>
      </c>
      <c r="I365" s="15" t="str">
        <f t="shared" si="19"/>
        <v/>
      </c>
      <c r="J365" s="1"/>
      <c r="K365" s="1"/>
      <c r="L365" s="1"/>
      <c r="M365" s="14"/>
      <c r="N365" s="18" t="str">
        <f t="shared" si="20"/>
        <v/>
      </c>
    </row>
    <row r="366" spans="1:14" x14ac:dyDescent="0.45">
      <c r="A366" s="9"/>
      <c r="B366" s="9"/>
      <c r="C366" s="9"/>
      <c r="D366" s="9"/>
      <c r="E366" s="15" t="str">
        <f>IF(ISBLANK(B366), "",ROUND(Calc!O366, 1))</f>
        <v/>
      </c>
      <c r="F366" s="15" t="str">
        <f t="shared" si="17"/>
        <v/>
      </c>
      <c r="G366" s="16" t="str">
        <f>IF(ISBLANK(B366), "",IF(F366=B366, 'Calc - Win Probability'!N366, 1-'Calc - Win Probability'!N366))</f>
        <v/>
      </c>
      <c r="H366" s="15" t="str">
        <f t="shared" si="18"/>
        <v/>
      </c>
      <c r="I366" s="15" t="str">
        <f t="shared" si="19"/>
        <v/>
      </c>
      <c r="J366" s="1"/>
      <c r="K366" s="1"/>
      <c r="L366" s="1"/>
      <c r="M366" s="14"/>
      <c r="N366" s="18" t="str">
        <f t="shared" si="20"/>
        <v/>
      </c>
    </row>
    <row r="367" spans="1:14" x14ac:dyDescent="0.45">
      <c r="A367" s="9"/>
      <c r="B367" s="9"/>
      <c r="C367" s="9"/>
      <c r="D367" s="9"/>
      <c r="E367" s="15" t="str">
        <f>IF(ISBLANK(B367), "",ROUND(Calc!O367, 1))</f>
        <v/>
      </c>
      <c r="F367" s="15" t="str">
        <f t="shared" si="17"/>
        <v/>
      </c>
      <c r="G367" s="16" t="str">
        <f>IF(ISBLANK(B367), "",IF(F367=B367, 'Calc - Win Probability'!N367, 1-'Calc - Win Probability'!N367))</f>
        <v/>
      </c>
      <c r="H367" s="15" t="str">
        <f t="shared" si="18"/>
        <v/>
      </c>
      <c r="I367" s="15" t="str">
        <f t="shared" si="19"/>
        <v/>
      </c>
      <c r="J367" s="1"/>
      <c r="K367" s="1"/>
      <c r="L367" s="1"/>
      <c r="M367" s="14"/>
      <c r="N367" s="18" t="str">
        <f t="shared" si="20"/>
        <v/>
      </c>
    </row>
    <row r="368" spans="1:14" x14ac:dyDescent="0.45">
      <c r="A368" s="9"/>
      <c r="B368" s="9"/>
      <c r="C368" s="9"/>
      <c r="D368" s="9"/>
      <c r="E368" s="15" t="str">
        <f>IF(ISBLANK(B368), "",ROUND(Calc!O368, 1))</f>
        <v/>
      </c>
      <c r="F368" s="15" t="str">
        <f t="shared" si="17"/>
        <v/>
      </c>
      <c r="G368" s="16" t="str">
        <f>IF(ISBLANK(B368), "",IF(F368=B368, 'Calc - Win Probability'!N368, 1-'Calc - Win Probability'!N368))</f>
        <v/>
      </c>
      <c r="H368" s="15" t="str">
        <f t="shared" si="18"/>
        <v/>
      </c>
      <c r="I368" s="15" t="str">
        <f t="shared" si="19"/>
        <v/>
      </c>
      <c r="J368" s="1"/>
      <c r="K368" s="1"/>
      <c r="L368" s="1"/>
      <c r="M368" s="14"/>
      <c r="N368" s="18" t="str">
        <f t="shared" si="20"/>
        <v/>
      </c>
    </row>
    <row r="369" spans="1:14" x14ac:dyDescent="0.45">
      <c r="A369" s="9"/>
      <c r="B369" s="9"/>
      <c r="C369" s="9"/>
      <c r="D369" s="9"/>
      <c r="E369" s="15" t="str">
        <f>IF(ISBLANK(B369), "",ROUND(Calc!O369, 1))</f>
        <v/>
      </c>
      <c r="F369" s="15" t="str">
        <f t="shared" si="17"/>
        <v/>
      </c>
      <c r="G369" s="16" t="str">
        <f>IF(ISBLANK(B369), "",IF(F369=B369, 'Calc - Win Probability'!N369, 1-'Calc - Win Probability'!N369))</f>
        <v/>
      </c>
      <c r="H369" s="15" t="str">
        <f t="shared" si="18"/>
        <v/>
      </c>
      <c r="I369" s="15" t="str">
        <f t="shared" si="19"/>
        <v/>
      </c>
      <c r="J369" s="1"/>
      <c r="K369" s="1"/>
      <c r="L369" s="1"/>
      <c r="M369" s="14"/>
      <c r="N369" s="18" t="str">
        <f t="shared" si="20"/>
        <v/>
      </c>
    </row>
    <row r="370" spans="1:14" x14ac:dyDescent="0.45">
      <c r="A370" s="9"/>
      <c r="B370" s="9"/>
      <c r="C370" s="9"/>
      <c r="D370" s="9"/>
      <c r="E370" s="15" t="str">
        <f>IF(ISBLANK(B370), "",ROUND(Calc!O370, 1))</f>
        <v/>
      </c>
      <c r="F370" s="15" t="str">
        <f t="shared" si="17"/>
        <v/>
      </c>
      <c r="G370" s="16" t="str">
        <f>IF(ISBLANK(B370), "",IF(F370=B370, 'Calc - Win Probability'!N370, 1-'Calc - Win Probability'!N370))</f>
        <v/>
      </c>
      <c r="H370" s="15" t="str">
        <f t="shared" si="18"/>
        <v/>
      </c>
      <c r="I370" s="15" t="str">
        <f t="shared" si="19"/>
        <v/>
      </c>
      <c r="J370" s="1"/>
      <c r="K370" s="1"/>
      <c r="L370" s="1"/>
      <c r="M370" s="14"/>
      <c r="N370" s="18" t="str">
        <f t="shared" si="20"/>
        <v/>
      </c>
    </row>
    <row r="371" spans="1:14" x14ac:dyDescent="0.45">
      <c r="A371" s="9"/>
      <c r="B371" s="9"/>
      <c r="C371" s="9"/>
      <c r="D371" s="9"/>
      <c r="E371" s="15" t="str">
        <f>IF(ISBLANK(B371), "",ROUND(Calc!O371, 1))</f>
        <v/>
      </c>
      <c r="F371" s="15" t="str">
        <f t="shared" si="17"/>
        <v/>
      </c>
      <c r="G371" s="16" t="str">
        <f>IF(ISBLANK(B371), "",IF(F371=B371, 'Calc - Win Probability'!N371, 1-'Calc - Win Probability'!N371))</f>
        <v/>
      </c>
      <c r="H371" s="15" t="str">
        <f t="shared" si="18"/>
        <v/>
      </c>
      <c r="I371" s="15" t="str">
        <f t="shared" si="19"/>
        <v/>
      </c>
      <c r="J371" s="1"/>
      <c r="K371" s="1"/>
      <c r="L371" s="1"/>
      <c r="M371" s="14"/>
      <c r="N371" s="18" t="str">
        <f t="shared" si="20"/>
        <v/>
      </c>
    </row>
    <row r="372" spans="1:14" x14ac:dyDescent="0.45">
      <c r="A372" s="9"/>
      <c r="B372" s="9"/>
      <c r="C372" s="9"/>
      <c r="D372" s="9"/>
      <c r="E372" s="15" t="str">
        <f>IF(ISBLANK(B372), "",ROUND(Calc!O372, 1))</f>
        <v/>
      </c>
      <c r="F372" s="15" t="str">
        <f t="shared" si="17"/>
        <v/>
      </c>
      <c r="G372" s="16" t="str">
        <f>IF(ISBLANK(B372), "",IF(F372=B372, 'Calc - Win Probability'!N372, 1-'Calc - Win Probability'!N372))</f>
        <v/>
      </c>
      <c r="H372" s="15" t="str">
        <f t="shared" si="18"/>
        <v/>
      </c>
      <c r="I372" s="15" t="str">
        <f t="shared" si="19"/>
        <v/>
      </c>
      <c r="J372" s="1"/>
      <c r="K372" s="1"/>
      <c r="L372" s="1"/>
      <c r="M372" s="14"/>
      <c r="N372" s="18" t="str">
        <f t="shared" si="20"/>
        <v/>
      </c>
    </row>
    <row r="373" spans="1:14" x14ac:dyDescent="0.45">
      <c r="A373" s="9"/>
      <c r="B373" s="9"/>
      <c r="C373" s="9"/>
      <c r="D373" s="9"/>
      <c r="E373" s="15" t="str">
        <f>IF(ISBLANK(B373), "",ROUND(Calc!O373, 1))</f>
        <v/>
      </c>
      <c r="F373" s="15" t="str">
        <f t="shared" si="17"/>
        <v/>
      </c>
      <c r="G373" s="16" t="str">
        <f>IF(ISBLANK(B373), "",IF(F373=B373, 'Calc - Win Probability'!N373, 1-'Calc - Win Probability'!N373))</f>
        <v/>
      </c>
      <c r="H373" s="15" t="str">
        <f t="shared" si="18"/>
        <v/>
      </c>
      <c r="I373" s="15" t="str">
        <f t="shared" si="19"/>
        <v/>
      </c>
      <c r="J373" s="1"/>
      <c r="K373" s="1"/>
      <c r="L373" s="1"/>
      <c r="M373" s="14"/>
      <c r="N373" s="18" t="str">
        <f t="shared" si="20"/>
        <v/>
      </c>
    </row>
    <row r="374" spans="1:14" x14ac:dyDescent="0.45">
      <c r="A374" s="9"/>
      <c r="B374" s="9"/>
      <c r="C374" s="9"/>
      <c r="D374" s="9"/>
      <c r="E374" s="15" t="str">
        <f>IF(ISBLANK(B374), "",ROUND(Calc!O374, 1))</f>
        <v/>
      </c>
      <c r="F374" s="15" t="str">
        <f t="shared" si="17"/>
        <v/>
      </c>
      <c r="G374" s="16" t="str">
        <f>IF(ISBLANK(B374), "",IF(F374=B374, 'Calc - Win Probability'!N374, 1-'Calc - Win Probability'!N374))</f>
        <v/>
      </c>
      <c r="H374" s="15" t="str">
        <f t="shared" si="18"/>
        <v/>
      </c>
      <c r="I374" s="15" t="str">
        <f t="shared" si="19"/>
        <v/>
      </c>
      <c r="J374" s="1"/>
      <c r="K374" s="1"/>
      <c r="L374" s="1"/>
      <c r="M374" s="14"/>
      <c r="N374" s="18" t="str">
        <f t="shared" si="20"/>
        <v/>
      </c>
    </row>
    <row r="375" spans="1:14" x14ac:dyDescent="0.45">
      <c r="A375" s="9"/>
      <c r="B375" s="9"/>
      <c r="C375" s="9"/>
      <c r="D375" s="9"/>
      <c r="E375" s="15" t="str">
        <f>IF(ISBLANK(B375), "",ROUND(Calc!O375, 1))</f>
        <v/>
      </c>
      <c r="F375" s="15" t="str">
        <f t="shared" si="17"/>
        <v/>
      </c>
      <c r="G375" s="16" t="str">
        <f>IF(ISBLANK(B375), "",IF(F375=B375, 'Calc - Win Probability'!N375, 1-'Calc - Win Probability'!N375))</f>
        <v/>
      </c>
      <c r="H375" s="15" t="str">
        <f t="shared" si="18"/>
        <v/>
      </c>
      <c r="I375" s="15" t="str">
        <f t="shared" si="19"/>
        <v/>
      </c>
      <c r="J375" s="1"/>
      <c r="K375" s="1"/>
      <c r="L375" s="1"/>
      <c r="M375" s="14"/>
      <c r="N375" s="18" t="str">
        <f t="shared" si="20"/>
        <v/>
      </c>
    </row>
    <row r="376" spans="1:14" x14ac:dyDescent="0.45">
      <c r="A376" s="9"/>
      <c r="B376" s="9"/>
      <c r="C376" s="9"/>
      <c r="D376" s="9"/>
      <c r="E376" s="15" t="str">
        <f>IF(ISBLANK(B376), "",ROUND(Calc!O376, 1))</f>
        <v/>
      </c>
      <c r="F376" s="15" t="str">
        <f t="shared" si="17"/>
        <v/>
      </c>
      <c r="G376" s="16" t="str">
        <f>IF(ISBLANK(B376), "",IF(F376=B376, 'Calc - Win Probability'!N376, 1-'Calc - Win Probability'!N376))</f>
        <v/>
      </c>
      <c r="H376" s="15" t="str">
        <f t="shared" si="18"/>
        <v/>
      </c>
      <c r="I376" s="15" t="str">
        <f t="shared" si="19"/>
        <v/>
      </c>
      <c r="J376" s="1"/>
      <c r="K376" s="1"/>
      <c r="L376" s="1"/>
      <c r="M376" s="14"/>
      <c r="N376" s="18" t="str">
        <f t="shared" si="20"/>
        <v/>
      </c>
    </row>
    <row r="377" spans="1:14" x14ac:dyDescent="0.45">
      <c r="A377" s="9"/>
      <c r="B377" s="9"/>
      <c r="C377" s="9"/>
      <c r="D377" s="9"/>
      <c r="E377" s="15" t="str">
        <f>IF(ISBLANK(B377), "",ROUND(Calc!O377, 1))</f>
        <v/>
      </c>
      <c r="F377" s="15" t="str">
        <f t="shared" si="17"/>
        <v/>
      </c>
      <c r="G377" s="16" t="str">
        <f>IF(ISBLANK(B377), "",IF(F377=B377, 'Calc - Win Probability'!N377, 1-'Calc - Win Probability'!N377))</f>
        <v/>
      </c>
      <c r="H377" s="15" t="str">
        <f t="shared" si="18"/>
        <v/>
      </c>
      <c r="I377" s="15" t="str">
        <f t="shared" si="19"/>
        <v/>
      </c>
      <c r="J377" s="1"/>
      <c r="K377" s="1"/>
      <c r="L377" s="1"/>
      <c r="M377" s="14"/>
      <c r="N377" s="18" t="str">
        <f t="shared" si="20"/>
        <v/>
      </c>
    </row>
    <row r="378" spans="1:14" x14ac:dyDescent="0.45">
      <c r="A378" s="9"/>
      <c r="B378" s="9"/>
      <c r="C378" s="9"/>
      <c r="D378" s="9"/>
      <c r="E378" s="15" t="str">
        <f>IF(ISBLANK(B378), "",ROUND(Calc!O378, 1))</f>
        <v/>
      </c>
      <c r="F378" s="15" t="str">
        <f t="shared" si="17"/>
        <v/>
      </c>
      <c r="G378" s="16" t="str">
        <f>IF(ISBLANK(B378), "",IF(F378=B378, 'Calc - Win Probability'!N378, 1-'Calc - Win Probability'!N378))</f>
        <v/>
      </c>
      <c r="H378" s="15" t="str">
        <f t="shared" si="18"/>
        <v/>
      </c>
      <c r="I378" s="15" t="str">
        <f t="shared" si="19"/>
        <v/>
      </c>
      <c r="J378" s="1"/>
      <c r="K378" s="1"/>
      <c r="L378" s="1"/>
      <c r="M378" s="14"/>
      <c r="N378" s="18" t="str">
        <f t="shared" si="20"/>
        <v/>
      </c>
    </row>
    <row r="379" spans="1:14" x14ac:dyDescent="0.45">
      <c r="A379" s="9"/>
      <c r="B379" s="9"/>
      <c r="C379" s="9"/>
      <c r="D379" s="9"/>
      <c r="E379" s="15" t="str">
        <f>IF(ISBLANK(B379), "",ROUND(Calc!O379, 1))</f>
        <v/>
      </c>
      <c r="F379" s="15" t="str">
        <f t="shared" si="17"/>
        <v/>
      </c>
      <c r="G379" s="16" t="str">
        <f>IF(ISBLANK(B379), "",IF(F379=B379, 'Calc - Win Probability'!N379, 1-'Calc - Win Probability'!N379))</f>
        <v/>
      </c>
      <c r="H379" s="15" t="str">
        <f t="shared" si="18"/>
        <v/>
      </c>
      <c r="I379" s="15" t="str">
        <f t="shared" si="19"/>
        <v/>
      </c>
      <c r="J379" s="1"/>
      <c r="K379" s="1"/>
      <c r="L379" s="1"/>
      <c r="M379" s="14"/>
      <c r="N379" s="18" t="str">
        <f t="shared" si="20"/>
        <v/>
      </c>
    </row>
    <row r="380" spans="1:14" x14ac:dyDescent="0.45">
      <c r="A380" s="9"/>
      <c r="B380" s="9"/>
      <c r="C380" s="9"/>
      <c r="D380" s="9"/>
      <c r="E380" s="15" t="str">
        <f>IF(ISBLANK(B380), "",ROUND(Calc!O380, 1))</f>
        <v/>
      </c>
      <c r="F380" s="15" t="str">
        <f t="shared" si="17"/>
        <v/>
      </c>
      <c r="G380" s="16" t="str">
        <f>IF(ISBLANK(B380), "",IF(F380=B380, 'Calc - Win Probability'!N380, 1-'Calc - Win Probability'!N380))</f>
        <v/>
      </c>
      <c r="H380" s="15" t="str">
        <f t="shared" si="18"/>
        <v/>
      </c>
      <c r="I380" s="15" t="str">
        <f t="shared" si="19"/>
        <v/>
      </c>
      <c r="J380" s="1"/>
      <c r="K380" s="1"/>
      <c r="L380" s="1"/>
      <c r="M380" s="14"/>
      <c r="N380" s="18" t="str">
        <f t="shared" si="20"/>
        <v/>
      </c>
    </row>
    <row r="381" spans="1:14" x14ac:dyDescent="0.45">
      <c r="A381" s="9"/>
      <c r="B381" s="9"/>
      <c r="C381" s="9"/>
      <c r="D381" s="9"/>
      <c r="E381" s="15" t="str">
        <f>IF(ISBLANK(B381), "",ROUND(Calc!O381, 1))</f>
        <v/>
      </c>
      <c r="F381" s="15" t="str">
        <f t="shared" si="17"/>
        <v/>
      </c>
      <c r="G381" s="16" t="str">
        <f>IF(ISBLANK(B381), "",IF(F381=B381, 'Calc - Win Probability'!N381, 1-'Calc - Win Probability'!N381))</f>
        <v/>
      </c>
      <c r="H381" s="15" t="str">
        <f t="shared" si="18"/>
        <v/>
      </c>
      <c r="I381" s="15" t="str">
        <f t="shared" si="19"/>
        <v/>
      </c>
      <c r="J381" s="1"/>
      <c r="K381" s="1"/>
      <c r="L381" s="1"/>
      <c r="M381" s="14"/>
      <c r="N381" s="18" t="str">
        <f t="shared" si="20"/>
        <v/>
      </c>
    </row>
    <row r="382" spans="1:14" x14ac:dyDescent="0.45">
      <c r="A382" s="9"/>
      <c r="B382" s="9"/>
      <c r="C382" s="9"/>
      <c r="D382" s="9"/>
      <c r="E382" s="15" t="str">
        <f>IF(ISBLANK(B382), "",ROUND(Calc!O382, 1))</f>
        <v/>
      </c>
      <c r="F382" s="15" t="str">
        <f t="shared" si="17"/>
        <v/>
      </c>
      <c r="G382" s="16" t="str">
        <f>IF(ISBLANK(B382), "",IF(F382=B382, 'Calc - Win Probability'!N382, 1-'Calc - Win Probability'!N382))</f>
        <v/>
      </c>
      <c r="H382" s="15" t="str">
        <f t="shared" si="18"/>
        <v/>
      </c>
      <c r="I382" s="15" t="str">
        <f t="shared" si="19"/>
        <v/>
      </c>
      <c r="J382" s="1"/>
      <c r="K382" s="1"/>
      <c r="L382" s="1"/>
      <c r="M382" s="14"/>
      <c r="N382" s="18" t="str">
        <f t="shared" si="20"/>
        <v/>
      </c>
    </row>
    <row r="383" spans="1:14" x14ac:dyDescent="0.45">
      <c r="A383" s="9"/>
      <c r="B383" s="9"/>
      <c r="C383" s="9"/>
      <c r="D383" s="9"/>
      <c r="E383" s="15" t="str">
        <f>IF(ISBLANK(B383), "",ROUND(Calc!O383, 1))</f>
        <v/>
      </c>
      <c r="F383" s="15" t="str">
        <f t="shared" si="17"/>
        <v/>
      </c>
      <c r="G383" s="16" t="str">
        <f>IF(ISBLANK(B383), "",IF(F383=B383, 'Calc - Win Probability'!N383, 1-'Calc - Win Probability'!N383))</f>
        <v/>
      </c>
      <c r="H383" s="15" t="str">
        <f t="shared" si="18"/>
        <v/>
      </c>
      <c r="I383" s="15" t="str">
        <f t="shared" si="19"/>
        <v/>
      </c>
      <c r="J383" s="1"/>
      <c r="K383" s="1"/>
      <c r="L383" s="1"/>
      <c r="M383" s="14"/>
      <c r="N383" s="18" t="str">
        <f t="shared" si="20"/>
        <v/>
      </c>
    </row>
    <row r="384" spans="1:14" x14ac:dyDescent="0.45">
      <c r="A384" s="9"/>
      <c r="B384" s="9"/>
      <c r="C384" s="9"/>
      <c r="D384" s="9"/>
      <c r="E384" s="15" t="str">
        <f>IF(ISBLANK(B384), "",ROUND(Calc!O384, 1))</f>
        <v/>
      </c>
      <c r="F384" s="15" t="str">
        <f t="shared" si="17"/>
        <v/>
      </c>
      <c r="G384" s="16" t="str">
        <f>IF(ISBLANK(B384), "",IF(F384=B384, 'Calc - Win Probability'!N384, 1-'Calc - Win Probability'!N384))</f>
        <v/>
      </c>
      <c r="H384" s="15" t="str">
        <f t="shared" si="18"/>
        <v/>
      </c>
      <c r="I384" s="15" t="str">
        <f t="shared" si="19"/>
        <v/>
      </c>
      <c r="J384" s="1"/>
      <c r="K384" s="1"/>
      <c r="L384" s="1"/>
      <c r="M384" s="14"/>
      <c r="N384" s="18" t="str">
        <f t="shared" si="20"/>
        <v/>
      </c>
    </row>
    <row r="385" spans="1:14" x14ac:dyDescent="0.45">
      <c r="A385" s="9"/>
      <c r="B385" s="9"/>
      <c r="C385" s="9"/>
      <c r="D385" s="9"/>
      <c r="E385" s="15" t="str">
        <f>IF(ISBLANK(B385), "",ROUND(Calc!O385, 1))</f>
        <v/>
      </c>
      <c r="F385" s="15" t="str">
        <f t="shared" si="17"/>
        <v/>
      </c>
      <c r="G385" s="16" t="str">
        <f>IF(ISBLANK(B385), "",IF(F385=B385, 'Calc - Win Probability'!N385, 1-'Calc - Win Probability'!N385))</f>
        <v/>
      </c>
      <c r="H385" s="15" t="str">
        <f t="shared" si="18"/>
        <v/>
      </c>
      <c r="I385" s="15" t="str">
        <f t="shared" si="19"/>
        <v/>
      </c>
      <c r="J385" s="1"/>
      <c r="K385" s="1"/>
      <c r="L385" s="1"/>
      <c r="M385" s="14"/>
      <c r="N385" s="18" t="str">
        <f t="shared" si="20"/>
        <v/>
      </c>
    </row>
    <row r="386" spans="1:14" x14ac:dyDescent="0.45">
      <c r="A386" s="9"/>
      <c r="B386" s="9"/>
      <c r="C386" s="9"/>
      <c r="D386" s="9"/>
      <c r="E386" s="15" t="str">
        <f>IF(ISBLANK(B386), "",ROUND(Calc!O386, 1))</f>
        <v/>
      </c>
      <c r="F386" s="15" t="str">
        <f t="shared" si="17"/>
        <v/>
      </c>
      <c r="G386" s="16" t="str">
        <f>IF(ISBLANK(B386), "",IF(F386=B386, 'Calc - Win Probability'!N386, 1-'Calc - Win Probability'!N386))</f>
        <v/>
      </c>
      <c r="H386" s="15" t="str">
        <f t="shared" si="18"/>
        <v/>
      </c>
      <c r="I386" s="15" t="str">
        <f t="shared" si="19"/>
        <v/>
      </c>
      <c r="J386" s="1"/>
      <c r="K386" s="1"/>
      <c r="L386" s="1"/>
      <c r="M386" s="14"/>
      <c r="N386" s="18" t="str">
        <f t="shared" si="20"/>
        <v/>
      </c>
    </row>
    <row r="387" spans="1:14" x14ac:dyDescent="0.45">
      <c r="A387" s="9"/>
      <c r="B387" s="9"/>
      <c r="C387" s="9"/>
      <c r="D387" s="9"/>
      <c r="E387" s="15" t="str">
        <f>IF(ISBLANK(B387), "",ROUND(Calc!O387, 1))</f>
        <v/>
      </c>
      <c r="F387" s="15" t="str">
        <f t="shared" si="17"/>
        <v/>
      </c>
      <c r="G387" s="16" t="str">
        <f>IF(ISBLANK(B387), "",IF(F387=B387, 'Calc - Win Probability'!N387, 1-'Calc - Win Probability'!N387))</f>
        <v/>
      </c>
      <c r="H387" s="15" t="str">
        <f t="shared" si="18"/>
        <v/>
      </c>
      <c r="I387" s="15" t="str">
        <f t="shared" si="19"/>
        <v/>
      </c>
      <c r="J387" s="1"/>
      <c r="K387" s="1"/>
      <c r="L387" s="1"/>
      <c r="M387" s="14"/>
      <c r="N387" s="18" t="str">
        <f t="shared" si="20"/>
        <v/>
      </c>
    </row>
    <row r="388" spans="1:14" x14ac:dyDescent="0.45">
      <c r="A388" s="9"/>
      <c r="B388" s="9"/>
      <c r="C388" s="9"/>
      <c r="D388" s="9"/>
      <c r="E388" s="15" t="str">
        <f>IF(ISBLANK(B388), "",ROUND(Calc!O388, 1))</f>
        <v/>
      </c>
      <c r="F388" s="15" t="str">
        <f t="shared" si="17"/>
        <v/>
      </c>
      <c r="G388" s="16" t="str">
        <f>IF(ISBLANK(B388), "",IF(F388=B388, 'Calc - Win Probability'!N388, 1-'Calc - Win Probability'!N388))</f>
        <v/>
      </c>
      <c r="H388" s="15" t="str">
        <f t="shared" si="18"/>
        <v/>
      </c>
      <c r="I388" s="15" t="str">
        <f t="shared" si="19"/>
        <v/>
      </c>
      <c r="J388" s="1"/>
      <c r="K388" s="1"/>
      <c r="L388" s="1"/>
      <c r="M388" s="14"/>
      <c r="N388" s="18" t="str">
        <f t="shared" si="20"/>
        <v/>
      </c>
    </row>
    <row r="389" spans="1:14" x14ac:dyDescent="0.45">
      <c r="A389" s="9"/>
      <c r="B389" s="9"/>
      <c r="C389" s="9"/>
      <c r="D389" s="9"/>
      <c r="E389" s="15" t="str">
        <f>IF(ISBLANK(B389), "",ROUND(Calc!O389, 1))</f>
        <v/>
      </c>
      <c r="F389" s="15" t="str">
        <f t="shared" si="17"/>
        <v/>
      </c>
      <c r="G389" s="16" t="str">
        <f>IF(ISBLANK(B389), "",IF(F389=B389, 'Calc - Win Probability'!N389, 1-'Calc - Win Probability'!N389))</f>
        <v/>
      </c>
      <c r="H389" s="15" t="str">
        <f t="shared" si="18"/>
        <v/>
      </c>
      <c r="I389" s="15" t="str">
        <f t="shared" si="19"/>
        <v/>
      </c>
      <c r="J389" s="1"/>
      <c r="K389" s="1"/>
      <c r="L389" s="1"/>
      <c r="M389" s="14"/>
      <c r="N389" s="18" t="str">
        <f t="shared" si="20"/>
        <v/>
      </c>
    </row>
    <row r="390" spans="1:14" x14ac:dyDescent="0.45">
      <c r="A390" s="9"/>
      <c r="B390" s="9"/>
      <c r="C390" s="9"/>
      <c r="D390" s="9"/>
      <c r="E390" s="15" t="str">
        <f>IF(ISBLANK(B390), "",ROUND(Calc!O390, 1))</f>
        <v/>
      </c>
      <c r="F390" s="15" t="str">
        <f t="shared" si="17"/>
        <v/>
      </c>
      <c r="G390" s="16" t="str">
        <f>IF(ISBLANK(B390), "",IF(F390=B390, 'Calc - Win Probability'!N390, 1-'Calc - Win Probability'!N390))</f>
        <v/>
      </c>
      <c r="H390" s="15" t="str">
        <f t="shared" si="18"/>
        <v/>
      </c>
      <c r="I390" s="15" t="str">
        <f t="shared" si="19"/>
        <v/>
      </c>
      <c r="J390" s="1"/>
      <c r="K390" s="1"/>
      <c r="L390" s="1"/>
      <c r="M390" s="14"/>
      <c r="N390" s="18" t="str">
        <f t="shared" si="20"/>
        <v/>
      </c>
    </row>
    <row r="391" spans="1:14" x14ac:dyDescent="0.45">
      <c r="A391" s="9"/>
      <c r="B391" s="9"/>
      <c r="C391" s="9"/>
      <c r="D391" s="9"/>
      <c r="E391" s="15" t="str">
        <f>IF(ISBLANK(B391), "",ROUND(Calc!O391, 1))</f>
        <v/>
      </c>
      <c r="F391" s="15" t="str">
        <f t="shared" si="17"/>
        <v/>
      </c>
      <c r="G391" s="16" t="str">
        <f>IF(ISBLANK(B391), "",IF(F391=B391, 'Calc - Win Probability'!N391, 1-'Calc - Win Probability'!N391))</f>
        <v/>
      </c>
      <c r="H391" s="15" t="str">
        <f t="shared" si="18"/>
        <v/>
      </c>
      <c r="I391" s="15" t="str">
        <f t="shared" si="19"/>
        <v/>
      </c>
      <c r="J391" s="1"/>
      <c r="K391" s="1"/>
      <c r="L391" s="1"/>
      <c r="M391" s="14"/>
      <c r="N391" s="18" t="str">
        <f t="shared" si="20"/>
        <v/>
      </c>
    </row>
    <row r="392" spans="1:14" x14ac:dyDescent="0.45">
      <c r="A392" s="9"/>
      <c r="B392" s="9"/>
      <c r="C392" s="9"/>
      <c r="D392" s="9"/>
      <c r="E392" s="15" t="str">
        <f>IF(ISBLANK(B392), "",ROUND(Calc!O392, 1))</f>
        <v/>
      </c>
      <c r="F392" s="15" t="str">
        <f t="shared" si="17"/>
        <v/>
      </c>
      <c r="G392" s="16" t="str">
        <f>IF(ISBLANK(B392), "",IF(F392=B392, 'Calc - Win Probability'!N392, 1-'Calc - Win Probability'!N392))</f>
        <v/>
      </c>
      <c r="H392" s="15" t="str">
        <f t="shared" si="18"/>
        <v/>
      </c>
      <c r="I392" s="15" t="str">
        <f t="shared" si="19"/>
        <v/>
      </c>
      <c r="J392" s="1"/>
      <c r="K392" s="1"/>
      <c r="L392" s="1"/>
      <c r="M392" s="14"/>
      <c r="N392" s="18" t="str">
        <f t="shared" si="20"/>
        <v/>
      </c>
    </row>
    <row r="393" spans="1:14" x14ac:dyDescent="0.45">
      <c r="A393" s="9"/>
      <c r="B393" s="9"/>
      <c r="C393" s="9"/>
      <c r="D393" s="9"/>
      <c r="E393" s="15" t="str">
        <f>IF(ISBLANK(B393), "",ROUND(Calc!O393, 1))</f>
        <v/>
      </c>
      <c r="F393" s="15" t="str">
        <f t="shared" si="17"/>
        <v/>
      </c>
      <c r="G393" s="16" t="str">
        <f>IF(ISBLANK(B393), "",IF(F393=B393, 'Calc - Win Probability'!N393, 1-'Calc - Win Probability'!N393))</f>
        <v/>
      </c>
      <c r="H393" s="15" t="str">
        <f t="shared" si="18"/>
        <v/>
      </c>
      <c r="I393" s="15" t="str">
        <f t="shared" si="19"/>
        <v/>
      </c>
      <c r="J393" s="1"/>
      <c r="K393" s="1"/>
      <c r="L393" s="1"/>
      <c r="M393" s="14"/>
      <c r="N393" s="18" t="str">
        <f t="shared" si="20"/>
        <v/>
      </c>
    </row>
    <row r="394" spans="1:14" x14ac:dyDescent="0.45">
      <c r="A394" s="9"/>
      <c r="B394" s="9"/>
      <c r="C394" s="9"/>
      <c r="D394" s="9"/>
      <c r="E394" s="15" t="str">
        <f>IF(ISBLANK(B394), "",ROUND(Calc!O394, 1))</f>
        <v/>
      </c>
      <c r="F394" s="15" t="str">
        <f t="shared" si="17"/>
        <v/>
      </c>
      <c r="G394" s="16" t="str">
        <f>IF(ISBLANK(B394), "",IF(F394=B394, 'Calc - Win Probability'!N394, 1-'Calc - Win Probability'!N394))</f>
        <v/>
      </c>
      <c r="H394" s="15" t="str">
        <f t="shared" si="18"/>
        <v/>
      </c>
      <c r="I394" s="15" t="str">
        <f t="shared" si="19"/>
        <v/>
      </c>
      <c r="J394" s="1"/>
      <c r="K394" s="1"/>
      <c r="L394" s="1"/>
      <c r="M394" s="14"/>
      <c r="N394" s="18" t="str">
        <f t="shared" si="20"/>
        <v/>
      </c>
    </row>
    <row r="395" spans="1:14" x14ac:dyDescent="0.45">
      <c r="A395" s="9"/>
      <c r="B395" s="9"/>
      <c r="C395" s="9"/>
      <c r="D395" s="9"/>
      <c r="E395" s="15" t="str">
        <f>IF(ISBLANK(B395), "",ROUND(Calc!O395, 1))</f>
        <v/>
      </c>
      <c r="F395" s="15" t="str">
        <f t="shared" si="17"/>
        <v/>
      </c>
      <c r="G395" s="16" t="str">
        <f>IF(ISBLANK(B395), "",IF(F395=B395, 'Calc - Win Probability'!N395, 1-'Calc - Win Probability'!N395))</f>
        <v/>
      </c>
      <c r="H395" s="15" t="str">
        <f t="shared" si="18"/>
        <v/>
      </c>
      <c r="I395" s="15" t="str">
        <f t="shared" si="19"/>
        <v/>
      </c>
      <c r="J395" s="1"/>
      <c r="K395" s="1"/>
      <c r="L395" s="1"/>
      <c r="M395" s="14"/>
      <c r="N395" s="18" t="str">
        <f t="shared" si="20"/>
        <v/>
      </c>
    </row>
    <row r="396" spans="1:14" x14ac:dyDescent="0.45">
      <c r="A396" s="9"/>
      <c r="B396" s="9"/>
      <c r="C396" s="9"/>
      <c r="D396" s="9"/>
      <c r="E396" s="15" t="str">
        <f>IF(ISBLANK(B396), "",ROUND(Calc!O396, 1))</f>
        <v/>
      </c>
      <c r="F396" s="15" t="str">
        <f t="shared" si="17"/>
        <v/>
      </c>
      <c r="G396" s="16" t="str">
        <f>IF(ISBLANK(B396), "",IF(F396=B396, 'Calc - Win Probability'!N396, 1-'Calc - Win Probability'!N396))</f>
        <v/>
      </c>
      <c r="H396" s="15" t="str">
        <f t="shared" si="18"/>
        <v/>
      </c>
      <c r="I396" s="15" t="str">
        <f t="shared" si="19"/>
        <v/>
      </c>
      <c r="J396" s="1"/>
      <c r="K396" s="1"/>
      <c r="L396" s="1"/>
      <c r="M396" s="14"/>
      <c r="N396" s="18" t="str">
        <f t="shared" si="20"/>
        <v/>
      </c>
    </row>
    <row r="397" spans="1:14" x14ac:dyDescent="0.45">
      <c r="A397" s="9"/>
      <c r="B397" s="9"/>
      <c r="C397" s="9"/>
      <c r="D397" s="9"/>
      <c r="E397" s="15" t="str">
        <f>IF(ISBLANK(B397), "",ROUND(Calc!O397, 1))</f>
        <v/>
      </c>
      <c r="F397" s="15" t="str">
        <f t="shared" si="17"/>
        <v/>
      </c>
      <c r="G397" s="16" t="str">
        <f>IF(ISBLANK(B397), "",IF(F397=B397, 'Calc - Win Probability'!N397, 1-'Calc - Win Probability'!N397))</f>
        <v/>
      </c>
      <c r="H397" s="15" t="str">
        <f t="shared" si="18"/>
        <v/>
      </c>
      <c r="I397" s="15" t="str">
        <f t="shared" si="19"/>
        <v/>
      </c>
      <c r="J397" s="1"/>
      <c r="K397" s="1"/>
      <c r="L397" s="1"/>
      <c r="M397" s="14"/>
      <c r="N397" s="18" t="str">
        <f t="shared" si="20"/>
        <v/>
      </c>
    </row>
    <row r="398" spans="1:14" x14ac:dyDescent="0.45">
      <c r="A398" s="9"/>
      <c r="B398" s="9"/>
      <c r="C398" s="9"/>
      <c r="D398" s="9"/>
      <c r="E398" s="15" t="str">
        <f>IF(ISBLANK(B398), "",ROUND(Calc!O398, 1))</f>
        <v/>
      </c>
      <c r="F398" s="15" t="str">
        <f t="shared" si="17"/>
        <v/>
      </c>
      <c r="G398" s="16" t="str">
        <f>IF(ISBLANK(B398), "",IF(F398=B398, 'Calc - Win Probability'!N398, 1-'Calc - Win Probability'!N398))</f>
        <v/>
      </c>
      <c r="H398" s="15" t="str">
        <f t="shared" si="18"/>
        <v/>
      </c>
      <c r="I398" s="15" t="str">
        <f t="shared" si="19"/>
        <v/>
      </c>
      <c r="J398" s="1"/>
      <c r="K398" s="1"/>
      <c r="L398" s="1"/>
      <c r="M398" s="14"/>
      <c r="N398" s="18" t="str">
        <f t="shared" si="20"/>
        <v/>
      </c>
    </row>
    <row r="399" spans="1:14" x14ac:dyDescent="0.45">
      <c r="A399" s="9"/>
      <c r="B399" s="9"/>
      <c r="C399" s="9"/>
      <c r="D399" s="9"/>
      <c r="E399" s="15" t="str">
        <f>IF(ISBLANK(B399), "",ROUND(Calc!O399, 1))</f>
        <v/>
      </c>
      <c r="F399" s="15" t="str">
        <f t="shared" si="17"/>
        <v/>
      </c>
      <c r="G399" s="16" t="str">
        <f>IF(ISBLANK(B399), "",IF(F399=B399, 'Calc - Win Probability'!N399, 1-'Calc - Win Probability'!N399))</f>
        <v/>
      </c>
      <c r="H399" s="15" t="str">
        <f t="shared" si="18"/>
        <v/>
      </c>
      <c r="I399" s="15" t="str">
        <f t="shared" si="19"/>
        <v/>
      </c>
      <c r="J399" s="1"/>
      <c r="K399" s="1"/>
      <c r="L399" s="1"/>
      <c r="M399" s="14"/>
      <c r="N399" s="18" t="str">
        <f t="shared" si="20"/>
        <v/>
      </c>
    </row>
    <row r="400" spans="1:14" x14ac:dyDescent="0.45">
      <c r="A400" s="9"/>
      <c r="B400" s="9"/>
      <c r="C400" s="9"/>
      <c r="D400" s="9"/>
      <c r="E400" s="15" t="str">
        <f>IF(ISBLANK(B400), "",ROUND(Calc!O400, 1))</f>
        <v/>
      </c>
      <c r="F400" s="15" t="str">
        <f t="shared" si="17"/>
        <v/>
      </c>
      <c r="G400" s="16" t="str">
        <f>IF(ISBLANK(B400), "",IF(F400=B400, 'Calc - Win Probability'!N400, 1-'Calc - Win Probability'!N400))</f>
        <v/>
      </c>
      <c r="H400" s="15" t="str">
        <f t="shared" si="18"/>
        <v/>
      </c>
      <c r="I400" s="15" t="str">
        <f t="shared" si="19"/>
        <v/>
      </c>
      <c r="J400" s="1"/>
      <c r="K400" s="1"/>
      <c r="L400" s="1"/>
      <c r="M400" s="14"/>
      <c r="N400" s="18" t="str">
        <f t="shared" si="20"/>
        <v/>
      </c>
    </row>
    <row r="401" spans="1:14" x14ac:dyDescent="0.45">
      <c r="A401" s="9"/>
      <c r="B401" s="9"/>
      <c r="C401" s="9"/>
      <c r="D401" s="9"/>
      <c r="E401" s="15" t="str">
        <f>IF(ISBLANK(B401), "",ROUND(Calc!O401, 1))</f>
        <v/>
      </c>
      <c r="F401" s="15" t="str">
        <f t="shared" si="17"/>
        <v/>
      </c>
      <c r="G401" s="16" t="str">
        <f>IF(ISBLANK(B401), "",IF(F401=B401, 'Calc - Win Probability'!N401, 1-'Calc - Win Probability'!N401))</f>
        <v/>
      </c>
      <c r="H401" s="15" t="str">
        <f t="shared" si="18"/>
        <v/>
      </c>
      <c r="I401" s="15" t="str">
        <f t="shared" si="19"/>
        <v/>
      </c>
      <c r="J401" s="1"/>
      <c r="K401" s="1"/>
      <c r="L401" s="1"/>
      <c r="M401" s="14"/>
      <c r="N401" s="18" t="str">
        <f t="shared" si="20"/>
        <v/>
      </c>
    </row>
    <row r="402" spans="1:14" x14ac:dyDescent="0.45">
      <c r="A402" s="9"/>
      <c r="B402" s="9"/>
      <c r="C402" s="9"/>
      <c r="D402" s="9"/>
      <c r="E402" s="15" t="str">
        <f>IF(ISBLANK(B402), "",ROUND(Calc!O402, 1))</f>
        <v/>
      </c>
      <c r="F402" s="15" t="str">
        <f t="shared" si="17"/>
        <v/>
      </c>
      <c r="G402" s="16" t="str">
        <f>IF(ISBLANK(B402), "",IF(F402=B402, 'Calc - Win Probability'!N402, 1-'Calc - Win Probability'!N402))</f>
        <v/>
      </c>
      <c r="H402" s="15" t="str">
        <f t="shared" si="18"/>
        <v/>
      </c>
      <c r="I402" s="15" t="str">
        <f t="shared" si="19"/>
        <v/>
      </c>
      <c r="J402" s="1"/>
      <c r="K402" s="1"/>
      <c r="L402" s="1"/>
      <c r="M402" s="14"/>
      <c r="N402" s="18" t="str">
        <f t="shared" si="20"/>
        <v/>
      </c>
    </row>
    <row r="403" spans="1:14" x14ac:dyDescent="0.45">
      <c r="A403" s="9"/>
      <c r="B403" s="9"/>
      <c r="C403" s="9"/>
      <c r="D403" s="9"/>
      <c r="E403" s="15" t="str">
        <f>IF(ISBLANK(B403), "",ROUND(Calc!O403, 1))</f>
        <v/>
      </c>
      <c r="F403" s="15" t="str">
        <f t="shared" si="17"/>
        <v/>
      </c>
      <c r="G403" s="16" t="str">
        <f>IF(ISBLANK(B403), "",IF(F403=B403, 'Calc - Win Probability'!N403, 1-'Calc - Win Probability'!N403))</f>
        <v/>
      </c>
      <c r="H403" s="15" t="str">
        <f t="shared" si="18"/>
        <v/>
      </c>
      <c r="I403" s="15" t="str">
        <f t="shared" si="19"/>
        <v/>
      </c>
      <c r="J403" s="1"/>
      <c r="K403" s="1"/>
      <c r="L403" s="1"/>
      <c r="M403" s="14"/>
      <c r="N403" s="18" t="str">
        <f t="shared" si="20"/>
        <v/>
      </c>
    </row>
    <row r="404" spans="1:14" x14ac:dyDescent="0.45">
      <c r="A404" s="9"/>
      <c r="B404" s="9"/>
      <c r="C404" s="9"/>
      <c r="D404" s="9"/>
      <c r="E404" s="15" t="str">
        <f>IF(ISBLANK(B404), "",ROUND(Calc!O404, 1))</f>
        <v/>
      </c>
      <c r="F404" s="15" t="str">
        <f t="shared" si="17"/>
        <v/>
      </c>
      <c r="G404" s="16" t="str">
        <f>IF(ISBLANK(B404), "",IF(F404=B404, 'Calc - Win Probability'!N404, 1-'Calc - Win Probability'!N404))</f>
        <v/>
      </c>
      <c r="H404" s="15" t="str">
        <f t="shared" si="18"/>
        <v/>
      </c>
      <c r="I404" s="15" t="str">
        <f t="shared" si="19"/>
        <v/>
      </c>
      <c r="J404" s="1"/>
      <c r="K404" s="1"/>
      <c r="L404" s="1"/>
      <c r="M404" s="14"/>
      <c r="N404" s="18" t="str">
        <f t="shared" si="20"/>
        <v/>
      </c>
    </row>
    <row r="405" spans="1:14" x14ac:dyDescent="0.45">
      <c r="A405" s="9"/>
      <c r="B405" s="9"/>
      <c r="C405" s="9"/>
      <c r="D405" s="9"/>
      <c r="E405" s="15" t="str">
        <f>IF(ISBLANK(B405), "",ROUND(Calc!O405, 1))</f>
        <v/>
      </c>
      <c r="F405" s="15" t="str">
        <f t="shared" si="17"/>
        <v/>
      </c>
      <c r="G405" s="16" t="str">
        <f>IF(ISBLANK(B405), "",IF(F405=B405, 'Calc - Win Probability'!N405, 1-'Calc - Win Probability'!N405))</f>
        <v/>
      </c>
      <c r="H405" s="15" t="str">
        <f t="shared" si="18"/>
        <v/>
      </c>
      <c r="I405" s="15" t="str">
        <f t="shared" si="19"/>
        <v/>
      </c>
      <c r="J405" s="1"/>
      <c r="K405" s="1"/>
      <c r="L405" s="1"/>
      <c r="M405" s="14"/>
      <c r="N405" s="18" t="str">
        <f t="shared" si="20"/>
        <v/>
      </c>
    </row>
    <row r="406" spans="1:14" x14ac:dyDescent="0.45">
      <c r="A406" s="9"/>
      <c r="B406" s="9"/>
      <c r="C406" s="9"/>
      <c r="D406" s="9"/>
      <c r="E406" s="15" t="str">
        <f>IF(ISBLANK(B406), "",ROUND(Calc!O406, 1))</f>
        <v/>
      </c>
      <c r="F406" s="15" t="str">
        <f t="shared" si="17"/>
        <v/>
      </c>
      <c r="G406" s="16" t="str">
        <f>IF(ISBLANK(B406), "",IF(F406=B406, 'Calc - Win Probability'!N406, 1-'Calc - Win Probability'!N406))</f>
        <v/>
      </c>
      <c r="H406" s="15" t="str">
        <f t="shared" si="18"/>
        <v/>
      </c>
      <c r="I406" s="15" t="str">
        <f t="shared" si="19"/>
        <v/>
      </c>
      <c r="J406" s="1"/>
      <c r="K406" s="1"/>
      <c r="L406" s="1"/>
      <c r="M406" s="14"/>
      <c r="N406" s="18" t="str">
        <f t="shared" si="20"/>
        <v/>
      </c>
    </row>
    <row r="407" spans="1:14" x14ac:dyDescent="0.45">
      <c r="A407" s="9"/>
      <c r="B407" s="9"/>
      <c r="C407" s="9"/>
      <c r="D407" s="9"/>
      <c r="E407" s="15" t="str">
        <f>IF(ISBLANK(B407), "",ROUND(Calc!O407, 1))</f>
        <v/>
      </c>
      <c r="F407" s="15" t="str">
        <f t="shared" si="17"/>
        <v/>
      </c>
      <c r="G407" s="16" t="str">
        <f>IF(ISBLANK(B407), "",IF(F407=B407, 'Calc - Win Probability'!N407, 1-'Calc - Win Probability'!N407))</f>
        <v/>
      </c>
      <c r="H407" s="15" t="str">
        <f t="shared" si="18"/>
        <v/>
      </c>
      <c r="I407" s="15" t="str">
        <f t="shared" si="19"/>
        <v/>
      </c>
      <c r="J407" s="1"/>
      <c r="K407" s="1"/>
      <c r="L407" s="1"/>
      <c r="M407" s="14"/>
      <c r="N407" s="18" t="str">
        <f t="shared" si="20"/>
        <v/>
      </c>
    </row>
    <row r="408" spans="1:14" x14ac:dyDescent="0.45">
      <c r="A408" s="9"/>
      <c r="B408" s="9"/>
      <c r="C408" s="9"/>
      <c r="D408" s="9"/>
      <c r="E408" s="15" t="str">
        <f>IF(ISBLANK(B408), "",ROUND(Calc!O408, 1))</f>
        <v/>
      </c>
      <c r="F408" s="15" t="str">
        <f t="shared" si="17"/>
        <v/>
      </c>
      <c r="G408" s="16" t="str">
        <f>IF(ISBLANK(B408), "",IF(F408=B408, 'Calc - Win Probability'!N408, 1-'Calc - Win Probability'!N408))</f>
        <v/>
      </c>
      <c r="H408" s="15" t="str">
        <f t="shared" si="18"/>
        <v/>
      </c>
      <c r="I408" s="15" t="str">
        <f t="shared" si="19"/>
        <v/>
      </c>
      <c r="J408" s="1"/>
      <c r="K408" s="1"/>
      <c r="L408" s="1"/>
      <c r="M408" s="14"/>
      <c r="N408" s="18" t="str">
        <f t="shared" si="20"/>
        <v/>
      </c>
    </row>
    <row r="409" spans="1:14" x14ac:dyDescent="0.45">
      <c r="A409" s="9"/>
      <c r="B409" s="9"/>
      <c r="C409" s="9"/>
      <c r="D409" s="9"/>
      <c r="E409" s="15" t="str">
        <f>IF(ISBLANK(B409), "",ROUND(Calc!O409, 1))</f>
        <v/>
      </c>
      <c r="F409" s="15" t="str">
        <f t="shared" si="17"/>
        <v/>
      </c>
      <c r="G409" s="16" t="str">
        <f>IF(ISBLANK(B409), "",IF(F409=B409, 'Calc - Win Probability'!N409, 1-'Calc - Win Probability'!N409))</f>
        <v/>
      </c>
      <c r="H409" s="15" t="str">
        <f t="shared" si="18"/>
        <v/>
      </c>
      <c r="I409" s="15" t="str">
        <f t="shared" si="19"/>
        <v/>
      </c>
      <c r="J409" s="1"/>
      <c r="K409" s="1"/>
      <c r="L409" s="1"/>
      <c r="M409" s="14"/>
      <c r="N409" s="18" t="str">
        <f t="shared" si="20"/>
        <v/>
      </c>
    </row>
    <row r="410" spans="1:14" x14ac:dyDescent="0.45">
      <c r="A410" s="9"/>
      <c r="B410" s="9"/>
      <c r="C410" s="9"/>
      <c r="D410" s="9"/>
      <c r="E410" s="15" t="str">
        <f>IF(ISBLANK(B410), "",ROUND(Calc!O410, 1))</f>
        <v/>
      </c>
      <c r="F410" s="15" t="str">
        <f t="shared" ref="F410:F473" si="21">IF(ISBLANK(B410), "",IF(E410&gt;0,C410,B410))</f>
        <v/>
      </c>
      <c r="G410" s="16" t="str">
        <f>IF(ISBLANK(B410), "",IF(F410=B410, 'Calc - Win Probability'!N410, 1-'Calc - Win Probability'!N410))</f>
        <v/>
      </c>
      <c r="H410" s="15" t="str">
        <f t="shared" ref="H410:H473" si="22">IF(ISBLANK(B410),"",IF(E410&lt;D410, "Y","N"))</f>
        <v/>
      </c>
      <c r="I410" s="15" t="str">
        <f t="shared" ref="I410:I473" si="23">IF(ISBLANK(B410),"",IF(OR(AND(E410&lt;0, E410&lt;D410), AND(E410&gt;0, E410&gt;D410)),"Y","N"))</f>
        <v/>
      </c>
      <c r="J410" s="1"/>
      <c r="K410" s="1"/>
      <c r="L410" s="1"/>
      <c r="M410" s="14"/>
      <c r="N410" s="18" t="str">
        <f t="shared" ref="N410:N473" si="24">IF(ISBLANK(L410), "", D410)</f>
        <v/>
      </c>
    </row>
    <row r="411" spans="1:14" x14ac:dyDescent="0.45">
      <c r="A411" s="9"/>
      <c r="B411" s="9"/>
      <c r="C411" s="9"/>
      <c r="D411" s="9"/>
      <c r="E411" s="15" t="str">
        <f>IF(ISBLANK(B411), "",ROUND(Calc!O411, 1))</f>
        <v/>
      </c>
      <c r="F411" s="15" t="str">
        <f t="shared" si="21"/>
        <v/>
      </c>
      <c r="G411" s="16" t="str">
        <f>IF(ISBLANK(B411), "",IF(F411=B411, 'Calc - Win Probability'!N411, 1-'Calc - Win Probability'!N411))</f>
        <v/>
      </c>
      <c r="H411" s="15" t="str">
        <f t="shared" si="22"/>
        <v/>
      </c>
      <c r="I411" s="15" t="str">
        <f t="shared" si="23"/>
        <v/>
      </c>
      <c r="J411" s="1"/>
      <c r="K411" s="1"/>
      <c r="L411" s="1"/>
      <c r="M411" s="14"/>
      <c r="N411" s="18" t="str">
        <f t="shared" si="24"/>
        <v/>
      </c>
    </row>
    <row r="412" spans="1:14" x14ac:dyDescent="0.45">
      <c r="A412" s="9"/>
      <c r="B412" s="9"/>
      <c r="C412" s="9"/>
      <c r="D412" s="9"/>
      <c r="E412" s="15" t="str">
        <f>IF(ISBLANK(B412), "",ROUND(Calc!O412, 1))</f>
        <v/>
      </c>
      <c r="F412" s="15" t="str">
        <f t="shared" si="21"/>
        <v/>
      </c>
      <c r="G412" s="16" t="str">
        <f>IF(ISBLANK(B412), "",IF(F412=B412, 'Calc - Win Probability'!N412, 1-'Calc - Win Probability'!N412))</f>
        <v/>
      </c>
      <c r="H412" s="15" t="str">
        <f t="shared" si="22"/>
        <v/>
      </c>
      <c r="I412" s="15" t="str">
        <f t="shared" si="23"/>
        <v/>
      </c>
      <c r="J412" s="1"/>
      <c r="K412" s="1"/>
      <c r="L412" s="1"/>
      <c r="M412" s="14"/>
      <c r="N412" s="18" t="str">
        <f t="shared" si="24"/>
        <v/>
      </c>
    </row>
    <row r="413" spans="1:14" x14ac:dyDescent="0.45">
      <c r="A413" s="9"/>
      <c r="B413" s="9"/>
      <c r="C413" s="9"/>
      <c r="D413" s="9"/>
      <c r="E413" s="15" t="str">
        <f>IF(ISBLANK(B413), "",ROUND(Calc!O413, 1))</f>
        <v/>
      </c>
      <c r="F413" s="15" t="str">
        <f t="shared" si="21"/>
        <v/>
      </c>
      <c r="G413" s="16" t="str">
        <f>IF(ISBLANK(B413), "",IF(F413=B413, 'Calc - Win Probability'!N413, 1-'Calc - Win Probability'!N413))</f>
        <v/>
      </c>
      <c r="H413" s="15" t="str">
        <f t="shared" si="22"/>
        <v/>
      </c>
      <c r="I413" s="15" t="str">
        <f t="shared" si="23"/>
        <v/>
      </c>
      <c r="J413" s="1"/>
      <c r="K413" s="1"/>
      <c r="L413" s="1"/>
      <c r="M413" s="14"/>
      <c r="N413" s="18" t="str">
        <f t="shared" si="24"/>
        <v/>
      </c>
    </row>
    <row r="414" spans="1:14" x14ac:dyDescent="0.45">
      <c r="A414" s="9"/>
      <c r="B414" s="9"/>
      <c r="C414" s="9"/>
      <c r="D414" s="9"/>
      <c r="E414" s="15" t="str">
        <f>IF(ISBLANK(B414), "",ROUND(Calc!O414, 1))</f>
        <v/>
      </c>
      <c r="F414" s="15" t="str">
        <f t="shared" si="21"/>
        <v/>
      </c>
      <c r="G414" s="16" t="str">
        <f>IF(ISBLANK(B414), "",IF(F414=B414, 'Calc - Win Probability'!N414, 1-'Calc - Win Probability'!N414))</f>
        <v/>
      </c>
      <c r="H414" s="15" t="str">
        <f t="shared" si="22"/>
        <v/>
      </c>
      <c r="I414" s="15" t="str">
        <f t="shared" si="23"/>
        <v/>
      </c>
      <c r="J414" s="1"/>
      <c r="K414" s="1"/>
      <c r="L414" s="1"/>
      <c r="M414" s="14"/>
      <c r="N414" s="18" t="str">
        <f t="shared" si="24"/>
        <v/>
      </c>
    </row>
    <row r="415" spans="1:14" x14ac:dyDescent="0.45">
      <c r="A415" s="9"/>
      <c r="B415" s="9"/>
      <c r="C415" s="9"/>
      <c r="D415" s="9"/>
      <c r="E415" s="15" t="str">
        <f>IF(ISBLANK(B415), "",ROUND(Calc!O415, 1))</f>
        <v/>
      </c>
      <c r="F415" s="15" t="str">
        <f t="shared" si="21"/>
        <v/>
      </c>
      <c r="G415" s="16" t="str">
        <f>IF(ISBLANK(B415), "",IF(F415=B415, 'Calc - Win Probability'!N415, 1-'Calc - Win Probability'!N415))</f>
        <v/>
      </c>
      <c r="H415" s="15" t="str">
        <f t="shared" si="22"/>
        <v/>
      </c>
      <c r="I415" s="15" t="str">
        <f t="shared" si="23"/>
        <v/>
      </c>
      <c r="J415" s="1"/>
      <c r="K415" s="1"/>
      <c r="L415" s="1"/>
      <c r="M415" s="14"/>
      <c r="N415" s="18" t="str">
        <f t="shared" si="24"/>
        <v/>
      </c>
    </row>
    <row r="416" spans="1:14" x14ac:dyDescent="0.45">
      <c r="A416" s="9"/>
      <c r="B416" s="9"/>
      <c r="C416" s="9"/>
      <c r="D416" s="9"/>
      <c r="E416" s="15" t="str">
        <f>IF(ISBLANK(B416), "",ROUND(Calc!O416, 1))</f>
        <v/>
      </c>
      <c r="F416" s="15" t="str">
        <f t="shared" si="21"/>
        <v/>
      </c>
      <c r="G416" s="16" t="str">
        <f>IF(ISBLANK(B416), "",IF(F416=B416, 'Calc - Win Probability'!N416, 1-'Calc - Win Probability'!N416))</f>
        <v/>
      </c>
      <c r="H416" s="15" t="str">
        <f t="shared" si="22"/>
        <v/>
      </c>
      <c r="I416" s="15" t="str">
        <f t="shared" si="23"/>
        <v/>
      </c>
      <c r="J416" s="1"/>
      <c r="K416" s="1"/>
      <c r="L416" s="1"/>
      <c r="M416" s="14"/>
      <c r="N416" s="18" t="str">
        <f t="shared" si="24"/>
        <v/>
      </c>
    </row>
    <row r="417" spans="1:14" x14ac:dyDescent="0.45">
      <c r="A417" s="9"/>
      <c r="B417" s="9"/>
      <c r="C417" s="9"/>
      <c r="D417" s="9"/>
      <c r="E417" s="15" t="str">
        <f>IF(ISBLANK(B417), "",ROUND(Calc!O417, 1))</f>
        <v/>
      </c>
      <c r="F417" s="15" t="str">
        <f t="shared" si="21"/>
        <v/>
      </c>
      <c r="G417" s="16" t="str">
        <f>IF(ISBLANK(B417), "",IF(F417=B417, 'Calc - Win Probability'!N417, 1-'Calc - Win Probability'!N417))</f>
        <v/>
      </c>
      <c r="H417" s="15" t="str">
        <f t="shared" si="22"/>
        <v/>
      </c>
      <c r="I417" s="15" t="str">
        <f t="shared" si="23"/>
        <v/>
      </c>
      <c r="J417" s="1"/>
      <c r="K417" s="1"/>
      <c r="L417" s="1"/>
      <c r="M417" s="14"/>
      <c r="N417" s="18" t="str">
        <f t="shared" si="24"/>
        <v/>
      </c>
    </row>
    <row r="418" spans="1:14" x14ac:dyDescent="0.45">
      <c r="A418" s="9"/>
      <c r="B418" s="9"/>
      <c r="C418" s="9"/>
      <c r="D418" s="9"/>
      <c r="E418" s="15" t="str">
        <f>IF(ISBLANK(B418), "",ROUND(Calc!O418, 1))</f>
        <v/>
      </c>
      <c r="F418" s="15" t="str">
        <f t="shared" si="21"/>
        <v/>
      </c>
      <c r="G418" s="16" t="str">
        <f>IF(ISBLANK(B418), "",IF(F418=B418, 'Calc - Win Probability'!N418, 1-'Calc - Win Probability'!N418))</f>
        <v/>
      </c>
      <c r="H418" s="15" t="str">
        <f t="shared" si="22"/>
        <v/>
      </c>
      <c r="I418" s="15" t="str">
        <f t="shared" si="23"/>
        <v/>
      </c>
      <c r="J418" s="1"/>
      <c r="K418" s="1"/>
      <c r="L418" s="1"/>
      <c r="M418" s="14"/>
      <c r="N418" s="18" t="str">
        <f t="shared" si="24"/>
        <v/>
      </c>
    </row>
    <row r="419" spans="1:14" x14ac:dyDescent="0.45">
      <c r="A419" s="9"/>
      <c r="B419" s="9"/>
      <c r="C419" s="9"/>
      <c r="D419" s="9"/>
      <c r="E419" s="15" t="str">
        <f>IF(ISBLANK(B419), "",ROUND(Calc!O419, 1))</f>
        <v/>
      </c>
      <c r="F419" s="15" t="str">
        <f t="shared" si="21"/>
        <v/>
      </c>
      <c r="G419" s="16" t="str">
        <f>IF(ISBLANK(B419), "",IF(F419=B419, 'Calc - Win Probability'!N419, 1-'Calc - Win Probability'!N419))</f>
        <v/>
      </c>
      <c r="H419" s="15" t="str">
        <f t="shared" si="22"/>
        <v/>
      </c>
      <c r="I419" s="15" t="str">
        <f t="shared" si="23"/>
        <v/>
      </c>
      <c r="J419" s="1"/>
      <c r="K419" s="1"/>
      <c r="L419" s="1"/>
      <c r="M419" s="14"/>
      <c r="N419" s="18" t="str">
        <f t="shared" si="24"/>
        <v/>
      </c>
    </row>
    <row r="420" spans="1:14" x14ac:dyDescent="0.45">
      <c r="A420" s="9"/>
      <c r="B420" s="9"/>
      <c r="C420" s="9"/>
      <c r="D420" s="9"/>
      <c r="E420" s="15" t="str">
        <f>IF(ISBLANK(B420), "",ROUND(Calc!O420, 1))</f>
        <v/>
      </c>
      <c r="F420" s="15" t="str">
        <f t="shared" si="21"/>
        <v/>
      </c>
      <c r="G420" s="16" t="str">
        <f>IF(ISBLANK(B420), "",IF(F420=B420, 'Calc - Win Probability'!N420, 1-'Calc - Win Probability'!N420))</f>
        <v/>
      </c>
      <c r="H420" s="15" t="str">
        <f t="shared" si="22"/>
        <v/>
      </c>
      <c r="I420" s="15" t="str">
        <f t="shared" si="23"/>
        <v/>
      </c>
      <c r="J420" s="1"/>
      <c r="K420" s="1"/>
      <c r="L420" s="1"/>
      <c r="M420" s="14"/>
      <c r="N420" s="18" t="str">
        <f t="shared" si="24"/>
        <v/>
      </c>
    </row>
    <row r="421" spans="1:14" x14ac:dyDescent="0.45">
      <c r="A421" s="9"/>
      <c r="B421" s="9"/>
      <c r="C421" s="9"/>
      <c r="D421" s="9"/>
      <c r="E421" s="15" t="str">
        <f>IF(ISBLANK(B421), "",ROUND(Calc!O421, 1))</f>
        <v/>
      </c>
      <c r="F421" s="15" t="str">
        <f t="shared" si="21"/>
        <v/>
      </c>
      <c r="G421" s="16" t="str">
        <f>IF(ISBLANK(B421), "",IF(F421=B421, 'Calc - Win Probability'!N421, 1-'Calc - Win Probability'!N421))</f>
        <v/>
      </c>
      <c r="H421" s="15" t="str">
        <f t="shared" si="22"/>
        <v/>
      </c>
      <c r="I421" s="15" t="str">
        <f t="shared" si="23"/>
        <v/>
      </c>
      <c r="J421" s="1"/>
      <c r="K421" s="1"/>
      <c r="L421" s="1"/>
      <c r="M421" s="14"/>
      <c r="N421" s="18" t="str">
        <f t="shared" si="24"/>
        <v/>
      </c>
    </row>
    <row r="422" spans="1:14" x14ac:dyDescent="0.45">
      <c r="A422" s="9"/>
      <c r="B422" s="9"/>
      <c r="C422" s="9"/>
      <c r="D422" s="9"/>
      <c r="E422" s="15" t="str">
        <f>IF(ISBLANK(B422), "",ROUND(Calc!O422, 1))</f>
        <v/>
      </c>
      <c r="F422" s="15" t="str">
        <f t="shared" si="21"/>
        <v/>
      </c>
      <c r="G422" s="16" t="str">
        <f>IF(ISBLANK(B422), "",IF(F422=B422, 'Calc - Win Probability'!N422, 1-'Calc - Win Probability'!N422))</f>
        <v/>
      </c>
      <c r="H422" s="15" t="str">
        <f t="shared" si="22"/>
        <v/>
      </c>
      <c r="I422" s="15" t="str">
        <f t="shared" si="23"/>
        <v/>
      </c>
      <c r="J422" s="1"/>
      <c r="K422" s="1"/>
      <c r="L422" s="1"/>
      <c r="M422" s="14"/>
      <c r="N422" s="18" t="str">
        <f t="shared" si="24"/>
        <v/>
      </c>
    </row>
    <row r="423" spans="1:14" x14ac:dyDescent="0.45">
      <c r="A423" s="9"/>
      <c r="B423" s="9"/>
      <c r="C423" s="9"/>
      <c r="D423" s="9"/>
      <c r="E423" s="15" t="str">
        <f>IF(ISBLANK(B423), "",ROUND(Calc!O423, 1))</f>
        <v/>
      </c>
      <c r="F423" s="15" t="str">
        <f t="shared" si="21"/>
        <v/>
      </c>
      <c r="G423" s="16" t="str">
        <f>IF(ISBLANK(B423), "",IF(F423=B423, 'Calc - Win Probability'!N423, 1-'Calc - Win Probability'!N423))</f>
        <v/>
      </c>
      <c r="H423" s="15" t="str">
        <f t="shared" si="22"/>
        <v/>
      </c>
      <c r="I423" s="15" t="str">
        <f t="shared" si="23"/>
        <v/>
      </c>
      <c r="J423" s="1"/>
      <c r="K423" s="1"/>
      <c r="L423" s="1"/>
      <c r="M423" s="14"/>
      <c r="N423" s="18" t="str">
        <f t="shared" si="24"/>
        <v/>
      </c>
    </row>
    <row r="424" spans="1:14" x14ac:dyDescent="0.45">
      <c r="A424" s="9"/>
      <c r="B424" s="9"/>
      <c r="C424" s="9"/>
      <c r="D424" s="9"/>
      <c r="E424" s="15" t="str">
        <f>IF(ISBLANK(B424), "",ROUND(Calc!O424, 1))</f>
        <v/>
      </c>
      <c r="F424" s="15" t="str">
        <f t="shared" si="21"/>
        <v/>
      </c>
      <c r="G424" s="16" t="str">
        <f>IF(ISBLANK(B424), "",IF(F424=B424, 'Calc - Win Probability'!N424, 1-'Calc - Win Probability'!N424))</f>
        <v/>
      </c>
      <c r="H424" s="15" t="str">
        <f t="shared" si="22"/>
        <v/>
      </c>
      <c r="I424" s="15" t="str">
        <f t="shared" si="23"/>
        <v/>
      </c>
      <c r="J424" s="1"/>
      <c r="K424" s="1"/>
      <c r="L424" s="1"/>
      <c r="M424" s="14"/>
      <c r="N424" s="18" t="str">
        <f t="shared" si="24"/>
        <v/>
      </c>
    </row>
    <row r="425" spans="1:14" x14ac:dyDescent="0.45">
      <c r="A425" s="9"/>
      <c r="B425" s="9"/>
      <c r="C425" s="9"/>
      <c r="D425" s="9"/>
      <c r="E425" s="15" t="str">
        <f>IF(ISBLANK(B425), "",ROUND(Calc!O425, 1))</f>
        <v/>
      </c>
      <c r="F425" s="15" t="str">
        <f t="shared" si="21"/>
        <v/>
      </c>
      <c r="G425" s="16" t="str">
        <f>IF(ISBLANK(B425), "",IF(F425=B425, 'Calc - Win Probability'!N425, 1-'Calc - Win Probability'!N425))</f>
        <v/>
      </c>
      <c r="H425" s="15" t="str">
        <f t="shared" si="22"/>
        <v/>
      </c>
      <c r="I425" s="15" t="str">
        <f t="shared" si="23"/>
        <v/>
      </c>
      <c r="J425" s="1"/>
      <c r="K425" s="1"/>
      <c r="L425" s="1"/>
      <c r="M425" s="14"/>
      <c r="N425" s="18" t="str">
        <f t="shared" si="24"/>
        <v/>
      </c>
    </row>
    <row r="426" spans="1:14" x14ac:dyDescent="0.45">
      <c r="A426" s="9"/>
      <c r="B426" s="9"/>
      <c r="C426" s="9"/>
      <c r="D426" s="9"/>
      <c r="E426" s="15" t="str">
        <f>IF(ISBLANK(B426), "",ROUND(Calc!O426, 1))</f>
        <v/>
      </c>
      <c r="F426" s="15" t="str">
        <f t="shared" si="21"/>
        <v/>
      </c>
      <c r="G426" s="16" t="str">
        <f>IF(ISBLANK(B426), "",IF(F426=B426, 'Calc - Win Probability'!N426, 1-'Calc - Win Probability'!N426))</f>
        <v/>
      </c>
      <c r="H426" s="15" t="str">
        <f t="shared" si="22"/>
        <v/>
      </c>
      <c r="I426" s="15" t="str">
        <f t="shared" si="23"/>
        <v/>
      </c>
      <c r="J426" s="1"/>
      <c r="K426" s="1"/>
      <c r="L426" s="1"/>
      <c r="M426" s="14"/>
      <c r="N426" s="18" t="str">
        <f t="shared" si="24"/>
        <v/>
      </c>
    </row>
    <row r="427" spans="1:14" x14ac:dyDescent="0.45">
      <c r="A427" s="9"/>
      <c r="B427" s="9"/>
      <c r="C427" s="9"/>
      <c r="D427" s="9"/>
      <c r="E427" s="15" t="str">
        <f>IF(ISBLANK(B427), "",ROUND(Calc!O427, 1))</f>
        <v/>
      </c>
      <c r="F427" s="15" t="str">
        <f t="shared" si="21"/>
        <v/>
      </c>
      <c r="G427" s="16" t="str">
        <f>IF(ISBLANK(B427), "",IF(F427=B427, 'Calc - Win Probability'!N427, 1-'Calc - Win Probability'!N427))</f>
        <v/>
      </c>
      <c r="H427" s="15" t="str">
        <f t="shared" si="22"/>
        <v/>
      </c>
      <c r="I427" s="15" t="str">
        <f t="shared" si="23"/>
        <v/>
      </c>
      <c r="J427" s="1"/>
      <c r="K427" s="1"/>
      <c r="L427" s="1"/>
      <c r="M427" s="14"/>
      <c r="N427" s="18" t="str">
        <f t="shared" si="24"/>
        <v/>
      </c>
    </row>
    <row r="428" spans="1:14" x14ac:dyDescent="0.45">
      <c r="A428" s="9"/>
      <c r="B428" s="9"/>
      <c r="C428" s="9"/>
      <c r="D428" s="9"/>
      <c r="E428" s="15" t="str">
        <f>IF(ISBLANK(B428), "",ROUND(Calc!O428, 1))</f>
        <v/>
      </c>
      <c r="F428" s="15" t="str">
        <f t="shared" si="21"/>
        <v/>
      </c>
      <c r="G428" s="16" t="str">
        <f>IF(ISBLANK(B428), "",IF(F428=B428, 'Calc - Win Probability'!N428, 1-'Calc - Win Probability'!N428))</f>
        <v/>
      </c>
      <c r="H428" s="15" t="str">
        <f t="shared" si="22"/>
        <v/>
      </c>
      <c r="I428" s="15" t="str">
        <f t="shared" si="23"/>
        <v/>
      </c>
      <c r="J428" s="1"/>
      <c r="K428" s="1"/>
      <c r="L428" s="1"/>
      <c r="M428" s="14"/>
      <c r="N428" s="18" t="str">
        <f t="shared" si="24"/>
        <v/>
      </c>
    </row>
    <row r="429" spans="1:14" x14ac:dyDescent="0.45">
      <c r="A429" s="9"/>
      <c r="B429" s="9"/>
      <c r="C429" s="9"/>
      <c r="D429" s="9"/>
      <c r="E429" s="15" t="str">
        <f>IF(ISBLANK(B429), "",ROUND(Calc!O429, 1))</f>
        <v/>
      </c>
      <c r="F429" s="15" t="str">
        <f t="shared" si="21"/>
        <v/>
      </c>
      <c r="G429" s="16" t="str">
        <f>IF(ISBLANK(B429), "",IF(F429=B429, 'Calc - Win Probability'!N429, 1-'Calc - Win Probability'!N429))</f>
        <v/>
      </c>
      <c r="H429" s="15" t="str">
        <f t="shared" si="22"/>
        <v/>
      </c>
      <c r="I429" s="15" t="str">
        <f t="shared" si="23"/>
        <v/>
      </c>
      <c r="J429" s="1"/>
      <c r="K429" s="1"/>
      <c r="L429" s="1"/>
      <c r="M429" s="14"/>
      <c r="N429" s="18" t="str">
        <f t="shared" si="24"/>
        <v/>
      </c>
    </row>
    <row r="430" spans="1:14" x14ac:dyDescent="0.45">
      <c r="A430" s="9"/>
      <c r="B430" s="9"/>
      <c r="C430" s="9"/>
      <c r="D430" s="9"/>
      <c r="E430" s="15" t="str">
        <f>IF(ISBLANK(B430), "",ROUND(Calc!O430, 1))</f>
        <v/>
      </c>
      <c r="F430" s="15" t="str">
        <f t="shared" si="21"/>
        <v/>
      </c>
      <c r="G430" s="16" t="str">
        <f>IF(ISBLANK(B430), "",IF(F430=B430, 'Calc - Win Probability'!N430, 1-'Calc - Win Probability'!N430))</f>
        <v/>
      </c>
      <c r="H430" s="15" t="str">
        <f t="shared" si="22"/>
        <v/>
      </c>
      <c r="I430" s="15" t="str">
        <f t="shared" si="23"/>
        <v/>
      </c>
      <c r="J430" s="1"/>
      <c r="K430" s="1"/>
      <c r="L430" s="1"/>
      <c r="M430" s="14"/>
      <c r="N430" s="18" t="str">
        <f t="shared" si="24"/>
        <v/>
      </c>
    </row>
    <row r="431" spans="1:14" x14ac:dyDescent="0.45">
      <c r="A431" s="9"/>
      <c r="B431" s="9"/>
      <c r="C431" s="9"/>
      <c r="D431" s="9"/>
      <c r="E431" s="15" t="str">
        <f>IF(ISBLANK(B431), "",ROUND(Calc!O431, 1))</f>
        <v/>
      </c>
      <c r="F431" s="15" t="str">
        <f t="shared" si="21"/>
        <v/>
      </c>
      <c r="G431" s="16" t="str">
        <f>IF(ISBLANK(B431), "",IF(F431=B431, 'Calc - Win Probability'!N431, 1-'Calc - Win Probability'!N431))</f>
        <v/>
      </c>
      <c r="H431" s="15" t="str">
        <f t="shared" si="22"/>
        <v/>
      </c>
      <c r="I431" s="15" t="str">
        <f t="shared" si="23"/>
        <v/>
      </c>
      <c r="J431" s="1"/>
      <c r="K431" s="1"/>
      <c r="L431" s="1"/>
      <c r="M431" s="14"/>
      <c r="N431" s="18" t="str">
        <f t="shared" si="24"/>
        <v/>
      </c>
    </row>
    <row r="432" spans="1:14" x14ac:dyDescent="0.45">
      <c r="A432" s="9"/>
      <c r="B432" s="9"/>
      <c r="C432" s="9"/>
      <c r="D432" s="9"/>
      <c r="E432" s="15" t="str">
        <f>IF(ISBLANK(B432), "",ROUND(Calc!O432, 1))</f>
        <v/>
      </c>
      <c r="F432" s="15" t="str">
        <f t="shared" si="21"/>
        <v/>
      </c>
      <c r="G432" s="16" t="str">
        <f>IF(ISBLANK(B432), "",IF(F432=B432, 'Calc - Win Probability'!N432, 1-'Calc - Win Probability'!N432))</f>
        <v/>
      </c>
      <c r="H432" s="15" t="str">
        <f t="shared" si="22"/>
        <v/>
      </c>
      <c r="I432" s="15" t="str">
        <f t="shared" si="23"/>
        <v/>
      </c>
      <c r="J432" s="1"/>
      <c r="K432" s="1"/>
      <c r="L432" s="1"/>
      <c r="M432" s="14"/>
      <c r="N432" s="18" t="str">
        <f t="shared" si="24"/>
        <v/>
      </c>
    </row>
    <row r="433" spans="1:14" x14ac:dyDescent="0.45">
      <c r="A433" s="9"/>
      <c r="B433" s="9"/>
      <c r="C433" s="9"/>
      <c r="D433" s="9"/>
      <c r="E433" s="15" t="str">
        <f>IF(ISBLANK(B433), "",ROUND(Calc!O433, 1))</f>
        <v/>
      </c>
      <c r="F433" s="15" t="str">
        <f t="shared" si="21"/>
        <v/>
      </c>
      <c r="G433" s="16" t="str">
        <f>IF(ISBLANK(B433), "",IF(F433=B433, 'Calc - Win Probability'!N433, 1-'Calc - Win Probability'!N433))</f>
        <v/>
      </c>
      <c r="H433" s="15" t="str">
        <f t="shared" si="22"/>
        <v/>
      </c>
      <c r="I433" s="15" t="str">
        <f t="shared" si="23"/>
        <v/>
      </c>
      <c r="J433" s="1"/>
      <c r="K433" s="1"/>
      <c r="L433" s="1"/>
      <c r="M433" s="14"/>
      <c r="N433" s="18" t="str">
        <f t="shared" si="24"/>
        <v/>
      </c>
    </row>
    <row r="434" spans="1:14" x14ac:dyDescent="0.45">
      <c r="A434" s="9"/>
      <c r="B434" s="9"/>
      <c r="C434" s="9"/>
      <c r="D434" s="9"/>
      <c r="E434" s="15" t="str">
        <f>IF(ISBLANK(B434), "",ROUND(Calc!O434, 1))</f>
        <v/>
      </c>
      <c r="F434" s="15" t="str">
        <f t="shared" si="21"/>
        <v/>
      </c>
      <c r="G434" s="16" t="str">
        <f>IF(ISBLANK(B434), "",IF(F434=B434, 'Calc - Win Probability'!N434, 1-'Calc - Win Probability'!N434))</f>
        <v/>
      </c>
      <c r="H434" s="15" t="str">
        <f t="shared" si="22"/>
        <v/>
      </c>
      <c r="I434" s="15" t="str">
        <f t="shared" si="23"/>
        <v/>
      </c>
      <c r="J434" s="1"/>
      <c r="K434" s="1"/>
      <c r="L434" s="1"/>
      <c r="M434" s="14"/>
      <c r="N434" s="18" t="str">
        <f t="shared" si="24"/>
        <v/>
      </c>
    </row>
    <row r="435" spans="1:14" x14ac:dyDescent="0.45">
      <c r="A435" s="9"/>
      <c r="B435" s="9"/>
      <c r="C435" s="9"/>
      <c r="D435" s="9"/>
      <c r="E435" s="15" t="str">
        <f>IF(ISBLANK(B435), "",ROUND(Calc!O435, 1))</f>
        <v/>
      </c>
      <c r="F435" s="15" t="str">
        <f t="shared" si="21"/>
        <v/>
      </c>
      <c r="G435" s="16" t="str">
        <f>IF(ISBLANK(B435), "",IF(F435=B435, 'Calc - Win Probability'!N435, 1-'Calc - Win Probability'!N435))</f>
        <v/>
      </c>
      <c r="H435" s="15" t="str">
        <f t="shared" si="22"/>
        <v/>
      </c>
      <c r="I435" s="15" t="str">
        <f t="shared" si="23"/>
        <v/>
      </c>
      <c r="J435" s="1"/>
      <c r="K435" s="1"/>
      <c r="L435" s="1"/>
      <c r="M435" s="14"/>
      <c r="N435" s="18" t="str">
        <f t="shared" si="24"/>
        <v/>
      </c>
    </row>
    <row r="436" spans="1:14" x14ac:dyDescent="0.45">
      <c r="A436" s="9"/>
      <c r="B436" s="9"/>
      <c r="C436" s="9"/>
      <c r="D436" s="9"/>
      <c r="E436" s="15" t="str">
        <f>IF(ISBLANK(B436), "",ROUND(Calc!O436, 1))</f>
        <v/>
      </c>
      <c r="F436" s="15" t="str">
        <f t="shared" si="21"/>
        <v/>
      </c>
      <c r="G436" s="16" t="str">
        <f>IF(ISBLANK(B436), "",IF(F436=B436, 'Calc - Win Probability'!N436, 1-'Calc - Win Probability'!N436))</f>
        <v/>
      </c>
      <c r="H436" s="15" t="str">
        <f t="shared" si="22"/>
        <v/>
      </c>
      <c r="I436" s="15" t="str">
        <f t="shared" si="23"/>
        <v/>
      </c>
      <c r="J436" s="1"/>
      <c r="K436" s="1"/>
      <c r="L436" s="1"/>
      <c r="M436" s="14"/>
      <c r="N436" s="18" t="str">
        <f t="shared" si="24"/>
        <v/>
      </c>
    </row>
    <row r="437" spans="1:14" x14ac:dyDescent="0.45">
      <c r="A437" s="9"/>
      <c r="B437" s="9"/>
      <c r="C437" s="9"/>
      <c r="D437" s="9"/>
      <c r="E437" s="15" t="str">
        <f>IF(ISBLANK(B437), "",ROUND(Calc!O437, 1))</f>
        <v/>
      </c>
      <c r="F437" s="15" t="str">
        <f t="shared" si="21"/>
        <v/>
      </c>
      <c r="G437" s="16" t="str">
        <f>IF(ISBLANK(B437), "",IF(F437=B437, 'Calc - Win Probability'!N437, 1-'Calc - Win Probability'!N437))</f>
        <v/>
      </c>
      <c r="H437" s="15" t="str">
        <f t="shared" si="22"/>
        <v/>
      </c>
      <c r="I437" s="15" t="str">
        <f t="shared" si="23"/>
        <v/>
      </c>
      <c r="J437" s="1"/>
      <c r="K437" s="1"/>
      <c r="L437" s="1"/>
      <c r="M437" s="14"/>
      <c r="N437" s="18" t="str">
        <f t="shared" si="24"/>
        <v/>
      </c>
    </row>
    <row r="438" spans="1:14" x14ac:dyDescent="0.45">
      <c r="A438" s="9"/>
      <c r="B438" s="9"/>
      <c r="C438" s="9"/>
      <c r="D438" s="9"/>
      <c r="E438" s="15" t="str">
        <f>IF(ISBLANK(B438), "",ROUND(Calc!O438, 1))</f>
        <v/>
      </c>
      <c r="F438" s="15" t="str">
        <f t="shared" si="21"/>
        <v/>
      </c>
      <c r="G438" s="16" t="str">
        <f>IF(ISBLANK(B438), "",IF(F438=B438, 'Calc - Win Probability'!N438, 1-'Calc - Win Probability'!N438))</f>
        <v/>
      </c>
      <c r="H438" s="15" t="str">
        <f t="shared" si="22"/>
        <v/>
      </c>
      <c r="I438" s="15" t="str">
        <f t="shared" si="23"/>
        <v/>
      </c>
      <c r="J438" s="1"/>
      <c r="K438" s="1"/>
      <c r="L438" s="1"/>
      <c r="M438" s="14"/>
      <c r="N438" s="18" t="str">
        <f t="shared" si="24"/>
        <v/>
      </c>
    </row>
    <row r="439" spans="1:14" x14ac:dyDescent="0.45">
      <c r="A439" s="9"/>
      <c r="B439" s="9"/>
      <c r="C439" s="9"/>
      <c r="D439" s="9"/>
      <c r="E439" s="15" t="str">
        <f>IF(ISBLANK(B439), "",ROUND(Calc!O439, 1))</f>
        <v/>
      </c>
      <c r="F439" s="15" t="str">
        <f t="shared" si="21"/>
        <v/>
      </c>
      <c r="G439" s="16" t="str">
        <f>IF(ISBLANK(B439), "",IF(F439=B439, 'Calc - Win Probability'!N439, 1-'Calc - Win Probability'!N439))</f>
        <v/>
      </c>
      <c r="H439" s="15" t="str">
        <f t="shared" si="22"/>
        <v/>
      </c>
      <c r="I439" s="15" t="str">
        <f t="shared" si="23"/>
        <v/>
      </c>
      <c r="J439" s="1"/>
      <c r="K439" s="1"/>
      <c r="L439" s="1"/>
      <c r="M439" s="14"/>
      <c r="N439" s="18" t="str">
        <f t="shared" si="24"/>
        <v/>
      </c>
    </row>
    <row r="440" spans="1:14" x14ac:dyDescent="0.45">
      <c r="A440" s="9"/>
      <c r="B440" s="9"/>
      <c r="C440" s="9"/>
      <c r="D440" s="9"/>
      <c r="E440" s="15" t="str">
        <f>IF(ISBLANK(B440), "",ROUND(Calc!O440, 1))</f>
        <v/>
      </c>
      <c r="F440" s="15" t="str">
        <f t="shared" si="21"/>
        <v/>
      </c>
      <c r="G440" s="16" t="str">
        <f>IF(ISBLANK(B440), "",IF(F440=B440, 'Calc - Win Probability'!N440, 1-'Calc - Win Probability'!N440))</f>
        <v/>
      </c>
      <c r="H440" s="15" t="str">
        <f t="shared" si="22"/>
        <v/>
      </c>
      <c r="I440" s="15" t="str">
        <f t="shared" si="23"/>
        <v/>
      </c>
      <c r="J440" s="1"/>
      <c r="K440" s="1"/>
      <c r="L440" s="1"/>
      <c r="M440" s="14"/>
      <c r="N440" s="18" t="str">
        <f t="shared" si="24"/>
        <v/>
      </c>
    </row>
    <row r="441" spans="1:14" x14ac:dyDescent="0.45">
      <c r="A441" s="9"/>
      <c r="B441" s="9"/>
      <c r="C441" s="9"/>
      <c r="D441" s="9"/>
      <c r="E441" s="15" t="str">
        <f>IF(ISBLANK(B441), "",ROUND(Calc!O441, 1))</f>
        <v/>
      </c>
      <c r="F441" s="15" t="str">
        <f t="shared" si="21"/>
        <v/>
      </c>
      <c r="G441" s="16" t="str">
        <f>IF(ISBLANK(B441), "",IF(F441=B441, 'Calc - Win Probability'!N441, 1-'Calc - Win Probability'!N441))</f>
        <v/>
      </c>
      <c r="H441" s="15" t="str">
        <f t="shared" si="22"/>
        <v/>
      </c>
      <c r="I441" s="15" t="str">
        <f t="shared" si="23"/>
        <v/>
      </c>
      <c r="J441" s="1"/>
      <c r="K441" s="1"/>
      <c r="L441" s="1"/>
      <c r="M441" s="14"/>
      <c r="N441" s="18" t="str">
        <f t="shared" si="24"/>
        <v/>
      </c>
    </row>
    <row r="442" spans="1:14" x14ac:dyDescent="0.45">
      <c r="A442" s="9"/>
      <c r="B442" s="9"/>
      <c r="C442" s="9"/>
      <c r="D442" s="9"/>
      <c r="E442" s="15" t="str">
        <f>IF(ISBLANK(B442), "",ROUND(Calc!O442, 1))</f>
        <v/>
      </c>
      <c r="F442" s="15" t="str">
        <f t="shared" si="21"/>
        <v/>
      </c>
      <c r="G442" s="16" t="str">
        <f>IF(ISBLANK(B442), "",IF(F442=B442, 'Calc - Win Probability'!N442, 1-'Calc - Win Probability'!N442))</f>
        <v/>
      </c>
      <c r="H442" s="15" t="str">
        <f t="shared" si="22"/>
        <v/>
      </c>
      <c r="I442" s="15" t="str">
        <f t="shared" si="23"/>
        <v/>
      </c>
      <c r="J442" s="1"/>
      <c r="K442" s="1"/>
      <c r="L442" s="1"/>
      <c r="M442" s="14"/>
      <c r="N442" s="18" t="str">
        <f t="shared" si="24"/>
        <v/>
      </c>
    </row>
    <row r="443" spans="1:14" x14ac:dyDescent="0.45">
      <c r="A443" s="9"/>
      <c r="B443" s="9"/>
      <c r="C443" s="9"/>
      <c r="D443" s="9"/>
      <c r="E443" s="15" t="str">
        <f>IF(ISBLANK(B443), "",ROUND(Calc!O443, 1))</f>
        <v/>
      </c>
      <c r="F443" s="15" t="str">
        <f t="shared" si="21"/>
        <v/>
      </c>
      <c r="G443" s="16" t="str">
        <f>IF(ISBLANK(B443), "",IF(F443=B443, 'Calc - Win Probability'!N443, 1-'Calc - Win Probability'!N443))</f>
        <v/>
      </c>
      <c r="H443" s="15" t="str">
        <f t="shared" si="22"/>
        <v/>
      </c>
      <c r="I443" s="15" t="str">
        <f t="shared" si="23"/>
        <v/>
      </c>
      <c r="J443" s="1"/>
      <c r="K443" s="1"/>
      <c r="L443" s="1"/>
      <c r="M443" s="14"/>
      <c r="N443" s="18" t="str">
        <f t="shared" si="24"/>
        <v/>
      </c>
    </row>
    <row r="444" spans="1:14" x14ac:dyDescent="0.45">
      <c r="A444" s="9"/>
      <c r="B444" s="9"/>
      <c r="C444" s="9"/>
      <c r="D444" s="9"/>
      <c r="E444" s="15" t="str">
        <f>IF(ISBLANK(B444), "",ROUND(Calc!O444, 1))</f>
        <v/>
      </c>
      <c r="F444" s="15" t="str">
        <f t="shared" si="21"/>
        <v/>
      </c>
      <c r="G444" s="16" t="str">
        <f>IF(ISBLANK(B444), "",IF(F444=B444, 'Calc - Win Probability'!N444, 1-'Calc - Win Probability'!N444))</f>
        <v/>
      </c>
      <c r="H444" s="15" t="str">
        <f t="shared" si="22"/>
        <v/>
      </c>
      <c r="I444" s="15" t="str">
        <f t="shared" si="23"/>
        <v/>
      </c>
      <c r="J444" s="1"/>
      <c r="K444" s="1"/>
      <c r="L444" s="1"/>
      <c r="M444" s="14"/>
      <c r="N444" s="18" t="str">
        <f t="shared" si="24"/>
        <v/>
      </c>
    </row>
    <row r="445" spans="1:14" x14ac:dyDescent="0.45">
      <c r="A445" s="9"/>
      <c r="B445" s="9"/>
      <c r="C445" s="9"/>
      <c r="D445" s="9"/>
      <c r="E445" s="15" t="str">
        <f>IF(ISBLANK(B445), "",ROUND(Calc!O445, 1))</f>
        <v/>
      </c>
      <c r="F445" s="15" t="str">
        <f t="shared" si="21"/>
        <v/>
      </c>
      <c r="G445" s="16" t="str">
        <f>IF(ISBLANK(B445), "",IF(F445=B445, 'Calc - Win Probability'!N445, 1-'Calc - Win Probability'!N445))</f>
        <v/>
      </c>
      <c r="H445" s="15" t="str">
        <f t="shared" si="22"/>
        <v/>
      </c>
      <c r="I445" s="15" t="str">
        <f t="shared" si="23"/>
        <v/>
      </c>
      <c r="J445" s="1"/>
      <c r="K445" s="1"/>
      <c r="L445" s="1"/>
      <c r="M445" s="14"/>
      <c r="N445" s="18" t="str">
        <f t="shared" si="24"/>
        <v/>
      </c>
    </row>
    <row r="446" spans="1:14" x14ac:dyDescent="0.45">
      <c r="A446" s="9"/>
      <c r="B446" s="9"/>
      <c r="C446" s="9"/>
      <c r="D446" s="9"/>
      <c r="E446" s="15" t="str">
        <f>IF(ISBLANK(B446), "",ROUND(Calc!O446, 1))</f>
        <v/>
      </c>
      <c r="F446" s="15" t="str">
        <f t="shared" si="21"/>
        <v/>
      </c>
      <c r="G446" s="16" t="str">
        <f>IF(ISBLANK(B446), "",IF(F446=B446, 'Calc - Win Probability'!N446, 1-'Calc - Win Probability'!N446))</f>
        <v/>
      </c>
      <c r="H446" s="15" t="str">
        <f t="shared" si="22"/>
        <v/>
      </c>
      <c r="I446" s="15" t="str">
        <f t="shared" si="23"/>
        <v/>
      </c>
      <c r="J446" s="1"/>
      <c r="K446" s="1"/>
      <c r="L446" s="1"/>
      <c r="M446" s="14"/>
      <c r="N446" s="18" t="str">
        <f t="shared" si="24"/>
        <v/>
      </c>
    </row>
    <row r="447" spans="1:14" x14ac:dyDescent="0.45">
      <c r="A447" s="9"/>
      <c r="B447" s="9"/>
      <c r="C447" s="9"/>
      <c r="D447" s="9"/>
      <c r="E447" s="15" t="str">
        <f>IF(ISBLANK(B447), "",ROUND(Calc!O447, 1))</f>
        <v/>
      </c>
      <c r="F447" s="15" t="str">
        <f t="shared" si="21"/>
        <v/>
      </c>
      <c r="G447" s="16" t="str">
        <f>IF(ISBLANK(B447), "",IF(F447=B447, 'Calc - Win Probability'!N447, 1-'Calc - Win Probability'!N447))</f>
        <v/>
      </c>
      <c r="H447" s="15" t="str">
        <f t="shared" si="22"/>
        <v/>
      </c>
      <c r="I447" s="15" t="str">
        <f t="shared" si="23"/>
        <v/>
      </c>
      <c r="J447" s="1"/>
      <c r="K447" s="1"/>
      <c r="L447" s="1"/>
      <c r="M447" s="14"/>
      <c r="N447" s="18" t="str">
        <f t="shared" si="24"/>
        <v/>
      </c>
    </row>
    <row r="448" spans="1:14" x14ac:dyDescent="0.45">
      <c r="A448" s="9"/>
      <c r="B448" s="9"/>
      <c r="C448" s="9"/>
      <c r="D448" s="9"/>
      <c r="E448" s="15" t="str">
        <f>IF(ISBLANK(B448), "",ROUND(Calc!O448, 1))</f>
        <v/>
      </c>
      <c r="F448" s="15" t="str">
        <f t="shared" si="21"/>
        <v/>
      </c>
      <c r="G448" s="16" t="str">
        <f>IF(ISBLANK(B448), "",IF(F448=B448, 'Calc - Win Probability'!N448, 1-'Calc - Win Probability'!N448))</f>
        <v/>
      </c>
      <c r="H448" s="15" t="str">
        <f t="shared" si="22"/>
        <v/>
      </c>
      <c r="I448" s="15" t="str">
        <f t="shared" si="23"/>
        <v/>
      </c>
      <c r="J448" s="1"/>
      <c r="K448" s="1"/>
      <c r="L448" s="1"/>
      <c r="M448" s="14"/>
      <c r="N448" s="18" t="str">
        <f t="shared" si="24"/>
        <v/>
      </c>
    </row>
    <row r="449" spans="1:14" x14ac:dyDescent="0.45">
      <c r="A449" s="9"/>
      <c r="B449" s="9"/>
      <c r="C449" s="9"/>
      <c r="D449" s="9"/>
      <c r="E449" s="15" t="str">
        <f>IF(ISBLANK(B449), "",ROUND(Calc!O449, 1))</f>
        <v/>
      </c>
      <c r="F449" s="15" t="str">
        <f t="shared" si="21"/>
        <v/>
      </c>
      <c r="G449" s="16" t="str">
        <f>IF(ISBLANK(B449), "",IF(F449=B449, 'Calc - Win Probability'!N449, 1-'Calc - Win Probability'!N449))</f>
        <v/>
      </c>
      <c r="H449" s="15" t="str">
        <f t="shared" si="22"/>
        <v/>
      </c>
      <c r="I449" s="15" t="str">
        <f t="shared" si="23"/>
        <v/>
      </c>
      <c r="J449" s="1"/>
      <c r="K449" s="1"/>
      <c r="L449" s="1"/>
      <c r="M449" s="14"/>
      <c r="N449" s="18" t="str">
        <f t="shared" si="24"/>
        <v/>
      </c>
    </row>
    <row r="450" spans="1:14" x14ac:dyDescent="0.45">
      <c r="A450" s="9"/>
      <c r="B450" s="9"/>
      <c r="C450" s="9"/>
      <c r="D450" s="9"/>
      <c r="E450" s="15" t="str">
        <f>IF(ISBLANK(B450), "",ROUND(Calc!O450, 1))</f>
        <v/>
      </c>
      <c r="F450" s="15" t="str">
        <f t="shared" si="21"/>
        <v/>
      </c>
      <c r="G450" s="16" t="str">
        <f>IF(ISBLANK(B450), "",IF(F450=B450, 'Calc - Win Probability'!N450, 1-'Calc - Win Probability'!N450))</f>
        <v/>
      </c>
      <c r="H450" s="15" t="str">
        <f t="shared" si="22"/>
        <v/>
      </c>
      <c r="I450" s="15" t="str">
        <f t="shared" si="23"/>
        <v/>
      </c>
      <c r="J450" s="1"/>
      <c r="K450" s="1"/>
      <c r="L450" s="1"/>
      <c r="M450" s="14"/>
      <c r="N450" s="18" t="str">
        <f t="shared" si="24"/>
        <v/>
      </c>
    </row>
    <row r="451" spans="1:14" x14ac:dyDescent="0.45">
      <c r="A451" s="9"/>
      <c r="B451" s="9"/>
      <c r="C451" s="9"/>
      <c r="D451" s="9"/>
      <c r="E451" s="15" t="str">
        <f>IF(ISBLANK(B451), "",ROUND(Calc!O451, 1))</f>
        <v/>
      </c>
      <c r="F451" s="15" t="str">
        <f t="shared" si="21"/>
        <v/>
      </c>
      <c r="G451" s="16" t="str">
        <f>IF(ISBLANK(B451), "",IF(F451=B451, 'Calc - Win Probability'!N451, 1-'Calc - Win Probability'!N451))</f>
        <v/>
      </c>
      <c r="H451" s="15" t="str">
        <f t="shared" si="22"/>
        <v/>
      </c>
      <c r="I451" s="15" t="str">
        <f t="shared" si="23"/>
        <v/>
      </c>
      <c r="J451" s="1"/>
      <c r="K451" s="1"/>
      <c r="L451" s="1"/>
      <c r="M451" s="14"/>
      <c r="N451" s="18" t="str">
        <f t="shared" si="24"/>
        <v/>
      </c>
    </row>
    <row r="452" spans="1:14" x14ac:dyDescent="0.45">
      <c r="A452" s="9"/>
      <c r="B452" s="9"/>
      <c r="C452" s="9"/>
      <c r="D452" s="9"/>
      <c r="E452" s="15" t="str">
        <f>IF(ISBLANK(B452), "",ROUND(Calc!O452, 1))</f>
        <v/>
      </c>
      <c r="F452" s="15" t="str">
        <f t="shared" si="21"/>
        <v/>
      </c>
      <c r="G452" s="16" t="str">
        <f>IF(ISBLANK(B452), "",IF(F452=B452, 'Calc - Win Probability'!N452, 1-'Calc - Win Probability'!N452))</f>
        <v/>
      </c>
      <c r="H452" s="15" t="str">
        <f t="shared" si="22"/>
        <v/>
      </c>
      <c r="I452" s="15" t="str">
        <f t="shared" si="23"/>
        <v/>
      </c>
      <c r="J452" s="1"/>
      <c r="K452" s="1"/>
      <c r="L452" s="1"/>
      <c r="M452" s="14"/>
      <c r="N452" s="18" t="str">
        <f t="shared" si="24"/>
        <v/>
      </c>
    </row>
    <row r="453" spans="1:14" x14ac:dyDescent="0.45">
      <c r="A453" s="9"/>
      <c r="B453" s="9"/>
      <c r="C453" s="9"/>
      <c r="D453" s="9"/>
      <c r="E453" s="15" t="str">
        <f>IF(ISBLANK(B453), "",ROUND(Calc!O453, 1))</f>
        <v/>
      </c>
      <c r="F453" s="15" t="str">
        <f t="shared" si="21"/>
        <v/>
      </c>
      <c r="G453" s="16" t="str">
        <f>IF(ISBLANK(B453), "",IF(F453=B453, 'Calc - Win Probability'!N453, 1-'Calc - Win Probability'!N453))</f>
        <v/>
      </c>
      <c r="H453" s="15" t="str">
        <f t="shared" si="22"/>
        <v/>
      </c>
      <c r="I453" s="15" t="str">
        <f t="shared" si="23"/>
        <v/>
      </c>
      <c r="J453" s="1"/>
      <c r="K453" s="1"/>
      <c r="L453" s="1"/>
      <c r="M453" s="14"/>
      <c r="N453" s="18" t="str">
        <f t="shared" si="24"/>
        <v/>
      </c>
    </row>
    <row r="454" spans="1:14" x14ac:dyDescent="0.45">
      <c r="A454" s="9"/>
      <c r="B454" s="9"/>
      <c r="C454" s="9"/>
      <c r="D454" s="9"/>
      <c r="E454" s="15" t="str">
        <f>IF(ISBLANK(B454), "",ROUND(Calc!O454, 1))</f>
        <v/>
      </c>
      <c r="F454" s="15" t="str">
        <f t="shared" si="21"/>
        <v/>
      </c>
      <c r="G454" s="16" t="str">
        <f>IF(ISBLANK(B454), "",IF(F454=B454, 'Calc - Win Probability'!N454, 1-'Calc - Win Probability'!N454))</f>
        <v/>
      </c>
      <c r="H454" s="15" t="str">
        <f t="shared" si="22"/>
        <v/>
      </c>
      <c r="I454" s="15" t="str">
        <f t="shared" si="23"/>
        <v/>
      </c>
      <c r="J454" s="1"/>
      <c r="K454" s="1"/>
      <c r="L454" s="1"/>
      <c r="M454" s="14"/>
      <c r="N454" s="18" t="str">
        <f t="shared" si="24"/>
        <v/>
      </c>
    </row>
    <row r="455" spans="1:14" x14ac:dyDescent="0.45">
      <c r="A455" s="9"/>
      <c r="B455" s="9"/>
      <c r="C455" s="9"/>
      <c r="D455" s="9"/>
      <c r="E455" s="15" t="str">
        <f>IF(ISBLANK(B455), "",ROUND(Calc!O455, 1))</f>
        <v/>
      </c>
      <c r="F455" s="15" t="str">
        <f t="shared" si="21"/>
        <v/>
      </c>
      <c r="G455" s="16" t="str">
        <f>IF(ISBLANK(B455), "",IF(F455=B455, 'Calc - Win Probability'!N455, 1-'Calc - Win Probability'!N455))</f>
        <v/>
      </c>
      <c r="H455" s="15" t="str">
        <f t="shared" si="22"/>
        <v/>
      </c>
      <c r="I455" s="15" t="str">
        <f t="shared" si="23"/>
        <v/>
      </c>
      <c r="J455" s="1"/>
      <c r="K455" s="1"/>
      <c r="L455" s="1"/>
      <c r="M455" s="14"/>
      <c r="N455" s="18" t="str">
        <f t="shared" si="24"/>
        <v/>
      </c>
    </row>
    <row r="456" spans="1:14" x14ac:dyDescent="0.45">
      <c r="A456" s="9"/>
      <c r="B456" s="9"/>
      <c r="C456" s="9"/>
      <c r="D456" s="9"/>
      <c r="E456" s="15" t="str">
        <f>IF(ISBLANK(B456), "",ROUND(Calc!O456, 1))</f>
        <v/>
      </c>
      <c r="F456" s="15" t="str">
        <f t="shared" si="21"/>
        <v/>
      </c>
      <c r="G456" s="16" t="str">
        <f>IF(ISBLANK(B456), "",IF(F456=B456, 'Calc - Win Probability'!N456, 1-'Calc - Win Probability'!N456))</f>
        <v/>
      </c>
      <c r="H456" s="15" t="str">
        <f t="shared" si="22"/>
        <v/>
      </c>
      <c r="I456" s="15" t="str">
        <f t="shared" si="23"/>
        <v/>
      </c>
      <c r="J456" s="1"/>
      <c r="K456" s="1"/>
      <c r="L456" s="1"/>
      <c r="M456" s="14"/>
      <c r="N456" s="18" t="str">
        <f t="shared" si="24"/>
        <v/>
      </c>
    </row>
    <row r="457" spans="1:14" x14ac:dyDescent="0.45">
      <c r="A457" s="9"/>
      <c r="B457" s="9"/>
      <c r="C457" s="9"/>
      <c r="D457" s="9"/>
      <c r="E457" s="15" t="str">
        <f>IF(ISBLANK(B457), "",ROUND(Calc!O457, 1))</f>
        <v/>
      </c>
      <c r="F457" s="15" t="str">
        <f t="shared" si="21"/>
        <v/>
      </c>
      <c r="G457" s="16" t="str">
        <f>IF(ISBLANK(B457), "",IF(F457=B457, 'Calc - Win Probability'!N457, 1-'Calc - Win Probability'!N457))</f>
        <v/>
      </c>
      <c r="H457" s="15" t="str">
        <f t="shared" si="22"/>
        <v/>
      </c>
      <c r="I457" s="15" t="str">
        <f t="shared" si="23"/>
        <v/>
      </c>
      <c r="J457" s="1"/>
      <c r="K457" s="1"/>
      <c r="L457" s="1"/>
      <c r="M457" s="14"/>
      <c r="N457" s="18" t="str">
        <f t="shared" si="24"/>
        <v/>
      </c>
    </row>
    <row r="458" spans="1:14" x14ac:dyDescent="0.45">
      <c r="A458" s="9"/>
      <c r="B458" s="9"/>
      <c r="C458" s="9"/>
      <c r="D458" s="9"/>
      <c r="E458" s="15" t="str">
        <f>IF(ISBLANK(B458), "",ROUND(Calc!O458, 1))</f>
        <v/>
      </c>
      <c r="F458" s="15" t="str">
        <f t="shared" si="21"/>
        <v/>
      </c>
      <c r="G458" s="16" t="str">
        <f>IF(ISBLANK(B458), "",IF(F458=B458, 'Calc - Win Probability'!N458, 1-'Calc - Win Probability'!N458))</f>
        <v/>
      </c>
      <c r="H458" s="15" t="str">
        <f t="shared" si="22"/>
        <v/>
      </c>
      <c r="I458" s="15" t="str">
        <f t="shared" si="23"/>
        <v/>
      </c>
      <c r="J458" s="1"/>
      <c r="K458" s="1"/>
      <c r="L458" s="1"/>
      <c r="M458" s="14"/>
      <c r="N458" s="18" t="str">
        <f t="shared" si="24"/>
        <v/>
      </c>
    </row>
    <row r="459" spans="1:14" x14ac:dyDescent="0.45">
      <c r="A459" s="9"/>
      <c r="B459" s="9"/>
      <c r="C459" s="9"/>
      <c r="D459" s="9"/>
      <c r="E459" s="15" t="str">
        <f>IF(ISBLANK(B459), "",ROUND(Calc!O459, 1))</f>
        <v/>
      </c>
      <c r="F459" s="15" t="str">
        <f t="shared" si="21"/>
        <v/>
      </c>
      <c r="G459" s="16" t="str">
        <f>IF(ISBLANK(B459), "",IF(F459=B459, 'Calc - Win Probability'!N459, 1-'Calc - Win Probability'!N459))</f>
        <v/>
      </c>
      <c r="H459" s="15" t="str">
        <f t="shared" si="22"/>
        <v/>
      </c>
      <c r="I459" s="15" t="str">
        <f t="shared" si="23"/>
        <v/>
      </c>
      <c r="J459" s="1"/>
      <c r="K459" s="1"/>
      <c r="L459" s="1"/>
      <c r="M459" s="14"/>
      <c r="N459" s="18" t="str">
        <f t="shared" si="24"/>
        <v/>
      </c>
    </row>
    <row r="460" spans="1:14" x14ac:dyDescent="0.45">
      <c r="A460" s="9"/>
      <c r="B460" s="9"/>
      <c r="C460" s="9"/>
      <c r="D460" s="9"/>
      <c r="E460" s="15" t="str">
        <f>IF(ISBLANK(B460), "",ROUND(Calc!O460, 1))</f>
        <v/>
      </c>
      <c r="F460" s="15" t="str">
        <f t="shared" si="21"/>
        <v/>
      </c>
      <c r="G460" s="16" t="str">
        <f>IF(ISBLANK(B460), "",IF(F460=B460, 'Calc - Win Probability'!N460, 1-'Calc - Win Probability'!N460))</f>
        <v/>
      </c>
      <c r="H460" s="15" t="str">
        <f t="shared" si="22"/>
        <v/>
      </c>
      <c r="I460" s="15" t="str">
        <f t="shared" si="23"/>
        <v/>
      </c>
      <c r="J460" s="1"/>
      <c r="K460" s="1"/>
      <c r="L460" s="1"/>
      <c r="M460" s="14"/>
      <c r="N460" s="18" t="str">
        <f t="shared" si="24"/>
        <v/>
      </c>
    </row>
    <row r="461" spans="1:14" x14ac:dyDescent="0.45">
      <c r="A461" s="9"/>
      <c r="B461" s="9"/>
      <c r="C461" s="9"/>
      <c r="D461" s="9"/>
      <c r="E461" s="15" t="str">
        <f>IF(ISBLANK(B461), "",ROUND(Calc!O461, 1))</f>
        <v/>
      </c>
      <c r="F461" s="15" t="str">
        <f t="shared" si="21"/>
        <v/>
      </c>
      <c r="G461" s="16" t="str">
        <f>IF(ISBLANK(B461), "",IF(F461=B461, 'Calc - Win Probability'!N461, 1-'Calc - Win Probability'!N461))</f>
        <v/>
      </c>
      <c r="H461" s="15" t="str">
        <f t="shared" si="22"/>
        <v/>
      </c>
      <c r="I461" s="15" t="str">
        <f t="shared" si="23"/>
        <v/>
      </c>
      <c r="J461" s="1"/>
      <c r="K461" s="1"/>
      <c r="L461" s="1"/>
      <c r="M461" s="14"/>
      <c r="N461" s="18" t="str">
        <f t="shared" si="24"/>
        <v/>
      </c>
    </row>
    <row r="462" spans="1:14" x14ac:dyDescent="0.45">
      <c r="A462" s="9"/>
      <c r="B462" s="9"/>
      <c r="C462" s="9"/>
      <c r="D462" s="9"/>
      <c r="E462" s="15" t="str">
        <f>IF(ISBLANK(B462), "",ROUND(Calc!O462, 1))</f>
        <v/>
      </c>
      <c r="F462" s="15" t="str">
        <f t="shared" si="21"/>
        <v/>
      </c>
      <c r="G462" s="16" t="str">
        <f>IF(ISBLANK(B462), "",IF(F462=B462, 'Calc - Win Probability'!N462, 1-'Calc - Win Probability'!N462))</f>
        <v/>
      </c>
      <c r="H462" s="15" t="str">
        <f t="shared" si="22"/>
        <v/>
      </c>
      <c r="I462" s="15" t="str">
        <f t="shared" si="23"/>
        <v/>
      </c>
      <c r="J462" s="1"/>
      <c r="K462" s="1"/>
      <c r="L462" s="1"/>
      <c r="M462" s="14"/>
      <c r="N462" s="18" t="str">
        <f t="shared" si="24"/>
        <v/>
      </c>
    </row>
    <row r="463" spans="1:14" x14ac:dyDescent="0.45">
      <c r="A463" s="9"/>
      <c r="B463" s="9"/>
      <c r="C463" s="9"/>
      <c r="D463" s="9"/>
      <c r="E463" s="15" t="str">
        <f>IF(ISBLANK(B463), "",ROUND(Calc!O463, 1))</f>
        <v/>
      </c>
      <c r="F463" s="15" t="str">
        <f t="shared" si="21"/>
        <v/>
      </c>
      <c r="G463" s="16" t="str">
        <f>IF(ISBLANK(B463), "",IF(F463=B463, 'Calc - Win Probability'!N463, 1-'Calc - Win Probability'!N463))</f>
        <v/>
      </c>
      <c r="H463" s="15" t="str">
        <f t="shared" si="22"/>
        <v/>
      </c>
      <c r="I463" s="15" t="str">
        <f t="shared" si="23"/>
        <v/>
      </c>
      <c r="J463" s="1"/>
      <c r="K463" s="1"/>
      <c r="L463" s="1"/>
      <c r="M463" s="14"/>
      <c r="N463" s="18" t="str">
        <f t="shared" si="24"/>
        <v/>
      </c>
    </row>
    <row r="464" spans="1:14" x14ac:dyDescent="0.45">
      <c r="A464" s="9"/>
      <c r="B464" s="9"/>
      <c r="C464" s="9"/>
      <c r="D464" s="9"/>
      <c r="E464" s="15" t="str">
        <f>IF(ISBLANK(B464), "",ROUND(Calc!O464, 1))</f>
        <v/>
      </c>
      <c r="F464" s="15" t="str">
        <f t="shared" si="21"/>
        <v/>
      </c>
      <c r="G464" s="16" t="str">
        <f>IF(ISBLANK(B464), "",IF(F464=B464, 'Calc - Win Probability'!N464, 1-'Calc - Win Probability'!N464))</f>
        <v/>
      </c>
      <c r="H464" s="15" t="str">
        <f t="shared" si="22"/>
        <v/>
      </c>
      <c r="I464" s="15" t="str">
        <f t="shared" si="23"/>
        <v/>
      </c>
      <c r="J464" s="1"/>
      <c r="K464" s="1"/>
      <c r="L464" s="1"/>
      <c r="M464" s="14"/>
      <c r="N464" s="18" t="str">
        <f t="shared" si="24"/>
        <v/>
      </c>
    </row>
    <row r="465" spans="1:14" x14ac:dyDescent="0.45">
      <c r="A465" s="9"/>
      <c r="B465" s="9"/>
      <c r="C465" s="9"/>
      <c r="D465" s="9"/>
      <c r="E465" s="15" t="str">
        <f>IF(ISBLANK(B465), "",ROUND(Calc!O465, 1))</f>
        <v/>
      </c>
      <c r="F465" s="15" t="str">
        <f t="shared" si="21"/>
        <v/>
      </c>
      <c r="G465" s="16" t="str">
        <f>IF(ISBLANK(B465), "",IF(F465=B465, 'Calc - Win Probability'!N465, 1-'Calc - Win Probability'!N465))</f>
        <v/>
      </c>
      <c r="H465" s="15" t="str">
        <f t="shared" si="22"/>
        <v/>
      </c>
      <c r="I465" s="15" t="str">
        <f t="shared" si="23"/>
        <v/>
      </c>
      <c r="J465" s="1"/>
      <c r="K465" s="1"/>
      <c r="L465" s="1"/>
      <c r="M465" s="14"/>
      <c r="N465" s="18" t="str">
        <f t="shared" si="24"/>
        <v/>
      </c>
    </row>
    <row r="466" spans="1:14" x14ac:dyDescent="0.45">
      <c r="A466" s="9"/>
      <c r="B466" s="9"/>
      <c r="C466" s="9"/>
      <c r="D466" s="9"/>
      <c r="E466" s="15" t="str">
        <f>IF(ISBLANK(B466), "",ROUND(Calc!O466, 1))</f>
        <v/>
      </c>
      <c r="F466" s="15" t="str">
        <f t="shared" si="21"/>
        <v/>
      </c>
      <c r="G466" s="16" t="str">
        <f>IF(ISBLANK(B466), "",IF(F466=B466, 'Calc - Win Probability'!N466, 1-'Calc - Win Probability'!N466))</f>
        <v/>
      </c>
      <c r="H466" s="15" t="str">
        <f t="shared" si="22"/>
        <v/>
      </c>
      <c r="I466" s="15" t="str">
        <f t="shared" si="23"/>
        <v/>
      </c>
      <c r="J466" s="1"/>
      <c r="K466" s="1"/>
      <c r="L466" s="1"/>
      <c r="M466" s="14"/>
      <c r="N466" s="18" t="str">
        <f t="shared" si="24"/>
        <v/>
      </c>
    </row>
    <row r="467" spans="1:14" x14ac:dyDescent="0.45">
      <c r="A467" s="9"/>
      <c r="B467" s="9"/>
      <c r="C467" s="9"/>
      <c r="D467" s="9"/>
      <c r="E467" s="15" t="str">
        <f>IF(ISBLANK(B467), "",ROUND(Calc!O467, 1))</f>
        <v/>
      </c>
      <c r="F467" s="15" t="str">
        <f t="shared" si="21"/>
        <v/>
      </c>
      <c r="G467" s="16" t="str">
        <f>IF(ISBLANK(B467), "",IF(F467=B467, 'Calc - Win Probability'!N467, 1-'Calc - Win Probability'!N467))</f>
        <v/>
      </c>
      <c r="H467" s="15" t="str">
        <f t="shared" si="22"/>
        <v/>
      </c>
      <c r="I467" s="15" t="str">
        <f t="shared" si="23"/>
        <v/>
      </c>
      <c r="J467" s="1"/>
      <c r="K467" s="1"/>
      <c r="L467" s="1"/>
      <c r="M467" s="14"/>
      <c r="N467" s="18" t="str">
        <f t="shared" si="24"/>
        <v/>
      </c>
    </row>
    <row r="468" spans="1:14" x14ac:dyDescent="0.45">
      <c r="A468" s="9"/>
      <c r="B468" s="9"/>
      <c r="C468" s="9"/>
      <c r="D468" s="9"/>
      <c r="E468" s="15" t="str">
        <f>IF(ISBLANK(B468), "",ROUND(Calc!O468, 1))</f>
        <v/>
      </c>
      <c r="F468" s="15" t="str">
        <f t="shared" si="21"/>
        <v/>
      </c>
      <c r="G468" s="16" t="str">
        <f>IF(ISBLANK(B468), "",IF(F468=B468, 'Calc - Win Probability'!N468, 1-'Calc - Win Probability'!N468))</f>
        <v/>
      </c>
      <c r="H468" s="15" t="str">
        <f t="shared" si="22"/>
        <v/>
      </c>
      <c r="I468" s="15" t="str">
        <f t="shared" si="23"/>
        <v/>
      </c>
      <c r="J468" s="1"/>
      <c r="K468" s="1"/>
      <c r="L468" s="1"/>
      <c r="M468" s="14"/>
      <c r="N468" s="18" t="str">
        <f t="shared" si="24"/>
        <v/>
      </c>
    </row>
    <row r="469" spans="1:14" x14ac:dyDescent="0.45">
      <c r="A469" s="9"/>
      <c r="B469" s="9"/>
      <c r="C469" s="9"/>
      <c r="D469" s="9"/>
      <c r="E469" s="15" t="str">
        <f>IF(ISBLANK(B469), "",ROUND(Calc!O469, 1))</f>
        <v/>
      </c>
      <c r="F469" s="15" t="str">
        <f t="shared" si="21"/>
        <v/>
      </c>
      <c r="G469" s="16" t="str">
        <f>IF(ISBLANK(B469), "",IF(F469=B469, 'Calc - Win Probability'!N469, 1-'Calc - Win Probability'!N469))</f>
        <v/>
      </c>
      <c r="H469" s="15" t="str">
        <f t="shared" si="22"/>
        <v/>
      </c>
      <c r="I469" s="15" t="str">
        <f t="shared" si="23"/>
        <v/>
      </c>
      <c r="J469" s="1"/>
      <c r="K469" s="1"/>
      <c r="L469" s="1"/>
      <c r="M469" s="14"/>
      <c r="N469" s="18" t="str">
        <f t="shared" si="24"/>
        <v/>
      </c>
    </row>
    <row r="470" spans="1:14" x14ac:dyDescent="0.45">
      <c r="A470" s="9"/>
      <c r="B470" s="9"/>
      <c r="C470" s="9"/>
      <c r="D470" s="9"/>
      <c r="E470" s="15" t="str">
        <f>IF(ISBLANK(B470), "",ROUND(Calc!O470, 1))</f>
        <v/>
      </c>
      <c r="F470" s="15" t="str">
        <f t="shared" si="21"/>
        <v/>
      </c>
      <c r="G470" s="16" t="str">
        <f>IF(ISBLANK(B470), "",IF(F470=B470, 'Calc - Win Probability'!N470, 1-'Calc - Win Probability'!N470))</f>
        <v/>
      </c>
      <c r="H470" s="15" t="str">
        <f t="shared" si="22"/>
        <v/>
      </c>
      <c r="I470" s="15" t="str">
        <f t="shared" si="23"/>
        <v/>
      </c>
      <c r="J470" s="1"/>
      <c r="K470" s="1"/>
      <c r="L470" s="1"/>
      <c r="M470" s="14"/>
      <c r="N470" s="18" t="str">
        <f t="shared" si="24"/>
        <v/>
      </c>
    </row>
    <row r="471" spans="1:14" x14ac:dyDescent="0.45">
      <c r="A471" s="9"/>
      <c r="B471" s="9"/>
      <c r="C471" s="9"/>
      <c r="D471" s="9"/>
      <c r="E471" s="15" t="str">
        <f>IF(ISBLANK(B471), "",ROUND(Calc!O471, 1))</f>
        <v/>
      </c>
      <c r="F471" s="15" t="str">
        <f t="shared" si="21"/>
        <v/>
      </c>
      <c r="G471" s="16" t="str">
        <f>IF(ISBLANK(B471), "",IF(F471=B471, 'Calc - Win Probability'!N471, 1-'Calc - Win Probability'!N471))</f>
        <v/>
      </c>
      <c r="H471" s="15" t="str">
        <f t="shared" si="22"/>
        <v/>
      </c>
      <c r="I471" s="15" t="str">
        <f t="shared" si="23"/>
        <v/>
      </c>
      <c r="J471" s="1"/>
      <c r="K471" s="1"/>
      <c r="L471" s="1"/>
      <c r="M471" s="14"/>
      <c r="N471" s="18" t="str">
        <f t="shared" si="24"/>
        <v/>
      </c>
    </row>
    <row r="472" spans="1:14" x14ac:dyDescent="0.45">
      <c r="A472" s="9"/>
      <c r="B472" s="9"/>
      <c r="C472" s="9"/>
      <c r="D472" s="9"/>
      <c r="E472" s="15" t="str">
        <f>IF(ISBLANK(B472), "",ROUND(Calc!O472, 1))</f>
        <v/>
      </c>
      <c r="F472" s="15" t="str">
        <f t="shared" si="21"/>
        <v/>
      </c>
      <c r="G472" s="16" t="str">
        <f>IF(ISBLANK(B472), "",IF(F472=B472, 'Calc - Win Probability'!N472, 1-'Calc - Win Probability'!N472))</f>
        <v/>
      </c>
      <c r="H472" s="15" t="str">
        <f t="shared" si="22"/>
        <v/>
      </c>
      <c r="I472" s="15" t="str">
        <f t="shared" si="23"/>
        <v/>
      </c>
      <c r="J472" s="1"/>
      <c r="K472" s="1"/>
      <c r="L472" s="1"/>
      <c r="M472" s="14"/>
      <c r="N472" s="18" t="str">
        <f t="shared" si="24"/>
        <v/>
      </c>
    </row>
    <row r="473" spans="1:14" x14ac:dyDescent="0.45">
      <c r="A473" s="9"/>
      <c r="B473" s="9"/>
      <c r="C473" s="9"/>
      <c r="D473" s="9"/>
      <c r="E473" s="15" t="str">
        <f>IF(ISBLANK(B473), "",ROUND(Calc!O473, 1))</f>
        <v/>
      </c>
      <c r="F473" s="15" t="str">
        <f t="shared" si="21"/>
        <v/>
      </c>
      <c r="G473" s="16" t="str">
        <f>IF(ISBLANK(B473), "",IF(F473=B473, 'Calc - Win Probability'!N473, 1-'Calc - Win Probability'!N473))</f>
        <v/>
      </c>
      <c r="H473" s="15" t="str">
        <f t="shared" si="22"/>
        <v/>
      </c>
      <c r="I473" s="15" t="str">
        <f t="shared" si="23"/>
        <v/>
      </c>
      <c r="J473" s="1"/>
      <c r="K473" s="1"/>
      <c r="L473" s="1"/>
      <c r="M473" s="14"/>
      <c r="N473" s="18" t="str">
        <f t="shared" si="24"/>
        <v/>
      </c>
    </row>
    <row r="474" spans="1:14" x14ac:dyDescent="0.45">
      <c r="A474" s="9"/>
      <c r="B474" s="9"/>
      <c r="C474" s="9"/>
      <c r="D474" s="9"/>
      <c r="E474" s="15" t="str">
        <f>IF(ISBLANK(B474), "",ROUND(Calc!O474, 1))</f>
        <v/>
      </c>
      <c r="F474" s="15" t="str">
        <f t="shared" ref="F474:F537" si="25">IF(ISBLANK(B474), "",IF(E474&gt;0,C474,B474))</f>
        <v/>
      </c>
      <c r="G474" s="16" t="str">
        <f>IF(ISBLANK(B474), "",IF(F474=B474, 'Calc - Win Probability'!N474, 1-'Calc - Win Probability'!N474))</f>
        <v/>
      </c>
      <c r="H474" s="15" t="str">
        <f t="shared" ref="H474:H537" si="26">IF(ISBLANK(B474),"",IF(E474&lt;D474, "Y","N"))</f>
        <v/>
      </c>
      <c r="I474" s="15" t="str">
        <f t="shared" ref="I474:I537" si="27">IF(ISBLANK(B474),"",IF(OR(AND(E474&lt;0, E474&lt;D474), AND(E474&gt;0, E474&gt;D474)),"Y","N"))</f>
        <v/>
      </c>
      <c r="J474" s="1"/>
      <c r="K474" s="1"/>
      <c r="L474" s="1"/>
      <c r="M474" s="14"/>
      <c r="N474" s="18" t="str">
        <f t="shared" ref="N474:N537" si="28">IF(ISBLANK(L474), "", D474)</f>
        <v/>
      </c>
    </row>
    <row r="475" spans="1:14" x14ac:dyDescent="0.45">
      <c r="A475" s="9"/>
      <c r="B475" s="9"/>
      <c r="C475" s="9"/>
      <c r="D475" s="9"/>
      <c r="E475" s="15" t="str">
        <f>IF(ISBLANK(B475), "",ROUND(Calc!O475, 1))</f>
        <v/>
      </c>
      <c r="F475" s="15" t="str">
        <f t="shared" si="25"/>
        <v/>
      </c>
      <c r="G475" s="16" t="str">
        <f>IF(ISBLANK(B475), "",IF(F475=B475, 'Calc - Win Probability'!N475, 1-'Calc - Win Probability'!N475))</f>
        <v/>
      </c>
      <c r="H475" s="15" t="str">
        <f t="shared" si="26"/>
        <v/>
      </c>
      <c r="I475" s="15" t="str">
        <f t="shared" si="27"/>
        <v/>
      </c>
      <c r="J475" s="1"/>
      <c r="K475" s="1"/>
      <c r="L475" s="1"/>
      <c r="M475" s="14"/>
      <c r="N475" s="18" t="str">
        <f t="shared" si="28"/>
        <v/>
      </c>
    </row>
    <row r="476" spans="1:14" x14ac:dyDescent="0.45">
      <c r="A476" s="9"/>
      <c r="B476" s="9"/>
      <c r="C476" s="9"/>
      <c r="D476" s="9"/>
      <c r="E476" s="15" t="str">
        <f>IF(ISBLANK(B476), "",ROUND(Calc!O476, 1))</f>
        <v/>
      </c>
      <c r="F476" s="15" t="str">
        <f t="shared" si="25"/>
        <v/>
      </c>
      <c r="G476" s="16" t="str">
        <f>IF(ISBLANK(B476), "",IF(F476=B476, 'Calc - Win Probability'!N476, 1-'Calc - Win Probability'!N476))</f>
        <v/>
      </c>
      <c r="H476" s="15" t="str">
        <f t="shared" si="26"/>
        <v/>
      </c>
      <c r="I476" s="15" t="str">
        <f t="shared" si="27"/>
        <v/>
      </c>
      <c r="J476" s="1"/>
      <c r="K476" s="1"/>
      <c r="L476" s="1"/>
      <c r="M476" s="14"/>
      <c r="N476" s="18" t="str">
        <f t="shared" si="28"/>
        <v/>
      </c>
    </row>
    <row r="477" spans="1:14" x14ac:dyDescent="0.45">
      <c r="A477" s="9"/>
      <c r="B477" s="9"/>
      <c r="C477" s="9"/>
      <c r="D477" s="9"/>
      <c r="E477" s="15" t="str">
        <f>IF(ISBLANK(B477), "",ROUND(Calc!O477, 1))</f>
        <v/>
      </c>
      <c r="F477" s="15" t="str">
        <f t="shared" si="25"/>
        <v/>
      </c>
      <c r="G477" s="16" t="str">
        <f>IF(ISBLANK(B477), "",IF(F477=B477, 'Calc - Win Probability'!N477, 1-'Calc - Win Probability'!N477))</f>
        <v/>
      </c>
      <c r="H477" s="15" t="str">
        <f t="shared" si="26"/>
        <v/>
      </c>
      <c r="I477" s="15" t="str">
        <f t="shared" si="27"/>
        <v/>
      </c>
      <c r="J477" s="1"/>
      <c r="K477" s="1"/>
      <c r="L477" s="1"/>
      <c r="M477" s="14"/>
      <c r="N477" s="18" t="str">
        <f t="shared" si="28"/>
        <v/>
      </c>
    </row>
    <row r="478" spans="1:14" x14ac:dyDescent="0.45">
      <c r="A478" s="9"/>
      <c r="B478" s="9"/>
      <c r="C478" s="9"/>
      <c r="D478" s="9"/>
      <c r="E478" s="15" t="str">
        <f>IF(ISBLANK(B478), "",ROUND(Calc!O478, 1))</f>
        <v/>
      </c>
      <c r="F478" s="15" t="str">
        <f t="shared" si="25"/>
        <v/>
      </c>
      <c r="G478" s="16" t="str">
        <f>IF(ISBLANK(B478), "",IF(F478=B478, 'Calc - Win Probability'!N478, 1-'Calc - Win Probability'!N478))</f>
        <v/>
      </c>
      <c r="H478" s="15" t="str">
        <f t="shared" si="26"/>
        <v/>
      </c>
      <c r="I478" s="15" t="str">
        <f t="shared" si="27"/>
        <v/>
      </c>
      <c r="J478" s="1"/>
      <c r="K478" s="1"/>
      <c r="L478" s="1"/>
      <c r="M478" s="14"/>
      <c r="N478" s="18" t="str">
        <f t="shared" si="28"/>
        <v/>
      </c>
    </row>
    <row r="479" spans="1:14" x14ac:dyDescent="0.45">
      <c r="A479" s="9"/>
      <c r="B479" s="9"/>
      <c r="C479" s="9"/>
      <c r="D479" s="9"/>
      <c r="E479" s="15" t="str">
        <f>IF(ISBLANK(B479), "",ROUND(Calc!O479, 1))</f>
        <v/>
      </c>
      <c r="F479" s="15" t="str">
        <f t="shared" si="25"/>
        <v/>
      </c>
      <c r="G479" s="16" t="str">
        <f>IF(ISBLANK(B479), "",IF(F479=B479, 'Calc - Win Probability'!N479, 1-'Calc - Win Probability'!N479))</f>
        <v/>
      </c>
      <c r="H479" s="15" t="str">
        <f t="shared" si="26"/>
        <v/>
      </c>
      <c r="I479" s="15" t="str">
        <f t="shared" si="27"/>
        <v/>
      </c>
      <c r="J479" s="1"/>
      <c r="K479" s="1"/>
      <c r="L479" s="1"/>
      <c r="M479" s="14"/>
      <c r="N479" s="18" t="str">
        <f t="shared" si="28"/>
        <v/>
      </c>
    </row>
    <row r="480" spans="1:14" x14ac:dyDescent="0.45">
      <c r="A480" s="9"/>
      <c r="B480" s="9"/>
      <c r="C480" s="9"/>
      <c r="D480" s="9"/>
      <c r="E480" s="15" t="str">
        <f>IF(ISBLANK(B480), "",ROUND(Calc!O480, 1))</f>
        <v/>
      </c>
      <c r="F480" s="15" t="str">
        <f t="shared" si="25"/>
        <v/>
      </c>
      <c r="G480" s="16" t="str">
        <f>IF(ISBLANK(B480), "",IF(F480=B480, 'Calc - Win Probability'!N480, 1-'Calc - Win Probability'!N480))</f>
        <v/>
      </c>
      <c r="H480" s="15" t="str">
        <f t="shared" si="26"/>
        <v/>
      </c>
      <c r="I480" s="15" t="str">
        <f t="shared" si="27"/>
        <v/>
      </c>
      <c r="J480" s="1"/>
      <c r="K480" s="1"/>
      <c r="L480" s="1"/>
      <c r="M480" s="14"/>
      <c r="N480" s="18" t="str">
        <f t="shared" si="28"/>
        <v/>
      </c>
    </row>
    <row r="481" spans="1:14" x14ac:dyDescent="0.45">
      <c r="A481" s="9"/>
      <c r="B481" s="9"/>
      <c r="C481" s="9"/>
      <c r="D481" s="9"/>
      <c r="E481" s="15" t="str">
        <f>IF(ISBLANK(B481), "",ROUND(Calc!O481, 1))</f>
        <v/>
      </c>
      <c r="F481" s="15" t="str">
        <f t="shared" si="25"/>
        <v/>
      </c>
      <c r="G481" s="16" t="str">
        <f>IF(ISBLANK(B481), "",IF(F481=B481, 'Calc - Win Probability'!N481, 1-'Calc - Win Probability'!N481))</f>
        <v/>
      </c>
      <c r="H481" s="15" t="str">
        <f t="shared" si="26"/>
        <v/>
      </c>
      <c r="I481" s="15" t="str">
        <f t="shared" si="27"/>
        <v/>
      </c>
      <c r="J481" s="1"/>
      <c r="K481" s="1"/>
      <c r="L481" s="1"/>
      <c r="M481" s="14"/>
      <c r="N481" s="18" t="str">
        <f t="shared" si="28"/>
        <v/>
      </c>
    </row>
    <row r="482" spans="1:14" x14ac:dyDescent="0.45">
      <c r="A482" s="9"/>
      <c r="B482" s="9"/>
      <c r="C482" s="9"/>
      <c r="D482" s="9"/>
      <c r="E482" s="15" t="str">
        <f>IF(ISBLANK(B482), "",ROUND(Calc!O482, 1))</f>
        <v/>
      </c>
      <c r="F482" s="15" t="str">
        <f t="shared" si="25"/>
        <v/>
      </c>
      <c r="G482" s="16" t="str">
        <f>IF(ISBLANK(B482), "",IF(F482=B482, 'Calc - Win Probability'!N482, 1-'Calc - Win Probability'!N482))</f>
        <v/>
      </c>
      <c r="H482" s="15" t="str">
        <f t="shared" si="26"/>
        <v/>
      </c>
      <c r="I482" s="15" t="str">
        <f t="shared" si="27"/>
        <v/>
      </c>
      <c r="J482" s="1"/>
      <c r="K482" s="1"/>
      <c r="L482" s="1"/>
      <c r="M482" s="14"/>
      <c r="N482" s="18" t="str">
        <f t="shared" si="28"/>
        <v/>
      </c>
    </row>
    <row r="483" spans="1:14" x14ac:dyDescent="0.45">
      <c r="A483" s="9"/>
      <c r="B483" s="9"/>
      <c r="C483" s="9"/>
      <c r="D483" s="9"/>
      <c r="E483" s="15" t="str">
        <f>IF(ISBLANK(B483), "",ROUND(Calc!O483, 1))</f>
        <v/>
      </c>
      <c r="F483" s="15" t="str">
        <f t="shared" si="25"/>
        <v/>
      </c>
      <c r="G483" s="16" t="str">
        <f>IF(ISBLANK(B483), "",IF(F483=B483, 'Calc - Win Probability'!N483, 1-'Calc - Win Probability'!N483))</f>
        <v/>
      </c>
      <c r="H483" s="15" t="str">
        <f t="shared" si="26"/>
        <v/>
      </c>
      <c r="I483" s="15" t="str">
        <f t="shared" si="27"/>
        <v/>
      </c>
      <c r="J483" s="1"/>
      <c r="K483" s="1"/>
      <c r="L483" s="1"/>
      <c r="M483" s="14"/>
      <c r="N483" s="18" t="str">
        <f t="shared" si="28"/>
        <v/>
      </c>
    </row>
    <row r="484" spans="1:14" x14ac:dyDescent="0.45">
      <c r="A484" s="9"/>
      <c r="B484" s="9"/>
      <c r="C484" s="9"/>
      <c r="D484" s="9"/>
      <c r="E484" s="15" t="str">
        <f>IF(ISBLANK(B484), "",ROUND(Calc!O484, 1))</f>
        <v/>
      </c>
      <c r="F484" s="15" t="str">
        <f t="shared" si="25"/>
        <v/>
      </c>
      <c r="G484" s="16" t="str">
        <f>IF(ISBLANK(B484), "",IF(F484=B484, 'Calc - Win Probability'!N484, 1-'Calc - Win Probability'!N484))</f>
        <v/>
      </c>
      <c r="H484" s="15" t="str">
        <f t="shared" si="26"/>
        <v/>
      </c>
      <c r="I484" s="15" t="str">
        <f t="shared" si="27"/>
        <v/>
      </c>
      <c r="J484" s="1"/>
      <c r="K484" s="1"/>
      <c r="L484" s="1"/>
      <c r="M484" s="14"/>
      <c r="N484" s="18" t="str">
        <f t="shared" si="28"/>
        <v/>
      </c>
    </row>
    <row r="485" spans="1:14" x14ac:dyDescent="0.45">
      <c r="A485" s="9"/>
      <c r="B485" s="9"/>
      <c r="C485" s="9"/>
      <c r="D485" s="9"/>
      <c r="E485" s="15" t="str">
        <f>IF(ISBLANK(B485), "",ROUND(Calc!O485, 1))</f>
        <v/>
      </c>
      <c r="F485" s="15" t="str">
        <f t="shared" si="25"/>
        <v/>
      </c>
      <c r="G485" s="16" t="str">
        <f>IF(ISBLANK(B485), "",IF(F485=B485, 'Calc - Win Probability'!N485, 1-'Calc - Win Probability'!N485))</f>
        <v/>
      </c>
      <c r="H485" s="15" t="str">
        <f t="shared" si="26"/>
        <v/>
      </c>
      <c r="I485" s="15" t="str">
        <f t="shared" si="27"/>
        <v/>
      </c>
      <c r="J485" s="1"/>
      <c r="K485" s="1"/>
      <c r="L485" s="1"/>
      <c r="M485" s="14"/>
      <c r="N485" s="18" t="str">
        <f t="shared" si="28"/>
        <v/>
      </c>
    </row>
    <row r="486" spans="1:14" x14ac:dyDescent="0.45">
      <c r="A486" s="9"/>
      <c r="B486" s="9"/>
      <c r="C486" s="9"/>
      <c r="D486" s="9"/>
      <c r="E486" s="15" t="str">
        <f>IF(ISBLANK(B486), "",ROUND(Calc!O486, 1))</f>
        <v/>
      </c>
      <c r="F486" s="15" t="str">
        <f t="shared" si="25"/>
        <v/>
      </c>
      <c r="G486" s="16" t="str">
        <f>IF(ISBLANK(B486), "",IF(F486=B486, 'Calc - Win Probability'!N486, 1-'Calc - Win Probability'!N486))</f>
        <v/>
      </c>
      <c r="H486" s="15" t="str">
        <f t="shared" si="26"/>
        <v/>
      </c>
      <c r="I486" s="15" t="str">
        <f t="shared" si="27"/>
        <v/>
      </c>
      <c r="J486" s="1"/>
      <c r="K486" s="1"/>
      <c r="L486" s="1"/>
      <c r="M486" s="14"/>
      <c r="N486" s="18" t="str">
        <f t="shared" si="28"/>
        <v/>
      </c>
    </row>
    <row r="487" spans="1:14" x14ac:dyDescent="0.45">
      <c r="A487" s="9"/>
      <c r="B487" s="9"/>
      <c r="C487" s="9"/>
      <c r="D487" s="9"/>
      <c r="E487" s="15" t="str">
        <f>IF(ISBLANK(B487), "",ROUND(Calc!O487, 1))</f>
        <v/>
      </c>
      <c r="F487" s="15" t="str">
        <f t="shared" si="25"/>
        <v/>
      </c>
      <c r="G487" s="16" t="str">
        <f>IF(ISBLANK(B487), "",IF(F487=B487, 'Calc - Win Probability'!N487, 1-'Calc - Win Probability'!N487))</f>
        <v/>
      </c>
      <c r="H487" s="15" t="str">
        <f t="shared" si="26"/>
        <v/>
      </c>
      <c r="I487" s="15" t="str">
        <f t="shared" si="27"/>
        <v/>
      </c>
      <c r="J487" s="1"/>
      <c r="K487" s="1"/>
      <c r="L487" s="1"/>
      <c r="M487" s="14"/>
      <c r="N487" s="18" t="str">
        <f t="shared" si="28"/>
        <v/>
      </c>
    </row>
    <row r="488" spans="1:14" x14ac:dyDescent="0.45">
      <c r="A488" s="9"/>
      <c r="B488" s="9"/>
      <c r="C488" s="9"/>
      <c r="D488" s="9"/>
      <c r="E488" s="15" t="str">
        <f>IF(ISBLANK(B488), "",ROUND(Calc!O488, 1))</f>
        <v/>
      </c>
      <c r="F488" s="15" t="str">
        <f t="shared" si="25"/>
        <v/>
      </c>
      <c r="G488" s="16" t="str">
        <f>IF(ISBLANK(B488), "",IF(F488=B488, 'Calc - Win Probability'!N488, 1-'Calc - Win Probability'!N488))</f>
        <v/>
      </c>
      <c r="H488" s="15" t="str">
        <f t="shared" si="26"/>
        <v/>
      </c>
      <c r="I488" s="15" t="str">
        <f t="shared" si="27"/>
        <v/>
      </c>
      <c r="J488" s="1"/>
      <c r="K488" s="1"/>
      <c r="L488" s="1"/>
      <c r="M488" s="14"/>
      <c r="N488" s="18" t="str">
        <f t="shared" si="28"/>
        <v/>
      </c>
    </row>
    <row r="489" spans="1:14" x14ac:dyDescent="0.45">
      <c r="A489" s="9"/>
      <c r="B489" s="9"/>
      <c r="C489" s="9"/>
      <c r="D489" s="9"/>
      <c r="E489" s="15" t="str">
        <f>IF(ISBLANK(B489), "",ROUND(Calc!O489, 1))</f>
        <v/>
      </c>
      <c r="F489" s="15" t="str">
        <f t="shared" si="25"/>
        <v/>
      </c>
      <c r="G489" s="16" t="str">
        <f>IF(ISBLANK(B489), "",IF(F489=B489, 'Calc - Win Probability'!N489, 1-'Calc - Win Probability'!N489))</f>
        <v/>
      </c>
      <c r="H489" s="15" t="str">
        <f t="shared" si="26"/>
        <v/>
      </c>
      <c r="I489" s="15" t="str">
        <f t="shared" si="27"/>
        <v/>
      </c>
      <c r="J489" s="1"/>
      <c r="K489" s="1"/>
      <c r="L489" s="1"/>
      <c r="M489" s="14"/>
      <c r="N489" s="18" t="str">
        <f t="shared" si="28"/>
        <v/>
      </c>
    </row>
    <row r="490" spans="1:14" x14ac:dyDescent="0.45">
      <c r="A490" s="9"/>
      <c r="B490" s="9"/>
      <c r="C490" s="9"/>
      <c r="D490" s="9"/>
      <c r="E490" s="15" t="str">
        <f>IF(ISBLANK(B490), "",ROUND(Calc!O490, 1))</f>
        <v/>
      </c>
      <c r="F490" s="15" t="str">
        <f t="shared" si="25"/>
        <v/>
      </c>
      <c r="G490" s="16" t="str">
        <f>IF(ISBLANK(B490), "",IF(F490=B490, 'Calc - Win Probability'!N490, 1-'Calc - Win Probability'!N490))</f>
        <v/>
      </c>
      <c r="H490" s="15" t="str">
        <f t="shared" si="26"/>
        <v/>
      </c>
      <c r="I490" s="15" t="str">
        <f t="shared" si="27"/>
        <v/>
      </c>
      <c r="J490" s="1"/>
      <c r="K490" s="1"/>
      <c r="L490" s="1"/>
      <c r="M490" s="14"/>
      <c r="N490" s="18" t="str">
        <f t="shared" si="28"/>
        <v/>
      </c>
    </row>
    <row r="491" spans="1:14" x14ac:dyDescent="0.45">
      <c r="A491" s="9"/>
      <c r="B491" s="9"/>
      <c r="C491" s="9"/>
      <c r="D491" s="9"/>
      <c r="E491" s="15" t="str">
        <f>IF(ISBLANK(B491), "",ROUND(Calc!O491, 1))</f>
        <v/>
      </c>
      <c r="F491" s="15" t="str">
        <f t="shared" si="25"/>
        <v/>
      </c>
      <c r="G491" s="16" t="str">
        <f>IF(ISBLANK(B491), "",IF(F491=B491, 'Calc - Win Probability'!N491, 1-'Calc - Win Probability'!N491))</f>
        <v/>
      </c>
      <c r="H491" s="15" t="str">
        <f t="shared" si="26"/>
        <v/>
      </c>
      <c r="I491" s="15" t="str">
        <f t="shared" si="27"/>
        <v/>
      </c>
      <c r="J491" s="1"/>
      <c r="K491" s="1"/>
      <c r="L491" s="1"/>
      <c r="M491" s="14"/>
      <c r="N491" s="18" t="str">
        <f t="shared" si="28"/>
        <v/>
      </c>
    </row>
    <row r="492" spans="1:14" x14ac:dyDescent="0.45">
      <c r="A492" s="9"/>
      <c r="B492" s="9"/>
      <c r="C492" s="9"/>
      <c r="D492" s="9"/>
      <c r="E492" s="15" t="str">
        <f>IF(ISBLANK(B492), "",ROUND(Calc!O492, 1))</f>
        <v/>
      </c>
      <c r="F492" s="15" t="str">
        <f t="shared" si="25"/>
        <v/>
      </c>
      <c r="G492" s="16" t="str">
        <f>IF(ISBLANK(B492), "",IF(F492=B492, 'Calc - Win Probability'!N492, 1-'Calc - Win Probability'!N492))</f>
        <v/>
      </c>
      <c r="H492" s="15" t="str">
        <f t="shared" si="26"/>
        <v/>
      </c>
      <c r="I492" s="15" t="str">
        <f t="shared" si="27"/>
        <v/>
      </c>
      <c r="J492" s="1"/>
      <c r="K492" s="1"/>
      <c r="L492" s="1"/>
      <c r="M492" s="14"/>
      <c r="N492" s="18" t="str">
        <f t="shared" si="28"/>
        <v/>
      </c>
    </row>
    <row r="493" spans="1:14" x14ac:dyDescent="0.45">
      <c r="A493" s="9"/>
      <c r="B493" s="9"/>
      <c r="C493" s="9"/>
      <c r="D493" s="9"/>
      <c r="E493" s="15" t="str">
        <f>IF(ISBLANK(B493), "",ROUND(Calc!O493, 1))</f>
        <v/>
      </c>
      <c r="F493" s="15" t="str">
        <f t="shared" si="25"/>
        <v/>
      </c>
      <c r="G493" s="16" t="str">
        <f>IF(ISBLANK(B493), "",IF(F493=B493, 'Calc - Win Probability'!N493, 1-'Calc - Win Probability'!N493))</f>
        <v/>
      </c>
      <c r="H493" s="15" t="str">
        <f t="shared" si="26"/>
        <v/>
      </c>
      <c r="I493" s="15" t="str">
        <f t="shared" si="27"/>
        <v/>
      </c>
      <c r="J493" s="1"/>
      <c r="K493" s="1"/>
      <c r="L493" s="1"/>
      <c r="M493" s="14"/>
      <c r="N493" s="18" t="str">
        <f t="shared" si="28"/>
        <v/>
      </c>
    </row>
    <row r="494" spans="1:14" x14ac:dyDescent="0.45">
      <c r="A494" s="9"/>
      <c r="B494" s="9"/>
      <c r="C494" s="9"/>
      <c r="D494" s="9"/>
      <c r="E494" s="15" t="str">
        <f>IF(ISBLANK(B494), "",ROUND(Calc!O494, 1))</f>
        <v/>
      </c>
      <c r="F494" s="15" t="str">
        <f t="shared" si="25"/>
        <v/>
      </c>
      <c r="G494" s="16" t="str">
        <f>IF(ISBLANK(B494), "",IF(F494=B494, 'Calc - Win Probability'!N494, 1-'Calc - Win Probability'!N494))</f>
        <v/>
      </c>
      <c r="H494" s="15" t="str">
        <f t="shared" si="26"/>
        <v/>
      </c>
      <c r="I494" s="15" t="str">
        <f t="shared" si="27"/>
        <v/>
      </c>
      <c r="J494" s="1"/>
      <c r="K494" s="1"/>
      <c r="L494" s="1"/>
      <c r="M494" s="14"/>
      <c r="N494" s="18" t="str">
        <f t="shared" si="28"/>
        <v/>
      </c>
    </row>
    <row r="495" spans="1:14" x14ac:dyDescent="0.45">
      <c r="A495" s="9"/>
      <c r="B495" s="9"/>
      <c r="C495" s="9"/>
      <c r="D495" s="9"/>
      <c r="E495" s="15" t="str">
        <f>IF(ISBLANK(B495), "",ROUND(Calc!O495, 1))</f>
        <v/>
      </c>
      <c r="F495" s="15" t="str">
        <f t="shared" si="25"/>
        <v/>
      </c>
      <c r="G495" s="16" t="str">
        <f>IF(ISBLANK(B495), "",IF(F495=B495, 'Calc - Win Probability'!N495, 1-'Calc - Win Probability'!N495))</f>
        <v/>
      </c>
      <c r="H495" s="15" t="str">
        <f t="shared" si="26"/>
        <v/>
      </c>
      <c r="I495" s="15" t="str">
        <f t="shared" si="27"/>
        <v/>
      </c>
      <c r="J495" s="1"/>
      <c r="K495" s="1"/>
      <c r="L495" s="1"/>
      <c r="M495" s="14"/>
      <c r="N495" s="18" t="str">
        <f t="shared" si="28"/>
        <v/>
      </c>
    </row>
    <row r="496" spans="1:14" x14ac:dyDescent="0.45">
      <c r="A496" s="9"/>
      <c r="B496" s="9"/>
      <c r="C496" s="9"/>
      <c r="D496" s="9"/>
      <c r="E496" s="15" t="str">
        <f>IF(ISBLANK(B496), "",ROUND(Calc!O496, 1))</f>
        <v/>
      </c>
      <c r="F496" s="15" t="str">
        <f t="shared" si="25"/>
        <v/>
      </c>
      <c r="G496" s="16" t="str">
        <f>IF(ISBLANK(B496), "",IF(F496=B496, 'Calc - Win Probability'!N496, 1-'Calc - Win Probability'!N496))</f>
        <v/>
      </c>
      <c r="H496" s="15" t="str">
        <f t="shared" si="26"/>
        <v/>
      </c>
      <c r="I496" s="15" t="str">
        <f t="shared" si="27"/>
        <v/>
      </c>
      <c r="J496" s="1"/>
      <c r="K496" s="1"/>
      <c r="L496" s="1"/>
      <c r="M496" s="14"/>
      <c r="N496" s="18" t="str">
        <f t="shared" si="28"/>
        <v/>
      </c>
    </row>
    <row r="497" spans="1:14" x14ac:dyDescent="0.45">
      <c r="A497" s="9"/>
      <c r="B497" s="9"/>
      <c r="C497" s="9"/>
      <c r="D497" s="9"/>
      <c r="E497" s="15" t="str">
        <f>IF(ISBLANK(B497), "",ROUND(Calc!O497, 1))</f>
        <v/>
      </c>
      <c r="F497" s="15" t="str">
        <f t="shared" si="25"/>
        <v/>
      </c>
      <c r="G497" s="16" t="str">
        <f>IF(ISBLANK(B497), "",IF(F497=B497, 'Calc - Win Probability'!N497, 1-'Calc - Win Probability'!N497))</f>
        <v/>
      </c>
      <c r="H497" s="15" t="str">
        <f t="shared" si="26"/>
        <v/>
      </c>
      <c r="I497" s="15" t="str">
        <f t="shared" si="27"/>
        <v/>
      </c>
      <c r="J497" s="1"/>
      <c r="K497" s="1"/>
      <c r="L497" s="1"/>
      <c r="M497" s="14"/>
      <c r="N497" s="18" t="str">
        <f t="shared" si="28"/>
        <v/>
      </c>
    </row>
    <row r="498" spans="1:14" x14ac:dyDescent="0.45">
      <c r="A498" s="9"/>
      <c r="B498" s="9"/>
      <c r="C498" s="9"/>
      <c r="D498" s="9"/>
      <c r="E498" s="15" t="str">
        <f>IF(ISBLANK(B498), "",ROUND(Calc!O498, 1))</f>
        <v/>
      </c>
      <c r="F498" s="15" t="str">
        <f t="shared" si="25"/>
        <v/>
      </c>
      <c r="G498" s="16" t="str">
        <f>IF(ISBLANK(B498), "",IF(F498=B498, 'Calc - Win Probability'!N498, 1-'Calc - Win Probability'!N498))</f>
        <v/>
      </c>
      <c r="H498" s="15" t="str">
        <f t="shared" si="26"/>
        <v/>
      </c>
      <c r="I498" s="15" t="str">
        <f t="shared" si="27"/>
        <v/>
      </c>
      <c r="J498" s="1"/>
      <c r="K498" s="1"/>
      <c r="L498" s="1"/>
      <c r="M498" s="14"/>
      <c r="N498" s="18" t="str">
        <f t="shared" si="28"/>
        <v/>
      </c>
    </row>
    <row r="499" spans="1:14" x14ac:dyDescent="0.45">
      <c r="A499" s="9"/>
      <c r="B499" s="9"/>
      <c r="C499" s="9"/>
      <c r="D499" s="9"/>
      <c r="E499" s="15" t="str">
        <f>IF(ISBLANK(B499), "",ROUND(Calc!O499, 1))</f>
        <v/>
      </c>
      <c r="F499" s="15" t="str">
        <f t="shared" si="25"/>
        <v/>
      </c>
      <c r="G499" s="16" t="str">
        <f>IF(ISBLANK(B499), "",IF(F499=B499, 'Calc - Win Probability'!N499, 1-'Calc - Win Probability'!N499))</f>
        <v/>
      </c>
      <c r="H499" s="15" t="str">
        <f t="shared" si="26"/>
        <v/>
      </c>
      <c r="I499" s="15" t="str">
        <f t="shared" si="27"/>
        <v/>
      </c>
      <c r="J499" s="1"/>
      <c r="K499" s="1"/>
      <c r="L499" s="1"/>
      <c r="M499" s="14"/>
      <c r="N499" s="18" t="str">
        <f t="shared" si="28"/>
        <v/>
      </c>
    </row>
    <row r="500" spans="1:14" x14ac:dyDescent="0.45">
      <c r="A500" s="9"/>
      <c r="B500" s="9"/>
      <c r="C500" s="9"/>
      <c r="D500" s="9"/>
      <c r="E500" s="15" t="str">
        <f>IF(ISBLANK(B500), "",ROUND(Calc!O500, 1))</f>
        <v/>
      </c>
      <c r="F500" s="15" t="str">
        <f t="shared" si="25"/>
        <v/>
      </c>
      <c r="G500" s="16" t="str">
        <f>IF(ISBLANK(B500), "",IF(F500=B500, 'Calc - Win Probability'!N500, 1-'Calc - Win Probability'!N500))</f>
        <v/>
      </c>
      <c r="H500" s="15" t="str">
        <f t="shared" si="26"/>
        <v/>
      </c>
      <c r="I500" s="15" t="str">
        <f t="shared" si="27"/>
        <v/>
      </c>
      <c r="J500" s="1"/>
      <c r="K500" s="1"/>
      <c r="L500" s="1"/>
      <c r="M500" s="14"/>
      <c r="N500" s="18" t="str">
        <f t="shared" si="28"/>
        <v/>
      </c>
    </row>
    <row r="501" spans="1:14" x14ac:dyDescent="0.45">
      <c r="A501" s="9"/>
      <c r="B501" s="9"/>
      <c r="C501" s="9"/>
      <c r="D501" s="9"/>
      <c r="E501" s="15" t="str">
        <f>IF(ISBLANK(B501), "",ROUND(Calc!O501, 1))</f>
        <v/>
      </c>
      <c r="F501" s="15" t="str">
        <f t="shared" si="25"/>
        <v/>
      </c>
      <c r="G501" s="16" t="str">
        <f>IF(ISBLANK(B501), "",IF(F501=B501, 'Calc - Win Probability'!N501, 1-'Calc - Win Probability'!N501))</f>
        <v/>
      </c>
      <c r="H501" s="15" t="str">
        <f t="shared" si="26"/>
        <v/>
      </c>
      <c r="I501" s="15" t="str">
        <f t="shared" si="27"/>
        <v/>
      </c>
      <c r="J501" s="1"/>
      <c r="K501" s="1"/>
      <c r="L501" s="1"/>
      <c r="M501" s="14"/>
      <c r="N501" s="18" t="str">
        <f t="shared" si="28"/>
        <v/>
      </c>
    </row>
    <row r="502" spans="1:14" x14ac:dyDescent="0.45">
      <c r="A502" s="9"/>
      <c r="B502" s="9"/>
      <c r="C502" s="9"/>
      <c r="D502" s="9"/>
      <c r="E502" s="15" t="str">
        <f>IF(ISBLANK(B502), "",ROUND(Calc!O502, 1))</f>
        <v/>
      </c>
      <c r="F502" s="15" t="str">
        <f t="shared" si="25"/>
        <v/>
      </c>
      <c r="G502" s="16" t="str">
        <f>IF(ISBLANK(B502), "",IF(F502=B502, 'Calc - Win Probability'!N502, 1-'Calc - Win Probability'!N502))</f>
        <v/>
      </c>
      <c r="H502" s="15" t="str">
        <f t="shared" si="26"/>
        <v/>
      </c>
      <c r="I502" s="15" t="str">
        <f t="shared" si="27"/>
        <v/>
      </c>
      <c r="J502" s="1"/>
      <c r="K502" s="1"/>
      <c r="L502" s="1"/>
      <c r="M502" s="14"/>
      <c r="N502" s="18" t="str">
        <f t="shared" si="28"/>
        <v/>
      </c>
    </row>
    <row r="503" spans="1:14" x14ac:dyDescent="0.45">
      <c r="A503" s="9"/>
      <c r="B503" s="9"/>
      <c r="C503" s="9"/>
      <c r="D503" s="9"/>
      <c r="E503" s="15" t="str">
        <f>IF(ISBLANK(B503), "",ROUND(Calc!O503, 1))</f>
        <v/>
      </c>
      <c r="F503" s="15" t="str">
        <f t="shared" si="25"/>
        <v/>
      </c>
      <c r="G503" s="16" t="str">
        <f>IF(ISBLANK(B503), "",IF(F503=B503, 'Calc - Win Probability'!N503, 1-'Calc - Win Probability'!N503))</f>
        <v/>
      </c>
      <c r="H503" s="15" t="str">
        <f t="shared" si="26"/>
        <v/>
      </c>
      <c r="I503" s="15" t="str">
        <f t="shared" si="27"/>
        <v/>
      </c>
      <c r="J503" s="1"/>
      <c r="K503" s="1"/>
      <c r="L503" s="1"/>
      <c r="M503" s="14"/>
      <c r="N503" s="18" t="str">
        <f t="shared" si="28"/>
        <v/>
      </c>
    </row>
    <row r="504" spans="1:14" x14ac:dyDescent="0.45">
      <c r="A504" s="9"/>
      <c r="B504" s="9"/>
      <c r="C504" s="9"/>
      <c r="D504" s="9"/>
      <c r="E504" s="15" t="str">
        <f>IF(ISBLANK(B504), "",ROUND(Calc!O504, 1))</f>
        <v/>
      </c>
      <c r="F504" s="15" t="str">
        <f t="shared" si="25"/>
        <v/>
      </c>
      <c r="G504" s="16" t="str">
        <f>IF(ISBLANK(B504), "",IF(F504=B504, 'Calc - Win Probability'!N504, 1-'Calc - Win Probability'!N504))</f>
        <v/>
      </c>
      <c r="H504" s="15" t="str">
        <f t="shared" si="26"/>
        <v/>
      </c>
      <c r="I504" s="15" t="str">
        <f t="shared" si="27"/>
        <v/>
      </c>
      <c r="J504" s="1"/>
      <c r="K504" s="1"/>
      <c r="L504" s="1"/>
      <c r="M504" s="14"/>
      <c r="N504" s="18" t="str">
        <f t="shared" si="28"/>
        <v/>
      </c>
    </row>
    <row r="505" spans="1:14" x14ac:dyDescent="0.45">
      <c r="A505" s="9"/>
      <c r="B505" s="9"/>
      <c r="C505" s="9"/>
      <c r="D505" s="9"/>
      <c r="E505" s="15" t="str">
        <f>IF(ISBLANK(B505), "",ROUND(Calc!O505, 1))</f>
        <v/>
      </c>
      <c r="F505" s="15" t="str">
        <f t="shared" si="25"/>
        <v/>
      </c>
      <c r="G505" s="16" t="str">
        <f>IF(ISBLANK(B505), "",IF(F505=B505, 'Calc - Win Probability'!N505, 1-'Calc - Win Probability'!N505))</f>
        <v/>
      </c>
      <c r="H505" s="15" t="str">
        <f t="shared" si="26"/>
        <v/>
      </c>
      <c r="I505" s="15" t="str">
        <f t="shared" si="27"/>
        <v/>
      </c>
      <c r="J505" s="1"/>
      <c r="K505" s="1"/>
      <c r="L505" s="1"/>
      <c r="M505" s="14"/>
      <c r="N505" s="18" t="str">
        <f t="shared" si="28"/>
        <v/>
      </c>
    </row>
    <row r="506" spans="1:14" x14ac:dyDescent="0.45">
      <c r="A506" s="9"/>
      <c r="B506" s="9"/>
      <c r="C506" s="9"/>
      <c r="D506" s="9"/>
      <c r="E506" s="15" t="str">
        <f>IF(ISBLANK(B506), "",ROUND(Calc!O506, 1))</f>
        <v/>
      </c>
      <c r="F506" s="15" t="str">
        <f t="shared" si="25"/>
        <v/>
      </c>
      <c r="G506" s="16" t="str">
        <f>IF(ISBLANK(B506), "",IF(F506=B506, 'Calc - Win Probability'!N506, 1-'Calc - Win Probability'!N506))</f>
        <v/>
      </c>
      <c r="H506" s="15" t="str">
        <f t="shared" si="26"/>
        <v/>
      </c>
      <c r="I506" s="15" t="str">
        <f t="shared" si="27"/>
        <v/>
      </c>
      <c r="J506" s="1"/>
      <c r="K506" s="1"/>
      <c r="L506" s="1"/>
      <c r="M506" s="14"/>
      <c r="N506" s="18" t="str">
        <f t="shared" si="28"/>
        <v/>
      </c>
    </row>
    <row r="507" spans="1:14" x14ac:dyDescent="0.45">
      <c r="A507" s="9"/>
      <c r="B507" s="9"/>
      <c r="C507" s="9"/>
      <c r="D507" s="9"/>
      <c r="E507" s="15" t="str">
        <f>IF(ISBLANK(B507), "",ROUND(Calc!O507, 1))</f>
        <v/>
      </c>
      <c r="F507" s="15" t="str">
        <f t="shared" si="25"/>
        <v/>
      </c>
      <c r="G507" s="16" t="str">
        <f>IF(ISBLANK(B507), "",IF(F507=B507, 'Calc - Win Probability'!N507, 1-'Calc - Win Probability'!N507))</f>
        <v/>
      </c>
      <c r="H507" s="15" t="str">
        <f t="shared" si="26"/>
        <v/>
      </c>
      <c r="I507" s="15" t="str">
        <f t="shared" si="27"/>
        <v/>
      </c>
      <c r="J507" s="1"/>
      <c r="K507" s="1"/>
      <c r="L507" s="1"/>
      <c r="M507" s="14"/>
      <c r="N507" s="18" t="str">
        <f t="shared" si="28"/>
        <v/>
      </c>
    </row>
    <row r="508" spans="1:14" x14ac:dyDescent="0.45">
      <c r="A508" s="9"/>
      <c r="B508" s="9"/>
      <c r="C508" s="9"/>
      <c r="D508" s="9"/>
      <c r="E508" s="15" t="str">
        <f>IF(ISBLANK(B508), "",ROUND(Calc!O508, 1))</f>
        <v/>
      </c>
      <c r="F508" s="15" t="str">
        <f t="shared" si="25"/>
        <v/>
      </c>
      <c r="G508" s="16" t="str">
        <f>IF(ISBLANK(B508), "",IF(F508=B508, 'Calc - Win Probability'!N508, 1-'Calc - Win Probability'!N508))</f>
        <v/>
      </c>
      <c r="H508" s="15" t="str">
        <f t="shared" si="26"/>
        <v/>
      </c>
      <c r="I508" s="15" t="str">
        <f t="shared" si="27"/>
        <v/>
      </c>
      <c r="J508" s="1"/>
      <c r="K508" s="1"/>
      <c r="L508" s="1"/>
      <c r="M508" s="14"/>
      <c r="N508" s="18" t="str">
        <f t="shared" si="28"/>
        <v/>
      </c>
    </row>
    <row r="509" spans="1:14" x14ac:dyDescent="0.45">
      <c r="A509" s="9"/>
      <c r="B509" s="9"/>
      <c r="C509" s="9"/>
      <c r="D509" s="9"/>
      <c r="E509" s="15" t="str">
        <f>IF(ISBLANK(B509), "",ROUND(Calc!O509, 1))</f>
        <v/>
      </c>
      <c r="F509" s="15" t="str">
        <f t="shared" si="25"/>
        <v/>
      </c>
      <c r="G509" s="16" t="str">
        <f>IF(ISBLANK(B509), "",IF(F509=B509, 'Calc - Win Probability'!N509, 1-'Calc - Win Probability'!N509))</f>
        <v/>
      </c>
      <c r="H509" s="15" t="str">
        <f t="shared" si="26"/>
        <v/>
      </c>
      <c r="I509" s="15" t="str">
        <f t="shared" si="27"/>
        <v/>
      </c>
      <c r="J509" s="1"/>
      <c r="K509" s="1"/>
      <c r="L509" s="1"/>
      <c r="M509" s="14"/>
      <c r="N509" s="18" t="str">
        <f t="shared" si="28"/>
        <v/>
      </c>
    </row>
    <row r="510" spans="1:14" x14ac:dyDescent="0.45">
      <c r="A510" s="9"/>
      <c r="B510" s="9"/>
      <c r="C510" s="9"/>
      <c r="D510" s="9"/>
      <c r="E510" s="15" t="str">
        <f>IF(ISBLANK(B510), "",ROUND(Calc!O510, 1))</f>
        <v/>
      </c>
      <c r="F510" s="15" t="str">
        <f t="shared" si="25"/>
        <v/>
      </c>
      <c r="G510" s="16" t="str">
        <f>IF(ISBLANK(B510), "",IF(F510=B510, 'Calc - Win Probability'!N510, 1-'Calc - Win Probability'!N510))</f>
        <v/>
      </c>
      <c r="H510" s="15" t="str">
        <f t="shared" si="26"/>
        <v/>
      </c>
      <c r="I510" s="15" t="str">
        <f t="shared" si="27"/>
        <v/>
      </c>
      <c r="J510" s="1"/>
      <c r="K510" s="1"/>
      <c r="L510" s="1"/>
      <c r="M510" s="14"/>
      <c r="N510" s="18" t="str">
        <f t="shared" si="28"/>
        <v/>
      </c>
    </row>
    <row r="511" spans="1:14" x14ac:dyDescent="0.45">
      <c r="A511" s="9"/>
      <c r="B511" s="9"/>
      <c r="C511" s="9"/>
      <c r="D511" s="9"/>
      <c r="E511" s="15" t="str">
        <f>IF(ISBLANK(B511), "",ROUND(Calc!O511, 1))</f>
        <v/>
      </c>
      <c r="F511" s="15" t="str">
        <f t="shared" si="25"/>
        <v/>
      </c>
      <c r="G511" s="16" t="str">
        <f>IF(ISBLANK(B511), "",IF(F511=B511, 'Calc - Win Probability'!N511, 1-'Calc - Win Probability'!N511))</f>
        <v/>
      </c>
      <c r="H511" s="15" t="str">
        <f t="shared" si="26"/>
        <v/>
      </c>
      <c r="I511" s="15" t="str">
        <f t="shared" si="27"/>
        <v/>
      </c>
      <c r="J511" s="1"/>
      <c r="K511" s="1"/>
      <c r="L511" s="1"/>
      <c r="M511" s="14"/>
      <c r="N511" s="18" t="str">
        <f t="shared" si="28"/>
        <v/>
      </c>
    </row>
    <row r="512" spans="1:14" x14ac:dyDescent="0.45">
      <c r="A512" s="9"/>
      <c r="B512" s="9"/>
      <c r="C512" s="9"/>
      <c r="D512" s="9"/>
      <c r="E512" s="15" t="str">
        <f>IF(ISBLANK(B512), "",ROUND(Calc!O512, 1))</f>
        <v/>
      </c>
      <c r="F512" s="15" t="str">
        <f t="shared" si="25"/>
        <v/>
      </c>
      <c r="G512" s="16" t="str">
        <f>IF(ISBLANK(B512), "",IF(F512=B512, 'Calc - Win Probability'!N512, 1-'Calc - Win Probability'!N512))</f>
        <v/>
      </c>
      <c r="H512" s="15" t="str">
        <f t="shared" si="26"/>
        <v/>
      </c>
      <c r="I512" s="15" t="str">
        <f t="shared" si="27"/>
        <v/>
      </c>
      <c r="J512" s="1"/>
      <c r="K512" s="1"/>
      <c r="L512" s="1"/>
      <c r="M512" s="14"/>
      <c r="N512" s="18" t="str">
        <f t="shared" si="28"/>
        <v/>
      </c>
    </row>
    <row r="513" spans="1:14" x14ac:dyDescent="0.45">
      <c r="A513" s="9"/>
      <c r="B513" s="9"/>
      <c r="C513" s="9"/>
      <c r="D513" s="9"/>
      <c r="E513" s="15" t="str">
        <f>IF(ISBLANK(B513), "",ROUND(Calc!O513, 1))</f>
        <v/>
      </c>
      <c r="F513" s="15" t="str">
        <f t="shared" si="25"/>
        <v/>
      </c>
      <c r="G513" s="16" t="str">
        <f>IF(ISBLANK(B513), "",IF(F513=B513, 'Calc - Win Probability'!N513, 1-'Calc - Win Probability'!N513))</f>
        <v/>
      </c>
      <c r="H513" s="15" t="str">
        <f t="shared" si="26"/>
        <v/>
      </c>
      <c r="I513" s="15" t="str">
        <f t="shared" si="27"/>
        <v/>
      </c>
      <c r="J513" s="1"/>
      <c r="K513" s="1"/>
      <c r="L513" s="1"/>
      <c r="M513" s="14"/>
      <c r="N513" s="18" t="str">
        <f t="shared" si="28"/>
        <v/>
      </c>
    </row>
    <row r="514" spans="1:14" x14ac:dyDescent="0.45">
      <c r="A514" s="9"/>
      <c r="B514" s="9"/>
      <c r="C514" s="9"/>
      <c r="D514" s="9"/>
      <c r="E514" s="15" t="str">
        <f>IF(ISBLANK(B514), "",ROUND(Calc!O514, 1))</f>
        <v/>
      </c>
      <c r="F514" s="15" t="str">
        <f t="shared" si="25"/>
        <v/>
      </c>
      <c r="G514" s="16" t="str">
        <f>IF(ISBLANK(B514), "",IF(F514=B514, 'Calc - Win Probability'!N514, 1-'Calc - Win Probability'!N514))</f>
        <v/>
      </c>
      <c r="H514" s="15" t="str">
        <f t="shared" si="26"/>
        <v/>
      </c>
      <c r="I514" s="15" t="str">
        <f t="shared" si="27"/>
        <v/>
      </c>
      <c r="J514" s="1"/>
      <c r="K514" s="1"/>
      <c r="L514" s="1"/>
      <c r="M514" s="14"/>
      <c r="N514" s="18" t="str">
        <f t="shared" si="28"/>
        <v/>
      </c>
    </row>
    <row r="515" spans="1:14" x14ac:dyDescent="0.45">
      <c r="A515" s="9"/>
      <c r="B515" s="9"/>
      <c r="C515" s="9"/>
      <c r="D515" s="9"/>
      <c r="E515" s="15" t="str">
        <f>IF(ISBLANK(B515), "",ROUND(Calc!O515, 1))</f>
        <v/>
      </c>
      <c r="F515" s="15" t="str">
        <f t="shared" si="25"/>
        <v/>
      </c>
      <c r="G515" s="16" t="str">
        <f>IF(ISBLANK(B515), "",IF(F515=B515, 'Calc - Win Probability'!N515, 1-'Calc - Win Probability'!N515))</f>
        <v/>
      </c>
      <c r="H515" s="15" t="str">
        <f t="shared" si="26"/>
        <v/>
      </c>
      <c r="I515" s="15" t="str">
        <f t="shared" si="27"/>
        <v/>
      </c>
      <c r="J515" s="1"/>
      <c r="K515" s="1"/>
      <c r="L515" s="1"/>
      <c r="M515" s="14"/>
      <c r="N515" s="18" t="str">
        <f t="shared" si="28"/>
        <v/>
      </c>
    </row>
    <row r="516" spans="1:14" x14ac:dyDescent="0.45">
      <c r="A516" s="9"/>
      <c r="B516" s="9"/>
      <c r="C516" s="9"/>
      <c r="D516" s="9"/>
      <c r="E516" s="15" t="str">
        <f>IF(ISBLANK(B516), "",ROUND(Calc!O516, 1))</f>
        <v/>
      </c>
      <c r="F516" s="15" t="str">
        <f t="shared" si="25"/>
        <v/>
      </c>
      <c r="G516" s="16" t="str">
        <f>IF(ISBLANK(B516), "",IF(F516=B516, 'Calc - Win Probability'!N516, 1-'Calc - Win Probability'!N516))</f>
        <v/>
      </c>
      <c r="H516" s="15" t="str">
        <f t="shared" si="26"/>
        <v/>
      </c>
      <c r="I516" s="15" t="str">
        <f t="shared" si="27"/>
        <v/>
      </c>
      <c r="J516" s="1"/>
      <c r="K516" s="1"/>
      <c r="L516" s="1"/>
      <c r="M516" s="14"/>
      <c r="N516" s="18" t="str">
        <f t="shared" si="28"/>
        <v/>
      </c>
    </row>
    <row r="517" spans="1:14" x14ac:dyDescent="0.45">
      <c r="A517" s="9"/>
      <c r="B517" s="9"/>
      <c r="C517" s="9"/>
      <c r="D517" s="9"/>
      <c r="E517" s="15" t="str">
        <f>IF(ISBLANK(B517), "",ROUND(Calc!O517, 1))</f>
        <v/>
      </c>
      <c r="F517" s="15" t="str">
        <f t="shared" si="25"/>
        <v/>
      </c>
      <c r="G517" s="16" t="str">
        <f>IF(ISBLANK(B517), "",IF(F517=B517, 'Calc - Win Probability'!N517, 1-'Calc - Win Probability'!N517))</f>
        <v/>
      </c>
      <c r="H517" s="15" t="str">
        <f t="shared" si="26"/>
        <v/>
      </c>
      <c r="I517" s="15" t="str">
        <f t="shared" si="27"/>
        <v/>
      </c>
      <c r="J517" s="1"/>
      <c r="K517" s="1"/>
      <c r="L517" s="1"/>
      <c r="M517" s="14"/>
      <c r="N517" s="18" t="str">
        <f t="shared" si="28"/>
        <v/>
      </c>
    </row>
    <row r="518" spans="1:14" x14ac:dyDescent="0.45">
      <c r="A518" s="9"/>
      <c r="B518" s="9"/>
      <c r="C518" s="9"/>
      <c r="D518" s="9"/>
      <c r="E518" s="15" t="str">
        <f>IF(ISBLANK(B518), "",ROUND(Calc!O518, 1))</f>
        <v/>
      </c>
      <c r="F518" s="15" t="str">
        <f t="shared" si="25"/>
        <v/>
      </c>
      <c r="G518" s="16" t="str">
        <f>IF(ISBLANK(B518), "",IF(F518=B518, 'Calc - Win Probability'!N518, 1-'Calc - Win Probability'!N518))</f>
        <v/>
      </c>
      <c r="H518" s="15" t="str">
        <f t="shared" si="26"/>
        <v/>
      </c>
      <c r="I518" s="15" t="str">
        <f t="shared" si="27"/>
        <v/>
      </c>
      <c r="J518" s="1"/>
      <c r="K518" s="1"/>
      <c r="L518" s="1"/>
      <c r="M518" s="14"/>
      <c r="N518" s="18" t="str">
        <f t="shared" si="28"/>
        <v/>
      </c>
    </row>
    <row r="519" spans="1:14" x14ac:dyDescent="0.45">
      <c r="A519" s="9"/>
      <c r="B519" s="9"/>
      <c r="C519" s="9"/>
      <c r="D519" s="9"/>
      <c r="E519" s="15" t="str">
        <f>IF(ISBLANK(B519), "",ROUND(Calc!O519, 1))</f>
        <v/>
      </c>
      <c r="F519" s="15" t="str">
        <f t="shared" si="25"/>
        <v/>
      </c>
      <c r="G519" s="16" t="str">
        <f>IF(ISBLANK(B519), "",IF(F519=B519, 'Calc - Win Probability'!N519, 1-'Calc - Win Probability'!N519))</f>
        <v/>
      </c>
      <c r="H519" s="15" t="str">
        <f t="shared" si="26"/>
        <v/>
      </c>
      <c r="I519" s="15" t="str">
        <f t="shared" si="27"/>
        <v/>
      </c>
      <c r="J519" s="1"/>
      <c r="K519" s="1"/>
      <c r="L519" s="1"/>
      <c r="M519" s="14"/>
      <c r="N519" s="18" t="str">
        <f t="shared" si="28"/>
        <v/>
      </c>
    </row>
    <row r="520" spans="1:14" x14ac:dyDescent="0.45">
      <c r="A520" s="9"/>
      <c r="B520" s="9"/>
      <c r="C520" s="9"/>
      <c r="D520" s="9"/>
      <c r="E520" s="15" t="str">
        <f>IF(ISBLANK(B520), "",ROUND(Calc!O520, 1))</f>
        <v/>
      </c>
      <c r="F520" s="15" t="str">
        <f t="shared" si="25"/>
        <v/>
      </c>
      <c r="G520" s="16" t="str">
        <f>IF(ISBLANK(B520), "",IF(F520=B520, 'Calc - Win Probability'!N520, 1-'Calc - Win Probability'!N520))</f>
        <v/>
      </c>
      <c r="H520" s="15" t="str">
        <f t="shared" si="26"/>
        <v/>
      </c>
      <c r="I520" s="15" t="str">
        <f t="shared" si="27"/>
        <v/>
      </c>
      <c r="J520" s="1"/>
      <c r="K520" s="1"/>
      <c r="L520" s="1"/>
      <c r="M520" s="14"/>
      <c r="N520" s="18" t="str">
        <f t="shared" si="28"/>
        <v/>
      </c>
    </row>
    <row r="521" spans="1:14" x14ac:dyDescent="0.45">
      <c r="A521" s="9"/>
      <c r="B521" s="9"/>
      <c r="C521" s="9"/>
      <c r="D521" s="9"/>
      <c r="E521" s="15" t="str">
        <f>IF(ISBLANK(B521), "",ROUND(Calc!O521, 1))</f>
        <v/>
      </c>
      <c r="F521" s="15" t="str">
        <f t="shared" si="25"/>
        <v/>
      </c>
      <c r="G521" s="16" t="str">
        <f>IF(ISBLANK(B521), "",IF(F521=B521, 'Calc - Win Probability'!N521, 1-'Calc - Win Probability'!N521))</f>
        <v/>
      </c>
      <c r="H521" s="15" t="str">
        <f t="shared" si="26"/>
        <v/>
      </c>
      <c r="I521" s="15" t="str">
        <f t="shared" si="27"/>
        <v/>
      </c>
      <c r="J521" s="1"/>
      <c r="K521" s="1"/>
      <c r="L521" s="1"/>
      <c r="M521" s="14"/>
      <c r="N521" s="18" t="str">
        <f t="shared" si="28"/>
        <v/>
      </c>
    </row>
    <row r="522" spans="1:14" x14ac:dyDescent="0.45">
      <c r="A522" s="9"/>
      <c r="B522" s="9"/>
      <c r="C522" s="9"/>
      <c r="D522" s="9"/>
      <c r="E522" s="15" t="str">
        <f>IF(ISBLANK(B522), "",ROUND(Calc!O522, 1))</f>
        <v/>
      </c>
      <c r="F522" s="15" t="str">
        <f t="shared" si="25"/>
        <v/>
      </c>
      <c r="G522" s="16" t="str">
        <f>IF(ISBLANK(B522), "",IF(F522=B522, 'Calc - Win Probability'!N522, 1-'Calc - Win Probability'!N522))</f>
        <v/>
      </c>
      <c r="H522" s="15" t="str">
        <f t="shared" si="26"/>
        <v/>
      </c>
      <c r="I522" s="15" t="str">
        <f t="shared" si="27"/>
        <v/>
      </c>
      <c r="J522" s="1"/>
      <c r="K522" s="1"/>
      <c r="L522" s="1"/>
      <c r="M522" s="14"/>
      <c r="N522" s="18" t="str">
        <f t="shared" si="28"/>
        <v/>
      </c>
    </row>
    <row r="523" spans="1:14" x14ac:dyDescent="0.45">
      <c r="A523" s="9"/>
      <c r="B523" s="9"/>
      <c r="C523" s="9"/>
      <c r="D523" s="9"/>
      <c r="E523" s="15" t="str">
        <f>IF(ISBLANK(B523), "",ROUND(Calc!O523, 1))</f>
        <v/>
      </c>
      <c r="F523" s="15" t="str">
        <f t="shared" si="25"/>
        <v/>
      </c>
      <c r="G523" s="16" t="str">
        <f>IF(ISBLANK(B523), "",IF(F523=B523, 'Calc - Win Probability'!N523, 1-'Calc - Win Probability'!N523))</f>
        <v/>
      </c>
      <c r="H523" s="15" t="str">
        <f t="shared" si="26"/>
        <v/>
      </c>
      <c r="I523" s="15" t="str">
        <f t="shared" si="27"/>
        <v/>
      </c>
      <c r="J523" s="1"/>
      <c r="K523" s="1"/>
      <c r="L523" s="1"/>
      <c r="M523" s="14"/>
      <c r="N523" s="18" t="str">
        <f t="shared" si="28"/>
        <v/>
      </c>
    </row>
    <row r="524" spans="1:14" x14ac:dyDescent="0.45">
      <c r="A524" s="9"/>
      <c r="B524" s="9"/>
      <c r="C524" s="9"/>
      <c r="D524" s="9"/>
      <c r="E524" s="15" t="str">
        <f>IF(ISBLANK(B524), "",ROUND(Calc!O524, 1))</f>
        <v/>
      </c>
      <c r="F524" s="15" t="str">
        <f t="shared" si="25"/>
        <v/>
      </c>
      <c r="G524" s="16" t="str">
        <f>IF(ISBLANK(B524), "",IF(F524=B524, 'Calc - Win Probability'!N524, 1-'Calc - Win Probability'!N524))</f>
        <v/>
      </c>
      <c r="H524" s="15" t="str">
        <f t="shared" si="26"/>
        <v/>
      </c>
      <c r="I524" s="15" t="str">
        <f t="shared" si="27"/>
        <v/>
      </c>
      <c r="J524" s="1"/>
      <c r="K524" s="1"/>
      <c r="L524" s="1"/>
      <c r="M524" s="14"/>
      <c r="N524" s="18" t="str">
        <f t="shared" si="28"/>
        <v/>
      </c>
    </row>
    <row r="525" spans="1:14" x14ac:dyDescent="0.45">
      <c r="A525" s="9"/>
      <c r="B525" s="9"/>
      <c r="C525" s="9"/>
      <c r="D525" s="9"/>
      <c r="E525" s="15" t="str">
        <f>IF(ISBLANK(B525), "",ROUND(Calc!O525, 1))</f>
        <v/>
      </c>
      <c r="F525" s="15" t="str">
        <f t="shared" si="25"/>
        <v/>
      </c>
      <c r="G525" s="16" t="str">
        <f>IF(ISBLANK(B525), "",IF(F525=B525, 'Calc - Win Probability'!N525, 1-'Calc - Win Probability'!N525))</f>
        <v/>
      </c>
      <c r="H525" s="15" t="str">
        <f t="shared" si="26"/>
        <v/>
      </c>
      <c r="I525" s="15" t="str">
        <f t="shared" si="27"/>
        <v/>
      </c>
      <c r="J525" s="1"/>
      <c r="K525" s="1"/>
      <c r="L525" s="1"/>
      <c r="M525" s="14"/>
      <c r="N525" s="18" t="str">
        <f t="shared" si="28"/>
        <v/>
      </c>
    </row>
    <row r="526" spans="1:14" x14ac:dyDescent="0.45">
      <c r="A526" s="9"/>
      <c r="B526" s="9"/>
      <c r="C526" s="9"/>
      <c r="D526" s="9"/>
      <c r="E526" s="15" t="str">
        <f>IF(ISBLANK(B526), "",ROUND(Calc!O526, 1))</f>
        <v/>
      </c>
      <c r="F526" s="15" t="str">
        <f t="shared" si="25"/>
        <v/>
      </c>
      <c r="G526" s="16" t="str">
        <f>IF(ISBLANK(B526), "",IF(F526=B526, 'Calc - Win Probability'!N526, 1-'Calc - Win Probability'!N526))</f>
        <v/>
      </c>
      <c r="H526" s="15" t="str">
        <f t="shared" si="26"/>
        <v/>
      </c>
      <c r="I526" s="15" t="str">
        <f t="shared" si="27"/>
        <v/>
      </c>
      <c r="J526" s="1"/>
      <c r="K526" s="1"/>
      <c r="L526" s="1"/>
      <c r="M526" s="14"/>
      <c r="N526" s="18" t="str">
        <f t="shared" si="28"/>
        <v/>
      </c>
    </row>
    <row r="527" spans="1:14" x14ac:dyDescent="0.45">
      <c r="A527" s="9"/>
      <c r="B527" s="9"/>
      <c r="C527" s="9"/>
      <c r="D527" s="9"/>
      <c r="E527" s="15" t="str">
        <f>IF(ISBLANK(B527), "",ROUND(Calc!O527, 1))</f>
        <v/>
      </c>
      <c r="F527" s="15" t="str">
        <f t="shared" si="25"/>
        <v/>
      </c>
      <c r="G527" s="16" t="str">
        <f>IF(ISBLANK(B527), "",IF(F527=B527, 'Calc - Win Probability'!N527, 1-'Calc - Win Probability'!N527))</f>
        <v/>
      </c>
      <c r="H527" s="15" t="str">
        <f t="shared" si="26"/>
        <v/>
      </c>
      <c r="I527" s="15" t="str">
        <f t="shared" si="27"/>
        <v/>
      </c>
      <c r="J527" s="1"/>
      <c r="K527" s="1"/>
      <c r="L527" s="1"/>
      <c r="M527" s="14"/>
      <c r="N527" s="18" t="str">
        <f t="shared" si="28"/>
        <v/>
      </c>
    </row>
    <row r="528" spans="1:14" x14ac:dyDescent="0.45">
      <c r="A528" s="9"/>
      <c r="B528" s="9"/>
      <c r="C528" s="9"/>
      <c r="D528" s="9"/>
      <c r="E528" s="15" t="str">
        <f>IF(ISBLANK(B528), "",ROUND(Calc!O528, 1))</f>
        <v/>
      </c>
      <c r="F528" s="15" t="str">
        <f t="shared" si="25"/>
        <v/>
      </c>
      <c r="G528" s="16" t="str">
        <f>IF(ISBLANK(B528), "",IF(F528=B528, 'Calc - Win Probability'!N528, 1-'Calc - Win Probability'!N528))</f>
        <v/>
      </c>
      <c r="H528" s="15" t="str">
        <f t="shared" si="26"/>
        <v/>
      </c>
      <c r="I528" s="15" t="str">
        <f t="shared" si="27"/>
        <v/>
      </c>
      <c r="J528" s="1"/>
      <c r="K528" s="1"/>
      <c r="L528" s="1"/>
      <c r="M528" s="14"/>
      <c r="N528" s="18" t="str">
        <f t="shared" si="28"/>
        <v/>
      </c>
    </row>
    <row r="529" spans="1:14" x14ac:dyDescent="0.45">
      <c r="A529" s="9"/>
      <c r="B529" s="9"/>
      <c r="C529" s="9"/>
      <c r="D529" s="9"/>
      <c r="E529" s="15" t="str">
        <f>IF(ISBLANK(B529), "",ROUND(Calc!O529, 1))</f>
        <v/>
      </c>
      <c r="F529" s="15" t="str">
        <f t="shared" si="25"/>
        <v/>
      </c>
      <c r="G529" s="16" t="str">
        <f>IF(ISBLANK(B529), "",IF(F529=B529, 'Calc - Win Probability'!N529, 1-'Calc - Win Probability'!N529))</f>
        <v/>
      </c>
      <c r="H529" s="15" t="str">
        <f t="shared" si="26"/>
        <v/>
      </c>
      <c r="I529" s="15" t="str">
        <f t="shared" si="27"/>
        <v/>
      </c>
      <c r="J529" s="1"/>
      <c r="K529" s="1"/>
      <c r="L529" s="1"/>
      <c r="M529" s="14"/>
      <c r="N529" s="18" t="str">
        <f t="shared" si="28"/>
        <v/>
      </c>
    </row>
    <row r="530" spans="1:14" x14ac:dyDescent="0.45">
      <c r="A530" s="9"/>
      <c r="B530" s="9"/>
      <c r="C530" s="9"/>
      <c r="D530" s="9"/>
      <c r="E530" s="15" t="str">
        <f>IF(ISBLANK(B530), "",ROUND(Calc!O530, 1))</f>
        <v/>
      </c>
      <c r="F530" s="15" t="str">
        <f t="shared" si="25"/>
        <v/>
      </c>
      <c r="G530" s="16" t="str">
        <f>IF(ISBLANK(B530), "",IF(F530=B530, 'Calc - Win Probability'!N530, 1-'Calc - Win Probability'!N530))</f>
        <v/>
      </c>
      <c r="H530" s="15" t="str">
        <f t="shared" si="26"/>
        <v/>
      </c>
      <c r="I530" s="15" t="str">
        <f t="shared" si="27"/>
        <v/>
      </c>
      <c r="J530" s="1"/>
      <c r="K530" s="1"/>
      <c r="L530" s="1"/>
      <c r="M530" s="14"/>
      <c r="N530" s="18" t="str">
        <f t="shared" si="28"/>
        <v/>
      </c>
    </row>
    <row r="531" spans="1:14" x14ac:dyDescent="0.45">
      <c r="A531" s="9"/>
      <c r="B531" s="9"/>
      <c r="C531" s="9"/>
      <c r="D531" s="9"/>
      <c r="E531" s="15" t="str">
        <f>IF(ISBLANK(B531), "",ROUND(Calc!O531, 1))</f>
        <v/>
      </c>
      <c r="F531" s="15" t="str">
        <f t="shared" si="25"/>
        <v/>
      </c>
      <c r="G531" s="16" t="str">
        <f>IF(ISBLANK(B531), "",IF(F531=B531, 'Calc - Win Probability'!N531, 1-'Calc - Win Probability'!N531))</f>
        <v/>
      </c>
      <c r="H531" s="15" t="str">
        <f t="shared" si="26"/>
        <v/>
      </c>
      <c r="I531" s="15" t="str">
        <f t="shared" si="27"/>
        <v/>
      </c>
      <c r="J531" s="1"/>
      <c r="K531" s="1"/>
      <c r="L531" s="1"/>
      <c r="M531" s="14"/>
      <c r="N531" s="18" t="str">
        <f t="shared" si="28"/>
        <v/>
      </c>
    </row>
    <row r="532" spans="1:14" x14ac:dyDescent="0.45">
      <c r="A532" s="9"/>
      <c r="B532" s="9"/>
      <c r="C532" s="9"/>
      <c r="D532" s="9"/>
      <c r="E532" s="15" t="str">
        <f>IF(ISBLANK(B532), "",ROUND(Calc!O532, 1))</f>
        <v/>
      </c>
      <c r="F532" s="15" t="str">
        <f t="shared" si="25"/>
        <v/>
      </c>
      <c r="G532" s="16" t="str">
        <f>IF(ISBLANK(B532), "",IF(F532=B532, 'Calc - Win Probability'!N532, 1-'Calc - Win Probability'!N532))</f>
        <v/>
      </c>
      <c r="H532" s="15" t="str">
        <f t="shared" si="26"/>
        <v/>
      </c>
      <c r="I532" s="15" t="str">
        <f t="shared" si="27"/>
        <v/>
      </c>
      <c r="J532" s="1"/>
      <c r="K532" s="1"/>
      <c r="L532" s="1"/>
      <c r="M532" s="14"/>
      <c r="N532" s="18" t="str">
        <f t="shared" si="28"/>
        <v/>
      </c>
    </row>
    <row r="533" spans="1:14" x14ac:dyDescent="0.45">
      <c r="A533" s="9"/>
      <c r="B533" s="9"/>
      <c r="C533" s="9"/>
      <c r="D533" s="9"/>
      <c r="E533" s="15" t="str">
        <f>IF(ISBLANK(B533), "",ROUND(Calc!O533, 1))</f>
        <v/>
      </c>
      <c r="F533" s="15" t="str">
        <f t="shared" si="25"/>
        <v/>
      </c>
      <c r="G533" s="16" t="str">
        <f>IF(ISBLANK(B533), "",IF(F533=B533, 'Calc - Win Probability'!N533, 1-'Calc - Win Probability'!N533))</f>
        <v/>
      </c>
      <c r="H533" s="15" t="str">
        <f t="shared" si="26"/>
        <v/>
      </c>
      <c r="I533" s="15" t="str">
        <f t="shared" si="27"/>
        <v/>
      </c>
      <c r="J533" s="1"/>
      <c r="K533" s="1"/>
      <c r="L533" s="1"/>
      <c r="M533" s="14"/>
      <c r="N533" s="18" t="str">
        <f t="shared" si="28"/>
        <v/>
      </c>
    </row>
    <row r="534" spans="1:14" x14ac:dyDescent="0.45">
      <c r="A534" s="9"/>
      <c r="B534" s="9"/>
      <c r="C534" s="9"/>
      <c r="D534" s="9"/>
      <c r="E534" s="15" t="str">
        <f>IF(ISBLANK(B534), "",ROUND(Calc!O534, 1))</f>
        <v/>
      </c>
      <c r="F534" s="15" t="str">
        <f t="shared" si="25"/>
        <v/>
      </c>
      <c r="G534" s="16" t="str">
        <f>IF(ISBLANK(B534), "",IF(F534=B534, 'Calc - Win Probability'!N534, 1-'Calc - Win Probability'!N534))</f>
        <v/>
      </c>
      <c r="H534" s="15" t="str">
        <f t="shared" si="26"/>
        <v/>
      </c>
      <c r="I534" s="15" t="str">
        <f t="shared" si="27"/>
        <v/>
      </c>
      <c r="J534" s="1"/>
      <c r="K534" s="1"/>
      <c r="L534" s="1"/>
      <c r="M534" s="14"/>
      <c r="N534" s="18" t="str">
        <f t="shared" si="28"/>
        <v/>
      </c>
    </row>
    <row r="535" spans="1:14" x14ac:dyDescent="0.45">
      <c r="A535" s="9"/>
      <c r="B535" s="9"/>
      <c r="C535" s="9"/>
      <c r="D535" s="9"/>
      <c r="E535" s="15" t="str">
        <f>IF(ISBLANK(B535), "",ROUND(Calc!O535, 1))</f>
        <v/>
      </c>
      <c r="F535" s="15" t="str">
        <f t="shared" si="25"/>
        <v/>
      </c>
      <c r="G535" s="16" t="str">
        <f>IF(ISBLANK(B535), "",IF(F535=B535, 'Calc - Win Probability'!N535, 1-'Calc - Win Probability'!N535))</f>
        <v/>
      </c>
      <c r="H535" s="15" t="str">
        <f t="shared" si="26"/>
        <v/>
      </c>
      <c r="I535" s="15" t="str">
        <f t="shared" si="27"/>
        <v/>
      </c>
      <c r="J535" s="1"/>
      <c r="K535" s="1"/>
      <c r="L535" s="1"/>
      <c r="M535" s="14"/>
      <c r="N535" s="18" t="str">
        <f t="shared" si="28"/>
        <v/>
      </c>
    </row>
    <row r="536" spans="1:14" x14ac:dyDescent="0.45">
      <c r="A536" s="9"/>
      <c r="B536" s="9"/>
      <c r="C536" s="9"/>
      <c r="D536" s="9"/>
      <c r="E536" s="15" t="str">
        <f>IF(ISBLANK(B536), "",ROUND(Calc!O536, 1))</f>
        <v/>
      </c>
      <c r="F536" s="15" t="str">
        <f t="shared" si="25"/>
        <v/>
      </c>
      <c r="G536" s="16" t="str">
        <f>IF(ISBLANK(B536), "",IF(F536=B536, 'Calc - Win Probability'!N536, 1-'Calc - Win Probability'!N536))</f>
        <v/>
      </c>
      <c r="H536" s="15" t="str">
        <f t="shared" si="26"/>
        <v/>
      </c>
      <c r="I536" s="15" t="str">
        <f t="shared" si="27"/>
        <v/>
      </c>
      <c r="J536" s="1"/>
      <c r="K536" s="1"/>
      <c r="L536" s="1"/>
      <c r="M536" s="14"/>
      <c r="N536" s="18" t="str">
        <f t="shared" si="28"/>
        <v/>
      </c>
    </row>
    <row r="537" spans="1:14" x14ac:dyDescent="0.45">
      <c r="A537" s="9"/>
      <c r="B537" s="9"/>
      <c r="C537" s="9"/>
      <c r="D537" s="9"/>
      <c r="E537" s="15" t="str">
        <f>IF(ISBLANK(B537), "",ROUND(Calc!O537, 1))</f>
        <v/>
      </c>
      <c r="F537" s="15" t="str">
        <f t="shared" si="25"/>
        <v/>
      </c>
      <c r="G537" s="16" t="str">
        <f>IF(ISBLANK(B537), "",IF(F537=B537, 'Calc - Win Probability'!N537, 1-'Calc - Win Probability'!N537))</f>
        <v/>
      </c>
      <c r="H537" s="15" t="str">
        <f t="shared" si="26"/>
        <v/>
      </c>
      <c r="I537" s="15" t="str">
        <f t="shared" si="27"/>
        <v/>
      </c>
      <c r="J537" s="1"/>
      <c r="K537" s="1"/>
      <c r="L537" s="1"/>
      <c r="M537" s="14"/>
      <c r="N537" s="18" t="str">
        <f t="shared" si="28"/>
        <v/>
      </c>
    </row>
    <row r="538" spans="1:14" x14ac:dyDescent="0.45">
      <c r="A538" s="9"/>
      <c r="B538" s="9"/>
      <c r="C538" s="9"/>
      <c r="D538" s="9"/>
      <c r="E538" s="15" t="str">
        <f>IF(ISBLANK(B538), "",ROUND(Calc!O538, 1))</f>
        <v/>
      </c>
      <c r="F538" s="15" t="str">
        <f t="shared" ref="F538:F601" si="29">IF(ISBLANK(B538), "",IF(E538&gt;0,C538,B538))</f>
        <v/>
      </c>
      <c r="G538" s="16" t="str">
        <f>IF(ISBLANK(B538), "",IF(F538=B538, 'Calc - Win Probability'!N538, 1-'Calc - Win Probability'!N538))</f>
        <v/>
      </c>
      <c r="H538" s="15" t="str">
        <f t="shared" ref="H538:H601" si="30">IF(ISBLANK(B538),"",IF(E538&lt;D538, "Y","N"))</f>
        <v/>
      </c>
      <c r="I538" s="15" t="str">
        <f t="shared" ref="I538:I601" si="31">IF(ISBLANK(B538),"",IF(OR(AND(E538&lt;0, E538&lt;D538), AND(E538&gt;0, E538&gt;D538)),"Y","N"))</f>
        <v/>
      </c>
      <c r="J538" s="1"/>
      <c r="K538" s="1"/>
      <c r="L538" s="1"/>
      <c r="M538" s="14"/>
      <c r="N538" s="18" t="str">
        <f t="shared" ref="N538:N601" si="32">IF(ISBLANK(L538), "", D538)</f>
        <v/>
      </c>
    </row>
    <row r="539" spans="1:14" x14ac:dyDescent="0.45">
      <c r="A539" s="9"/>
      <c r="B539" s="9"/>
      <c r="C539" s="9"/>
      <c r="D539" s="9"/>
      <c r="E539" s="15" t="str">
        <f>IF(ISBLANK(B539), "",ROUND(Calc!O539, 1))</f>
        <v/>
      </c>
      <c r="F539" s="15" t="str">
        <f t="shared" si="29"/>
        <v/>
      </c>
      <c r="G539" s="16" t="str">
        <f>IF(ISBLANK(B539), "",IF(F539=B539, 'Calc - Win Probability'!N539, 1-'Calc - Win Probability'!N539))</f>
        <v/>
      </c>
      <c r="H539" s="15" t="str">
        <f t="shared" si="30"/>
        <v/>
      </c>
      <c r="I539" s="15" t="str">
        <f t="shared" si="31"/>
        <v/>
      </c>
      <c r="J539" s="1"/>
      <c r="K539" s="1"/>
      <c r="L539" s="1"/>
      <c r="M539" s="14"/>
      <c r="N539" s="18" t="str">
        <f t="shared" si="32"/>
        <v/>
      </c>
    </row>
    <row r="540" spans="1:14" x14ac:dyDescent="0.45">
      <c r="A540" s="9"/>
      <c r="B540" s="9"/>
      <c r="C540" s="9"/>
      <c r="D540" s="9"/>
      <c r="E540" s="15" t="str">
        <f>IF(ISBLANK(B540), "",ROUND(Calc!O540, 1))</f>
        <v/>
      </c>
      <c r="F540" s="15" t="str">
        <f t="shared" si="29"/>
        <v/>
      </c>
      <c r="G540" s="16" t="str">
        <f>IF(ISBLANK(B540), "",IF(F540=B540, 'Calc - Win Probability'!N540, 1-'Calc - Win Probability'!N540))</f>
        <v/>
      </c>
      <c r="H540" s="15" t="str">
        <f t="shared" si="30"/>
        <v/>
      </c>
      <c r="I540" s="15" t="str">
        <f t="shared" si="31"/>
        <v/>
      </c>
      <c r="J540" s="1"/>
      <c r="K540" s="1"/>
      <c r="L540" s="1"/>
      <c r="M540" s="14"/>
      <c r="N540" s="18" t="str">
        <f t="shared" si="32"/>
        <v/>
      </c>
    </row>
    <row r="541" spans="1:14" x14ac:dyDescent="0.45">
      <c r="A541" s="9"/>
      <c r="B541" s="9"/>
      <c r="C541" s="9"/>
      <c r="D541" s="9"/>
      <c r="E541" s="15" t="str">
        <f>IF(ISBLANK(B541), "",ROUND(Calc!O541, 1))</f>
        <v/>
      </c>
      <c r="F541" s="15" t="str">
        <f t="shared" si="29"/>
        <v/>
      </c>
      <c r="G541" s="16" t="str">
        <f>IF(ISBLANK(B541), "",IF(F541=B541, 'Calc - Win Probability'!N541, 1-'Calc - Win Probability'!N541))</f>
        <v/>
      </c>
      <c r="H541" s="15" t="str">
        <f t="shared" si="30"/>
        <v/>
      </c>
      <c r="I541" s="15" t="str">
        <f t="shared" si="31"/>
        <v/>
      </c>
      <c r="J541" s="1"/>
      <c r="K541" s="1"/>
      <c r="L541" s="1"/>
      <c r="M541" s="14"/>
      <c r="N541" s="18" t="str">
        <f t="shared" si="32"/>
        <v/>
      </c>
    </row>
    <row r="542" spans="1:14" x14ac:dyDescent="0.45">
      <c r="A542" s="9"/>
      <c r="B542" s="9"/>
      <c r="C542" s="9"/>
      <c r="D542" s="9"/>
      <c r="E542" s="15" t="str">
        <f>IF(ISBLANK(B542), "",ROUND(Calc!O542, 1))</f>
        <v/>
      </c>
      <c r="F542" s="15" t="str">
        <f t="shared" si="29"/>
        <v/>
      </c>
      <c r="G542" s="16" t="str">
        <f>IF(ISBLANK(B542), "",IF(F542=B542, 'Calc - Win Probability'!N542, 1-'Calc - Win Probability'!N542))</f>
        <v/>
      </c>
      <c r="H542" s="15" t="str">
        <f t="shared" si="30"/>
        <v/>
      </c>
      <c r="I542" s="15" t="str">
        <f t="shared" si="31"/>
        <v/>
      </c>
      <c r="J542" s="1"/>
      <c r="K542" s="1"/>
      <c r="L542" s="1"/>
      <c r="M542" s="14"/>
      <c r="N542" s="18" t="str">
        <f t="shared" si="32"/>
        <v/>
      </c>
    </row>
    <row r="543" spans="1:14" x14ac:dyDescent="0.45">
      <c r="A543" s="9"/>
      <c r="B543" s="9"/>
      <c r="C543" s="9"/>
      <c r="D543" s="9"/>
      <c r="E543" s="15" t="str">
        <f>IF(ISBLANK(B543), "",ROUND(Calc!O543, 1))</f>
        <v/>
      </c>
      <c r="F543" s="15" t="str">
        <f t="shared" si="29"/>
        <v/>
      </c>
      <c r="G543" s="16" t="str">
        <f>IF(ISBLANK(B543), "",IF(F543=B543, 'Calc - Win Probability'!N543, 1-'Calc - Win Probability'!N543))</f>
        <v/>
      </c>
      <c r="H543" s="15" t="str">
        <f t="shared" si="30"/>
        <v/>
      </c>
      <c r="I543" s="15" t="str">
        <f t="shared" si="31"/>
        <v/>
      </c>
      <c r="J543" s="1"/>
      <c r="K543" s="1"/>
      <c r="L543" s="1"/>
      <c r="M543" s="14"/>
      <c r="N543" s="18" t="str">
        <f t="shared" si="32"/>
        <v/>
      </c>
    </row>
    <row r="544" spans="1:14" x14ac:dyDescent="0.45">
      <c r="A544" s="9"/>
      <c r="B544" s="9"/>
      <c r="C544" s="9"/>
      <c r="D544" s="9"/>
      <c r="E544" s="15" t="str">
        <f>IF(ISBLANK(B544), "",ROUND(Calc!O544, 1))</f>
        <v/>
      </c>
      <c r="F544" s="15" t="str">
        <f t="shared" si="29"/>
        <v/>
      </c>
      <c r="G544" s="16" t="str">
        <f>IF(ISBLANK(B544), "",IF(F544=B544, 'Calc - Win Probability'!N544, 1-'Calc - Win Probability'!N544))</f>
        <v/>
      </c>
      <c r="H544" s="15" t="str">
        <f t="shared" si="30"/>
        <v/>
      </c>
      <c r="I544" s="15" t="str">
        <f t="shared" si="31"/>
        <v/>
      </c>
      <c r="J544" s="1"/>
      <c r="K544" s="1"/>
      <c r="L544" s="1"/>
      <c r="M544" s="14"/>
      <c r="N544" s="18" t="str">
        <f t="shared" si="32"/>
        <v/>
      </c>
    </row>
    <row r="545" spans="1:14" x14ac:dyDescent="0.45">
      <c r="A545" s="9"/>
      <c r="B545" s="9"/>
      <c r="C545" s="9"/>
      <c r="D545" s="9"/>
      <c r="E545" s="15" t="str">
        <f>IF(ISBLANK(B545), "",ROUND(Calc!O545, 1))</f>
        <v/>
      </c>
      <c r="F545" s="15" t="str">
        <f t="shared" si="29"/>
        <v/>
      </c>
      <c r="G545" s="16" t="str">
        <f>IF(ISBLANK(B545), "",IF(F545=B545, 'Calc - Win Probability'!N545, 1-'Calc - Win Probability'!N545))</f>
        <v/>
      </c>
      <c r="H545" s="15" t="str">
        <f t="shared" si="30"/>
        <v/>
      </c>
      <c r="I545" s="15" t="str">
        <f t="shared" si="31"/>
        <v/>
      </c>
      <c r="J545" s="1"/>
      <c r="K545" s="1"/>
      <c r="L545" s="1"/>
      <c r="M545" s="14"/>
      <c r="N545" s="18" t="str">
        <f t="shared" si="32"/>
        <v/>
      </c>
    </row>
    <row r="546" spans="1:14" x14ac:dyDescent="0.45">
      <c r="A546" s="9"/>
      <c r="B546" s="9"/>
      <c r="C546" s="9"/>
      <c r="D546" s="9"/>
      <c r="E546" s="15" t="str">
        <f>IF(ISBLANK(B546), "",ROUND(Calc!O546, 1))</f>
        <v/>
      </c>
      <c r="F546" s="15" t="str">
        <f t="shared" si="29"/>
        <v/>
      </c>
      <c r="G546" s="16" t="str">
        <f>IF(ISBLANK(B546), "",IF(F546=B546, 'Calc - Win Probability'!N546, 1-'Calc - Win Probability'!N546))</f>
        <v/>
      </c>
      <c r="H546" s="15" t="str">
        <f t="shared" si="30"/>
        <v/>
      </c>
      <c r="I546" s="15" t="str">
        <f t="shared" si="31"/>
        <v/>
      </c>
      <c r="J546" s="1"/>
      <c r="K546" s="1"/>
      <c r="L546" s="1"/>
      <c r="M546" s="14"/>
      <c r="N546" s="18" t="str">
        <f t="shared" si="32"/>
        <v/>
      </c>
    </row>
    <row r="547" spans="1:14" x14ac:dyDescent="0.45">
      <c r="A547" s="9"/>
      <c r="B547" s="9"/>
      <c r="C547" s="9"/>
      <c r="D547" s="9"/>
      <c r="E547" s="15" t="str">
        <f>IF(ISBLANK(B547), "",ROUND(Calc!O547, 1))</f>
        <v/>
      </c>
      <c r="F547" s="15" t="str">
        <f t="shared" si="29"/>
        <v/>
      </c>
      <c r="G547" s="16" t="str">
        <f>IF(ISBLANK(B547), "",IF(F547=B547, 'Calc - Win Probability'!N547, 1-'Calc - Win Probability'!N547))</f>
        <v/>
      </c>
      <c r="H547" s="15" t="str">
        <f t="shared" si="30"/>
        <v/>
      </c>
      <c r="I547" s="15" t="str">
        <f t="shared" si="31"/>
        <v/>
      </c>
      <c r="J547" s="1"/>
      <c r="K547" s="1"/>
      <c r="L547" s="1"/>
      <c r="M547" s="14"/>
      <c r="N547" s="18" t="str">
        <f t="shared" si="32"/>
        <v/>
      </c>
    </row>
    <row r="548" spans="1:14" x14ac:dyDescent="0.45">
      <c r="A548" s="9"/>
      <c r="B548" s="9"/>
      <c r="C548" s="9"/>
      <c r="D548" s="9"/>
      <c r="E548" s="15" t="str">
        <f>IF(ISBLANK(B548), "",ROUND(Calc!O548, 1))</f>
        <v/>
      </c>
      <c r="F548" s="15" t="str">
        <f t="shared" si="29"/>
        <v/>
      </c>
      <c r="G548" s="16" t="str">
        <f>IF(ISBLANK(B548), "",IF(F548=B548, 'Calc - Win Probability'!N548, 1-'Calc - Win Probability'!N548))</f>
        <v/>
      </c>
      <c r="H548" s="15" t="str">
        <f t="shared" si="30"/>
        <v/>
      </c>
      <c r="I548" s="15" t="str">
        <f t="shared" si="31"/>
        <v/>
      </c>
      <c r="J548" s="1"/>
      <c r="K548" s="1"/>
      <c r="L548" s="1"/>
      <c r="M548" s="14"/>
      <c r="N548" s="18" t="str">
        <f t="shared" si="32"/>
        <v/>
      </c>
    </row>
    <row r="549" spans="1:14" x14ac:dyDescent="0.45">
      <c r="A549" s="9"/>
      <c r="B549" s="9"/>
      <c r="C549" s="9"/>
      <c r="D549" s="9"/>
      <c r="E549" s="15" t="str">
        <f>IF(ISBLANK(B549), "",ROUND(Calc!O549, 1))</f>
        <v/>
      </c>
      <c r="F549" s="15" t="str">
        <f t="shared" si="29"/>
        <v/>
      </c>
      <c r="G549" s="16" t="str">
        <f>IF(ISBLANK(B549), "",IF(F549=B549, 'Calc - Win Probability'!N549, 1-'Calc - Win Probability'!N549))</f>
        <v/>
      </c>
      <c r="H549" s="15" t="str">
        <f t="shared" si="30"/>
        <v/>
      </c>
      <c r="I549" s="15" t="str">
        <f t="shared" si="31"/>
        <v/>
      </c>
      <c r="J549" s="1"/>
      <c r="K549" s="1"/>
      <c r="L549" s="1"/>
      <c r="M549" s="14"/>
      <c r="N549" s="18" t="str">
        <f t="shared" si="32"/>
        <v/>
      </c>
    </row>
    <row r="550" spans="1:14" x14ac:dyDescent="0.45">
      <c r="A550" s="9"/>
      <c r="B550" s="9"/>
      <c r="C550" s="9"/>
      <c r="D550" s="9"/>
      <c r="E550" s="15" t="str">
        <f>IF(ISBLANK(B550), "",ROUND(Calc!O550, 1))</f>
        <v/>
      </c>
      <c r="F550" s="15" t="str">
        <f t="shared" si="29"/>
        <v/>
      </c>
      <c r="G550" s="16" t="str">
        <f>IF(ISBLANK(B550), "",IF(F550=B550, 'Calc - Win Probability'!N550, 1-'Calc - Win Probability'!N550))</f>
        <v/>
      </c>
      <c r="H550" s="15" t="str">
        <f t="shared" si="30"/>
        <v/>
      </c>
      <c r="I550" s="15" t="str">
        <f t="shared" si="31"/>
        <v/>
      </c>
      <c r="J550" s="1"/>
      <c r="K550" s="1"/>
      <c r="L550" s="1"/>
      <c r="M550" s="14"/>
      <c r="N550" s="18" t="str">
        <f t="shared" si="32"/>
        <v/>
      </c>
    </row>
    <row r="551" spans="1:14" x14ac:dyDescent="0.45">
      <c r="A551" s="9"/>
      <c r="B551" s="9"/>
      <c r="C551" s="9"/>
      <c r="D551" s="9"/>
      <c r="E551" s="15" t="str">
        <f>IF(ISBLANK(B551), "",ROUND(Calc!O551, 1))</f>
        <v/>
      </c>
      <c r="F551" s="15" t="str">
        <f t="shared" si="29"/>
        <v/>
      </c>
      <c r="G551" s="16" t="str">
        <f>IF(ISBLANK(B551), "",IF(F551=B551, 'Calc - Win Probability'!N551, 1-'Calc - Win Probability'!N551))</f>
        <v/>
      </c>
      <c r="H551" s="15" t="str">
        <f t="shared" si="30"/>
        <v/>
      </c>
      <c r="I551" s="15" t="str">
        <f t="shared" si="31"/>
        <v/>
      </c>
      <c r="J551" s="1"/>
      <c r="K551" s="1"/>
      <c r="L551" s="1"/>
      <c r="M551" s="14"/>
      <c r="N551" s="18" t="str">
        <f t="shared" si="32"/>
        <v/>
      </c>
    </row>
    <row r="552" spans="1:14" x14ac:dyDescent="0.45">
      <c r="A552" s="9"/>
      <c r="B552" s="9"/>
      <c r="C552" s="9"/>
      <c r="D552" s="9"/>
      <c r="E552" s="15" t="str">
        <f>IF(ISBLANK(B552), "",ROUND(Calc!O552, 1))</f>
        <v/>
      </c>
      <c r="F552" s="15" t="str">
        <f t="shared" si="29"/>
        <v/>
      </c>
      <c r="G552" s="16" t="str">
        <f>IF(ISBLANK(B552), "",IF(F552=B552, 'Calc - Win Probability'!N552, 1-'Calc - Win Probability'!N552))</f>
        <v/>
      </c>
      <c r="H552" s="15" t="str">
        <f t="shared" si="30"/>
        <v/>
      </c>
      <c r="I552" s="15" t="str">
        <f t="shared" si="31"/>
        <v/>
      </c>
      <c r="J552" s="1"/>
      <c r="K552" s="1"/>
      <c r="L552" s="1"/>
      <c r="M552" s="14"/>
      <c r="N552" s="18" t="str">
        <f t="shared" si="32"/>
        <v/>
      </c>
    </row>
    <row r="553" spans="1:14" x14ac:dyDescent="0.45">
      <c r="A553" s="9"/>
      <c r="B553" s="9"/>
      <c r="C553" s="9"/>
      <c r="D553" s="9"/>
      <c r="E553" s="15" t="str">
        <f>IF(ISBLANK(B553), "",ROUND(Calc!O553, 1))</f>
        <v/>
      </c>
      <c r="F553" s="15" t="str">
        <f t="shared" si="29"/>
        <v/>
      </c>
      <c r="G553" s="16" t="str">
        <f>IF(ISBLANK(B553), "",IF(F553=B553, 'Calc - Win Probability'!N553, 1-'Calc - Win Probability'!N553))</f>
        <v/>
      </c>
      <c r="H553" s="15" t="str">
        <f t="shared" si="30"/>
        <v/>
      </c>
      <c r="I553" s="15" t="str">
        <f t="shared" si="31"/>
        <v/>
      </c>
      <c r="J553" s="1"/>
      <c r="K553" s="1"/>
      <c r="L553" s="1"/>
      <c r="M553" s="14"/>
      <c r="N553" s="18" t="str">
        <f t="shared" si="32"/>
        <v/>
      </c>
    </row>
    <row r="554" spans="1:14" x14ac:dyDescent="0.45">
      <c r="A554" s="9"/>
      <c r="B554" s="9"/>
      <c r="C554" s="9"/>
      <c r="D554" s="9"/>
      <c r="E554" s="15" t="str">
        <f>IF(ISBLANK(B554), "",ROUND(Calc!O554, 1))</f>
        <v/>
      </c>
      <c r="F554" s="15" t="str">
        <f t="shared" si="29"/>
        <v/>
      </c>
      <c r="G554" s="16" t="str">
        <f>IF(ISBLANK(B554), "",IF(F554=B554, 'Calc - Win Probability'!N554, 1-'Calc - Win Probability'!N554))</f>
        <v/>
      </c>
      <c r="H554" s="15" t="str">
        <f t="shared" si="30"/>
        <v/>
      </c>
      <c r="I554" s="15" t="str">
        <f t="shared" si="31"/>
        <v/>
      </c>
      <c r="J554" s="1"/>
      <c r="K554" s="1"/>
      <c r="L554" s="1"/>
      <c r="M554" s="14"/>
      <c r="N554" s="18" t="str">
        <f t="shared" si="32"/>
        <v/>
      </c>
    </row>
    <row r="555" spans="1:14" x14ac:dyDescent="0.45">
      <c r="A555" s="9"/>
      <c r="B555" s="9"/>
      <c r="C555" s="9"/>
      <c r="D555" s="9"/>
      <c r="E555" s="15" t="str">
        <f>IF(ISBLANK(B555), "",ROUND(Calc!O555, 1))</f>
        <v/>
      </c>
      <c r="F555" s="15" t="str">
        <f t="shared" si="29"/>
        <v/>
      </c>
      <c r="G555" s="16" t="str">
        <f>IF(ISBLANK(B555), "",IF(F555=B555, 'Calc - Win Probability'!N555, 1-'Calc - Win Probability'!N555))</f>
        <v/>
      </c>
      <c r="H555" s="15" t="str">
        <f t="shared" si="30"/>
        <v/>
      </c>
      <c r="I555" s="15" t="str">
        <f t="shared" si="31"/>
        <v/>
      </c>
      <c r="J555" s="1"/>
      <c r="K555" s="1"/>
      <c r="L555" s="1"/>
      <c r="M555" s="14"/>
      <c r="N555" s="18" t="str">
        <f t="shared" si="32"/>
        <v/>
      </c>
    </row>
    <row r="556" spans="1:14" x14ac:dyDescent="0.45">
      <c r="A556" s="9"/>
      <c r="B556" s="9"/>
      <c r="C556" s="9"/>
      <c r="D556" s="9"/>
      <c r="E556" s="15" t="str">
        <f>IF(ISBLANK(B556), "",ROUND(Calc!O556, 1))</f>
        <v/>
      </c>
      <c r="F556" s="15" t="str">
        <f t="shared" si="29"/>
        <v/>
      </c>
      <c r="G556" s="16" t="str">
        <f>IF(ISBLANK(B556), "",IF(F556=B556, 'Calc - Win Probability'!N556, 1-'Calc - Win Probability'!N556))</f>
        <v/>
      </c>
      <c r="H556" s="15" t="str">
        <f t="shared" si="30"/>
        <v/>
      </c>
      <c r="I556" s="15" t="str">
        <f t="shared" si="31"/>
        <v/>
      </c>
      <c r="J556" s="1"/>
      <c r="K556" s="1"/>
      <c r="L556" s="1"/>
      <c r="M556" s="14"/>
      <c r="N556" s="18" t="str">
        <f t="shared" si="32"/>
        <v/>
      </c>
    </row>
    <row r="557" spans="1:14" x14ac:dyDescent="0.45">
      <c r="A557" s="9"/>
      <c r="B557" s="9"/>
      <c r="C557" s="9"/>
      <c r="D557" s="9"/>
      <c r="E557" s="15" t="str">
        <f>IF(ISBLANK(B557), "",ROUND(Calc!O557, 1))</f>
        <v/>
      </c>
      <c r="F557" s="15" t="str">
        <f t="shared" si="29"/>
        <v/>
      </c>
      <c r="G557" s="16" t="str">
        <f>IF(ISBLANK(B557), "",IF(F557=B557, 'Calc - Win Probability'!N557, 1-'Calc - Win Probability'!N557))</f>
        <v/>
      </c>
      <c r="H557" s="15" t="str">
        <f t="shared" si="30"/>
        <v/>
      </c>
      <c r="I557" s="15" t="str">
        <f t="shared" si="31"/>
        <v/>
      </c>
      <c r="J557" s="1"/>
      <c r="K557" s="1"/>
      <c r="L557" s="1"/>
      <c r="M557" s="14"/>
      <c r="N557" s="18" t="str">
        <f t="shared" si="32"/>
        <v/>
      </c>
    </row>
    <row r="558" spans="1:14" x14ac:dyDescent="0.45">
      <c r="A558" s="9"/>
      <c r="B558" s="9"/>
      <c r="C558" s="9"/>
      <c r="D558" s="9"/>
      <c r="E558" s="15" t="str">
        <f>IF(ISBLANK(B558), "",ROUND(Calc!O558, 1))</f>
        <v/>
      </c>
      <c r="F558" s="15" t="str">
        <f t="shared" si="29"/>
        <v/>
      </c>
      <c r="G558" s="16" t="str">
        <f>IF(ISBLANK(B558), "",IF(F558=B558, 'Calc - Win Probability'!N558, 1-'Calc - Win Probability'!N558))</f>
        <v/>
      </c>
      <c r="H558" s="15" t="str">
        <f t="shared" si="30"/>
        <v/>
      </c>
      <c r="I558" s="15" t="str">
        <f t="shared" si="31"/>
        <v/>
      </c>
      <c r="J558" s="1"/>
      <c r="K558" s="1"/>
      <c r="L558" s="1"/>
      <c r="M558" s="14"/>
      <c r="N558" s="18" t="str">
        <f t="shared" si="32"/>
        <v/>
      </c>
    </row>
    <row r="559" spans="1:14" x14ac:dyDescent="0.45">
      <c r="A559" s="9"/>
      <c r="B559" s="9"/>
      <c r="C559" s="9"/>
      <c r="D559" s="9"/>
      <c r="E559" s="15" t="str">
        <f>IF(ISBLANK(B559), "",ROUND(Calc!O559, 1))</f>
        <v/>
      </c>
      <c r="F559" s="15" t="str">
        <f t="shared" si="29"/>
        <v/>
      </c>
      <c r="G559" s="16" t="str">
        <f>IF(ISBLANK(B559), "",IF(F559=B559, 'Calc - Win Probability'!N559, 1-'Calc - Win Probability'!N559))</f>
        <v/>
      </c>
      <c r="H559" s="15" t="str">
        <f t="shared" si="30"/>
        <v/>
      </c>
      <c r="I559" s="15" t="str">
        <f t="shared" si="31"/>
        <v/>
      </c>
      <c r="J559" s="1"/>
      <c r="K559" s="1"/>
      <c r="L559" s="1"/>
      <c r="M559" s="14"/>
      <c r="N559" s="18" t="str">
        <f t="shared" si="32"/>
        <v/>
      </c>
    </row>
    <row r="560" spans="1:14" x14ac:dyDescent="0.45">
      <c r="A560" s="9"/>
      <c r="B560" s="9"/>
      <c r="C560" s="9"/>
      <c r="D560" s="9"/>
      <c r="E560" s="15" t="str">
        <f>IF(ISBLANK(B560), "",ROUND(Calc!O560, 1))</f>
        <v/>
      </c>
      <c r="F560" s="15" t="str">
        <f t="shared" si="29"/>
        <v/>
      </c>
      <c r="G560" s="16" t="str">
        <f>IF(ISBLANK(B560), "",IF(F560=B560, 'Calc - Win Probability'!N560, 1-'Calc - Win Probability'!N560))</f>
        <v/>
      </c>
      <c r="H560" s="15" t="str">
        <f t="shared" si="30"/>
        <v/>
      </c>
      <c r="I560" s="15" t="str">
        <f t="shared" si="31"/>
        <v/>
      </c>
      <c r="J560" s="1"/>
      <c r="K560" s="1"/>
      <c r="L560" s="1"/>
      <c r="M560" s="14"/>
      <c r="N560" s="18" t="str">
        <f t="shared" si="32"/>
        <v/>
      </c>
    </row>
    <row r="561" spans="1:14" x14ac:dyDescent="0.45">
      <c r="A561" s="9"/>
      <c r="B561" s="9"/>
      <c r="C561" s="9"/>
      <c r="D561" s="9"/>
      <c r="E561" s="15" t="str">
        <f>IF(ISBLANK(B561), "",ROUND(Calc!O561, 1))</f>
        <v/>
      </c>
      <c r="F561" s="15" t="str">
        <f t="shared" si="29"/>
        <v/>
      </c>
      <c r="G561" s="16" t="str">
        <f>IF(ISBLANK(B561), "",IF(F561=B561, 'Calc - Win Probability'!N561, 1-'Calc - Win Probability'!N561))</f>
        <v/>
      </c>
      <c r="H561" s="15" t="str">
        <f t="shared" si="30"/>
        <v/>
      </c>
      <c r="I561" s="15" t="str">
        <f t="shared" si="31"/>
        <v/>
      </c>
      <c r="J561" s="1"/>
      <c r="K561" s="1"/>
      <c r="L561" s="1"/>
      <c r="M561" s="14"/>
      <c r="N561" s="18" t="str">
        <f t="shared" si="32"/>
        <v/>
      </c>
    </row>
    <row r="562" spans="1:14" x14ac:dyDescent="0.45">
      <c r="A562" s="9"/>
      <c r="B562" s="9"/>
      <c r="C562" s="9"/>
      <c r="D562" s="9"/>
      <c r="E562" s="15" t="str">
        <f>IF(ISBLANK(B562), "",ROUND(Calc!O562, 1))</f>
        <v/>
      </c>
      <c r="F562" s="15" t="str">
        <f t="shared" si="29"/>
        <v/>
      </c>
      <c r="G562" s="16" t="str">
        <f>IF(ISBLANK(B562), "",IF(F562=B562, 'Calc - Win Probability'!N562, 1-'Calc - Win Probability'!N562))</f>
        <v/>
      </c>
      <c r="H562" s="15" t="str">
        <f t="shared" si="30"/>
        <v/>
      </c>
      <c r="I562" s="15" t="str">
        <f t="shared" si="31"/>
        <v/>
      </c>
      <c r="J562" s="1"/>
      <c r="K562" s="1"/>
      <c r="L562" s="1"/>
      <c r="M562" s="14"/>
      <c r="N562" s="18" t="str">
        <f t="shared" si="32"/>
        <v/>
      </c>
    </row>
    <row r="563" spans="1:14" x14ac:dyDescent="0.45">
      <c r="A563" s="9"/>
      <c r="B563" s="9"/>
      <c r="C563" s="9"/>
      <c r="D563" s="9"/>
      <c r="E563" s="15" t="str">
        <f>IF(ISBLANK(B563), "",ROUND(Calc!O563, 1))</f>
        <v/>
      </c>
      <c r="F563" s="15" t="str">
        <f t="shared" si="29"/>
        <v/>
      </c>
      <c r="G563" s="16" t="str">
        <f>IF(ISBLANK(B563), "",IF(F563=B563, 'Calc - Win Probability'!N563, 1-'Calc - Win Probability'!N563))</f>
        <v/>
      </c>
      <c r="H563" s="15" t="str">
        <f t="shared" si="30"/>
        <v/>
      </c>
      <c r="I563" s="15" t="str">
        <f t="shared" si="31"/>
        <v/>
      </c>
      <c r="J563" s="1"/>
      <c r="K563" s="1"/>
      <c r="L563" s="1"/>
      <c r="M563" s="14"/>
      <c r="N563" s="18" t="str">
        <f t="shared" si="32"/>
        <v/>
      </c>
    </row>
    <row r="564" spans="1:14" x14ac:dyDescent="0.45">
      <c r="A564" s="9"/>
      <c r="B564" s="9"/>
      <c r="C564" s="9"/>
      <c r="D564" s="9"/>
      <c r="E564" s="15" t="str">
        <f>IF(ISBLANK(B564), "",ROUND(Calc!O564, 1))</f>
        <v/>
      </c>
      <c r="F564" s="15" t="str">
        <f t="shared" si="29"/>
        <v/>
      </c>
      <c r="G564" s="16" t="str">
        <f>IF(ISBLANK(B564), "",IF(F564=B564, 'Calc - Win Probability'!N564, 1-'Calc - Win Probability'!N564))</f>
        <v/>
      </c>
      <c r="H564" s="15" t="str">
        <f t="shared" si="30"/>
        <v/>
      </c>
      <c r="I564" s="15" t="str">
        <f t="shared" si="31"/>
        <v/>
      </c>
      <c r="J564" s="1"/>
      <c r="K564" s="1"/>
      <c r="L564" s="1"/>
      <c r="M564" s="14"/>
      <c r="N564" s="18" t="str">
        <f t="shared" si="32"/>
        <v/>
      </c>
    </row>
    <row r="565" spans="1:14" x14ac:dyDescent="0.45">
      <c r="A565" s="9"/>
      <c r="B565" s="9"/>
      <c r="C565" s="9"/>
      <c r="D565" s="9"/>
      <c r="E565" s="15" t="str">
        <f>IF(ISBLANK(B565), "",ROUND(Calc!O565, 1))</f>
        <v/>
      </c>
      <c r="F565" s="15" t="str">
        <f t="shared" si="29"/>
        <v/>
      </c>
      <c r="G565" s="16" t="str">
        <f>IF(ISBLANK(B565), "",IF(F565=B565, 'Calc - Win Probability'!N565, 1-'Calc - Win Probability'!N565))</f>
        <v/>
      </c>
      <c r="H565" s="15" t="str">
        <f t="shared" si="30"/>
        <v/>
      </c>
      <c r="I565" s="15" t="str">
        <f t="shared" si="31"/>
        <v/>
      </c>
      <c r="J565" s="1"/>
      <c r="K565" s="1"/>
      <c r="L565" s="1"/>
      <c r="M565" s="14"/>
      <c r="N565" s="18" t="str">
        <f t="shared" si="32"/>
        <v/>
      </c>
    </row>
    <row r="566" spans="1:14" x14ac:dyDescent="0.45">
      <c r="A566" s="9"/>
      <c r="B566" s="9"/>
      <c r="C566" s="9"/>
      <c r="D566" s="9"/>
      <c r="E566" s="15" t="str">
        <f>IF(ISBLANK(B566), "",ROUND(Calc!O566, 1))</f>
        <v/>
      </c>
      <c r="F566" s="15" t="str">
        <f t="shared" si="29"/>
        <v/>
      </c>
      <c r="G566" s="16" t="str">
        <f>IF(ISBLANK(B566), "",IF(F566=B566, 'Calc - Win Probability'!N566, 1-'Calc - Win Probability'!N566))</f>
        <v/>
      </c>
      <c r="H566" s="15" t="str">
        <f t="shared" si="30"/>
        <v/>
      </c>
      <c r="I566" s="15" t="str">
        <f t="shared" si="31"/>
        <v/>
      </c>
      <c r="J566" s="1"/>
      <c r="K566" s="1"/>
      <c r="L566" s="1"/>
      <c r="M566" s="14"/>
      <c r="N566" s="18" t="str">
        <f t="shared" si="32"/>
        <v/>
      </c>
    </row>
    <row r="567" spans="1:14" x14ac:dyDescent="0.45">
      <c r="A567" s="9"/>
      <c r="B567" s="9"/>
      <c r="C567" s="9"/>
      <c r="D567" s="9"/>
      <c r="E567" s="15" t="str">
        <f>IF(ISBLANK(B567), "",ROUND(Calc!O567, 1))</f>
        <v/>
      </c>
      <c r="F567" s="15" t="str">
        <f t="shared" si="29"/>
        <v/>
      </c>
      <c r="G567" s="16" t="str">
        <f>IF(ISBLANK(B567), "",IF(F567=B567, 'Calc - Win Probability'!N567, 1-'Calc - Win Probability'!N567))</f>
        <v/>
      </c>
      <c r="H567" s="15" t="str">
        <f t="shared" si="30"/>
        <v/>
      </c>
      <c r="I567" s="15" t="str">
        <f t="shared" si="31"/>
        <v/>
      </c>
      <c r="J567" s="1"/>
      <c r="K567" s="1"/>
      <c r="L567" s="1"/>
      <c r="M567" s="14"/>
      <c r="N567" s="18" t="str">
        <f t="shared" si="32"/>
        <v/>
      </c>
    </row>
    <row r="568" spans="1:14" x14ac:dyDescent="0.45">
      <c r="A568" s="9"/>
      <c r="B568" s="9"/>
      <c r="C568" s="9"/>
      <c r="D568" s="9"/>
      <c r="E568" s="15" t="str">
        <f>IF(ISBLANK(B568), "",ROUND(Calc!O568, 1))</f>
        <v/>
      </c>
      <c r="F568" s="15" t="str">
        <f t="shared" si="29"/>
        <v/>
      </c>
      <c r="G568" s="16" t="str">
        <f>IF(ISBLANK(B568), "",IF(F568=B568, 'Calc - Win Probability'!N568, 1-'Calc - Win Probability'!N568))</f>
        <v/>
      </c>
      <c r="H568" s="15" t="str">
        <f t="shared" si="30"/>
        <v/>
      </c>
      <c r="I568" s="15" t="str">
        <f t="shared" si="31"/>
        <v/>
      </c>
      <c r="J568" s="1"/>
      <c r="K568" s="1"/>
      <c r="L568" s="1"/>
      <c r="M568" s="14"/>
      <c r="N568" s="18" t="str">
        <f t="shared" si="32"/>
        <v/>
      </c>
    </row>
    <row r="569" spans="1:14" x14ac:dyDescent="0.45">
      <c r="A569" s="9"/>
      <c r="B569" s="9"/>
      <c r="C569" s="9"/>
      <c r="D569" s="9"/>
      <c r="E569" s="15" t="str">
        <f>IF(ISBLANK(B569), "",ROUND(Calc!O569, 1))</f>
        <v/>
      </c>
      <c r="F569" s="15" t="str">
        <f t="shared" si="29"/>
        <v/>
      </c>
      <c r="G569" s="16" t="str">
        <f>IF(ISBLANK(B569), "",IF(F569=B569, 'Calc - Win Probability'!N569, 1-'Calc - Win Probability'!N569))</f>
        <v/>
      </c>
      <c r="H569" s="15" t="str">
        <f t="shared" si="30"/>
        <v/>
      </c>
      <c r="I569" s="15" t="str">
        <f t="shared" si="31"/>
        <v/>
      </c>
      <c r="J569" s="1"/>
      <c r="K569" s="1"/>
      <c r="L569" s="1"/>
      <c r="M569" s="14"/>
      <c r="N569" s="18" t="str">
        <f t="shared" si="32"/>
        <v/>
      </c>
    </row>
    <row r="570" spans="1:14" x14ac:dyDescent="0.45">
      <c r="A570" s="9"/>
      <c r="B570" s="9"/>
      <c r="C570" s="9"/>
      <c r="D570" s="9"/>
      <c r="E570" s="15" t="str">
        <f>IF(ISBLANK(B570), "",ROUND(Calc!O570, 1))</f>
        <v/>
      </c>
      <c r="F570" s="15" t="str">
        <f t="shared" si="29"/>
        <v/>
      </c>
      <c r="G570" s="16" t="str">
        <f>IF(ISBLANK(B570), "",IF(F570=B570, 'Calc - Win Probability'!N570, 1-'Calc - Win Probability'!N570))</f>
        <v/>
      </c>
      <c r="H570" s="15" t="str">
        <f t="shared" si="30"/>
        <v/>
      </c>
      <c r="I570" s="15" t="str">
        <f t="shared" si="31"/>
        <v/>
      </c>
      <c r="J570" s="1"/>
      <c r="K570" s="1"/>
      <c r="L570" s="1"/>
      <c r="M570" s="14"/>
      <c r="N570" s="18" t="str">
        <f t="shared" si="32"/>
        <v/>
      </c>
    </row>
    <row r="571" spans="1:14" x14ac:dyDescent="0.45">
      <c r="A571" s="9"/>
      <c r="B571" s="9"/>
      <c r="C571" s="9"/>
      <c r="D571" s="9"/>
      <c r="E571" s="15" t="str">
        <f>IF(ISBLANK(B571), "",ROUND(Calc!O571, 1))</f>
        <v/>
      </c>
      <c r="F571" s="15" t="str">
        <f t="shared" si="29"/>
        <v/>
      </c>
      <c r="G571" s="16" t="str">
        <f>IF(ISBLANK(B571), "",IF(F571=B571, 'Calc - Win Probability'!N571, 1-'Calc - Win Probability'!N571))</f>
        <v/>
      </c>
      <c r="H571" s="15" t="str">
        <f t="shared" si="30"/>
        <v/>
      </c>
      <c r="I571" s="15" t="str">
        <f t="shared" si="31"/>
        <v/>
      </c>
      <c r="J571" s="1"/>
      <c r="K571" s="1"/>
      <c r="L571" s="1"/>
      <c r="M571" s="14"/>
      <c r="N571" s="18" t="str">
        <f t="shared" si="32"/>
        <v/>
      </c>
    </row>
    <row r="572" spans="1:14" x14ac:dyDescent="0.45">
      <c r="A572" s="9"/>
      <c r="B572" s="9"/>
      <c r="C572" s="9"/>
      <c r="D572" s="9"/>
      <c r="E572" s="15" t="str">
        <f>IF(ISBLANK(B572), "",ROUND(Calc!O572, 1))</f>
        <v/>
      </c>
      <c r="F572" s="15" t="str">
        <f t="shared" si="29"/>
        <v/>
      </c>
      <c r="G572" s="16" t="str">
        <f>IF(ISBLANK(B572), "",IF(F572=B572, 'Calc - Win Probability'!N572, 1-'Calc - Win Probability'!N572))</f>
        <v/>
      </c>
      <c r="H572" s="15" t="str">
        <f t="shared" si="30"/>
        <v/>
      </c>
      <c r="I572" s="15" t="str">
        <f t="shared" si="31"/>
        <v/>
      </c>
      <c r="J572" s="1"/>
      <c r="K572" s="1"/>
      <c r="L572" s="1"/>
      <c r="M572" s="14"/>
      <c r="N572" s="18" t="str">
        <f t="shared" si="32"/>
        <v/>
      </c>
    </row>
    <row r="573" spans="1:14" x14ac:dyDescent="0.45">
      <c r="A573" s="9"/>
      <c r="B573" s="9"/>
      <c r="C573" s="9"/>
      <c r="D573" s="9"/>
      <c r="E573" s="15" t="str">
        <f>IF(ISBLANK(B573), "",ROUND(Calc!O573, 1))</f>
        <v/>
      </c>
      <c r="F573" s="15" t="str">
        <f t="shared" si="29"/>
        <v/>
      </c>
      <c r="G573" s="16" t="str">
        <f>IF(ISBLANK(B573), "",IF(F573=B573, 'Calc - Win Probability'!N573, 1-'Calc - Win Probability'!N573))</f>
        <v/>
      </c>
      <c r="H573" s="15" t="str">
        <f t="shared" si="30"/>
        <v/>
      </c>
      <c r="I573" s="15" t="str">
        <f t="shared" si="31"/>
        <v/>
      </c>
      <c r="J573" s="1"/>
      <c r="K573" s="1"/>
      <c r="L573" s="1"/>
      <c r="M573" s="14"/>
      <c r="N573" s="18" t="str">
        <f t="shared" si="32"/>
        <v/>
      </c>
    </row>
    <row r="574" spans="1:14" x14ac:dyDescent="0.45">
      <c r="A574" s="9"/>
      <c r="B574" s="9"/>
      <c r="C574" s="9"/>
      <c r="D574" s="9"/>
      <c r="E574" s="15" t="str">
        <f>IF(ISBLANK(B574), "",ROUND(Calc!O574, 1))</f>
        <v/>
      </c>
      <c r="F574" s="15" t="str">
        <f t="shared" si="29"/>
        <v/>
      </c>
      <c r="G574" s="16" t="str">
        <f>IF(ISBLANK(B574), "",IF(F574=B574, 'Calc - Win Probability'!N574, 1-'Calc - Win Probability'!N574))</f>
        <v/>
      </c>
      <c r="H574" s="15" t="str">
        <f t="shared" si="30"/>
        <v/>
      </c>
      <c r="I574" s="15" t="str">
        <f t="shared" si="31"/>
        <v/>
      </c>
      <c r="J574" s="1"/>
      <c r="K574" s="1"/>
      <c r="L574" s="1"/>
      <c r="M574" s="14"/>
      <c r="N574" s="18" t="str">
        <f t="shared" si="32"/>
        <v/>
      </c>
    </row>
    <row r="575" spans="1:14" x14ac:dyDescent="0.45">
      <c r="A575" s="9"/>
      <c r="B575" s="9"/>
      <c r="C575" s="9"/>
      <c r="D575" s="9"/>
      <c r="E575" s="15" t="str">
        <f>IF(ISBLANK(B575), "",ROUND(Calc!O575, 1))</f>
        <v/>
      </c>
      <c r="F575" s="15" t="str">
        <f t="shared" si="29"/>
        <v/>
      </c>
      <c r="G575" s="16" t="str">
        <f>IF(ISBLANK(B575), "",IF(F575=B575, 'Calc - Win Probability'!N575, 1-'Calc - Win Probability'!N575))</f>
        <v/>
      </c>
      <c r="H575" s="15" t="str">
        <f t="shared" si="30"/>
        <v/>
      </c>
      <c r="I575" s="15" t="str">
        <f t="shared" si="31"/>
        <v/>
      </c>
      <c r="J575" s="1"/>
      <c r="K575" s="1"/>
      <c r="L575" s="1"/>
      <c r="M575" s="14"/>
      <c r="N575" s="18" t="str">
        <f t="shared" si="32"/>
        <v/>
      </c>
    </row>
    <row r="576" spans="1:14" x14ac:dyDescent="0.45">
      <c r="A576" s="9"/>
      <c r="B576" s="9"/>
      <c r="C576" s="9"/>
      <c r="D576" s="9"/>
      <c r="E576" s="15" t="str">
        <f>IF(ISBLANK(B576), "",ROUND(Calc!O576, 1))</f>
        <v/>
      </c>
      <c r="F576" s="15" t="str">
        <f t="shared" si="29"/>
        <v/>
      </c>
      <c r="G576" s="16" t="str">
        <f>IF(ISBLANK(B576), "",IF(F576=B576, 'Calc - Win Probability'!N576, 1-'Calc - Win Probability'!N576))</f>
        <v/>
      </c>
      <c r="H576" s="15" t="str">
        <f t="shared" si="30"/>
        <v/>
      </c>
      <c r="I576" s="15" t="str">
        <f t="shared" si="31"/>
        <v/>
      </c>
      <c r="J576" s="1"/>
      <c r="K576" s="1"/>
      <c r="L576" s="1"/>
      <c r="M576" s="14"/>
      <c r="N576" s="18" t="str">
        <f t="shared" si="32"/>
        <v/>
      </c>
    </row>
    <row r="577" spans="1:14" x14ac:dyDescent="0.45">
      <c r="A577" s="9"/>
      <c r="B577" s="9"/>
      <c r="C577" s="9"/>
      <c r="D577" s="9"/>
      <c r="E577" s="15" t="str">
        <f>IF(ISBLANK(B577), "",ROUND(Calc!O577, 1))</f>
        <v/>
      </c>
      <c r="F577" s="15" t="str">
        <f t="shared" si="29"/>
        <v/>
      </c>
      <c r="G577" s="16" t="str">
        <f>IF(ISBLANK(B577), "",IF(F577=B577, 'Calc - Win Probability'!N577, 1-'Calc - Win Probability'!N577))</f>
        <v/>
      </c>
      <c r="H577" s="15" t="str">
        <f t="shared" si="30"/>
        <v/>
      </c>
      <c r="I577" s="15" t="str">
        <f t="shared" si="31"/>
        <v/>
      </c>
      <c r="J577" s="1"/>
      <c r="K577" s="1"/>
      <c r="L577" s="1"/>
      <c r="M577" s="14"/>
      <c r="N577" s="18" t="str">
        <f t="shared" si="32"/>
        <v/>
      </c>
    </row>
    <row r="578" spans="1:14" x14ac:dyDescent="0.45">
      <c r="A578" s="9"/>
      <c r="B578" s="9"/>
      <c r="C578" s="9"/>
      <c r="D578" s="9"/>
      <c r="E578" s="15" t="str">
        <f>IF(ISBLANK(B578), "",ROUND(Calc!O578, 1))</f>
        <v/>
      </c>
      <c r="F578" s="15" t="str">
        <f t="shared" si="29"/>
        <v/>
      </c>
      <c r="G578" s="16" t="str">
        <f>IF(ISBLANK(B578), "",IF(F578=B578, 'Calc - Win Probability'!N578, 1-'Calc - Win Probability'!N578))</f>
        <v/>
      </c>
      <c r="H578" s="15" t="str">
        <f t="shared" si="30"/>
        <v/>
      </c>
      <c r="I578" s="15" t="str">
        <f t="shared" si="31"/>
        <v/>
      </c>
      <c r="J578" s="1"/>
      <c r="K578" s="1"/>
      <c r="L578" s="1"/>
      <c r="M578" s="14"/>
      <c r="N578" s="18" t="str">
        <f t="shared" si="32"/>
        <v/>
      </c>
    </row>
    <row r="579" spans="1:14" x14ac:dyDescent="0.45">
      <c r="A579" s="9"/>
      <c r="B579" s="9"/>
      <c r="C579" s="9"/>
      <c r="D579" s="9"/>
      <c r="E579" s="15" t="str">
        <f>IF(ISBLANK(B579), "",ROUND(Calc!O579, 1))</f>
        <v/>
      </c>
      <c r="F579" s="15" t="str">
        <f t="shared" si="29"/>
        <v/>
      </c>
      <c r="G579" s="16" t="str">
        <f>IF(ISBLANK(B579), "",IF(F579=B579, 'Calc - Win Probability'!N579, 1-'Calc - Win Probability'!N579))</f>
        <v/>
      </c>
      <c r="H579" s="15" t="str">
        <f t="shared" si="30"/>
        <v/>
      </c>
      <c r="I579" s="15" t="str">
        <f t="shared" si="31"/>
        <v/>
      </c>
      <c r="J579" s="1"/>
      <c r="K579" s="1"/>
      <c r="L579" s="1"/>
      <c r="M579" s="14"/>
      <c r="N579" s="18" t="str">
        <f t="shared" si="32"/>
        <v/>
      </c>
    </row>
    <row r="580" spans="1:14" x14ac:dyDescent="0.45">
      <c r="A580" s="9"/>
      <c r="B580" s="9"/>
      <c r="C580" s="9"/>
      <c r="D580" s="9"/>
      <c r="E580" s="15" t="str">
        <f>IF(ISBLANK(B580), "",ROUND(Calc!O580, 1))</f>
        <v/>
      </c>
      <c r="F580" s="15" t="str">
        <f t="shared" si="29"/>
        <v/>
      </c>
      <c r="G580" s="16" t="str">
        <f>IF(ISBLANK(B580), "",IF(F580=B580, 'Calc - Win Probability'!N580, 1-'Calc - Win Probability'!N580))</f>
        <v/>
      </c>
      <c r="H580" s="15" t="str">
        <f t="shared" si="30"/>
        <v/>
      </c>
      <c r="I580" s="15" t="str">
        <f t="shared" si="31"/>
        <v/>
      </c>
      <c r="J580" s="1"/>
      <c r="K580" s="1"/>
      <c r="L580" s="1"/>
      <c r="M580" s="14"/>
      <c r="N580" s="18" t="str">
        <f t="shared" si="32"/>
        <v/>
      </c>
    </row>
    <row r="581" spans="1:14" x14ac:dyDescent="0.45">
      <c r="A581" s="9"/>
      <c r="B581" s="9"/>
      <c r="C581" s="9"/>
      <c r="D581" s="9"/>
      <c r="E581" s="15" t="str">
        <f>IF(ISBLANK(B581), "",ROUND(Calc!O581, 1))</f>
        <v/>
      </c>
      <c r="F581" s="15" t="str">
        <f t="shared" si="29"/>
        <v/>
      </c>
      <c r="G581" s="16" t="str">
        <f>IF(ISBLANK(B581), "",IF(F581=B581, 'Calc - Win Probability'!N581, 1-'Calc - Win Probability'!N581))</f>
        <v/>
      </c>
      <c r="H581" s="15" t="str">
        <f t="shared" si="30"/>
        <v/>
      </c>
      <c r="I581" s="15" t="str">
        <f t="shared" si="31"/>
        <v/>
      </c>
      <c r="J581" s="1"/>
      <c r="K581" s="1"/>
      <c r="L581" s="1"/>
      <c r="M581" s="14"/>
      <c r="N581" s="18" t="str">
        <f t="shared" si="32"/>
        <v/>
      </c>
    </row>
    <row r="582" spans="1:14" x14ac:dyDescent="0.45">
      <c r="A582" s="9"/>
      <c r="B582" s="9"/>
      <c r="C582" s="9"/>
      <c r="D582" s="9"/>
      <c r="E582" s="15" t="str">
        <f>IF(ISBLANK(B582), "",ROUND(Calc!O582, 1))</f>
        <v/>
      </c>
      <c r="F582" s="15" t="str">
        <f t="shared" si="29"/>
        <v/>
      </c>
      <c r="G582" s="16" t="str">
        <f>IF(ISBLANK(B582), "",IF(F582=B582, 'Calc - Win Probability'!N582, 1-'Calc - Win Probability'!N582))</f>
        <v/>
      </c>
      <c r="H582" s="15" t="str">
        <f t="shared" si="30"/>
        <v/>
      </c>
      <c r="I582" s="15" t="str">
        <f t="shared" si="31"/>
        <v/>
      </c>
      <c r="J582" s="1"/>
      <c r="K582" s="1"/>
      <c r="L582" s="1"/>
      <c r="M582" s="14"/>
      <c r="N582" s="18" t="str">
        <f t="shared" si="32"/>
        <v/>
      </c>
    </row>
    <row r="583" spans="1:14" x14ac:dyDescent="0.45">
      <c r="A583" s="9"/>
      <c r="B583" s="9"/>
      <c r="C583" s="9"/>
      <c r="D583" s="9"/>
      <c r="E583" s="15" t="str">
        <f>IF(ISBLANK(B583), "",ROUND(Calc!O583, 1))</f>
        <v/>
      </c>
      <c r="F583" s="15" t="str">
        <f t="shared" si="29"/>
        <v/>
      </c>
      <c r="G583" s="16" t="str">
        <f>IF(ISBLANK(B583), "",IF(F583=B583, 'Calc - Win Probability'!N583, 1-'Calc - Win Probability'!N583))</f>
        <v/>
      </c>
      <c r="H583" s="15" t="str">
        <f t="shared" si="30"/>
        <v/>
      </c>
      <c r="I583" s="15" t="str">
        <f t="shared" si="31"/>
        <v/>
      </c>
      <c r="J583" s="1"/>
      <c r="K583" s="1"/>
      <c r="L583" s="1"/>
      <c r="M583" s="14"/>
      <c r="N583" s="18" t="str">
        <f t="shared" si="32"/>
        <v/>
      </c>
    </row>
    <row r="584" spans="1:14" x14ac:dyDescent="0.45">
      <c r="A584" s="9"/>
      <c r="B584" s="9"/>
      <c r="C584" s="9"/>
      <c r="D584" s="9"/>
      <c r="E584" s="15" t="str">
        <f>IF(ISBLANK(B584), "",ROUND(Calc!O584, 1))</f>
        <v/>
      </c>
      <c r="F584" s="15" t="str">
        <f t="shared" si="29"/>
        <v/>
      </c>
      <c r="G584" s="16" t="str">
        <f>IF(ISBLANK(B584), "",IF(F584=B584, 'Calc - Win Probability'!N584, 1-'Calc - Win Probability'!N584))</f>
        <v/>
      </c>
      <c r="H584" s="15" t="str">
        <f t="shared" si="30"/>
        <v/>
      </c>
      <c r="I584" s="15" t="str">
        <f t="shared" si="31"/>
        <v/>
      </c>
      <c r="J584" s="1"/>
      <c r="K584" s="1"/>
      <c r="L584" s="1"/>
      <c r="M584" s="14"/>
      <c r="N584" s="18" t="str">
        <f t="shared" si="32"/>
        <v/>
      </c>
    </row>
    <row r="585" spans="1:14" x14ac:dyDescent="0.45">
      <c r="A585" s="9"/>
      <c r="B585" s="9"/>
      <c r="C585" s="9"/>
      <c r="D585" s="9"/>
      <c r="E585" s="15" t="str">
        <f>IF(ISBLANK(B585), "",ROUND(Calc!O585, 1))</f>
        <v/>
      </c>
      <c r="F585" s="15" t="str">
        <f t="shared" si="29"/>
        <v/>
      </c>
      <c r="G585" s="16" t="str">
        <f>IF(ISBLANK(B585), "",IF(F585=B585, 'Calc - Win Probability'!N585, 1-'Calc - Win Probability'!N585))</f>
        <v/>
      </c>
      <c r="H585" s="15" t="str">
        <f t="shared" si="30"/>
        <v/>
      </c>
      <c r="I585" s="15" t="str">
        <f t="shared" si="31"/>
        <v/>
      </c>
      <c r="J585" s="1"/>
      <c r="K585" s="1"/>
      <c r="L585" s="1"/>
      <c r="M585" s="14"/>
      <c r="N585" s="18" t="str">
        <f t="shared" si="32"/>
        <v/>
      </c>
    </row>
    <row r="586" spans="1:14" x14ac:dyDescent="0.45">
      <c r="A586" s="9"/>
      <c r="B586" s="9"/>
      <c r="C586" s="9"/>
      <c r="D586" s="9"/>
      <c r="E586" s="15" t="str">
        <f>IF(ISBLANK(B586), "",ROUND(Calc!O586, 1))</f>
        <v/>
      </c>
      <c r="F586" s="15" t="str">
        <f t="shared" si="29"/>
        <v/>
      </c>
      <c r="G586" s="16" t="str">
        <f>IF(ISBLANK(B586), "",IF(F586=B586, 'Calc - Win Probability'!N586, 1-'Calc - Win Probability'!N586))</f>
        <v/>
      </c>
      <c r="H586" s="15" t="str">
        <f t="shared" si="30"/>
        <v/>
      </c>
      <c r="I586" s="15" t="str">
        <f t="shared" si="31"/>
        <v/>
      </c>
      <c r="J586" s="1"/>
      <c r="K586" s="1"/>
      <c r="L586" s="1"/>
      <c r="M586" s="14"/>
      <c r="N586" s="18" t="str">
        <f t="shared" si="32"/>
        <v/>
      </c>
    </row>
    <row r="587" spans="1:14" x14ac:dyDescent="0.45">
      <c r="A587" s="9"/>
      <c r="B587" s="9"/>
      <c r="C587" s="9"/>
      <c r="D587" s="9"/>
      <c r="E587" s="15" t="str">
        <f>IF(ISBLANK(B587), "",ROUND(Calc!O587, 1))</f>
        <v/>
      </c>
      <c r="F587" s="15" t="str">
        <f t="shared" si="29"/>
        <v/>
      </c>
      <c r="G587" s="16" t="str">
        <f>IF(ISBLANK(B587), "",IF(F587=B587, 'Calc - Win Probability'!N587, 1-'Calc - Win Probability'!N587))</f>
        <v/>
      </c>
      <c r="H587" s="15" t="str">
        <f t="shared" si="30"/>
        <v/>
      </c>
      <c r="I587" s="15" t="str">
        <f t="shared" si="31"/>
        <v/>
      </c>
      <c r="J587" s="1"/>
      <c r="K587" s="1"/>
      <c r="L587" s="1"/>
      <c r="M587" s="14"/>
      <c r="N587" s="18" t="str">
        <f t="shared" si="32"/>
        <v/>
      </c>
    </row>
    <row r="588" spans="1:14" x14ac:dyDescent="0.45">
      <c r="A588" s="9"/>
      <c r="B588" s="9"/>
      <c r="C588" s="9"/>
      <c r="D588" s="9"/>
      <c r="E588" s="15" t="str">
        <f>IF(ISBLANK(B588), "",ROUND(Calc!O588, 1))</f>
        <v/>
      </c>
      <c r="F588" s="15" t="str">
        <f t="shared" si="29"/>
        <v/>
      </c>
      <c r="G588" s="16" t="str">
        <f>IF(ISBLANK(B588), "",IF(F588=B588, 'Calc - Win Probability'!N588, 1-'Calc - Win Probability'!N588))</f>
        <v/>
      </c>
      <c r="H588" s="15" t="str">
        <f t="shared" si="30"/>
        <v/>
      </c>
      <c r="I588" s="15" t="str">
        <f t="shared" si="31"/>
        <v/>
      </c>
      <c r="J588" s="1"/>
      <c r="K588" s="1"/>
      <c r="L588" s="1"/>
      <c r="M588" s="14"/>
      <c r="N588" s="18" t="str">
        <f t="shared" si="32"/>
        <v/>
      </c>
    </row>
    <row r="589" spans="1:14" x14ac:dyDescent="0.45">
      <c r="A589" s="9"/>
      <c r="B589" s="9"/>
      <c r="C589" s="9"/>
      <c r="D589" s="9"/>
      <c r="E589" s="15" t="str">
        <f>IF(ISBLANK(B589), "",ROUND(Calc!O589, 1))</f>
        <v/>
      </c>
      <c r="F589" s="15" t="str">
        <f t="shared" si="29"/>
        <v/>
      </c>
      <c r="G589" s="16" t="str">
        <f>IF(ISBLANK(B589), "",IF(F589=B589, 'Calc - Win Probability'!N589, 1-'Calc - Win Probability'!N589))</f>
        <v/>
      </c>
      <c r="H589" s="15" t="str">
        <f t="shared" si="30"/>
        <v/>
      </c>
      <c r="I589" s="15" t="str">
        <f t="shared" si="31"/>
        <v/>
      </c>
      <c r="J589" s="1"/>
      <c r="K589" s="1"/>
      <c r="L589" s="1"/>
      <c r="M589" s="14"/>
      <c r="N589" s="18" t="str">
        <f t="shared" si="32"/>
        <v/>
      </c>
    </row>
    <row r="590" spans="1:14" x14ac:dyDescent="0.45">
      <c r="A590" s="9"/>
      <c r="B590" s="9"/>
      <c r="C590" s="9"/>
      <c r="D590" s="9"/>
      <c r="E590" s="15" t="str">
        <f>IF(ISBLANK(B590), "",ROUND(Calc!O590, 1))</f>
        <v/>
      </c>
      <c r="F590" s="15" t="str">
        <f t="shared" si="29"/>
        <v/>
      </c>
      <c r="G590" s="16" t="str">
        <f>IF(ISBLANK(B590), "",IF(F590=B590, 'Calc - Win Probability'!N590, 1-'Calc - Win Probability'!N590))</f>
        <v/>
      </c>
      <c r="H590" s="15" t="str">
        <f t="shared" si="30"/>
        <v/>
      </c>
      <c r="I590" s="15" t="str">
        <f t="shared" si="31"/>
        <v/>
      </c>
      <c r="J590" s="1"/>
      <c r="K590" s="1"/>
      <c r="L590" s="1"/>
      <c r="M590" s="14"/>
      <c r="N590" s="18" t="str">
        <f t="shared" si="32"/>
        <v/>
      </c>
    </row>
    <row r="591" spans="1:14" x14ac:dyDescent="0.45">
      <c r="A591" s="9"/>
      <c r="B591" s="9"/>
      <c r="C591" s="9"/>
      <c r="D591" s="9"/>
      <c r="E591" s="15" t="str">
        <f>IF(ISBLANK(B591), "",ROUND(Calc!O591, 1))</f>
        <v/>
      </c>
      <c r="F591" s="15" t="str">
        <f t="shared" si="29"/>
        <v/>
      </c>
      <c r="G591" s="16" t="str">
        <f>IF(ISBLANK(B591), "",IF(F591=B591, 'Calc - Win Probability'!N591, 1-'Calc - Win Probability'!N591))</f>
        <v/>
      </c>
      <c r="H591" s="15" t="str">
        <f t="shared" si="30"/>
        <v/>
      </c>
      <c r="I591" s="15" t="str">
        <f t="shared" si="31"/>
        <v/>
      </c>
      <c r="J591" s="1"/>
      <c r="K591" s="1"/>
      <c r="L591" s="1"/>
      <c r="M591" s="14"/>
      <c r="N591" s="18" t="str">
        <f t="shared" si="32"/>
        <v/>
      </c>
    </row>
    <row r="592" spans="1:14" x14ac:dyDescent="0.45">
      <c r="A592" s="9"/>
      <c r="B592" s="9"/>
      <c r="C592" s="9"/>
      <c r="D592" s="9"/>
      <c r="E592" s="15" t="str">
        <f>IF(ISBLANK(B592), "",ROUND(Calc!O592, 1))</f>
        <v/>
      </c>
      <c r="F592" s="15" t="str">
        <f t="shared" si="29"/>
        <v/>
      </c>
      <c r="G592" s="16" t="str">
        <f>IF(ISBLANK(B592), "",IF(F592=B592, 'Calc - Win Probability'!N592, 1-'Calc - Win Probability'!N592))</f>
        <v/>
      </c>
      <c r="H592" s="15" t="str">
        <f t="shared" si="30"/>
        <v/>
      </c>
      <c r="I592" s="15" t="str">
        <f t="shared" si="31"/>
        <v/>
      </c>
      <c r="J592" s="1"/>
      <c r="K592" s="1"/>
      <c r="L592" s="1"/>
      <c r="M592" s="14"/>
      <c r="N592" s="18" t="str">
        <f t="shared" si="32"/>
        <v/>
      </c>
    </row>
    <row r="593" spans="1:14" x14ac:dyDescent="0.45">
      <c r="A593" s="9"/>
      <c r="B593" s="9"/>
      <c r="C593" s="9"/>
      <c r="D593" s="9"/>
      <c r="E593" s="15" t="str">
        <f>IF(ISBLANK(B593), "",ROUND(Calc!O593, 1))</f>
        <v/>
      </c>
      <c r="F593" s="15" t="str">
        <f t="shared" si="29"/>
        <v/>
      </c>
      <c r="G593" s="16" t="str">
        <f>IF(ISBLANK(B593), "",IF(F593=B593, 'Calc - Win Probability'!N593, 1-'Calc - Win Probability'!N593))</f>
        <v/>
      </c>
      <c r="H593" s="15" t="str">
        <f t="shared" si="30"/>
        <v/>
      </c>
      <c r="I593" s="15" t="str">
        <f t="shared" si="31"/>
        <v/>
      </c>
      <c r="J593" s="1"/>
      <c r="K593" s="1"/>
      <c r="L593" s="1"/>
      <c r="M593" s="14"/>
      <c r="N593" s="18" t="str">
        <f t="shared" si="32"/>
        <v/>
      </c>
    </row>
    <row r="594" spans="1:14" x14ac:dyDescent="0.45">
      <c r="A594" s="9"/>
      <c r="B594" s="9"/>
      <c r="C594" s="9"/>
      <c r="D594" s="9"/>
      <c r="E594" s="15" t="str">
        <f>IF(ISBLANK(B594), "",ROUND(Calc!O594, 1))</f>
        <v/>
      </c>
      <c r="F594" s="15" t="str">
        <f t="shared" si="29"/>
        <v/>
      </c>
      <c r="G594" s="16" t="str">
        <f>IF(ISBLANK(B594), "",IF(F594=B594, 'Calc - Win Probability'!N594, 1-'Calc - Win Probability'!N594))</f>
        <v/>
      </c>
      <c r="H594" s="15" t="str">
        <f t="shared" si="30"/>
        <v/>
      </c>
      <c r="I594" s="15" t="str">
        <f t="shared" si="31"/>
        <v/>
      </c>
      <c r="J594" s="1"/>
      <c r="K594" s="1"/>
      <c r="L594" s="1"/>
      <c r="M594" s="14"/>
      <c r="N594" s="18" t="str">
        <f t="shared" si="32"/>
        <v/>
      </c>
    </row>
    <row r="595" spans="1:14" x14ac:dyDescent="0.45">
      <c r="A595" s="9"/>
      <c r="B595" s="9"/>
      <c r="C595" s="9"/>
      <c r="D595" s="9"/>
      <c r="E595" s="15" t="str">
        <f>IF(ISBLANK(B595), "",ROUND(Calc!O595, 1))</f>
        <v/>
      </c>
      <c r="F595" s="15" t="str">
        <f t="shared" si="29"/>
        <v/>
      </c>
      <c r="G595" s="16" t="str">
        <f>IF(ISBLANK(B595), "",IF(F595=B595, 'Calc - Win Probability'!N595, 1-'Calc - Win Probability'!N595))</f>
        <v/>
      </c>
      <c r="H595" s="15" t="str">
        <f t="shared" si="30"/>
        <v/>
      </c>
      <c r="I595" s="15" t="str">
        <f t="shared" si="31"/>
        <v/>
      </c>
      <c r="J595" s="1"/>
      <c r="K595" s="1"/>
      <c r="L595" s="1"/>
      <c r="M595" s="14"/>
      <c r="N595" s="18" t="str">
        <f t="shared" si="32"/>
        <v/>
      </c>
    </row>
    <row r="596" spans="1:14" x14ac:dyDescent="0.45">
      <c r="A596" s="9"/>
      <c r="B596" s="9"/>
      <c r="C596" s="9"/>
      <c r="D596" s="9"/>
      <c r="E596" s="15" t="str">
        <f>IF(ISBLANK(B596), "",ROUND(Calc!O596, 1))</f>
        <v/>
      </c>
      <c r="F596" s="15" t="str">
        <f t="shared" si="29"/>
        <v/>
      </c>
      <c r="G596" s="16" t="str">
        <f>IF(ISBLANK(B596), "",IF(F596=B596, 'Calc - Win Probability'!N596, 1-'Calc - Win Probability'!N596))</f>
        <v/>
      </c>
      <c r="H596" s="15" t="str">
        <f t="shared" si="30"/>
        <v/>
      </c>
      <c r="I596" s="15" t="str">
        <f t="shared" si="31"/>
        <v/>
      </c>
      <c r="J596" s="1"/>
      <c r="K596" s="1"/>
      <c r="L596" s="1"/>
      <c r="M596" s="14"/>
      <c r="N596" s="18" t="str">
        <f t="shared" si="32"/>
        <v/>
      </c>
    </row>
    <row r="597" spans="1:14" x14ac:dyDescent="0.45">
      <c r="A597" s="9"/>
      <c r="B597" s="9"/>
      <c r="C597" s="9"/>
      <c r="D597" s="9"/>
      <c r="E597" s="15" t="str">
        <f>IF(ISBLANK(B597), "",ROUND(Calc!O597, 1))</f>
        <v/>
      </c>
      <c r="F597" s="15" t="str">
        <f t="shared" si="29"/>
        <v/>
      </c>
      <c r="G597" s="16" t="str">
        <f>IF(ISBLANK(B597), "",IF(F597=B597, 'Calc - Win Probability'!N597, 1-'Calc - Win Probability'!N597))</f>
        <v/>
      </c>
      <c r="H597" s="15" t="str">
        <f t="shared" si="30"/>
        <v/>
      </c>
      <c r="I597" s="15" t="str">
        <f t="shared" si="31"/>
        <v/>
      </c>
      <c r="J597" s="1"/>
      <c r="K597" s="1"/>
      <c r="L597" s="1"/>
      <c r="M597" s="14"/>
      <c r="N597" s="18" t="str">
        <f t="shared" si="32"/>
        <v/>
      </c>
    </row>
    <row r="598" spans="1:14" x14ac:dyDescent="0.45">
      <c r="A598" s="9"/>
      <c r="B598" s="9"/>
      <c r="C598" s="9"/>
      <c r="D598" s="9"/>
      <c r="E598" s="15" t="str">
        <f>IF(ISBLANK(B598), "",ROUND(Calc!O598, 1))</f>
        <v/>
      </c>
      <c r="F598" s="15" t="str">
        <f t="shared" si="29"/>
        <v/>
      </c>
      <c r="G598" s="16" t="str">
        <f>IF(ISBLANK(B598), "",IF(F598=B598, 'Calc - Win Probability'!N598, 1-'Calc - Win Probability'!N598))</f>
        <v/>
      </c>
      <c r="H598" s="15" t="str">
        <f t="shared" si="30"/>
        <v/>
      </c>
      <c r="I598" s="15" t="str">
        <f t="shared" si="31"/>
        <v/>
      </c>
      <c r="J598" s="1"/>
      <c r="K598" s="1"/>
      <c r="L598" s="1"/>
      <c r="M598" s="14"/>
      <c r="N598" s="18" t="str">
        <f t="shared" si="32"/>
        <v/>
      </c>
    </row>
    <row r="599" spans="1:14" x14ac:dyDescent="0.45">
      <c r="A599" s="9"/>
      <c r="B599" s="9"/>
      <c r="C599" s="9"/>
      <c r="D599" s="9"/>
      <c r="E599" s="15" t="str">
        <f>IF(ISBLANK(B599), "",ROUND(Calc!O599, 1))</f>
        <v/>
      </c>
      <c r="F599" s="15" t="str">
        <f t="shared" si="29"/>
        <v/>
      </c>
      <c r="G599" s="16" t="str">
        <f>IF(ISBLANK(B599), "",IF(F599=B599, 'Calc - Win Probability'!N599, 1-'Calc - Win Probability'!N599))</f>
        <v/>
      </c>
      <c r="H599" s="15" t="str">
        <f t="shared" si="30"/>
        <v/>
      </c>
      <c r="I599" s="15" t="str">
        <f t="shared" si="31"/>
        <v/>
      </c>
      <c r="J599" s="1"/>
      <c r="K599" s="1"/>
      <c r="L599" s="1"/>
      <c r="M599" s="14"/>
      <c r="N599" s="18" t="str">
        <f t="shared" si="32"/>
        <v/>
      </c>
    </row>
    <row r="600" spans="1:14" x14ac:dyDescent="0.45">
      <c r="A600" s="9"/>
      <c r="B600" s="9"/>
      <c r="C600" s="9"/>
      <c r="D600" s="9"/>
      <c r="E600" s="15" t="str">
        <f>IF(ISBLANK(B600), "",ROUND(Calc!O600, 1))</f>
        <v/>
      </c>
      <c r="F600" s="15" t="str">
        <f t="shared" si="29"/>
        <v/>
      </c>
      <c r="G600" s="16" t="str">
        <f>IF(ISBLANK(B600), "",IF(F600=B600, 'Calc - Win Probability'!N600, 1-'Calc - Win Probability'!N600))</f>
        <v/>
      </c>
      <c r="H600" s="15" t="str">
        <f t="shared" si="30"/>
        <v/>
      </c>
      <c r="I600" s="15" t="str">
        <f t="shared" si="31"/>
        <v/>
      </c>
      <c r="J600" s="1"/>
      <c r="K600" s="1"/>
      <c r="L600" s="1"/>
      <c r="M600" s="14"/>
      <c r="N600" s="18" t="str">
        <f t="shared" si="32"/>
        <v/>
      </c>
    </row>
    <row r="601" spans="1:14" x14ac:dyDescent="0.45">
      <c r="A601" s="9"/>
      <c r="B601" s="9"/>
      <c r="C601" s="9"/>
      <c r="D601" s="9"/>
      <c r="E601" s="15" t="str">
        <f>IF(ISBLANK(B601), "",ROUND(Calc!O601, 1))</f>
        <v/>
      </c>
      <c r="F601" s="15" t="str">
        <f t="shared" si="29"/>
        <v/>
      </c>
      <c r="G601" s="16" t="str">
        <f>IF(ISBLANK(B601), "",IF(F601=B601, 'Calc - Win Probability'!N601, 1-'Calc - Win Probability'!N601))</f>
        <v/>
      </c>
      <c r="H601" s="15" t="str">
        <f t="shared" si="30"/>
        <v/>
      </c>
      <c r="I601" s="15" t="str">
        <f t="shared" si="31"/>
        <v/>
      </c>
      <c r="J601" s="1"/>
      <c r="K601" s="1"/>
      <c r="L601" s="1"/>
      <c r="M601" s="14"/>
      <c r="N601" s="18" t="str">
        <f t="shared" si="32"/>
        <v/>
      </c>
    </row>
    <row r="602" spans="1:14" x14ac:dyDescent="0.45">
      <c r="A602" s="9"/>
      <c r="B602" s="9"/>
      <c r="C602" s="9"/>
      <c r="D602" s="9"/>
      <c r="E602" s="15" t="str">
        <f>IF(ISBLANK(B602), "",ROUND(Calc!O602, 1))</f>
        <v/>
      </c>
      <c r="F602" s="15" t="str">
        <f t="shared" ref="F602:F665" si="33">IF(ISBLANK(B602), "",IF(E602&gt;0,C602,B602))</f>
        <v/>
      </c>
      <c r="G602" s="16" t="str">
        <f>IF(ISBLANK(B602), "",IF(F602=B602, 'Calc - Win Probability'!N602, 1-'Calc - Win Probability'!N602))</f>
        <v/>
      </c>
      <c r="H602" s="15" t="str">
        <f t="shared" ref="H602:H665" si="34">IF(ISBLANK(B602),"",IF(E602&lt;D602, "Y","N"))</f>
        <v/>
      </c>
      <c r="I602" s="15" t="str">
        <f t="shared" ref="I602:I665" si="35">IF(ISBLANK(B602),"",IF(OR(AND(E602&lt;0, E602&lt;D602), AND(E602&gt;0, E602&gt;D602)),"Y","N"))</f>
        <v/>
      </c>
      <c r="J602" s="1"/>
      <c r="K602" s="1"/>
      <c r="L602" s="1"/>
      <c r="M602" s="14"/>
      <c r="N602" s="18" t="str">
        <f t="shared" ref="N602:N665" si="36">IF(ISBLANK(L602), "", D602)</f>
        <v/>
      </c>
    </row>
    <row r="603" spans="1:14" x14ac:dyDescent="0.45">
      <c r="A603" s="9"/>
      <c r="B603" s="9"/>
      <c r="C603" s="9"/>
      <c r="D603" s="9"/>
      <c r="E603" s="15" t="str">
        <f>IF(ISBLANK(B603), "",ROUND(Calc!O603, 1))</f>
        <v/>
      </c>
      <c r="F603" s="15" t="str">
        <f t="shared" si="33"/>
        <v/>
      </c>
      <c r="G603" s="16" t="str">
        <f>IF(ISBLANK(B603), "",IF(F603=B603, 'Calc - Win Probability'!N603, 1-'Calc - Win Probability'!N603))</f>
        <v/>
      </c>
      <c r="H603" s="15" t="str">
        <f t="shared" si="34"/>
        <v/>
      </c>
      <c r="I603" s="15" t="str">
        <f t="shared" si="35"/>
        <v/>
      </c>
      <c r="J603" s="1"/>
      <c r="K603" s="1"/>
      <c r="L603" s="1"/>
      <c r="M603" s="14"/>
      <c r="N603" s="18" t="str">
        <f t="shared" si="36"/>
        <v/>
      </c>
    </row>
    <row r="604" spans="1:14" x14ac:dyDescent="0.45">
      <c r="A604" s="9"/>
      <c r="B604" s="9"/>
      <c r="C604" s="9"/>
      <c r="D604" s="9"/>
      <c r="E604" s="15" t="str">
        <f>IF(ISBLANK(B604), "",ROUND(Calc!O604, 1))</f>
        <v/>
      </c>
      <c r="F604" s="15" t="str">
        <f t="shared" si="33"/>
        <v/>
      </c>
      <c r="G604" s="16" t="str">
        <f>IF(ISBLANK(B604), "",IF(F604=B604, 'Calc - Win Probability'!N604, 1-'Calc - Win Probability'!N604))</f>
        <v/>
      </c>
      <c r="H604" s="15" t="str">
        <f t="shared" si="34"/>
        <v/>
      </c>
      <c r="I604" s="15" t="str">
        <f t="shared" si="35"/>
        <v/>
      </c>
      <c r="J604" s="1"/>
      <c r="K604" s="1"/>
      <c r="L604" s="1"/>
      <c r="M604" s="14"/>
      <c r="N604" s="18" t="str">
        <f t="shared" si="36"/>
        <v/>
      </c>
    </row>
    <row r="605" spans="1:14" x14ac:dyDescent="0.45">
      <c r="A605" s="9"/>
      <c r="B605" s="9"/>
      <c r="C605" s="9"/>
      <c r="D605" s="9"/>
      <c r="E605" s="15" t="str">
        <f>IF(ISBLANK(B605), "",ROUND(Calc!O605, 1))</f>
        <v/>
      </c>
      <c r="F605" s="15" t="str">
        <f t="shared" si="33"/>
        <v/>
      </c>
      <c r="G605" s="16" t="str">
        <f>IF(ISBLANK(B605), "",IF(F605=B605, 'Calc - Win Probability'!N605, 1-'Calc - Win Probability'!N605))</f>
        <v/>
      </c>
      <c r="H605" s="15" t="str">
        <f t="shared" si="34"/>
        <v/>
      </c>
      <c r="I605" s="15" t="str">
        <f t="shared" si="35"/>
        <v/>
      </c>
      <c r="J605" s="1"/>
      <c r="K605" s="1"/>
      <c r="L605" s="1"/>
      <c r="M605" s="14"/>
      <c r="N605" s="18" t="str">
        <f t="shared" si="36"/>
        <v/>
      </c>
    </row>
    <row r="606" spans="1:14" x14ac:dyDescent="0.45">
      <c r="A606" s="9"/>
      <c r="B606" s="9"/>
      <c r="C606" s="9"/>
      <c r="D606" s="9"/>
      <c r="E606" s="15" t="str">
        <f>IF(ISBLANK(B606), "",ROUND(Calc!O606, 1))</f>
        <v/>
      </c>
      <c r="F606" s="15" t="str">
        <f t="shared" si="33"/>
        <v/>
      </c>
      <c r="G606" s="16" t="str">
        <f>IF(ISBLANK(B606), "",IF(F606=B606, 'Calc - Win Probability'!N606, 1-'Calc - Win Probability'!N606))</f>
        <v/>
      </c>
      <c r="H606" s="15" t="str">
        <f t="shared" si="34"/>
        <v/>
      </c>
      <c r="I606" s="15" t="str">
        <f t="shared" si="35"/>
        <v/>
      </c>
      <c r="J606" s="1"/>
      <c r="K606" s="1"/>
      <c r="L606" s="1"/>
      <c r="M606" s="14"/>
      <c r="N606" s="18" t="str">
        <f t="shared" si="36"/>
        <v/>
      </c>
    </row>
    <row r="607" spans="1:14" x14ac:dyDescent="0.45">
      <c r="A607" s="9"/>
      <c r="B607" s="9"/>
      <c r="C607" s="9"/>
      <c r="D607" s="9"/>
      <c r="E607" s="15" t="str">
        <f>IF(ISBLANK(B607), "",ROUND(Calc!O607, 1))</f>
        <v/>
      </c>
      <c r="F607" s="15" t="str">
        <f t="shared" si="33"/>
        <v/>
      </c>
      <c r="G607" s="16" t="str">
        <f>IF(ISBLANK(B607), "",IF(F607=B607, 'Calc - Win Probability'!N607, 1-'Calc - Win Probability'!N607))</f>
        <v/>
      </c>
      <c r="H607" s="15" t="str">
        <f t="shared" si="34"/>
        <v/>
      </c>
      <c r="I607" s="15" t="str">
        <f t="shared" si="35"/>
        <v/>
      </c>
      <c r="J607" s="1"/>
      <c r="K607" s="1"/>
      <c r="L607" s="1"/>
      <c r="M607" s="14"/>
      <c r="N607" s="18" t="str">
        <f t="shared" si="36"/>
        <v/>
      </c>
    </row>
    <row r="608" spans="1:14" x14ac:dyDescent="0.45">
      <c r="A608" s="9"/>
      <c r="B608" s="9"/>
      <c r="C608" s="9"/>
      <c r="D608" s="9"/>
      <c r="E608" s="15" t="str">
        <f>IF(ISBLANK(B608), "",ROUND(Calc!O608, 1))</f>
        <v/>
      </c>
      <c r="F608" s="15" t="str">
        <f t="shared" si="33"/>
        <v/>
      </c>
      <c r="G608" s="16" t="str">
        <f>IF(ISBLANK(B608), "",IF(F608=B608, 'Calc - Win Probability'!N608, 1-'Calc - Win Probability'!N608))</f>
        <v/>
      </c>
      <c r="H608" s="15" t="str">
        <f t="shared" si="34"/>
        <v/>
      </c>
      <c r="I608" s="15" t="str">
        <f t="shared" si="35"/>
        <v/>
      </c>
      <c r="J608" s="1"/>
      <c r="K608" s="1"/>
      <c r="L608" s="1"/>
      <c r="M608" s="14"/>
      <c r="N608" s="18" t="str">
        <f t="shared" si="36"/>
        <v/>
      </c>
    </row>
    <row r="609" spans="1:14" x14ac:dyDescent="0.45">
      <c r="A609" s="9"/>
      <c r="B609" s="9"/>
      <c r="C609" s="9"/>
      <c r="D609" s="9"/>
      <c r="E609" s="15" t="str">
        <f>IF(ISBLANK(B609), "",ROUND(Calc!O609, 1))</f>
        <v/>
      </c>
      <c r="F609" s="15" t="str">
        <f t="shared" si="33"/>
        <v/>
      </c>
      <c r="G609" s="16" t="str">
        <f>IF(ISBLANK(B609), "",IF(F609=B609, 'Calc - Win Probability'!N609, 1-'Calc - Win Probability'!N609))</f>
        <v/>
      </c>
      <c r="H609" s="15" t="str">
        <f t="shared" si="34"/>
        <v/>
      </c>
      <c r="I609" s="15" t="str">
        <f t="shared" si="35"/>
        <v/>
      </c>
      <c r="J609" s="1"/>
      <c r="K609" s="1"/>
      <c r="L609" s="1"/>
      <c r="M609" s="14"/>
      <c r="N609" s="18" t="str">
        <f t="shared" si="36"/>
        <v/>
      </c>
    </row>
    <row r="610" spans="1:14" x14ac:dyDescent="0.45">
      <c r="A610" s="9"/>
      <c r="B610" s="9"/>
      <c r="C610" s="9"/>
      <c r="D610" s="9"/>
      <c r="E610" s="15" t="str">
        <f>IF(ISBLANK(B610), "",ROUND(Calc!O610, 1))</f>
        <v/>
      </c>
      <c r="F610" s="15" t="str">
        <f t="shared" si="33"/>
        <v/>
      </c>
      <c r="G610" s="16" t="str">
        <f>IF(ISBLANK(B610), "",IF(F610=B610, 'Calc - Win Probability'!N610, 1-'Calc - Win Probability'!N610))</f>
        <v/>
      </c>
      <c r="H610" s="15" t="str">
        <f t="shared" si="34"/>
        <v/>
      </c>
      <c r="I610" s="15" t="str">
        <f t="shared" si="35"/>
        <v/>
      </c>
      <c r="J610" s="1"/>
      <c r="K610" s="1"/>
      <c r="L610" s="1"/>
      <c r="M610" s="14"/>
      <c r="N610" s="18" t="str">
        <f t="shared" si="36"/>
        <v/>
      </c>
    </row>
    <row r="611" spans="1:14" x14ac:dyDescent="0.45">
      <c r="A611" s="9"/>
      <c r="B611" s="9"/>
      <c r="C611" s="9"/>
      <c r="D611" s="9"/>
      <c r="E611" s="15" t="str">
        <f>IF(ISBLANK(B611), "",ROUND(Calc!O611, 1))</f>
        <v/>
      </c>
      <c r="F611" s="15" t="str">
        <f t="shared" si="33"/>
        <v/>
      </c>
      <c r="G611" s="16" t="str">
        <f>IF(ISBLANK(B611), "",IF(F611=B611, 'Calc - Win Probability'!N611, 1-'Calc - Win Probability'!N611))</f>
        <v/>
      </c>
      <c r="H611" s="15" t="str">
        <f t="shared" si="34"/>
        <v/>
      </c>
      <c r="I611" s="15" t="str">
        <f t="shared" si="35"/>
        <v/>
      </c>
      <c r="J611" s="1"/>
      <c r="K611" s="1"/>
      <c r="L611" s="1"/>
      <c r="M611" s="14"/>
      <c r="N611" s="18" t="str">
        <f t="shared" si="36"/>
        <v/>
      </c>
    </row>
    <row r="612" spans="1:14" x14ac:dyDescent="0.45">
      <c r="A612" s="9"/>
      <c r="B612" s="9"/>
      <c r="C612" s="9"/>
      <c r="D612" s="9"/>
      <c r="E612" s="15" t="str">
        <f>IF(ISBLANK(B612), "",ROUND(Calc!O612, 1))</f>
        <v/>
      </c>
      <c r="F612" s="15" t="str">
        <f t="shared" si="33"/>
        <v/>
      </c>
      <c r="G612" s="16" t="str">
        <f>IF(ISBLANK(B612), "",IF(F612=B612, 'Calc - Win Probability'!N612, 1-'Calc - Win Probability'!N612))</f>
        <v/>
      </c>
      <c r="H612" s="15" t="str">
        <f t="shared" si="34"/>
        <v/>
      </c>
      <c r="I612" s="15" t="str">
        <f t="shared" si="35"/>
        <v/>
      </c>
      <c r="J612" s="1"/>
      <c r="K612" s="1"/>
      <c r="L612" s="1"/>
      <c r="M612" s="14"/>
      <c r="N612" s="18" t="str">
        <f t="shared" si="36"/>
        <v/>
      </c>
    </row>
    <row r="613" spans="1:14" x14ac:dyDescent="0.45">
      <c r="A613" s="9"/>
      <c r="B613" s="9"/>
      <c r="C613" s="9"/>
      <c r="D613" s="9"/>
      <c r="E613" s="15" t="str">
        <f>IF(ISBLANK(B613), "",ROUND(Calc!O613, 1))</f>
        <v/>
      </c>
      <c r="F613" s="15" t="str">
        <f t="shared" si="33"/>
        <v/>
      </c>
      <c r="G613" s="16" t="str">
        <f>IF(ISBLANK(B613), "",IF(F613=B613, 'Calc - Win Probability'!N613, 1-'Calc - Win Probability'!N613))</f>
        <v/>
      </c>
      <c r="H613" s="15" t="str">
        <f t="shared" si="34"/>
        <v/>
      </c>
      <c r="I613" s="15" t="str">
        <f t="shared" si="35"/>
        <v/>
      </c>
      <c r="J613" s="1"/>
      <c r="K613" s="1"/>
      <c r="L613" s="1"/>
      <c r="M613" s="14"/>
      <c r="N613" s="18" t="str">
        <f t="shared" si="36"/>
        <v/>
      </c>
    </row>
    <row r="614" spans="1:14" x14ac:dyDescent="0.45">
      <c r="A614" s="9"/>
      <c r="B614" s="9"/>
      <c r="C614" s="9"/>
      <c r="D614" s="9"/>
      <c r="E614" s="15" t="str">
        <f>IF(ISBLANK(B614), "",ROUND(Calc!O614, 1))</f>
        <v/>
      </c>
      <c r="F614" s="15" t="str">
        <f t="shared" si="33"/>
        <v/>
      </c>
      <c r="G614" s="16" t="str">
        <f>IF(ISBLANK(B614), "",IF(F614=B614, 'Calc - Win Probability'!N614, 1-'Calc - Win Probability'!N614))</f>
        <v/>
      </c>
      <c r="H614" s="15" t="str">
        <f t="shared" si="34"/>
        <v/>
      </c>
      <c r="I614" s="15" t="str">
        <f t="shared" si="35"/>
        <v/>
      </c>
      <c r="J614" s="1"/>
      <c r="K614" s="1"/>
      <c r="L614" s="1"/>
      <c r="M614" s="14"/>
      <c r="N614" s="18" t="str">
        <f t="shared" si="36"/>
        <v/>
      </c>
    </row>
    <row r="615" spans="1:14" x14ac:dyDescent="0.45">
      <c r="A615" s="9"/>
      <c r="B615" s="9"/>
      <c r="C615" s="9"/>
      <c r="D615" s="9"/>
      <c r="E615" s="15" t="str">
        <f>IF(ISBLANK(B615), "",ROUND(Calc!O615, 1))</f>
        <v/>
      </c>
      <c r="F615" s="15" t="str">
        <f t="shared" si="33"/>
        <v/>
      </c>
      <c r="G615" s="16" t="str">
        <f>IF(ISBLANK(B615), "",IF(F615=B615, 'Calc - Win Probability'!N615, 1-'Calc - Win Probability'!N615))</f>
        <v/>
      </c>
      <c r="H615" s="15" t="str">
        <f t="shared" si="34"/>
        <v/>
      </c>
      <c r="I615" s="15" t="str">
        <f t="shared" si="35"/>
        <v/>
      </c>
      <c r="J615" s="1"/>
      <c r="K615" s="1"/>
      <c r="L615" s="1"/>
      <c r="M615" s="14"/>
      <c r="N615" s="18" t="str">
        <f t="shared" si="36"/>
        <v/>
      </c>
    </row>
    <row r="616" spans="1:14" x14ac:dyDescent="0.45">
      <c r="A616" s="9"/>
      <c r="B616" s="9"/>
      <c r="C616" s="9"/>
      <c r="D616" s="9"/>
      <c r="E616" s="15" t="str">
        <f>IF(ISBLANK(B616), "",ROUND(Calc!O616, 1))</f>
        <v/>
      </c>
      <c r="F616" s="15" t="str">
        <f t="shared" si="33"/>
        <v/>
      </c>
      <c r="G616" s="16" t="str">
        <f>IF(ISBLANK(B616), "",IF(F616=B616, 'Calc - Win Probability'!N616, 1-'Calc - Win Probability'!N616))</f>
        <v/>
      </c>
      <c r="H616" s="15" t="str">
        <f t="shared" si="34"/>
        <v/>
      </c>
      <c r="I616" s="15" t="str">
        <f t="shared" si="35"/>
        <v/>
      </c>
      <c r="J616" s="1"/>
      <c r="K616" s="1"/>
      <c r="L616" s="1"/>
      <c r="M616" s="14"/>
      <c r="N616" s="18" t="str">
        <f t="shared" si="36"/>
        <v/>
      </c>
    </row>
    <row r="617" spans="1:14" x14ac:dyDescent="0.45">
      <c r="A617" s="9"/>
      <c r="B617" s="9"/>
      <c r="C617" s="9"/>
      <c r="D617" s="9"/>
      <c r="E617" s="15" t="str">
        <f>IF(ISBLANK(B617), "",ROUND(Calc!O617, 1))</f>
        <v/>
      </c>
      <c r="F617" s="15" t="str">
        <f t="shared" si="33"/>
        <v/>
      </c>
      <c r="G617" s="16" t="str">
        <f>IF(ISBLANK(B617), "",IF(F617=B617, 'Calc - Win Probability'!N617, 1-'Calc - Win Probability'!N617))</f>
        <v/>
      </c>
      <c r="H617" s="15" t="str">
        <f t="shared" si="34"/>
        <v/>
      </c>
      <c r="I617" s="15" t="str">
        <f t="shared" si="35"/>
        <v/>
      </c>
      <c r="J617" s="1"/>
      <c r="K617" s="1"/>
      <c r="L617" s="1"/>
      <c r="M617" s="14"/>
      <c r="N617" s="18" t="str">
        <f t="shared" si="36"/>
        <v/>
      </c>
    </row>
    <row r="618" spans="1:14" x14ac:dyDescent="0.45">
      <c r="A618" s="9"/>
      <c r="B618" s="9"/>
      <c r="C618" s="9"/>
      <c r="D618" s="9"/>
      <c r="E618" s="15" t="str">
        <f>IF(ISBLANK(B618), "",ROUND(Calc!O618, 1))</f>
        <v/>
      </c>
      <c r="F618" s="15" t="str">
        <f t="shared" si="33"/>
        <v/>
      </c>
      <c r="G618" s="16" t="str">
        <f>IF(ISBLANK(B618), "",IF(F618=B618, 'Calc - Win Probability'!N618, 1-'Calc - Win Probability'!N618))</f>
        <v/>
      </c>
      <c r="H618" s="15" t="str">
        <f t="shared" si="34"/>
        <v/>
      </c>
      <c r="I618" s="15" t="str">
        <f t="shared" si="35"/>
        <v/>
      </c>
      <c r="J618" s="1"/>
      <c r="K618" s="1"/>
      <c r="L618" s="1"/>
      <c r="M618" s="14"/>
      <c r="N618" s="18" t="str">
        <f t="shared" si="36"/>
        <v/>
      </c>
    </row>
    <row r="619" spans="1:14" x14ac:dyDescent="0.45">
      <c r="A619" s="9"/>
      <c r="B619" s="9"/>
      <c r="C619" s="9"/>
      <c r="D619" s="9"/>
      <c r="E619" s="15" t="str">
        <f>IF(ISBLANK(B619), "",ROUND(Calc!O619, 1))</f>
        <v/>
      </c>
      <c r="F619" s="15" t="str">
        <f t="shared" si="33"/>
        <v/>
      </c>
      <c r="G619" s="16" t="str">
        <f>IF(ISBLANK(B619), "",IF(F619=B619, 'Calc - Win Probability'!N619, 1-'Calc - Win Probability'!N619))</f>
        <v/>
      </c>
      <c r="H619" s="15" t="str">
        <f t="shared" si="34"/>
        <v/>
      </c>
      <c r="I619" s="15" t="str">
        <f t="shared" si="35"/>
        <v/>
      </c>
      <c r="J619" s="1"/>
      <c r="K619" s="1"/>
      <c r="L619" s="1"/>
      <c r="M619" s="14"/>
      <c r="N619" s="18" t="str">
        <f t="shared" si="36"/>
        <v/>
      </c>
    </row>
    <row r="620" spans="1:14" x14ac:dyDescent="0.45">
      <c r="A620" s="9"/>
      <c r="B620" s="9"/>
      <c r="C620" s="9"/>
      <c r="D620" s="9"/>
      <c r="E620" s="15" t="str">
        <f>IF(ISBLANK(B620), "",ROUND(Calc!O620, 1))</f>
        <v/>
      </c>
      <c r="F620" s="15" t="str">
        <f t="shared" si="33"/>
        <v/>
      </c>
      <c r="G620" s="16" t="str">
        <f>IF(ISBLANK(B620), "",IF(F620=B620, 'Calc - Win Probability'!N620, 1-'Calc - Win Probability'!N620))</f>
        <v/>
      </c>
      <c r="H620" s="15" t="str">
        <f t="shared" si="34"/>
        <v/>
      </c>
      <c r="I620" s="15" t="str">
        <f t="shared" si="35"/>
        <v/>
      </c>
      <c r="J620" s="1"/>
      <c r="K620" s="1"/>
      <c r="L620" s="1"/>
      <c r="M620" s="14"/>
      <c r="N620" s="18" t="str">
        <f t="shared" si="36"/>
        <v/>
      </c>
    </row>
    <row r="621" spans="1:14" x14ac:dyDescent="0.45">
      <c r="A621" s="9"/>
      <c r="B621" s="9"/>
      <c r="C621" s="9"/>
      <c r="D621" s="9"/>
      <c r="E621" s="15" t="str">
        <f>IF(ISBLANK(B621), "",ROUND(Calc!O621, 1))</f>
        <v/>
      </c>
      <c r="F621" s="15" t="str">
        <f t="shared" si="33"/>
        <v/>
      </c>
      <c r="G621" s="16" t="str">
        <f>IF(ISBLANK(B621), "",IF(F621=B621, 'Calc - Win Probability'!N621, 1-'Calc - Win Probability'!N621))</f>
        <v/>
      </c>
      <c r="H621" s="15" t="str">
        <f t="shared" si="34"/>
        <v/>
      </c>
      <c r="I621" s="15" t="str">
        <f t="shared" si="35"/>
        <v/>
      </c>
      <c r="J621" s="1"/>
      <c r="K621" s="1"/>
      <c r="L621" s="1"/>
      <c r="M621" s="14"/>
      <c r="N621" s="18" t="str">
        <f t="shared" si="36"/>
        <v/>
      </c>
    </row>
    <row r="622" spans="1:14" x14ac:dyDescent="0.45">
      <c r="A622" s="9"/>
      <c r="B622" s="9"/>
      <c r="C622" s="9"/>
      <c r="D622" s="9"/>
      <c r="E622" s="15" t="str">
        <f>IF(ISBLANK(B622), "",ROUND(Calc!O622, 1))</f>
        <v/>
      </c>
      <c r="F622" s="15" t="str">
        <f t="shared" si="33"/>
        <v/>
      </c>
      <c r="G622" s="16" t="str">
        <f>IF(ISBLANK(B622), "",IF(F622=B622, 'Calc - Win Probability'!N622, 1-'Calc - Win Probability'!N622))</f>
        <v/>
      </c>
      <c r="H622" s="15" t="str">
        <f t="shared" si="34"/>
        <v/>
      </c>
      <c r="I622" s="15" t="str">
        <f t="shared" si="35"/>
        <v/>
      </c>
      <c r="J622" s="1"/>
      <c r="K622" s="1"/>
      <c r="L622" s="1"/>
      <c r="M622" s="14"/>
      <c r="N622" s="18" t="str">
        <f t="shared" si="36"/>
        <v/>
      </c>
    </row>
    <row r="623" spans="1:14" x14ac:dyDescent="0.45">
      <c r="A623" s="9"/>
      <c r="B623" s="9"/>
      <c r="C623" s="9"/>
      <c r="D623" s="9"/>
      <c r="E623" s="15" t="str">
        <f>IF(ISBLANK(B623), "",ROUND(Calc!O623, 1))</f>
        <v/>
      </c>
      <c r="F623" s="15" t="str">
        <f t="shared" si="33"/>
        <v/>
      </c>
      <c r="G623" s="16" t="str">
        <f>IF(ISBLANK(B623), "",IF(F623=B623, 'Calc - Win Probability'!N623, 1-'Calc - Win Probability'!N623))</f>
        <v/>
      </c>
      <c r="H623" s="15" t="str">
        <f t="shared" si="34"/>
        <v/>
      </c>
      <c r="I623" s="15" t="str">
        <f t="shared" si="35"/>
        <v/>
      </c>
      <c r="J623" s="1"/>
      <c r="K623" s="1"/>
      <c r="L623" s="1"/>
      <c r="M623" s="14"/>
      <c r="N623" s="18" t="str">
        <f t="shared" si="36"/>
        <v/>
      </c>
    </row>
    <row r="624" spans="1:14" x14ac:dyDescent="0.45">
      <c r="A624" s="9"/>
      <c r="B624" s="9"/>
      <c r="C624" s="9"/>
      <c r="D624" s="9"/>
      <c r="E624" s="15" t="str">
        <f>IF(ISBLANK(B624), "",ROUND(Calc!O624, 1))</f>
        <v/>
      </c>
      <c r="F624" s="15" t="str">
        <f t="shared" si="33"/>
        <v/>
      </c>
      <c r="G624" s="16" t="str">
        <f>IF(ISBLANK(B624), "",IF(F624=B624, 'Calc - Win Probability'!N624, 1-'Calc - Win Probability'!N624))</f>
        <v/>
      </c>
      <c r="H624" s="15" t="str">
        <f t="shared" si="34"/>
        <v/>
      </c>
      <c r="I624" s="15" t="str">
        <f t="shared" si="35"/>
        <v/>
      </c>
      <c r="J624" s="1"/>
      <c r="K624" s="1"/>
      <c r="L624" s="1"/>
      <c r="M624" s="14"/>
      <c r="N624" s="18" t="str">
        <f t="shared" si="36"/>
        <v/>
      </c>
    </row>
    <row r="625" spans="1:14" x14ac:dyDescent="0.45">
      <c r="A625" s="9"/>
      <c r="B625" s="9"/>
      <c r="C625" s="9"/>
      <c r="D625" s="9"/>
      <c r="E625" s="15" t="str">
        <f>IF(ISBLANK(B625), "",ROUND(Calc!O625, 1))</f>
        <v/>
      </c>
      <c r="F625" s="15" t="str">
        <f t="shared" si="33"/>
        <v/>
      </c>
      <c r="G625" s="16" t="str">
        <f>IF(ISBLANK(B625), "",IF(F625=B625, 'Calc - Win Probability'!N625, 1-'Calc - Win Probability'!N625))</f>
        <v/>
      </c>
      <c r="H625" s="15" t="str">
        <f t="shared" si="34"/>
        <v/>
      </c>
      <c r="I625" s="15" t="str">
        <f t="shared" si="35"/>
        <v/>
      </c>
      <c r="J625" s="1"/>
      <c r="K625" s="1"/>
      <c r="L625" s="1"/>
      <c r="M625" s="14"/>
      <c r="N625" s="18" t="str">
        <f t="shared" si="36"/>
        <v/>
      </c>
    </row>
    <row r="626" spans="1:14" x14ac:dyDescent="0.45">
      <c r="A626" s="9"/>
      <c r="B626" s="9"/>
      <c r="C626" s="9"/>
      <c r="D626" s="9"/>
      <c r="E626" s="15" t="str">
        <f>IF(ISBLANK(B626), "",ROUND(Calc!O626, 1))</f>
        <v/>
      </c>
      <c r="F626" s="15" t="str">
        <f t="shared" si="33"/>
        <v/>
      </c>
      <c r="G626" s="16" t="str">
        <f>IF(ISBLANK(B626), "",IF(F626=B626, 'Calc - Win Probability'!N626, 1-'Calc - Win Probability'!N626))</f>
        <v/>
      </c>
      <c r="H626" s="15" t="str">
        <f t="shared" si="34"/>
        <v/>
      </c>
      <c r="I626" s="15" t="str">
        <f t="shared" si="35"/>
        <v/>
      </c>
      <c r="J626" s="1"/>
      <c r="K626" s="1"/>
      <c r="L626" s="1"/>
      <c r="M626" s="14"/>
      <c r="N626" s="18" t="str">
        <f t="shared" si="36"/>
        <v/>
      </c>
    </row>
    <row r="627" spans="1:14" x14ac:dyDescent="0.45">
      <c r="A627" s="9"/>
      <c r="B627" s="9"/>
      <c r="C627" s="9"/>
      <c r="D627" s="9"/>
      <c r="E627" s="15" t="str">
        <f>IF(ISBLANK(B627), "",ROUND(Calc!O627, 1))</f>
        <v/>
      </c>
      <c r="F627" s="15" t="str">
        <f t="shared" si="33"/>
        <v/>
      </c>
      <c r="G627" s="16" t="str">
        <f>IF(ISBLANK(B627), "",IF(F627=B627, 'Calc - Win Probability'!N627, 1-'Calc - Win Probability'!N627))</f>
        <v/>
      </c>
      <c r="H627" s="15" t="str">
        <f t="shared" si="34"/>
        <v/>
      </c>
      <c r="I627" s="15" t="str">
        <f t="shared" si="35"/>
        <v/>
      </c>
      <c r="J627" s="1"/>
      <c r="K627" s="1"/>
      <c r="L627" s="1"/>
      <c r="M627" s="14"/>
      <c r="N627" s="18" t="str">
        <f t="shared" si="36"/>
        <v/>
      </c>
    </row>
    <row r="628" spans="1:14" x14ac:dyDescent="0.45">
      <c r="A628" s="9"/>
      <c r="B628" s="9"/>
      <c r="C628" s="9"/>
      <c r="D628" s="9"/>
      <c r="E628" s="15" t="str">
        <f>IF(ISBLANK(B628), "",ROUND(Calc!O628, 1))</f>
        <v/>
      </c>
      <c r="F628" s="15" t="str">
        <f t="shared" si="33"/>
        <v/>
      </c>
      <c r="G628" s="16" t="str">
        <f>IF(ISBLANK(B628), "",IF(F628=B628, 'Calc - Win Probability'!N628, 1-'Calc - Win Probability'!N628))</f>
        <v/>
      </c>
      <c r="H628" s="15" t="str">
        <f t="shared" si="34"/>
        <v/>
      </c>
      <c r="I628" s="15" t="str">
        <f t="shared" si="35"/>
        <v/>
      </c>
      <c r="J628" s="1"/>
      <c r="K628" s="1"/>
      <c r="L628" s="1"/>
      <c r="M628" s="14"/>
      <c r="N628" s="18" t="str">
        <f t="shared" si="36"/>
        <v/>
      </c>
    </row>
    <row r="629" spans="1:14" x14ac:dyDescent="0.45">
      <c r="A629" s="9"/>
      <c r="B629" s="9"/>
      <c r="C629" s="9"/>
      <c r="D629" s="9"/>
      <c r="E629" s="15" t="str">
        <f>IF(ISBLANK(B629), "",ROUND(Calc!O629, 1))</f>
        <v/>
      </c>
      <c r="F629" s="15" t="str">
        <f t="shared" si="33"/>
        <v/>
      </c>
      <c r="G629" s="16" t="str">
        <f>IF(ISBLANK(B629), "",IF(F629=B629, 'Calc - Win Probability'!N629, 1-'Calc - Win Probability'!N629))</f>
        <v/>
      </c>
      <c r="H629" s="15" t="str">
        <f t="shared" si="34"/>
        <v/>
      </c>
      <c r="I629" s="15" t="str">
        <f t="shared" si="35"/>
        <v/>
      </c>
      <c r="J629" s="1"/>
      <c r="K629" s="1"/>
      <c r="L629" s="1"/>
      <c r="M629" s="14"/>
      <c r="N629" s="18" t="str">
        <f t="shared" si="36"/>
        <v/>
      </c>
    </row>
    <row r="630" spans="1:14" x14ac:dyDescent="0.45">
      <c r="A630" s="9"/>
      <c r="B630" s="9"/>
      <c r="C630" s="9"/>
      <c r="D630" s="9"/>
      <c r="E630" s="15" t="str">
        <f>IF(ISBLANK(B630), "",ROUND(Calc!O630, 1))</f>
        <v/>
      </c>
      <c r="F630" s="15" t="str">
        <f t="shared" si="33"/>
        <v/>
      </c>
      <c r="G630" s="16" t="str">
        <f>IF(ISBLANK(B630), "",IF(F630=B630, 'Calc - Win Probability'!N630, 1-'Calc - Win Probability'!N630))</f>
        <v/>
      </c>
      <c r="H630" s="15" t="str">
        <f t="shared" si="34"/>
        <v/>
      </c>
      <c r="I630" s="15" t="str">
        <f t="shared" si="35"/>
        <v/>
      </c>
      <c r="J630" s="1"/>
      <c r="K630" s="1"/>
      <c r="L630" s="1"/>
      <c r="M630" s="14"/>
      <c r="N630" s="18" t="str">
        <f t="shared" si="36"/>
        <v/>
      </c>
    </row>
    <row r="631" spans="1:14" x14ac:dyDescent="0.45">
      <c r="A631" s="9"/>
      <c r="B631" s="9"/>
      <c r="C631" s="9"/>
      <c r="D631" s="9"/>
      <c r="E631" s="15" t="str">
        <f>IF(ISBLANK(B631), "",ROUND(Calc!O631, 1))</f>
        <v/>
      </c>
      <c r="F631" s="15" t="str">
        <f t="shared" si="33"/>
        <v/>
      </c>
      <c r="G631" s="16" t="str">
        <f>IF(ISBLANK(B631), "",IF(F631=B631, 'Calc - Win Probability'!N631, 1-'Calc - Win Probability'!N631))</f>
        <v/>
      </c>
      <c r="H631" s="15" t="str">
        <f t="shared" si="34"/>
        <v/>
      </c>
      <c r="I631" s="15" t="str">
        <f t="shared" si="35"/>
        <v/>
      </c>
      <c r="J631" s="1"/>
      <c r="K631" s="1"/>
      <c r="L631" s="1"/>
      <c r="M631" s="14"/>
      <c r="N631" s="18" t="str">
        <f t="shared" si="36"/>
        <v/>
      </c>
    </row>
    <row r="632" spans="1:14" x14ac:dyDescent="0.45">
      <c r="A632" s="9"/>
      <c r="B632" s="9"/>
      <c r="C632" s="9"/>
      <c r="D632" s="9"/>
      <c r="E632" s="15" t="str">
        <f>IF(ISBLANK(B632), "",ROUND(Calc!O632, 1))</f>
        <v/>
      </c>
      <c r="F632" s="15" t="str">
        <f t="shared" si="33"/>
        <v/>
      </c>
      <c r="G632" s="16" t="str">
        <f>IF(ISBLANK(B632), "",IF(F632=B632, 'Calc - Win Probability'!N632, 1-'Calc - Win Probability'!N632))</f>
        <v/>
      </c>
      <c r="H632" s="15" t="str">
        <f t="shared" si="34"/>
        <v/>
      </c>
      <c r="I632" s="15" t="str">
        <f t="shared" si="35"/>
        <v/>
      </c>
      <c r="J632" s="1"/>
      <c r="K632" s="1"/>
      <c r="L632" s="1"/>
      <c r="M632" s="14"/>
      <c r="N632" s="18" t="str">
        <f t="shared" si="36"/>
        <v/>
      </c>
    </row>
    <row r="633" spans="1:14" x14ac:dyDescent="0.45">
      <c r="A633" s="9"/>
      <c r="B633" s="9"/>
      <c r="C633" s="9"/>
      <c r="D633" s="9"/>
      <c r="E633" s="15" t="str">
        <f>IF(ISBLANK(B633), "",ROUND(Calc!O633, 1))</f>
        <v/>
      </c>
      <c r="F633" s="15" t="str">
        <f t="shared" si="33"/>
        <v/>
      </c>
      <c r="G633" s="16" t="str">
        <f>IF(ISBLANK(B633), "",IF(F633=B633, 'Calc - Win Probability'!N633, 1-'Calc - Win Probability'!N633))</f>
        <v/>
      </c>
      <c r="H633" s="15" t="str">
        <f t="shared" si="34"/>
        <v/>
      </c>
      <c r="I633" s="15" t="str">
        <f t="shared" si="35"/>
        <v/>
      </c>
      <c r="J633" s="1"/>
      <c r="K633" s="1"/>
      <c r="L633" s="1"/>
      <c r="M633" s="14"/>
      <c r="N633" s="18" t="str">
        <f t="shared" si="36"/>
        <v/>
      </c>
    </row>
    <row r="634" spans="1:14" x14ac:dyDescent="0.45">
      <c r="A634" s="9"/>
      <c r="B634" s="9"/>
      <c r="C634" s="9"/>
      <c r="D634" s="9"/>
      <c r="E634" s="15" t="str">
        <f>IF(ISBLANK(B634), "",ROUND(Calc!O634, 1))</f>
        <v/>
      </c>
      <c r="F634" s="15" t="str">
        <f t="shared" si="33"/>
        <v/>
      </c>
      <c r="G634" s="16" t="str">
        <f>IF(ISBLANK(B634), "",IF(F634=B634, 'Calc - Win Probability'!N634, 1-'Calc - Win Probability'!N634))</f>
        <v/>
      </c>
      <c r="H634" s="15" t="str">
        <f t="shared" si="34"/>
        <v/>
      </c>
      <c r="I634" s="15" t="str">
        <f t="shared" si="35"/>
        <v/>
      </c>
      <c r="J634" s="1"/>
      <c r="K634" s="1"/>
      <c r="L634" s="1"/>
      <c r="M634" s="14"/>
      <c r="N634" s="18" t="str">
        <f t="shared" si="36"/>
        <v/>
      </c>
    </row>
    <row r="635" spans="1:14" x14ac:dyDescent="0.45">
      <c r="A635" s="9"/>
      <c r="B635" s="9"/>
      <c r="C635" s="9"/>
      <c r="D635" s="9"/>
      <c r="E635" s="15" t="str">
        <f>IF(ISBLANK(B635), "",ROUND(Calc!O635, 1))</f>
        <v/>
      </c>
      <c r="F635" s="15" t="str">
        <f t="shared" si="33"/>
        <v/>
      </c>
      <c r="G635" s="16" t="str">
        <f>IF(ISBLANK(B635), "",IF(F635=B635, 'Calc - Win Probability'!N635, 1-'Calc - Win Probability'!N635))</f>
        <v/>
      </c>
      <c r="H635" s="15" t="str">
        <f t="shared" si="34"/>
        <v/>
      </c>
      <c r="I635" s="15" t="str">
        <f t="shared" si="35"/>
        <v/>
      </c>
      <c r="J635" s="1"/>
      <c r="K635" s="1"/>
      <c r="L635" s="1"/>
      <c r="M635" s="14"/>
      <c r="N635" s="18" t="str">
        <f t="shared" si="36"/>
        <v/>
      </c>
    </row>
    <row r="636" spans="1:14" x14ac:dyDescent="0.45">
      <c r="A636" s="9"/>
      <c r="B636" s="9"/>
      <c r="C636" s="9"/>
      <c r="D636" s="9"/>
      <c r="E636" s="15" t="str">
        <f>IF(ISBLANK(B636), "",ROUND(Calc!O636, 1))</f>
        <v/>
      </c>
      <c r="F636" s="15" t="str">
        <f t="shared" si="33"/>
        <v/>
      </c>
      <c r="G636" s="16" t="str">
        <f>IF(ISBLANK(B636), "",IF(F636=B636, 'Calc - Win Probability'!N636, 1-'Calc - Win Probability'!N636))</f>
        <v/>
      </c>
      <c r="H636" s="15" t="str">
        <f t="shared" si="34"/>
        <v/>
      </c>
      <c r="I636" s="15" t="str">
        <f t="shared" si="35"/>
        <v/>
      </c>
      <c r="J636" s="1"/>
      <c r="K636" s="1"/>
      <c r="L636" s="1"/>
      <c r="M636" s="14"/>
      <c r="N636" s="18" t="str">
        <f t="shared" si="36"/>
        <v/>
      </c>
    </row>
    <row r="637" spans="1:14" x14ac:dyDescent="0.45">
      <c r="A637" s="9"/>
      <c r="B637" s="9"/>
      <c r="C637" s="9"/>
      <c r="D637" s="9"/>
      <c r="E637" s="15" t="str">
        <f>IF(ISBLANK(B637), "",ROUND(Calc!O637, 1))</f>
        <v/>
      </c>
      <c r="F637" s="15" t="str">
        <f t="shared" si="33"/>
        <v/>
      </c>
      <c r="G637" s="16" t="str">
        <f>IF(ISBLANK(B637), "",IF(F637=B637, 'Calc - Win Probability'!N637, 1-'Calc - Win Probability'!N637))</f>
        <v/>
      </c>
      <c r="H637" s="15" t="str">
        <f t="shared" si="34"/>
        <v/>
      </c>
      <c r="I637" s="15" t="str">
        <f t="shared" si="35"/>
        <v/>
      </c>
      <c r="J637" s="1"/>
      <c r="K637" s="1"/>
      <c r="L637" s="1"/>
      <c r="M637" s="14"/>
      <c r="N637" s="18" t="str">
        <f t="shared" si="36"/>
        <v/>
      </c>
    </row>
    <row r="638" spans="1:14" x14ac:dyDescent="0.45">
      <c r="A638" s="9"/>
      <c r="B638" s="9"/>
      <c r="C638" s="9"/>
      <c r="D638" s="9"/>
      <c r="E638" s="15" t="str">
        <f>IF(ISBLANK(B638), "",ROUND(Calc!O638, 1))</f>
        <v/>
      </c>
      <c r="F638" s="15" t="str">
        <f t="shared" si="33"/>
        <v/>
      </c>
      <c r="G638" s="16" t="str">
        <f>IF(ISBLANK(B638), "",IF(F638=B638, 'Calc - Win Probability'!N638, 1-'Calc - Win Probability'!N638))</f>
        <v/>
      </c>
      <c r="H638" s="15" t="str">
        <f t="shared" si="34"/>
        <v/>
      </c>
      <c r="I638" s="15" t="str">
        <f t="shared" si="35"/>
        <v/>
      </c>
      <c r="J638" s="1"/>
      <c r="K638" s="1"/>
      <c r="L638" s="1"/>
      <c r="M638" s="14"/>
      <c r="N638" s="18" t="str">
        <f t="shared" si="36"/>
        <v/>
      </c>
    </row>
    <row r="639" spans="1:14" x14ac:dyDescent="0.45">
      <c r="A639" s="9"/>
      <c r="B639" s="9"/>
      <c r="C639" s="9"/>
      <c r="D639" s="9"/>
      <c r="E639" s="15" t="str">
        <f>IF(ISBLANK(B639), "",ROUND(Calc!O639, 1))</f>
        <v/>
      </c>
      <c r="F639" s="15" t="str">
        <f t="shared" si="33"/>
        <v/>
      </c>
      <c r="G639" s="16" t="str">
        <f>IF(ISBLANK(B639), "",IF(F639=B639, 'Calc - Win Probability'!N639, 1-'Calc - Win Probability'!N639))</f>
        <v/>
      </c>
      <c r="H639" s="15" t="str">
        <f t="shared" si="34"/>
        <v/>
      </c>
      <c r="I639" s="15" t="str">
        <f t="shared" si="35"/>
        <v/>
      </c>
      <c r="J639" s="1"/>
      <c r="K639" s="1"/>
      <c r="L639" s="1"/>
      <c r="M639" s="14"/>
      <c r="N639" s="18" t="str">
        <f t="shared" si="36"/>
        <v/>
      </c>
    </row>
    <row r="640" spans="1:14" x14ac:dyDescent="0.45">
      <c r="A640" s="9"/>
      <c r="B640" s="9"/>
      <c r="C640" s="9"/>
      <c r="D640" s="9"/>
      <c r="E640" s="15" t="str">
        <f>IF(ISBLANK(B640), "",ROUND(Calc!O640, 1))</f>
        <v/>
      </c>
      <c r="F640" s="15" t="str">
        <f t="shared" si="33"/>
        <v/>
      </c>
      <c r="G640" s="16" t="str">
        <f>IF(ISBLANK(B640), "",IF(F640=B640, 'Calc - Win Probability'!N640, 1-'Calc - Win Probability'!N640))</f>
        <v/>
      </c>
      <c r="H640" s="15" t="str">
        <f t="shared" si="34"/>
        <v/>
      </c>
      <c r="I640" s="15" t="str">
        <f t="shared" si="35"/>
        <v/>
      </c>
      <c r="J640" s="1"/>
      <c r="K640" s="1"/>
      <c r="L640" s="1"/>
      <c r="M640" s="14"/>
      <c r="N640" s="18" t="str">
        <f t="shared" si="36"/>
        <v/>
      </c>
    </row>
    <row r="641" spans="1:14" x14ac:dyDescent="0.45">
      <c r="A641" s="9"/>
      <c r="B641" s="9"/>
      <c r="C641" s="9"/>
      <c r="D641" s="9"/>
      <c r="E641" s="15" t="str">
        <f>IF(ISBLANK(B641), "",ROUND(Calc!O641, 1))</f>
        <v/>
      </c>
      <c r="F641" s="15" t="str">
        <f t="shared" si="33"/>
        <v/>
      </c>
      <c r="G641" s="16" t="str">
        <f>IF(ISBLANK(B641), "",IF(F641=B641, 'Calc - Win Probability'!N641, 1-'Calc - Win Probability'!N641))</f>
        <v/>
      </c>
      <c r="H641" s="15" t="str">
        <f t="shared" si="34"/>
        <v/>
      </c>
      <c r="I641" s="15" t="str">
        <f t="shared" si="35"/>
        <v/>
      </c>
      <c r="J641" s="1"/>
      <c r="K641" s="1"/>
      <c r="L641" s="1"/>
      <c r="M641" s="14"/>
      <c r="N641" s="18" t="str">
        <f t="shared" si="36"/>
        <v/>
      </c>
    </row>
    <row r="642" spans="1:14" x14ac:dyDescent="0.45">
      <c r="A642" s="9"/>
      <c r="B642" s="9"/>
      <c r="C642" s="9"/>
      <c r="D642" s="9"/>
      <c r="E642" s="15" t="str">
        <f>IF(ISBLANK(B642), "",ROUND(Calc!O642, 1))</f>
        <v/>
      </c>
      <c r="F642" s="15" t="str">
        <f t="shared" si="33"/>
        <v/>
      </c>
      <c r="G642" s="16" t="str">
        <f>IF(ISBLANK(B642), "",IF(F642=B642, 'Calc - Win Probability'!N642, 1-'Calc - Win Probability'!N642))</f>
        <v/>
      </c>
      <c r="H642" s="15" t="str">
        <f t="shared" si="34"/>
        <v/>
      </c>
      <c r="I642" s="15" t="str">
        <f t="shared" si="35"/>
        <v/>
      </c>
      <c r="J642" s="1"/>
      <c r="K642" s="1"/>
      <c r="L642" s="1"/>
      <c r="M642" s="14"/>
      <c r="N642" s="18" t="str">
        <f t="shared" si="36"/>
        <v/>
      </c>
    </row>
    <row r="643" spans="1:14" x14ac:dyDescent="0.45">
      <c r="A643" s="9"/>
      <c r="B643" s="9"/>
      <c r="C643" s="9"/>
      <c r="D643" s="9"/>
      <c r="E643" s="15" t="str">
        <f>IF(ISBLANK(B643), "",ROUND(Calc!O643, 1))</f>
        <v/>
      </c>
      <c r="F643" s="15" t="str">
        <f t="shared" si="33"/>
        <v/>
      </c>
      <c r="G643" s="16" t="str">
        <f>IF(ISBLANK(B643), "",IF(F643=B643, 'Calc - Win Probability'!N643, 1-'Calc - Win Probability'!N643))</f>
        <v/>
      </c>
      <c r="H643" s="15" t="str">
        <f t="shared" si="34"/>
        <v/>
      </c>
      <c r="I643" s="15" t="str">
        <f t="shared" si="35"/>
        <v/>
      </c>
      <c r="J643" s="1"/>
      <c r="K643" s="1"/>
      <c r="L643" s="1"/>
      <c r="M643" s="14"/>
      <c r="N643" s="18" t="str">
        <f t="shared" si="36"/>
        <v/>
      </c>
    </row>
    <row r="644" spans="1:14" x14ac:dyDescent="0.45">
      <c r="A644" s="9"/>
      <c r="B644" s="9"/>
      <c r="C644" s="9"/>
      <c r="D644" s="9"/>
      <c r="E644" s="15" t="str">
        <f>IF(ISBLANK(B644), "",ROUND(Calc!O644, 1))</f>
        <v/>
      </c>
      <c r="F644" s="15" t="str">
        <f t="shared" si="33"/>
        <v/>
      </c>
      <c r="G644" s="16" t="str">
        <f>IF(ISBLANK(B644), "",IF(F644=B644, 'Calc - Win Probability'!N644, 1-'Calc - Win Probability'!N644))</f>
        <v/>
      </c>
      <c r="H644" s="15" t="str">
        <f t="shared" si="34"/>
        <v/>
      </c>
      <c r="I644" s="15" t="str">
        <f t="shared" si="35"/>
        <v/>
      </c>
      <c r="J644" s="1"/>
      <c r="K644" s="1"/>
      <c r="L644" s="1"/>
      <c r="M644" s="14"/>
      <c r="N644" s="18" t="str">
        <f t="shared" si="36"/>
        <v/>
      </c>
    </row>
    <row r="645" spans="1:14" x14ac:dyDescent="0.45">
      <c r="A645" s="9"/>
      <c r="B645" s="9"/>
      <c r="C645" s="9"/>
      <c r="D645" s="9"/>
      <c r="E645" s="15" t="str">
        <f>IF(ISBLANK(B645), "",ROUND(Calc!O645, 1))</f>
        <v/>
      </c>
      <c r="F645" s="15" t="str">
        <f t="shared" si="33"/>
        <v/>
      </c>
      <c r="G645" s="16" t="str">
        <f>IF(ISBLANK(B645), "",IF(F645=B645, 'Calc - Win Probability'!N645, 1-'Calc - Win Probability'!N645))</f>
        <v/>
      </c>
      <c r="H645" s="15" t="str">
        <f t="shared" si="34"/>
        <v/>
      </c>
      <c r="I645" s="15" t="str">
        <f t="shared" si="35"/>
        <v/>
      </c>
      <c r="J645" s="1"/>
      <c r="K645" s="1"/>
      <c r="L645" s="1"/>
      <c r="M645" s="14"/>
      <c r="N645" s="18" t="str">
        <f t="shared" si="36"/>
        <v/>
      </c>
    </row>
    <row r="646" spans="1:14" x14ac:dyDescent="0.45">
      <c r="A646" s="9"/>
      <c r="B646" s="9"/>
      <c r="C646" s="9"/>
      <c r="D646" s="9"/>
      <c r="E646" s="15" t="str">
        <f>IF(ISBLANK(B646), "",ROUND(Calc!O646, 1))</f>
        <v/>
      </c>
      <c r="F646" s="15" t="str">
        <f t="shared" si="33"/>
        <v/>
      </c>
      <c r="G646" s="16" t="str">
        <f>IF(ISBLANK(B646), "",IF(F646=B646, 'Calc - Win Probability'!N646, 1-'Calc - Win Probability'!N646))</f>
        <v/>
      </c>
      <c r="H646" s="15" t="str">
        <f t="shared" si="34"/>
        <v/>
      </c>
      <c r="I646" s="15" t="str">
        <f t="shared" si="35"/>
        <v/>
      </c>
      <c r="J646" s="1"/>
      <c r="K646" s="1"/>
      <c r="L646" s="1"/>
      <c r="M646" s="14"/>
      <c r="N646" s="18" t="str">
        <f t="shared" si="36"/>
        <v/>
      </c>
    </row>
    <row r="647" spans="1:14" x14ac:dyDescent="0.45">
      <c r="A647" s="9"/>
      <c r="B647" s="9"/>
      <c r="C647" s="9"/>
      <c r="D647" s="9"/>
      <c r="E647" s="15" t="str">
        <f>IF(ISBLANK(B647), "",ROUND(Calc!O647, 1))</f>
        <v/>
      </c>
      <c r="F647" s="15" t="str">
        <f t="shared" si="33"/>
        <v/>
      </c>
      <c r="G647" s="16" t="str">
        <f>IF(ISBLANK(B647), "",IF(F647=B647, 'Calc - Win Probability'!N647, 1-'Calc - Win Probability'!N647))</f>
        <v/>
      </c>
      <c r="H647" s="15" t="str">
        <f t="shared" si="34"/>
        <v/>
      </c>
      <c r="I647" s="15" t="str">
        <f t="shared" si="35"/>
        <v/>
      </c>
      <c r="J647" s="1"/>
      <c r="K647" s="1"/>
      <c r="L647" s="1"/>
      <c r="M647" s="14"/>
      <c r="N647" s="18" t="str">
        <f t="shared" si="36"/>
        <v/>
      </c>
    </row>
    <row r="648" spans="1:14" x14ac:dyDescent="0.45">
      <c r="A648" s="9"/>
      <c r="B648" s="9"/>
      <c r="C648" s="9"/>
      <c r="D648" s="9"/>
      <c r="E648" s="15" t="str">
        <f>IF(ISBLANK(B648), "",ROUND(Calc!O648, 1))</f>
        <v/>
      </c>
      <c r="F648" s="15" t="str">
        <f t="shared" si="33"/>
        <v/>
      </c>
      <c r="G648" s="16" t="str">
        <f>IF(ISBLANK(B648), "",IF(F648=B648, 'Calc - Win Probability'!N648, 1-'Calc - Win Probability'!N648))</f>
        <v/>
      </c>
      <c r="H648" s="15" t="str">
        <f t="shared" si="34"/>
        <v/>
      </c>
      <c r="I648" s="15" t="str">
        <f t="shared" si="35"/>
        <v/>
      </c>
      <c r="J648" s="1"/>
      <c r="K648" s="1"/>
      <c r="L648" s="1"/>
      <c r="M648" s="14"/>
      <c r="N648" s="18" t="str">
        <f t="shared" si="36"/>
        <v/>
      </c>
    </row>
    <row r="649" spans="1:14" x14ac:dyDescent="0.45">
      <c r="A649" s="9"/>
      <c r="B649" s="9"/>
      <c r="C649" s="9"/>
      <c r="D649" s="9"/>
      <c r="E649" s="15" t="str">
        <f>IF(ISBLANK(B649), "",ROUND(Calc!O649, 1))</f>
        <v/>
      </c>
      <c r="F649" s="15" t="str">
        <f t="shared" si="33"/>
        <v/>
      </c>
      <c r="G649" s="16" t="str">
        <f>IF(ISBLANK(B649), "",IF(F649=B649, 'Calc - Win Probability'!N649, 1-'Calc - Win Probability'!N649))</f>
        <v/>
      </c>
      <c r="H649" s="15" t="str">
        <f t="shared" si="34"/>
        <v/>
      </c>
      <c r="I649" s="15" t="str">
        <f t="shared" si="35"/>
        <v/>
      </c>
      <c r="J649" s="1"/>
      <c r="K649" s="1"/>
      <c r="L649" s="1"/>
      <c r="M649" s="14"/>
      <c r="N649" s="18" t="str">
        <f t="shared" si="36"/>
        <v/>
      </c>
    </row>
    <row r="650" spans="1:14" x14ac:dyDescent="0.45">
      <c r="A650" s="9"/>
      <c r="B650" s="9"/>
      <c r="C650" s="9"/>
      <c r="D650" s="9"/>
      <c r="E650" s="15" t="str">
        <f>IF(ISBLANK(B650), "",ROUND(Calc!O650, 1))</f>
        <v/>
      </c>
      <c r="F650" s="15" t="str">
        <f t="shared" si="33"/>
        <v/>
      </c>
      <c r="G650" s="16" t="str">
        <f>IF(ISBLANK(B650), "",IF(F650=B650, 'Calc - Win Probability'!N650, 1-'Calc - Win Probability'!N650))</f>
        <v/>
      </c>
      <c r="H650" s="15" t="str">
        <f t="shared" si="34"/>
        <v/>
      </c>
      <c r="I650" s="15" t="str">
        <f t="shared" si="35"/>
        <v/>
      </c>
      <c r="J650" s="1"/>
      <c r="K650" s="1"/>
      <c r="L650" s="1"/>
      <c r="M650" s="14"/>
      <c r="N650" s="18" t="str">
        <f t="shared" si="36"/>
        <v/>
      </c>
    </row>
    <row r="651" spans="1:14" x14ac:dyDescent="0.45">
      <c r="A651" s="9"/>
      <c r="B651" s="9"/>
      <c r="C651" s="9"/>
      <c r="D651" s="9"/>
      <c r="E651" s="15" t="str">
        <f>IF(ISBLANK(B651), "",ROUND(Calc!O651, 1))</f>
        <v/>
      </c>
      <c r="F651" s="15" t="str">
        <f t="shared" si="33"/>
        <v/>
      </c>
      <c r="G651" s="16" t="str">
        <f>IF(ISBLANK(B651), "",IF(F651=B651, 'Calc - Win Probability'!N651, 1-'Calc - Win Probability'!N651))</f>
        <v/>
      </c>
      <c r="H651" s="15" t="str">
        <f t="shared" si="34"/>
        <v/>
      </c>
      <c r="I651" s="15" t="str">
        <f t="shared" si="35"/>
        <v/>
      </c>
      <c r="J651" s="1"/>
      <c r="K651" s="1"/>
      <c r="L651" s="1"/>
      <c r="M651" s="14"/>
      <c r="N651" s="18" t="str">
        <f t="shared" si="36"/>
        <v/>
      </c>
    </row>
    <row r="652" spans="1:14" x14ac:dyDescent="0.45">
      <c r="A652" s="9"/>
      <c r="B652" s="9"/>
      <c r="C652" s="9"/>
      <c r="D652" s="9"/>
      <c r="E652" s="15" t="str">
        <f>IF(ISBLANK(B652), "",ROUND(Calc!O652, 1))</f>
        <v/>
      </c>
      <c r="F652" s="15" t="str">
        <f t="shared" si="33"/>
        <v/>
      </c>
      <c r="G652" s="16" t="str">
        <f>IF(ISBLANK(B652), "",IF(F652=B652, 'Calc - Win Probability'!N652, 1-'Calc - Win Probability'!N652))</f>
        <v/>
      </c>
      <c r="H652" s="15" t="str">
        <f t="shared" si="34"/>
        <v/>
      </c>
      <c r="I652" s="15" t="str">
        <f t="shared" si="35"/>
        <v/>
      </c>
      <c r="J652" s="1"/>
      <c r="K652" s="1"/>
      <c r="L652" s="1"/>
      <c r="M652" s="14"/>
      <c r="N652" s="18" t="str">
        <f t="shared" si="36"/>
        <v/>
      </c>
    </row>
    <row r="653" spans="1:14" x14ac:dyDescent="0.45">
      <c r="A653" s="9"/>
      <c r="B653" s="9"/>
      <c r="C653" s="9"/>
      <c r="D653" s="9"/>
      <c r="E653" s="15" t="str">
        <f>IF(ISBLANK(B653), "",ROUND(Calc!O653, 1))</f>
        <v/>
      </c>
      <c r="F653" s="15" t="str">
        <f t="shared" si="33"/>
        <v/>
      </c>
      <c r="G653" s="16" t="str">
        <f>IF(ISBLANK(B653), "",IF(F653=B653, 'Calc - Win Probability'!N653, 1-'Calc - Win Probability'!N653))</f>
        <v/>
      </c>
      <c r="H653" s="15" t="str">
        <f t="shared" si="34"/>
        <v/>
      </c>
      <c r="I653" s="15" t="str">
        <f t="shared" si="35"/>
        <v/>
      </c>
      <c r="J653" s="1"/>
      <c r="K653" s="1"/>
      <c r="L653" s="1"/>
      <c r="M653" s="14"/>
      <c r="N653" s="18" t="str">
        <f t="shared" si="36"/>
        <v/>
      </c>
    </row>
    <row r="654" spans="1:14" x14ac:dyDescent="0.45">
      <c r="A654" s="9"/>
      <c r="B654" s="9"/>
      <c r="C654" s="9"/>
      <c r="D654" s="9"/>
      <c r="E654" s="15" t="str">
        <f>IF(ISBLANK(B654), "",ROUND(Calc!O654, 1))</f>
        <v/>
      </c>
      <c r="F654" s="15" t="str">
        <f t="shared" si="33"/>
        <v/>
      </c>
      <c r="G654" s="16" t="str">
        <f>IF(ISBLANK(B654), "",IF(F654=B654, 'Calc - Win Probability'!N654, 1-'Calc - Win Probability'!N654))</f>
        <v/>
      </c>
      <c r="H654" s="15" t="str">
        <f t="shared" si="34"/>
        <v/>
      </c>
      <c r="I654" s="15" t="str">
        <f t="shared" si="35"/>
        <v/>
      </c>
      <c r="J654" s="1"/>
      <c r="K654" s="1"/>
      <c r="L654" s="1"/>
      <c r="M654" s="14"/>
      <c r="N654" s="18" t="str">
        <f t="shared" si="36"/>
        <v/>
      </c>
    </row>
    <row r="655" spans="1:14" x14ac:dyDescent="0.45">
      <c r="A655" s="9"/>
      <c r="B655" s="9"/>
      <c r="C655" s="9"/>
      <c r="D655" s="9"/>
      <c r="E655" s="15" t="str">
        <f>IF(ISBLANK(B655), "",ROUND(Calc!O655, 1))</f>
        <v/>
      </c>
      <c r="F655" s="15" t="str">
        <f t="shared" si="33"/>
        <v/>
      </c>
      <c r="G655" s="16" t="str">
        <f>IF(ISBLANK(B655), "",IF(F655=B655, 'Calc - Win Probability'!N655, 1-'Calc - Win Probability'!N655))</f>
        <v/>
      </c>
      <c r="H655" s="15" t="str">
        <f t="shared" si="34"/>
        <v/>
      </c>
      <c r="I655" s="15" t="str">
        <f t="shared" si="35"/>
        <v/>
      </c>
      <c r="J655" s="1"/>
      <c r="K655" s="1"/>
      <c r="L655" s="1"/>
      <c r="M655" s="14"/>
      <c r="N655" s="18" t="str">
        <f t="shared" si="36"/>
        <v/>
      </c>
    </row>
    <row r="656" spans="1:14" x14ac:dyDescent="0.45">
      <c r="A656" s="9"/>
      <c r="B656" s="9"/>
      <c r="C656" s="9"/>
      <c r="D656" s="9"/>
      <c r="E656" s="15" t="str">
        <f>IF(ISBLANK(B656), "",ROUND(Calc!O656, 1))</f>
        <v/>
      </c>
      <c r="F656" s="15" t="str">
        <f t="shared" si="33"/>
        <v/>
      </c>
      <c r="G656" s="16" t="str">
        <f>IF(ISBLANK(B656), "",IF(F656=B656, 'Calc - Win Probability'!N656, 1-'Calc - Win Probability'!N656))</f>
        <v/>
      </c>
      <c r="H656" s="15" t="str">
        <f t="shared" si="34"/>
        <v/>
      </c>
      <c r="I656" s="15" t="str">
        <f t="shared" si="35"/>
        <v/>
      </c>
      <c r="J656" s="1"/>
      <c r="K656" s="1"/>
      <c r="L656" s="1"/>
      <c r="M656" s="14"/>
      <c r="N656" s="18" t="str">
        <f t="shared" si="36"/>
        <v/>
      </c>
    </row>
    <row r="657" spans="1:14" x14ac:dyDescent="0.45">
      <c r="A657" s="9"/>
      <c r="B657" s="9"/>
      <c r="C657" s="9"/>
      <c r="D657" s="9"/>
      <c r="E657" s="15" t="str">
        <f>IF(ISBLANK(B657), "",ROUND(Calc!O657, 1))</f>
        <v/>
      </c>
      <c r="F657" s="15" t="str">
        <f t="shared" si="33"/>
        <v/>
      </c>
      <c r="G657" s="16" t="str">
        <f>IF(ISBLANK(B657), "",IF(F657=B657, 'Calc - Win Probability'!N657, 1-'Calc - Win Probability'!N657))</f>
        <v/>
      </c>
      <c r="H657" s="15" t="str">
        <f t="shared" si="34"/>
        <v/>
      </c>
      <c r="I657" s="15" t="str">
        <f t="shared" si="35"/>
        <v/>
      </c>
      <c r="J657" s="1"/>
      <c r="K657" s="1"/>
      <c r="L657" s="1"/>
      <c r="M657" s="14"/>
      <c r="N657" s="18" t="str">
        <f t="shared" si="36"/>
        <v/>
      </c>
    </row>
    <row r="658" spans="1:14" x14ac:dyDescent="0.45">
      <c r="A658" s="9"/>
      <c r="B658" s="9"/>
      <c r="C658" s="9"/>
      <c r="D658" s="9"/>
      <c r="E658" s="15" t="str">
        <f>IF(ISBLANK(B658), "",ROUND(Calc!O658, 1))</f>
        <v/>
      </c>
      <c r="F658" s="15" t="str">
        <f t="shared" si="33"/>
        <v/>
      </c>
      <c r="G658" s="16" t="str">
        <f>IF(ISBLANK(B658), "",IF(F658=B658, 'Calc - Win Probability'!N658, 1-'Calc - Win Probability'!N658))</f>
        <v/>
      </c>
      <c r="H658" s="15" t="str">
        <f t="shared" si="34"/>
        <v/>
      </c>
      <c r="I658" s="15" t="str">
        <f t="shared" si="35"/>
        <v/>
      </c>
      <c r="J658" s="1"/>
      <c r="K658" s="1"/>
      <c r="L658" s="1"/>
      <c r="M658" s="14"/>
      <c r="N658" s="18" t="str">
        <f t="shared" si="36"/>
        <v/>
      </c>
    </row>
    <row r="659" spans="1:14" x14ac:dyDescent="0.45">
      <c r="A659" s="9"/>
      <c r="B659" s="9"/>
      <c r="C659" s="9"/>
      <c r="D659" s="9"/>
      <c r="E659" s="15" t="str">
        <f>IF(ISBLANK(B659), "",ROUND(Calc!O659, 1))</f>
        <v/>
      </c>
      <c r="F659" s="15" t="str">
        <f t="shared" si="33"/>
        <v/>
      </c>
      <c r="G659" s="16" t="str">
        <f>IF(ISBLANK(B659), "",IF(F659=B659, 'Calc - Win Probability'!N659, 1-'Calc - Win Probability'!N659))</f>
        <v/>
      </c>
      <c r="H659" s="15" t="str">
        <f t="shared" si="34"/>
        <v/>
      </c>
      <c r="I659" s="15" t="str">
        <f t="shared" si="35"/>
        <v/>
      </c>
      <c r="J659" s="1"/>
      <c r="K659" s="1"/>
      <c r="L659" s="1"/>
      <c r="M659" s="14"/>
      <c r="N659" s="18" t="str">
        <f t="shared" si="36"/>
        <v/>
      </c>
    </row>
    <row r="660" spans="1:14" x14ac:dyDescent="0.45">
      <c r="A660" s="9"/>
      <c r="B660" s="9"/>
      <c r="C660" s="9"/>
      <c r="D660" s="9"/>
      <c r="E660" s="15" t="str">
        <f>IF(ISBLANK(B660), "",ROUND(Calc!O660, 1))</f>
        <v/>
      </c>
      <c r="F660" s="15" t="str">
        <f t="shared" si="33"/>
        <v/>
      </c>
      <c r="G660" s="16" t="str">
        <f>IF(ISBLANK(B660), "",IF(F660=B660, 'Calc - Win Probability'!N660, 1-'Calc - Win Probability'!N660))</f>
        <v/>
      </c>
      <c r="H660" s="15" t="str">
        <f t="shared" si="34"/>
        <v/>
      </c>
      <c r="I660" s="15" t="str">
        <f t="shared" si="35"/>
        <v/>
      </c>
      <c r="J660" s="1"/>
      <c r="K660" s="1"/>
      <c r="L660" s="1"/>
      <c r="M660" s="14"/>
      <c r="N660" s="18" t="str">
        <f t="shared" si="36"/>
        <v/>
      </c>
    </row>
    <row r="661" spans="1:14" x14ac:dyDescent="0.45">
      <c r="A661" s="9"/>
      <c r="B661" s="9"/>
      <c r="C661" s="9"/>
      <c r="D661" s="9"/>
      <c r="E661" s="15" t="str">
        <f>IF(ISBLANK(B661), "",ROUND(Calc!O661, 1))</f>
        <v/>
      </c>
      <c r="F661" s="15" t="str">
        <f t="shared" si="33"/>
        <v/>
      </c>
      <c r="G661" s="16" t="str">
        <f>IF(ISBLANK(B661), "",IF(F661=B661, 'Calc - Win Probability'!N661, 1-'Calc - Win Probability'!N661))</f>
        <v/>
      </c>
      <c r="H661" s="15" t="str">
        <f t="shared" si="34"/>
        <v/>
      </c>
      <c r="I661" s="15" t="str">
        <f t="shared" si="35"/>
        <v/>
      </c>
      <c r="J661" s="1"/>
      <c r="K661" s="1"/>
      <c r="L661" s="1"/>
      <c r="M661" s="14"/>
      <c r="N661" s="18" t="str">
        <f t="shared" si="36"/>
        <v/>
      </c>
    </row>
    <row r="662" spans="1:14" x14ac:dyDescent="0.45">
      <c r="A662" s="9"/>
      <c r="B662" s="9"/>
      <c r="C662" s="9"/>
      <c r="D662" s="9"/>
      <c r="E662" s="15" t="str">
        <f>IF(ISBLANK(B662), "",ROUND(Calc!O662, 1))</f>
        <v/>
      </c>
      <c r="F662" s="15" t="str">
        <f t="shared" si="33"/>
        <v/>
      </c>
      <c r="G662" s="16" t="str">
        <f>IF(ISBLANK(B662), "",IF(F662=B662, 'Calc - Win Probability'!N662, 1-'Calc - Win Probability'!N662))</f>
        <v/>
      </c>
      <c r="H662" s="15" t="str">
        <f t="shared" si="34"/>
        <v/>
      </c>
      <c r="I662" s="15" t="str">
        <f t="shared" si="35"/>
        <v/>
      </c>
      <c r="J662" s="1"/>
      <c r="K662" s="1"/>
      <c r="L662" s="1"/>
      <c r="M662" s="14"/>
      <c r="N662" s="18" t="str">
        <f t="shared" si="36"/>
        <v/>
      </c>
    </row>
    <row r="663" spans="1:14" x14ac:dyDescent="0.45">
      <c r="A663" s="9"/>
      <c r="B663" s="9"/>
      <c r="C663" s="9"/>
      <c r="D663" s="9"/>
      <c r="E663" s="15" t="str">
        <f>IF(ISBLANK(B663), "",ROUND(Calc!O663, 1))</f>
        <v/>
      </c>
      <c r="F663" s="15" t="str">
        <f t="shared" si="33"/>
        <v/>
      </c>
      <c r="G663" s="16" t="str">
        <f>IF(ISBLANK(B663), "",IF(F663=B663, 'Calc - Win Probability'!N663, 1-'Calc - Win Probability'!N663))</f>
        <v/>
      </c>
      <c r="H663" s="15" t="str">
        <f t="shared" si="34"/>
        <v/>
      </c>
      <c r="I663" s="15" t="str">
        <f t="shared" si="35"/>
        <v/>
      </c>
      <c r="J663" s="1"/>
      <c r="K663" s="1"/>
      <c r="L663" s="1"/>
      <c r="M663" s="14"/>
      <c r="N663" s="18" t="str">
        <f t="shared" si="36"/>
        <v/>
      </c>
    </row>
    <row r="664" spans="1:14" x14ac:dyDescent="0.45">
      <c r="A664" s="9"/>
      <c r="B664" s="9"/>
      <c r="C664" s="9"/>
      <c r="D664" s="9"/>
      <c r="E664" s="15" t="str">
        <f>IF(ISBLANK(B664), "",ROUND(Calc!O664, 1))</f>
        <v/>
      </c>
      <c r="F664" s="15" t="str">
        <f t="shared" si="33"/>
        <v/>
      </c>
      <c r="G664" s="16" t="str">
        <f>IF(ISBLANK(B664), "",IF(F664=B664, 'Calc - Win Probability'!N664, 1-'Calc - Win Probability'!N664))</f>
        <v/>
      </c>
      <c r="H664" s="15" t="str">
        <f t="shared" si="34"/>
        <v/>
      </c>
      <c r="I664" s="15" t="str">
        <f t="shared" si="35"/>
        <v/>
      </c>
      <c r="J664" s="1"/>
      <c r="K664" s="1"/>
      <c r="L664" s="1"/>
      <c r="M664" s="14"/>
      <c r="N664" s="18" t="str">
        <f t="shared" si="36"/>
        <v/>
      </c>
    </row>
    <row r="665" spans="1:14" x14ac:dyDescent="0.45">
      <c r="A665" s="9"/>
      <c r="B665" s="9"/>
      <c r="C665" s="9"/>
      <c r="D665" s="9"/>
      <c r="E665" s="15" t="str">
        <f>IF(ISBLANK(B665), "",ROUND(Calc!O665, 1))</f>
        <v/>
      </c>
      <c r="F665" s="15" t="str">
        <f t="shared" si="33"/>
        <v/>
      </c>
      <c r="G665" s="16" t="str">
        <f>IF(ISBLANK(B665), "",IF(F665=B665, 'Calc - Win Probability'!N665, 1-'Calc - Win Probability'!N665))</f>
        <v/>
      </c>
      <c r="H665" s="15" t="str">
        <f t="shared" si="34"/>
        <v/>
      </c>
      <c r="I665" s="15" t="str">
        <f t="shared" si="35"/>
        <v/>
      </c>
      <c r="J665" s="1"/>
      <c r="K665" s="1"/>
      <c r="L665" s="1"/>
      <c r="M665" s="14"/>
      <c r="N665" s="18" t="str">
        <f t="shared" si="36"/>
        <v/>
      </c>
    </row>
    <row r="666" spans="1:14" x14ac:dyDescent="0.45">
      <c r="A666" s="9"/>
      <c r="B666" s="9"/>
      <c r="C666" s="9"/>
      <c r="D666" s="9"/>
      <c r="E666" s="15" t="str">
        <f>IF(ISBLANK(B666), "",ROUND(Calc!O666, 1))</f>
        <v/>
      </c>
      <c r="F666" s="15" t="str">
        <f t="shared" ref="F666:F729" si="37">IF(ISBLANK(B666), "",IF(E666&gt;0,C666,B666))</f>
        <v/>
      </c>
      <c r="G666" s="16" t="str">
        <f>IF(ISBLANK(B666), "",IF(F666=B666, 'Calc - Win Probability'!N666, 1-'Calc - Win Probability'!N666))</f>
        <v/>
      </c>
      <c r="H666" s="15" t="str">
        <f t="shared" ref="H666:H729" si="38">IF(ISBLANK(B666),"",IF(E666&lt;D666, "Y","N"))</f>
        <v/>
      </c>
      <c r="I666" s="15" t="str">
        <f t="shared" ref="I666:I729" si="39">IF(ISBLANK(B666),"",IF(OR(AND(E666&lt;0, E666&lt;D666), AND(E666&gt;0, E666&gt;D666)),"Y","N"))</f>
        <v/>
      </c>
      <c r="J666" s="1"/>
      <c r="K666" s="1"/>
      <c r="L666" s="1"/>
      <c r="M666" s="14"/>
      <c r="N666" s="18" t="str">
        <f t="shared" ref="N666:N729" si="40">IF(ISBLANK(L666), "", D666)</f>
        <v/>
      </c>
    </row>
    <row r="667" spans="1:14" x14ac:dyDescent="0.45">
      <c r="A667" s="9"/>
      <c r="B667" s="9"/>
      <c r="C667" s="9"/>
      <c r="D667" s="9"/>
      <c r="E667" s="15" t="str">
        <f>IF(ISBLANK(B667), "",ROUND(Calc!O667, 1))</f>
        <v/>
      </c>
      <c r="F667" s="15" t="str">
        <f t="shared" si="37"/>
        <v/>
      </c>
      <c r="G667" s="16" t="str">
        <f>IF(ISBLANK(B667), "",IF(F667=B667, 'Calc - Win Probability'!N667, 1-'Calc - Win Probability'!N667))</f>
        <v/>
      </c>
      <c r="H667" s="15" t="str">
        <f t="shared" si="38"/>
        <v/>
      </c>
      <c r="I667" s="15" t="str">
        <f t="shared" si="39"/>
        <v/>
      </c>
      <c r="J667" s="1"/>
      <c r="K667" s="1"/>
      <c r="L667" s="1"/>
      <c r="M667" s="14"/>
      <c r="N667" s="18" t="str">
        <f t="shared" si="40"/>
        <v/>
      </c>
    </row>
    <row r="668" spans="1:14" x14ac:dyDescent="0.45">
      <c r="A668" s="9"/>
      <c r="B668" s="9"/>
      <c r="C668" s="9"/>
      <c r="D668" s="9"/>
      <c r="E668" s="15" t="str">
        <f>IF(ISBLANK(B668), "",ROUND(Calc!O668, 1))</f>
        <v/>
      </c>
      <c r="F668" s="15" t="str">
        <f t="shared" si="37"/>
        <v/>
      </c>
      <c r="G668" s="16" t="str">
        <f>IF(ISBLANK(B668), "",IF(F668=B668, 'Calc - Win Probability'!N668, 1-'Calc - Win Probability'!N668))</f>
        <v/>
      </c>
      <c r="H668" s="15" t="str">
        <f t="shared" si="38"/>
        <v/>
      </c>
      <c r="I668" s="15" t="str">
        <f t="shared" si="39"/>
        <v/>
      </c>
      <c r="J668" s="1"/>
      <c r="K668" s="1"/>
      <c r="L668" s="1"/>
      <c r="M668" s="14"/>
      <c r="N668" s="18" t="str">
        <f t="shared" si="40"/>
        <v/>
      </c>
    </row>
    <row r="669" spans="1:14" x14ac:dyDescent="0.45">
      <c r="A669" s="9"/>
      <c r="B669" s="9"/>
      <c r="C669" s="9"/>
      <c r="D669" s="9"/>
      <c r="E669" s="15" t="str">
        <f>IF(ISBLANK(B669), "",ROUND(Calc!O669, 1))</f>
        <v/>
      </c>
      <c r="F669" s="15" t="str">
        <f t="shared" si="37"/>
        <v/>
      </c>
      <c r="G669" s="16" t="str">
        <f>IF(ISBLANK(B669), "",IF(F669=B669, 'Calc - Win Probability'!N669, 1-'Calc - Win Probability'!N669))</f>
        <v/>
      </c>
      <c r="H669" s="15" t="str">
        <f t="shared" si="38"/>
        <v/>
      </c>
      <c r="I669" s="15" t="str">
        <f t="shared" si="39"/>
        <v/>
      </c>
      <c r="J669" s="1"/>
      <c r="K669" s="1"/>
      <c r="L669" s="1"/>
      <c r="M669" s="14"/>
      <c r="N669" s="18" t="str">
        <f t="shared" si="40"/>
        <v/>
      </c>
    </row>
    <row r="670" spans="1:14" x14ac:dyDescent="0.45">
      <c r="A670" s="9"/>
      <c r="B670" s="9"/>
      <c r="C670" s="9"/>
      <c r="D670" s="9"/>
      <c r="E670" s="15" t="str">
        <f>IF(ISBLANK(B670), "",ROUND(Calc!O670, 1))</f>
        <v/>
      </c>
      <c r="F670" s="15" t="str">
        <f t="shared" si="37"/>
        <v/>
      </c>
      <c r="G670" s="16" t="str">
        <f>IF(ISBLANK(B670), "",IF(F670=B670, 'Calc - Win Probability'!N670, 1-'Calc - Win Probability'!N670))</f>
        <v/>
      </c>
      <c r="H670" s="15" t="str">
        <f t="shared" si="38"/>
        <v/>
      </c>
      <c r="I670" s="15" t="str">
        <f t="shared" si="39"/>
        <v/>
      </c>
      <c r="J670" s="1"/>
      <c r="K670" s="1"/>
      <c r="L670" s="1"/>
      <c r="M670" s="14"/>
      <c r="N670" s="18" t="str">
        <f t="shared" si="40"/>
        <v/>
      </c>
    </row>
    <row r="671" spans="1:14" x14ac:dyDescent="0.45">
      <c r="A671" s="9"/>
      <c r="B671" s="9"/>
      <c r="C671" s="9"/>
      <c r="D671" s="9"/>
      <c r="E671" s="15" t="str">
        <f>IF(ISBLANK(B671), "",ROUND(Calc!O671, 1))</f>
        <v/>
      </c>
      <c r="F671" s="15" t="str">
        <f t="shared" si="37"/>
        <v/>
      </c>
      <c r="G671" s="16" t="str">
        <f>IF(ISBLANK(B671), "",IF(F671=B671, 'Calc - Win Probability'!N671, 1-'Calc - Win Probability'!N671))</f>
        <v/>
      </c>
      <c r="H671" s="15" t="str">
        <f t="shared" si="38"/>
        <v/>
      </c>
      <c r="I671" s="15" t="str">
        <f t="shared" si="39"/>
        <v/>
      </c>
      <c r="J671" s="1"/>
      <c r="K671" s="1"/>
      <c r="L671" s="1"/>
      <c r="M671" s="14"/>
      <c r="N671" s="18" t="str">
        <f t="shared" si="40"/>
        <v/>
      </c>
    </row>
    <row r="672" spans="1:14" x14ac:dyDescent="0.45">
      <c r="A672" s="9"/>
      <c r="B672" s="9"/>
      <c r="C672" s="9"/>
      <c r="D672" s="9"/>
      <c r="E672" s="15" t="str">
        <f>IF(ISBLANK(B672), "",ROUND(Calc!O672, 1))</f>
        <v/>
      </c>
      <c r="F672" s="15" t="str">
        <f t="shared" si="37"/>
        <v/>
      </c>
      <c r="G672" s="16" t="str">
        <f>IF(ISBLANK(B672), "",IF(F672=B672, 'Calc - Win Probability'!N672, 1-'Calc - Win Probability'!N672))</f>
        <v/>
      </c>
      <c r="H672" s="15" t="str">
        <f t="shared" si="38"/>
        <v/>
      </c>
      <c r="I672" s="15" t="str">
        <f t="shared" si="39"/>
        <v/>
      </c>
      <c r="J672" s="1"/>
      <c r="K672" s="1"/>
      <c r="L672" s="1"/>
      <c r="M672" s="14"/>
      <c r="N672" s="18" t="str">
        <f t="shared" si="40"/>
        <v/>
      </c>
    </row>
    <row r="673" spans="1:14" x14ac:dyDescent="0.45">
      <c r="A673" s="9"/>
      <c r="B673" s="9"/>
      <c r="C673" s="9"/>
      <c r="D673" s="9"/>
      <c r="E673" s="15" t="str">
        <f>IF(ISBLANK(B673), "",ROUND(Calc!O673, 1))</f>
        <v/>
      </c>
      <c r="F673" s="15" t="str">
        <f t="shared" si="37"/>
        <v/>
      </c>
      <c r="G673" s="16" t="str">
        <f>IF(ISBLANK(B673), "",IF(F673=B673, 'Calc - Win Probability'!N673, 1-'Calc - Win Probability'!N673))</f>
        <v/>
      </c>
      <c r="H673" s="15" t="str">
        <f t="shared" si="38"/>
        <v/>
      </c>
      <c r="I673" s="15" t="str">
        <f t="shared" si="39"/>
        <v/>
      </c>
      <c r="J673" s="1"/>
      <c r="K673" s="1"/>
      <c r="L673" s="1"/>
      <c r="M673" s="14"/>
      <c r="N673" s="18" t="str">
        <f t="shared" si="40"/>
        <v/>
      </c>
    </row>
    <row r="674" spans="1:14" x14ac:dyDescent="0.45">
      <c r="A674" s="9"/>
      <c r="B674" s="9"/>
      <c r="C674" s="9"/>
      <c r="D674" s="9"/>
      <c r="E674" s="15" t="str">
        <f>IF(ISBLANK(B674), "",ROUND(Calc!O674, 1))</f>
        <v/>
      </c>
      <c r="F674" s="15" t="str">
        <f t="shared" si="37"/>
        <v/>
      </c>
      <c r="G674" s="16" t="str">
        <f>IF(ISBLANK(B674), "",IF(F674=B674, 'Calc - Win Probability'!N674, 1-'Calc - Win Probability'!N674))</f>
        <v/>
      </c>
      <c r="H674" s="15" t="str">
        <f t="shared" si="38"/>
        <v/>
      </c>
      <c r="I674" s="15" t="str">
        <f t="shared" si="39"/>
        <v/>
      </c>
      <c r="J674" s="1"/>
      <c r="K674" s="1"/>
      <c r="L674" s="1"/>
      <c r="M674" s="14"/>
      <c r="N674" s="18" t="str">
        <f t="shared" si="40"/>
        <v/>
      </c>
    </row>
    <row r="675" spans="1:14" x14ac:dyDescent="0.45">
      <c r="A675" s="9"/>
      <c r="B675" s="9"/>
      <c r="C675" s="9"/>
      <c r="D675" s="9"/>
      <c r="E675" s="15" t="str">
        <f>IF(ISBLANK(B675), "",ROUND(Calc!O675, 1))</f>
        <v/>
      </c>
      <c r="F675" s="15" t="str">
        <f t="shared" si="37"/>
        <v/>
      </c>
      <c r="G675" s="16" t="str">
        <f>IF(ISBLANK(B675), "",IF(F675=B675, 'Calc - Win Probability'!N675, 1-'Calc - Win Probability'!N675))</f>
        <v/>
      </c>
      <c r="H675" s="15" t="str">
        <f t="shared" si="38"/>
        <v/>
      </c>
      <c r="I675" s="15" t="str">
        <f t="shared" si="39"/>
        <v/>
      </c>
      <c r="J675" s="1"/>
      <c r="K675" s="1"/>
      <c r="L675" s="1"/>
      <c r="M675" s="14"/>
      <c r="N675" s="18" t="str">
        <f t="shared" si="40"/>
        <v/>
      </c>
    </row>
    <row r="676" spans="1:14" x14ac:dyDescent="0.45">
      <c r="A676" s="9"/>
      <c r="B676" s="9"/>
      <c r="C676" s="9"/>
      <c r="D676" s="9"/>
      <c r="E676" s="15" t="str">
        <f>IF(ISBLANK(B676), "",ROUND(Calc!O676, 1))</f>
        <v/>
      </c>
      <c r="F676" s="15" t="str">
        <f t="shared" si="37"/>
        <v/>
      </c>
      <c r="G676" s="16" t="str">
        <f>IF(ISBLANK(B676), "",IF(F676=B676, 'Calc - Win Probability'!N676, 1-'Calc - Win Probability'!N676))</f>
        <v/>
      </c>
      <c r="H676" s="15" t="str">
        <f t="shared" si="38"/>
        <v/>
      </c>
      <c r="I676" s="15" t="str">
        <f t="shared" si="39"/>
        <v/>
      </c>
      <c r="J676" s="1"/>
      <c r="K676" s="1"/>
      <c r="L676" s="1"/>
      <c r="M676" s="14"/>
      <c r="N676" s="18" t="str">
        <f t="shared" si="40"/>
        <v/>
      </c>
    </row>
    <row r="677" spans="1:14" x14ac:dyDescent="0.45">
      <c r="A677" s="9"/>
      <c r="B677" s="9"/>
      <c r="C677" s="9"/>
      <c r="D677" s="9"/>
      <c r="E677" s="15" t="str">
        <f>IF(ISBLANK(B677), "",ROUND(Calc!O677, 1))</f>
        <v/>
      </c>
      <c r="F677" s="15" t="str">
        <f t="shared" si="37"/>
        <v/>
      </c>
      <c r="G677" s="16" t="str">
        <f>IF(ISBLANK(B677), "",IF(F677=B677, 'Calc - Win Probability'!N677, 1-'Calc - Win Probability'!N677))</f>
        <v/>
      </c>
      <c r="H677" s="15" t="str">
        <f t="shared" si="38"/>
        <v/>
      </c>
      <c r="I677" s="15" t="str">
        <f t="shared" si="39"/>
        <v/>
      </c>
      <c r="J677" s="1"/>
      <c r="K677" s="1"/>
      <c r="L677" s="1"/>
      <c r="M677" s="14"/>
      <c r="N677" s="18" t="str">
        <f t="shared" si="40"/>
        <v/>
      </c>
    </row>
    <row r="678" spans="1:14" x14ac:dyDescent="0.45">
      <c r="A678" s="9"/>
      <c r="B678" s="9"/>
      <c r="C678" s="9"/>
      <c r="D678" s="9"/>
      <c r="E678" s="15" t="str">
        <f>IF(ISBLANK(B678), "",ROUND(Calc!O678, 1))</f>
        <v/>
      </c>
      <c r="F678" s="15" t="str">
        <f t="shared" si="37"/>
        <v/>
      </c>
      <c r="G678" s="16" t="str">
        <f>IF(ISBLANK(B678), "",IF(F678=B678, 'Calc - Win Probability'!N678, 1-'Calc - Win Probability'!N678))</f>
        <v/>
      </c>
      <c r="H678" s="15" t="str">
        <f t="shared" si="38"/>
        <v/>
      </c>
      <c r="I678" s="15" t="str">
        <f t="shared" si="39"/>
        <v/>
      </c>
      <c r="J678" s="1"/>
      <c r="K678" s="1"/>
      <c r="L678" s="1"/>
      <c r="M678" s="14"/>
      <c r="N678" s="18" t="str">
        <f t="shared" si="40"/>
        <v/>
      </c>
    </row>
    <row r="679" spans="1:14" x14ac:dyDescent="0.45">
      <c r="A679" s="9"/>
      <c r="B679" s="9"/>
      <c r="C679" s="9"/>
      <c r="D679" s="9"/>
      <c r="E679" s="15" t="str">
        <f>IF(ISBLANK(B679), "",ROUND(Calc!O679, 1))</f>
        <v/>
      </c>
      <c r="F679" s="15" t="str">
        <f t="shared" si="37"/>
        <v/>
      </c>
      <c r="G679" s="16" t="str">
        <f>IF(ISBLANK(B679), "",IF(F679=B679, 'Calc - Win Probability'!N679, 1-'Calc - Win Probability'!N679))</f>
        <v/>
      </c>
      <c r="H679" s="15" t="str">
        <f t="shared" si="38"/>
        <v/>
      </c>
      <c r="I679" s="15" t="str">
        <f t="shared" si="39"/>
        <v/>
      </c>
      <c r="J679" s="1"/>
      <c r="K679" s="1"/>
      <c r="L679" s="1"/>
      <c r="M679" s="14"/>
      <c r="N679" s="18" t="str">
        <f t="shared" si="40"/>
        <v/>
      </c>
    </row>
    <row r="680" spans="1:14" x14ac:dyDescent="0.45">
      <c r="A680" s="9"/>
      <c r="B680" s="9"/>
      <c r="C680" s="9"/>
      <c r="D680" s="9"/>
      <c r="E680" s="15" t="str">
        <f>IF(ISBLANK(B680), "",ROUND(Calc!O680, 1))</f>
        <v/>
      </c>
      <c r="F680" s="15" t="str">
        <f t="shared" si="37"/>
        <v/>
      </c>
      <c r="G680" s="16" t="str">
        <f>IF(ISBLANK(B680), "",IF(F680=B680, 'Calc - Win Probability'!N680, 1-'Calc - Win Probability'!N680))</f>
        <v/>
      </c>
      <c r="H680" s="15" t="str">
        <f t="shared" si="38"/>
        <v/>
      </c>
      <c r="I680" s="15" t="str">
        <f t="shared" si="39"/>
        <v/>
      </c>
      <c r="J680" s="1"/>
      <c r="K680" s="1"/>
      <c r="L680" s="1"/>
      <c r="M680" s="14"/>
      <c r="N680" s="18" t="str">
        <f t="shared" si="40"/>
        <v/>
      </c>
    </row>
    <row r="681" spans="1:14" x14ac:dyDescent="0.45">
      <c r="A681" s="9"/>
      <c r="B681" s="9"/>
      <c r="C681" s="9"/>
      <c r="D681" s="9"/>
      <c r="E681" s="15" t="str">
        <f>IF(ISBLANK(B681), "",ROUND(Calc!O681, 1))</f>
        <v/>
      </c>
      <c r="F681" s="15" t="str">
        <f t="shared" si="37"/>
        <v/>
      </c>
      <c r="G681" s="16" t="str">
        <f>IF(ISBLANK(B681), "",IF(F681=B681, 'Calc - Win Probability'!N681, 1-'Calc - Win Probability'!N681))</f>
        <v/>
      </c>
      <c r="H681" s="15" t="str">
        <f t="shared" si="38"/>
        <v/>
      </c>
      <c r="I681" s="15" t="str">
        <f t="shared" si="39"/>
        <v/>
      </c>
      <c r="J681" s="1"/>
      <c r="K681" s="1"/>
      <c r="L681" s="1"/>
      <c r="M681" s="14"/>
      <c r="N681" s="18" t="str">
        <f t="shared" si="40"/>
        <v/>
      </c>
    </row>
    <row r="682" spans="1:14" x14ac:dyDescent="0.45">
      <c r="A682" s="9"/>
      <c r="B682" s="9"/>
      <c r="C682" s="9"/>
      <c r="D682" s="9"/>
      <c r="E682" s="15" t="str">
        <f>IF(ISBLANK(B682), "",ROUND(Calc!O682, 1))</f>
        <v/>
      </c>
      <c r="F682" s="15" t="str">
        <f t="shared" si="37"/>
        <v/>
      </c>
      <c r="G682" s="16" t="str">
        <f>IF(ISBLANK(B682), "",IF(F682=B682, 'Calc - Win Probability'!N682, 1-'Calc - Win Probability'!N682))</f>
        <v/>
      </c>
      <c r="H682" s="15" t="str">
        <f t="shared" si="38"/>
        <v/>
      </c>
      <c r="I682" s="15" t="str">
        <f t="shared" si="39"/>
        <v/>
      </c>
      <c r="J682" s="1"/>
      <c r="K682" s="1"/>
      <c r="L682" s="1"/>
      <c r="M682" s="14"/>
      <c r="N682" s="18" t="str">
        <f t="shared" si="40"/>
        <v/>
      </c>
    </row>
    <row r="683" spans="1:14" x14ac:dyDescent="0.45">
      <c r="A683" s="9"/>
      <c r="B683" s="9"/>
      <c r="C683" s="9"/>
      <c r="D683" s="9"/>
      <c r="E683" s="15" t="str">
        <f>IF(ISBLANK(B683), "",ROUND(Calc!O683, 1))</f>
        <v/>
      </c>
      <c r="F683" s="15" t="str">
        <f t="shared" si="37"/>
        <v/>
      </c>
      <c r="G683" s="16" t="str">
        <f>IF(ISBLANK(B683), "",IF(F683=B683, 'Calc - Win Probability'!N683, 1-'Calc - Win Probability'!N683))</f>
        <v/>
      </c>
      <c r="H683" s="15" t="str">
        <f t="shared" si="38"/>
        <v/>
      </c>
      <c r="I683" s="15" t="str">
        <f t="shared" si="39"/>
        <v/>
      </c>
      <c r="J683" s="1"/>
      <c r="K683" s="1"/>
      <c r="L683" s="1"/>
      <c r="M683" s="14"/>
      <c r="N683" s="18" t="str">
        <f t="shared" si="40"/>
        <v/>
      </c>
    </row>
    <row r="684" spans="1:14" x14ac:dyDescent="0.45">
      <c r="A684" s="9"/>
      <c r="B684" s="9"/>
      <c r="C684" s="9"/>
      <c r="D684" s="9"/>
      <c r="E684" s="15" t="str">
        <f>IF(ISBLANK(B684), "",ROUND(Calc!O684, 1))</f>
        <v/>
      </c>
      <c r="F684" s="15" t="str">
        <f t="shared" si="37"/>
        <v/>
      </c>
      <c r="G684" s="16" t="str">
        <f>IF(ISBLANK(B684), "",IF(F684=B684, 'Calc - Win Probability'!N684, 1-'Calc - Win Probability'!N684))</f>
        <v/>
      </c>
      <c r="H684" s="15" t="str">
        <f t="shared" si="38"/>
        <v/>
      </c>
      <c r="I684" s="15" t="str">
        <f t="shared" si="39"/>
        <v/>
      </c>
      <c r="J684" s="1"/>
      <c r="K684" s="1"/>
      <c r="L684" s="1"/>
      <c r="M684" s="14"/>
      <c r="N684" s="18" t="str">
        <f t="shared" si="40"/>
        <v/>
      </c>
    </row>
    <row r="685" spans="1:14" x14ac:dyDescent="0.45">
      <c r="A685" s="9"/>
      <c r="B685" s="9"/>
      <c r="C685" s="9"/>
      <c r="D685" s="9"/>
      <c r="E685" s="15" t="str">
        <f>IF(ISBLANK(B685), "",ROUND(Calc!O685, 1))</f>
        <v/>
      </c>
      <c r="F685" s="15" t="str">
        <f t="shared" si="37"/>
        <v/>
      </c>
      <c r="G685" s="16" t="str">
        <f>IF(ISBLANK(B685), "",IF(F685=B685, 'Calc - Win Probability'!N685, 1-'Calc - Win Probability'!N685))</f>
        <v/>
      </c>
      <c r="H685" s="15" t="str">
        <f t="shared" si="38"/>
        <v/>
      </c>
      <c r="I685" s="15" t="str">
        <f t="shared" si="39"/>
        <v/>
      </c>
      <c r="J685" s="1"/>
      <c r="K685" s="1"/>
      <c r="L685" s="1"/>
      <c r="M685" s="14"/>
      <c r="N685" s="18" t="str">
        <f t="shared" si="40"/>
        <v/>
      </c>
    </row>
    <row r="686" spans="1:14" x14ac:dyDescent="0.45">
      <c r="A686" s="9"/>
      <c r="B686" s="9"/>
      <c r="C686" s="9"/>
      <c r="D686" s="9"/>
      <c r="E686" s="15" t="str">
        <f>IF(ISBLANK(B686), "",ROUND(Calc!O686, 1))</f>
        <v/>
      </c>
      <c r="F686" s="15" t="str">
        <f t="shared" si="37"/>
        <v/>
      </c>
      <c r="G686" s="16" t="str">
        <f>IF(ISBLANK(B686), "",IF(F686=B686, 'Calc - Win Probability'!N686, 1-'Calc - Win Probability'!N686))</f>
        <v/>
      </c>
      <c r="H686" s="15" t="str">
        <f t="shared" si="38"/>
        <v/>
      </c>
      <c r="I686" s="15" t="str">
        <f t="shared" si="39"/>
        <v/>
      </c>
      <c r="J686" s="1"/>
      <c r="K686" s="1"/>
      <c r="L686" s="1"/>
      <c r="M686" s="14"/>
      <c r="N686" s="18" t="str">
        <f t="shared" si="40"/>
        <v/>
      </c>
    </row>
    <row r="687" spans="1:14" x14ac:dyDescent="0.45">
      <c r="A687" s="9"/>
      <c r="B687" s="9"/>
      <c r="C687" s="9"/>
      <c r="D687" s="9"/>
      <c r="E687" s="15" t="str">
        <f>IF(ISBLANK(B687), "",ROUND(Calc!O687, 1))</f>
        <v/>
      </c>
      <c r="F687" s="15" t="str">
        <f t="shared" si="37"/>
        <v/>
      </c>
      <c r="G687" s="16" t="str">
        <f>IF(ISBLANK(B687), "",IF(F687=B687, 'Calc - Win Probability'!N687, 1-'Calc - Win Probability'!N687))</f>
        <v/>
      </c>
      <c r="H687" s="15" t="str">
        <f t="shared" si="38"/>
        <v/>
      </c>
      <c r="I687" s="15" t="str">
        <f t="shared" si="39"/>
        <v/>
      </c>
      <c r="J687" s="1"/>
      <c r="K687" s="1"/>
      <c r="L687" s="1"/>
      <c r="M687" s="14"/>
      <c r="N687" s="18" t="str">
        <f t="shared" si="40"/>
        <v/>
      </c>
    </row>
    <row r="688" spans="1:14" x14ac:dyDescent="0.45">
      <c r="A688" s="9"/>
      <c r="B688" s="9"/>
      <c r="C688" s="9"/>
      <c r="D688" s="9"/>
      <c r="E688" s="15" t="str">
        <f>IF(ISBLANK(B688), "",ROUND(Calc!O688, 1))</f>
        <v/>
      </c>
      <c r="F688" s="15" t="str">
        <f t="shared" si="37"/>
        <v/>
      </c>
      <c r="G688" s="16" t="str">
        <f>IF(ISBLANK(B688), "",IF(F688=B688, 'Calc - Win Probability'!N688, 1-'Calc - Win Probability'!N688))</f>
        <v/>
      </c>
      <c r="H688" s="15" t="str">
        <f t="shared" si="38"/>
        <v/>
      </c>
      <c r="I688" s="15" t="str">
        <f t="shared" si="39"/>
        <v/>
      </c>
      <c r="J688" s="1"/>
      <c r="K688" s="1"/>
      <c r="L688" s="1"/>
      <c r="M688" s="14"/>
      <c r="N688" s="18" t="str">
        <f t="shared" si="40"/>
        <v/>
      </c>
    </row>
    <row r="689" spans="1:14" x14ac:dyDescent="0.45">
      <c r="A689" s="9"/>
      <c r="B689" s="9"/>
      <c r="C689" s="9"/>
      <c r="D689" s="9"/>
      <c r="E689" s="15" t="str">
        <f>IF(ISBLANK(B689), "",ROUND(Calc!O689, 1))</f>
        <v/>
      </c>
      <c r="F689" s="15" t="str">
        <f t="shared" si="37"/>
        <v/>
      </c>
      <c r="G689" s="16" t="str">
        <f>IF(ISBLANK(B689), "",IF(F689=B689, 'Calc - Win Probability'!N689, 1-'Calc - Win Probability'!N689))</f>
        <v/>
      </c>
      <c r="H689" s="15" t="str">
        <f t="shared" si="38"/>
        <v/>
      </c>
      <c r="I689" s="15" t="str">
        <f t="shared" si="39"/>
        <v/>
      </c>
      <c r="J689" s="1"/>
      <c r="K689" s="1"/>
      <c r="L689" s="1"/>
      <c r="M689" s="14"/>
      <c r="N689" s="18" t="str">
        <f t="shared" si="40"/>
        <v/>
      </c>
    </row>
    <row r="690" spans="1:14" x14ac:dyDescent="0.45">
      <c r="A690" s="9"/>
      <c r="B690" s="9"/>
      <c r="C690" s="9"/>
      <c r="D690" s="9"/>
      <c r="E690" s="15" t="str">
        <f>IF(ISBLANK(B690), "",ROUND(Calc!O690, 1))</f>
        <v/>
      </c>
      <c r="F690" s="15" t="str">
        <f t="shared" si="37"/>
        <v/>
      </c>
      <c r="G690" s="16" t="str">
        <f>IF(ISBLANK(B690), "",IF(F690=B690, 'Calc - Win Probability'!N690, 1-'Calc - Win Probability'!N690))</f>
        <v/>
      </c>
      <c r="H690" s="15" t="str">
        <f t="shared" si="38"/>
        <v/>
      </c>
      <c r="I690" s="15" t="str">
        <f t="shared" si="39"/>
        <v/>
      </c>
      <c r="J690" s="1"/>
      <c r="K690" s="1"/>
      <c r="L690" s="1"/>
      <c r="M690" s="14"/>
      <c r="N690" s="18" t="str">
        <f t="shared" si="40"/>
        <v/>
      </c>
    </row>
    <row r="691" spans="1:14" x14ac:dyDescent="0.45">
      <c r="A691" s="9"/>
      <c r="B691" s="9"/>
      <c r="C691" s="9"/>
      <c r="D691" s="9"/>
      <c r="E691" s="15" t="str">
        <f>IF(ISBLANK(B691), "",ROUND(Calc!O691, 1))</f>
        <v/>
      </c>
      <c r="F691" s="15" t="str">
        <f t="shared" si="37"/>
        <v/>
      </c>
      <c r="G691" s="16" t="str">
        <f>IF(ISBLANK(B691), "",IF(F691=B691, 'Calc - Win Probability'!N691, 1-'Calc - Win Probability'!N691))</f>
        <v/>
      </c>
      <c r="H691" s="15" t="str">
        <f t="shared" si="38"/>
        <v/>
      </c>
      <c r="I691" s="15" t="str">
        <f t="shared" si="39"/>
        <v/>
      </c>
      <c r="J691" s="1"/>
      <c r="K691" s="1"/>
      <c r="L691" s="1"/>
      <c r="M691" s="14"/>
      <c r="N691" s="18" t="str">
        <f t="shared" si="40"/>
        <v/>
      </c>
    </row>
    <row r="692" spans="1:14" x14ac:dyDescent="0.45">
      <c r="A692" s="9"/>
      <c r="B692" s="9"/>
      <c r="C692" s="9"/>
      <c r="D692" s="9"/>
      <c r="E692" s="15" t="str">
        <f>IF(ISBLANK(B692), "",ROUND(Calc!O692, 1))</f>
        <v/>
      </c>
      <c r="F692" s="15" t="str">
        <f t="shared" si="37"/>
        <v/>
      </c>
      <c r="G692" s="16" t="str">
        <f>IF(ISBLANK(B692), "",IF(F692=B692, 'Calc - Win Probability'!N692, 1-'Calc - Win Probability'!N692))</f>
        <v/>
      </c>
      <c r="H692" s="15" t="str">
        <f t="shared" si="38"/>
        <v/>
      </c>
      <c r="I692" s="15" t="str">
        <f t="shared" si="39"/>
        <v/>
      </c>
      <c r="J692" s="1"/>
      <c r="K692" s="1"/>
      <c r="L692" s="1"/>
      <c r="M692" s="14"/>
      <c r="N692" s="18" t="str">
        <f t="shared" si="40"/>
        <v/>
      </c>
    </row>
    <row r="693" spans="1:14" x14ac:dyDescent="0.45">
      <c r="A693" s="9"/>
      <c r="B693" s="9"/>
      <c r="C693" s="9"/>
      <c r="D693" s="9"/>
      <c r="E693" s="15" t="str">
        <f>IF(ISBLANK(B693), "",ROUND(Calc!O693, 1))</f>
        <v/>
      </c>
      <c r="F693" s="15" t="str">
        <f t="shared" si="37"/>
        <v/>
      </c>
      <c r="G693" s="16" t="str">
        <f>IF(ISBLANK(B693), "",IF(F693=B693, 'Calc - Win Probability'!N693, 1-'Calc - Win Probability'!N693))</f>
        <v/>
      </c>
      <c r="H693" s="15" t="str">
        <f t="shared" si="38"/>
        <v/>
      </c>
      <c r="I693" s="15" t="str">
        <f t="shared" si="39"/>
        <v/>
      </c>
      <c r="J693" s="1"/>
      <c r="K693" s="1"/>
      <c r="L693" s="1"/>
      <c r="M693" s="14"/>
      <c r="N693" s="18" t="str">
        <f t="shared" si="40"/>
        <v/>
      </c>
    </row>
    <row r="694" spans="1:14" x14ac:dyDescent="0.45">
      <c r="A694" s="9"/>
      <c r="B694" s="9"/>
      <c r="C694" s="9"/>
      <c r="D694" s="9"/>
      <c r="E694" s="15" t="str">
        <f>IF(ISBLANK(B694), "",ROUND(Calc!O694, 1))</f>
        <v/>
      </c>
      <c r="F694" s="15" t="str">
        <f t="shared" si="37"/>
        <v/>
      </c>
      <c r="G694" s="16" t="str">
        <f>IF(ISBLANK(B694), "",IF(F694=B694, 'Calc - Win Probability'!N694, 1-'Calc - Win Probability'!N694))</f>
        <v/>
      </c>
      <c r="H694" s="15" t="str">
        <f t="shared" si="38"/>
        <v/>
      </c>
      <c r="I694" s="15" t="str">
        <f t="shared" si="39"/>
        <v/>
      </c>
      <c r="J694" s="1"/>
      <c r="K694" s="1"/>
      <c r="L694" s="1"/>
      <c r="M694" s="14"/>
      <c r="N694" s="18" t="str">
        <f t="shared" si="40"/>
        <v/>
      </c>
    </row>
    <row r="695" spans="1:14" x14ac:dyDescent="0.45">
      <c r="A695" s="9"/>
      <c r="B695" s="9"/>
      <c r="C695" s="9"/>
      <c r="D695" s="9"/>
      <c r="E695" s="15" t="str">
        <f>IF(ISBLANK(B695), "",ROUND(Calc!O695, 1))</f>
        <v/>
      </c>
      <c r="F695" s="15" t="str">
        <f t="shared" si="37"/>
        <v/>
      </c>
      <c r="G695" s="16" t="str">
        <f>IF(ISBLANK(B695), "",IF(F695=B695, 'Calc - Win Probability'!N695, 1-'Calc - Win Probability'!N695))</f>
        <v/>
      </c>
      <c r="H695" s="15" t="str">
        <f t="shared" si="38"/>
        <v/>
      </c>
      <c r="I695" s="15" t="str">
        <f t="shared" si="39"/>
        <v/>
      </c>
      <c r="J695" s="1"/>
      <c r="K695" s="1"/>
      <c r="L695" s="1"/>
      <c r="M695" s="14"/>
      <c r="N695" s="18" t="str">
        <f t="shared" si="40"/>
        <v/>
      </c>
    </row>
    <row r="696" spans="1:14" x14ac:dyDescent="0.45">
      <c r="A696" s="9"/>
      <c r="B696" s="9"/>
      <c r="C696" s="9"/>
      <c r="D696" s="9"/>
      <c r="E696" s="15" t="str">
        <f>IF(ISBLANK(B696), "",ROUND(Calc!O696, 1))</f>
        <v/>
      </c>
      <c r="F696" s="15" t="str">
        <f t="shared" si="37"/>
        <v/>
      </c>
      <c r="G696" s="16" t="str">
        <f>IF(ISBLANK(B696), "",IF(F696=B696, 'Calc - Win Probability'!N696, 1-'Calc - Win Probability'!N696))</f>
        <v/>
      </c>
      <c r="H696" s="15" t="str">
        <f t="shared" si="38"/>
        <v/>
      </c>
      <c r="I696" s="15" t="str">
        <f t="shared" si="39"/>
        <v/>
      </c>
      <c r="J696" s="1"/>
      <c r="K696" s="1"/>
      <c r="L696" s="1"/>
      <c r="M696" s="14"/>
      <c r="N696" s="18" t="str">
        <f t="shared" si="40"/>
        <v/>
      </c>
    </row>
    <row r="697" spans="1:14" x14ac:dyDescent="0.45">
      <c r="A697" s="9"/>
      <c r="B697" s="9"/>
      <c r="C697" s="9"/>
      <c r="D697" s="9"/>
      <c r="E697" s="15" t="str">
        <f>IF(ISBLANK(B697), "",ROUND(Calc!O697, 1))</f>
        <v/>
      </c>
      <c r="F697" s="15" t="str">
        <f t="shared" si="37"/>
        <v/>
      </c>
      <c r="G697" s="16" t="str">
        <f>IF(ISBLANK(B697), "",IF(F697=B697, 'Calc - Win Probability'!N697, 1-'Calc - Win Probability'!N697))</f>
        <v/>
      </c>
      <c r="H697" s="15" t="str">
        <f t="shared" si="38"/>
        <v/>
      </c>
      <c r="I697" s="15" t="str">
        <f t="shared" si="39"/>
        <v/>
      </c>
      <c r="J697" s="1"/>
      <c r="K697" s="1"/>
      <c r="L697" s="1"/>
      <c r="M697" s="14"/>
      <c r="N697" s="18" t="str">
        <f t="shared" si="40"/>
        <v/>
      </c>
    </row>
    <row r="698" spans="1:14" x14ac:dyDescent="0.45">
      <c r="A698" s="9"/>
      <c r="B698" s="9"/>
      <c r="C698" s="9"/>
      <c r="D698" s="9"/>
      <c r="E698" s="15" t="str">
        <f>IF(ISBLANK(B698), "",ROUND(Calc!O698, 1))</f>
        <v/>
      </c>
      <c r="F698" s="15" t="str">
        <f t="shared" si="37"/>
        <v/>
      </c>
      <c r="G698" s="16" t="str">
        <f>IF(ISBLANK(B698), "",IF(F698=B698, 'Calc - Win Probability'!N698, 1-'Calc - Win Probability'!N698))</f>
        <v/>
      </c>
      <c r="H698" s="15" t="str">
        <f t="shared" si="38"/>
        <v/>
      </c>
      <c r="I698" s="15" t="str">
        <f t="shared" si="39"/>
        <v/>
      </c>
      <c r="J698" s="1"/>
      <c r="K698" s="1"/>
      <c r="L698" s="1"/>
      <c r="M698" s="14"/>
      <c r="N698" s="18" t="str">
        <f t="shared" si="40"/>
        <v/>
      </c>
    </row>
    <row r="699" spans="1:14" x14ac:dyDescent="0.45">
      <c r="A699" s="9"/>
      <c r="B699" s="9"/>
      <c r="C699" s="9"/>
      <c r="D699" s="9"/>
      <c r="E699" s="15" t="str">
        <f>IF(ISBLANK(B699), "",ROUND(Calc!O699, 1))</f>
        <v/>
      </c>
      <c r="F699" s="15" t="str">
        <f t="shared" si="37"/>
        <v/>
      </c>
      <c r="G699" s="16" t="str">
        <f>IF(ISBLANK(B699), "",IF(F699=B699, 'Calc - Win Probability'!N699, 1-'Calc - Win Probability'!N699))</f>
        <v/>
      </c>
      <c r="H699" s="15" t="str">
        <f t="shared" si="38"/>
        <v/>
      </c>
      <c r="I699" s="15" t="str">
        <f t="shared" si="39"/>
        <v/>
      </c>
      <c r="J699" s="1"/>
      <c r="K699" s="1"/>
      <c r="L699" s="1"/>
      <c r="M699" s="14"/>
      <c r="N699" s="18" t="str">
        <f t="shared" si="40"/>
        <v/>
      </c>
    </row>
    <row r="700" spans="1:14" x14ac:dyDescent="0.45">
      <c r="A700" s="9"/>
      <c r="B700" s="9"/>
      <c r="C700" s="9"/>
      <c r="D700" s="9"/>
      <c r="E700" s="15" t="str">
        <f>IF(ISBLANK(B700), "",ROUND(Calc!O700, 1))</f>
        <v/>
      </c>
      <c r="F700" s="15" t="str">
        <f t="shared" si="37"/>
        <v/>
      </c>
      <c r="G700" s="16" t="str">
        <f>IF(ISBLANK(B700), "",IF(F700=B700, 'Calc - Win Probability'!N700, 1-'Calc - Win Probability'!N700))</f>
        <v/>
      </c>
      <c r="H700" s="15" t="str">
        <f t="shared" si="38"/>
        <v/>
      </c>
      <c r="I700" s="15" t="str">
        <f t="shared" si="39"/>
        <v/>
      </c>
      <c r="J700" s="1"/>
      <c r="K700" s="1"/>
      <c r="L700" s="1"/>
      <c r="M700" s="14"/>
      <c r="N700" s="18" t="str">
        <f t="shared" si="40"/>
        <v/>
      </c>
    </row>
    <row r="701" spans="1:14" x14ac:dyDescent="0.45">
      <c r="A701" s="9"/>
      <c r="B701" s="9"/>
      <c r="C701" s="9"/>
      <c r="D701" s="9"/>
      <c r="E701" s="15" t="str">
        <f>IF(ISBLANK(B701), "",ROUND(Calc!O701, 1))</f>
        <v/>
      </c>
      <c r="F701" s="15" t="str">
        <f t="shared" si="37"/>
        <v/>
      </c>
      <c r="G701" s="16" t="str">
        <f>IF(ISBLANK(B701), "",IF(F701=B701, 'Calc - Win Probability'!N701, 1-'Calc - Win Probability'!N701))</f>
        <v/>
      </c>
      <c r="H701" s="15" t="str">
        <f t="shared" si="38"/>
        <v/>
      </c>
      <c r="I701" s="15" t="str">
        <f t="shared" si="39"/>
        <v/>
      </c>
      <c r="J701" s="1"/>
      <c r="K701" s="1"/>
      <c r="L701" s="1"/>
      <c r="M701" s="14"/>
      <c r="N701" s="18" t="str">
        <f t="shared" si="40"/>
        <v/>
      </c>
    </row>
    <row r="702" spans="1:14" x14ac:dyDescent="0.45">
      <c r="A702" s="9"/>
      <c r="B702" s="9"/>
      <c r="C702" s="9"/>
      <c r="D702" s="9"/>
      <c r="E702" s="15" t="str">
        <f>IF(ISBLANK(B702), "",ROUND(Calc!O702, 1))</f>
        <v/>
      </c>
      <c r="F702" s="15" t="str">
        <f t="shared" si="37"/>
        <v/>
      </c>
      <c r="G702" s="16" t="str">
        <f>IF(ISBLANK(B702), "",IF(F702=B702, 'Calc - Win Probability'!N702, 1-'Calc - Win Probability'!N702))</f>
        <v/>
      </c>
      <c r="H702" s="15" t="str">
        <f t="shared" si="38"/>
        <v/>
      </c>
      <c r="I702" s="15" t="str">
        <f t="shared" si="39"/>
        <v/>
      </c>
      <c r="J702" s="1"/>
      <c r="K702" s="1"/>
      <c r="L702" s="1"/>
      <c r="M702" s="14"/>
      <c r="N702" s="18" t="str">
        <f t="shared" si="40"/>
        <v/>
      </c>
    </row>
    <row r="703" spans="1:14" x14ac:dyDescent="0.45">
      <c r="A703" s="9"/>
      <c r="B703" s="9"/>
      <c r="C703" s="9"/>
      <c r="D703" s="9"/>
      <c r="E703" s="15" t="str">
        <f>IF(ISBLANK(B703), "",ROUND(Calc!O703, 1))</f>
        <v/>
      </c>
      <c r="F703" s="15" t="str">
        <f t="shared" si="37"/>
        <v/>
      </c>
      <c r="G703" s="16" t="str">
        <f>IF(ISBLANK(B703), "",IF(F703=B703, 'Calc - Win Probability'!N703, 1-'Calc - Win Probability'!N703))</f>
        <v/>
      </c>
      <c r="H703" s="15" t="str">
        <f t="shared" si="38"/>
        <v/>
      </c>
      <c r="I703" s="15" t="str">
        <f t="shared" si="39"/>
        <v/>
      </c>
      <c r="J703" s="1"/>
      <c r="K703" s="1"/>
      <c r="L703" s="1"/>
      <c r="M703" s="14"/>
      <c r="N703" s="18" t="str">
        <f t="shared" si="40"/>
        <v/>
      </c>
    </row>
    <row r="704" spans="1:14" x14ac:dyDescent="0.45">
      <c r="A704" s="9"/>
      <c r="B704" s="9"/>
      <c r="C704" s="9"/>
      <c r="D704" s="9"/>
      <c r="E704" s="15" t="str">
        <f>IF(ISBLANK(B704), "",ROUND(Calc!O704, 1))</f>
        <v/>
      </c>
      <c r="F704" s="15" t="str">
        <f t="shared" si="37"/>
        <v/>
      </c>
      <c r="G704" s="16" t="str">
        <f>IF(ISBLANK(B704), "",IF(F704=B704, 'Calc - Win Probability'!N704, 1-'Calc - Win Probability'!N704))</f>
        <v/>
      </c>
      <c r="H704" s="15" t="str">
        <f t="shared" si="38"/>
        <v/>
      </c>
      <c r="I704" s="15" t="str">
        <f t="shared" si="39"/>
        <v/>
      </c>
      <c r="J704" s="1"/>
      <c r="K704" s="1"/>
      <c r="L704" s="1"/>
      <c r="M704" s="14"/>
      <c r="N704" s="18" t="str">
        <f t="shared" si="40"/>
        <v/>
      </c>
    </row>
    <row r="705" spans="1:14" x14ac:dyDescent="0.45">
      <c r="A705" s="9"/>
      <c r="B705" s="9"/>
      <c r="C705" s="9"/>
      <c r="D705" s="9"/>
      <c r="E705" s="15" t="str">
        <f>IF(ISBLANK(B705), "",ROUND(Calc!O705, 1))</f>
        <v/>
      </c>
      <c r="F705" s="15" t="str">
        <f t="shared" si="37"/>
        <v/>
      </c>
      <c r="G705" s="16" t="str">
        <f>IF(ISBLANK(B705), "",IF(F705=B705, 'Calc - Win Probability'!N705, 1-'Calc - Win Probability'!N705))</f>
        <v/>
      </c>
      <c r="H705" s="15" t="str">
        <f t="shared" si="38"/>
        <v/>
      </c>
      <c r="I705" s="15" t="str">
        <f t="shared" si="39"/>
        <v/>
      </c>
      <c r="J705" s="1"/>
      <c r="K705" s="1"/>
      <c r="L705" s="1"/>
      <c r="M705" s="14"/>
      <c r="N705" s="18" t="str">
        <f t="shared" si="40"/>
        <v/>
      </c>
    </row>
    <row r="706" spans="1:14" x14ac:dyDescent="0.45">
      <c r="A706" s="9"/>
      <c r="B706" s="9"/>
      <c r="C706" s="9"/>
      <c r="D706" s="9"/>
      <c r="E706" s="15" t="str">
        <f>IF(ISBLANK(B706), "",ROUND(Calc!O706, 1))</f>
        <v/>
      </c>
      <c r="F706" s="15" t="str">
        <f t="shared" si="37"/>
        <v/>
      </c>
      <c r="G706" s="16" t="str">
        <f>IF(ISBLANK(B706), "",IF(F706=B706, 'Calc - Win Probability'!N706, 1-'Calc - Win Probability'!N706))</f>
        <v/>
      </c>
      <c r="H706" s="15" t="str">
        <f t="shared" si="38"/>
        <v/>
      </c>
      <c r="I706" s="15" t="str">
        <f t="shared" si="39"/>
        <v/>
      </c>
      <c r="J706" s="1"/>
      <c r="K706" s="1"/>
      <c r="L706" s="1"/>
      <c r="M706" s="14"/>
      <c r="N706" s="18" t="str">
        <f t="shared" si="40"/>
        <v/>
      </c>
    </row>
    <row r="707" spans="1:14" x14ac:dyDescent="0.45">
      <c r="A707" s="9"/>
      <c r="B707" s="9"/>
      <c r="C707" s="9"/>
      <c r="D707" s="9"/>
      <c r="E707" s="15" t="str">
        <f>IF(ISBLANK(B707), "",ROUND(Calc!O707, 1))</f>
        <v/>
      </c>
      <c r="F707" s="15" t="str">
        <f t="shared" si="37"/>
        <v/>
      </c>
      <c r="G707" s="16" t="str">
        <f>IF(ISBLANK(B707), "",IF(F707=B707, 'Calc - Win Probability'!N707, 1-'Calc - Win Probability'!N707))</f>
        <v/>
      </c>
      <c r="H707" s="15" t="str">
        <f t="shared" si="38"/>
        <v/>
      </c>
      <c r="I707" s="15" t="str">
        <f t="shared" si="39"/>
        <v/>
      </c>
      <c r="J707" s="1"/>
      <c r="K707" s="1"/>
      <c r="L707" s="1"/>
      <c r="M707" s="14"/>
      <c r="N707" s="18" t="str">
        <f t="shared" si="40"/>
        <v/>
      </c>
    </row>
    <row r="708" spans="1:14" x14ac:dyDescent="0.45">
      <c r="A708" s="9"/>
      <c r="B708" s="9"/>
      <c r="C708" s="9"/>
      <c r="D708" s="9"/>
      <c r="E708" s="15" t="str">
        <f>IF(ISBLANK(B708), "",ROUND(Calc!O708, 1))</f>
        <v/>
      </c>
      <c r="F708" s="15" t="str">
        <f t="shared" si="37"/>
        <v/>
      </c>
      <c r="G708" s="16" t="str">
        <f>IF(ISBLANK(B708), "",IF(F708=B708, 'Calc - Win Probability'!N708, 1-'Calc - Win Probability'!N708))</f>
        <v/>
      </c>
      <c r="H708" s="15" t="str">
        <f t="shared" si="38"/>
        <v/>
      </c>
      <c r="I708" s="15" t="str">
        <f t="shared" si="39"/>
        <v/>
      </c>
      <c r="J708" s="1"/>
      <c r="K708" s="1"/>
      <c r="L708" s="1"/>
      <c r="M708" s="14"/>
      <c r="N708" s="18" t="str">
        <f t="shared" si="40"/>
        <v/>
      </c>
    </row>
    <row r="709" spans="1:14" x14ac:dyDescent="0.45">
      <c r="A709" s="9"/>
      <c r="B709" s="9"/>
      <c r="C709" s="9"/>
      <c r="D709" s="9"/>
      <c r="E709" s="15" t="str">
        <f>IF(ISBLANK(B709), "",ROUND(Calc!O709, 1))</f>
        <v/>
      </c>
      <c r="F709" s="15" t="str">
        <f t="shared" si="37"/>
        <v/>
      </c>
      <c r="G709" s="16" t="str">
        <f>IF(ISBLANK(B709), "",IF(F709=B709, 'Calc - Win Probability'!N709, 1-'Calc - Win Probability'!N709))</f>
        <v/>
      </c>
      <c r="H709" s="15" t="str">
        <f t="shared" si="38"/>
        <v/>
      </c>
      <c r="I709" s="15" t="str">
        <f t="shared" si="39"/>
        <v/>
      </c>
      <c r="J709" s="1"/>
      <c r="K709" s="1"/>
      <c r="L709" s="1"/>
      <c r="M709" s="14"/>
      <c r="N709" s="18" t="str">
        <f t="shared" si="40"/>
        <v/>
      </c>
    </row>
    <row r="710" spans="1:14" x14ac:dyDescent="0.45">
      <c r="A710" s="9"/>
      <c r="B710" s="9"/>
      <c r="C710" s="9"/>
      <c r="D710" s="9"/>
      <c r="E710" s="15" t="str">
        <f>IF(ISBLANK(B710), "",ROUND(Calc!O710, 1))</f>
        <v/>
      </c>
      <c r="F710" s="15" t="str">
        <f t="shared" si="37"/>
        <v/>
      </c>
      <c r="G710" s="16" t="str">
        <f>IF(ISBLANK(B710), "",IF(F710=B710, 'Calc - Win Probability'!N710, 1-'Calc - Win Probability'!N710))</f>
        <v/>
      </c>
      <c r="H710" s="15" t="str">
        <f t="shared" si="38"/>
        <v/>
      </c>
      <c r="I710" s="15" t="str">
        <f t="shared" si="39"/>
        <v/>
      </c>
      <c r="J710" s="1"/>
      <c r="K710" s="1"/>
      <c r="L710" s="1"/>
      <c r="M710" s="14"/>
      <c r="N710" s="18" t="str">
        <f t="shared" si="40"/>
        <v/>
      </c>
    </row>
    <row r="711" spans="1:14" x14ac:dyDescent="0.45">
      <c r="A711" s="9"/>
      <c r="B711" s="9"/>
      <c r="C711" s="9"/>
      <c r="D711" s="9"/>
      <c r="E711" s="15" t="str">
        <f>IF(ISBLANK(B711), "",ROUND(Calc!O711, 1))</f>
        <v/>
      </c>
      <c r="F711" s="15" t="str">
        <f t="shared" si="37"/>
        <v/>
      </c>
      <c r="G711" s="16" t="str">
        <f>IF(ISBLANK(B711), "",IF(F711=B711, 'Calc - Win Probability'!N711, 1-'Calc - Win Probability'!N711))</f>
        <v/>
      </c>
      <c r="H711" s="15" t="str">
        <f t="shared" si="38"/>
        <v/>
      </c>
      <c r="I711" s="15" t="str">
        <f t="shared" si="39"/>
        <v/>
      </c>
      <c r="J711" s="1"/>
      <c r="K711" s="1"/>
      <c r="L711" s="1"/>
      <c r="M711" s="14"/>
      <c r="N711" s="18" t="str">
        <f t="shared" si="40"/>
        <v/>
      </c>
    </row>
    <row r="712" spans="1:14" x14ac:dyDescent="0.45">
      <c r="A712" s="9"/>
      <c r="B712" s="9"/>
      <c r="C712" s="9"/>
      <c r="D712" s="9"/>
      <c r="E712" s="15" t="str">
        <f>IF(ISBLANK(B712), "",ROUND(Calc!O712, 1))</f>
        <v/>
      </c>
      <c r="F712" s="15" t="str">
        <f t="shared" si="37"/>
        <v/>
      </c>
      <c r="G712" s="16" t="str">
        <f>IF(ISBLANK(B712), "",IF(F712=B712, 'Calc - Win Probability'!N712, 1-'Calc - Win Probability'!N712))</f>
        <v/>
      </c>
      <c r="H712" s="15" t="str">
        <f t="shared" si="38"/>
        <v/>
      </c>
      <c r="I712" s="15" t="str">
        <f t="shared" si="39"/>
        <v/>
      </c>
      <c r="J712" s="1"/>
      <c r="K712" s="1"/>
      <c r="L712" s="1"/>
      <c r="M712" s="14"/>
      <c r="N712" s="18" t="str">
        <f t="shared" si="40"/>
        <v/>
      </c>
    </row>
    <row r="713" spans="1:14" x14ac:dyDescent="0.45">
      <c r="A713" s="9"/>
      <c r="B713" s="9"/>
      <c r="C713" s="9"/>
      <c r="D713" s="9"/>
      <c r="E713" s="15" t="str">
        <f>IF(ISBLANK(B713), "",ROUND(Calc!O713, 1))</f>
        <v/>
      </c>
      <c r="F713" s="15" t="str">
        <f t="shared" si="37"/>
        <v/>
      </c>
      <c r="G713" s="16" t="str">
        <f>IF(ISBLANK(B713), "",IF(F713=B713, 'Calc - Win Probability'!N713, 1-'Calc - Win Probability'!N713))</f>
        <v/>
      </c>
      <c r="H713" s="15" t="str">
        <f t="shared" si="38"/>
        <v/>
      </c>
      <c r="I713" s="15" t="str">
        <f t="shared" si="39"/>
        <v/>
      </c>
      <c r="J713" s="1"/>
      <c r="K713" s="1"/>
      <c r="L713" s="1"/>
      <c r="M713" s="14"/>
      <c r="N713" s="18" t="str">
        <f t="shared" si="40"/>
        <v/>
      </c>
    </row>
    <row r="714" spans="1:14" x14ac:dyDescent="0.45">
      <c r="A714" s="9"/>
      <c r="B714" s="9"/>
      <c r="C714" s="9"/>
      <c r="D714" s="9"/>
      <c r="E714" s="15" t="str">
        <f>IF(ISBLANK(B714), "",ROUND(Calc!O714, 1))</f>
        <v/>
      </c>
      <c r="F714" s="15" t="str">
        <f t="shared" si="37"/>
        <v/>
      </c>
      <c r="G714" s="16" t="str">
        <f>IF(ISBLANK(B714), "",IF(F714=B714, 'Calc - Win Probability'!N714, 1-'Calc - Win Probability'!N714))</f>
        <v/>
      </c>
      <c r="H714" s="15" t="str">
        <f t="shared" si="38"/>
        <v/>
      </c>
      <c r="I714" s="15" t="str">
        <f t="shared" si="39"/>
        <v/>
      </c>
      <c r="J714" s="1"/>
      <c r="K714" s="1"/>
      <c r="L714" s="1"/>
      <c r="M714" s="14"/>
      <c r="N714" s="18" t="str">
        <f t="shared" si="40"/>
        <v/>
      </c>
    </row>
    <row r="715" spans="1:14" x14ac:dyDescent="0.45">
      <c r="A715" s="9"/>
      <c r="B715" s="9"/>
      <c r="C715" s="9"/>
      <c r="D715" s="9"/>
      <c r="E715" s="15" t="str">
        <f>IF(ISBLANK(B715), "",ROUND(Calc!O715, 1))</f>
        <v/>
      </c>
      <c r="F715" s="15" t="str">
        <f t="shared" si="37"/>
        <v/>
      </c>
      <c r="G715" s="16" t="str">
        <f>IF(ISBLANK(B715), "",IF(F715=B715, 'Calc - Win Probability'!N715, 1-'Calc - Win Probability'!N715))</f>
        <v/>
      </c>
      <c r="H715" s="15" t="str">
        <f t="shared" si="38"/>
        <v/>
      </c>
      <c r="I715" s="15" t="str">
        <f t="shared" si="39"/>
        <v/>
      </c>
      <c r="J715" s="1"/>
      <c r="K715" s="1"/>
      <c r="L715" s="1"/>
      <c r="M715" s="14"/>
      <c r="N715" s="18" t="str">
        <f t="shared" si="40"/>
        <v/>
      </c>
    </row>
    <row r="716" spans="1:14" x14ac:dyDescent="0.45">
      <c r="A716" s="9"/>
      <c r="B716" s="9"/>
      <c r="C716" s="9"/>
      <c r="D716" s="9"/>
      <c r="E716" s="15" t="str">
        <f>IF(ISBLANK(B716), "",ROUND(Calc!O716, 1))</f>
        <v/>
      </c>
      <c r="F716" s="15" t="str">
        <f t="shared" si="37"/>
        <v/>
      </c>
      <c r="G716" s="16" t="str">
        <f>IF(ISBLANK(B716), "",IF(F716=B716, 'Calc - Win Probability'!N716, 1-'Calc - Win Probability'!N716))</f>
        <v/>
      </c>
      <c r="H716" s="15" t="str">
        <f t="shared" si="38"/>
        <v/>
      </c>
      <c r="I716" s="15" t="str">
        <f t="shared" si="39"/>
        <v/>
      </c>
      <c r="J716" s="1"/>
      <c r="K716" s="1"/>
      <c r="L716" s="1"/>
      <c r="M716" s="14"/>
      <c r="N716" s="18" t="str">
        <f t="shared" si="40"/>
        <v/>
      </c>
    </row>
    <row r="717" spans="1:14" x14ac:dyDescent="0.45">
      <c r="A717" s="9"/>
      <c r="B717" s="9"/>
      <c r="C717" s="9"/>
      <c r="D717" s="9"/>
      <c r="E717" s="15" t="str">
        <f>IF(ISBLANK(B717), "",ROUND(Calc!O717, 1))</f>
        <v/>
      </c>
      <c r="F717" s="15" t="str">
        <f t="shared" si="37"/>
        <v/>
      </c>
      <c r="G717" s="16" t="str">
        <f>IF(ISBLANK(B717), "",IF(F717=B717, 'Calc - Win Probability'!N717, 1-'Calc - Win Probability'!N717))</f>
        <v/>
      </c>
      <c r="H717" s="15" t="str">
        <f t="shared" si="38"/>
        <v/>
      </c>
      <c r="I717" s="15" t="str">
        <f t="shared" si="39"/>
        <v/>
      </c>
      <c r="J717" s="1"/>
      <c r="K717" s="1"/>
      <c r="L717" s="1"/>
      <c r="M717" s="14"/>
      <c r="N717" s="18" t="str">
        <f t="shared" si="40"/>
        <v/>
      </c>
    </row>
    <row r="718" spans="1:14" x14ac:dyDescent="0.45">
      <c r="A718" s="9"/>
      <c r="B718" s="9"/>
      <c r="C718" s="9"/>
      <c r="D718" s="9"/>
      <c r="E718" s="15" t="str">
        <f>IF(ISBLANK(B718), "",ROUND(Calc!O718, 1))</f>
        <v/>
      </c>
      <c r="F718" s="15" t="str">
        <f t="shared" si="37"/>
        <v/>
      </c>
      <c r="G718" s="16" t="str">
        <f>IF(ISBLANK(B718), "",IF(F718=B718, 'Calc - Win Probability'!N718, 1-'Calc - Win Probability'!N718))</f>
        <v/>
      </c>
      <c r="H718" s="15" t="str">
        <f t="shared" si="38"/>
        <v/>
      </c>
      <c r="I718" s="15" t="str">
        <f t="shared" si="39"/>
        <v/>
      </c>
      <c r="J718" s="1"/>
      <c r="K718" s="1"/>
      <c r="L718" s="1"/>
      <c r="M718" s="14"/>
      <c r="N718" s="18" t="str">
        <f t="shared" si="40"/>
        <v/>
      </c>
    </row>
    <row r="719" spans="1:14" x14ac:dyDescent="0.45">
      <c r="A719" s="9"/>
      <c r="B719" s="9"/>
      <c r="C719" s="9"/>
      <c r="D719" s="9"/>
      <c r="E719" s="15" t="str">
        <f>IF(ISBLANK(B719), "",ROUND(Calc!O719, 1))</f>
        <v/>
      </c>
      <c r="F719" s="15" t="str">
        <f t="shared" si="37"/>
        <v/>
      </c>
      <c r="G719" s="16" t="str">
        <f>IF(ISBLANK(B719), "",IF(F719=B719, 'Calc - Win Probability'!N719, 1-'Calc - Win Probability'!N719))</f>
        <v/>
      </c>
      <c r="H719" s="15" t="str">
        <f t="shared" si="38"/>
        <v/>
      </c>
      <c r="I719" s="15" t="str">
        <f t="shared" si="39"/>
        <v/>
      </c>
      <c r="J719" s="1"/>
      <c r="K719" s="1"/>
      <c r="L719" s="1"/>
      <c r="M719" s="14"/>
      <c r="N719" s="18" t="str">
        <f t="shared" si="40"/>
        <v/>
      </c>
    </row>
    <row r="720" spans="1:14" x14ac:dyDescent="0.45">
      <c r="A720" s="9"/>
      <c r="B720" s="9"/>
      <c r="C720" s="9"/>
      <c r="D720" s="9"/>
      <c r="E720" s="15" t="str">
        <f>IF(ISBLANK(B720), "",ROUND(Calc!O720, 1))</f>
        <v/>
      </c>
      <c r="F720" s="15" t="str">
        <f t="shared" si="37"/>
        <v/>
      </c>
      <c r="G720" s="16" t="str">
        <f>IF(ISBLANK(B720), "",IF(F720=B720, 'Calc - Win Probability'!N720, 1-'Calc - Win Probability'!N720))</f>
        <v/>
      </c>
      <c r="H720" s="15" t="str">
        <f t="shared" si="38"/>
        <v/>
      </c>
      <c r="I720" s="15" t="str">
        <f t="shared" si="39"/>
        <v/>
      </c>
      <c r="J720" s="1"/>
      <c r="K720" s="1"/>
      <c r="L720" s="1"/>
      <c r="M720" s="14"/>
      <c r="N720" s="18" t="str">
        <f t="shared" si="40"/>
        <v/>
      </c>
    </row>
    <row r="721" spans="1:14" x14ac:dyDescent="0.45">
      <c r="A721" s="9"/>
      <c r="B721" s="9"/>
      <c r="C721" s="9"/>
      <c r="D721" s="9"/>
      <c r="E721" s="15" t="str">
        <f>IF(ISBLANK(B721), "",ROUND(Calc!O721, 1))</f>
        <v/>
      </c>
      <c r="F721" s="15" t="str">
        <f t="shared" si="37"/>
        <v/>
      </c>
      <c r="G721" s="16" t="str">
        <f>IF(ISBLANK(B721), "",IF(F721=B721, 'Calc - Win Probability'!N721, 1-'Calc - Win Probability'!N721))</f>
        <v/>
      </c>
      <c r="H721" s="15" t="str">
        <f t="shared" si="38"/>
        <v/>
      </c>
      <c r="I721" s="15" t="str">
        <f t="shared" si="39"/>
        <v/>
      </c>
      <c r="J721" s="1"/>
      <c r="K721" s="1"/>
      <c r="L721" s="1"/>
      <c r="M721" s="14"/>
      <c r="N721" s="18" t="str">
        <f t="shared" si="40"/>
        <v/>
      </c>
    </row>
    <row r="722" spans="1:14" x14ac:dyDescent="0.45">
      <c r="A722" s="9"/>
      <c r="B722" s="9"/>
      <c r="C722" s="9"/>
      <c r="D722" s="9"/>
      <c r="E722" s="15" t="str">
        <f>IF(ISBLANK(B722), "",ROUND(Calc!O722, 1))</f>
        <v/>
      </c>
      <c r="F722" s="15" t="str">
        <f t="shared" si="37"/>
        <v/>
      </c>
      <c r="G722" s="16" t="str">
        <f>IF(ISBLANK(B722), "",IF(F722=B722, 'Calc - Win Probability'!N722, 1-'Calc - Win Probability'!N722))</f>
        <v/>
      </c>
      <c r="H722" s="15" t="str">
        <f t="shared" si="38"/>
        <v/>
      </c>
      <c r="I722" s="15" t="str">
        <f t="shared" si="39"/>
        <v/>
      </c>
      <c r="J722" s="1"/>
      <c r="K722" s="1"/>
      <c r="L722" s="1"/>
      <c r="M722" s="14"/>
      <c r="N722" s="18" t="str">
        <f t="shared" si="40"/>
        <v/>
      </c>
    </row>
    <row r="723" spans="1:14" x14ac:dyDescent="0.45">
      <c r="A723" s="9"/>
      <c r="B723" s="9"/>
      <c r="C723" s="9"/>
      <c r="D723" s="9"/>
      <c r="E723" s="15" t="str">
        <f>IF(ISBLANK(B723), "",ROUND(Calc!O723, 1))</f>
        <v/>
      </c>
      <c r="F723" s="15" t="str">
        <f t="shared" si="37"/>
        <v/>
      </c>
      <c r="G723" s="16" t="str">
        <f>IF(ISBLANK(B723), "",IF(F723=B723, 'Calc - Win Probability'!N723, 1-'Calc - Win Probability'!N723))</f>
        <v/>
      </c>
      <c r="H723" s="15" t="str">
        <f t="shared" si="38"/>
        <v/>
      </c>
      <c r="I723" s="15" t="str">
        <f t="shared" si="39"/>
        <v/>
      </c>
      <c r="J723" s="1"/>
      <c r="K723" s="1"/>
      <c r="L723" s="1"/>
      <c r="M723" s="14"/>
      <c r="N723" s="18" t="str">
        <f t="shared" si="40"/>
        <v/>
      </c>
    </row>
    <row r="724" spans="1:14" x14ac:dyDescent="0.45">
      <c r="A724" s="9"/>
      <c r="B724" s="9"/>
      <c r="C724" s="9"/>
      <c r="D724" s="9"/>
      <c r="E724" s="15" t="str">
        <f>IF(ISBLANK(B724), "",ROUND(Calc!O724, 1))</f>
        <v/>
      </c>
      <c r="F724" s="15" t="str">
        <f t="shared" si="37"/>
        <v/>
      </c>
      <c r="G724" s="16" t="str">
        <f>IF(ISBLANK(B724), "",IF(F724=B724, 'Calc - Win Probability'!N724, 1-'Calc - Win Probability'!N724))</f>
        <v/>
      </c>
      <c r="H724" s="15" t="str">
        <f t="shared" si="38"/>
        <v/>
      </c>
      <c r="I724" s="15" t="str">
        <f t="shared" si="39"/>
        <v/>
      </c>
      <c r="J724" s="1"/>
      <c r="K724" s="1"/>
      <c r="L724" s="1"/>
      <c r="M724" s="14"/>
      <c r="N724" s="18" t="str">
        <f t="shared" si="40"/>
        <v/>
      </c>
    </row>
    <row r="725" spans="1:14" x14ac:dyDescent="0.45">
      <c r="A725" s="9"/>
      <c r="B725" s="9"/>
      <c r="C725" s="9"/>
      <c r="D725" s="9"/>
      <c r="E725" s="15" t="str">
        <f>IF(ISBLANK(B725), "",ROUND(Calc!O725, 1))</f>
        <v/>
      </c>
      <c r="F725" s="15" t="str">
        <f t="shared" si="37"/>
        <v/>
      </c>
      <c r="G725" s="16" t="str">
        <f>IF(ISBLANK(B725), "",IF(F725=B725, 'Calc - Win Probability'!N725, 1-'Calc - Win Probability'!N725))</f>
        <v/>
      </c>
      <c r="H725" s="15" t="str">
        <f t="shared" si="38"/>
        <v/>
      </c>
      <c r="I725" s="15" t="str">
        <f t="shared" si="39"/>
        <v/>
      </c>
      <c r="J725" s="1"/>
      <c r="K725" s="1"/>
      <c r="L725" s="1"/>
      <c r="M725" s="14"/>
      <c r="N725" s="18" t="str">
        <f t="shared" si="40"/>
        <v/>
      </c>
    </row>
    <row r="726" spans="1:14" x14ac:dyDescent="0.45">
      <c r="A726" s="9"/>
      <c r="B726" s="9"/>
      <c r="C726" s="9"/>
      <c r="D726" s="9"/>
      <c r="E726" s="15" t="str">
        <f>IF(ISBLANK(B726), "",ROUND(Calc!O726, 1))</f>
        <v/>
      </c>
      <c r="F726" s="15" t="str">
        <f t="shared" si="37"/>
        <v/>
      </c>
      <c r="G726" s="16" t="str">
        <f>IF(ISBLANK(B726), "",IF(F726=B726, 'Calc - Win Probability'!N726, 1-'Calc - Win Probability'!N726))</f>
        <v/>
      </c>
      <c r="H726" s="15" t="str">
        <f t="shared" si="38"/>
        <v/>
      </c>
      <c r="I726" s="15" t="str">
        <f t="shared" si="39"/>
        <v/>
      </c>
      <c r="J726" s="1"/>
      <c r="K726" s="1"/>
      <c r="L726" s="1"/>
      <c r="M726" s="14"/>
      <c r="N726" s="18" t="str">
        <f t="shared" si="40"/>
        <v/>
      </c>
    </row>
    <row r="727" spans="1:14" x14ac:dyDescent="0.45">
      <c r="A727" s="9"/>
      <c r="B727" s="9"/>
      <c r="C727" s="9"/>
      <c r="D727" s="9"/>
      <c r="E727" s="15" t="str">
        <f>IF(ISBLANK(B727), "",ROUND(Calc!O727, 1))</f>
        <v/>
      </c>
      <c r="F727" s="15" t="str">
        <f t="shared" si="37"/>
        <v/>
      </c>
      <c r="G727" s="16" t="str">
        <f>IF(ISBLANK(B727), "",IF(F727=B727, 'Calc - Win Probability'!N727, 1-'Calc - Win Probability'!N727))</f>
        <v/>
      </c>
      <c r="H727" s="15" t="str">
        <f t="shared" si="38"/>
        <v/>
      </c>
      <c r="I727" s="15" t="str">
        <f t="shared" si="39"/>
        <v/>
      </c>
      <c r="J727" s="1"/>
      <c r="K727" s="1"/>
      <c r="L727" s="1"/>
      <c r="M727" s="14"/>
      <c r="N727" s="18" t="str">
        <f t="shared" si="40"/>
        <v/>
      </c>
    </row>
    <row r="728" spans="1:14" x14ac:dyDescent="0.45">
      <c r="A728" s="9"/>
      <c r="B728" s="9"/>
      <c r="C728" s="9"/>
      <c r="D728" s="9"/>
      <c r="E728" s="15" t="str">
        <f>IF(ISBLANK(B728), "",ROUND(Calc!O728, 1))</f>
        <v/>
      </c>
      <c r="F728" s="15" t="str">
        <f t="shared" si="37"/>
        <v/>
      </c>
      <c r="G728" s="16" t="str">
        <f>IF(ISBLANK(B728), "",IF(F728=B728, 'Calc - Win Probability'!N728, 1-'Calc - Win Probability'!N728))</f>
        <v/>
      </c>
      <c r="H728" s="15" t="str">
        <f t="shared" si="38"/>
        <v/>
      </c>
      <c r="I728" s="15" t="str">
        <f t="shared" si="39"/>
        <v/>
      </c>
      <c r="J728" s="1"/>
      <c r="K728" s="1"/>
      <c r="L728" s="1"/>
      <c r="M728" s="14"/>
      <c r="N728" s="18" t="str">
        <f t="shared" si="40"/>
        <v/>
      </c>
    </row>
    <row r="729" spans="1:14" x14ac:dyDescent="0.45">
      <c r="A729" s="9"/>
      <c r="B729" s="9"/>
      <c r="C729" s="9"/>
      <c r="D729" s="9"/>
      <c r="E729" s="15" t="str">
        <f>IF(ISBLANK(B729), "",ROUND(Calc!O729, 1))</f>
        <v/>
      </c>
      <c r="F729" s="15" t="str">
        <f t="shared" si="37"/>
        <v/>
      </c>
      <c r="G729" s="16" t="str">
        <f>IF(ISBLANK(B729), "",IF(F729=B729, 'Calc - Win Probability'!N729, 1-'Calc - Win Probability'!N729))</f>
        <v/>
      </c>
      <c r="H729" s="15" t="str">
        <f t="shared" si="38"/>
        <v/>
      </c>
      <c r="I729" s="15" t="str">
        <f t="shared" si="39"/>
        <v/>
      </c>
      <c r="J729" s="1"/>
      <c r="K729" s="1"/>
      <c r="L729" s="1"/>
      <c r="M729" s="14"/>
      <c r="N729" s="18" t="str">
        <f t="shared" si="40"/>
        <v/>
      </c>
    </row>
    <row r="730" spans="1:14" x14ac:dyDescent="0.45">
      <c r="A730" s="9"/>
      <c r="B730" s="9"/>
      <c r="C730" s="9"/>
      <c r="D730" s="9"/>
      <c r="E730" s="15" t="str">
        <f>IF(ISBLANK(B730), "",ROUND(Calc!O730, 1))</f>
        <v/>
      </c>
      <c r="F730" s="15" t="str">
        <f t="shared" ref="F730:F793" si="41">IF(ISBLANK(B730), "",IF(E730&gt;0,C730,B730))</f>
        <v/>
      </c>
      <c r="G730" s="16" t="str">
        <f>IF(ISBLANK(B730), "",IF(F730=B730, 'Calc - Win Probability'!N730, 1-'Calc - Win Probability'!N730))</f>
        <v/>
      </c>
      <c r="H730" s="15" t="str">
        <f t="shared" ref="H730:H793" si="42">IF(ISBLANK(B730),"",IF(E730&lt;D730, "Y","N"))</f>
        <v/>
      </c>
      <c r="I730" s="15" t="str">
        <f t="shared" ref="I730:I793" si="43">IF(ISBLANK(B730),"",IF(OR(AND(E730&lt;0, E730&lt;D730), AND(E730&gt;0, E730&gt;D730)),"Y","N"))</f>
        <v/>
      </c>
      <c r="J730" s="1"/>
      <c r="K730" s="1"/>
      <c r="L730" s="1"/>
      <c r="M730" s="14"/>
      <c r="N730" s="18" t="str">
        <f t="shared" ref="N730:N793" si="44">IF(ISBLANK(L730), "", D730)</f>
        <v/>
      </c>
    </row>
    <row r="731" spans="1:14" x14ac:dyDescent="0.45">
      <c r="A731" s="9"/>
      <c r="B731" s="9"/>
      <c r="C731" s="9"/>
      <c r="D731" s="9"/>
      <c r="E731" s="15" t="str">
        <f>IF(ISBLANK(B731), "",ROUND(Calc!O731, 1))</f>
        <v/>
      </c>
      <c r="F731" s="15" t="str">
        <f t="shared" si="41"/>
        <v/>
      </c>
      <c r="G731" s="16" t="str">
        <f>IF(ISBLANK(B731), "",IF(F731=B731, 'Calc - Win Probability'!N731, 1-'Calc - Win Probability'!N731))</f>
        <v/>
      </c>
      <c r="H731" s="15" t="str">
        <f t="shared" si="42"/>
        <v/>
      </c>
      <c r="I731" s="15" t="str">
        <f t="shared" si="43"/>
        <v/>
      </c>
      <c r="J731" s="1"/>
      <c r="K731" s="1"/>
      <c r="L731" s="1"/>
      <c r="M731" s="14"/>
      <c r="N731" s="18" t="str">
        <f t="shared" si="44"/>
        <v/>
      </c>
    </row>
    <row r="732" spans="1:14" x14ac:dyDescent="0.45">
      <c r="A732" s="9"/>
      <c r="B732" s="9"/>
      <c r="C732" s="9"/>
      <c r="D732" s="9"/>
      <c r="E732" s="15" t="str">
        <f>IF(ISBLANK(B732), "",ROUND(Calc!O732, 1))</f>
        <v/>
      </c>
      <c r="F732" s="15" t="str">
        <f t="shared" si="41"/>
        <v/>
      </c>
      <c r="G732" s="16" t="str">
        <f>IF(ISBLANK(B732), "",IF(F732=B732, 'Calc - Win Probability'!N732, 1-'Calc - Win Probability'!N732))</f>
        <v/>
      </c>
      <c r="H732" s="15" t="str">
        <f t="shared" si="42"/>
        <v/>
      </c>
      <c r="I732" s="15" t="str">
        <f t="shared" si="43"/>
        <v/>
      </c>
      <c r="J732" s="1"/>
      <c r="K732" s="1"/>
      <c r="L732" s="1"/>
      <c r="M732" s="14"/>
      <c r="N732" s="18" t="str">
        <f t="shared" si="44"/>
        <v/>
      </c>
    </row>
    <row r="733" spans="1:14" x14ac:dyDescent="0.45">
      <c r="A733" s="9"/>
      <c r="B733" s="9"/>
      <c r="C733" s="9"/>
      <c r="D733" s="9"/>
      <c r="E733" s="15" t="str">
        <f>IF(ISBLANK(B733), "",ROUND(Calc!O733, 1))</f>
        <v/>
      </c>
      <c r="F733" s="15" t="str">
        <f t="shared" si="41"/>
        <v/>
      </c>
      <c r="G733" s="16" t="str">
        <f>IF(ISBLANK(B733), "",IF(F733=B733, 'Calc - Win Probability'!N733, 1-'Calc - Win Probability'!N733))</f>
        <v/>
      </c>
      <c r="H733" s="15" t="str">
        <f t="shared" si="42"/>
        <v/>
      </c>
      <c r="I733" s="15" t="str">
        <f t="shared" si="43"/>
        <v/>
      </c>
      <c r="J733" s="1"/>
      <c r="K733" s="1"/>
      <c r="L733" s="1"/>
      <c r="M733" s="14"/>
      <c r="N733" s="18" t="str">
        <f t="shared" si="44"/>
        <v/>
      </c>
    </row>
    <row r="734" spans="1:14" x14ac:dyDescent="0.45">
      <c r="A734" s="9"/>
      <c r="B734" s="9"/>
      <c r="C734" s="9"/>
      <c r="D734" s="9"/>
      <c r="E734" s="15" t="str">
        <f>IF(ISBLANK(B734), "",ROUND(Calc!O734, 1))</f>
        <v/>
      </c>
      <c r="F734" s="15" t="str">
        <f t="shared" si="41"/>
        <v/>
      </c>
      <c r="G734" s="16" t="str">
        <f>IF(ISBLANK(B734), "",IF(F734=B734, 'Calc - Win Probability'!N734, 1-'Calc - Win Probability'!N734))</f>
        <v/>
      </c>
      <c r="H734" s="15" t="str">
        <f t="shared" si="42"/>
        <v/>
      </c>
      <c r="I734" s="15" t="str">
        <f t="shared" si="43"/>
        <v/>
      </c>
      <c r="J734" s="1"/>
      <c r="K734" s="1"/>
      <c r="L734" s="1"/>
      <c r="M734" s="14"/>
      <c r="N734" s="18" t="str">
        <f t="shared" si="44"/>
        <v/>
      </c>
    </row>
    <row r="735" spans="1:14" x14ac:dyDescent="0.45">
      <c r="A735" s="9"/>
      <c r="B735" s="9"/>
      <c r="C735" s="9"/>
      <c r="D735" s="9"/>
      <c r="E735" s="15" t="str">
        <f>IF(ISBLANK(B735), "",ROUND(Calc!O735, 1))</f>
        <v/>
      </c>
      <c r="F735" s="15" t="str">
        <f t="shared" si="41"/>
        <v/>
      </c>
      <c r="G735" s="16" t="str">
        <f>IF(ISBLANK(B735), "",IF(F735=B735, 'Calc - Win Probability'!N735, 1-'Calc - Win Probability'!N735))</f>
        <v/>
      </c>
      <c r="H735" s="15" t="str">
        <f t="shared" si="42"/>
        <v/>
      </c>
      <c r="I735" s="15" t="str">
        <f t="shared" si="43"/>
        <v/>
      </c>
      <c r="J735" s="1"/>
      <c r="K735" s="1"/>
      <c r="L735" s="1"/>
      <c r="M735" s="14"/>
      <c r="N735" s="18" t="str">
        <f t="shared" si="44"/>
        <v/>
      </c>
    </row>
    <row r="736" spans="1:14" x14ac:dyDescent="0.45">
      <c r="A736" s="9"/>
      <c r="B736" s="9"/>
      <c r="C736" s="9"/>
      <c r="D736" s="9"/>
      <c r="E736" s="15" t="str">
        <f>IF(ISBLANK(B736), "",ROUND(Calc!O736, 1))</f>
        <v/>
      </c>
      <c r="F736" s="15" t="str">
        <f t="shared" si="41"/>
        <v/>
      </c>
      <c r="G736" s="16" t="str">
        <f>IF(ISBLANK(B736), "",IF(F736=B736, 'Calc - Win Probability'!N736, 1-'Calc - Win Probability'!N736))</f>
        <v/>
      </c>
      <c r="H736" s="15" t="str">
        <f t="shared" si="42"/>
        <v/>
      </c>
      <c r="I736" s="15" t="str">
        <f t="shared" si="43"/>
        <v/>
      </c>
      <c r="J736" s="1"/>
      <c r="K736" s="1"/>
      <c r="L736" s="1"/>
      <c r="M736" s="14"/>
      <c r="N736" s="18" t="str">
        <f t="shared" si="44"/>
        <v/>
      </c>
    </row>
    <row r="737" spans="1:14" x14ac:dyDescent="0.45">
      <c r="A737" s="9"/>
      <c r="B737" s="9"/>
      <c r="C737" s="9"/>
      <c r="D737" s="9"/>
      <c r="E737" s="15" t="str">
        <f>IF(ISBLANK(B737), "",ROUND(Calc!O737, 1))</f>
        <v/>
      </c>
      <c r="F737" s="15" t="str">
        <f t="shared" si="41"/>
        <v/>
      </c>
      <c r="G737" s="16" t="str">
        <f>IF(ISBLANK(B737), "",IF(F737=B737, 'Calc - Win Probability'!N737, 1-'Calc - Win Probability'!N737))</f>
        <v/>
      </c>
      <c r="H737" s="15" t="str">
        <f t="shared" si="42"/>
        <v/>
      </c>
      <c r="I737" s="15" t="str">
        <f t="shared" si="43"/>
        <v/>
      </c>
      <c r="J737" s="1"/>
      <c r="K737" s="1"/>
      <c r="L737" s="1"/>
      <c r="M737" s="14"/>
      <c r="N737" s="18" t="str">
        <f t="shared" si="44"/>
        <v/>
      </c>
    </row>
    <row r="738" spans="1:14" x14ac:dyDescent="0.45">
      <c r="A738" s="9"/>
      <c r="B738" s="9"/>
      <c r="C738" s="9"/>
      <c r="D738" s="9"/>
      <c r="E738" s="15" t="str">
        <f>IF(ISBLANK(B738), "",ROUND(Calc!O738, 1))</f>
        <v/>
      </c>
      <c r="F738" s="15" t="str">
        <f t="shared" si="41"/>
        <v/>
      </c>
      <c r="G738" s="16" t="str">
        <f>IF(ISBLANK(B738), "",IF(F738=B738, 'Calc - Win Probability'!N738, 1-'Calc - Win Probability'!N738))</f>
        <v/>
      </c>
      <c r="H738" s="15" t="str">
        <f t="shared" si="42"/>
        <v/>
      </c>
      <c r="I738" s="15" t="str">
        <f t="shared" si="43"/>
        <v/>
      </c>
      <c r="J738" s="1"/>
      <c r="K738" s="1"/>
      <c r="L738" s="1"/>
      <c r="M738" s="14"/>
      <c r="N738" s="18" t="str">
        <f t="shared" si="44"/>
        <v/>
      </c>
    </row>
    <row r="739" spans="1:14" x14ac:dyDescent="0.45">
      <c r="A739" s="9"/>
      <c r="B739" s="9"/>
      <c r="C739" s="9"/>
      <c r="D739" s="9"/>
      <c r="E739" s="15" t="str">
        <f>IF(ISBLANK(B739), "",ROUND(Calc!O739, 1))</f>
        <v/>
      </c>
      <c r="F739" s="15" t="str">
        <f t="shared" si="41"/>
        <v/>
      </c>
      <c r="G739" s="16" t="str">
        <f>IF(ISBLANK(B739), "",IF(F739=B739, 'Calc - Win Probability'!N739, 1-'Calc - Win Probability'!N739))</f>
        <v/>
      </c>
      <c r="H739" s="15" t="str">
        <f t="shared" si="42"/>
        <v/>
      </c>
      <c r="I739" s="15" t="str">
        <f t="shared" si="43"/>
        <v/>
      </c>
      <c r="J739" s="1"/>
      <c r="K739" s="1"/>
      <c r="L739" s="1"/>
      <c r="M739" s="14"/>
      <c r="N739" s="18" t="str">
        <f t="shared" si="44"/>
        <v/>
      </c>
    </row>
    <row r="740" spans="1:14" x14ac:dyDescent="0.45">
      <c r="A740" s="9"/>
      <c r="B740" s="9"/>
      <c r="C740" s="9"/>
      <c r="D740" s="9"/>
      <c r="E740" s="15" t="str">
        <f>IF(ISBLANK(B740), "",ROUND(Calc!O740, 1))</f>
        <v/>
      </c>
      <c r="F740" s="15" t="str">
        <f t="shared" si="41"/>
        <v/>
      </c>
      <c r="G740" s="16" t="str">
        <f>IF(ISBLANK(B740), "",IF(F740=B740, 'Calc - Win Probability'!N740, 1-'Calc - Win Probability'!N740))</f>
        <v/>
      </c>
      <c r="H740" s="15" t="str">
        <f t="shared" si="42"/>
        <v/>
      </c>
      <c r="I740" s="15" t="str">
        <f t="shared" si="43"/>
        <v/>
      </c>
      <c r="J740" s="1"/>
      <c r="K740" s="1"/>
      <c r="L740" s="1"/>
      <c r="M740" s="14"/>
      <c r="N740" s="18" t="str">
        <f t="shared" si="44"/>
        <v/>
      </c>
    </row>
    <row r="741" spans="1:14" x14ac:dyDescent="0.45">
      <c r="A741" s="9"/>
      <c r="B741" s="9"/>
      <c r="C741" s="9"/>
      <c r="D741" s="9"/>
      <c r="E741" s="15" t="str">
        <f>IF(ISBLANK(B741), "",ROUND(Calc!O741, 1))</f>
        <v/>
      </c>
      <c r="F741" s="15" t="str">
        <f t="shared" si="41"/>
        <v/>
      </c>
      <c r="G741" s="16" t="str">
        <f>IF(ISBLANK(B741), "",IF(F741=B741, 'Calc - Win Probability'!N741, 1-'Calc - Win Probability'!N741))</f>
        <v/>
      </c>
      <c r="H741" s="15" t="str">
        <f t="shared" si="42"/>
        <v/>
      </c>
      <c r="I741" s="15" t="str">
        <f t="shared" si="43"/>
        <v/>
      </c>
      <c r="J741" s="1"/>
      <c r="K741" s="1"/>
      <c r="L741" s="1"/>
      <c r="M741" s="14"/>
      <c r="N741" s="18" t="str">
        <f t="shared" si="44"/>
        <v/>
      </c>
    </row>
    <row r="742" spans="1:14" x14ac:dyDescent="0.45">
      <c r="A742" s="9"/>
      <c r="B742" s="9"/>
      <c r="C742" s="9"/>
      <c r="D742" s="9"/>
      <c r="E742" s="15" t="str">
        <f>IF(ISBLANK(B742), "",ROUND(Calc!O742, 1))</f>
        <v/>
      </c>
      <c r="F742" s="15" t="str">
        <f t="shared" si="41"/>
        <v/>
      </c>
      <c r="G742" s="16" t="str">
        <f>IF(ISBLANK(B742), "",IF(F742=B742, 'Calc - Win Probability'!N742, 1-'Calc - Win Probability'!N742))</f>
        <v/>
      </c>
      <c r="H742" s="15" t="str">
        <f t="shared" si="42"/>
        <v/>
      </c>
      <c r="I742" s="15" t="str">
        <f t="shared" si="43"/>
        <v/>
      </c>
      <c r="J742" s="1"/>
      <c r="K742" s="1"/>
      <c r="L742" s="1"/>
      <c r="M742" s="14"/>
      <c r="N742" s="18" t="str">
        <f t="shared" si="44"/>
        <v/>
      </c>
    </row>
    <row r="743" spans="1:14" x14ac:dyDescent="0.45">
      <c r="A743" s="9"/>
      <c r="B743" s="9"/>
      <c r="C743" s="9"/>
      <c r="D743" s="9"/>
      <c r="E743" s="15" t="str">
        <f>IF(ISBLANK(B743), "",ROUND(Calc!O743, 1))</f>
        <v/>
      </c>
      <c r="F743" s="15" t="str">
        <f t="shared" si="41"/>
        <v/>
      </c>
      <c r="G743" s="16" t="str">
        <f>IF(ISBLANK(B743), "",IF(F743=B743, 'Calc - Win Probability'!N743, 1-'Calc - Win Probability'!N743))</f>
        <v/>
      </c>
      <c r="H743" s="15" t="str">
        <f t="shared" si="42"/>
        <v/>
      </c>
      <c r="I743" s="15" t="str">
        <f t="shared" si="43"/>
        <v/>
      </c>
      <c r="J743" s="1"/>
      <c r="K743" s="1"/>
      <c r="L743" s="1"/>
      <c r="M743" s="14"/>
      <c r="N743" s="18" t="str">
        <f t="shared" si="44"/>
        <v/>
      </c>
    </row>
    <row r="744" spans="1:14" x14ac:dyDescent="0.45">
      <c r="A744" s="9"/>
      <c r="B744" s="9"/>
      <c r="C744" s="9"/>
      <c r="D744" s="9"/>
      <c r="E744" s="15" t="str">
        <f>IF(ISBLANK(B744), "",ROUND(Calc!O744, 1))</f>
        <v/>
      </c>
      <c r="F744" s="15" t="str">
        <f t="shared" si="41"/>
        <v/>
      </c>
      <c r="G744" s="16" t="str">
        <f>IF(ISBLANK(B744), "",IF(F744=B744, 'Calc - Win Probability'!N744, 1-'Calc - Win Probability'!N744))</f>
        <v/>
      </c>
      <c r="H744" s="15" t="str">
        <f t="shared" si="42"/>
        <v/>
      </c>
      <c r="I744" s="15" t="str">
        <f t="shared" si="43"/>
        <v/>
      </c>
      <c r="J744" s="1"/>
      <c r="K744" s="1"/>
      <c r="L744" s="1"/>
      <c r="M744" s="14"/>
      <c r="N744" s="18" t="str">
        <f t="shared" si="44"/>
        <v/>
      </c>
    </row>
    <row r="745" spans="1:14" x14ac:dyDescent="0.45">
      <c r="A745" s="9"/>
      <c r="B745" s="9"/>
      <c r="C745" s="9"/>
      <c r="D745" s="9"/>
      <c r="E745" s="15" t="str">
        <f>IF(ISBLANK(B745), "",ROUND(Calc!O745, 1))</f>
        <v/>
      </c>
      <c r="F745" s="15" t="str">
        <f t="shared" si="41"/>
        <v/>
      </c>
      <c r="G745" s="16" t="str">
        <f>IF(ISBLANK(B745), "",IF(F745=B745, 'Calc - Win Probability'!N745, 1-'Calc - Win Probability'!N745))</f>
        <v/>
      </c>
      <c r="H745" s="15" t="str">
        <f t="shared" si="42"/>
        <v/>
      </c>
      <c r="I745" s="15" t="str">
        <f t="shared" si="43"/>
        <v/>
      </c>
      <c r="J745" s="1"/>
      <c r="K745" s="1"/>
      <c r="L745" s="1"/>
      <c r="M745" s="14"/>
      <c r="N745" s="18" t="str">
        <f t="shared" si="44"/>
        <v/>
      </c>
    </row>
    <row r="746" spans="1:14" x14ac:dyDescent="0.45">
      <c r="A746" s="9"/>
      <c r="B746" s="9"/>
      <c r="C746" s="9"/>
      <c r="D746" s="9"/>
      <c r="E746" s="15" t="str">
        <f>IF(ISBLANK(B746), "",ROUND(Calc!O746, 1))</f>
        <v/>
      </c>
      <c r="F746" s="15" t="str">
        <f t="shared" si="41"/>
        <v/>
      </c>
      <c r="G746" s="16" t="str">
        <f>IF(ISBLANK(B746), "",IF(F746=B746, 'Calc - Win Probability'!N746, 1-'Calc - Win Probability'!N746))</f>
        <v/>
      </c>
      <c r="H746" s="15" t="str">
        <f t="shared" si="42"/>
        <v/>
      </c>
      <c r="I746" s="15" t="str">
        <f t="shared" si="43"/>
        <v/>
      </c>
      <c r="J746" s="1"/>
      <c r="K746" s="1"/>
      <c r="L746" s="1"/>
      <c r="M746" s="14"/>
      <c r="N746" s="18" t="str">
        <f t="shared" si="44"/>
        <v/>
      </c>
    </row>
    <row r="747" spans="1:14" x14ac:dyDescent="0.45">
      <c r="A747" s="9"/>
      <c r="B747" s="9"/>
      <c r="C747" s="9"/>
      <c r="D747" s="9"/>
      <c r="E747" s="15" t="str">
        <f>IF(ISBLANK(B747), "",ROUND(Calc!O747, 1))</f>
        <v/>
      </c>
      <c r="F747" s="15" t="str">
        <f t="shared" si="41"/>
        <v/>
      </c>
      <c r="G747" s="16" t="str">
        <f>IF(ISBLANK(B747), "",IF(F747=B747, 'Calc - Win Probability'!N747, 1-'Calc - Win Probability'!N747))</f>
        <v/>
      </c>
      <c r="H747" s="15" t="str">
        <f t="shared" si="42"/>
        <v/>
      </c>
      <c r="I747" s="15" t="str">
        <f t="shared" si="43"/>
        <v/>
      </c>
      <c r="J747" s="1"/>
      <c r="K747" s="1"/>
      <c r="L747" s="1"/>
      <c r="M747" s="14"/>
      <c r="N747" s="18" t="str">
        <f t="shared" si="44"/>
        <v/>
      </c>
    </row>
    <row r="748" spans="1:14" x14ac:dyDescent="0.45">
      <c r="A748" s="9"/>
      <c r="B748" s="9"/>
      <c r="C748" s="9"/>
      <c r="D748" s="9"/>
      <c r="E748" s="15" t="str">
        <f>IF(ISBLANK(B748), "",ROUND(Calc!O748, 1))</f>
        <v/>
      </c>
      <c r="F748" s="15" t="str">
        <f t="shared" si="41"/>
        <v/>
      </c>
      <c r="G748" s="16" t="str">
        <f>IF(ISBLANK(B748), "",IF(F748=B748, 'Calc - Win Probability'!N748, 1-'Calc - Win Probability'!N748))</f>
        <v/>
      </c>
      <c r="H748" s="15" t="str">
        <f t="shared" si="42"/>
        <v/>
      </c>
      <c r="I748" s="15" t="str">
        <f t="shared" si="43"/>
        <v/>
      </c>
      <c r="J748" s="1"/>
      <c r="K748" s="1"/>
      <c r="L748" s="1"/>
      <c r="M748" s="14"/>
      <c r="N748" s="18" t="str">
        <f t="shared" si="44"/>
        <v/>
      </c>
    </row>
    <row r="749" spans="1:14" x14ac:dyDescent="0.45">
      <c r="A749" s="9"/>
      <c r="B749" s="9"/>
      <c r="C749" s="9"/>
      <c r="D749" s="9"/>
      <c r="E749" s="15" t="str">
        <f>IF(ISBLANK(B749), "",ROUND(Calc!O749, 1))</f>
        <v/>
      </c>
      <c r="F749" s="15" t="str">
        <f t="shared" si="41"/>
        <v/>
      </c>
      <c r="G749" s="16" t="str">
        <f>IF(ISBLANK(B749), "",IF(F749=B749, 'Calc - Win Probability'!N749, 1-'Calc - Win Probability'!N749))</f>
        <v/>
      </c>
      <c r="H749" s="15" t="str">
        <f t="shared" si="42"/>
        <v/>
      </c>
      <c r="I749" s="15" t="str">
        <f t="shared" si="43"/>
        <v/>
      </c>
      <c r="J749" s="1"/>
      <c r="K749" s="1"/>
      <c r="L749" s="1"/>
      <c r="M749" s="14"/>
      <c r="N749" s="18" t="str">
        <f t="shared" si="44"/>
        <v/>
      </c>
    </row>
    <row r="750" spans="1:14" x14ac:dyDescent="0.45">
      <c r="A750" s="9"/>
      <c r="B750" s="9"/>
      <c r="C750" s="9"/>
      <c r="D750" s="9"/>
      <c r="E750" s="15" t="str">
        <f>IF(ISBLANK(B750), "",ROUND(Calc!O750, 1))</f>
        <v/>
      </c>
      <c r="F750" s="15" t="str">
        <f t="shared" si="41"/>
        <v/>
      </c>
      <c r="G750" s="16" t="str">
        <f>IF(ISBLANK(B750), "",IF(F750=B750, 'Calc - Win Probability'!N750, 1-'Calc - Win Probability'!N750))</f>
        <v/>
      </c>
      <c r="H750" s="15" t="str">
        <f t="shared" si="42"/>
        <v/>
      </c>
      <c r="I750" s="15" t="str">
        <f t="shared" si="43"/>
        <v/>
      </c>
      <c r="J750" s="1"/>
      <c r="K750" s="1"/>
      <c r="L750" s="1"/>
      <c r="M750" s="14"/>
      <c r="N750" s="18" t="str">
        <f t="shared" si="44"/>
        <v/>
      </c>
    </row>
    <row r="751" spans="1:14" x14ac:dyDescent="0.45">
      <c r="A751" s="9"/>
      <c r="B751" s="9"/>
      <c r="C751" s="9"/>
      <c r="D751" s="9"/>
      <c r="E751" s="15" t="str">
        <f>IF(ISBLANK(B751), "",ROUND(Calc!O751, 1))</f>
        <v/>
      </c>
      <c r="F751" s="15" t="str">
        <f t="shared" si="41"/>
        <v/>
      </c>
      <c r="G751" s="16" t="str">
        <f>IF(ISBLANK(B751), "",IF(F751=B751, 'Calc - Win Probability'!N751, 1-'Calc - Win Probability'!N751))</f>
        <v/>
      </c>
      <c r="H751" s="15" t="str">
        <f t="shared" si="42"/>
        <v/>
      </c>
      <c r="I751" s="15" t="str">
        <f t="shared" si="43"/>
        <v/>
      </c>
      <c r="J751" s="1"/>
      <c r="K751" s="1"/>
      <c r="L751" s="1"/>
      <c r="M751" s="14"/>
      <c r="N751" s="18" t="str">
        <f t="shared" si="44"/>
        <v/>
      </c>
    </row>
    <row r="752" spans="1:14" x14ac:dyDescent="0.45">
      <c r="A752" s="9"/>
      <c r="B752" s="9"/>
      <c r="C752" s="9"/>
      <c r="D752" s="9"/>
      <c r="E752" s="15" t="str">
        <f>IF(ISBLANK(B752), "",ROUND(Calc!O752, 1))</f>
        <v/>
      </c>
      <c r="F752" s="15" t="str">
        <f t="shared" si="41"/>
        <v/>
      </c>
      <c r="G752" s="16" t="str">
        <f>IF(ISBLANK(B752), "",IF(F752=B752, 'Calc - Win Probability'!N752, 1-'Calc - Win Probability'!N752))</f>
        <v/>
      </c>
      <c r="H752" s="15" t="str">
        <f t="shared" si="42"/>
        <v/>
      </c>
      <c r="I752" s="15" t="str">
        <f t="shared" si="43"/>
        <v/>
      </c>
      <c r="J752" s="1"/>
      <c r="K752" s="1"/>
      <c r="L752" s="1"/>
      <c r="M752" s="14"/>
      <c r="N752" s="18" t="str">
        <f t="shared" si="44"/>
        <v/>
      </c>
    </row>
    <row r="753" spans="1:14" x14ac:dyDescent="0.45">
      <c r="A753" s="9"/>
      <c r="B753" s="9"/>
      <c r="C753" s="9"/>
      <c r="D753" s="9"/>
      <c r="E753" s="15" t="str">
        <f>IF(ISBLANK(B753), "",ROUND(Calc!O753, 1))</f>
        <v/>
      </c>
      <c r="F753" s="15" t="str">
        <f t="shared" si="41"/>
        <v/>
      </c>
      <c r="G753" s="16" t="str">
        <f>IF(ISBLANK(B753), "",IF(F753=B753, 'Calc - Win Probability'!N753, 1-'Calc - Win Probability'!N753))</f>
        <v/>
      </c>
      <c r="H753" s="15" t="str">
        <f t="shared" si="42"/>
        <v/>
      </c>
      <c r="I753" s="15" t="str">
        <f t="shared" si="43"/>
        <v/>
      </c>
      <c r="J753" s="1"/>
      <c r="K753" s="1"/>
      <c r="L753" s="1"/>
      <c r="M753" s="14"/>
      <c r="N753" s="18" t="str">
        <f t="shared" si="44"/>
        <v/>
      </c>
    </row>
    <row r="754" spans="1:14" x14ac:dyDescent="0.45">
      <c r="A754" s="9"/>
      <c r="B754" s="9"/>
      <c r="C754" s="9"/>
      <c r="D754" s="9"/>
      <c r="E754" s="15" t="str">
        <f>IF(ISBLANK(B754), "",ROUND(Calc!O754, 1))</f>
        <v/>
      </c>
      <c r="F754" s="15" t="str">
        <f t="shared" si="41"/>
        <v/>
      </c>
      <c r="G754" s="16" t="str">
        <f>IF(ISBLANK(B754), "",IF(F754=B754, 'Calc - Win Probability'!N754, 1-'Calc - Win Probability'!N754))</f>
        <v/>
      </c>
      <c r="H754" s="15" t="str">
        <f t="shared" si="42"/>
        <v/>
      </c>
      <c r="I754" s="15" t="str">
        <f t="shared" si="43"/>
        <v/>
      </c>
      <c r="J754" s="1"/>
      <c r="K754" s="1"/>
      <c r="L754" s="1"/>
      <c r="M754" s="14"/>
      <c r="N754" s="18" t="str">
        <f t="shared" si="44"/>
        <v/>
      </c>
    </row>
    <row r="755" spans="1:14" x14ac:dyDescent="0.45">
      <c r="A755" s="9"/>
      <c r="B755" s="9"/>
      <c r="C755" s="9"/>
      <c r="D755" s="9"/>
      <c r="E755" s="15" t="str">
        <f>IF(ISBLANK(B755), "",ROUND(Calc!O755, 1))</f>
        <v/>
      </c>
      <c r="F755" s="15" t="str">
        <f t="shared" si="41"/>
        <v/>
      </c>
      <c r="G755" s="16" t="str">
        <f>IF(ISBLANK(B755), "",IF(F755=B755, 'Calc - Win Probability'!N755, 1-'Calc - Win Probability'!N755))</f>
        <v/>
      </c>
      <c r="H755" s="15" t="str">
        <f t="shared" si="42"/>
        <v/>
      </c>
      <c r="I755" s="15" t="str">
        <f t="shared" si="43"/>
        <v/>
      </c>
      <c r="J755" s="1"/>
      <c r="K755" s="1"/>
      <c r="L755" s="1"/>
      <c r="M755" s="14"/>
      <c r="N755" s="18" t="str">
        <f t="shared" si="44"/>
        <v/>
      </c>
    </row>
    <row r="756" spans="1:14" x14ac:dyDescent="0.45">
      <c r="A756" s="9"/>
      <c r="B756" s="9"/>
      <c r="C756" s="9"/>
      <c r="D756" s="9"/>
      <c r="E756" s="15" t="str">
        <f>IF(ISBLANK(B756), "",ROUND(Calc!O756, 1))</f>
        <v/>
      </c>
      <c r="F756" s="15" t="str">
        <f t="shared" si="41"/>
        <v/>
      </c>
      <c r="G756" s="16" t="str">
        <f>IF(ISBLANK(B756), "",IF(F756=B756, 'Calc - Win Probability'!N756, 1-'Calc - Win Probability'!N756))</f>
        <v/>
      </c>
      <c r="H756" s="15" t="str">
        <f t="shared" si="42"/>
        <v/>
      </c>
      <c r="I756" s="15" t="str">
        <f t="shared" si="43"/>
        <v/>
      </c>
      <c r="J756" s="1"/>
      <c r="K756" s="1"/>
      <c r="L756" s="1"/>
      <c r="M756" s="14"/>
      <c r="N756" s="18" t="str">
        <f t="shared" si="44"/>
        <v/>
      </c>
    </row>
    <row r="757" spans="1:14" x14ac:dyDescent="0.45">
      <c r="A757" s="9"/>
      <c r="B757" s="9"/>
      <c r="C757" s="9"/>
      <c r="D757" s="9"/>
      <c r="E757" s="15" t="str">
        <f>IF(ISBLANK(B757), "",ROUND(Calc!O757, 1))</f>
        <v/>
      </c>
      <c r="F757" s="15" t="str">
        <f t="shared" si="41"/>
        <v/>
      </c>
      <c r="G757" s="16" t="str">
        <f>IF(ISBLANK(B757), "",IF(F757=B757, 'Calc - Win Probability'!N757, 1-'Calc - Win Probability'!N757))</f>
        <v/>
      </c>
      <c r="H757" s="15" t="str">
        <f t="shared" si="42"/>
        <v/>
      </c>
      <c r="I757" s="15" t="str">
        <f t="shared" si="43"/>
        <v/>
      </c>
      <c r="J757" s="1"/>
      <c r="K757" s="1"/>
      <c r="L757" s="1"/>
      <c r="M757" s="14"/>
      <c r="N757" s="18" t="str">
        <f t="shared" si="44"/>
        <v/>
      </c>
    </row>
    <row r="758" spans="1:14" x14ac:dyDescent="0.45">
      <c r="A758" s="9"/>
      <c r="B758" s="9"/>
      <c r="C758" s="9"/>
      <c r="D758" s="9"/>
      <c r="E758" s="15" t="str">
        <f>IF(ISBLANK(B758), "",ROUND(Calc!O758, 1))</f>
        <v/>
      </c>
      <c r="F758" s="15" t="str">
        <f t="shared" si="41"/>
        <v/>
      </c>
      <c r="G758" s="16" t="str">
        <f>IF(ISBLANK(B758), "",IF(F758=B758, 'Calc - Win Probability'!N758, 1-'Calc - Win Probability'!N758))</f>
        <v/>
      </c>
      <c r="H758" s="15" t="str">
        <f t="shared" si="42"/>
        <v/>
      </c>
      <c r="I758" s="15" t="str">
        <f t="shared" si="43"/>
        <v/>
      </c>
      <c r="J758" s="1"/>
      <c r="K758" s="1"/>
      <c r="L758" s="1"/>
      <c r="M758" s="14"/>
      <c r="N758" s="18" t="str">
        <f t="shared" si="44"/>
        <v/>
      </c>
    </row>
    <row r="759" spans="1:14" x14ac:dyDescent="0.45">
      <c r="A759" s="9"/>
      <c r="B759" s="9"/>
      <c r="C759" s="9"/>
      <c r="D759" s="9"/>
      <c r="E759" s="15" t="str">
        <f>IF(ISBLANK(B759), "",ROUND(Calc!O759, 1))</f>
        <v/>
      </c>
      <c r="F759" s="15" t="str">
        <f t="shared" si="41"/>
        <v/>
      </c>
      <c r="G759" s="16" t="str">
        <f>IF(ISBLANK(B759), "",IF(F759=B759, 'Calc - Win Probability'!N759, 1-'Calc - Win Probability'!N759))</f>
        <v/>
      </c>
      <c r="H759" s="15" t="str">
        <f t="shared" si="42"/>
        <v/>
      </c>
      <c r="I759" s="15" t="str">
        <f t="shared" si="43"/>
        <v/>
      </c>
      <c r="J759" s="1"/>
      <c r="K759" s="1"/>
      <c r="L759" s="1"/>
      <c r="M759" s="14"/>
      <c r="N759" s="18" t="str">
        <f t="shared" si="44"/>
        <v/>
      </c>
    </row>
    <row r="760" spans="1:14" x14ac:dyDescent="0.45">
      <c r="A760" s="9"/>
      <c r="B760" s="9"/>
      <c r="C760" s="9"/>
      <c r="D760" s="9"/>
      <c r="E760" s="15" t="str">
        <f>IF(ISBLANK(B760), "",ROUND(Calc!O760, 1))</f>
        <v/>
      </c>
      <c r="F760" s="15" t="str">
        <f t="shared" si="41"/>
        <v/>
      </c>
      <c r="G760" s="16" t="str">
        <f>IF(ISBLANK(B760), "",IF(F760=B760, 'Calc - Win Probability'!N760, 1-'Calc - Win Probability'!N760))</f>
        <v/>
      </c>
      <c r="H760" s="15" t="str">
        <f t="shared" si="42"/>
        <v/>
      </c>
      <c r="I760" s="15" t="str">
        <f t="shared" si="43"/>
        <v/>
      </c>
      <c r="J760" s="1"/>
      <c r="K760" s="1"/>
      <c r="L760" s="1"/>
      <c r="M760" s="14"/>
      <c r="N760" s="18" t="str">
        <f t="shared" si="44"/>
        <v/>
      </c>
    </row>
    <row r="761" spans="1:14" x14ac:dyDescent="0.45">
      <c r="A761" s="9"/>
      <c r="B761" s="9"/>
      <c r="C761" s="9"/>
      <c r="D761" s="9"/>
      <c r="E761" s="15" t="str">
        <f>IF(ISBLANK(B761), "",ROUND(Calc!O761, 1))</f>
        <v/>
      </c>
      <c r="F761" s="15" t="str">
        <f t="shared" si="41"/>
        <v/>
      </c>
      <c r="G761" s="16" t="str">
        <f>IF(ISBLANK(B761), "",IF(F761=B761, 'Calc - Win Probability'!N761, 1-'Calc - Win Probability'!N761))</f>
        <v/>
      </c>
      <c r="H761" s="15" t="str">
        <f t="shared" si="42"/>
        <v/>
      </c>
      <c r="I761" s="15" t="str">
        <f t="shared" si="43"/>
        <v/>
      </c>
      <c r="J761" s="1"/>
      <c r="K761" s="1"/>
      <c r="L761" s="1"/>
      <c r="M761" s="14"/>
      <c r="N761" s="18" t="str">
        <f t="shared" si="44"/>
        <v/>
      </c>
    </row>
    <row r="762" spans="1:14" x14ac:dyDescent="0.45">
      <c r="A762" s="9"/>
      <c r="B762" s="9"/>
      <c r="C762" s="9"/>
      <c r="D762" s="9"/>
      <c r="E762" s="15" t="str">
        <f>IF(ISBLANK(B762), "",ROUND(Calc!O762, 1))</f>
        <v/>
      </c>
      <c r="F762" s="15" t="str">
        <f t="shared" si="41"/>
        <v/>
      </c>
      <c r="G762" s="16" t="str">
        <f>IF(ISBLANK(B762), "",IF(F762=B762, 'Calc - Win Probability'!N762, 1-'Calc - Win Probability'!N762))</f>
        <v/>
      </c>
      <c r="H762" s="15" t="str">
        <f t="shared" si="42"/>
        <v/>
      </c>
      <c r="I762" s="15" t="str">
        <f t="shared" si="43"/>
        <v/>
      </c>
      <c r="J762" s="1"/>
      <c r="K762" s="1"/>
      <c r="L762" s="1"/>
      <c r="M762" s="14"/>
      <c r="N762" s="18" t="str">
        <f t="shared" si="44"/>
        <v/>
      </c>
    </row>
    <row r="763" spans="1:14" x14ac:dyDescent="0.45">
      <c r="A763" s="9"/>
      <c r="B763" s="9"/>
      <c r="C763" s="9"/>
      <c r="D763" s="9"/>
      <c r="E763" s="15" t="str">
        <f>IF(ISBLANK(B763), "",ROUND(Calc!O763, 1))</f>
        <v/>
      </c>
      <c r="F763" s="15" t="str">
        <f t="shared" si="41"/>
        <v/>
      </c>
      <c r="G763" s="16" t="str">
        <f>IF(ISBLANK(B763), "",IF(F763=B763, 'Calc - Win Probability'!N763, 1-'Calc - Win Probability'!N763))</f>
        <v/>
      </c>
      <c r="H763" s="15" t="str">
        <f t="shared" si="42"/>
        <v/>
      </c>
      <c r="I763" s="15" t="str">
        <f t="shared" si="43"/>
        <v/>
      </c>
      <c r="J763" s="1"/>
      <c r="K763" s="1"/>
      <c r="L763" s="1"/>
      <c r="M763" s="14"/>
      <c r="N763" s="18" t="str">
        <f t="shared" si="44"/>
        <v/>
      </c>
    </row>
    <row r="764" spans="1:14" x14ac:dyDescent="0.45">
      <c r="A764" s="9"/>
      <c r="B764" s="9"/>
      <c r="C764" s="9"/>
      <c r="D764" s="9"/>
      <c r="E764" s="15" t="str">
        <f>IF(ISBLANK(B764), "",ROUND(Calc!O764, 1))</f>
        <v/>
      </c>
      <c r="F764" s="15" t="str">
        <f t="shared" si="41"/>
        <v/>
      </c>
      <c r="G764" s="16" t="str">
        <f>IF(ISBLANK(B764), "",IF(F764=B764, 'Calc - Win Probability'!N764, 1-'Calc - Win Probability'!N764))</f>
        <v/>
      </c>
      <c r="H764" s="15" t="str">
        <f t="shared" si="42"/>
        <v/>
      </c>
      <c r="I764" s="15" t="str">
        <f t="shared" si="43"/>
        <v/>
      </c>
      <c r="J764" s="1"/>
      <c r="K764" s="1"/>
      <c r="L764" s="1"/>
      <c r="M764" s="14"/>
      <c r="N764" s="18" t="str">
        <f t="shared" si="44"/>
        <v/>
      </c>
    </row>
    <row r="765" spans="1:14" x14ac:dyDescent="0.45">
      <c r="A765" s="9"/>
      <c r="B765" s="9"/>
      <c r="C765" s="9"/>
      <c r="D765" s="9"/>
      <c r="E765" s="15" t="str">
        <f>IF(ISBLANK(B765), "",ROUND(Calc!O765, 1))</f>
        <v/>
      </c>
      <c r="F765" s="15" t="str">
        <f t="shared" si="41"/>
        <v/>
      </c>
      <c r="G765" s="16" t="str">
        <f>IF(ISBLANK(B765), "",IF(F765=B765, 'Calc - Win Probability'!N765, 1-'Calc - Win Probability'!N765))</f>
        <v/>
      </c>
      <c r="H765" s="15" t="str">
        <f t="shared" si="42"/>
        <v/>
      </c>
      <c r="I765" s="15" t="str">
        <f t="shared" si="43"/>
        <v/>
      </c>
      <c r="J765" s="1"/>
      <c r="K765" s="1"/>
      <c r="L765" s="1"/>
      <c r="M765" s="14"/>
      <c r="N765" s="18" t="str">
        <f t="shared" si="44"/>
        <v/>
      </c>
    </row>
    <row r="766" spans="1:14" x14ac:dyDescent="0.45">
      <c r="A766" s="9"/>
      <c r="B766" s="9"/>
      <c r="C766" s="9"/>
      <c r="D766" s="9"/>
      <c r="E766" s="15" t="str">
        <f>IF(ISBLANK(B766), "",ROUND(Calc!O766, 1))</f>
        <v/>
      </c>
      <c r="F766" s="15" t="str">
        <f t="shared" si="41"/>
        <v/>
      </c>
      <c r="G766" s="16" t="str">
        <f>IF(ISBLANK(B766), "",IF(F766=B766, 'Calc - Win Probability'!N766, 1-'Calc - Win Probability'!N766))</f>
        <v/>
      </c>
      <c r="H766" s="15" t="str">
        <f t="shared" si="42"/>
        <v/>
      </c>
      <c r="I766" s="15" t="str">
        <f t="shared" si="43"/>
        <v/>
      </c>
      <c r="J766" s="1"/>
      <c r="K766" s="1"/>
      <c r="L766" s="1"/>
      <c r="M766" s="14"/>
      <c r="N766" s="18" t="str">
        <f t="shared" si="44"/>
        <v/>
      </c>
    </row>
    <row r="767" spans="1:14" x14ac:dyDescent="0.45">
      <c r="A767" s="9"/>
      <c r="B767" s="9"/>
      <c r="C767" s="9"/>
      <c r="D767" s="9"/>
      <c r="E767" s="15" t="str">
        <f>IF(ISBLANK(B767), "",ROUND(Calc!O767, 1))</f>
        <v/>
      </c>
      <c r="F767" s="15" t="str">
        <f t="shared" si="41"/>
        <v/>
      </c>
      <c r="G767" s="16" t="str">
        <f>IF(ISBLANK(B767), "",IF(F767=B767, 'Calc - Win Probability'!N767, 1-'Calc - Win Probability'!N767))</f>
        <v/>
      </c>
      <c r="H767" s="15" t="str">
        <f t="shared" si="42"/>
        <v/>
      </c>
      <c r="I767" s="15" t="str">
        <f t="shared" si="43"/>
        <v/>
      </c>
      <c r="J767" s="1"/>
      <c r="K767" s="1"/>
      <c r="L767" s="1"/>
      <c r="M767" s="14"/>
      <c r="N767" s="18" t="str">
        <f t="shared" si="44"/>
        <v/>
      </c>
    </row>
    <row r="768" spans="1:14" x14ac:dyDescent="0.45">
      <c r="A768" s="9"/>
      <c r="B768" s="9"/>
      <c r="C768" s="9"/>
      <c r="D768" s="9"/>
      <c r="E768" s="15" t="str">
        <f>IF(ISBLANK(B768), "",ROUND(Calc!O768, 1))</f>
        <v/>
      </c>
      <c r="F768" s="15" t="str">
        <f t="shared" si="41"/>
        <v/>
      </c>
      <c r="G768" s="16" t="str">
        <f>IF(ISBLANK(B768), "",IF(F768=B768, 'Calc - Win Probability'!N768, 1-'Calc - Win Probability'!N768))</f>
        <v/>
      </c>
      <c r="H768" s="15" t="str">
        <f t="shared" si="42"/>
        <v/>
      </c>
      <c r="I768" s="15" t="str">
        <f t="shared" si="43"/>
        <v/>
      </c>
      <c r="J768" s="1"/>
      <c r="K768" s="1"/>
      <c r="L768" s="1"/>
      <c r="M768" s="14"/>
      <c r="N768" s="18" t="str">
        <f t="shared" si="44"/>
        <v/>
      </c>
    </row>
    <row r="769" spans="1:14" x14ac:dyDescent="0.45">
      <c r="A769" s="9"/>
      <c r="B769" s="9"/>
      <c r="C769" s="9"/>
      <c r="D769" s="9"/>
      <c r="E769" s="15" t="str">
        <f>IF(ISBLANK(B769), "",ROUND(Calc!O769, 1))</f>
        <v/>
      </c>
      <c r="F769" s="15" t="str">
        <f t="shared" si="41"/>
        <v/>
      </c>
      <c r="G769" s="16" t="str">
        <f>IF(ISBLANK(B769), "",IF(F769=B769, 'Calc - Win Probability'!N769, 1-'Calc - Win Probability'!N769))</f>
        <v/>
      </c>
      <c r="H769" s="15" t="str">
        <f t="shared" si="42"/>
        <v/>
      </c>
      <c r="I769" s="15" t="str">
        <f t="shared" si="43"/>
        <v/>
      </c>
      <c r="J769" s="1"/>
      <c r="K769" s="1"/>
      <c r="L769" s="1"/>
      <c r="M769" s="14"/>
      <c r="N769" s="18" t="str">
        <f t="shared" si="44"/>
        <v/>
      </c>
    </row>
    <row r="770" spans="1:14" x14ac:dyDescent="0.45">
      <c r="A770" s="9"/>
      <c r="B770" s="9"/>
      <c r="C770" s="9"/>
      <c r="D770" s="9"/>
      <c r="E770" s="15" t="str">
        <f>IF(ISBLANK(B770), "",ROUND(Calc!O770, 1))</f>
        <v/>
      </c>
      <c r="F770" s="15" t="str">
        <f t="shared" si="41"/>
        <v/>
      </c>
      <c r="G770" s="16" t="str">
        <f>IF(ISBLANK(B770), "",IF(F770=B770, 'Calc - Win Probability'!N770, 1-'Calc - Win Probability'!N770))</f>
        <v/>
      </c>
      <c r="H770" s="15" t="str">
        <f t="shared" si="42"/>
        <v/>
      </c>
      <c r="I770" s="15" t="str">
        <f t="shared" si="43"/>
        <v/>
      </c>
      <c r="J770" s="1"/>
      <c r="K770" s="1"/>
      <c r="L770" s="1"/>
      <c r="M770" s="14"/>
      <c r="N770" s="18" t="str">
        <f t="shared" si="44"/>
        <v/>
      </c>
    </row>
    <row r="771" spans="1:14" x14ac:dyDescent="0.45">
      <c r="A771" s="9"/>
      <c r="B771" s="9"/>
      <c r="C771" s="9"/>
      <c r="D771" s="9"/>
      <c r="E771" s="15" t="str">
        <f>IF(ISBLANK(B771), "",ROUND(Calc!O771, 1))</f>
        <v/>
      </c>
      <c r="F771" s="15" t="str">
        <f t="shared" si="41"/>
        <v/>
      </c>
      <c r="G771" s="16" t="str">
        <f>IF(ISBLANK(B771), "",IF(F771=B771, 'Calc - Win Probability'!N771, 1-'Calc - Win Probability'!N771))</f>
        <v/>
      </c>
      <c r="H771" s="15" t="str">
        <f t="shared" si="42"/>
        <v/>
      </c>
      <c r="I771" s="15" t="str">
        <f t="shared" si="43"/>
        <v/>
      </c>
      <c r="J771" s="1"/>
      <c r="K771" s="1"/>
      <c r="L771" s="1"/>
      <c r="M771" s="14"/>
      <c r="N771" s="18" t="str">
        <f t="shared" si="44"/>
        <v/>
      </c>
    </row>
    <row r="772" spans="1:14" x14ac:dyDescent="0.45">
      <c r="A772" s="9"/>
      <c r="B772" s="9"/>
      <c r="C772" s="9"/>
      <c r="D772" s="9"/>
      <c r="E772" s="15" t="str">
        <f>IF(ISBLANK(B772), "",ROUND(Calc!O772, 1))</f>
        <v/>
      </c>
      <c r="F772" s="15" t="str">
        <f t="shared" si="41"/>
        <v/>
      </c>
      <c r="G772" s="16" t="str">
        <f>IF(ISBLANK(B772), "",IF(F772=B772, 'Calc - Win Probability'!N772, 1-'Calc - Win Probability'!N772))</f>
        <v/>
      </c>
      <c r="H772" s="15" t="str">
        <f t="shared" si="42"/>
        <v/>
      </c>
      <c r="I772" s="15" t="str">
        <f t="shared" si="43"/>
        <v/>
      </c>
      <c r="J772" s="1"/>
      <c r="K772" s="1"/>
      <c r="L772" s="1"/>
      <c r="M772" s="14"/>
      <c r="N772" s="18" t="str">
        <f t="shared" si="44"/>
        <v/>
      </c>
    </row>
    <row r="773" spans="1:14" x14ac:dyDescent="0.45">
      <c r="A773" s="9"/>
      <c r="B773" s="9"/>
      <c r="C773" s="9"/>
      <c r="D773" s="9"/>
      <c r="E773" s="15" t="str">
        <f>IF(ISBLANK(B773), "",ROUND(Calc!O773, 1))</f>
        <v/>
      </c>
      <c r="F773" s="15" t="str">
        <f t="shared" si="41"/>
        <v/>
      </c>
      <c r="G773" s="16" t="str">
        <f>IF(ISBLANK(B773), "",IF(F773=B773, 'Calc - Win Probability'!N773, 1-'Calc - Win Probability'!N773))</f>
        <v/>
      </c>
      <c r="H773" s="15" t="str">
        <f t="shared" si="42"/>
        <v/>
      </c>
      <c r="I773" s="15" t="str">
        <f t="shared" si="43"/>
        <v/>
      </c>
      <c r="J773" s="1"/>
      <c r="K773" s="1"/>
      <c r="L773" s="1"/>
      <c r="M773" s="14"/>
      <c r="N773" s="18" t="str">
        <f t="shared" si="44"/>
        <v/>
      </c>
    </row>
    <row r="774" spans="1:14" x14ac:dyDescent="0.45">
      <c r="A774" s="9"/>
      <c r="B774" s="9"/>
      <c r="C774" s="9"/>
      <c r="D774" s="9"/>
      <c r="E774" s="15" t="str">
        <f>IF(ISBLANK(B774), "",ROUND(Calc!O774, 1))</f>
        <v/>
      </c>
      <c r="F774" s="15" t="str">
        <f t="shared" si="41"/>
        <v/>
      </c>
      <c r="G774" s="16" t="str">
        <f>IF(ISBLANK(B774), "",IF(F774=B774, 'Calc - Win Probability'!N774, 1-'Calc - Win Probability'!N774))</f>
        <v/>
      </c>
      <c r="H774" s="15" t="str">
        <f t="shared" si="42"/>
        <v/>
      </c>
      <c r="I774" s="15" t="str">
        <f t="shared" si="43"/>
        <v/>
      </c>
      <c r="J774" s="1"/>
      <c r="K774" s="1"/>
      <c r="L774" s="1"/>
      <c r="M774" s="14"/>
      <c r="N774" s="18" t="str">
        <f t="shared" si="44"/>
        <v/>
      </c>
    </row>
    <row r="775" spans="1:14" x14ac:dyDescent="0.45">
      <c r="A775" s="9"/>
      <c r="B775" s="9"/>
      <c r="C775" s="9"/>
      <c r="D775" s="9"/>
      <c r="E775" s="15" t="str">
        <f>IF(ISBLANK(B775), "",ROUND(Calc!O775, 1))</f>
        <v/>
      </c>
      <c r="F775" s="15" t="str">
        <f t="shared" si="41"/>
        <v/>
      </c>
      <c r="G775" s="16" t="str">
        <f>IF(ISBLANK(B775), "",IF(F775=B775, 'Calc - Win Probability'!N775, 1-'Calc - Win Probability'!N775))</f>
        <v/>
      </c>
      <c r="H775" s="15" t="str">
        <f t="shared" si="42"/>
        <v/>
      </c>
      <c r="I775" s="15" t="str">
        <f t="shared" si="43"/>
        <v/>
      </c>
      <c r="J775" s="1"/>
      <c r="K775" s="1"/>
      <c r="L775" s="1"/>
      <c r="M775" s="14"/>
      <c r="N775" s="18" t="str">
        <f t="shared" si="44"/>
        <v/>
      </c>
    </row>
    <row r="776" spans="1:14" x14ac:dyDescent="0.45">
      <c r="A776" s="9"/>
      <c r="B776" s="9"/>
      <c r="C776" s="9"/>
      <c r="D776" s="9"/>
      <c r="E776" s="15" t="str">
        <f>IF(ISBLANK(B776), "",ROUND(Calc!O776, 1))</f>
        <v/>
      </c>
      <c r="F776" s="15" t="str">
        <f t="shared" si="41"/>
        <v/>
      </c>
      <c r="G776" s="16" t="str">
        <f>IF(ISBLANK(B776), "",IF(F776=B776, 'Calc - Win Probability'!N776, 1-'Calc - Win Probability'!N776))</f>
        <v/>
      </c>
      <c r="H776" s="15" t="str">
        <f t="shared" si="42"/>
        <v/>
      </c>
      <c r="I776" s="15" t="str">
        <f t="shared" si="43"/>
        <v/>
      </c>
      <c r="J776" s="1"/>
      <c r="K776" s="1"/>
      <c r="L776" s="1"/>
      <c r="M776" s="14"/>
      <c r="N776" s="18" t="str">
        <f t="shared" si="44"/>
        <v/>
      </c>
    </row>
    <row r="777" spans="1:14" x14ac:dyDescent="0.45">
      <c r="A777" s="9"/>
      <c r="B777" s="9"/>
      <c r="C777" s="9"/>
      <c r="D777" s="9"/>
      <c r="E777" s="15" t="str">
        <f>IF(ISBLANK(B777), "",ROUND(Calc!O777, 1))</f>
        <v/>
      </c>
      <c r="F777" s="15" t="str">
        <f t="shared" si="41"/>
        <v/>
      </c>
      <c r="G777" s="16" t="str">
        <f>IF(ISBLANK(B777), "",IF(F777=B777, 'Calc - Win Probability'!N777, 1-'Calc - Win Probability'!N777))</f>
        <v/>
      </c>
      <c r="H777" s="15" t="str">
        <f t="shared" si="42"/>
        <v/>
      </c>
      <c r="I777" s="15" t="str">
        <f t="shared" si="43"/>
        <v/>
      </c>
      <c r="J777" s="1"/>
      <c r="K777" s="1"/>
      <c r="L777" s="1"/>
      <c r="M777" s="14"/>
      <c r="N777" s="18" t="str">
        <f t="shared" si="44"/>
        <v/>
      </c>
    </row>
    <row r="778" spans="1:14" x14ac:dyDescent="0.45">
      <c r="A778" s="9"/>
      <c r="B778" s="9"/>
      <c r="C778" s="9"/>
      <c r="D778" s="9"/>
      <c r="E778" s="15" t="str">
        <f>IF(ISBLANK(B778), "",ROUND(Calc!O778, 1))</f>
        <v/>
      </c>
      <c r="F778" s="15" t="str">
        <f t="shared" si="41"/>
        <v/>
      </c>
      <c r="G778" s="16" t="str">
        <f>IF(ISBLANK(B778), "",IF(F778=B778, 'Calc - Win Probability'!N778, 1-'Calc - Win Probability'!N778))</f>
        <v/>
      </c>
      <c r="H778" s="15" t="str">
        <f t="shared" si="42"/>
        <v/>
      </c>
      <c r="I778" s="15" t="str">
        <f t="shared" si="43"/>
        <v/>
      </c>
      <c r="J778" s="1"/>
      <c r="K778" s="1"/>
      <c r="L778" s="1"/>
      <c r="M778" s="14"/>
      <c r="N778" s="18" t="str">
        <f t="shared" si="44"/>
        <v/>
      </c>
    </row>
    <row r="779" spans="1:14" x14ac:dyDescent="0.45">
      <c r="A779" s="9"/>
      <c r="B779" s="9"/>
      <c r="C779" s="9"/>
      <c r="D779" s="9"/>
      <c r="E779" s="15" t="str">
        <f>IF(ISBLANK(B779), "",ROUND(Calc!O779, 1))</f>
        <v/>
      </c>
      <c r="F779" s="15" t="str">
        <f t="shared" si="41"/>
        <v/>
      </c>
      <c r="G779" s="16" t="str">
        <f>IF(ISBLANK(B779), "",IF(F779=B779, 'Calc - Win Probability'!N779, 1-'Calc - Win Probability'!N779))</f>
        <v/>
      </c>
      <c r="H779" s="15" t="str">
        <f t="shared" si="42"/>
        <v/>
      </c>
      <c r="I779" s="15" t="str">
        <f t="shared" si="43"/>
        <v/>
      </c>
      <c r="J779" s="1"/>
      <c r="K779" s="1"/>
      <c r="L779" s="1"/>
      <c r="M779" s="14"/>
      <c r="N779" s="18" t="str">
        <f t="shared" si="44"/>
        <v/>
      </c>
    </row>
    <row r="780" spans="1:14" x14ac:dyDescent="0.45">
      <c r="A780" s="9"/>
      <c r="B780" s="9"/>
      <c r="C780" s="9"/>
      <c r="D780" s="9"/>
      <c r="E780" s="15" t="str">
        <f>IF(ISBLANK(B780), "",ROUND(Calc!O780, 1))</f>
        <v/>
      </c>
      <c r="F780" s="15" t="str">
        <f t="shared" si="41"/>
        <v/>
      </c>
      <c r="G780" s="16" t="str">
        <f>IF(ISBLANK(B780), "",IF(F780=B780, 'Calc - Win Probability'!N780, 1-'Calc - Win Probability'!N780))</f>
        <v/>
      </c>
      <c r="H780" s="15" t="str">
        <f t="shared" si="42"/>
        <v/>
      </c>
      <c r="I780" s="15" t="str">
        <f t="shared" si="43"/>
        <v/>
      </c>
      <c r="J780" s="1"/>
      <c r="K780" s="1"/>
      <c r="L780" s="1"/>
      <c r="M780" s="14"/>
      <c r="N780" s="18" t="str">
        <f t="shared" si="44"/>
        <v/>
      </c>
    </row>
    <row r="781" spans="1:14" x14ac:dyDescent="0.45">
      <c r="A781" s="9"/>
      <c r="B781" s="9"/>
      <c r="C781" s="9"/>
      <c r="D781" s="9"/>
      <c r="E781" s="15" t="str">
        <f>IF(ISBLANK(B781), "",ROUND(Calc!O781, 1))</f>
        <v/>
      </c>
      <c r="F781" s="15" t="str">
        <f t="shared" si="41"/>
        <v/>
      </c>
      <c r="G781" s="16" t="str">
        <f>IF(ISBLANK(B781), "",IF(F781=B781, 'Calc - Win Probability'!N781, 1-'Calc - Win Probability'!N781))</f>
        <v/>
      </c>
      <c r="H781" s="15" t="str">
        <f t="shared" si="42"/>
        <v/>
      </c>
      <c r="I781" s="15" t="str">
        <f t="shared" si="43"/>
        <v/>
      </c>
      <c r="J781" s="1"/>
      <c r="K781" s="1"/>
      <c r="L781" s="1"/>
      <c r="M781" s="14"/>
      <c r="N781" s="18" t="str">
        <f t="shared" si="44"/>
        <v/>
      </c>
    </row>
    <row r="782" spans="1:14" x14ac:dyDescent="0.45">
      <c r="A782" s="9"/>
      <c r="B782" s="9"/>
      <c r="C782" s="9"/>
      <c r="D782" s="9"/>
      <c r="E782" s="15" t="str">
        <f>IF(ISBLANK(B782), "",ROUND(Calc!O782, 1))</f>
        <v/>
      </c>
      <c r="F782" s="15" t="str">
        <f t="shared" si="41"/>
        <v/>
      </c>
      <c r="G782" s="16" t="str">
        <f>IF(ISBLANK(B782), "",IF(F782=B782, 'Calc - Win Probability'!N782, 1-'Calc - Win Probability'!N782))</f>
        <v/>
      </c>
      <c r="H782" s="15" t="str">
        <f t="shared" si="42"/>
        <v/>
      </c>
      <c r="I782" s="15" t="str">
        <f t="shared" si="43"/>
        <v/>
      </c>
      <c r="J782" s="1"/>
      <c r="K782" s="1"/>
      <c r="L782" s="1"/>
      <c r="M782" s="14"/>
      <c r="N782" s="18" t="str">
        <f t="shared" si="44"/>
        <v/>
      </c>
    </row>
    <row r="783" spans="1:14" x14ac:dyDescent="0.45">
      <c r="A783" s="9"/>
      <c r="B783" s="9"/>
      <c r="C783" s="9"/>
      <c r="D783" s="9"/>
      <c r="E783" s="15" t="str">
        <f>IF(ISBLANK(B783), "",ROUND(Calc!O783, 1))</f>
        <v/>
      </c>
      <c r="F783" s="15" t="str">
        <f t="shared" si="41"/>
        <v/>
      </c>
      <c r="G783" s="16" t="str">
        <f>IF(ISBLANK(B783), "",IF(F783=B783, 'Calc - Win Probability'!N783, 1-'Calc - Win Probability'!N783))</f>
        <v/>
      </c>
      <c r="H783" s="15" t="str">
        <f t="shared" si="42"/>
        <v/>
      </c>
      <c r="I783" s="15" t="str">
        <f t="shared" si="43"/>
        <v/>
      </c>
      <c r="J783" s="1"/>
      <c r="K783" s="1"/>
      <c r="L783" s="1"/>
      <c r="M783" s="14"/>
      <c r="N783" s="18" t="str">
        <f t="shared" si="44"/>
        <v/>
      </c>
    </row>
    <row r="784" spans="1:14" x14ac:dyDescent="0.45">
      <c r="A784" s="9"/>
      <c r="B784" s="9"/>
      <c r="C784" s="9"/>
      <c r="D784" s="9"/>
      <c r="E784" s="15" t="str">
        <f>IF(ISBLANK(B784), "",ROUND(Calc!O784, 1))</f>
        <v/>
      </c>
      <c r="F784" s="15" t="str">
        <f t="shared" si="41"/>
        <v/>
      </c>
      <c r="G784" s="16" t="str">
        <f>IF(ISBLANK(B784), "",IF(F784=B784, 'Calc - Win Probability'!N784, 1-'Calc - Win Probability'!N784))</f>
        <v/>
      </c>
      <c r="H784" s="15" t="str">
        <f t="shared" si="42"/>
        <v/>
      </c>
      <c r="I784" s="15" t="str">
        <f t="shared" si="43"/>
        <v/>
      </c>
      <c r="J784" s="1"/>
      <c r="K784" s="1"/>
      <c r="L784" s="1"/>
      <c r="M784" s="14"/>
      <c r="N784" s="18" t="str">
        <f t="shared" si="44"/>
        <v/>
      </c>
    </row>
    <row r="785" spans="1:14" x14ac:dyDescent="0.45">
      <c r="A785" s="9"/>
      <c r="B785" s="9"/>
      <c r="C785" s="9"/>
      <c r="D785" s="9"/>
      <c r="E785" s="15" t="str">
        <f>IF(ISBLANK(B785), "",ROUND(Calc!O785, 1))</f>
        <v/>
      </c>
      <c r="F785" s="15" t="str">
        <f t="shared" si="41"/>
        <v/>
      </c>
      <c r="G785" s="16" t="str">
        <f>IF(ISBLANK(B785), "",IF(F785=B785, 'Calc - Win Probability'!N785, 1-'Calc - Win Probability'!N785))</f>
        <v/>
      </c>
      <c r="H785" s="15" t="str">
        <f t="shared" si="42"/>
        <v/>
      </c>
      <c r="I785" s="15" t="str">
        <f t="shared" si="43"/>
        <v/>
      </c>
      <c r="J785" s="1"/>
      <c r="K785" s="1"/>
      <c r="L785" s="1"/>
      <c r="M785" s="14"/>
      <c r="N785" s="18" t="str">
        <f t="shared" si="44"/>
        <v/>
      </c>
    </row>
    <row r="786" spans="1:14" x14ac:dyDescent="0.45">
      <c r="A786" s="9"/>
      <c r="B786" s="9"/>
      <c r="C786" s="9"/>
      <c r="D786" s="9"/>
      <c r="E786" s="15" t="str">
        <f>IF(ISBLANK(B786), "",ROUND(Calc!O786, 1))</f>
        <v/>
      </c>
      <c r="F786" s="15" t="str">
        <f t="shared" si="41"/>
        <v/>
      </c>
      <c r="G786" s="16" t="str">
        <f>IF(ISBLANK(B786), "",IF(F786=B786, 'Calc - Win Probability'!N786, 1-'Calc - Win Probability'!N786))</f>
        <v/>
      </c>
      <c r="H786" s="15" t="str">
        <f t="shared" si="42"/>
        <v/>
      </c>
      <c r="I786" s="15" t="str">
        <f t="shared" si="43"/>
        <v/>
      </c>
      <c r="J786" s="1"/>
      <c r="K786" s="1"/>
      <c r="L786" s="1"/>
      <c r="M786" s="14"/>
      <c r="N786" s="18" t="str">
        <f t="shared" si="44"/>
        <v/>
      </c>
    </row>
    <row r="787" spans="1:14" x14ac:dyDescent="0.45">
      <c r="A787" s="9"/>
      <c r="B787" s="9"/>
      <c r="C787" s="9"/>
      <c r="D787" s="9"/>
      <c r="E787" s="15" t="str">
        <f>IF(ISBLANK(B787), "",ROUND(Calc!O787, 1))</f>
        <v/>
      </c>
      <c r="F787" s="15" t="str">
        <f t="shared" si="41"/>
        <v/>
      </c>
      <c r="G787" s="16" t="str">
        <f>IF(ISBLANK(B787), "",IF(F787=B787, 'Calc - Win Probability'!N787, 1-'Calc - Win Probability'!N787))</f>
        <v/>
      </c>
      <c r="H787" s="15" t="str">
        <f t="shared" si="42"/>
        <v/>
      </c>
      <c r="I787" s="15" t="str">
        <f t="shared" si="43"/>
        <v/>
      </c>
      <c r="J787" s="1"/>
      <c r="K787" s="1"/>
      <c r="L787" s="1"/>
      <c r="M787" s="14"/>
      <c r="N787" s="18" t="str">
        <f t="shared" si="44"/>
        <v/>
      </c>
    </row>
    <row r="788" spans="1:14" x14ac:dyDescent="0.45">
      <c r="A788" s="9"/>
      <c r="B788" s="9"/>
      <c r="C788" s="9"/>
      <c r="D788" s="9"/>
      <c r="E788" s="15" t="str">
        <f>IF(ISBLANK(B788), "",ROUND(Calc!O788, 1))</f>
        <v/>
      </c>
      <c r="F788" s="15" t="str">
        <f t="shared" si="41"/>
        <v/>
      </c>
      <c r="G788" s="16" t="str">
        <f>IF(ISBLANK(B788), "",IF(F788=B788, 'Calc - Win Probability'!N788, 1-'Calc - Win Probability'!N788))</f>
        <v/>
      </c>
      <c r="H788" s="15" t="str">
        <f t="shared" si="42"/>
        <v/>
      </c>
      <c r="I788" s="15" t="str">
        <f t="shared" si="43"/>
        <v/>
      </c>
      <c r="J788" s="1"/>
      <c r="K788" s="1"/>
      <c r="L788" s="1"/>
      <c r="M788" s="14"/>
      <c r="N788" s="18" t="str">
        <f t="shared" si="44"/>
        <v/>
      </c>
    </row>
    <row r="789" spans="1:14" x14ac:dyDescent="0.45">
      <c r="A789" s="9"/>
      <c r="B789" s="9"/>
      <c r="C789" s="9"/>
      <c r="D789" s="9"/>
      <c r="E789" s="15" t="str">
        <f>IF(ISBLANK(B789), "",ROUND(Calc!O789, 1))</f>
        <v/>
      </c>
      <c r="F789" s="15" t="str">
        <f t="shared" si="41"/>
        <v/>
      </c>
      <c r="G789" s="16" t="str">
        <f>IF(ISBLANK(B789), "",IF(F789=B789, 'Calc - Win Probability'!N789, 1-'Calc - Win Probability'!N789))</f>
        <v/>
      </c>
      <c r="H789" s="15" t="str">
        <f t="shared" si="42"/>
        <v/>
      </c>
      <c r="I789" s="15" t="str">
        <f t="shared" si="43"/>
        <v/>
      </c>
      <c r="J789" s="1"/>
      <c r="K789" s="1"/>
      <c r="L789" s="1"/>
      <c r="M789" s="14"/>
      <c r="N789" s="18" t="str">
        <f t="shared" si="44"/>
        <v/>
      </c>
    </row>
    <row r="790" spans="1:14" x14ac:dyDescent="0.45">
      <c r="A790" s="9"/>
      <c r="B790" s="9"/>
      <c r="C790" s="9"/>
      <c r="D790" s="9"/>
      <c r="E790" s="15" t="str">
        <f>IF(ISBLANK(B790), "",ROUND(Calc!O790, 1))</f>
        <v/>
      </c>
      <c r="F790" s="15" t="str">
        <f t="shared" si="41"/>
        <v/>
      </c>
      <c r="G790" s="16" t="str">
        <f>IF(ISBLANK(B790), "",IF(F790=B790, 'Calc - Win Probability'!N790, 1-'Calc - Win Probability'!N790))</f>
        <v/>
      </c>
      <c r="H790" s="15" t="str">
        <f t="shared" si="42"/>
        <v/>
      </c>
      <c r="I790" s="15" t="str">
        <f t="shared" si="43"/>
        <v/>
      </c>
      <c r="J790" s="1"/>
      <c r="K790" s="1"/>
      <c r="L790" s="1"/>
      <c r="M790" s="14"/>
      <c r="N790" s="18" t="str">
        <f t="shared" si="44"/>
        <v/>
      </c>
    </row>
    <row r="791" spans="1:14" x14ac:dyDescent="0.45">
      <c r="A791" s="9"/>
      <c r="B791" s="9"/>
      <c r="C791" s="9"/>
      <c r="D791" s="9"/>
      <c r="E791" s="15" t="str">
        <f>IF(ISBLANK(B791), "",ROUND(Calc!O791, 1))</f>
        <v/>
      </c>
      <c r="F791" s="15" t="str">
        <f t="shared" si="41"/>
        <v/>
      </c>
      <c r="G791" s="16" t="str">
        <f>IF(ISBLANK(B791), "",IF(F791=B791, 'Calc - Win Probability'!N791, 1-'Calc - Win Probability'!N791))</f>
        <v/>
      </c>
      <c r="H791" s="15" t="str">
        <f t="shared" si="42"/>
        <v/>
      </c>
      <c r="I791" s="15" t="str">
        <f t="shared" si="43"/>
        <v/>
      </c>
      <c r="J791" s="1"/>
      <c r="K791" s="1"/>
      <c r="L791" s="1"/>
      <c r="M791" s="14"/>
      <c r="N791" s="18" t="str">
        <f t="shared" si="44"/>
        <v/>
      </c>
    </row>
    <row r="792" spans="1:14" x14ac:dyDescent="0.45">
      <c r="A792" s="9"/>
      <c r="B792" s="9"/>
      <c r="C792" s="9"/>
      <c r="D792" s="9"/>
      <c r="E792" s="15" t="str">
        <f>IF(ISBLANK(B792), "",ROUND(Calc!O792, 1))</f>
        <v/>
      </c>
      <c r="F792" s="15" t="str">
        <f t="shared" si="41"/>
        <v/>
      </c>
      <c r="G792" s="16" t="str">
        <f>IF(ISBLANK(B792), "",IF(F792=B792, 'Calc - Win Probability'!N792, 1-'Calc - Win Probability'!N792))</f>
        <v/>
      </c>
      <c r="H792" s="15" t="str">
        <f t="shared" si="42"/>
        <v/>
      </c>
      <c r="I792" s="15" t="str">
        <f t="shared" si="43"/>
        <v/>
      </c>
      <c r="J792" s="1"/>
      <c r="K792" s="1"/>
      <c r="L792" s="1"/>
      <c r="M792" s="14"/>
      <c r="N792" s="18" t="str">
        <f t="shared" si="44"/>
        <v/>
      </c>
    </row>
    <row r="793" spans="1:14" x14ac:dyDescent="0.45">
      <c r="A793" s="9"/>
      <c r="B793" s="9"/>
      <c r="C793" s="9"/>
      <c r="D793" s="9"/>
      <c r="E793" s="15" t="str">
        <f>IF(ISBLANK(B793), "",ROUND(Calc!O793, 1))</f>
        <v/>
      </c>
      <c r="F793" s="15" t="str">
        <f t="shared" si="41"/>
        <v/>
      </c>
      <c r="G793" s="16" t="str">
        <f>IF(ISBLANK(B793), "",IF(F793=B793, 'Calc - Win Probability'!N793, 1-'Calc - Win Probability'!N793))</f>
        <v/>
      </c>
      <c r="H793" s="15" t="str">
        <f t="shared" si="42"/>
        <v/>
      </c>
      <c r="I793" s="15" t="str">
        <f t="shared" si="43"/>
        <v/>
      </c>
      <c r="J793" s="1"/>
      <c r="K793" s="1"/>
      <c r="L793" s="1"/>
      <c r="M793" s="14"/>
      <c r="N793" s="18" t="str">
        <f t="shared" si="44"/>
        <v/>
      </c>
    </row>
    <row r="794" spans="1:14" x14ac:dyDescent="0.45">
      <c r="A794" s="9"/>
      <c r="B794" s="9"/>
      <c r="C794" s="9"/>
      <c r="D794" s="9"/>
      <c r="E794" s="15" t="str">
        <f>IF(ISBLANK(B794), "",ROUND(Calc!O794, 1))</f>
        <v/>
      </c>
      <c r="F794" s="15" t="str">
        <f t="shared" ref="F794:F800" si="45">IF(ISBLANK(B794), "",IF(E794&gt;0,C794,B794))</f>
        <v/>
      </c>
      <c r="G794" s="16" t="str">
        <f>IF(ISBLANK(B794), "",IF(F794=B794, 'Calc - Win Probability'!N794, 1-'Calc - Win Probability'!N794))</f>
        <v/>
      </c>
      <c r="H794" s="15" t="str">
        <f t="shared" ref="H794:H800" si="46">IF(ISBLANK(B794),"",IF(E794&lt;D794, "Y","N"))</f>
        <v/>
      </c>
      <c r="I794" s="15" t="str">
        <f t="shared" ref="I794:I800" si="47">IF(ISBLANK(B794),"",IF(OR(AND(E794&lt;0, E794&lt;D794), AND(E794&gt;0, E794&gt;D794)),"Y","N"))</f>
        <v/>
      </c>
      <c r="J794" s="1"/>
      <c r="K794" s="1"/>
      <c r="L794" s="1"/>
      <c r="M794" s="14"/>
      <c r="N794" s="18" t="str">
        <f t="shared" ref="N794:N800" si="48">IF(ISBLANK(L794), "", D794)</f>
        <v/>
      </c>
    </row>
    <row r="795" spans="1:14" x14ac:dyDescent="0.45">
      <c r="A795" s="9"/>
      <c r="B795" s="9"/>
      <c r="C795" s="9"/>
      <c r="D795" s="9"/>
      <c r="E795" s="15" t="str">
        <f>IF(ISBLANK(B795), "",ROUND(Calc!O795, 1))</f>
        <v/>
      </c>
      <c r="F795" s="15" t="str">
        <f t="shared" si="45"/>
        <v/>
      </c>
      <c r="G795" s="16" t="str">
        <f>IF(ISBLANK(B795), "",IF(F795=B795, 'Calc - Win Probability'!N795, 1-'Calc - Win Probability'!N795))</f>
        <v/>
      </c>
      <c r="H795" s="15" t="str">
        <f t="shared" si="46"/>
        <v/>
      </c>
      <c r="I795" s="15" t="str">
        <f t="shared" si="47"/>
        <v/>
      </c>
      <c r="J795" s="1"/>
      <c r="K795" s="1"/>
      <c r="L795" s="1"/>
      <c r="M795" s="14"/>
      <c r="N795" s="18" t="str">
        <f t="shared" si="48"/>
        <v/>
      </c>
    </row>
    <row r="796" spans="1:14" x14ac:dyDescent="0.45">
      <c r="A796" s="9"/>
      <c r="B796" s="9"/>
      <c r="C796" s="9"/>
      <c r="D796" s="9"/>
      <c r="E796" s="15" t="str">
        <f>IF(ISBLANK(B796), "",ROUND(Calc!O796, 1))</f>
        <v/>
      </c>
      <c r="F796" s="15" t="str">
        <f t="shared" si="45"/>
        <v/>
      </c>
      <c r="G796" s="16" t="str">
        <f>IF(ISBLANK(B796), "",IF(F796=B796, 'Calc - Win Probability'!N796, 1-'Calc - Win Probability'!N796))</f>
        <v/>
      </c>
      <c r="H796" s="15" t="str">
        <f t="shared" si="46"/>
        <v/>
      </c>
      <c r="I796" s="15" t="str">
        <f t="shared" si="47"/>
        <v/>
      </c>
      <c r="J796" s="1"/>
      <c r="K796" s="1"/>
      <c r="L796" s="1"/>
      <c r="M796" s="14"/>
      <c r="N796" s="18" t="str">
        <f t="shared" si="48"/>
        <v/>
      </c>
    </row>
    <row r="797" spans="1:14" x14ac:dyDescent="0.45">
      <c r="A797" s="9"/>
      <c r="B797" s="9"/>
      <c r="C797" s="9"/>
      <c r="D797" s="9"/>
      <c r="E797" s="15" t="str">
        <f>IF(ISBLANK(B797), "",ROUND(Calc!O797, 1))</f>
        <v/>
      </c>
      <c r="F797" s="15" t="str">
        <f t="shared" si="45"/>
        <v/>
      </c>
      <c r="G797" s="16" t="str">
        <f>IF(ISBLANK(B797), "",IF(F797=B797, 'Calc - Win Probability'!N797, 1-'Calc - Win Probability'!N797))</f>
        <v/>
      </c>
      <c r="H797" s="15" t="str">
        <f t="shared" si="46"/>
        <v/>
      </c>
      <c r="I797" s="15" t="str">
        <f t="shared" si="47"/>
        <v/>
      </c>
      <c r="J797" s="1"/>
      <c r="K797" s="1"/>
      <c r="L797" s="1"/>
      <c r="M797" s="14"/>
      <c r="N797" s="18" t="str">
        <f t="shared" si="48"/>
        <v/>
      </c>
    </row>
    <row r="798" spans="1:14" x14ac:dyDescent="0.45">
      <c r="A798" s="9"/>
      <c r="B798" s="9"/>
      <c r="C798" s="9"/>
      <c r="D798" s="9"/>
      <c r="E798" s="15" t="str">
        <f>IF(ISBLANK(B798), "",ROUND(Calc!O798, 1))</f>
        <v/>
      </c>
      <c r="F798" s="15" t="str">
        <f t="shared" si="45"/>
        <v/>
      </c>
      <c r="G798" s="16" t="str">
        <f>IF(ISBLANK(B798), "",IF(F798=B798, 'Calc - Win Probability'!N798, 1-'Calc - Win Probability'!N798))</f>
        <v/>
      </c>
      <c r="H798" s="15" t="str">
        <f t="shared" si="46"/>
        <v/>
      </c>
      <c r="I798" s="15" t="str">
        <f t="shared" si="47"/>
        <v/>
      </c>
      <c r="J798" s="1"/>
      <c r="K798" s="1"/>
      <c r="L798" s="1"/>
      <c r="M798" s="14"/>
      <c r="N798" s="18" t="str">
        <f t="shared" si="48"/>
        <v/>
      </c>
    </row>
    <row r="799" spans="1:14" x14ac:dyDescent="0.45">
      <c r="A799" s="9"/>
      <c r="B799" s="9"/>
      <c r="C799" s="9"/>
      <c r="D799" s="9"/>
      <c r="E799" s="15" t="str">
        <f>IF(ISBLANK(B799), "",ROUND(Calc!O799, 1))</f>
        <v/>
      </c>
      <c r="F799" s="15" t="str">
        <f t="shared" si="45"/>
        <v/>
      </c>
      <c r="G799" s="16" t="str">
        <f>IF(ISBLANK(B799), "",IF(F799=B799, 'Calc - Win Probability'!N799, 1-'Calc - Win Probability'!N799))</f>
        <v/>
      </c>
      <c r="H799" s="15" t="str">
        <f t="shared" si="46"/>
        <v/>
      </c>
      <c r="I799" s="15" t="str">
        <f t="shared" si="47"/>
        <v/>
      </c>
      <c r="J799" s="1"/>
      <c r="K799" s="1"/>
      <c r="L799" s="1"/>
      <c r="M799" s="14"/>
      <c r="N799" s="18" t="str">
        <f t="shared" si="48"/>
        <v/>
      </c>
    </row>
    <row r="800" spans="1:14" x14ac:dyDescent="0.45">
      <c r="A800" s="9"/>
      <c r="B800" s="9"/>
      <c r="C800" s="9"/>
      <c r="D800" s="9"/>
      <c r="E800" s="15" t="str">
        <f>IF(ISBLANK(B800), "",ROUND(Calc!O800, 1))</f>
        <v/>
      </c>
      <c r="F800" s="15" t="str">
        <f t="shared" si="45"/>
        <v/>
      </c>
      <c r="G800" s="16" t="str">
        <f>IF(ISBLANK(B800), "",IF(F800=B800, 'Calc - Win Probability'!N800, 1-'Calc - Win Probability'!N800))</f>
        <v/>
      </c>
      <c r="H800" s="15" t="str">
        <f t="shared" si="46"/>
        <v/>
      </c>
      <c r="I800" s="15" t="str">
        <f t="shared" si="47"/>
        <v/>
      </c>
      <c r="J800" s="1"/>
      <c r="K800" s="1"/>
      <c r="L800" s="1"/>
      <c r="M800" s="14"/>
      <c r="N800" s="18" t="str">
        <f t="shared" si="48"/>
        <v/>
      </c>
    </row>
  </sheetData>
  <conditionalFormatting sqref="G2:G800">
    <cfRule type="cellIs" dxfId="9" priority="2" operator="greaterThan">
      <formula>0.95</formula>
    </cfRule>
    <cfRule type="cellIs" dxfId="8" priority="3" operator="greaterThan">
      <formula>90</formula>
    </cfRule>
    <cfRule type="cellIs" dxfId="7" priority="4" operator="lessThan">
      <formula>0.5</formula>
    </cfRule>
  </conditionalFormatting>
  <conditionalFormatting sqref="N2:N800">
    <cfRule type="expression" dxfId="6" priority="1">
      <formula>AND(J2="Side",_xlfn.ISFORMULA(N2))</formula>
    </cfRule>
  </conditionalFormatting>
  <dataValidations count="4">
    <dataValidation type="list" allowBlank="1" showInputMessage="1" showErrorMessage="1" sqref="J2:J800" xr:uid="{D8FC01AD-5672-4F3B-ACA8-31BB3D99C70A}">
      <formula1>$K$1:$L$1</formula1>
    </dataValidation>
    <dataValidation type="list" allowBlank="1" showInputMessage="1" showErrorMessage="1" sqref="K2:L43" xr:uid="{102E3B36-40D2-411F-A7B1-A92254F1F174}">
      <formula1>"B2:C2"</formula1>
    </dataValidation>
    <dataValidation type="list" allowBlank="1" showInputMessage="1" showErrorMessage="1" sqref="L44:L800" xr:uid="{3E310B5C-0A5B-41A8-92ED-E3DD1E8E3318}">
      <formula1>B44:C44</formula1>
    </dataValidation>
    <dataValidation type="list" allowBlank="1" showInputMessage="1" showErrorMessage="1" sqref="K44:K800" xr:uid="{07448800-7395-4BAF-AE76-09A628197631}">
      <formula1>B44:C44</formula1>
    </dataValidation>
  </dataValidations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44636B-0798-4567-9D6F-46BE177567D7}">
          <x14:formula1>
            <xm:f>Data!$B$2:$B$134</xm:f>
          </x14:formula1>
          <xm:sqref>B19:C800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832"/>
  <sheetViews>
    <sheetView zoomScale="50" zoomScaleNormal="50" workbookViewId="0">
      <pane ySplit="1" topLeftCell="A2" activePane="bottomLeft" state="frozen"/>
      <selection activeCell="J1" sqref="J1"/>
      <selection pane="bottomLeft" activeCell="AV11" sqref="AV11"/>
    </sheetView>
  </sheetViews>
  <sheetFormatPr defaultColWidth="10.6640625" defaultRowHeight="14.25" x14ac:dyDescent="0.45"/>
  <cols>
    <col min="1" max="1" width="7.1328125" customWidth="1"/>
    <col min="2" max="3" width="13.86328125" customWidth="1"/>
    <col min="4" max="5" width="11.1328125" style="17" customWidth="1"/>
    <col min="6" max="7" width="14.265625" hidden="1" customWidth="1"/>
    <col min="8" max="9" width="15.19921875" customWidth="1"/>
    <col min="10" max="10" width="14.59765625" customWidth="1"/>
    <col min="11" max="11" width="10.796875" style="17" customWidth="1"/>
    <col min="12" max="12" width="12.796875" style="17" customWidth="1"/>
    <col min="13" max="13" width="15.1328125" customWidth="1"/>
    <col min="14" max="16" width="9.19921875" customWidth="1"/>
    <col min="17" max="17" width="16" hidden="1" customWidth="1"/>
    <col min="18" max="18" width="14.3984375" hidden="1" customWidth="1"/>
    <col min="19" max="22" width="11.6640625" customWidth="1"/>
    <col min="23" max="27" width="11" customWidth="1"/>
    <col min="28" max="29" width="11" hidden="1" customWidth="1"/>
    <col min="30" max="31" width="12.9296875" hidden="1" customWidth="1"/>
    <col min="32" max="32" width="13.73046875" hidden="1" customWidth="1"/>
    <col min="33" max="33" width="13.6640625" hidden="1" customWidth="1"/>
    <col min="40" max="40" width="12.9296875" customWidth="1"/>
  </cols>
  <sheetData>
    <row r="1" spans="1:43" ht="43.15" customHeight="1" x14ac:dyDescent="0.45">
      <c r="A1" s="79" t="s">
        <v>688</v>
      </c>
      <c r="B1" s="79" t="s">
        <v>0</v>
      </c>
      <c r="C1" s="79" t="s">
        <v>1</v>
      </c>
      <c r="D1" s="79" t="s">
        <v>2</v>
      </c>
      <c r="E1" s="79" t="s">
        <v>4</v>
      </c>
      <c r="F1" s="79" t="s">
        <v>163</v>
      </c>
      <c r="G1" s="79" t="s">
        <v>147</v>
      </c>
      <c r="H1" s="79" t="s">
        <v>40</v>
      </c>
      <c r="I1" s="79" t="s">
        <v>39</v>
      </c>
      <c r="J1" s="79" t="s">
        <v>162</v>
      </c>
      <c r="K1" s="80" t="s">
        <v>164</v>
      </c>
      <c r="L1" s="79" t="s">
        <v>146</v>
      </c>
      <c r="M1" s="79" t="s">
        <v>14</v>
      </c>
      <c r="N1" s="79" t="s">
        <v>37</v>
      </c>
      <c r="O1" s="79" t="s">
        <v>38</v>
      </c>
      <c r="P1" s="79" t="s">
        <v>149</v>
      </c>
      <c r="Q1" s="81" t="s">
        <v>41</v>
      </c>
      <c r="R1" s="82" t="s">
        <v>166</v>
      </c>
      <c r="S1" s="82" t="s">
        <v>167</v>
      </c>
      <c r="T1" s="83" t="s">
        <v>16</v>
      </c>
      <c r="U1" s="83" t="s">
        <v>706</v>
      </c>
      <c r="V1" s="83" t="s">
        <v>170</v>
      </c>
      <c r="W1" s="84" t="s">
        <v>42</v>
      </c>
      <c r="X1" s="84" t="s">
        <v>148</v>
      </c>
      <c r="Y1" s="85" t="s">
        <v>168</v>
      </c>
      <c r="Z1" s="84" t="s">
        <v>158</v>
      </c>
      <c r="AA1" s="84" t="s">
        <v>171</v>
      </c>
      <c r="AB1" s="83" t="s">
        <v>45</v>
      </c>
      <c r="AC1" s="83" t="s">
        <v>35</v>
      </c>
      <c r="AD1" s="34" t="s">
        <v>43</v>
      </c>
      <c r="AE1" s="34" t="s">
        <v>31</v>
      </c>
      <c r="AF1" s="6" t="s">
        <v>169</v>
      </c>
      <c r="AG1" s="7" t="s">
        <v>44</v>
      </c>
      <c r="AH1" s="8"/>
      <c r="AI1" s="75" t="s">
        <v>716</v>
      </c>
      <c r="AJ1" s="75"/>
      <c r="AK1" s="75"/>
      <c r="AL1" s="75" t="s">
        <v>711</v>
      </c>
      <c r="AM1" s="75"/>
      <c r="AN1" s="75"/>
      <c r="AO1" s="76" t="s">
        <v>712</v>
      </c>
      <c r="AP1" s="76"/>
      <c r="AQ1" s="76"/>
    </row>
    <row r="2" spans="1:43" x14ac:dyDescent="0.45">
      <c r="A2" s="43">
        <v>8</v>
      </c>
      <c r="B2" s="43" t="s">
        <v>100</v>
      </c>
      <c r="C2" s="43" t="s">
        <v>96</v>
      </c>
      <c r="D2" s="44">
        <v>24</v>
      </c>
      <c r="E2" s="44">
        <v>45.3</v>
      </c>
      <c r="F2" s="45">
        <v>1.65E-4</v>
      </c>
      <c r="G2" s="23" t="s">
        <v>174</v>
      </c>
      <c r="H2" s="46" t="s">
        <v>96</v>
      </c>
      <c r="I2" s="47" t="s">
        <v>96</v>
      </c>
      <c r="J2" s="47" t="s">
        <v>96</v>
      </c>
      <c r="K2" s="48">
        <v>0.99983500000000003</v>
      </c>
      <c r="L2" s="49" t="s">
        <v>175</v>
      </c>
      <c r="M2" s="60" t="str">
        <f>IF(ISBLANK(Table3[[#This Row],[Home Final]]), "",IF(Table3[[#This Row],[Home Final]]&gt;Table3[[#This Row],[Away Final]],Table3[[#This Row],[Home]],Table3[[#This Row],[Away]]))</f>
        <v>SMU</v>
      </c>
      <c r="N2" s="50">
        <v>0</v>
      </c>
      <c r="O2" s="50">
        <v>55</v>
      </c>
      <c r="P2" s="21">
        <f>IF(ISBLANK('Prediction Log'!$N2), "",'Prediction Log'!$O2-'Prediction Log'!$N2)</f>
        <v>55</v>
      </c>
      <c r="Q2" s="51" t="s">
        <v>175</v>
      </c>
      <c r="R2" s="52" t="str">
        <f>IF(ISBLANK('Prediction Log'!$N2), "",IF('Prediction Log'!$P2&lt;'Prediction Log'!$D2, "Y", IF('Prediction Log'!$P2='Prediction Log'!$D2, "PUSH", "N")))</f>
        <v>N</v>
      </c>
      <c r="S2" s="52" t="s">
        <v>174</v>
      </c>
      <c r="T2" s="53" t="s">
        <v>175</v>
      </c>
      <c r="U2" s="53" t="s">
        <v>175</v>
      </c>
      <c r="V2" s="53" t="s">
        <v>175</v>
      </c>
      <c r="W2" s="54" t="s">
        <v>175</v>
      </c>
      <c r="X2" s="54" t="s">
        <v>175</v>
      </c>
      <c r="Y2" s="55" t="s">
        <v>175</v>
      </c>
      <c r="Z2" s="54" t="s">
        <v>175</v>
      </c>
      <c r="AA2" s="54" t="s">
        <v>175</v>
      </c>
      <c r="AB2" s="53">
        <v>31</v>
      </c>
      <c r="AC2" s="53">
        <v>31</v>
      </c>
      <c r="AD2" s="54">
        <v>9.7000000000000028</v>
      </c>
      <c r="AE2" s="54">
        <v>9.7000000000000028</v>
      </c>
      <c r="AF2" s="35" t="str">
        <f>IF(OR(ISBLANK(Games!B2),ISBLANK('Prediction Log'!$M2)), "",IF(OR(AND('Prediction Log'!D2&lt;0, 'Prediction Log'!M2='Prediction Log'!B2), AND('Prediction Log'!D2&gt;0, 'Prediction Log'!C2='Prediction Log'!M2)),"Y", IF(ISBLANK(Games!$B$2), "","N")))</f>
        <v>Y</v>
      </c>
      <c r="AG2" s="4" t="str">
        <f>'Prediction Log'!$V2</f>
        <v>Y</v>
      </c>
      <c r="AI2" s="9" t="s">
        <v>6</v>
      </c>
      <c r="AJ2" s="9" t="s">
        <v>7</v>
      </c>
      <c r="AK2" s="1" t="s">
        <v>8</v>
      </c>
      <c r="AL2" s="9" t="s">
        <v>175</v>
      </c>
      <c r="AM2" s="9" t="s">
        <v>174</v>
      </c>
      <c r="AN2" s="1" t="s">
        <v>8</v>
      </c>
      <c r="AO2" s="9" t="s">
        <v>10</v>
      </c>
      <c r="AP2" s="9" t="s">
        <v>11</v>
      </c>
      <c r="AQ2" s="1" t="s">
        <v>12</v>
      </c>
    </row>
    <row r="3" spans="1:43" x14ac:dyDescent="0.45">
      <c r="A3" s="56">
        <v>8</v>
      </c>
      <c r="B3" s="56" t="s">
        <v>89</v>
      </c>
      <c r="C3" s="56" t="s">
        <v>28</v>
      </c>
      <c r="D3" s="57">
        <v>-5.5</v>
      </c>
      <c r="E3" s="57">
        <v>-8.1999999999999993</v>
      </c>
      <c r="F3" s="45">
        <v>0.95965199999999995</v>
      </c>
      <c r="G3" s="23" t="s">
        <v>175</v>
      </c>
      <c r="H3" s="46" t="s">
        <v>89</v>
      </c>
      <c r="I3" s="47" t="s">
        <v>89</v>
      </c>
      <c r="J3" s="47" t="s">
        <v>89</v>
      </c>
      <c r="K3" s="48">
        <v>0.95965199999999995</v>
      </c>
      <c r="L3" s="49" t="s">
        <v>175</v>
      </c>
      <c r="M3" s="60" t="str">
        <f>IF(ISBLANK(Table3[[#This Row],[Home Final]]), "",IF(Table3[[#This Row],[Home Final]]&gt;Table3[[#This Row],[Away Final]],Table3[[#This Row],[Home]],Table3[[#This Row],[Away]]))</f>
        <v>Ohio State</v>
      </c>
      <c r="N3" s="50">
        <v>20</v>
      </c>
      <c r="O3" s="50">
        <v>12</v>
      </c>
      <c r="P3" s="21">
        <f>IF(ISBLANK('Prediction Log'!$N3), "",'Prediction Log'!$O3-'Prediction Log'!$N3)</f>
        <v>-8</v>
      </c>
      <c r="Q3" s="51" t="s">
        <v>175</v>
      </c>
      <c r="R3" s="52" t="str">
        <f>IF(ISBLANK('Prediction Log'!$N3), "",IF('Prediction Log'!$P3&lt;'Prediction Log'!$D3, "Y", IF('Prediction Log'!$P3='Prediction Log'!$D3, "PUSH", "N")))</f>
        <v>Y</v>
      </c>
      <c r="S3" s="52" t="s">
        <v>174</v>
      </c>
      <c r="T3" s="53" t="s">
        <v>175</v>
      </c>
      <c r="U3" s="53" t="s">
        <v>175</v>
      </c>
      <c r="V3" s="53" t="s">
        <v>175</v>
      </c>
      <c r="W3" s="54" t="s">
        <v>175</v>
      </c>
      <c r="X3" s="54" t="s">
        <v>175</v>
      </c>
      <c r="Y3" s="55" t="s">
        <v>175</v>
      </c>
      <c r="Z3" s="54" t="s">
        <v>174</v>
      </c>
      <c r="AA3" s="54" t="s">
        <v>175</v>
      </c>
      <c r="AB3" s="53">
        <v>2.5</v>
      </c>
      <c r="AC3" s="53">
        <v>2.5</v>
      </c>
      <c r="AD3" s="54">
        <v>-0.19999999999999929</v>
      </c>
      <c r="AE3" s="54">
        <v>0.19999999999999929</v>
      </c>
      <c r="AF3" s="35" t="str">
        <f>IF(OR(ISBLANK(Games!B3),ISBLANK('Prediction Log'!$M3)), "",IF(OR(AND('Prediction Log'!D3&lt;0, 'Prediction Log'!M3='Prediction Log'!B3), AND('Prediction Log'!D3&gt;0, 'Prediction Log'!C3='Prediction Log'!M3)),"Y", IF(ISBLANK(Games!$B$2), "","N")))</f>
        <v>Y</v>
      </c>
      <c r="AG3" s="4" t="str">
        <f>'Prediction Log'!$V3</f>
        <v>Y</v>
      </c>
      <c r="AI3" s="1">
        <f>COUNTIF($W$2:$W$1048576, "Y")</f>
        <v>65</v>
      </c>
      <c r="AJ3" s="1">
        <f>COUNTIF($W$2:$W$1048576, "N")</f>
        <v>24</v>
      </c>
      <c r="AK3" s="13">
        <f>AI3/SUM(AI3:AJ3)</f>
        <v>0.7303370786516854</v>
      </c>
      <c r="AL3" s="1">
        <f>COUNTIF($X$2:$X$1048576, "Y")</f>
        <v>53</v>
      </c>
      <c r="AM3" s="1">
        <f>COUNTIF($X$2:$X$1048576, "N")</f>
        <v>36</v>
      </c>
      <c r="AN3" s="13">
        <f>AL3/SUM(AL3:AM3)</f>
        <v>0.5955056179775281</v>
      </c>
      <c r="AO3" s="1">
        <f>COUNTIF($AA$2:$AA$1048576, "Y")</f>
        <v>45</v>
      </c>
      <c r="AP3" s="1">
        <f>COUNTIF($AA$2:$AA$1048576, "N")</f>
        <v>44</v>
      </c>
      <c r="AQ3" s="13">
        <f>AO3/SUM(AO3:AP3)</f>
        <v>0.5056179775280899</v>
      </c>
    </row>
    <row r="4" spans="1:43" x14ac:dyDescent="0.45">
      <c r="A4" s="43">
        <v>8</v>
      </c>
      <c r="B4" s="43" t="s">
        <v>90</v>
      </c>
      <c r="C4" s="43" t="s">
        <v>106</v>
      </c>
      <c r="D4" s="44">
        <v>-17.5</v>
      </c>
      <c r="E4" s="44">
        <v>-23.3</v>
      </c>
      <c r="F4" s="45">
        <v>0.99888999999999994</v>
      </c>
      <c r="G4" s="23" t="s">
        <v>175</v>
      </c>
      <c r="H4" s="46" t="s">
        <v>90</v>
      </c>
      <c r="I4" s="47" t="s">
        <v>90</v>
      </c>
      <c r="J4" s="47" t="s">
        <v>90</v>
      </c>
      <c r="K4" s="48">
        <v>0.99888999999999994</v>
      </c>
      <c r="L4" s="49" t="s">
        <v>175</v>
      </c>
      <c r="M4" s="60" t="str">
        <f>IF(ISBLANK(Table3[[#This Row],[Home Final]]), "",IF(Table3[[#This Row],[Home Final]]&gt;Table3[[#This Row],[Away Final]],Table3[[#This Row],[Home]],Table3[[#This Row],[Away]]))</f>
        <v>Oklahoma</v>
      </c>
      <c r="N4" s="50">
        <v>31</v>
      </c>
      <c r="O4" s="50">
        <v>29</v>
      </c>
      <c r="P4" s="21">
        <f>IF(ISBLANK('Prediction Log'!$N4), "",'Prediction Log'!$O4-'Prediction Log'!$N4)</f>
        <v>-2</v>
      </c>
      <c r="Q4" s="51" t="s">
        <v>174</v>
      </c>
      <c r="R4" s="52" t="str">
        <f>IF(ISBLANK('Prediction Log'!$N4), "",IF('Prediction Log'!$P4&lt;'Prediction Log'!$D4, "Y", IF('Prediction Log'!$P4='Prediction Log'!$D4, "PUSH", "N")))</f>
        <v>N</v>
      </c>
      <c r="S4" s="52" t="s">
        <v>174</v>
      </c>
      <c r="T4" s="53" t="s">
        <v>175</v>
      </c>
      <c r="U4" s="53" t="s">
        <v>174</v>
      </c>
      <c r="V4" s="53" t="s">
        <v>174</v>
      </c>
      <c r="W4" s="54" t="s">
        <v>175</v>
      </c>
      <c r="X4" s="54" t="s">
        <v>174</v>
      </c>
      <c r="Y4" s="55" t="s">
        <v>175</v>
      </c>
      <c r="Z4" s="54" t="s">
        <v>174</v>
      </c>
      <c r="AA4" s="54" t="s">
        <v>174</v>
      </c>
      <c r="AB4" s="53">
        <v>-15.5</v>
      </c>
      <c r="AC4" s="53">
        <v>15.5</v>
      </c>
      <c r="AD4" s="54">
        <v>-21.3</v>
      </c>
      <c r="AE4" s="54">
        <v>21.3</v>
      </c>
      <c r="AF4" s="35" t="str">
        <f>IF(OR(ISBLANK(Games!B4),ISBLANK('Prediction Log'!$M4)), "",IF(OR(AND('Prediction Log'!D4&lt;0, 'Prediction Log'!M4='Prediction Log'!B4), AND('Prediction Log'!D4&gt;0, 'Prediction Log'!C4='Prediction Log'!M4)),"Y", IF(ISBLANK(Games!$B$2), "","N")))</f>
        <v>Y</v>
      </c>
      <c r="AG4" s="4" t="str">
        <f>'Prediction Log'!$V4</f>
        <v>N</v>
      </c>
      <c r="AI4" s="63" t="s">
        <v>157</v>
      </c>
      <c r="AJ4" s="64"/>
      <c r="AK4" s="63" t="s">
        <v>36</v>
      </c>
      <c r="AL4" s="72"/>
      <c r="AM4" s="72"/>
      <c r="AN4" s="72"/>
      <c r="AO4" s="64"/>
    </row>
    <row r="5" spans="1:43" x14ac:dyDescent="0.45">
      <c r="A5" s="56">
        <v>8</v>
      </c>
      <c r="B5" s="56" t="s">
        <v>26</v>
      </c>
      <c r="C5" s="56" t="s">
        <v>33</v>
      </c>
      <c r="D5" s="57">
        <v>-8.5</v>
      </c>
      <c r="E5" s="57">
        <v>-12.4</v>
      </c>
      <c r="F5" s="45">
        <v>0.95967800000000003</v>
      </c>
      <c r="G5" s="23" t="s">
        <v>175</v>
      </c>
      <c r="H5" s="46" t="s">
        <v>26</v>
      </c>
      <c r="I5" s="47" t="s">
        <v>26</v>
      </c>
      <c r="J5" s="47" t="s">
        <v>26</v>
      </c>
      <c r="K5" s="48">
        <v>0.95967800000000003</v>
      </c>
      <c r="L5" s="49" t="s">
        <v>175</v>
      </c>
      <c r="M5" s="60" t="str">
        <f>IF(ISBLANK(Table3[[#This Row],[Home Final]]), "",IF(Table3[[#This Row],[Home Final]]&gt;Table3[[#This Row],[Away Final]],Table3[[#This Row],[Home]],Table3[[#This Row],[Away]]))</f>
        <v>Alabama</v>
      </c>
      <c r="N5" s="50">
        <v>34</v>
      </c>
      <c r="O5" s="50">
        <v>20</v>
      </c>
      <c r="P5" s="21">
        <f>IF(ISBLANK('Prediction Log'!$N5), "",'Prediction Log'!$O5-'Prediction Log'!$N5)</f>
        <v>-14</v>
      </c>
      <c r="Q5" s="51" t="s">
        <v>175</v>
      </c>
      <c r="R5" s="52" t="str">
        <f>IF(ISBLANK('Prediction Log'!$N5), "",IF('Prediction Log'!$P5&lt;'Prediction Log'!$D5, "Y", IF('Prediction Log'!$P5='Prediction Log'!$D5, "PUSH", "N")))</f>
        <v>Y</v>
      </c>
      <c r="S5" s="52" t="s">
        <v>175</v>
      </c>
      <c r="T5" s="53" t="s">
        <v>175</v>
      </c>
      <c r="U5" s="53" t="s">
        <v>175</v>
      </c>
      <c r="V5" s="53" t="s">
        <v>175</v>
      </c>
      <c r="W5" s="54" t="s">
        <v>175</v>
      </c>
      <c r="X5" s="54" t="s">
        <v>175</v>
      </c>
      <c r="Y5" s="55" t="s">
        <v>175</v>
      </c>
      <c r="Z5" s="54" t="s">
        <v>175</v>
      </c>
      <c r="AA5" s="54" t="s">
        <v>175</v>
      </c>
      <c r="AB5" s="53">
        <v>5.5</v>
      </c>
      <c r="AC5" s="53">
        <v>5.5</v>
      </c>
      <c r="AD5" s="54">
        <v>1.5999999999999996</v>
      </c>
      <c r="AE5" s="54">
        <v>1.5999999999999996</v>
      </c>
      <c r="AF5" s="35" t="str">
        <f>IF(OR(ISBLANK(Games!B5),ISBLANK('Prediction Log'!$M5)), "",IF(OR(AND('Prediction Log'!D5&lt;0, 'Prediction Log'!M5='Prediction Log'!B5), AND('Prediction Log'!D5&gt;0, 'Prediction Log'!C5='Prediction Log'!M5)),"Y", IF(ISBLANK(Games!$B$2), "","N")))</f>
        <v>Y</v>
      </c>
      <c r="AG5" s="4" t="str">
        <f>'Prediction Log'!$V5</f>
        <v>Y</v>
      </c>
      <c r="AI5" s="65">
        <f>AVERAGEIF('Prediction Log'!$N$2:$N$46, "&gt;-1",'Prediction Log'!$AD$2:$AD$46)</f>
        <v>-3.8355555555555556</v>
      </c>
      <c r="AJ5" s="66"/>
      <c r="AK5" s="65">
        <f>AVERAGEIF('Prediction Log'!$N$2:$N$46, "&gt;-1",'Prediction Log'!$AE$2:$AE$46)</f>
        <v>10.959999999999999</v>
      </c>
      <c r="AL5" s="73"/>
      <c r="AM5" s="73"/>
      <c r="AN5" s="73"/>
      <c r="AO5" s="66"/>
    </row>
    <row r="6" spans="1:43" x14ac:dyDescent="0.45">
      <c r="A6" s="43">
        <v>8</v>
      </c>
      <c r="B6" s="43" t="s">
        <v>69</v>
      </c>
      <c r="C6" s="43" t="s">
        <v>78</v>
      </c>
      <c r="D6" s="44">
        <v>-3.5</v>
      </c>
      <c r="E6" s="44">
        <v>-5.4</v>
      </c>
      <c r="F6" s="45">
        <v>0.81332400000000005</v>
      </c>
      <c r="G6" s="23" t="s">
        <v>175</v>
      </c>
      <c r="H6" s="46" t="s">
        <v>69</v>
      </c>
      <c r="I6" s="47" t="s">
        <v>69</v>
      </c>
      <c r="J6" s="47" t="s">
        <v>69</v>
      </c>
      <c r="K6" s="48">
        <v>0.81332400000000005</v>
      </c>
      <c r="L6" s="49" t="s">
        <v>175</v>
      </c>
      <c r="M6" s="60" t="str">
        <f>IF(ISBLANK(Table3[[#This Row],[Home Final]]), "",IF(Table3[[#This Row],[Home Final]]&gt;Table3[[#This Row],[Away Final]],Table3[[#This Row],[Home]],Table3[[#This Row],[Away]]))</f>
        <v>Minnesota</v>
      </c>
      <c r="N6" s="50">
        <v>10</v>
      </c>
      <c r="O6" s="50">
        <v>12</v>
      </c>
      <c r="P6" s="21">
        <f>IF(ISBLANK('Prediction Log'!$N6), "",'Prediction Log'!$O6-'Prediction Log'!$N6)</f>
        <v>2</v>
      </c>
      <c r="Q6" s="51" t="s">
        <v>175</v>
      </c>
      <c r="R6" s="52" t="str">
        <f>IF(ISBLANK('Prediction Log'!$N6), "",IF('Prediction Log'!$P6&lt;'Prediction Log'!$D6, "Y", IF('Prediction Log'!$P6='Prediction Log'!$D6, "PUSH", "N")))</f>
        <v>N</v>
      </c>
      <c r="S6" s="52" t="s">
        <v>174</v>
      </c>
      <c r="T6" s="53" t="s">
        <v>174</v>
      </c>
      <c r="U6" s="53" t="s">
        <v>174</v>
      </c>
      <c r="V6" s="53" t="s">
        <v>174</v>
      </c>
      <c r="W6" s="54" t="s">
        <v>174</v>
      </c>
      <c r="X6" s="54" t="s">
        <v>174</v>
      </c>
      <c r="Y6" s="55" t="s">
        <v>174</v>
      </c>
      <c r="Z6" s="54" t="s">
        <v>174</v>
      </c>
      <c r="AA6" s="54" t="s">
        <v>174</v>
      </c>
      <c r="AB6" s="53">
        <v>-5.5</v>
      </c>
      <c r="AC6" s="53">
        <v>5.5</v>
      </c>
      <c r="AD6" s="54">
        <v>-7.4</v>
      </c>
      <c r="AE6" s="54">
        <v>7.4</v>
      </c>
      <c r="AF6" s="35" t="str">
        <f>IF(OR(ISBLANK(Games!B6),ISBLANK('Prediction Log'!$M6)), "",IF(OR(AND('Prediction Log'!D6&lt;0, 'Prediction Log'!M6='Prediction Log'!B6), AND('Prediction Log'!D6&gt;0, 'Prediction Log'!C6='Prediction Log'!M6)),"Y", IF(ISBLANK(Games!$B$2), "","N")))</f>
        <v>N</v>
      </c>
      <c r="AG6" s="4" t="str">
        <f>'Prediction Log'!$V6</f>
        <v>N</v>
      </c>
    </row>
    <row r="7" spans="1:43" x14ac:dyDescent="0.45">
      <c r="A7" s="56">
        <v>8</v>
      </c>
      <c r="B7" s="56" t="s">
        <v>27</v>
      </c>
      <c r="C7" s="56" t="s">
        <v>29</v>
      </c>
      <c r="D7" s="57">
        <v>-19.5</v>
      </c>
      <c r="E7" s="57">
        <v>-25.8</v>
      </c>
      <c r="F7" s="45">
        <v>0.99801499999999999</v>
      </c>
      <c r="G7" s="23" t="s">
        <v>175</v>
      </c>
      <c r="H7" s="46" t="s">
        <v>27</v>
      </c>
      <c r="I7" s="47" t="s">
        <v>27</v>
      </c>
      <c r="J7" s="47" t="s">
        <v>27</v>
      </c>
      <c r="K7" s="48">
        <v>0.99801499999999999</v>
      </c>
      <c r="L7" s="49" t="s">
        <v>175</v>
      </c>
      <c r="M7" s="60" t="str">
        <f>IF(ISBLANK(Table3[[#This Row],[Home Final]]), "",IF(Table3[[#This Row],[Home Final]]&gt;Table3[[#This Row],[Away Final]],Table3[[#This Row],[Home]],Table3[[#This Row],[Away]]))</f>
        <v>Oregon</v>
      </c>
      <c r="N7" s="50">
        <v>38</v>
      </c>
      <c r="O7" s="50">
        <v>24</v>
      </c>
      <c r="P7" s="21">
        <f>IF(ISBLANK('Prediction Log'!$N7), "",'Prediction Log'!$O7-'Prediction Log'!$N7)</f>
        <v>-14</v>
      </c>
      <c r="Q7" s="51" t="s">
        <v>174</v>
      </c>
      <c r="R7" s="52" t="str">
        <f>IF(ISBLANK('Prediction Log'!$N7), "",IF('Prediction Log'!$P7&lt;'Prediction Log'!$D7, "Y", IF('Prediction Log'!$P7='Prediction Log'!$D7, "PUSH", "N")))</f>
        <v>N</v>
      </c>
      <c r="S7" s="52" t="s">
        <v>174</v>
      </c>
      <c r="T7" s="53" t="s">
        <v>175</v>
      </c>
      <c r="U7" s="53" t="s">
        <v>174</v>
      </c>
      <c r="V7" s="53" t="s">
        <v>174</v>
      </c>
      <c r="W7" s="54" t="s">
        <v>175</v>
      </c>
      <c r="X7" s="54" t="s">
        <v>174</v>
      </c>
      <c r="Y7" s="55" t="s">
        <v>175</v>
      </c>
      <c r="Z7" s="54" t="s">
        <v>174</v>
      </c>
      <c r="AA7" s="54" t="s">
        <v>174</v>
      </c>
      <c r="AB7" s="53">
        <v>-5.5</v>
      </c>
      <c r="AC7" s="53">
        <v>5.5</v>
      </c>
      <c r="AD7" s="54">
        <v>-11.8</v>
      </c>
      <c r="AE7" s="54">
        <v>11.8</v>
      </c>
      <c r="AF7" s="35" t="str">
        <f>IF(OR(ISBLANK(Games!B7),ISBLANK('Prediction Log'!$M7)), "",IF(OR(AND('Prediction Log'!D7&lt;0, 'Prediction Log'!M7='Prediction Log'!B7), AND('Prediction Log'!D7&gt;0, 'Prediction Log'!C7='Prediction Log'!M7)),"Y", IF(ISBLANK(Games!$B$2), "","N")))</f>
        <v>Y</v>
      </c>
      <c r="AG7" s="4" t="str">
        <f>'Prediction Log'!$V7</f>
        <v>N</v>
      </c>
      <c r="AI7" s="61" t="s">
        <v>713</v>
      </c>
      <c r="AJ7" s="61"/>
      <c r="AK7" s="61"/>
      <c r="AL7" s="62" t="s">
        <v>173</v>
      </c>
      <c r="AM7" s="62"/>
      <c r="AN7" s="62"/>
    </row>
    <row r="8" spans="1:43" x14ac:dyDescent="0.45">
      <c r="A8" s="43">
        <v>8</v>
      </c>
      <c r="B8" s="43" t="s">
        <v>104</v>
      </c>
      <c r="C8" s="43" t="s">
        <v>86</v>
      </c>
      <c r="D8" s="44">
        <v>-20.5</v>
      </c>
      <c r="E8" s="44">
        <v>-7.2</v>
      </c>
      <c r="F8" s="45">
        <v>0.91752299999999998</v>
      </c>
      <c r="G8" s="23" t="s">
        <v>174</v>
      </c>
      <c r="H8" s="46" t="s">
        <v>104</v>
      </c>
      <c r="I8" s="47" t="s">
        <v>104</v>
      </c>
      <c r="J8" s="47" t="s">
        <v>104</v>
      </c>
      <c r="K8" s="48">
        <v>0.91752299999999998</v>
      </c>
      <c r="L8" s="49" t="s">
        <v>174</v>
      </c>
      <c r="M8" s="60" t="str">
        <f>IF(ISBLANK(Table3[[#This Row],[Home Final]]), "",IF(Table3[[#This Row],[Home Final]]&gt;Table3[[#This Row],[Away Final]],Table3[[#This Row],[Home]],Table3[[#This Row],[Away]]))</f>
        <v>Tulane</v>
      </c>
      <c r="N8" s="50">
        <v>35</v>
      </c>
      <c r="O8" s="50">
        <v>28</v>
      </c>
      <c r="P8" s="21">
        <f>IF(ISBLANK('Prediction Log'!$N8), "",'Prediction Log'!$O8-'Prediction Log'!$N8)</f>
        <v>-7</v>
      </c>
      <c r="Q8" s="51" t="s">
        <v>174</v>
      </c>
      <c r="R8" s="52" t="str">
        <f>IF(ISBLANK('Prediction Log'!$N8), "",IF('Prediction Log'!$P8&lt;'Prediction Log'!$D8, "Y", IF('Prediction Log'!$P8='Prediction Log'!$D8, "PUSH", "N")))</f>
        <v>N</v>
      </c>
      <c r="S8" s="52" t="str">
        <f>IF(ISBLANK('Prediction Log'!$N8), "",IF('Prediction Log'!$P8&lt;'Prediction Log'!$E8, "Y", IF('Prediction Log'!$P8='Prediction Log'!$E8, "PUSH", "N")))</f>
        <v>N</v>
      </c>
      <c r="T8" s="53" t="str">
        <f>IF(ISBLANK('Prediction Log'!$N8),"",IF('Prediction Log'!$M8='Prediction Log'!$H8, "Y", "N"))</f>
        <v>Y</v>
      </c>
      <c r="U8" s="53" t="str">
        <f>Table3[[#This Row],[Home Team Covered Market]]</f>
        <v>N</v>
      </c>
      <c r="V8" s="53" t="str">
        <f>IF(ISBLANK('Prediction Log'!$N8), "",IF(AND('Prediction Log'!$T8="Y", 'Prediction Log'!$U8="Y"), "Y", "N"))</f>
        <v>N</v>
      </c>
      <c r="W8" s="54" t="str">
        <f>IF(ISBLANK('Prediction Log'!$N8),"",IF('Prediction Log'!$M8='Prediction Log'!$I8, "Y", "N"))</f>
        <v>Y</v>
      </c>
      <c r="X8" s="54" t="str">
        <f>IF(ISBLANK('Prediction Log'!$N8), "", IF(Table3[[#This Row],[Home Team Covered Market]]=Games!H8, "Y", "N"))</f>
        <v>Y</v>
      </c>
      <c r="Y8" s="55" t="str">
        <f>IF(ISBLANK('Prediction Log'!$N8), "",IF('Prediction Log'!$J8='Prediction Log'!$M8, "Y", "N"))</f>
        <v>Y</v>
      </c>
      <c r="Z8" s="54" t="str">
        <f>IF(ISBLANK('Prediction Log'!$N8), "",IF('Prediction Log'!$I8&lt;&gt;'Prediction Log'!$M8, "N",IF(AND('Prediction Log'!$E8&gt;0, 'Prediction Log'!$P8&gt;'Prediction Log'!$E8, 'Prediction Log'!$I8='Prediction Log'!$C8), "Y", IF(AND('Prediction Log'!$E8&lt;0, 'Prediction Log'!$P8&lt;'Prediction Log'!$E8,'Prediction Log'!$I8='Prediction Log'!$B8 ), "Y", IF('Prediction Log'!$P8='Prediction Log'!$E8, "PUSH", "N")))))</f>
        <v>N</v>
      </c>
      <c r="AA8" s="54" t="str">
        <f>IF(ISBLANK('Prediction Log'!$N8), "",IF(AND('Prediction Log'!$W8="Y", 'Prediction Log'!$X8="Y"), "Y", "N"))</f>
        <v>Y</v>
      </c>
      <c r="AB8" s="53">
        <v>-13.5</v>
      </c>
      <c r="AC8" s="53">
        <v>13.5</v>
      </c>
      <c r="AD8" s="54">
        <v>-0.20000000000000018</v>
      </c>
      <c r="AE8" s="54">
        <v>0.20000000000000018</v>
      </c>
      <c r="AF8" s="35" t="str">
        <f>IF(OR(ISBLANK(Games!B8),ISBLANK('Prediction Log'!$M8)), "",IF(OR(AND('Prediction Log'!D8&lt;0, 'Prediction Log'!M8='Prediction Log'!B8), AND('Prediction Log'!D8&gt;0, 'Prediction Log'!C8='Prediction Log'!M8)),"Y", IF(ISBLANK(Games!$B$2), "","N")))</f>
        <v>Y</v>
      </c>
      <c r="AG8" s="4" t="str">
        <f>'Prediction Log'!$V8</f>
        <v>N</v>
      </c>
      <c r="AI8" s="9" t="s">
        <v>6</v>
      </c>
      <c r="AJ8" s="9" t="s">
        <v>7</v>
      </c>
      <c r="AK8" s="1" t="s">
        <v>8</v>
      </c>
      <c r="AL8" s="9" t="s">
        <v>10</v>
      </c>
      <c r="AM8" s="9" t="s">
        <v>11</v>
      </c>
      <c r="AN8" s="1" t="s">
        <v>12</v>
      </c>
    </row>
    <row r="9" spans="1:43" x14ac:dyDescent="0.45">
      <c r="A9" s="56">
        <v>8</v>
      </c>
      <c r="B9" s="56" t="s">
        <v>32</v>
      </c>
      <c r="C9" s="56" t="s">
        <v>101</v>
      </c>
      <c r="D9" s="57">
        <v>22.5</v>
      </c>
      <c r="E9" s="57">
        <v>8.6999999999999993</v>
      </c>
      <c r="F9" s="45">
        <v>7.8446000000000002E-2</v>
      </c>
      <c r="G9" s="23" t="s">
        <v>175</v>
      </c>
      <c r="H9" s="46" t="s">
        <v>101</v>
      </c>
      <c r="I9" s="47" t="s">
        <v>101</v>
      </c>
      <c r="J9" s="47" t="s">
        <v>101</v>
      </c>
      <c r="K9" s="48">
        <v>0.92155399999999998</v>
      </c>
      <c r="L9" s="49" t="s">
        <v>174</v>
      </c>
      <c r="M9" s="60" t="str">
        <f>IF(ISBLANK(Table3[[#This Row],[Home Final]]), "",IF(Table3[[#This Row],[Home Final]]&gt;Table3[[#This Row],[Away Final]],Table3[[#This Row],[Home]],Table3[[#This Row],[Away]]))</f>
        <v>Texas</v>
      </c>
      <c r="N9" s="50">
        <v>24</v>
      </c>
      <c r="O9" s="50">
        <v>31</v>
      </c>
      <c r="P9" s="21">
        <f>IF(ISBLANK('Prediction Log'!$N9), "",'Prediction Log'!$O9-'Prediction Log'!$N9)</f>
        <v>7</v>
      </c>
      <c r="Q9" s="51" t="s">
        <v>174</v>
      </c>
      <c r="R9" s="52" t="str">
        <f>IF(ISBLANK('Prediction Log'!$N9), "",IF('Prediction Log'!$P9&lt;'Prediction Log'!$D9, "Y", IF('Prediction Log'!$P9='Prediction Log'!$D9, "PUSH", "N")))</f>
        <v>Y</v>
      </c>
      <c r="S9" s="52" t="str">
        <f>IF(ISBLANK('Prediction Log'!$N9), "",IF('Prediction Log'!$P9&lt;'Prediction Log'!$E9, "Y", IF('Prediction Log'!$P9='Prediction Log'!$E9, "PUSH", "N")))</f>
        <v>Y</v>
      </c>
      <c r="T9" s="53" t="str">
        <f>IF(ISBLANK('Prediction Log'!$N9),"",IF('Prediction Log'!$M9='Prediction Log'!$H9, "Y", "N"))</f>
        <v>Y</v>
      </c>
      <c r="U9" s="53" t="str">
        <f>Table3[[#This Row],[Home Team Covered Market]]</f>
        <v>Y</v>
      </c>
      <c r="V9" s="53" t="str">
        <f>IF(ISBLANK('Prediction Log'!$N9), "",IF(AND('Prediction Log'!$T9="Y", 'Prediction Log'!$U9="Y"), "Y", "N"))</f>
        <v>Y</v>
      </c>
      <c r="W9" s="54" t="str">
        <f>IF(ISBLANK('Prediction Log'!$N9),"",IF('Prediction Log'!$M9='Prediction Log'!$I9, "Y", "N"))</f>
        <v>Y</v>
      </c>
      <c r="X9" s="54" t="str">
        <f>IF(ISBLANK('Prediction Log'!$N9), "", IF(Table3[[#This Row],[Home Team Covered Market]]=Games!H9, "Y", "N"))</f>
        <v>Y</v>
      </c>
      <c r="Y9" s="55" t="str">
        <f>IF(ISBLANK('Prediction Log'!$N9), "",IF('Prediction Log'!$J9='Prediction Log'!$M9, "Y", "N"))</f>
        <v>Y</v>
      </c>
      <c r="Z9" s="54" t="str">
        <f>IF(ISBLANK('Prediction Log'!$N9), "",IF('Prediction Log'!$I9&lt;&gt;'Prediction Log'!$M9, "N",IF(AND('Prediction Log'!$E9&gt;0, 'Prediction Log'!$P9&gt;'Prediction Log'!$E9, 'Prediction Log'!$I9='Prediction Log'!$C9), "Y", IF(AND('Prediction Log'!$E9&lt;0, 'Prediction Log'!$P9&lt;'Prediction Log'!$E9,'Prediction Log'!$I9='Prediction Log'!$B9 ), "Y", IF('Prediction Log'!$P9='Prediction Log'!$E9, "PUSH", "N")))))</f>
        <v>N</v>
      </c>
      <c r="AA9" s="54" t="str">
        <f>IF(ISBLANK('Prediction Log'!$N9), "",IF(AND('Prediction Log'!$W9="Y", 'Prediction Log'!$X9="Y"), "Y", "N"))</f>
        <v>Y</v>
      </c>
      <c r="AB9" s="53">
        <v>-29.5</v>
      </c>
      <c r="AC9" s="53">
        <v>29.5</v>
      </c>
      <c r="AD9" s="54">
        <v>-15.7</v>
      </c>
      <c r="AE9" s="54">
        <v>15.7</v>
      </c>
      <c r="AF9" s="35" t="str">
        <f>IF(OR(ISBLANK(Games!B9),ISBLANK('Prediction Log'!$M9)), "",IF(OR(AND('Prediction Log'!D9&lt;0, 'Prediction Log'!M9='Prediction Log'!B9), AND('Prediction Log'!D9&gt;0, 'Prediction Log'!C9='Prediction Log'!M9)),"Y", IF(ISBLANK(Games!$B$2), "","N")))</f>
        <v>Y</v>
      </c>
      <c r="AG9" s="4" t="str">
        <f>'Prediction Log'!$V9</f>
        <v>Y</v>
      </c>
      <c r="AI9" s="1">
        <f>COUNTIF($Y$2:$Y$1048576, "Y")</f>
        <v>68</v>
      </c>
      <c r="AJ9" s="1">
        <f>COUNTIF($Y$2:$Y$1048576, "N")</f>
        <v>21</v>
      </c>
      <c r="AK9" s="13">
        <f>AI9/SUM(AI9:AJ9)</f>
        <v>0.7640449438202247</v>
      </c>
      <c r="AL9" s="1">
        <f>AI13</f>
        <v>62</v>
      </c>
      <c r="AM9" s="1">
        <f>AJ13</f>
        <v>27</v>
      </c>
      <c r="AN9" s="13">
        <f>AL9/SUM(AL9:AM9)</f>
        <v>0.6966292134831461</v>
      </c>
    </row>
    <row r="10" spans="1:43" x14ac:dyDescent="0.45">
      <c r="A10" s="43">
        <v>8</v>
      </c>
      <c r="B10" s="43" t="s">
        <v>81</v>
      </c>
      <c r="C10" s="43" t="s">
        <v>46</v>
      </c>
      <c r="D10" s="44">
        <v>9.5</v>
      </c>
      <c r="E10" s="44">
        <v>19.100000000000001</v>
      </c>
      <c r="F10" s="45">
        <v>2.6099999999999999E-3</v>
      </c>
      <c r="G10" s="23" t="s">
        <v>174</v>
      </c>
      <c r="H10" s="46" t="s">
        <v>46</v>
      </c>
      <c r="I10" s="47" t="s">
        <v>46</v>
      </c>
      <c r="J10" s="47" t="s">
        <v>46</v>
      </c>
      <c r="K10" s="48">
        <v>0.99739</v>
      </c>
      <c r="L10" s="49" t="s">
        <v>175</v>
      </c>
      <c r="M10" s="60" t="str">
        <f>IF(ISBLANK(Table3[[#This Row],[Home Final]]), "",IF(Table3[[#This Row],[Home Final]]&gt;Table3[[#This Row],[Away Final]],Table3[[#This Row],[Home]],Table3[[#This Row],[Away]]))</f>
        <v>Air Force</v>
      </c>
      <c r="N10" s="50">
        <v>6</v>
      </c>
      <c r="O10" s="50">
        <v>17</v>
      </c>
      <c r="P10" s="21">
        <f>IF(ISBLANK('Prediction Log'!$N10), "",'Prediction Log'!$O10-'Prediction Log'!$N10)</f>
        <v>11</v>
      </c>
      <c r="Q10" s="51" t="s">
        <v>175</v>
      </c>
      <c r="R10" s="52" t="str">
        <f>IF(ISBLANK('Prediction Log'!$N10), "",IF('Prediction Log'!$P10&lt;'Prediction Log'!$D10, "Y", IF('Prediction Log'!$P10='Prediction Log'!$D10, "PUSH", "N")))</f>
        <v>N</v>
      </c>
      <c r="S10" s="52" t="str">
        <f>IF(ISBLANK('Prediction Log'!$N10), "",IF('Prediction Log'!$P10&lt;'Prediction Log'!$E10, "Y", IF('Prediction Log'!$P10='Prediction Log'!$E10, "PUSH", "N")))</f>
        <v>Y</v>
      </c>
      <c r="T10" s="53" t="str">
        <f>IF(ISBLANK('Prediction Log'!$N10),"",IF('Prediction Log'!$M10='Prediction Log'!$H10, "Y", "N"))</f>
        <v>Y</v>
      </c>
      <c r="U10" s="53" t="str">
        <f>Table3[[#This Row],[Home Team Covered Market]]</f>
        <v>N</v>
      </c>
      <c r="V10" s="53" t="str">
        <f>IF(ISBLANK('Prediction Log'!$N10), "",IF(AND('Prediction Log'!$T10="Y", 'Prediction Log'!$U10="Y"), "Y", "N"))</f>
        <v>N</v>
      </c>
      <c r="W10" s="54" t="str">
        <f>IF(ISBLANK('Prediction Log'!$N10),"",IF('Prediction Log'!$M10='Prediction Log'!$I10, "Y", "N"))</f>
        <v>Y</v>
      </c>
      <c r="X10" s="54" t="str">
        <f>IF(ISBLANK('Prediction Log'!$N10), "", IF(Table3[[#This Row],[Home Team Covered Market]]=Games!H10, "Y", "N"))</f>
        <v>Y</v>
      </c>
      <c r="Y10" s="55" t="str">
        <f>IF(ISBLANK('Prediction Log'!$N10), "",IF('Prediction Log'!$J10='Prediction Log'!$M10, "Y", "N"))</f>
        <v>Y</v>
      </c>
      <c r="Z10" s="54" t="str">
        <f>IF(ISBLANK('Prediction Log'!$N10), "",IF('Prediction Log'!$I10&lt;&gt;'Prediction Log'!$M10, "N",IF(AND('Prediction Log'!$E10&gt;0, 'Prediction Log'!$P10&gt;'Prediction Log'!$E10, 'Prediction Log'!$I10='Prediction Log'!$C10), "Y", IF(AND('Prediction Log'!$E10&lt;0, 'Prediction Log'!$P10&lt;'Prediction Log'!$E10,'Prediction Log'!$I10='Prediction Log'!$B10 ), "Y", IF('Prediction Log'!$P10='Prediction Log'!$E10, "PUSH", "N")))))</f>
        <v>N</v>
      </c>
      <c r="AA10" s="54" t="str">
        <f>IF(ISBLANK('Prediction Log'!$N10), "",IF(AND('Prediction Log'!$W10="Y", 'Prediction Log'!$X10="Y"), "Y", "N"))</f>
        <v>Y</v>
      </c>
      <c r="AB10" s="53">
        <v>-20.5</v>
      </c>
      <c r="AC10" s="53">
        <v>20.5</v>
      </c>
      <c r="AD10" s="54">
        <v>-30.1</v>
      </c>
      <c r="AE10" s="54">
        <v>30.1</v>
      </c>
      <c r="AF10" s="35" t="str">
        <f>IF(OR(ISBLANK(Games!B10),ISBLANK('Prediction Log'!$M10)), "",IF(OR(AND('Prediction Log'!D10&lt;0, 'Prediction Log'!M10='Prediction Log'!B10), AND('Prediction Log'!D10&gt;0, 'Prediction Log'!C10='Prediction Log'!M10)),"Y", IF(ISBLANK(Games!$B$2), "","N")))</f>
        <v>Y</v>
      </c>
      <c r="AG10" s="4" t="str">
        <f>'Prediction Log'!$V10</f>
        <v>N</v>
      </c>
    </row>
    <row r="11" spans="1:43" x14ac:dyDescent="0.45">
      <c r="A11" s="56">
        <v>8</v>
      </c>
      <c r="B11" s="56" t="s">
        <v>84</v>
      </c>
      <c r="C11" s="56" t="s">
        <v>112</v>
      </c>
      <c r="D11" s="57">
        <v>-23.5</v>
      </c>
      <c r="E11" s="57">
        <v>-16.3</v>
      </c>
      <c r="F11" s="45">
        <v>0.98253999999999997</v>
      </c>
      <c r="G11" s="23" t="s">
        <v>174</v>
      </c>
      <c r="H11" s="46" t="s">
        <v>84</v>
      </c>
      <c r="I11" s="47" t="s">
        <v>84</v>
      </c>
      <c r="J11" s="47" t="s">
        <v>84</v>
      </c>
      <c r="K11" s="48">
        <v>0.98253999999999997</v>
      </c>
      <c r="L11" s="49" t="s">
        <v>174</v>
      </c>
      <c r="M11" s="60" t="str">
        <f>IF(ISBLANK(Table3[[#This Row],[Home Final]]), "",IF(Table3[[#This Row],[Home Final]]&gt;Table3[[#This Row],[Away Final]],Table3[[#This Row],[Home]],Table3[[#This Row],[Away]]))</f>
        <v>Virginia</v>
      </c>
      <c r="N11" s="50">
        <v>27</v>
      </c>
      <c r="O11" s="50">
        <v>31</v>
      </c>
      <c r="P11" s="21">
        <f>IF(ISBLANK('Prediction Log'!$N11), "",'Prediction Log'!$O11-'Prediction Log'!$N11)</f>
        <v>4</v>
      </c>
      <c r="Q11" s="51" t="s">
        <v>175</v>
      </c>
      <c r="R11" s="52" t="str">
        <f>IF(ISBLANK('Prediction Log'!$N11), "",IF('Prediction Log'!$P11&lt;'Prediction Log'!$D11, "Y", IF('Prediction Log'!$P11='Prediction Log'!$D11, "PUSH", "N")))</f>
        <v>N</v>
      </c>
      <c r="S11" s="52" t="str">
        <f>IF(ISBLANK('Prediction Log'!$N11), "",IF('Prediction Log'!$P11&lt;'Prediction Log'!$E11, "Y", IF('Prediction Log'!$P11='Prediction Log'!$E11, "PUSH", "N")))</f>
        <v>N</v>
      </c>
      <c r="T11" s="53" t="str">
        <f>IF(ISBLANK('Prediction Log'!$N11),"",IF('Prediction Log'!$M11='Prediction Log'!$H11, "Y", "N"))</f>
        <v>N</v>
      </c>
      <c r="U11" s="53" t="str">
        <f>Table3[[#This Row],[Home Team Covered Market]]</f>
        <v>N</v>
      </c>
      <c r="V11" s="53" t="str">
        <f>IF(ISBLANK('Prediction Log'!$N11), "",IF(AND('Prediction Log'!$T11="Y", 'Prediction Log'!$U11="Y"), "Y", "N"))</f>
        <v>N</v>
      </c>
      <c r="W11" s="54" t="str">
        <f>IF(ISBLANK('Prediction Log'!$N11),"",IF('Prediction Log'!$M11='Prediction Log'!$I11, "Y", "N"))</f>
        <v>N</v>
      </c>
      <c r="X11" s="54" t="str">
        <f>IF(ISBLANK('Prediction Log'!$N11), "", IF(Table3[[#This Row],[Home Team Covered Market]]=Games!H11, "Y", "N"))</f>
        <v>Y</v>
      </c>
      <c r="Y11" s="55" t="str">
        <f>IF(ISBLANK('Prediction Log'!$N11), "",IF('Prediction Log'!$J11='Prediction Log'!$M11, "Y", "N"))</f>
        <v>N</v>
      </c>
      <c r="Z11" s="54" t="str">
        <f>IF(ISBLANK('Prediction Log'!$N11), "",IF('Prediction Log'!$I11&lt;&gt;'Prediction Log'!$M11, "N",IF(AND('Prediction Log'!$E11&gt;0, 'Prediction Log'!$P11&gt;'Prediction Log'!$E11, 'Prediction Log'!$I11='Prediction Log'!$C11), "Y", IF(AND('Prediction Log'!$E11&lt;0, 'Prediction Log'!$P11&lt;'Prediction Log'!$E11,'Prediction Log'!$I11='Prediction Log'!$B11 ), "Y", IF('Prediction Log'!$P11='Prediction Log'!$E11, "PUSH", "N")))))</f>
        <v>N</v>
      </c>
      <c r="AA11" s="54" t="str">
        <f>IF(ISBLANK('Prediction Log'!$N11), "",IF(AND('Prediction Log'!$W11="Y", 'Prediction Log'!$X11="Y"), "Y", "N"))</f>
        <v>N</v>
      </c>
      <c r="AB11" s="53">
        <v>-27.5</v>
      </c>
      <c r="AC11" s="53">
        <v>27.5</v>
      </c>
      <c r="AD11" s="54">
        <v>-20.3</v>
      </c>
      <c r="AE11" s="54">
        <v>20.3</v>
      </c>
      <c r="AF11" s="35" t="str">
        <f>IF(OR(ISBLANK(Games!B11),ISBLANK('Prediction Log'!$M11)), "",IF(OR(AND('Prediction Log'!D11&lt;0, 'Prediction Log'!M11='Prediction Log'!B11), AND('Prediction Log'!D11&gt;0, 'Prediction Log'!C11='Prediction Log'!M11)),"Y", IF(ISBLANK(Games!$B$2), "","N")))</f>
        <v>N</v>
      </c>
      <c r="AG11" s="4" t="str">
        <f>'Prediction Log'!$V11</f>
        <v>N</v>
      </c>
      <c r="AI11" s="69" t="s">
        <v>708</v>
      </c>
      <c r="AJ11" s="69"/>
      <c r="AK11" s="69"/>
    </row>
    <row r="12" spans="1:43" x14ac:dyDescent="0.45">
      <c r="A12" s="43">
        <v>8</v>
      </c>
      <c r="B12" s="43" t="s">
        <v>77</v>
      </c>
      <c r="C12" s="43" t="s">
        <v>76</v>
      </c>
      <c r="D12" s="44">
        <v>24.5</v>
      </c>
      <c r="E12" s="44">
        <v>45.4</v>
      </c>
      <c r="F12" s="45">
        <v>5.0000000000000004E-6</v>
      </c>
      <c r="G12" s="23" t="s">
        <v>174</v>
      </c>
      <c r="H12" s="46" t="s">
        <v>76</v>
      </c>
      <c r="I12" s="47" t="s">
        <v>76</v>
      </c>
      <c r="J12" s="47" t="s">
        <v>76</v>
      </c>
      <c r="K12" s="48">
        <v>0.99999499999999997</v>
      </c>
      <c r="L12" s="49" t="s">
        <v>175</v>
      </c>
      <c r="M12" s="60" t="str">
        <f>IF(ISBLANK(Table3[[#This Row],[Home Final]]), "",IF(Table3[[#This Row],[Home Final]]&gt;Table3[[#This Row],[Away Final]],Table3[[#This Row],[Home]],Table3[[#This Row],[Away]]))</f>
        <v>Michigan</v>
      </c>
      <c r="N12" s="50">
        <v>0</v>
      </c>
      <c r="O12" s="50">
        <v>49</v>
      </c>
      <c r="P12" s="21">
        <f>IF(ISBLANK('Prediction Log'!$N12), "",'Prediction Log'!$O12-'Prediction Log'!$N12)</f>
        <v>49</v>
      </c>
      <c r="Q12" s="51" t="s">
        <v>175</v>
      </c>
      <c r="R12" s="52" t="str">
        <f>IF(ISBLANK('Prediction Log'!$N12), "",IF('Prediction Log'!$P12&lt;'Prediction Log'!$D12, "Y", IF('Prediction Log'!$P12='Prediction Log'!$D12, "PUSH", "N")))</f>
        <v>N</v>
      </c>
      <c r="S12" s="52" t="str">
        <f>IF(ISBLANK('Prediction Log'!$N12), "",IF('Prediction Log'!$P12&lt;'Prediction Log'!$E12, "Y", IF('Prediction Log'!$P12='Prediction Log'!$E12, "PUSH", "N")))</f>
        <v>N</v>
      </c>
      <c r="T12" s="53" t="str">
        <f>IF(ISBLANK('Prediction Log'!$N12),"",IF('Prediction Log'!$M12='Prediction Log'!$H12, "Y", "N"))</f>
        <v>Y</v>
      </c>
      <c r="U12" s="53" t="str">
        <f>Table3[[#This Row],[Home Team Covered Market]]</f>
        <v>N</v>
      </c>
      <c r="V12" s="53" t="str">
        <f>IF(ISBLANK('Prediction Log'!$N12), "",IF(AND('Prediction Log'!$T12="Y", 'Prediction Log'!$U12="Y"), "Y", "N"))</f>
        <v>N</v>
      </c>
      <c r="W12" s="54" t="str">
        <f>IF(ISBLANK('Prediction Log'!$N12),"",IF('Prediction Log'!$M12='Prediction Log'!$I12, "Y", "N"))</f>
        <v>Y</v>
      </c>
      <c r="X12" s="54" t="str">
        <f>IF(ISBLANK('Prediction Log'!$N12), "", IF(Table3[[#This Row],[Home Team Covered Market]]=Games!H12, "Y", "N"))</f>
        <v>Y</v>
      </c>
      <c r="Y12" s="55" t="str">
        <f>IF(ISBLANK('Prediction Log'!$N12), "",IF('Prediction Log'!$J12='Prediction Log'!$M12, "Y", "N"))</f>
        <v>Y</v>
      </c>
      <c r="Z12" s="54" t="str">
        <f>IF(ISBLANK('Prediction Log'!$N12), "",IF('Prediction Log'!$I12&lt;&gt;'Prediction Log'!$M12, "N",IF(AND('Prediction Log'!$E12&gt;0, 'Prediction Log'!$P12&gt;'Prediction Log'!$E12, 'Prediction Log'!$I12='Prediction Log'!$C12), "Y", IF(AND('Prediction Log'!$E12&lt;0, 'Prediction Log'!$P12&lt;'Prediction Log'!$E12,'Prediction Log'!$I12='Prediction Log'!$B12 ), "Y", IF('Prediction Log'!$P12='Prediction Log'!$E12, "PUSH", "N")))))</f>
        <v>Y</v>
      </c>
      <c r="AA12" s="54" t="str">
        <f>IF(ISBLANK('Prediction Log'!$N12), "",IF(AND('Prediction Log'!$W12="Y", 'Prediction Log'!$X12="Y"), "Y", "N"))</f>
        <v>Y</v>
      </c>
      <c r="AB12" s="53">
        <v>24.5</v>
      </c>
      <c r="AC12" s="53">
        <v>24.5</v>
      </c>
      <c r="AD12" s="54">
        <v>3.6000000000000014</v>
      </c>
      <c r="AE12" s="54">
        <v>3.6000000000000014</v>
      </c>
      <c r="AF12" s="35" t="str">
        <f>IF(OR(ISBLANK(Games!B12),ISBLANK('Prediction Log'!$M12)), "",IF(OR(AND('Prediction Log'!D12&lt;0, 'Prediction Log'!M12='Prediction Log'!B12), AND('Prediction Log'!D12&gt;0, 'Prediction Log'!C12='Prediction Log'!M12)),"Y", IF(ISBLANK(Games!$B$2), "","N")))</f>
        <v>Y</v>
      </c>
      <c r="AG12" s="4" t="str">
        <f>'Prediction Log'!$V12</f>
        <v>N</v>
      </c>
      <c r="AI12" s="9" t="s">
        <v>6</v>
      </c>
      <c r="AJ12" s="9" t="s">
        <v>7</v>
      </c>
      <c r="AK12" s="1" t="s">
        <v>8</v>
      </c>
    </row>
    <row r="13" spans="1:43" x14ac:dyDescent="0.45">
      <c r="A13" s="56">
        <v>8</v>
      </c>
      <c r="B13" s="56" t="s">
        <v>64</v>
      </c>
      <c r="C13" s="56" t="s">
        <v>60</v>
      </c>
      <c r="D13" s="57">
        <v>-14.5</v>
      </c>
      <c r="E13" s="57">
        <v>-21.1</v>
      </c>
      <c r="F13" s="45">
        <v>0.99678900000000004</v>
      </c>
      <c r="G13" s="23" t="s">
        <v>175</v>
      </c>
      <c r="H13" s="46" t="s">
        <v>64</v>
      </c>
      <c r="I13" s="47" t="s">
        <v>64</v>
      </c>
      <c r="J13" s="47" t="s">
        <v>64</v>
      </c>
      <c r="K13" s="48">
        <v>0.99678900000000004</v>
      </c>
      <c r="L13" s="49" t="s">
        <v>175</v>
      </c>
      <c r="M13" s="60" t="str">
        <f>IF(ISBLANK(Table3[[#This Row],[Home Final]]), "",IF(Table3[[#This Row],[Home Final]]&gt;Table3[[#This Row],[Away Final]],Table3[[#This Row],[Home]],Table3[[#This Row],[Away]]))</f>
        <v>Florida State</v>
      </c>
      <c r="N13" s="50">
        <v>38</v>
      </c>
      <c r="O13" s="50">
        <v>20</v>
      </c>
      <c r="P13" s="21">
        <f>IF(ISBLANK('Prediction Log'!$N13), "",'Prediction Log'!$O13-'Prediction Log'!$N13)</f>
        <v>-18</v>
      </c>
      <c r="Q13" s="51" t="s">
        <v>175</v>
      </c>
      <c r="R13" s="52" t="str">
        <f>IF(ISBLANK('Prediction Log'!$N13), "",IF('Prediction Log'!$P13&lt;'Prediction Log'!$D13, "Y", IF('Prediction Log'!$P13='Prediction Log'!$D13, "PUSH", "N")))</f>
        <v>Y</v>
      </c>
      <c r="S13" s="52" t="str">
        <f>IF(ISBLANK('Prediction Log'!$N13), "",IF('Prediction Log'!$P13&lt;'Prediction Log'!$E13, "Y", IF('Prediction Log'!$P13='Prediction Log'!$E13, "PUSH", "N")))</f>
        <v>N</v>
      </c>
      <c r="T13" s="53" t="str">
        <f>IF(ISBLANK('Prediction Log'!$N13),"",IF('Prediction Log'!$M13='Prediction Log'!$H13, "Y", "N"))</f>
        <v>Y</v>
      </c>
      <c r="U13" s="53" t="str">
        <f>Table3[[#This Row],[Home Team Covered Market]]</f>
        <v>Y</v>
      </c>
      <c r="V13" s="53" t="str">
        <f>IF(ISBLANK('Prediction Log'!$N13), "",IF(AND('Prediction Log'!$T13="Y", 'Prediction Log'!$U13="Y"), "Y", "N"))</f>
        <v>Y</v>
      </c>
      <c r="W13" s="54" t="str">
        <f>IF(ISBLANK('Prediction Log'!$N13),"",IF('Prediction Log'!$M13='Prediction Log'!$I13, "Y", "N"))</f>
        <v>Y</v>
      </c>
      <c r="X13" s="54" t="str">
        <f>IF(ISBLANK('Prediction Log'!$N13), "", IF(Table3[[#This Row],[Home Team Covered Market]]=Games!H13, "Y", "N"))</f>
        <v>Y</v>
      </c>
      <c r="Y13" s="55" t="str">
        <f>IF(ISBLANK('Prediction Log'!$N13), "",IF('Prediction Log'!$J13='Prediction Log'!$M13, "Y", "N"))</f>
        <v>Y</v>
      </c>
      <c r="Z13" s="54" t="str">
        <f>IF(ISBLANK('Prediction Log'!$N13), "",IF('Prediction Log'!$I13&lt;&gt;'Prediction Log'!$M13, "N",IF(AND('Prediction Log'!$E13&gt;0, 'Prediction Log'!$P13&gt;'Prediction Log'!$E13, 'Prediction Log'!$I13='Prediction Log'!$C13), "Y", IF(AND('Prediction Log'!$E13&lt;0, 'Prediction Log'!$P13&lt;'Prediction Log'!$E13,'Prediction Log'!$I13='Prediction Log'!$B13 ), "Y", IF('Prediction Log'!$P13='Prediction Log'!$E13, "PUSH", "N")))))</f>
        <v>N</v>
      </c>
      <c r="AA13" s="54" t="str">
        <f>IF(ISBLANK('Prediction Log'!$N13), "",IF(AND('Prediction Log'!$W13="Y", 'Prediction Log'!$X13="Y"), "Y", "N"))</f>
        <v>Y</v>
      </c>
      <c r="AB13" s="53">
        <v>3.5</v>
      </c>
      <c r="AC13" s="53">
        <v>3.5</v>
      </c>
      <c r="AD13" s="54">
        <v>-3.1000000000000014</v>
      </c>
      <c r="AE13" s="54">
        <v>3.1000000000000014</v>
      </c>
      <c r="AF13" s="35" t="str">
        <f>IF(OR(ISBLANK(Games!B13),ISBLANK('Prediction Log'!$M13)), "",IF(OR(AND('Prediction Log'!D13&lt;0, 'Prediction Log'!M13='Prediction Log'!B13), AND('Prediction Log'!D13&gt;0, 'Prediction Log'!C13='Prediction Log'!M13)),"Y", IF(ISBLANK(Games!$B$2), "","N")))</f>
        <v>Y</v>
      </c>
      <c r="AG13" s="4" t="str">
        <f>'Prediction Log'!$V13</f>
        <v>Y</v>
      </c>
      <c r="AI13" s="1">
        <f>COUNTIF('Prediction Log'!$T$2:$T$802, "Y")</f>
        <v>62</v>
      </c>
      <c r="AJ13" s="1">
        <f>COUNTIF('Prediction Log'!$T$2:$T$802, "N")</f>
        <v>27</v>
      </c>
      <c r="AK13" s="13">
        <f>AI13/SUM(AI13:AJ13)</f>
        <v>0.6966292134831461</v>
      </c>
    </row>
    <row r="14" spans="1:43" x14ac:dyDescent="0.45">
      <c r="A14" s="43">
        <v>8</v>
      </c>
      <c r="B14" s="43" t="s">
        <v>72</v>
      </c>
      <c r="C14" s="43" t="s">
        <v>50</v>
      </c>
      <c r="D14" s="44">
        <v>-30.5</v>
      </c>
      <c r="E14" s="44">
        <v>-41</v>
      </c>
      <c r="F14" s="45">
        <v>0.99994899999999998</v>
      </c>
      <c r="G14" s="23" t="s">
        <v>175</v>
      </c>
      <c r="H14" s="46" t="s">
        <v>72</v>
      </c>
      <c r="I14" s="47" t="s">
        <v>72</v>
      </c>
      <c r="J14" s="47" t="s">
        <v>72</v>
      </c>
      <c r="K14" s="48">
        <v>0.99994899999999998</v>
      </c>
      <c r="L14" s="49" t="s">
        <v>175</v>
      </c>
      <c r="M14" s="60" t="str">
        <f>IF(ISBLANK(Table3[[#This Row],[Home Final]]), "",IF(Table3[[#This Row],[Home Final]]&gt;Table3[[#This Row],[Away Final]],Table3[[#This Row],[Home]],Table3[[#This Row],[Away]]))</f>
        <v>LSU</v>
      </c>
      <c r="N14" s="50">
        <v>62</v>
      </c>
      <c r="O14" s="50">
        <v>0</v>
      </c>
      <c r="P14" s="21">
        <f>IF(ISBLANK('Prediction Log'!$N14), "",'Prediction Log'!$O14-'Prediction Log'!$N14)</f>
        <v>-62</v>
      </c>
      <c r="Q14" s="51" t="s">
        <v>175</v>
      </c>
      <c r="R14" s="52" t="str">
        <f>IF(ISBLANK('Prediction Log'!$N14), "",IF('Prediction Log'!$P14&lt;'Prediction Log'!$D14, "Y", IF('Prediction Log'!$P14='Prediction Log'!$D14, "PUSH", "N")))</f>
        <v>Y</v>
      </c>
      <c r="S14" s="52" t="str">
        <f>IF(ISBLANK('Prediction Log'!$N14), "",IF('Prediction Log'!$P14&lt;'Prediction Log'!$E14, "Y", IF('Prediction Log'!$P14='Prediction Log'!$E14, "PUSH", "N")))</f>
        <v>Y</v>
      </c>
      <c r="T14" s="53" t="str">
        <f>IF(ISBLANK('Prediction Log'!$N14),"",IF('Prediction Log'!$M14='Prediction Log'!$H14, "Y", "N"))</f>
        <v>Y</v>
      </c>
      <c r="U14" s="53" t="str">
        <f>Table3[[#This Row],[Home Team Covered Market]]</f>
        <v>Y</v>
      </c>
      <c r="V14" s="53" t="str">
        <f>IF(ISBLANK('Prediction Log'!$N14), "",IF(AND('Prediction Log'!$T14="Y", 'Prediction Log'!$U14="Y"), "Y", "N"))</f>
        <v>Y</v>
      </c>
      <c r="W14" s="54" t="str">
        <f>IF(ISBLANK('Prediction Log'!$N14),"",IF('Prediction Log'!$M14='Prediction Log'!$I14, "Y", "N"))</f>
        <v>Y</v>
      </c>
      <c r="X14" s="54" t="str">
        <f>IF(ISBLANK('Prediction Log'!$N14), "", IF(Table3[[#This Row],[Home Team Covered Market]]=Games!H14, "Y", "N"))</f>
        <v>Y</v>
      </c>
      <c r="Y14" s="55" t="str">
        <f>IF(ISBLANK('Prediction Log'!$N14), "",IF('Prediction Log'!$J14='Prediction Log'!$M14, "Y", "N"))</f>
        <v>Y</v>
      </c>
      <c r="Z14" s="54" t="str">
        <f>IF(ISBLANK('Prediction Log'!$N14), "",IF('Prediction Log'!$I14&lt;&gt;'Prediction Log'!$M14, "N",IF(AND('Prediction Log'!$E14&gt;0, 'Prediction Log'!$P14&gt;'Prediction Log'!$E14, 'Prediction Log'!$I14='Prediction Log'!$C14), "Y", IF(AND('Prediction Log'!$E14&lt;0, 'Prediction Log'!$P14&lt;'Prediction Log'!$E14,'Prediction Log'!$I14='Prediction Log'!$B14 ), "Y", IF('Prediction Log'!$P14='Prediction Log'!$E14, "PUSH", "N")))))</f>
        <v>Y</v>
      </c>
      <c r="AA14" s="54" t="str">
        <f>IF(ISBLANK('Prediction Log'!$N14), "",IF(AND('Prediction Log'!$W14="Y", 'Prediction Log'!$X14="Y"), "Y", "N"))</f>
        <v>Y</v>
      </c>
      <c r="AB14" s="53">
        <v>31.5</v>
      </c>
      <c r="AC14" s="53">
        <v>31.5</v>
      </c>
      <c r="AD14" s="54">
        <v>21</v>
      </c>
      <c r="AE14" s="54">
        <v>21</v>
      </c>
      <c r="AF14" s="35" t="str">
        <f>IF(OR(ISBLANK(Games!B14),ISBLANK('Prediction Log'!$M14)), "",IF(OR(AND('Prediction Log'!D14&lt;0, 'Prediction Log'!M14='Prediction Log'!B14), AND('Prediction Log'!D14&gt;0, 'Prediction Log'!C14='Prediction Log'!M14)),"Y", IF(ISBLANK(Games!$B$2), "","N")))</f>
        <v>Y</v>
      </c>
      <c r="AG14" s="4" t="str">
        <f>'Prediction Log'!$V14</f>
        <v>Y</v>
      </c>
      <c r="AI14" s="67" t="s">
        <v>157</v>
      </c>
      <c r="AJ14" s="67"/>
      <c r="AK14" s="67" t="s">
        <v>172</v>
      </c>
      <c r="AL14" s="67"/>
    </row>
    <row r="15" spans="1:43" x14ac:dyDescent="0.45">
      <c r="A15" s="56">
        <v>8</v>
      </c>
      <c r="B15" s="56" t="s">
        <v>114</v>
      </c>
      <c r="C15" s="56" t="s">
        <v>48</v>
      </c>
      <c r="D15" s="57">
        <v>-28.5</v>
      </c>
      <c r="E15" s="57">
        <v>-36.5</v>
      </c>
      <c r="F15" s="45">
        <v>0.99996499999999999</v>
      </c>
      <c r="G15" s="23" t="s">
        <v>175</v>
      </c>
      <c r="H15" s="46" t="s">
        <v>114</v>
      </c>
      <c r="I15" s="47" t="s">
        <v>114</v>
      </c>
      <c r="J15" s="47" t="s">
        <v>114</v>
      </c>
      <c r="K15" s="48">
        <v>0.99996499999999999</v>
      </c>
      <c r="L15" s="49" t="s">
        <v>175</v>
      </c>
      <c r="M15" s="60" t="str">
        <f>IF(ISBLANK(Table3[[#This Row],[Home Final]]), "",IF(Table3[[#This Row],[Home Final]]&gt;Table3[[#This Row],[Away Final]],Table3[[#This Row],[Home]],Table3[[#This Row],[Away]]))</f>
        <v>Washington</v>
      </c>
      <c r="N15" s="50">
        <v>15</v>
      </c>
      <c r="O15" s="50">
        <v>7</v>
      </c>
      <c r="P15" s="21">
        <f>IF(ISBLANK('Prediction Log'!$N15), "",'Prediction Log'!$O15-'Prediction Log'!$N15)</f>
        <v>-8</v>
      </c>
      <c r="Q15" s="51" t="s">
        <v>174</v>
      </c>
      <c r="R15" s="52" t="str">
        <f>IF(ISBLANK('Prediction Log'!$N15), "",IF('Prediction Log'!$P15&lt;'Prediction Log'!$D15, "Y", IF('Prediction Log'!$P15='Prediction Log'!$D15, "PUSH", "N")))</f>
        <v>N</v>
      </c>
      <c r="S15" s="52" t="str">
        <f>IF(ISBLANK('Prediction Log'!$N15), "",IF('Prediction Log'!$P15&lt;'Prediction Log'!$E15, "Y", IF('Prediction Log'!$P15='Prediction Log'!$E15, "PUSH", "N")))</f>
        <v>N</v>
      </c>
      <c r="T15" s="53" t="str">
        <f>IF(ISBLANK('Prediction Log'!$N15),"",IF('Prediction Log'!$M15='Prediction Log'!$H15, "Y", "N"))</f>
        <v>Y</v>
      </c>
      <c r="U15" s="53" t="str">
        <f>Table3[[#This Row],[Home Team Covered Market]]</f>
        <v>N</v>
      </c>
      <c r="V15" s="53" t="str">
        <f>IF(ISBLANK('Prediction Log'!$N15), "",IF(AND('Prediction Log'!$T15="Y", 'Prediction Log'!$U15="Y"), "Y", "N"))</f>
        <v>N</v>
      </c>
      <c r="W15" s="54" t="str">
        <f>IF(ISBLANK('Prediction Log'!$N15),"",IF('Prediction Log'!$M15='Prediction Log'!$I15, "Y", "N"))</f>
        <v>Y</v>
      </c>
      <c r="X15" s="54" t="str">
        <f>IF(ISBLANK('Prediction Log'!$N15), "", IF(Table3[[#This Row],[Home Team Covered Market]]=Games!H15, "Y", "N"))</f>
        <v>N</v>
      </c>
      <c r="Y15" s="55" t="str">
        <f>IF(ISBLANK('Prediction Log'!$N15), "",IF('Prediction Log'!$J15='Prediction Log'!$M15, "Y", "N"))</f>
        <v>Y</v>
      </c>
      <c r="Z15" s="54" t="str">
        <f>IF(ISBLANK('Prediction Log'!$N15), "",IF('Prediction Log'!$I15&lt;&gt;'Prediction Log'!$M15, "N",IF(AND('Prediction Log'!$E15&gt;0, 'Prediction Log'!$P15&gt;'Prediction Log'!$E15, 'Prediction Log'!$I15='Prediction Log'!$C15), "Y", IF(AND('Prediction Log'!$E15&lt;0, 'Prediction Log'!$P15&lt;'Prediction Log'!$E15,'Prediction Log'!$I15='Prediction Log'!$B15 ), "Y", IF('Prediction Log'!$P15='Prediction Log'!$E15, "PUSH", "N")))))</f>
        <v>N</v>
      </c>
      <c r="AA15" s="54" t="str">
        <f>IF(ISBLANK('Prediction Log'!$N15), "",IF(AND('Prediction Log'!$W15="Y", 'Prediction Log'!$X15="Y"), "Y", "N"))</f>
        <v>N</v>
      </c>
      <c r="AB15" s="53">
        <v>-20.5</v>
      </c>
      <c r="AC15" s="53">
        <v>20.5</v>
      </c>
      <c r="AD15" s="54">
        <v>-28.5</v>
      </c>
      <c r="AE15" s="54">
        <v>28.5</v>
      </c>
      <c r="AF15" s="35" t="str">
        <f>IF(OR(ISBLANK(Games!B15),ISBLANK('Prediction Log'!$M15)), "",IF(OR(AND('Prediction Log'!D15&lt;0, 'Prediction Log'!M15='Prediction Log'!B15), AND('Prediction Log'!D15&gt;0, 'Prediction Log'!C15='Prediction Log'!M15)),"Y", IF(ISBLANK(Games!$B$2), "","N")))</f>
        <v>Y</v>
      </c>
      <c r="AG15" s="4" t="str">
        <f>'Prediction Log'!$V15</f>
        <v>N</v>
      </c>
      <c r="AI15" s="68">
        <f>AVERAGE('Prediction Log'!$AB$2:$AB$46)</f>
        <v>-0.64444444444444449</v>
      </c>
      <c r="AJ15" s="68"/>
      <c r="AK15" s="68">
        <f>AVERAGE('Prediction Log'!$AC$2:$AC$46)</f>
        <v>13.177777777777777</v>
      </c>
      <c r="AL15" s="68"/>
    </row>
    <row r="16" spans="1:43" x14ac:dyDescent="0.45">
      <c r="A16" s="43">
        <v>8</v>
      </c>
      <c r="B16" s="43" t="s">
        <v>105</v>
      </c>
      <c r="C16" s="43" t="s">
        <v>73</v>
      </c>
      <c r="D16" s="44">
        <v>7</v>
      </c>
      <c r="E16" s="44">
        <v>15.1</v>
      </c>
      <c r="F16" s="45">
        <v>2.1219999999999999E-2</v>
      </c>
      <c r="G16" s="23" t="s">
        <v>174</v>
      </c>
      <c r="H16" s="46" t="s">
        <v>73</v>
      </c>
      <c r="I16" s="47" t="s">
        <v>73</v>
      </c>
      <c r="J16" s="47" t="s">
        <v>73</v>
      </c>
      <c r="K16" s="48">
        <v>0.97877999999999998</v>
      </c>
      <c r="L16" s="49" t="s">
        <v>175</v>
      </c>
      <c r="M16" s="60" t="str">
        <f>IF(ISBLANK(Table3[[#This Row],[Home Final]]), "",IF(Table3[[#This Row],[Home Final]]&gt;Table3[[#This Row],[Away Final]],Table3[[#This Row],[Home]],Table3[[#This Row],[Away]]))</f>
        <v>Memphis</v>
      </c>
      <c r="N16" s="50">
        <v>21</v>
      </c>
      <c r="O16" s="50">
        <v>45</v>
      </c>
      <c r="P16" s="21">
        <f>IF(ISBLANK('Prediction Log'!$N16), "",'Prediction Log'!$O16-'Prediction Log'!$N16)</f>
        <v>24</v>
      </c>
      <c r="Q16" s="51" t="s">
        <v>175</v>
      </c>
      <c r="R16" s="52" t="str">
        <f>IF(ISBLANK('Prediction Log'!$N16), "",IF('Prediction Log'!$P16&lt;'Prediction Log'!$D16, "Y", IF('Prediction Log'!$P16='Prediction Log'!$D16, "PUSH", "N")))</f>
        <v>N</v>
      </c>
      <c r="S16" s="52" t="str">
        <f>IF(ISBLANK('Prediction Log'!$N16), "",IF('Prediction Log'!$P16&lt;'Prediction Log'!$E16, "Y", IF('Prediction Log'!$P16='Prediction Log'!$E16, "PUSH", "N")))</f>
        <v>N</v>
      </c>
      <c r="T16" s="53" t="str">
        <f>IF(ISBLANK('Prediction Log'!$N16),"",IF('Prediction Log'!$M16='Prediction Log'!$H16, "Y", "N"))</f>
        <v>Y</v>
      </c>
      <c r="U16" s="53" t="str">
        <f>Table3[[#This Row],[Home Team Covered Market]]</f>
        <v>N</v>
      </c>
      <c r="V16" s="53" t="str">
        <f>IF(ISBLANK('Prediction Log'!$N16), "",IF(AND('Prediction Log'!$T16="Y", 'Prediction Log'!$U16="Y"), "Y", "N"))</f>
        <v>N</v>
      </c>
      <c r="W16" s="54" t="str">
        <f>IF(ISBLANK('Prediction Log'!$N16),"",IF('Prediction Log'!$M16='Prediction Log'!$I16, "Y", "N"))</f>
        <v>Y</v>
      </c>
      <c r="X16" s="54" t="str">
        <f>IF(ISBLANK('Prediction Log'!$N16), "", IF(Table3[[#This Row],[Home Team Covered Market]]=Games!H16, "Y", "N"))</f>
        <v>Y</v>
      </c>
      <c r="Y16" s="55" t="str">
        <f>IF(ISBLANK('Prediction Log'!$N16), "",IF('Prediction Log'!$J16='Prediction Log'!$M16, "Y", "N"))</f>
        <v>Y</v>
      </c>
      <c r="Z16" s="54" t="str">
        <f>IF(ISBLANK('Prediction Log'!$N16), "",IF('Prediction Log'!$I16&lt;&gt;'Prediction Log'!$M16, "N",IF(AND('Prediction Log'!$E16&gt;0, 'Prediction Log'!$P16&gt;'Prediction Log'!$E16, 'Prediction Log'!$I16='Prediction Log'!$C16), "Y", IF(AND('Prediction Log'!$E16&lt;0, 'Prediction Log'!$P16&lt;'Prediction Log'!$E16,'Prediction Log'!$I16='Prediction Log'!$B16 ), "Y", IF('Prediction Log'!$P16='Prediction Log'!$E16, "PUSH", "N")))))</f>
        <v>Y</v>
      </c>
      <c r="AA16" s="54" t="str">
        <f>IF(ISBLANK('Prediction Log'!$N16), "",IF(AND('Prediction Log'!$W16="Y", 'Prediction Log'!$X16="Y"), "Y", "N"))</f>
        <v>Y</v>
      </c>
      <c r="AB16" s="53">
        <v>17</v>
      </c>
      <c r="AC16" s="53">
        <v>17</v>
      </c>
      <c r="AD16" s="54">
        <v>8.9</v>
      </c>
      <c r="AE16" s="54">
        <v>8.9</v>
      </c>
      <c r="AF16" s="35" t="str">
        <f>IF(OR(ISBLANK(Games!B16),ISBLANK('Prediction Log'!$M16)), "",IF(OR(AND('Prediction Log'!D16&lt;0, 'Prediction Log'!M16='Prediction Log'!B16), AND('Prediction Log'!D16&gt;0, 'Prediction Log'!C16='Prediction Log'!M16)),"Y", IF(ISBLANK(Games!$B$2), "","N")))</f>
        <v>Y</v>
      </c>
      <c r="AG16" s="4" t="str">
        <f>'Prediction Log'!$V16</f>
        <v>N</v>
      </c>
    </row>
    <row r="17" spans="1:38" ht="14.25" customHeight="1" x14ac:dyDescent="0.45">
      <c r="A17" s="56">
        <v>8</v>
      </c>
      <c r="B17" s="56" t="s">
        <v>116</v>
      </c>
      <c r="C17" s="56" t="s">
        <v>91</v>
      </c>
      <c r="D17" s="57">
        <v>3</v>
      </c>
      <c r="E17" s="57">
        <v>5.8</v>
      </c>
      <c r="F17" s="45">
        <v>0.10927000000000001</v>
      </c>
      <c r="G17" s="23" t="s">
        <v>174</v>
      </c>
      <c r="H17" s="46" t="s">
        <v>91</v>
      </c>
      <c r="I17" s="47" t="s">
        <v>91</v>
      </c>
      <c r="J17" s="47" t="s">
        <v>91</v>
      </c>
      <c r="K17" s="48">
        <v>0.89073000000000002</v>
      </c>
      <c r="L17" s="49" t="s">
        <v>175</v>
      </c>
      <c r="M17" s="60" t="str">
        <f>IF(ISBLANK(Table3[[#This Row],[Home Final]]), "",IF(Table3[[#This Row],[Home Final]]&gt;Table3[[#This Row],[Away Final]],Table3[[#This Row],[Home]],Table3[[#This Row],[Away]]))</f>
        <v>Oklahoma State</v>
      </c>
      <c r="N17" s="50">
        <v>34</v>
      </c>
      <c r="O17" s="50">
        <v>48</v>
      </c>
      <c r="P17" s="21">
        <f>IF(ISBLANK('Prediction Log'!$N17), "",'Prediction Log'!$O17-'Prediction Log'!$N17)</f>
        <v>14</v>
      </c>
      <c r="Q17" s="51" t="s">
        <v>175</v>
      </c>
      <c r="R17" s="52" t="str">
        <f>IF(ISBLANK('Prediction Log'!$N17), "",IF('Prediction Log'!$P17&lt;'Prediction Log'!$D17, "Y", IF('Prediction Log'!$P17='Prediction Log'!$D17, "PUSH", "N")))</f>
        <v>N</v>
      </c>
      <c r="S17" s="52" t="str">
        <f>IF(ISBLANK('Prediction Log'!$N17), "",IF('Prediction Log'!$P17&lt;'Prediction Log'!$E17, "Y", IF('Prediction Log'!$P17='Prediction Log'!$E17, "PUSH", "N")))</f>
        <v>N</v>
      </c>
      <c r="T17" s="53" t="str">
        <f>IF(ISBLANK('Prediction Log'!$N17),"",IF('Prediction Log'!$M17='Prediction Log'!$H17, "Y", "N"))</f>
        <v>Y</v>
      </c>
      <c r="U17" s="53" t="str">
        <f>Table3[[#This Row],[Home Team Covered Market]]</f>
        <v>N</v>
      </c>
      <c r="V17" s="53" t="str">
        <f>IF(ISBLANK('Prediction Log'!$N17), "",IF(AND('Prediction Log'!$T17="Y", 'Prediction Log'!$U17="Y"), "Y", "N"))</f>
        <v>N</v>
      </c>
      <c r="W17" s="54" t="str">
        <f>IF(ISBLANK('Prediction Log'!$N17),"",IF('Prediction Log'!$M17='Prediction Log'!$I17, "Y", "N"))</f>
        <v>Y</v>
      </c>
      <c r="X17" s="54" t="str">
        <f>IF(ISBLANK('Prediction Log'!$N17), "", IF(Table3[[#This Row],[Home Team Covered Market]]=Games!H17, "Y", "N"))</f>
        <v>Y</v>
      </c>
      <c r="Y17" s="55" t="str">
        <f>IF(ISBLANK('Prediction Log'!$N17), "",IF('Prediction Log'!$J17='Prediction Log'!$M17, "Y", "N"))</f>
        <v>Y</v>
      </c>
      <c r="Z17" s="54" t="str">
        <f>IF(ISBLANK('Prediction Log'!$N17), "",IF('Prediction Log'!$I17&lt;&gt;'Prediction Log'!$M17, "N",IF(AND('Prediction Log'!$E17&gt;0, 'Prediction Log'!$P17&gt;'Prediction Log'!$E17, 'Prediction Log'!$I17='Prediction Log'!$C17), "Y", IF(AND('Prediction Log'!$E17&lt;0, 'Prediction Log'!$P17&lt;'Prediction Log'!$E17,'Prediction Log'!$I17='Prediction Log'!$B17 ), "Y", IF('Prediction Log'!$P17='Prediction Log'!$E17, "PUSH", "N")))))</f>
        <v>Y</v>
      </c>
      <c r="AA17" s="54" t="str">
        <f>IF(ISBLANK('Prediction Log'!$N17), "",IF(AND('Prediction Log'!$W17="Y", 'Prediction Log'!$X17="Y"), "Y", "N"))</f>
        <v>Y</v>
      </c>
      <c r="AB17" s="53">
        <v>11</v>
      </c>
      <c r="AC17" s="53">
        <v>11</v>
      </c>
      <c r="AD17" s="54">
        <v>8.1999999999999993</v>
      </c>
      <c r="AE17" s="54">
        <v>8.1999999999999993</v>
      </c>
      <c r="AF17" s="35" t="str">
        <f>IF(OR(ISBLANK(Games!B17),ISBLANK('Prediction Log'!$M17)), "",IF(OR(AND('Prediction Log'!D17&lt;0, 'Prediction Log'!M17='Prediction Log'!B17), AND('Prediction Log'!D17&gt;0, 'Prediction Log'!C17='Prediction Log'!M17)),"Y", IF(ISBLANK(Games!$B$2), "","N")))</f>
        <v>Y</v>
      </c>
      <c r="AG17" s="4" t="str">
        <f>'Prediction Log'!$V17</f>
        <v>N</v>
      </c>
      <c r="AI17" s="78" t="s">
        <v>715</v>
      </c>
      <c r="AJ17" s="78"/>
      <c r="AK17" s="78"/>
      <c r="AL17" s="78"/>
    </row>
    <row r="18" spans="1:38" x14ac:dyDescent="0.45">
      <c r="A18" s="43">
        <v>8</v>
      </c>
      <c r="B18" s="43" t="s">
        <v>75</v>
      </c>
      <c r="C18" s="43" t="s">
        <v>103</v>
      </c>
      <c r="D18" s="44">
        <v>2</v>
      </c>
      <c r="E18" s="44">
        <v>0.5</v>
      </c>
      <c r="F18" s="45">
        <v>0.60521800000000003</v>
      </c>
      <c r="G18" s="23" t="s">
        <v>175</v>
      </c>
      <c r="H18" s="46" t="s">
        <v>103</v>
      </c>
      <c r="I18" s="47" t="s">
        <v>103</v>
      </c>
      <c r="J18" s="47" t="s">
        <v>75</v>
      </c>
      <c r="K18" s="48">
        <v>0.60521800000000003</v>
      </c>
      <c r="L18" s="49" t="s">
        <v>174</v>
      </c>
      <c r="M18" s="60" t="str">
        <f>IF(ISBLANK(Table3[[#This Row],[Home Final]]), "",IF(Table3[[#This Row],[Home Final]]&gt;Table3[[#This Row],[Away Final]],Table3[[#This Row],[Home]],Table3[[#This Row],[Away]]))</f>
        <v>Toledo</v>
      </c>
      <c r="N18" s="50">
        <v>17</v>
      </c>
      <c r="O18" s="50">
        <v>21</v>
      </c>
      <c r="P18" s="21">
        <f>IF(ISBLANK('Prediction Log'!$N18), "",'Prediction Log'!$O18-'Prediction Log'!$N18)</f>
        <v>4</v>
      </c>
      <c r="Q18" s="51" t="s">
        <v>175</v>
      </c>
      <c r="R18" s="52" t="str">
        <f>IF(ISBLANK('Prediction Log'!$N18), "",IF('Prediction Log'!$P18&lt;'Prediction Log'!$D18, "Y", IF('Prediction Log'!$P18='Prediction Log'!$D18, "PUSH", "N")))</f>
        <v>N</v>
      </c>
      <c r="S18" s="52" t="str">
        <f>IF(ISBLANK('Prediction Log'!$N18), "",IF('Prediction Log'!$P18&lt;'Prediction Log'!$E18, "Y", IF('Prediction Log'!$P18='Prediction Log'!$E18, "PUSH", "N")))</f>
        <v>N</v>
      </c>
      <c r="T18" s="53" t="str">
        <f>IF(ISBLANK('Prediction Log'!$N18),"",IF('Prediction Log'!$M18='Prediction Log'!$H18, "Y", "N"))</f>
        <v>Y</v>
      </c>
      <c r="U18" s="53" t="str">
        <f>Table3[[#This Row],[Home Team Covered Market]]</f>
        <v>N</v>
      </c>
      <c r="V18" s="53" t="str">
        <f>IF(ISBLANK('Prediction Log'!$N18), "",IF(AND('Prediction Log'!$T18="Y", 'Prediction Log'!$U18="Y"), "Y", "N"))</f>
        <v>N</v>
      </c>
      <c r="W18" s="54" t="str">
        <f>IF(ISBLANK('Prediction Log'!$N18),"",IF('Prediction Log'!$M18='Prediction Log'!$I18, "Y", "N"))</f>
        <v>Y</v>
      </c>
      <c r="X18" s="54" t="str">
        <f>IF(ISBLANK('Prediction Log'!$N18), "", IF(Table3[[#This Row],[Home Team Covered Market]]=Games!H18, "Y", "N"))</f>
        <v>N</v>
      </c>
      <c r="Y18" s="55" t="str">
        <f>IF(ISBLANK('Prediction Log'!$N18), "",IF('Prediction Log'!$J18='Prediction Log'!$M18, "Y", "N"))</f>
        <v>N</v>
      </c>
      <c r="Z18" s="54" t="str">
        <f>IF(ISBLANK('Prediction Log'!$N18), "",IF('Prediction Log'!$I18&lt;&gt;'Prediction Log'!$M18, "N",IF(AND('Prediction Log'!$E18&gt;0, 'Prediction Log'!$P18&gt;'Prediction Log'!$E18, 'Prediction Log'!$I18='Prediction Log'!$C18), "Y", IF(AND('Prediction Log'!$E18&lt;0, 'Prediction Log'!$P18&lt;'Prediction Log'!$E18,'Prediction Log'!$I18='Prediction Log'!$B18 ), "Y", IF('Prediction Log'!$P18='Prediction Log'!$E18, "PUSH", "N")))))</f>
        <v>Y</v>
      </c>
      <c r="AA18" s="54" t="str">
        <f>IF(ISBLANK('Prediction Log'!$N18), "",IF(AND('Prediction Log'!$W18="Y", 'Prediction Log'!$X18="Y"), "Y", "N"))</f>
        <v>N</v>
      </c>
      <c r="AB18" s="53">
        <v>2</v>
      </c>
      <c r="AC18" s="53">
        <v>2</v>
      </c>
      <c r="AD18" s="54">
        <v>3.5</v>
      </c>
      <c r="AE18" s="54">
        <v>3.5</v>
      </c>
      <c r="AF18" s="35" t="str">
        <f>IF(OR(ISBLANK(Games!B18),ISBLANK('Prediction Log'!$M18)), "",IF(OR(AND('Prediction Log'!D18&lt;0, 'Prediction Log'!M18='Prediction Log'!B18), AND('Prediction Log'!D18&gt;0, 'Prediction Log'!C18='Prediction Log'!M18)),"Y", IF(ISBLANK(Games!$B$2), "","N")))</f>
        <v>Y</v>
      </c>
      <c r="AG18" s="4" t="str">
        <f>'Prediction Log'!$V18</f>
        <v>N</v>
      </c>
      <c r="AI18" s="77" t="s">
        <v>714</v>
      </c>
      <c r="AJ18" s="77"/>
      <c r="AK18" s="77" t="s">
        <v>161</v>
      </c>
      <c r="AL18" s="77"/>
    </row>
    <row r="19" spans="1:38" x14ac:dyDescent="0.45">
      <c r="A19" s="56">
        <v>8</v>
      </c>
      <c r="B19" s="56" t="s">
        <v>63</v>
      </c>
      <c r="C19" s="56" t="s">
        <v>111</v>
      </c>
      <c r="D19" s="57">
        <v>2.5</v>
      </c>
      <c r="E19" s="57">
        <v>13</v>
      </c>
      <c r="F19" s="45">
        <v>0.13614200000000001</v>
      </c>
      <c r="G19" s="23" t="s">
        <v>174</v>
      </c>
      <c r="H19" s="46" t="s">
        <v>111</v>
      </c>
      <c r="I19" s="47" t="s">
        <v>111</v>
      </c>
      <c r="J19" s="47" t="s">
        <v>111</v>
      </c>
      <c r="K19" s="48">
        <v>0.86385800000000001</v>
      </c>
      <c r="L19" s="49" t="s">
        <v>175</v>
      </c>
      <c r="M19" s="60" t="str">
        <f>IF(ISBLANK(Table3[[#This Row],[Home Final]]), "",IF(Table3[[#This Row],[Home Final]]&gt;Table3[[#This Row],[Away Final]],Table3[[#This Row],[Home]],Table3[[#This Row],[Away]]))</f>
        <v>UT San Antonio</v>
      </c>
      <c r="N19" s="50">
        <v>10</v>
      </c>
      <c r="O19" s="50">
        <v>36</v>
      </c>
      <c r="P19" s="21">
        <f>IF(ISBLANK('Prediction Log'!$N19), "",'Prediction Log'!$O19-'Prediction Log'!$N19)</f>
        <v>26</v>
      </c>
      <c r="Q19" s="51" t="s">
        <v>175</v>
      </c>
      <c r="R19" s="52" t="str">
        <f>IF(ISBLANK('Prediction Log'!$N19), "",IF('Prediction Log'!$P19&lt;'Prediction Log'!$D19, "Y", IF('Prediction Log'!$P19='Prediction Log'!$D19, "PUSH", "N")))</f>
        <v>N</v>
      </c>
      <c r="S19" s="52" t="str">
        <f>IF(ISBLANK('Prediction Log'!$N19), "",IF('Prediction Log'!$P19&lt;'Prediction Log'!$E19, "Y", IF('Prediction Log'!$P19='Prediction Log'!$E19, "PUSH", "N")))</f>
        <v>N</v>
      </c>
      <c r="T19" s="53" t="str">
        <f>IF(ISBLANK('Prediction Log'!$N19),"",IF('Prediction Log'!$M19='Prediction Log'!$H19, "Y", "N"))</f>
        <v>Y</v>
      </c>
      <c r="U19" s="53" t="str">
        <f>Table3[[#This Row],[Home Team Covered Market]]</f>
        <v>N</v>
      </c>
      <c r="V19" s="53" t="str">
        <f>IF(ISBLANK('Prediction Log'!$N19), "",IF(AND('Prediction Log'!$T19="Y", 'Prediction Log'!$U19="Y"), "Y", "N"))</f>
        <v>N</v>
      </c>
      <c r="W19" s="54" t="str">
        <f>IF(ISBLANK('Prediction Log'!$N19),"",IF('Prediction Log'!$M19='Prediction Log'!$I19, "Y", "N"))</f>
        <v>Y</v>
      </c>
      <c r="X19" s="54" t="str">
        <f>IF(ISBLANK('Prediction Log'!$N19), "", IF(Table3[[#This Row],[Home Team Covered Market]]=Games!H19, "Y", "N"))</f>
        <v>Y</v>
      </c>
      <c r="Y19" s="55" t="str">
        <f>IF(ISBLANK('Prediction Log'!$N19), "",IF('Prediction Log'!$J19='Prediction Log'!$M19, "Y", "N"))</f>
        <v>Y</v>
      </c>
      <c r="Z19" s="54" t="str">
        <f>IF(ISBLANK('Prediction Log'!$N19), "",IF('Prediction Log'!$I19&lt;&gt;'Prediction Log'!$M19, "N",IF(AND('Prediction Log'!$E19&gt;0, 'Prediction Log'!$P19&gt;'Prediction Log'!$E19, 'Prediction Log'!$I19='Prediction Log'!$C19), "Y", IF(AND('Prediction Log'!$E19&lt;0, 'Prediction Log'!$P19&lt;'Prediction Log'!$E19,'Prediction Log'!$I19='Prediction Log'!$B19 ), "Y", IF('Prediction Log'!$P19='Prediction Log'!$E19, "PUSH", "N")))))</f>
        <v>Y</v>
      </c>
      <c r="AA19" s="54" t="str">
        <f>IF(ISBLANK('Prediction Log'!$N19), "",IF(AND('Prediction Log'!$W19="Y", 'Prediction Log'!$X19="Y"), "Y", "N"))</f>
        <v>Y</v>
      </c>
      <c r="AB19" s="53">
        <v>23.5</v>
      </c>
      <c r="AC19" s="53">
        <v>23.5</v>
      </c>
      <c r="AD19" s="54">
        <v>13</v>
      </c>
      <c r="AE19" s="54">
        <v>13</v>
      </c>
      <c r="AF19" s="35" t="str">
        <f>IF(OR(ISBLANK(Games!B19),ISBLANK('Prediction Log'!$M19)), "",IF(OR(AND('Prediction Log'!D19&lt;0, 'Prediction Log'!M19='Prediction Log'!B19), AND('Prediction Log'!D19&gt;0, 'Prediction Log'!C19='Prediction Log'!M19)),"Y", IF(ISBLANK(Games!$B$2), "","N")))</f>
        <v>Y</v>
      </c>
      <c r="AG19" s="4" t="str">
        <f>'Prediction Log'!$V19</f>
        <v>N</v>
      </c>
      <c r="AI19" s="1">
        <f>AI3-AI13</f>
        <v>3</v>
      </c>
      <c r="AJ19" s="13">
        <f>AI19/SUM(AI13:AJ13)</f>
        <v>3.3707865168539325E-2</v>
      </c>
      <c r="AK19" s="1">
        <f>AI9-AI13</f>
        <v>6</v>
      </c>
      <c r="AL19" s="13">
        <f>AK19/SUM(AI13:AJ13)</f>
        <v>6.741573033707865E-2</v>
      </c>
    </row>
    <row r="20" spans="1:38" x14ac:dyDescent="0.45">
      <c r="A20" s="43">
        <v>8</v>
      </c>
      <c r="B20" s="43" t="s">
        <v>51</v>
      </c>
      <c r="C20" s="43" t="s">
        <v>92</v>
      </c>
      <c r="D20" s="44">
        <v>6.5</v>
      </c>
      <c r="E20" s="44">
        <v>5</v>
      </c>
      <c r="F20" s="45">
        <v>8.6308999999999997E-2</v>
      </c>
      <c r="G20" s="23" t="s">
        <v>175</v>
      </c>
      <c r="H20" s="46" t="s">
        <v>92</v>
      </c>
      <c r="I20" s="47" t="s">
        <v>92</v>
      </c>
      <c r="J20" s="47" t="s">
        <v>92</v>
      </c>
      <c r="K20" s="48">
        <v>0.91369100000000003</v>
      </c>
      <c r="L20" s="49" t="s">
        <v>174</v>
      </c>
      <c r="M20" s="60" t="str">
        <f>IF(ISBLANK(Table3[[#This Row],[Home Final]]), "",IF(Table3[[#This Row],[Home Final]]&gt;Table3[[#This Row],[Away Final]],Table3[[#This Row],[Home]],Table3[[#This Row],[Away]]))</f>
        <v>Ole Miss</v>
      </c>
      <c r="N20" s="50">
        <v>21</v>
      </c>
      <c r="O20" s="50">
        <v>28</v>
      </c>
      <c r="P20" s="21">
        <f>IF(ISBLANK('Prediction Log'!$N20), "",'Prediction Log'!$O20-'Prediction Log'!$N20)</f>
        <v>7</v>
      </c>
      <c r="Q20" s="51" t="s">
        <v>175</v>
      </c>
      <c r="R20" s="52" t="str">
        <f>IF(ISBLANK('Prediction Log'!$N20), "",IF('Prediction Log'!$P20&lt;'Prediction Log'!$D20, "Y", IF('Prediction Log'!$P20='Prediction Log'!$D20, "PUSH", "N")))</f>
        <v>N</v>
      </c>
      <c r="S20" s="52" t="str">
        <f>IF(ISBLANK('Prediction Log'!$N20), "",IF('Prediction Log'!$P20&lt;'Prediction Log'!$E20, "Y", IF('Prediction Log'!$P20='Prediction Log'!$E20, "PUSH", "N")))</f>
        <v>N</v>
      </c>
      <c r="T20" s="53" t="str">
        <f>IF(ISBLANK('Prediction Log'!$N20),"",IF('Prediction Log'!$M20='Prediction Log'!$H20, "Y", "N"))</f>
        <v>Y</v>
      </c>
      <c r="U20" s="53" t="str">
        <f>Table3[[#This Row],[Home Team Covered Market]]</f>
        <v>N</v>
      </c>
      <c r="V20" s="53" t="str">
        <f>IF(ISBLANK('Prediction Log'!$N20), "",IF(AND('Prediction Log'!$T20="Y", 'Prediction Log'!$U20="Y"), "Y", "N"))</f>
        <v>N</v>
      </c>
      <c r="W20" s="54" t="str">
        <f>IF(ISBLANK('Prediction Log'!$N20),"",IF('Prediction Log'!$M20='Prediction Log'!$I20, "Y", "N"))</f>
        <v>Y</v>
      </c>
      <c r="X20" s="54" t="str">
        <f>IF(ISBLANK('Prediction Log'!$N20), "", IF(Table3[[#This Row],[Home Team Covered Market]]=Games!H20, "Y", "N"))</f>
        <v>N</v>
      </c>
      <c r="Y20" s="55" t="str">
        <f>IF(ISBLANK('Prediction Log'!$N20), "",IF('Prediction Log'!$J20='Prediction Log'!$M20, "Y", "N"))</f>
        <v>Y</v>
      </c>
      <c r="Z20" s="54" t="str">
        <f>IF(ISBLANK('Prediction Log'!$N20), "",IF('Prediction Log'!$I20&lt;&gt;'Prediction Log'!$M20, "N",IF(AND('Prediction Log'!$E20&gt;0, 'Prediction Log'!$P20&gt;'Prediction Log'!$E20, 'Prediction Log'!$I20='Prediction Log'!$C20), "Y", IF(AND('Prediction Log'!$E20&lt;0, 'Prediction Log'!$P20&lt;'Prediction Log'!$E20,'Prediction Log'!$I20='Prediction Log'!$B20 ), "Y", IF('Prediction Log'!$P20='Prediction Log'!$E20, "PUSH", "N")))))</f>
        <v>Y</v>
      </c>
      <c r="AA20" s="54" t="str">
        <f>IF(ISBLANK('Prediction Log'!$N20), "",IF(AND('Prediction Log'!$W20="Y", 'Prediction Log'!$X20="Y"), "Y", "N"))</f>
        <v>N</v>
      </c>
      <c r="AB20" s="53">
        <v>0.5</v>
      </c>
      <c r="AC20" s="53">
        <v>0.5</v>
      </c>
      <c r="AD20" s="54">
        <v>2</v>
      </c>
      <c r="AE20" s="54">
        <v>2</v>
      </c>
      <c r="AF20" s="35" t="str">
        <f>IF(OR(ISBLANK(Games!B20),ISBLANK('Prediction Log'!$M20)), "",IF(OR(AND('Prediction Log'!D20&lt;0, 'Prediction Log'!M20='Prediction Log'!B20), AND('Prediction Log'!D20&gt;0, 'Prediction Log'!C20='Prediction Log'!M20)),"Y", IF(ISBLANK(Games!$B$2), "","N")))</f>
        <v>Y</v>
      </c>
      <c r="AG20" s="4" t="str">
        <f>'Prediction Log'!$V20</f>
        <v>N</v>
      </c>
    </row>
    <row r="21" spans="1:38" x14ac:dyDescent="0.45">
      <c r="A21" s="56">
        <v>8</v>
      </c>
      <c r="B21" s="56" t="s">
        <v>109</v>
      </c>
      <c r="C21" s="56" t="s">
        <v>110</v>
      </c>
      <c r="D21" s="57">
        <v>-7</v>
      </c>
      <c r="E21" s="57">
        <v>-3.2</v>
      </c>
      <c r="F21" s="45">
        <v>0.70601000000000003</v>
      </c>
      <c r="G21" s="23" t="s">
        <v>174</v>
      </c>
      <c r="H21" s="46" t="s">
        <v>109</v>
      </c>
      <c r="I21" s="47" t="s">
        <v>109</v>
      </c>
      <c r="J21" s="47" t="s">
        <v>109</v>
      </c>
      <c r="K21" s="48">
        <v>0.70601000000000003</v>
      </c>
      <c r="L21" s="49" t="s">
        <v>174</v>
      </c>
      <c r="M21" s="60" t="str">
        <f>IF(ISBLANK(Table3[[#This Row],[Home Final]]), "",IF(Table3[[#This Row],[Home Final]]&gt;Table3[[#This Row],[Away Final]],Table3[[#This Row],[Home]],Table3[[#This Row],[Away]]))</f>
        <v>Utah</v>
      </c>
      <c r="N21" s="50">
        <v>32</v>
      </c>
      <c r="O21" s="50">
        <v>34</v>
      </c>
      <c r="P21" s="21">
        <f>IF(ISBLANK('Prediction Log'!$N21), "",'Prediction Log'!$O21-'Prediction Log'!$N21)</f>
        <v>2</v>
      </c>
      <c r="Q21" s="51" t="s">
        <v>175</v>
      </c>
      <c r="R21" s="52" t="str">
        <f>IF(ISBLANK('Prediction Log'!$N21), "",IF('Prediction Log'!$P21&lt;'Prediction Log'!$D21, "Y", IF('Prediction Log'!$P21='Prediction Log'!$D21, "PUSH", "N")))</f>
        <v>N</v>
      </c>
      <c r="S21" s="52" t="str">
        <f>IF(ISBLANK('Prediction Log'!$N21), "",IF('Prediction Log'!$P21&lt;'Prediction Log'!$E21, "Y", IF('Prediction Log'!$P21='Prediction Log'!$E21, "PUSH", "N")))</f>
        <v>N</v>
      </c>
      <c r="T21" s="53" t="str">
        <f>IF(ISBLANK('Prediction Log'!$N21),"",IF('Prediction Log'!$M21='Prediction Log'!$H21, "Y", "N"))</f>
        <v>N</v>
      </c>
      <c r="U21" s="53" t="str">
        <f>Table3[[#This Row],[Home Team Covered Market]]</f>
        <v>N</v>
      </c>
      <c r="V21" s="53" t="str">
        <f>IF(ISBLANK('Prediction Log'!$N21), "",IF(AND('Prediction Log'!$T21="Y", 'Prediction Log'!$U21="Y"), "Y", "N"))</f>
        <v>N</v>
      </c>
      <c r="W21" s="54" t="str">
        <f>IF(ISBLANK('Prediction Log'!$N21),"",IF('Prediction Log'!$M21='Prediction Log'!$I21, "Y", "N"))</f>
        <v>N</v>
      </c>
      <c r="X21" s="54" t="str">
        <f>IF(ISBLANK('Prediction Log'!$N21), "", IF(Table3[[#This Row],[Home Team Covered Market]]=Games!H21, "Y", "N"))</f>
        <v>Y</v>
      </c>
      <c r="Y21" s="55" t="str">
        <f>IF(ISBLANK('Prediction Log'!$N21), "",IF('Prediction Log'!$J21='Prediction Log'!$M21, "Y", "N"))</f>
        <v>N</v>
      </c>
      <c r="Z21" s="54" t="str">
        <f>IF(ISBLANK('Prediction Log'!$N21), "",IF('Prediction Log'!$I21&lt;&gt;'Prediction Log'!$M21, "N",IF(AND('Prediction Log'!$E21&gt;0, 'Prediction Log'!$P21&gt;'Prediction Log'!$E21, 'Prediction Log'!$I21='Prediction Log'!$C21), "Y", IF(AND('Prediction Log'!$E21&lt;0, 'Prediction Log'!$P21&lt;'Prediction Log'!$E21,'Prediction Log'!$I21='Prediction Log'!$B21 ), "Y", IF('Prediction Log'!$P21='Prediction Log'!$E21, "PUSH", "N")))))</f>
        <v>N</v>
      </c>
      <c r="AA21" s="54" t="str">
        <f>IF(ISBLANK('Prediction Log'!$N21), "",IF(AND('Prediction Log'!$W21="Y", 'Prediction Log'!$X21="Y"), "Y", "N"))</f>
        <v>N</v>
      </c>
      <c r="AB21" s="53">
        <v>-9</v>
      </c>
      <c r="AC21" s="53">
        <v>9</v>
      </c>
      <c r="AD21" s="54">
        <v>-5.2</v>
      </c>
      <c r="AE21" s="54">
        <v>5.2</v>
      </c>
      <c r="AF21" s="35" t="str">
        <f>IF(OR(ISBLANK(Games!B21),ISBLANK('Prediction Log'!$M21)), "",IF(OR(AND('Prediction Log'!D21&lt;0, 'Prediction Log'!M21='Prediction Log'!B21), AND('Prediction Log'!D21&gt;0, 'Prediction Log'!C21='Prediction Log'!M21)),"Y", IF(ISBLANK(Games!$B$2), "","N")))</f>
        <v>N</v>
      </c>
      <c r="AG21" s="4" t="str">
        <f>'Prediction Log'!$V21</f>
        <v>N</v>
      </c>
    </row>
    <row r="22" spans="1:38" x14ac:dyDescent="0.45">
      <c r="A22" s="43">
        <v>8</v>
      </c>
      <c r="B22" s="43" t="s">
        <v>74</v>
      </c>
      <c r="C22" s="43" t="s">
        <v>58</v>
      </c>
      <c r="D22" s="44">
        <v>3</v>
      </c>
      <c r="E22" s="44">
        <v>2</v>
      </c>
      <c r="F22" s="45">
        <v>0.66711200000000004</v>
      </c>
      <c r="G22" s="23" t="s">
        <v>175</v>
      </c>
      <c r="H22" s="46" t="s">
        <v>58</v>
      </c>
      <c r="I22" s="47" t="s">
        <v>58</v>
      </c>
      <c r="J22" s="47" t="s">
        <v>74</v>
      </c>
      <c r="K22" s="48">
        <v>0.66711200000000004</v>
      </c>
      <c r="L22" s="49" t="s">
        <v>174</v>
      </c>
      <c r="M22" s="60" t="str">
        <f>IF(ISBLANK(Table3[[#This Row],[Home Final]]), "",IF(Table3[[#This Row],[Home Final]]&gt;Table3[[#This Row],[Away Final]],Table3[[#This Row],[Home]],Table3[[#This Row],[Away]]))</f>
        <v>Miami</v>
      </c>
      <c r="N22" s="50">
        <v>28</v>
      </c>
      <c r="O22" s="50">
        <v>20</v>
      </c>
      <c r="P22" s="21">
        <f>IF(ISBLANK('Prediction Log'!$N22), "",'Prediction Log'!$O22-'Prediction Log'!$N22)</f>
        <v>-8</v>
      </c>
      <c r="Q22" s="51" t="s">
        <v>175</v>
      </c>
      <c r="R22" s="52" t="str">
        <f>IF(ISBLANK('Prediction Log'!$N22), "",IF('Prediction Log'!$P22&lt;'Prediction Log'!$D22, "Y", IF('Prediction Log'!$P22='Prediction Log'!$D22, "PUSH", "N")))</f>
        <v>Y</v>
      </c>
      <c r="S22" s="52" t="str">
        <f>IF(ISBLANK('Prediction Log'!$N22), "",IF('Prediction Log'!$P22&lt;'Prediction Log'!$E22, "Y", IF('Prediction Log'!$P22='Prediction Log'!$E22, "PUSH", "N")))</f>
        <v>Y</v>
      </c>
      <c r="T22" s="53" t="str">
        <f>IF(ISBLANK('Prediction Log'!$N22),"",IF('Prediction Log'!$M22='Prediction Log'!$H22, "Y", "N"))</f>
        <v>N</v>
      </c>
      <c r="U22" s="53" t="str">
        <f>Table3[[#This Row],[Home Team Covered Market]]</f>
        <v>Y</v>
      </c>
      <c r="V22" s="53" t="str">
        <f>IF(ISBLANK('Prediction Log'!$N22), "",IF(AND('Prediction Log'!$T22="Y", 'Prediction Log'!$U22="Y"), "Y", "N"))</f>
        <v>N</v>
      </c>
      <c r="W22" s="54" t="str">
        <f>IF(ISBLANK('Prediction Log'!$N22),"",IF('Prediction Log'!$M22='Prediction Log'!$I22, "Y", "N"))</f>
        <v>N</v>
      </c>
      <c r="X22" s="54" t="str">
        <f>IF(ISBLANK('Prediction Log'!$N22), "", IF(Table3[[#This Row],[Home Team Covered Market]]=Games!H22, "Y", "N"))</f>
        <v>Y</v>
      </c>
      <c r="Y22" s="55" t="str">
        <f>IF(ISBLANK('Prediction Log'!$N22), "",IF('Prediction Log'!$J22='Prediction Log'!$M22, "Y", "N"))</f>
        <v>Y</v>
      </c>
      <c r="Z22" s="54" t="str">
        <f>IF(ISBLANK('Prediction Log'!$N22), "",IF('Prediction Log'!$I22&lt;&gt;'Prediction Log'!$M22, "N",IF(AND('Prediction Log'!$E22&gt;0, 'Prediction Log'!$P22&gt;'Prediction Log'!$E22, 'Prediction Log'!$I22='Prediction Log'!$C22), "Y", IF(AND('Prediction Log'!$E22&lt;0, 'Prediction Log'!$P22&lt;'Prediction Log'!$E22,'Prediction Log'!$I22='Prediction Log'!$B22 ), "Y", IF('Prediction Log'!$P22='Prediction Log'!$E22, "PUSH", "N")))))</f>
        <v>N</v>
      </c>
      <c r="AA22" s="54" t="str">
        <f>IF(ISBLANK('Prediction Log'!$N22), "",IF(AND('Prediction Log'!$W22="Y", 'Prediction Log'!$X22="Y"), "Y", "N"))</f>
        <v>N</v>
      </c>
      <c r="AB22" s="53">
        <v>-11</v>
      </c>
      <c r="AC22" s="53">
        <v>11</v>
      </c>
      <c r="AD22" s="54">
        <v>-10</v>
      </c>
      <c r="AE22" s="54">
        <v>10</v>
      </c>
      <c r="AF22" s="35" t="str">
        <f>IF(OR(ISBLANK(Games!B22),ISBLANK('Prediction Log'!$M22)), "",IF(OR(AND('Prediction Log'!D22&lt;0, 'Prediction Log'!M22='Prediction Log'!B22), AND('Prediction Log'!D22&gt;0, 'Prediction Log'!C22='Prediction Log'!M22)),"Y", IF(ISBLANK(Games!$B$2), "","N")))</f>
        <v>N</v>
      </c>
      <c r="AG22" s="4" t="str">
        <f>'Prediction Log'!$V22</f>
        <v>N</v>
      </c>
      <c r="AI22" s="74" t="s">
        <v>709</v>
      </c>
      <c r="AJ22" s="74"/>
      <c r="AK22" s="74"/>
    </row>
    <row r="23" spans="1:38" x14ac:dyDescent="0.45">
      <c r="A23" s="56">
        <v>8</v>
      </c>
      <c r="B23" s="56" t="s">
        <v>71</v>
      </c>
      <c r="C23" s="56" t="s">
        <v>65</v>
      </c>
      <c r="D23" s="57">
        <v>-3.5</v>
      </c>
      <c r="E23" s="57">
        <v>1.3</v>
      </c>
      <c r="F23" s="45">
        <v>0.436691</v>
      </c>
      <c r="G23" s="23" t="s">
        <v>174</v>
      </c>
      <c r="H23" s="46" t="s">
        <v>71</v>
      </c>
      <c r="I23" s="47" t="s">
        <v>65</v>
      </c>
      <c r="J23" s="47" t="s">
        <v>65</v>
      </c>
      <c r="K23" s="48">
        <v>0.56330900000000006</v>
      </c>
      <c r="L23" s="49" t="s">
        <v>175</v>
      </c>
      <c r="M23" s="60" t="str">
        <f>IF(ISBLANK(Table3[[#This Row],[Home Final]]), "",IF(Table3[[#This Row],[Home Final]]&gt;Table3[[#This Row],[Away Final]],Table3[[#This Row],[Home]],Table3[[#This Row],[Away]]))</f>
        <v>Georgia State</v>
      </c>
      <c r="N23" s="50">
        <v>17</v>
      </c>
      <c r="O23" s="50">
        <v>20</v>
      </c>
      <c r="P23" s="21">
        <f>IF(ISBLANK('Prediction Log'!$N23), "",'Prediction Log'!$O23-'Prediction Log'!$N23)</f>
        <v>3</v>
      </c>
      <c r="Q23" s="51" t="s">
        <v>175</v>
      </c>
      <c r="R23" s="52" t="str">
        <f>IF(ISBLANK('Prediction Log'!$N23), "",IF('Prediction Log'!$P23&lt;'Prediction Log'!$D23, "Y", IF('Prediction Log'!$P23='Prediction Log'!$D23, "PUSH", "N")))</f>
        <v>N</v>
      </c>
      <c r="S23" s="52" t="str">
        <f>IF(ISBLANK('Prediction Log'!$N23), "",IF('Prediction Log'!$P23&lt;'Prediction Log'!$E23, "Y", IF('Prediction Log'!$P23='Prediction Log'!$E23, "PUSH", "N")))</f>
        <v>N</v>
      </c>
      <c r="T23" s="53" t="str">
        <f>IF(ISBLANK('Prediction Log'!$N23),"",IF('Prediction Log'!$M23='Prediction Log'!$H23, "Y", "N"))</f>
        <v>N</v>
      </c>
      <c r="U23" s="53" t="str">
        <f>Table3[[#This Row],[Home Team Covered Market]]</f>
        <v>N</v>
      </c>
      <c r="V23" s="53" t="str">
        <f>IF(ISBLANK('Prediction Log'!$N23), "",IF(AND('Prediction Log'!$T23="Y", 'Prediction Log'!$U23="Y"), "Y", "N"))</f>
        <v>N</v>
      </c>
      <c r="W23" s="54" t="str">
        <f>IF(ISBLANK('Prediction Log'!$N23),"",IF('Prediction Log'!$M23='Prediction Log'!$I23, "Y", "N"))</f>
        <v>Y</v>
      </c>
      <c r="X23" s="54" t="str">
        <f>IF(ISBLANK('Prediction Log'!$N23), "", IF(Table3[[#This Row],[Home Team Covered Market]]=Games!H23, "Y", "N"))</f>
        <v>Y</v>
      </c>
      <c r="Y23" s="55" t="str">
        <f>IF(ISBLANK('Prediction Log'!$N23), "",IF('Prediction Log'!$J23='Prediction Log'!$M23, "Y", "N"))</f>
        <v>Y</v>
      </c>
      <c r="Z23" s="54" t="str">
        <f>IF(ISBLANK('Prediction Log'!$N23), "",IF('Prediction Log'!$I23&lt;&gt;'Prediction Log'!$M23, "N",IF(AND('Prediction Log'!$E23&gt;0, 'Prediction Log'!$P23&gt;'Prediction Log'!$E23, 'Prediction Log'!$I23='Prediction Log'!$C23), "Y", IF(AND('Prediction Log'!$E23&lt;0, 'Prediction Log'!$P23&lt;'Prediction Log'!$E23,'Prediction Log'!$I23='Prediction Log'!$B23 ), "Y", IF('Prediction Log'!$P23='Prediction Log'!$E23, "PUSH", "N")))))</f>
        <v>Y</v>
      </c>
      <c r="AA23" s="54" t="str">
        <f>IF(ISBLANK('Prediction Log'!$N23), "",IF(AND('Prediction Log'!$W23="Y", 'Prediction Log'!$X23="Y"), "Y", "N"))</f>
        <v>Y</v>
      </c>
      <c r="AB23" s="53">
        <v>-6.5</v>
      </c>
      <c r="AC23" s="53">
        <v>6.5</v>
      </c>
      <c r="AD23" s="54">
        <v>1.7</v>
      </c>
      <c r="AE23" s="54">
        <v>1.7</v>
      </c>
      <c r="AF23" s="35" t="str">
        <f>IF(OR(ISBLANK(Games!B23),ISBLANK('Prediction Log'!$M23)), "",IF(OR(AND('Prediction Log'!D23&lt;0, 'Prediction Log'!M23='Prediction Log'!B23), AND('Prediction Log'!D23&gt;0, 'Prediction Log'!C23='Prediction Log'!M23)),"Y", IF(ISBLANK(Games!$B$2), "","N")))</f>
        <v>N</v>
      </c>
      <c r="AG23" s="4" t="str">
        <f>'Prediction Log'!$V23</f>
        <v>N</v>
      </c>
      <c r="AI23" s="9" t="s">
        <v>175</v>
      </c>
      <c r="AJ23" s="9" t="s">
        <v>174</v>
      </c>
      <c r="AK23" s="1" t="s">
        <v>8</v>
      </c>
    </row>
    <row r="24" spans="1:38" x14ac:dyDescent="0.45">
      <c r="A24" s="43">
        <v>8</v>
      </c>
      <c r="B24" s="43" t="s">
        <v>49</v>
      </c>
      <c r="C24" s="43" t="s">
        <v>79</v>
      </c>
      <c r="D24" s="44">
        <v>-6.5</v>
      </c>
      <c r="E24" s="44">
        <v>0.1</v>
      </c>
      <c r="F24" s="45">
        <v>0.30288999999999999</v>
      </c>
      <c r="G24" s="23" t="s">
        <v>174</v>
      </c>
      <c r="H24" s="46" t="s">
        <v>49</v>
      </c>
      <c r="I24" s="47" t="s">
        <v>79</v>
      </c>
      <c r="J24" s="47" t="s">
        <v>79</v>
      </c>
      <c r="K24" s="48">
        <v>0.69711000000000001</v>
      </c>
      <c r="L24" s="49" t="s">
        <v>175</v>
      </c>
      <c r="M24" s="60" t="str">
        <f>IF(ISBLANK(Table3[[#This Row],[Home Final]]), "",IF(Table3[[#This Row],[Home Final]]&gt;Table3[[#This Row],[Away Final]],Table3[[#This Row],[Home]],Table3[[#This Row],[Away]]))</f>
        <v>Mississippi State</v>
      </c>
      <c r="N24" s="50">
        <v>3</v>
      </c>
      <c r="O24" s="50">
        <v>7</v>
      </c>
      <c r="P24" s="21">
        <f>IF(ISBLANK('Prediction Log'!$N24), "",'Prediction Log'!$O24-'Prediction Log'!$N24)</f>
        <v>4</v>
      </c>
      <c r="Q24" s="51" t="s">
        <v>175</v>
      </c>
      <c r="R24" s="52" t="str">
        <f>IF(ISBLANK('Prediction Log'!$N24), "",IF('Prediction Log'!$P24&lt;'Prediction Log'!$D24, "Y", IF('Prediction Log'!$P24='Prediction Log'!$D24, "PUSH", "N")))</f>
        <v>N</v>
      </c>
      <c r="S24" s="52" t="str">
        <f>IF(ISBLANK('Prediction Log'!$N24), "",IF('Prediction Log'!$P24&lt;'Prediction Log'!$E24, "Y", IF('Prediction Log'!$P24='Prediction Log'!$E24, "PUSH", "N")))</f>
        <v>N</v>
      </c>
      <c r="T24" s="53" t="str">
        <f>IF(ISBLANK('Prediction Log'!$N24),"",IF('Prediction Log'!$M24='Prediction Log'!$H24, "Y", "N"))</f>
        <v>N</v>
      </c>
      <c r="U24" s="53" t="str">
        <f>Table3[[#This Row],[Home Team Covered Market]]</f>
        <v>N</v>
      </c>
      <c r="V24" s="53" t="str">
        <f>IF(ISBLANK('Prediction Log'!$N24), "",IF(AND('Prediction Log'!$T24="Y", 'Prediction Log'!$U24="Y"), "Y", "N"))</f>
        <v>N</v>
      </c>
      <c r="W24" s="54" t="str">
        <f>IF(ISBLANK('Prediction Log'!$N24),"",IF('Prediction Log'!$M24='Prediction Log'!$I24, "Y", "N"))</f>
        <v>Y</v>
      </c>
      <c r="X24" s="54" t="str">
        <f>IF(ISBLANK('Prediction Log'!$N24), "", IF(Table3[[#This Row],[Home Team Covered Market]]=Games!H24, "Y", "N"))</f>
        <v>Y</v>
      </c>
      <c r="Y24" s="55" t="str">
        <f>IF(ISBLANK('Prediction Log'!$N24), "",IF('Prediction Log'!$J24='Prediction Log'!$M24, "Y", "N"))</f>
        <v>Y</v>
      </c>
      <c r="Z24" s="54" t="str">
        <f>IF(ISBLANK('Prediction Log'!$N24), "",IF('Prediction Log'!$I24&lt;&gt;'Prediction Log'!$M24, "N",IF(AND('Prediction Log'!$E24&gt;0, 'Prediction Log'!$P24&gt;'Prediction Log'!$E24, 'Prediction Log'!$I24='Prediction Log'!$C24), "Y", IF(AND('Prediction Log'!$E24&lt;0, 'Prediction Log'!$P24&lt;'Prediction Log'!$E24,'Prediction Log'!$I24='Prediction Log'!$B24 ), "Y", IF('Prediction Log'!$P24='Prediction Log'!$E24, "PUSH", "N")))))</f>
        <v>Y</v>
      </c>
      <c r="AA24" s="54" t="str">
        <f>IF(ISBLANK('Prediction Log'!$N24), "",IF(AND('Prediction Log'!$W24="Y", 'Prediction Log'!$X24="Y"), "Y", "N"))</f>
        <v>Y</v>
      </c>
      <c r="AB24" s="53">
        <v>-2.5</v>
      </c>
      <c r="AC24" s="53">
        <v>2.5</v>
      </c>
      <c r="AD24" s="54">
        <v>-4.0999999999999996</v>
      </c>
      <c r="AE24" s="54">
        <v>4.0999999999999996</v>
      </c>
      <c r="AF24" s="35" t="str">
        <f>IF(OR(ISBLANK(Games!B24),ISBLANK('Prediction Log'!$M24)), "",IF(OR(AND('Prediction Log'!D24&lt;0, 'Prediction Log'!M24='Prediction Log'!B24), AND('Prediction Log'!D24&gt;0, 'Prediction Log'!C24='Prediction Log'!M24)),"Y", IF(ISBLANK(Games!$B$2), "","N")))</f>
        <v>N</v>
      </c>
      <c r="AG24" s="4" t="str">
        <f>'Prediction Log'!$V24</f>
        <v>N</v>
      </c>
      <c r="AI24" s="1">
        <f>COUNTIF('Prediction Log'!$U$2:$U$802, "Y")</f>
        <v>38</v>
      </c>
      <c r="AJ24" s="1">
        <f>COUNTIF('Prediction Log'!$U$2:$U$802, "N")</f>
        <v>51</v>
      </c>
      <c r="AK24" s="13">
        <f>AI24/SUM(AI24:AJ24)</f>
        <v>0.42696629213483145</v>
      </c>
    </row>
    <row r="25" spans="1:38" x14ac:dyDescent="0.45">
      <c r="A25" s="56">
        <v>8</v>
      </c>
      <c r="B25" s="56" t="s">
        <v>57</v>
      </c>
      <c r="C25" s="56" t="s">
        <v>52</v>
      </c>
      <c r="D25" s="57">
        <v>-3.5</v>
      </c>
      <c r="E25" s="57">
        <v>-12</v>
      </c>
      <c r="F25" s="45">
        <v>0.88884600000000002</v>
      </c>
      <c r="G25" s="23" t="s">
        <v>175</v>
      </c>
      <c r="H25" s="46" t="s">
        <v>57</v>
      </c>
      <c r="I25" s="47" t="s">
        <v>57</v>
      </c>
      <c r="J25" s="47" t="s">
        <v>57</v>
      </c>
      <c r="K25" s="48">
        <v>0.88884600000000002</v>
      </c>
      <c r="L25" s="49" t="s">
        <v>175</v>
      </c>
      <c r="M25" s="60" t="str">
        <f>IF(ISBLANK(Table3[[#This Row],[Home Final]]), "",IF(Table3[[#This Row],[Home Final]]&gt;Table3[[#This Row],[Away Final]],Table3[[#This Row],[Home]],Table3[[#This Row],[Away]]))</f>
        <v>Baylor</v>
      </c>
      <c r="N25" s="50">
        <v>29</v>
      </c>
      <c r="O25" s="50">
        <v>32</v>
      </c>
      <c r="P25" s="21">
        <f>IF(ISBLANK('Prediction Log'!$N25), "",'Prediction Log'!$O25-'Prediction Log'!$N25)</f>
        <v>3</v>
      </c>
      <c r="Q25" s="51" t="s">
        <v>175</v>
      </c>
      <c r="R25" s="52" t="str">
        <f>IF(ISBLANK('Prediction Log'!$N25), "",IF('Prediction Log'!$P25&lt;'Prediction Log'!$D25, "Y", IF('Prediction Log'!$P25='Prediction Log'!$D25, "PUSH", "N")))</f>
        <v>N</v>
      </c>
      <c r="S25" s="52" t="str">
        <f>IF(ISBLANK('Prediction Log'!$N25), "",IF('Prediction Log'!$P25&lt;'Prediction Log'!$E25, "Y", IF('Prediction Log'!$P25='Prediction Log'!$E25, "PUSH", "N")))</f>
        <v>N</v>
      </c>
      <c r="T25" s="53" t="str">
        <f>IF(ISBLANK('Prediction Log'!$N25),"",IF('Prediction Log'!$M25='Prediction Log'!$H25, "Y", "N"))</f>
        <v>N</v>
      </c>
      <c r="U25" s="53" t="str">
        <f>Table3[[#This Row],[Home Team Covered Market]]</f>
        <v>N</v>
      </c>
      <c r="V25" s="53" t="str">
        <f>IF(ISBLANK('Prediction Log'!$N25), "",IF(AND('Prediction Log'!$T25="Y", 'Prediction Log'!$U25="Y"), "Y", "N"))</f>
        <v>N</v>
      </c>
      <c r="W25" s="54" t="str">
        <f>IF(ISBLANK('Prediction Log'!$N25),"",IF('Prediction Log'!$M25='Prediction Log'!$I25, "Y", "N"))</f>
        <v>N</v>
      </c>
      <c r="X25" s="54" t="str">
        <f>IF(ISBLANK('Prediction Log'!$N25), "", IF(Table3[[#This Row],[Home Team Covered Market]]=Games!H25, "Y", "N"))</f>
        <v>N</v>
      </c>
      <c r="Y25" s="55" t="str">
        <f>IF(ISBLANK('Prediction Log'!$N25), "",IF('Prediction Log'!$J25='Prediction Log'!$M25, "Y", "N"))</f>
        <v>N</v>
      </c>
      <c r="Z25" s="54" t="str">
        <f>IF(ISBLANK('Prediction Log'!$N25), "",IF('Prediction Log'!$I25&lt;&gt;'Prediction Log'!$M25, "N",IF(AND('Prediction Log'!$E25&gt;0, 'Prediction Log'!$P25&gt;'Prediction Log'!$E25, 'Prediction Log'!$I25='Prediction Log'!$C25), "Y", IF(AND('Prediction Log'!$E25&lt;0, 'Prediction Log'!$P25&lt;'Prediction Log'!$E25,'Prediction Log'!$I25='Prediction Log'!$B25 ), "Y", IF('Prediction Log'!$P25='Prediction Log'!$E25, "PUSH", "N")))))</f>
        <v>N</v>
      </c>
      <c r="AA25" s="54" t="str">
        <f>IF(ISBLANK('Prediction Log'!$N25), "",IF(AND('Prediction Log'!$W25="Y", 'Prediction Log'!$X25="Y"), "Y", "N"))</f>
        <v>N</v>
      </c>
      <c r="AB25" s="53">
        <v>-0.5</v>
      </c>
      <c r="AC25" s="53">
        <v>0.5</v>
      </c>
      <c r="AD25" s="54">
        <v>-9</v>
      </c>
      <c r="AE25" s="54">
        <v>9</v>
      </c>
      <c r="AF25" s="35" t="str">
        <f>IF(OR(ISBLANK(Games!B25),ISBLANK('Prediction Log'!$M25)), "",IF(OR(AND('Prediction Log'!D25&lt;0, 'Prediction Log'!M25='Prediction Log'!B25), AND('Prediction Log'!D25&gt;0, 'Prediction Log'!C25='Prediction Log'!M25)),"Y", IF(ISBLANK(Games!$B$2), "","N")))</f>
        <v>N</v>
      </c>
      <c r="AG25" s="4" t="str">
        <f>'Prediction Log'!$V25</f>
        <v>N</v>
      </c>
      <c r="AI25" s="74" t="s">
        <v>710</v>
      </c>
      <c r="AJ25" s="74"/>
      <c r="AK25" s="74"/>
    </row>
    <row r="26" spans="1:38" x14ac:dyDescent="0.45">
      <c r="A26" s="43">
        <v>8</v>
      </c>
      <c r="B26" s="43" t="s">
        <v>68</v>
      </c>
      <c r="C26" s="43" t="s">
        <v>94</v>
      </c>
      <c r="D26" s="44">
        <v>5.5</v>
      </c>
      <c r="E26" s="44">
        <v>6.3</v>
      </c>
      <c r="F26" s="45">
        <v>0.209342</v>
      </c>
      <c r="G26" s="23" t="s">
        <v>174</v>
      </c>
      <c r="H26" s="46" t="s">
        <v>94</v>
      </c>
      <c r="I26" s="47" t="s">
        <v>94</v>
      </c>
      <c r="J26" s="47" t="s">
        <v>94</v>
      </c>
      <c r="K26" s="48">
        <v>0.79065799999999997</v>
      </c>
      <c r="L26" s="49" t="s">
        <v>175</v>
      </c>
      <c r="M26" s="60" t="str">
        <f>IF(ISBLANK(Table3[[#This Row],[Home Final]]), "",IF(Table3[[#This Row],[Home Final]]&gt;Table3[[#This Row],[Away Final]],Table3[[#This Row],[Home]],Table3[[#This Row],[Away]]))</f>
        <v>Rutgers</v>
      </c>
      <c r="N26" s="50">
        <v>14</v>
      </c>
      <c r="O26" s="50">
        <v>31</v>
      </c>
      <c r="P26" s="21">
        <f>IF(ISBLANK('Prediction Log'!$N26), "",'Prediction Log'!$O26-'Prediction Log'!$N26)</f>
        <v>17</v>
      </c>
      <c r="Q26" s="51" t="s">
        <v>175</v>
      </c>
      <c r="R26" s="52" t="str">
        <f>IF(ISBLANK('Prediction Log'!$N26), "",IF('Prediction Log'!$P26&lt;'Prediction Log'!$D26, "Y", IF('Prediction Log'!$P26='Prediction Log'!$D26, "PUSH", "N")))</f>
        <v>N</v>
      </c>
      <c r="S26" s="52" t="str">
        <f>IF(ISBLANK('Prediction Log'!$N26), "",IF('Prediction Log'!$P26&lt;'Prediction Log'!$E26, "Y", IF('Prediction Log'!$P26='Prediction Log'!$E26, "PUSH", "N")))</f>
        <v>N</v>
      </c>
      <c r="T26" s="53" t="str">
        <f>IF(ISBLANK('Prediction Log'!$N26),"",IF('Prediction Log'!$M26='Prediction Log'!$H26, "Y", "N"))</f>
        <v>Y</v>
      </c>
      <c r="U26" s="53" t="str">
        <f>Table3[[#This Row],[Home Team Covered Market]]</f>
        <v>N</v>
      </c>
      <c r="V26" s="53" t="str">
        <f>IF(ISBLANK('Prediction Log'!$N26), "",IF(AND('Prediction Log'!$T26="Y", 'Prediction Log'!$U26="Y"), "Y", "N"))</f>
        <v>N</v>
      </c>
      <c r="W26" s="54" t="str">
        <f>IF(ISBLANK('Prediction Log'!$N26),"",IF('Prediction Log'!$M26='Prediction Log'!$I26, "Y", "N"))</f>
        <v>Y</v>
      </c>
      <c r="X26" s="54" t="str">
        <f>IF(ISBLANK('Prediction Log'!$N26), "", IF(Table3[[#This Row],[Home Team Covered Market]]=Games!H26, "Y", "N"))</f>
        <v>Y</v>
      </c>
      <c r="Y26" s="55" t="str">
        <f>IF(ISBLANK('Prediction Log'!$N26), "",IF('Prediction Log'!$J26='Prediction Log'!$M26, "Y", "N"))</f>
        <v>Y</v>
      </c>
      <c r="Z26" s="54" t="str">
        <f>IF(ISBLANK('Prediction Log'!$N26), "",IF('Prediction Log'!$I26&lt;&gt;'Prediction Log'!$M26, "N",IF(AND('Prediction Log'!$E26&gt;0, 'Prediction Log'!$P26&gt;'Prediction Log'!$E26, 'Prediction Log'!$I26='Prediction Log'!$C26), "Y", IF(AND('Prediction Log'!$E26&lt;0, 'Prediction Log'!$P26&lt;'Prediction Log'!$E26,'Prediction Log'!$I26='Prediction Log'!$B26 ), "Y", IF('Prediction Log'!$P26='Prediction Log'!$E26, "PUSH", "N")))))</f>
        <v>Y</v>
      </c>
      <c r="AA26" s="54" t="str">
        <f>IF(ISBLANK('Prediction Log'!$N26), "",IF(AND('Prediction Log'!$W26="Y", 'Prediction Log'!$X26="Y"), "Y", "N"))</f>
        <v>Y</v>
      </c>
      <c r="AB26" s="53">
        <v>-22.5</v>
      </c>
      <c r="AC26" s="53">
        <v>22.5</v>
      </c>
      <c r="AD26" s="54">
        <v>-23.3</v>
      </c>
      <c r="AE26" s="54">
        <v>23.3</v>
      </c>
      <c r="AF26" s="35" t="str">
        <f>IF(OR(ISBLANK(Games!B26),ISBLANK('Prediction Log'!$M26)), "",IF(OR(AND('Prediction Log'!D26&lt;0, 'Prediction Log'!M26='Prediction Log'!B26), AND('Prediction Log'!D26&gt;0, 'Prediction Log'!C26='Prediction Log'!M26)),"Y", IF(ISBLANK(Games!$B$2), "","N")))</f>
        <v>Y</v>
      </c>
      <c r="AG26" s="4" t="str">
        <f>'Prediction Log'!$V26</f>
        <v>N</v>
      </c>
      <c r="AI26" s="9" t="s">
        <v>175</v>
      </c>
      <c r="AJ26" s="9" t="s">
        <v>174</v>
      </c>
      <c r="AK26" s="1" t="s">
        <v>12</v>
      </c>
    </row>
    <row r="27" spans="1:38" x14ac:dyDescent="0.45">
      <c r="A27" s="56">
        <v>8</v>
      </c>
      <c r="B27" s="56" t="s">
        <v>88</v>
      </c>
      <c r="C27" s="56" t="s">
        <v>115</v>
      </c>
      <c r="D27" s="57">
        <v>-16.5</v>
      </c>
      <c r="E27" s="57">
        <v>-10.7</v>
      </c>
      <c r="F27" s="45">
        <v>0.98307599999999995</v>
      </c>
      <c r="G27" s="23" t="s">
        <v>174</v>
      </c>
      <c r="H27" s="46" t="s">
        <v>88</v>
      </c>
      <c r="I27" s="47" t="s">
        <v>88</v>
      </c>
      <c r="J27" s="47" t="s">
        <v>88</v>
      </c>
      <c r="K27" s="48">
        <v>0.98307599999999995</v>
      </c>
      <c r="L27" s="49" t="s">
        <v>174</v>
      </c>
      <c r="M27" s="60" t="str">
        <f>IF(ISBLANK(Table3[[#This Row],[Home Final]]), "",IF(Table3[[#This Row],[Home Final]]&gt;Table3[[#This Row],[Away Final]],Table3[[#This Row],[Home]],Table3[[#This Row],[Away]]))</f>
        <v>Ohio</v>
      </c>
      <c r="N27" s="50">
        <v>20</v>
      </c>
      <c r="O27" s="50">
        <v>17</v>
      </c>
      <c r="P27" s="21">
        <f>IF(ISBLANK('Prediction Log'!$N27), "",'Prediction Log'!$O27-'Prediction Log'!$N27)</f>
        <v>-3</v>
      </c>
      <c r="Q27" s="51" t="s">
        <v>174</v>
      </c>
      <c r="R27" s="52" t="str">
        <f>IF(ISBLANK('Prediction Log'!$N27), "",IF('Prediction Log'!$P27&lt;'Prediction Log'!$D27, "Y", IF('Prediction Log'!$P27='Prediction Log'!$D27, "PUSH", "N")))</f>
        <v>N</v>
      </c>
      <c r="S27" s="52" t="str">
        <f>IF(ISBLANK('Prediction Log'!$N27), "",IF('Prediction Log'!$P27&lt;'Prediction Log'!$E27, "Y", IF('Prediction Log'!$P27='Prediction Log'!$E27, "PUSH", "N")))</f>
        <v>N</v>
      </c>
      <c r="T27" s="53" t="str">
        <f>IF(ISBLANK('Prediction Log'!$N27),"",IF('Prediction Log'!$M27='Prediction Log'!$H27, "Y", "N"))</f>
        <v>Y</v>
      </c>
      <c r="U27" s="53" t="str">
        <f>Table3[[#This Row],[Home Team Covered Market]]</f>
        <v>N</v>
      </c>
      <c r="V27" s="53" t="str">
        <f>IF(ISBLANK('Prediction Log'!$N27), "",IF(AND('Prediction Log'!$T27="Y", 'Prediction Log'!$U27="Y"), "Y", "N"))</f>
        <v>N</v>
      </c>
      <c r="W27" s="54" t="str">
        <f>IF(ISBLANK('Prediction Log'!$N27),"",IF('Prediction Log'!$M27='Prediction Log'!$I27, "Y", "N"))</f>
        <v>Y</v>
      </c>
      <c r="X27" s="54" t="str">
        <f>IF(ISBLANK('Prediction Log'!$N27), "", IF(Table3[[#This Row],[Home Team Covered Market]]=Games!H27, "Y", "N"))</f>
        <v>Y</v>
      </c>
      <c r="Y27" s="55" t="str">
        <f>IF(ISBLANK('Prediction Log'!$N27), "",IF('Prediction Log'!$J27='Prediction Log'!$M27, "Y", "N"))</f>
        <v>Y</v>
      </c>
      <c r="Z27" s="54" t="str">
        <f>IF(ISBLANK('Prediction Log'!$N27), "",IF('Prediction Log'!$I27&lt;&gt;'Prediction Log'!$M27, "N",IF(AND('Prediction Log'!$E27&gt;0, 'Prediction Log'!$P27&gt;'Prediction Log'!$E27, 'Prediction Log'!$I27='Prediction Log'!$C27), "Y", IF(AND('Prediction Log'!$E27&lt;0, 'Prediction Log'!$P27&lt;'Prediction Log'!$E27,'Prediction Log'!$I27='Prediction Log'!$B27 ), "Y", IF('Prediction Log'!$P27='Prediction Log'!$E27, "PUSH", "N")))))</f>
        <v>N</v>
      </c>
      <c r="AA27" s="54" t="str">
        <f>IF(ISBLANK('Prediction Log'!$N27), "",IF(AND('Prediction Log'!$W27="Y", 'Prediction Log'!$X27="Y"), "Y", "N"))</f>
        <v>Y</v>
      </c>
      <c r="AB27" s="53">
        <v>-13.5</v>
      </c>
      <c r="AC27" s="53">
        <v>13.5</v>
      </c>
      <c r="AD27" s="54">
        <v>-7.6999999999999993</v>
      </c>
      <c r="AE27" s="54">
        <v>7.6999999999999993</v>
      </c>
      <c r="AF27" s="35" t="str">
        <f>IF(OR(ISBLANK(Games!B27),ISBLANK('Prediction Log'!$M27)), "",IF(OR(AND('Prediction Log'!D27&lt;0, 'Prediction Log'!M27='Prediction Log'!B27), AND('Prediction Log'!D27&gt;0, 'Prediction Log'!C27='Prediction Log'!M27)),"Y", IF(ISBLANK(Games!$B$2), "","N")))</f>
        <v>Y</v>
      </c>
      <c r="AG27" s="4" t="str">
        <f>'Prediction Log'!$V27</f>
        <v>N</v>
      </c>
      <c r="AI27" s="1">
        <f>COUNTIF('Prediction Log'!$V$2:$V$802, "Y")</f>
        <v>26</v>
      </c>
      <c r="AJ27" s="1">
        <f>COUNTIF('Prediction Log'!$V$2:$V$802, "N")</f>
        <v>63</v>
      </c>
      <c r="AK27" s="13">
        <f>AI27/SUM(AI27:AJ27)</f>
        <v>0.29213483146067415</v>
      </c>
    </row>
    <row r="28" spans="1:38" x14ac:dyDescent="0.45">
      <c r="A28" s="43">
        <v>8</v>
      </c>
      <c r="B28" s="43" t="s">
        <v>66</v>
      </c>
      <c r="C28" s="43" t="s">
        <v>53</v>
      </c>
      <c r="D28" s="44">
        <v>-5.5</v>
      </c>
      <c r="E28" s="44">
        <v>-0.1</v>
      </c>
      <c r="F28" s="45">
        <v>0.40715499999999999</v>
      </c>
      <c r="G28" s="23" t="s">
        <v>174</v>
      </c>
      <c r="H28" s="46" t="s">
        <v>66</v>
      </c>
      <c r="I28" s="47" t="s">
        <v>66</v>
      </c>
      <c r="J28" s="47" t="s">
        <v>53</v>
      </c>
      <c r="K28" s="48">
        <v>0.59284500000000007</v>
      </c>
      <c r="L28" s="49" t="s">
        <v>174</v>
      </c>
      <c r="M28" s="60" t="str">
        <f>IF(ISBLANK(Table3[[#This Row],[Home Final]]), "",IF(Table3[[#This Row],[Home Final]]&gt;Table3[[#This Row],[Away Final]],Table3[[#This Row],[Home]],Table3[[#This Row],[Away]]))</f>
        <v>Boston College</v>
      </c>
      <c r="N28" s="50">
        <v>23</v>
      </c>
      <c r="O28" s="50">
        <v>38</v>
      </c>
      <c r="P28" s="21">
        <f>IF(ISBLANK('Prediction Log'!$N28), "",'Prediction Log'!$O28-'Prediction Log'!$N28)</f>
        <v>15</v>
      </c>
      <c r="Q28" s="51" t="s">
        <v>175</v>
      </c>
      <c r="R28" s="52" t="str">
        <f>IF(ISBLANK('Prediction Log'!$N28), "",IF('Prediction Log'!$P28&lt;'Prediction Log'!$D28, "Y", IF('Prediction Log'!$P28='Prediction Log'!$D28, "PUSH", "N")))</f>
        <v>N</v>
      </c>
      <c r="S28" s="52" t="str">
        <f>IF(ISBLANK('Prediction Log'!$N28), "",IF('Prediction Log'!$P28&lt;'Prediction Log'!$E28, "Y", IF('Prediction Log'!$P28='Prediction Log'!$E28, "PUSH", "N")))</f>
        <v>N</v>
      </c>
      <c r="T28" s="53" t="str">
        <f>IF(ISBLANK('Prediction Log'!$N28),"",IF('Prediction Log'!$M28='Prediction Log'!$H28, "Y", "N"))</f>
        <v>N</v>
      </c>
      <c r="U28" s="53" t="str">
        <f>Table3[[#This Row],[Home Team Covered Market]]</f>
        <v>N</v>
      </c>
      <c r="V28" s="53" t="str">
        <f>IF(ISBLANK('Prediction Log'!$N28), "",IF(AND('Prediction Log'!$T28="Y", 'Prediction Log'!$U28="Y"), "Y", "N"))</f>
        <v>N</v>
      </c>
      <c r="W28" s="54" t="str">
        <f>IF(ISBLANK('Prediction Log'!$N28),"",IF('Prediction Log'!$M28='Prediction Log'!$I28, "Y", "N"))</f>
        <v>N</v>
      </c>
      <c r="X28" s="54" t="str">
        <f>IF(ISBLANK('Prediction Log'!$N28), "", IF(Table3[[#This Row],[Home Team Covered Market]]=Games!H28, "Y", "N"))</f>
        <v>Y</v>
      </c>
      <c r="Y28" s="55" t="str">
        <f>IF(ISBLANK('Prediction Log'!$N28), "",IF('Prediction Log'!$J28='Prediction Log'!$M28, "Y", "N"))</f>
        <v>Y</v>
      </c>
      <c r="Z28" s="54" t="str">
        <f>IF(ISBLANK('Prediction Log'!$N28), "",IF('Prediction Log'!$I28&lt;&gt;'Prediction Log'!$M28, "N",IF(AND('Prediction Log'!$E28&gt;0, 'Prediction Log'!$P28&gt;'Prediction Log'!$E28, 'Prediction Log'!$I28='Prediction Log'!$C28), "Y", IF(AND('Prediction Log'!$E28&lt;0, 'Prediction Log'!$P28&lt;'Prediction Log'!$E28,'Prediction Log'!$I28='Prediction Log'!$B28 ), "Y", IF('Prediction Log'!$P28='Prediction Log'!$E28, "PUSH", "N")))))</f>
        <v>N</v>
      </c>
      <c r="AA28" s="54" t="str">
        <f>IF(ISBLANK('Prediction Log'!$N28), "",IF(AND('Prediction Log'!$W28="Y", 'Prediction Log'!$X28="Y"), "Y", "N"))</f>
        <v>N</v>
      </c>
      <c r="AB28" s="53">
        <v>-20.5</v>
      </c>
      <c r="AC28" s="53">
        <v>20.5</v>
      </c>
      <c r="AD28" s="54">
        <v>-15.1</v>
      </c>
      <c r="AE28" s="54">
        <v>15.1</v>
      </c>
      <c r="AF28" s="35" t="str">
        <f>IF(OR(ISBLANK(Games!B28),ISBLANK('Prediction Log'!$M28)), "",IF(OR(AND('Prediction Log'!D28&lt;0, 'Prediction Log'!M28='Prediction Log'!B28), AND('Prediction Log'!D28&gt;0, 'Prediction Log'!C28='Prediction Log'!M28)),"Y", IF(ISBLANK(Games!$B$2), "","N")))</f>
        <v>N</v>
      </c>
      <c r="AG28" s="4" t="str">
        <f>'Prediction Log'!$V28</f>
        <v>N</v>
      </c>
    </row>
    <row r="29" spans="1:38" x14ac:dyDescent="0.45">
      <c r="A29" s="56">
        <v>8</v>
      </c>
      <c r="B29" s="56" t="s">
        <v>54</v>
      </c>
      <c r="C29" s="56" t="s">
        <v>47</v>
      </c>
      <c r="D29" s="57">
        <v>-7.5</v>
      </c>
      <c r="E29" s="57">
        <v>-24</v>
      </c>
      <c r="F29" s="45">
        <v>0.99921800000000005</v>
      </c>
      <c r="G29" s="23" t="s">
        <v>175</v>
      </c>
      <c r="H29" s="46" t="s">
        <v>54</v>
      </c>
      <c r="I29" s="47" t="s">
        <v>54</v>
      </c>
      <c r="J29" s="47" t="s">
        <v>54</v>
      </c>
      <c r="K29" s="48">
        <v>0.99921800000000005</v>
      </c>
      <c r="L29" s="49" t="s">
        <v>175</v>
      </c>
      <c r="M29" s="60" t="str">
        <f>IF(ISBLANK(Table3[[#This Row],[Home Final]]), "",IF(Table3[[#This Row],[Home Final]]&gt;Table3[[#This Row],[Away Final]],Table3[[#This Row],[Home]],Table3[[#This Row],[Away]]))</f>
        <v>Bowling Green</v>
      </c>
      <c r="N29" s="50">
        <v>41</v>
      </c>
      <c r="O29" s="50">
        <v>14</v>
      </c>
      <c r="P29" s="21">
        <f>IF(ISBLANK('Prediction Log'!$N29), "",'Prediction Log'!$O29-'Prediction Log'!$N29)</f>
        <v>-27</v>
      </c>
      <c r="Q29" s="51" t="s">
        <v>175</v>
      </c>
      <c r="R29" s="52" t="str">
        <f>IF(ISBLANK('Prediction Log'!$N29), "",IF('Prediction Log'!$P29&lt;'Prediction Log'!$D29, "Y", IF('Prediction Log'!$P29='Prediction Log'!$D29, "PUSH", "N")))</f>
        <v>Y</v>
      </c>
      <c r="S29" s="52" t="str">
        <f>IF(ISBLANK('Prediction Log'!$N29), "",IF('Prediction Log'!$P29&lt;'Prediction Log'!$E29, "Y", IF('Prediction Log'!$P29='Prediction Log'!$E29, "PUSH", "N")))</f>
        <v>Y</v>
      </c>
      <c r="T29" s="53" t="str">
        <f>IF(ISBLANK('Prediction Log'!$N29),"",IF('Prediction Log'!$M29='Prediction Log'!$H29, "Y", "N"))</f>
        <v>Y</v>
      </c>
      <c r="U29" s="53" t="str">
        <f>Table3[[#This Row],[Home Team Covered Market]]</f>
        <v>Y</v>
      </c>
      <c r="V29" s="53" t="str">
        <f>IF(ISBLANK('Prediction Log'!$N29), "",IF(AND('Prediction Log'!$T29="Y", 'Prediction Log'!$U29="Y"), "Y", "N"))</f>
        <v>Y</v>
      </c>
      <c r="W29" s="54" t="str">
        <f>IF(ISBLANK('Prediction Log'!$N29),"",IF('Prediction Log'!$M29='Prediction Log'!$I29, "Y", "N"))</f>
        <v>Y</v>
      </c>
      <c r="X29" s="54" t="str">
        <f>IF(ISBLANK('Prediction Log'!$N29), "", IF(Table3[[#This Row],[Home Team Covered Market]]=Games!H29, "Y", "N"))</f>
        <v>Y</v>
      </c>
      <c r="Y29" s="55" t="str">
        <f>IF(ISBLANK('Prediction Log'!$N29), "",IF('Prediction Log'!$J29='Prediction Log'!$M29, "Y", "N"))</f>
        <v>Y</v>
      </c>
      <c r="Z29" s="54" t="str">
        <f>IF(ISBLANK('Prediction Log'!$N29), "",IF('Prediction Log'!$I29&lt;&gt;'Prediction Log'!$M29, "N",IF(AND('Prediction Log'!$E29&gt;0, 'Prediction Log'!$P29&gt;'Prediction Log'!$E29, 'Prediction Log'!$I29='Prediction Log'!$C29), "Y", IF(AND('Prediction Log'!$E29&lt;0, 'Prediction Log'!$P29&lt;'Prediction Log'!$E29,'Prediction Log'!$I29='Prediction Log'!$B29 ), "Y", IF('Prediction Log'!$P29='Prediction Log'!$E29, "PUSH", "N")))))</f>
        <v>Y</v>
      </c>
      <c r="AA29" s="54" t="str">
        <f>IF(ISBLANK('Prediction Log'!$N29), "",IF(AND('Prediction Log'!$W29="Y", 'Prediction Log'!$X29="Y"), "Y", "N"))</f>
        <v>Y</v>
      </c>
      <c r="AB29" s="53">
        <v>19.5</v>
      </c>
      <c r="AC29" s="53">
        <v>19.5</v>
      </c>
      <c r="AD29" s="54">
        <v>3</v>
      </c>
      <c r="AE29" s="54">
        <v>3</v>
      </c>
      <c r="AF29" s="35" t="str">
        <f>IF(OR(ISBLANK(Games!B29),ISBLANK('Prediction Log'!$M29)), "",IF(OR(AND('Prediction Log'!D29&lt;0, 'Prediction Log'!M29='Prediction Log'!B29), AND('Prediction Log'!D29&gt;0, 'Prediction Log'!C29='Prediction Log'!M29)),"Y", IF(ISBLANK(Games!$B$2), "","N")))</f>
        <v>Y</v>
      </c>
      <c r="AG29" s="4" t="str">
        <f>'Prediction Log'!$V29</f>
        <v>Y</v>
      </c>
    </row>
    <row r="30" spans="1:38" x14ac:dyDescent="0.45">
      <c r="A30" s="43">
        <v>8</v>
      </c>
      <c r="B30" s="43" t="s">
        <v>67</v>
      </c>
      <c r="C30" s="43" t="s">
        <v>117</v>
      </c>
      <c r="D30" s="44">
        <v>2.5</v>
      </c>
      <c r="E30" s="44">
        <v>11.5</v>
      </c>
      <c r="F30" s="45">
        <v>8.9559E-2</v>
      </c>
      <c r="G30" s="23" t="s">
        <v>174</v>
      </c>
      <c r="H30" s="46" t="s">
        <v>117</v>
      </c>
      <c r="I30" s="47" t="s">
        <v>117</v>
      </c>
      <c r="J30" s="47" t="s">
        <v>117</v>
      </c>
      <c r="K30" s="48">
        <v>0.91044100000000006</v>
      </c>
      <c r="L30" s="49" t="s">
        <v>175</v>
      </c>
      <c r="M30" s="60" t="str">
        <f>IF(ISBLANK(Table3[[#This Row],[Home Final]]), "",IF(Table3[[#This Row],[Home Final]]&gt;Table3[[#This Row],[Away Final]],Table3[[#This Row],[Home]],Table3[[#This Row],[Away]]))</f>
        <v>Wisconsin</v>
      </c>
      <c r="N30" s="50">
        <v>21</v>
      </c>
      <c r="O30" s="50">
        <v>25</v>
      </c>
      <c r="P30" s="21">
        <f>IF(ISBLANK('Prediction Log'!$N30), "",'Prediction Log'!$O30-'Prediction Log'!$N30)</f>
        <v>4</v>
      </c>
      <c r="Q30" s="51" t="s">
        <v>175</v>
      </c>
      <c r="R30" s="52" t="str">
        <f>IF(ISBLANK('Prediction Log'!$N30), "",IF('Prediction Log'!$P30&lt;'Prediction Log'!$D30, "Y", IF('Prediction Log'!$P30='Prediction Log'!$D30, "PUSH", "N")))</f>
        <v>N</v>
      </c>
      <c r="S30" s="52" t="str">
        <f>IF(ISBLANK('Prediction Log'!$N30), "",IF('Prediction Log'!$P30&lt;'Prediction Log'!$E30, "Y", IF('Prediction Log'!$P30='Prediction Log'!$E30, "PUSH", "N")))</f>
        <v>Y</v>
      </c>
      <c r="T30" s="53" t="str">
        <f>IF(ISBLANK('Prediction Log'!$N30),"",IF('Prediction Log'!$M30='Prediction Log'!$H30, "Y", "N"))</f>
        <v>Y</v>
      </c>
      <c r="U30" s="53" t="str">
        <f>Table3[[#This Row],[Home Team Covered Market]]</f>
        <v>N</v>
      </c>
      <c r="V30" s="53" t="str">
        <f>IF(ISBLANK('Prediction Log'!$N30), "",IF(AND('Prediction Log'!$T30="Y", 'Prediction Log'!$U30="Y"), "Y", "N"))</f>
        <v>N</v>
      </c>
      <c r="W30" s="54" t="str">
        <f>IF(ISBLANK('Prediction Log'!$N30),"",IF('Prediction Log'!$M30='Prediction Log'!$I30, "Y", "N"))</f>
        <v>Y</v>
      </c>
      <c r="X30" s="54" t="str">
        <f>IF(ISBLANK('Prediction Log'!$N30), "", IF(Table3[[#This Row],[Home Team Covered Market]]=Games!H30, "Y", "N"))</f>
        <v>Y</v>
      </c>
      <c r="Y30" s="55" t="str">
        <f>IF(ISBLANK('Prediction Log'!$N30), "",IF('Prediction Log'!$J30='Prediction Log'!$M30, "Y", "N"))</f>
        <v>Y</v>
      </c>
      <c r="Z30" s="54" t="str">
        <f>IF(ISBLANK('Prediction Log'!$N30), "",IF('Prediction Log'!$I30&lt;&gt;'Prediction Log'!$M30, "N",IF(AND('Prediction Log'!$E30&gt;0, 'Prediction Log'!$P30&gt;'Prediction Log'!$E30, 'Prediction Log'!$I30='Prediction Log'!$C30), "Y", IF(AND('Prediction Log'!$E30&lt;0, 'Prediction Log'!$P30&lt;'Prediction Log'!$E30,'Prediction Log'!$I30='Prediction Log'!$B30 ), "Y", IF('Prediction Log'!$P30='Prediction Log'!$E30, "PUSH", "N")))))</f>
        <v>N</v>
      </c>
      <c r="AA30" s="54" t="str">
        <f>IF(ISBLANK('Prediction Log'!$N30), "",IF(AND('Prediction Log'!$W30="Y", 'Prediction Log'!$X30="Y"), "Y", "N"))</f>
        <v>Y</v>
      </c>
      <c r="AB30" s="53">
        <v>1.5</v>
      </c>
      <c r="AC30" s="53">
        <v>1.5</v>
      </c>
      <c r="AD30" s="54">
        <v>-7.5</v>
      </c>
      <c r="AE30" s="54">
        <v>7.5</v>
      </c>
      <c r="AF30" s="35" t="str">
        <f>IF(OR(ISBLANK(Games!B30),ISBLANK('Prediction Log'!$M30)), "",IF(OR(AND('Prediction Log'!D30&lt;0, 'Prediction Log'!M30='Prediction Log'!B30), AND('Prediction Log'!D30&gt;0, 'Prediction Log'!C30='Prediction Log'!M30)),"Y", IF(ISBLANK(Games!$B$2), "","N")))</f>
        <v>Y</v>
      </c>
      <c r="AG30" s="4" t="str">
        <f>'Prediction Log'!$V30</f>
        <v>N</v>
      </c>
    </row>
    <row r="31" spans="1:38" x14ac:dyDescent="0.45">
      <c r="A31" s="56">
        <v>8</v>
      </c>
      <c r="B31" s="56" t="s">
        <v>113</v>
      </c>
      <c r="C31" s="56" t="s">
        <v>93</v>
      </c>
      <c r="D31" s="57">
        <v>-1.5</v>
      </c>
      <c r="E31" s="57">
        <v>2.4</v>
      </c>
      <c r="F31" s="45">
        <v>0.74173100000000003</v>
      </c>
      <c r="G31" s="23" t="s">
        <v>174</v>
      </c>
      <c r="H31" s="46" t="s">
        <v>113</v>
      </c>
      <c r="I31" s="47" t="s">
        <v>93</v>
      </c>
      <c r="J31" s="47" t="s">
        <v>113</v>
      </c>
      <c r="K31" s="48">
        <v>0.74173100000000003</v>
      </c>
      <c r="L31" s="49" t="s">
        <v>175</v>
      </c>
      <c r="M31" s="60" t="str">
        <f>IF(ISBLANK(Table3[[#This Row],[Home Final]]), "",IF(Table3[[#This Row],[Home Final]]&gt;Table3[[#This Row],[Away Final]],Table3[[#This Row],[Home]],Table3[[#This Row],[Away]]))</f>
        <v>Wake Forest</v>
      </c>
      <c r="N31" s="50">
        <v>21</v>
      </c>
      <c r="O31" s="50">
        <v>17</v>
      </c>
      <c r="P31" s="21">
        <f>IF(ISBLANK('Prediction Log'!$N31), "",'Prediction Log'!$O31-'Prediction Log'!$N31)</f>
        <v>-4</v>
      </c>
      <c r="Q31" s="51" t="s">
        <v>175</v>
      </c>
      <c r="R31" s="52" t="str">
        <f>IF(ISBLANK('Prediction Log'!$N31), "",IF('Prediction Log'!$P31&lt;'Prediction Log'!$D31, "Y", IF('Prediction Log'!$P31='Prediction Log'!$D31, "PUSH", "N")))</f>
        <v>Y</v>
      </c>
      <c r="S31" s="52" t="str">
        <f>IF(ISBLANK('Prediction Log'!$N31), "",IF('Prediction Log'!$P31&lt;'Prediction Log'!$E31, "Y", IF('Prediction Log'!$P31='Prediction Log'!$E31, "PUSH", "N")))</f>
        <v>Y</v>
      </c>
      <c r="T31" s="53" t="str">
        <f>IF(ISBLANK('Prediction Log'!$N31),"",IF('Prediction Log'!$M31='Prediction Log'!$H31, "Y", "N"))</f>
        <v>Y</v>
      </c>
      <c r="U31" s="53" t="str">
        <f>Table3[[#This Row],[Home Team Covered Market]]</f>
        <v>Y</v>
      </c>
      <c r="V31" s="53" t="str">
        <f>IF(ISBLANK('Prediction Log'!$N31), "",IF(AND('Prediction Log'!$T31="Y", 'Prediction Log'!$U31="Y"), "Y", "N"))</f>
        <v>Y</v>
      </c>
      <c r="W31" s="54" t="str">
        <f>IF(ISBLANK('Prediction Log'!$N31),"",IF('Prediction Log'!$M31='Prediction Log'!$I31, "Y", "N"))</f>
        <v>N</v>
      </c>
      <c r="X31" s="54" t="str">
        <f>IF(ISBLANK('Prediction Log'!$N31), "", IF(Table3[[#This Row],[Home Team Covered Market]]=Games!H31, "Y", "N"))</f>
        <v>N</v>
      </c>
      <c r="Y31" s="55" t="str">
        <f>IF(ISBLANK('Prediction Log'!$N31), "",IF('Prediction Log'!$J31='Prediction Log'!$M31, "Y", "N"))</f>
        <v>Y</v>
      </c>
      <c r="Z31" s="54" t="str">
        <f>IF(ISBLANK('Prediction Log'!$N31), "",IF('Prediction Log'!$I31&lt;&gt;'Prediction Log'!$M31, "N",IF(AND('Prediction Log'!$E31&gt;0, 'Prediction Log'!$P31&gt;'Prediction Log'!$E31, 'Prediction Log'!$I31='Prediction Log'!$C31), "Y", IF(AND('Prediction Log'!$E31&lt;0, 'Prediction Log'!$P31&lt;'Prediction Log'!$E31,'Prediction Log'!$I31='Prediction Log'!$B31 ), "Y", IF('Prediction Log'!$P31='Prediction Log'!$E31, "PUSH", "N")))))</f>
        <v>N</v>
      </c>
      <c r="AA31" s="54" t="str">
        <f>IF(ISBLANK('Prediction Log'!$N31), "",IF(AND('Prediction Log'!$W31="Y", 'Prediction Log'!$X31="Y"), "Y", "N"))</f>
        <v>N</v>
      </c>
      <c r="AB31" s="53">
        <v>2.5</v>
      </c>
      <c r="AC31" s="53">
        <v>2.5</v>
      </c>
      <c r="AD31" s="54">
        <v>-6.4</v>
      </c>
      <c r="AE31" s="54">
        <v>6.4</v>
      </c>
      <c r="AF31" s="35" t="str">
        <f>IF(OR(ISBLANK(Games!B31),ISBLANK('Prediction Log'!$M31)), "",IF(OR(AND('Prediction Log'!D31&lt;0, 'Prediction Log'!M31='Prediction Log'!B31), AND('Prediction Log'!D31&gt;0, 'Prediction Log'!C31='Prediction Log'!M31)),"Y", IF(ISBLANK(Games!$B$2), "","N")))</f>
        <v>Y</v>
      </c>
      <c r="AG31" s="4" t="str">
        <f>'Prediction Log'!$V31</f>
        <v>Y</v>
      </c>
    </row>
    <row r="32" spans="1:38" x14ac:dyDescent="0.45">
      <c r="A32" s="43">
        <v>8</v>
      </c>
      <c r="B32" s="43" t="s">
        <v>82</v>
      </c>
      <c r="C32" s="43" t="s">
        <v>87</v>
      </c>
      <c r="D32" s="44">
        <v>-11.5</v>
      </c>
      <c r="E32" s="44">
        <v>-0.8</v>
      </c>
      <c r="F32" s="45">
        <v>0.414381</v>
      </c>
      <c r="G32" s="23" t="s">
        <v>174</v>
      </c>
      <c r="H32" s="46" t="s">
        <v>82</v>
      </c>
      <c r="I32" s="47" t="s">
        <v>82</v>
      </c>
      <c r="J32" s="47" t="s">
        <v>87</v>
      </c>
      <c r="K32" s="48">
        <v>0.585619</v>
      </c>
      <c r="L32" s="49" t="s">
        <v>174</v>
      </c>
      <c r="M32" s="60" t="str">
        <f>IF(ISBLANK(Table3[[#This Row],[Home Final]]), "",IF(Table3[[#This Row],[Home Final]]&gt;Table3[[#This Row],[Away Final]],Table3[[#This Row],[Home]],Table3[[#This Row],[Away]]))</f>
        <v>Nebraska</v>
      </c>
      <c r="N32" s="50">
        <v>17</v>
      </c>
      <c r="O32" s="50">
        <v>9</v>
      </c>
      <c r="P32" s="21">
        <f>IF(ISBLANK('Prediction Log'!$N32), "",'Prediction Log'!$O32-'Prediction Log'!$N32)</f>
        <v>-8</v>
      </c>
      <c r="Q32" s="51" t="s">
        <v>174</v>
      </c>
      <c r="R32" s="52" t="str">
        <f>IF(ISBLANK('Prediction Log'!$N32), "",IF('Prediction Log'!$P32&lt;'Prediction Log'!$D32, "Y", IF('Prediction Log'!$P32='Prediction Log'!$D32, "PUSH", "N")))</f>
        <v>N</v>
      </c>
      <c r="S32" s="52" t="str">
        <f>IF(ISBLANK('Prediction Log'!$N32), "",IF('Prediction Log'!$P32&lt;'Prediction Log'!$E32, "Y", IF('Prediction Log'!$P32='Prediction Log'!$E32, "PUSH", "N")))</f>
        <v>Y</v>
      </c>
      <c r="T32" s="53" t="str">
        <f>IF(ISBLANK('Prediction Log'!$N32),"",IF('Prediction Log'!$M32='Prediction Log'!$H32, "Y", "N"))</f>
        <v>Y</v>
      </c>
      <c r="U32" s="53" t="str">
        <f>Table3[[#This Row],[Home Team Covered Market]]</f>
        <v>N</v>
      </c>
      <c r="V32" s="53" t="str">
        <f>IF(ISBLANK('Prediction Log'!$N32), "",IF(AND('Prediction Log'!$T32="Y", 'Prediction Log'!$U32="Y"), "Y", "N"))</f>
        <v>N</v>
      </c>
      <c r="W32" s="54" t="str">
        <f>IF(ISBLANK('Prediction Log'!$N32),"",IF('Prediction Log'!$M32='Prediction Log'!$I32, "Y", "N"))</f>
        <v>Y</v>
      </c>
      <c r="X32" s="54" t="str">
        <f>IF(ISBLANK('Prediction Log'!$N32), "", IF(Table3[[#This Row],[Home Team Covered Market]]=Games!H32, "Y", "N"))</f>
        <v>Y</v>
      </c>
      <c r="Y32" s="55" t="str">
        <f>IF(ISBLANK('Prediction Log'!$N32), "",IF('Prediction Log'!$J32='Prediction Log'!$M32, "Y", "N"))</f>
        <v>N</v>
      </c>
      <c r="Z32" s="54" t="str">
        <f>IF(ISBLANK('Prediction Log'!$N32), "",IF('Prediction Log'!$I32&lt;&gt;'Prediction Log'!$M32, "N",IF(AND('Prediction Log'!$E32&gt;0, 'Prediction Log'!$P32&gt;'Prediction Log'!$E32, 'Prediction Log'!$I32='Prediction Log'!$C32), "Y", IF(AND('Prediction Log'!$E32&lt;0, 'Prediction Log'!$P32&lt;'Prediction Log'!$E32,'Prediction Log'!$I32='Prediction Log'!$B32 ), "Y", IF('Prediction Log'!$P32='Prediction Log'!$E32, "PUSH", "N")))))</f>
        <v>Y</v>
      </c>
      <c r="AA32" s="54" t="str">
        <f>IF(ISBLANK('Prediction Log'!$N32), "",IF(AND('Prediction Log'!$W32="Y", 'Prediction Log'!$X32="Y"), "Y", "N"))</f>
        <v>Y</v>
      </c>
      <c r="AB32" s="53">
        <v>-3.5</v>
      </c>
      <c r="AC32" s="53">
        <v>3.5</v>
      </c>
      <c r="AD32" s="54">
        <v>7.2</v>
      </c>
      <c r="AE32" s="54">
        <v>7.2</v>
      </c>
      <c r="AF32" s="35" t="str">
        <f>IF(OR(ISBLANK(Games!B32),ISBLANK('Prediction Log'!$M32)), "",IF(OR(AND('Prediction Log'!D32&lt;0, 'Prediction Log'!M32='Prediction Log'!B32), AND('Prediction Log'!D32&gt;0, 'Prediction Log'!C32='Prediction Log'!M32)),"Y", IF(ISBLANK(Games!$B$2), "","N")))</f>
        <v>Y</v>
      </c>
      <c r="AG32" s="4" t="str">
        <f>'Prediction Log'!$V32</f>
        <v>N</v>
      </c>
    </row>
    <row r="33" spans="1:33" x14ac:dyDescent="0.45">
      <c r="A33" s="56">
        <v>8</v>
      </c>
      <c r="B33" s="56" t="s">
        <v>80</v>
      </c>
      <c r="C33" s="56" t="s">
        <v>97</v>
      </c>
      <c r="D33" s="57">
        <v>-7.5</v>
      </c>
      <c r="E33" s="57">
        <v>-5.5</v>
      </c>
      <c r="F33" s="45">
        <v>0.95578799999999997</v>
      </c>
      <c r="G33" s="23" t="s">
        <v>174</v>
      </c>
      <c r="H33" s="46" t="s">
        <v>80</v>
      </c>
      <c r="I33" s="47" t="s">
        <v>80</v>
      </c>
      <c r="J33" s="47" t="s">
        <v>80</v>
      </c>
      <c r="K33" s="48">
        <v>0.95578799999999997</v>
      </c>
      <c r="L33" s="49" t="s">
        <v>174</v>
      </c>
      <c r="M33" s="60" t="str">
        <f>IF(ISBLANK(Table3[[#This Row],[Home Final]]), "",IF(Table3[[#This Row],[Home Final]]&gt;Table3[[#This Row],[Away Final]],Table3[[#This Row],[Home]],Table3[[#This Row],[Away]]))</f>
        <v>Missouri</v>
      </c>
      <c r="N33" s="50">
        <v>34</v>
      </c>
      <c r="O33" s="50">
        <v>12</v>
      </c>
      <c r="P33" s="21">
        <f>IF(ISBLANK('Prediction Log'!$N33), "",'Prediction Log'!$O33-'Prediction Log'!$N33)</f>
        <v>-22</v>
      </c>
      <c r="Q33" s="51" t="s">
        <v>175</v>
      </c>
      <c r="R33" s="52" t="str">
        <f>IF(ISBLANK('Prediction Log'!$N33), "",IF('Prediction Log'!$P33&lt;'Prediction Log'!$D33, "Y", IF('Prediction Log'!$P33='Prediction Log'!$D33, "PUSH", "N")))</f>
        <v>Y</v>
      </c>
      <c r="S33" s="52" t="str">
        <f>IF(ISBLANK('Prediction Log'!$N33), "",IF('Prediction Log'!$P33&lt;'Prediction Log'!$E33, "Y", IF('Prediction Log'!$P33='Prediction Log'!$E33, "PUSH", "N")))</f>
        <v>Y</v>
      </c>
      <c r="T33" s="53" t="str">
        <f>IF(ISBLANK('Prediction Log'!$N33),"",IF('Prediction Log'!$M33='Prediction Log'!$H33, "Y", "N"))</f>
        <v>Y</v>
      </c>
      <c r="U33" s="53" t="str">
        <f>Table3[[#This Row],[Home Team Covered Market]]</f>
        <v>Y</v>
      </c>
      <c r="V33" s="53" t="str">
        <f>IF(ISBLANK('Prediction Log'!$N33), "",IF(AND('Prediction Log'!$T33="Y", 'Prediction Log'!$U33="Y"), "Y", "N"))</f>
        <v>Y</v>
      </c>
      <c r="W33" s="54" t="str">
        <f>IF(ISBLANK('Prediction Log'!$N33),"",IF('Prediction Log'!$M33='Prediction Log'!$I33, "Y", "N"))</f>
        <v>Y</v>
      </c>
      <c r="X33" s="54" t="str">
        <f>IF(ISBLANK('Prediction Log'!$N33), "", IF(Table3[[#This Row],[Home Team Covered Market]]=Games!H33, "Y", "N"))</f>
        <v>N</v>
      </c>
      <c r="Y33" s="55" t="str">
        <f>IF(ISBLANK('Prediction Log'!$N33), "",IF('Prediction Log'!$J33='Prediction Log'!$M33, "Y", "N"))</f>
        <v>Y</v>
      </c>
      <c r="Z33" s="54" t="str">
        <f>IF(ISBLANK('Prediction Log'!$N33), "",IF('Prediction Log'!$I33&lt;&gt;'Prediction Log'!$M33, "N",IF(AND('Prediction Log'!$E33&gt;0, 'Prediction Log'!$P33&gt;'Prediction Log'!$E33, 'Prediction Log'!$I33='Prediction Log'!$C33), "Y", IF(AND('Prediction Log'!$E33&lt;0, 'Prediction Log'!$P33&lt;'Prediction Log'!$E33,'Prediction Log'!$I33='Prediction Log'!$B33 ), "Y", IF('Prediction Log'!$P33='Prediction Log'!$E33, "PUSH", "N")))))</f>
        <v>Y</v>
      </c>
      <c r="AA33" s="54" t="str">
        <f>IF(ISBLANK('Prediction Log'!$N33), "",IF(AND('Prediction Log'!$W33="Y", 'Prediction Log'!$X33="Y"), "Y", "N"))</f>
        <v>N</v>
      </c>
      <c r="AB33" s="53">
        <v>14.5</v>
      </c>
      <c r="AC33" s="53">
        <v>14.5</v>
      </c>
      <c r="AD33" s="54">
        <v>16.5</v>
      </c>
      <c r="AE33" s="54">
        <v>16.5</v>
      </c>
      <c r="AF33" s="35" t="str">
        <f>IF(OR(ISBLANK(Games!B33),ISBLANK('Prediction Log'!$M33)), "",IF(OR(AND('Prediction Log'!D33&lt;0, 'Prediction Log'!M33='Prediction Log'!B33), AND('Prediction Log'!D33&gt;0, 'Prediction Log'!C33='Prediction Log'!M33)),"Y", IF(ISBLANK(Games!$B$2), "","N")))</f>
        <v>Y</v>
      </c>
      <c r="AG33" s="4" t="str">
        <f>'Prediction Log'!$V33</f>
        <v>Y</v>
      </c>
    </row>
    <row r="34" spans="1:33" x14ac:dyDescent="0.45">
      <c r="A34" s="43">
        <v>8</v>
      </c>
      <c r="B34" s="43" t="s">
        <v>85</v>
      </c>
      <c r="C34" s="43" t="s">
        <v>62</v>
      </c>
      <c r="D34" s="44">
        <v>-11.5</v>
      </c>
      <c r="E34" s="44">
        <v>0.9</v>
      </c>
      <c r="F34" s="45">
        <v>0.53203299999999998</v>
      </c>
      <c r="G34" s="23" t="s">
        <v>174</v>
      </c>
      <c r="H34" s="46" t="s">
        <v>85</v>
      </c>
      <c r="I34" s="47" t="s">
        <v>62</v>
      </c>
      <c r="J34" s="47" t="s">
        <v>85</v>
      </c>
      <c r="K34" s="48">
        <v>0.53203299999999998</v>
      </c>
      <c r="L34" s="49" t="s">
        <v>175</v>
      </c>
      <c r="M34" s="60" t="str">
        <f>IF(ISBLANK(Table3[[#This Row],[Home Final]]), "",IF(Table3[[#This Row],[Home Final]]&gt;Table3[[#This Row],[Away Final]],Table3[[#This Row],[Home]],Table3[[#This Row],[Away]]))</f>
        <v>Northern Illinois</v>
      </c>
      <c r="N34" s="50">
        <v>20</v>
      </c>
      <c r="O34" s="50">
        <v>13</v>
      </c>
      <c r="P34" s="21">
        <f>IF(ISBLANK('Prediction Log'!$N34), "",'Prediction Log'!$O34-'Prediction Log'!$N34)</f>
        <v>-7</v>
      </c>
      <c r="Q34" s="51" t="s">
        <v>174</v>
      </c>
      <c r="R34" s="52" t="str">
        <f>IF(ISBLANK('Prediction Log'!$N34), "",IF('Prediction Log'!$P34&lt;'Prediction Log'!$D34, "Y", IF('Prediction Log'!$P34='Prediction Log'!$D34, "PUSH", "N")))</f>
        <v>N</v>
      </c>
      <c r="S34" s="52" t="str">
        <f>IF(ISBLANK('Prediction Log'!$N34), "",IF('Prediction Log'!$P34&lt;'Prediction Log'!$E34, "Y", IF('Prediction Log'!$P34='Prediction Log'!$E34, "PUSH", "N")))</f>
        <v>Y</v>
      </c>
      <c r="T34" s="53" t="str">
        <f>IF(ISBLANK('Prediction Log'!$N34),"",IF('Prediction Log'!$M34='Prediction Log'!$H34, "Y", "N"))</f>
        <v>Y</v>
      </c>
      <c r="U34" s="53" t="str">
        <f>Table3[[#This Row],[Home Team Covered Market]]</f>
        <v>N</v>
      </c>
      <c r="V34" s="53" t="str">
        <f>IF(ISBLANK('Prediction Log'!$N34), "",IF(AND('Prediction Log'!$T34="Y", 'Prediction Log'!$U34="Y"), "Y", "N"))</f>
        <v>N</v>
      </c>
      <c r="W34" s="54" t="str">
        <f>IF(ISBLANK('Prediction Log'!$N34),"",IF('Prediction Log'!$M34='Prediction Log'!$I34, "Y", "N"))</f>
        <v>N</v>
      </c>
      <c r="X34" s="54" t="str">
        <f>IF(ISBLANK('Prediction Log'!$N34), "", IF(Table3[[#This Row],[Home Team Covered Market]]=Games!H34, "Y", "N"))</f>
        <v>Y</v>
      </c>
      <c r="Y34" s="55" t="str">
        <f>IF(ISBLANK('Prediction Log'!$N34), "",IF('Prediction Log'!$J34='Prediction Log'!$M34, "Y", "N"))</f>
        <v>Y</v>
      </c>
      <c r="Z34" s="54" t="str">
        <f>IF(ISBLANK('Prediction Log'!$N34), "",IF('Prediction Log'!$I34&lt;&gt;'Prediction Log'!$M34, "N",IF(AND('Prediction Log'!$E34&gt;0, 'Prediction Log'!$P34&gt;'Prediction Log'!$E34, 'Prediction Log'!$I34='Prediction Log'!$C34), "Y", IF(AND('Prediction Log'!$E34&lt;0, 'Prediction Log'!$P34&lt;'Prediction Log'!$E34,'Prediction Log'!$I34='Prediction Log'!$B34 ), "Y", IF('Prediction Log'!$P34='Prediction Log'!$E34, "PUSH", "N")))))</f>
        <v>N</v>
      </c>
      <c r="AA34" s="54" t="str">
        <f>IF(ISBLANK('Prediction Log'!$N34), "",IF(AND('Prediction Log'!$W34="Y", 'Prediction Log'!$X34="Y"), "Y", "N"))</f>
        <v>N</v>
      </c>
      <c r="AB34" s="53">
        <v>-4.5</v>
      </c>
      <c r="AC34" s="53">
        <v>4.5</v>
      </c>
      <c r="AD34" s="54">
        <v>-7.9</v>
      </c>
      <c r="AE34" s="54">
        <v>7.9</v>
      </c>
      <c r="AF34" s="35" t="str">
        <f>IF(OR(ISBLANK(Games!B34),ISBLANK('Prediction Log'!$M34)), "",IF(OR(AND('Prediction Log'!D34&lt;0, 'Prediction Log'!M34='Prediction Log'!B34), AND('Prediction Log'!D34&gt;0, 'Prediction Log'!C34='Prediction Log'!M34)),"Y", IF(ISBLANK(Games!$B$2), "","N")))</f>
        <v>Y</v>
      </c>
      <c r="AG34" s="4" t="str">
        <f>'Prediction Log'!$V34</f>
        <v>N</v>
      </c>
    </row>
    <row r="35" spans="1:33" x14ac:dyDescent="0.45">
      <c r="A35" s="56">
        <v>8</v>
      </c>
      <c r="B35" s="56" t="s">
        <v>108</v>
      </c>
      <c r="C35" s="56" t="s">
        <v>59</v>
      </c>
      <c r="D35" s="57">
        <v>-7.5</v>
      </c>
      <c r="E35" s="57">
        <v>-13.1</v>
      </c>
      <c r="F35" s="45">
        <v>0.97548900000000005</v>
      </c>
      <c r="G35" s="23" t="s">
        <v>175</v>
      </c>
      <c r="H35" s="46" t="s">
        <v>108</v>
      </c>
      <c r="I35" s="47" t="s">
        <v>108</v>
      </c>
      <c r="J35" s="47" t="s">
        <v>108</v>
      </c>
      <c r="K35" s="48">
        <v>0.97548900000000005</v>
      </c>
      <c r="L35" s="49" t="s">
        <v>175</v>
      </c>
      <c r="M35" s="60" t="str">
        <f>IF(ISBLANK(Table3[[#This Row],[Home Final]]), "",IF(Table3[[#This Row],[Home Final]]&gt;Table3[[#This Row],[Away Final]],Table3[[#This Row],[Home]],Table3[[#This Row],[Away]]))</f>
        <v>UNLV</v>
      </c>
      <c r="N35" s="50">
        <v>25</v>
      </c>
      <c r="O35" s="50">
        <v>23</v>
      </c>
      <c r="P35" s="21">
        <f>IF(ISBLANK('Prediction Log'!$N35), "",'Prediction Log'!$O35-'Prediction Log'!$N35)</f>
        <v>-2</v>
      </c>
      <c r="Q35" s="51" t="s">
        <v>174</v>
      </c>
      <c r="R35" s="52" t="str">
        <f>IF(ISBLANK('Prediction Log'!$N35), "",IF('Prediction Log'!$P35&lt;'Prediction Log'!$D35, "Y", IF('Prediction Log'!$P35='Prediction Log'!$D35, "PUSH", "N")))</f>
        <v>N</v>
      </c>
      <c r="S35" s="52" t="str">
        <f>IF(ISBLANK('Prediction Log'!$N35), "",IF('Prediction Log'!$P35&lt;'Prediction Log'!$E35, "Y", IF('Prediction Log'!$P35='Prediction Log'!$E35, "PUSH", "N")))</f>
        <v>N</v>
      </c>
      <c r="T35" s="53" t="str">
        <f>IF(ISBLANK('Prediction Log'!$N35),"",IF('Prediction Log'!$M35='Prediction Log'!$H35, "Y", "N"))</f>
        <v>Y</v>
      </c>
      <c r="U35" s="53" t="str">
        <f>Table3[[#This Row],[Home Team Covered Market]]</f>
        <v>N</v>
      </c>
      <c r="V35" s="53" t="str">
        <f>IF(ISBLANK('Prediction Log'!$N35), "",IF(AND('Prediction Log'!$T35="Y", 'Prediction Log'!$U35="Y"), "Y", "N"))</f>
        <v>N</v>
      </c>
      <c r="W35" s="54" t="str">
        <f>IF(ISBLANK('Prediction Log'!$N35),"",IF('Prediction Log'!$M35='Prediction Log'!$I35, "Y", "N"))</f>
        <v>Y</v>
      </c>
      <c r="X35" s="54" t="str">
        <f>IF(ISBLANK('Prediction Log'!$N35), "", IF(Table3[[#This Row],[Home Team Covered Market]]=Games!H35, "Y", "N"))</f>
        <v>N</v>
      </c>
      <c r="Y35" s="55" t="str">
        <f>IF(ISBLANK('Prediction Log'!$N35), "",IF('Prediction Log'!$J35='Prediction Log'!$M35, "Y", "N"))</f>
        <v>Y</v>
      </c>
      <c r="Z35" s="54" t="str">
        <f>IF(ISBLANK('Prediction Log'!$N35), "",IF('Prediction Log'!$I35&lt;&gt;'Prediction Log'!$M35, "N",IF(AND('Prediction Log'!$E35&gt;0, 'Prediction Log'!$P35&gt;'Prediction Log'!$E35, 'Prediction Log'!$I35='Prediction Log'!$C35), "Y", IF(AND('Prediction Log'!$E35&lt;0, 'Prediction Log'!$P35&lt;'Prediction Log'!$E35,'Prediction Log'!$I35='Prediction Log'!$B35 ), "Y", IF('Prediction Log'!$P35='Prediction Log'!$E35, "PUSH", "N")))))</f>
        <v>N</v>
      </c>
      <c r="AA35" s="54" t="str">
        <f>IF(ISBLANK('Prediction Log'!$N35), "",IF(AND('Prediction Log'!$W35="Y", 'Prediction Log'!$X35="Y"), "Y", "N"))</f>
        <v>N</v>
      </c>
      <c r="AB35" s="53">
        <v>-5.5</v>
      </c>
      <c r="AC35" s="53">
        <v>5.5</v>
      </c>
      <c r="AD35" s="54">
        <v>-11.1</v>
      </c>
      <c r="AE35" s="54">
        <v>11.1</v>
      </c>
      <c r="AF35" s="35" t="str">
        <f>IF(OR(ISBLANK(Games!B35),ISBLANK('Prediction Log'!$M35)), "",IF(OR(AND('Prediction Log'!D35&lt;0, 'Prediction Log'!M35='Prediction Log'!B35), AND('Prediction Log'!D35&gt;0, 'Prediction Log'!C35='Prediction Log'!M35)),"Y", IF(ISBLANK(Games!$B$2), "","N")))</f>
        <v>Y</v>
      </c>
      <c r="AG35" s="4" t="str">
        <f>'Prediction Log'!$V35</f>
        <v>N</v>
      </c>
    </row>
    <row r="36" spans="1:33" x14ac:dyDescent="0.45">
      <c r="A36" s="43">
        <v>8</v>
      </c>
      <c r="B36" s="43" t="s">
        <v>95</v>
      </c>
      <c r="C36" s="43" t="s">
        <v>83</v>
      </c>
      <c r="D36" s="44">
        <v>-11.5</v>
      </c>
      <c r="E36" s="44">
        <v>-4.8</v>
      </c>
      <c r="F36" s="45">
        <v>0.81043799999999999</v>
      </c>
      <c r="G36" s="23" t="s">
        <v>174</v>
      </c>
      <c r="H36" s="46" t="s">
        <v>95</v>
      </c>
      <c r="I36" s="47" t="s">
        <v>95</v>
      </c>
      <c r="J36" s="47" t="s">
        <v>95</v>
      </c>
      <c r="K36" s="48">
        <v>0.81043799999999999</v>
      </c>
      <c r="L36" s="49" t="s">
        <v>174</v>
      </c>
      <c r="M36" s="60" t="str">
        <f>IF(ISBLANK(Table3[[#This Row],[Home Final]]), "",IF(Table3[[#This Row],[Home Final]]&gt;Table3[[#This Row],[Away Final]],Table3[[#This Row],[Home]],Table3[[#This Row],[Away]]))</f>
        <v>Nevada</v>
      </c>
      <c r="N36" s="50">
        <v>0</v>
      </c>
      <c r="O36" s="50">
        <v>6</v>
      </c>
      <c r="P36" s="21">
        <f>IF(ISBLANK('Prediction Log'!$N36), "",'Prediction Log'!$O36-'Prediction Log'!$N36)</f>
        <v>6</v>
      </c>
      <c r="Q36" s="51" t="s">
        <v>175</v>
      </c>
      <c r="R36" s="52" t="str">
        <f>IF(ISBLANK('Prediction Log'!$N36), "",IF('Prediction Log'!$P36&lt;'Prediction Log'!$D36, "Y", IF('Prediction Log'!$P36='Prediction Log'!$D36, "PUSH", "N")))</f>
        <v>N</v>
      </c>
      <c r="S36" s="52" t="str">
        <f>IF(ISBLANK('Prediction Log'!$N36), "",IF('Prediction Log'!$P36&lt;'Prediction Log'!$E36, "Y", IF('Prediction Log'!$P36='Prediction Log'!$E36, "PUSH", "N")))</f>
        <v>N</v>
      </c>
      <c r="T36" s="53" t="str">
        <f>IF(ISBLANK('Prediction Log'!$N36),"",IF('Prediction Log'!$M36='Prediction Log'!$H36, "Y", "N"))</f>
        <v>N</v>
      </c>
      <c r="U36" s="53" t="str">
        <f>Table3[[#This Row],[Home Team Covered Market]]</f>
        <v>N</v>
      </c>
      <c r="V36" s="53" t="str">
        <f>IF(ISBLANK('Prediction Log'!$N36), "",IF(AND('Prediction Log'!$T36="Y", 'Prediction Log'!$U36="Y"), "Y", "N"))</f>
        <v>N</v>
      </c>
      <c r="W36" s="54" t="str">
        <f>IF(ISBLANK('Prediction Log'!$N36),"",IF('Prediction Log'!$M36='Prediction Log'!$I36, "Y", "N"))</f>
        <v>N</v>
      </c>
      <c r="X36" s="54" t="str">
        <f>IF(ISBLANK('Prediction Log'!$N36), "", IF(Table3[[#This Row],[Home Team Covered Market]]=Games!H36, "Y", "N"))</f>
        <v>Y</v>
      </c>
      <c r="Y36" s="55" t="str">
        <f>IF(ISBLANK('Prediction Log'!$N36), "",IF('Prediction Log'!$J36='Prediction Log'!$M36, "Y", "N"))</f>
        <v>N</v>
      </c>
      <c r="Z36" s="54" t="str">
        <f>IF(ISBLANK('Prediction Log'!$N36), "",IF('Prediction Log'!$I36&lt;&gt;'Prediction Log'!$M36, "N",IF(AND('Prediction Log'!$E36&gt;0, 'Prediction Log'!$P36&gt;'Prediction Log'!$E36, 'Prediction Log'!$I36='Prediction Log'!$C36), "Y", IF(AND('Prediction Log'!$E36&lt;0, 'Prediction Log'!$P36&lt;'Prediction Log'!$E36,'Prediction Log'!$I36='Prediction Log'!$B36 ), "Y", IF('Prediction Log'!$P36='Prediction Log'!$E36, "PUSH", "N")))))</f>
        <v>N</v>
      </c>
      <c r="AA36" s="54" t="str">
        <f>IF(ISBLANK('Prediction Log'!$N36), "",IF(AND('Prediction Log'!$W36="Y", 'Prediction Log'!$X36="Y"), "Y", "N"))</f>
        <v>N</v>
      </c>
      <c r="AB36" s="53">
        <v>-17.5</v>
      </c>
      <c r="AC36" s="53">
        <v>17.5</v>
      </c>
      <c r="AD36" s="54">
        <v>-10.8</v>
      </c>
      <c r="AE36" s="54">
        <v>10.8</v>
      </c>
      <c r="AF36" s="35" t="str">
        <f>IF(OR(ISBLANK(Games!B36),ISBLANK('Prediction Log'!$M36)), "",IF(OR(AND('Prediction Log'!D36&lt;0, 'Prediction Log'!M36='Prediction Log'!B36), AND('Prediction Log'!D36&gt;0, 'Prediction Log'!C36='Prediction Log'!M36)),"Y", IF(ISBLANK(Games!$B$2), "","N")))</f>
        <v>N</v>
      </c>
      <c r="AG36" s="4" t="str">
        <f>'Prediction Log'!$V36</f>
        <v>N</v>
      </c>
    </row>
    <row r="37" spans="1:33" x14ac:dyDescent="0.45">
      <c r="A37" s="56">
        <v>8</v>
      </c>
      <c r="B37" s="56" t="s">
        <v>98</v>
      </c>
      <c r="C37" s="56" t="s">
        <v>107</v>
      </c>
      <c r="D37" s="57">
        <v>17.5</v>
      </c>
      <c r="E37" s="57">
        <v>22</v>
      </c>
      <c r="F37" s="45">
        <v>6.9760000000000004E-3</v>
      </c>
      <c r="G37" s="23" t="s">
        <v>174</v>
      </c>
      <c r="H37" s="46" t="s">
        <v>107</v>
      </c>
      <c r="I37" s="47" t="s">
        <v>107</v>
      </c>
      <c r="J37" s="47" t="s">
        <v>107</v>
      </c>
      <c r="K37" s="48">
        <v>0.99302400000000002</v>
      </c>
      <c r="L37" s="49" t="s">
        <v>175</v>
      </c>
      <c r="M37" s="60" t="str">
        <f>IF(ISBLANK(Table3[[#This Row],[Home Final]]), "",IF(Table3[[#This Row],[Home Final]]&gt;Table3[[#This Row],[Away Final]],Table3[[#This Row],[Home]],Table3[[#This Row],[Away]]))</f>
        <v>UCLA</v>
      </c>
      <c r="N37" s="50">
        <v>7</v>
      </c>
      <c r="O37" s="50">
        <v>42</v>
      </c>
      <c r="P37" s="21">
        <f>IF(ISBLANK('Prediction Log'!$N37), "",'Prediction Log'!$O37-'Prediction Log'!$N37)</f>
        <v>35</v>
      </c>
      <c r="Q37" s="51" t="s">
        <v>175</v>
      </c>
      <c r="R37" s="52" t="str">
        <f>IF(ISBLANK('Prediction Log'!$N37), "",IF('Prediction Log'!$P37&lt;'Prediction Log'!$D37, "Y", IF('Prediction Log'!$P37='Prediction Log'!$D37, "PUSH", "N")))</f>
        <v>N</v>
      </c>
      <c r="S37" s="52" t="str">
        <f>IF(ISBLANK('Prediction Log'!$N37), "",IF('Prediction Log'!$P37&lt;'Prediction Log'!$E37, "Y", IF('Prediction Log'!$P37='Prediction Log'!$E37, "PUSH", "N")))</f>
        <v>N</v>
      </c>
      <c r="T37" s="53" t="str">
        <f>IF(ISBLANK('Prediction Log'!$N37),"",IF('Prediction Log'!$M37='Prediction Log'!$H37, "Y", "N"))</f>
        <v>Y</v>
      </c>
      <c r="U37" s="53" t="str">
        <f>Table3[[#This Row],[Home Team Covered Market]]</f>
        <v>N</v>
      </c>
      <c r="V37" s="53" t="str">
        <f>IF(ISBLANK('Prediction Log'!$N37), "",IF(AND('Prediction Log'!$T37="Y", 'Prediction Log'!$U37="Y"), "Y", "N"))</f>
        <v>N</v>
      </c>
      <c r="W37" s="54" t="str">
        <f>IF(ISBLANK('Prediction Log'!$N37),"",IF('Prediction Log'!$M37='Prediction Log'!$I37, "Y", "N"))</f>
        <v>Y</v>
      </c>
      <c r="X37" s="54" t="str">
        <f>IF(ISBLANK('Prediction Log'!$N37), "", IF(Table3[[#This Row],[Home Team Covered Market]]=Games!H37, "Y", "N"))</f>
        <v>Y</v>
      </c>
      <c r="Y37" s="55" t="str">
        <f>IF(ISBLANK('Prediction Log'!$N37), "",IF('Prediction Log'!$J37='Prediction Log'!$M37, "Y", "N"))</f>
        <v>Y</v>
      </c>
      <c r="Z37" s="54" t="str">
        <f>IF(ISBLANK('Prediction Log'!$N37), "",IF('Prediction Log'!$I37&lt;&gt;'Prediction Log'!$M37, "N",IF(AND('Prediction Log'!$E37&gt;0, 'Prediction Log'!$P37&gt;'Prediction Log'!$E37, 'Prediction Log'!$I37='Prediction Log'!$C37), "Y", IF(AND('Prediction Log'!$E37&lt;0, 'Prediction Log'!$P37&lt;'Prediction Log'!$E37,'Prediction Log'!$I37='Prediction Log'!$B37 ), "Y", IF('Prediction Log'!$P37='Prediction Log'!$E37, "PUSH", "N")))))</f>
        <v>Y</v>
      </c>
      <c r="AA37" s="54" t="str">
        <f>IF(ISBLANK('Prediction Log'!$N37), "",IF(AND('Prediction Log'!$W37="Y", 'Prediction Log'!$X37="Y"), "Y", "N"))</f>
        <v>Y</v>
      </c>
      <c r="AB37" s="53">
        <v>17.5</v>
      </c>
      <c r="AC37" s="53">
        <v>17.5</v>
      </c>
      <c r="AD37" s="54">
        <v>13</v>
      </c>
      <c r="AE37" s="54">
        <v>13</v>
      </c>
      <c r="AF37" s="35" t="str">
        <f>IF(OR(ISBLANK(Games!B37),ISBLANK('Prediction Log'!$M37)), "",IF(OR(AND('Prediction Log'!D37&lt;0, 'Prediction Log'!M37='Prediction Log'!B37), AND('Prediction Log'!D37&gt;0, 'Prediction Log'!C37='Prediction Log'!M37)),"Y", IF(ISBLANK(Games!$B$2), "","N")))</f>
        <v>Y</v>
      </c>
      <c r="AG37" s="4" t="str">
        <f>'Prediction Log'!$V37</f>
        <v>N</v>
      </c>
    </row>
    <row r="38" spans="1:33" x14ac:dyDescent="0.45">
      <c r="A38" s="43">
        <v>8</v>
      </c>
      <c r="B38" s="43" t="s">
        <v>55</v>
      </c>
      <c r="C38" s="43" t="s">
        <v>102</v>
      </c>
      <c r="D38" s="44">
        <v>2.5</v>
      </c>
      <c r="E38" s="44">
        <v>-8</v>
      </c>
      <c r="F38" s="45">
        <v>0.99152300000000004</v>
      </c>
      <c r="G38" s="23" t="s">
        <v>175</v>
      </c>
      <c r="H38" s="46" t="s">
        <v>102</v>
      </c>
      <c r="I38" s="47" t="s">
        <v>55</v>
      </c>
      <c r="J38" s="47" t="s">
        <v>55</v>
      </c>
      <c r="K38" s="48">
        <v>0.99152300000000004</v>
      </c>
      <c r="L38" s="49" t="s">
        <v>175</v>
      </c>
      <c r="M38" s="60" t="str">
        <f>IF(ISBLANK(Table3[[#This Row],[Home Final]]), "",IF(Table3[[#This Row],[Home Final]]&gt;Table3[[#This Row],[Away Final]],Table3[[#This Row],[Home]],Table3[[#This Row],[Away]]))</f>
        <v>BYU</v>
      </c>
      <c r="N38" s="50">
        <v>27</v>
      </c>
      <c r="O38" s="50">
        <v>14</v>
      </c>
      <c r="P38" s="21">
        <f>IF(ISBLANK('Prediction Log'!$N38), "",'Prediction Log'!$O38-'Prediction Log'!$N38)</f>
        <v>-13</v>
      </c>
      <c r="Q38" s="51" t="s">
        <v>175</v>
      </c>
      <c r="R38" s="52" t="str">
        <f>IF(ISBLANK('Prediction Log'!$N38), "",IF('Prediction Log'!$P38&lt;'Prediction Log'!$D38, "Y", IF('Prediction Log'!$P38='Prediction Log'!$D38, "PUSH", "N")))</f>
        <v>Y</v>
      </c>
      <c r="S38" s="52" t="str">
        <f>IF(ISBLANK('Prediction Log'!$N38), "",IF('Prediction Log'!$P38&lt;'Prediction Log'!$E38, "Y", IF('Prediction Log'!$P38='Prediction Log'!$E38, "PUSH", "N")))</f>
        <v>Y</v>
      </c>
      <c r="T38" s="53" t="str">
        <f>IF(ISBLANK('Prediction Log'!$N38),"",IF('Prediction Log'!$M38='Prediction Log'!$H38, "Y", "N"))</f>
        <v>N</v>
      </c>
      <c r="U38" s="53" t="str">
        <f>Table3[[#This Row],[Home Team Covered Market]]</f>
        <v>Y</v>
      </c>
      <c r="V38" s="53" t="str">
        <f>IF(ISBLANK('Prediction Log'!$N38), "",IF(AND('Prediction Log'!$T38="Y", 'Prediction Log'!$U38="Y"), "Y", "N"))</f>
        <v>N</v>
      </c>
      <c r="W38" s="54" t="str">
        <f>IF(ISBLANK('Prediction Log'!$N38),"",IF('Prediction Log'!$M38='Prediction Log'!$I38, "Y", "N"))</f>
        <v>Y</v>
      </c>
      <c r="X38" s="54" t="str">
        <f>IF(ISBLANK('Prediction Log'!$N38), "", IF(Table3[[#This Row],[Home Team Covered Market]]=Games!H38, "Y", "N"))</f>
        <v>Y</v>
      </c>
      <c r="Y38" s="55" t="str">
        <f>IF(ISBLANK('Prediction Log'!$N38), "",IF('Prediction Log'!$J38='Prediction Log'!$M38, "Y", "N"))</f>
        <v>Y</v>
      </c>
      <c r="Z38" s="54" t="str">
        <f>IF(ISBLANK('Prediction Log'!$N38), "",IF('Prediction Log'!$I38&lt;&gt;'Prediction Log'!$M38, "N",IF(AND('Prediction Log'!$E38&gt;0, 'Prediction Log'!$P38&gt;'Prediction Log'!$E38, 'Prediction Log'!$I38='Prediction Log'!$C38), "Y", IF(AND('Prediction Log'!$E38&lt;0, 'Prediction Log'!$P38&lt;'Prediction Log'!$E38,'Prediction Log'!$I38='Prediction Log'!$B38 ), "Y", IF('Prediction Log'!$P38='Prediction Log'!$E38, "PUSH", "N")))))</f>
        <v>Y</v>
      </c>
      <c r="AA38" s="54" t="str">
        <f>IF(ISBLANK('Prediction Log'!$N38), "",IF(AND('Prediction Log'!$W38="Y", 'Prediction Log'!$X38="Y"), "Y", "N"))</f>
        <v>Y</v>
      </c>
      <c r="AB38" s="53">
        <v>-15.5</v>
      </c>
      <c r="AC38" s="53">
        <v>15.5</v>
      </c>
      <c r="AD38" s="54">
        <v>5</v>
      </c>
      <c r="AE38" s="54">
        <v>5</v>
      </c>
      <c r="AF38" s="35" t="str">
        <f>IF(OR(ISBLANK(Games!B38),ISBLANK('Prediction Log'!$M38)), "",IF(OR(AND('Prediction Log'!D38&lt;0, 'Prediction Log'!M38='Prediction Log'!B38), AND('Prediction Log'!D38&gt;0, 'Prediction Log'!C38='Prediction Log'!M38)),"Y", IF(ISBLANK(Games!$B$2), "","N")))</f>
        <v>N</v>
      </c>
      <c r="AG38" s="4" t="str">
        <f>'Prediction Log'!$V38</f>
        <v>N</v>
      </c>
    </row>
    <row r="39" spans="1:33" x14ac:dyDescent="0.45">
      <c r="A39" s="56">
        <v>8</v>
      </c>
      <c r="B39" s="56" t="s">
        <v>70</v>
      </c>
      <c r="C39" s="56" t="s">
        <v>99</v>
      </c>
      <c r="D39" s="57">
        <v>-5.5</v>
      </c>
      <c r="E39" s="57">
        <v>-23.1</v>
      </c>
      <c r="F39" s="45">
        <v>0.998583</v>
      </c>
      <c r="G39" s="23" t="s">
        <v>175</v>
      </c>
      <c r="H39" s="46" t="s">
        <v>70</v>
      </c>
      <c r="I39" s="47" t="s">
        <v>70</v>
      </c>
      <c r="J39" s="47" t="s">
        <v>70</v>
      </c>
      <c r="K39" s="48">
        <v>0.998583</v>
      </c>
      <c r="L39" s="49" t="s">
        <v>175</v>
      </c>
      <c r="M39" s="60" t="str">
        <f>IF(ISBLANK(Table3[[#This Row],[Home Final]]), "",IF(Table3[[#This Row],[Home Final]]&gt;Table3[[#This Row],[Away Final]],Table3[[#This Row],[Home]],Table3[[#This Row],[Away]]))</f>
        <v>Kansas State</v>
      </c>
      <c r="N39" s="50">
        <v>41</v>
      </c>
      <c r="O39" s="50">
        <v>3</v>
      </c>
      <c r="P39" s="21">
        <f>IF(ISBLANK('Prediction Log'!$N39), "",'Prediction Log'!$O39-'Prediction Log'!$N39)</f>
        <v>-38</v>
      </c>
      <c r="Q39" s="51" t="s">
        <v>175</v>
      </c>
      <c r="R39" s="52" t="str">
        <f>IF(ISBLANK('Prediction Log'!$N39), "",IF('Prediction Log'!$P39&lt;'Prediction Log'!$D39, "Y", IF('Prediction Log'!$P39='Prediction Log'!$D39, "PUSH", "N")))</f>
        <v>Y</v>
      </c>
      <c r="S39" s="52" t="str">
        <f>IF(ISBLANK('Prediction Log'!$N39), "",IF('Prediction Log'!$P39&lt;'Prediction Log'!$E39, "Y", IF('Prediction Log'!$P39='Prediction Log'!$E39, "PUSH", "N")))</f>
        <v>Y</v>
      </c>
      <c r="T39" s="53" t="str">
        <f>IF(ISBLANK('Prediction Log'!$N39),"",IF('Prediction Log'!$M39='Prediction Log'!$H39, "Y", "N"))</f>
        <v>Y</v>
      </c>
      <c r="U39" s="53" t="str">
        <f>Table3[[#This Row],[Home Team Covered Market]]</f>
        <v>Y</v>
      </c>
      <c r="V39" s="53" t="str">
        <f>IF(ISBLANK('Prediction Log'!$N39), "",IF(AND('Prediction Log'!$T39="Y", 'Prediction Log'!$U39="Y"), "Y", "N"))</f>
        <v>Y</v>
      </c>
      <c r="W39" s="54" t="str">
        <f>IF(ISBLANK('Prediction Log'!$N39),"",IF('Prediction Log'!$M39='Prediction Log'!$I39, "Y", "N"))</f>
        <v>Y</v>
      </c>
      <c r="X39" s="54" t="str">
        <f>IF(ISBLANK('Prediction Log'!$N39), "", IF(Table3[[#This Row],[Home Team Covered Market]]=Games!H39, "Y", "N"))</f>
        <v>Y</v>
      </c>
      <c r="Y39" s="55" t="str">
        <f>IF(ISBLANK('Prediction Log'!$N39), "",IF('Prediction Log'!$J39='Prediction Log'!$M39, "Y", "N"))</f>
        <v>Y</v>
      </c>
      <c r="Z39" s="54" t="str">
        <f>IF(ISBLANK('Prediction Log'!$N39), "",IF('Prediction Log'!$I39&lt;&gt;'Prediction Log'!$M39, "N",IF(AND('Prediction Log'!$E39&gt;0, 'Prediction Log'!$P39&gt;'Prediction Log'!$E39, 'Prediction Log'!$I39='Prediction Log'!$C39), "Y", IF(AND('Prediction Log'!$E39&lt;0, 'Prediction Log'!$P39&lt;'Prediction Log'!$E39,'Prediction Log'!$I39='Prediction Log'!$B39 ), "Y", IF('Prediction Log'!$P39='Prediction Log'!$E39, "PUSH", "N")))))</f>
        <v>Y</v>
      </c>
      <c r="AA39" s="54" t="str">
        <f>IF(ISBLANK('Prediction Log'!$N39), "",IF(AND('Prediction Log'!$W39="Y", 'Prediction Log'!$X39="Y"), "Y", "N"))</f>
        <v>Y</v>
      </c>
      <c r="AB39" s="53">
        <v>32.5</v>
      </c>
      <c r="AC39" s="53">
        <v>32.5</v>
      </c>
      <c r="AD39" s="54">
        <v>14.899999999999999</v>
      </c>
      <c r="AE39" s="54">
        <v>14.899999999999999</v>
      </c>
      <c r="AF39" s="35" t="str">
        <f>IF(OR(ISBLANK(Games!B39),ISBLANK('Prediction Log'!$M39)), "",IF(OR(AND('Prediction Log'!D39&lt;0, 'Prediction Log'!M39='Prediction Log'!B39), AND('Prediction Log'!D39&gt;0, 'Prediction Log'!C39='Prediction Log'!M39)),"Y", IF(ISBLANK(Games!$B$2), "","N")))</f>
        <v>Y</v>
      </c>
      <c r="AG39" s="4" t="str">
        <f>'Prediction Log'!$V39</f>
        <v>Y</v>
      </c>
    </row>
    <row r="40" spans="1:33" x14ac:dyDescent="0.45">
      <c r="A40" s="43">
        <v>8</v>
      </c>
      <c r="B40" s="43" t="s">
        <v>61</v>
      </c>
      <c r="C40" s="43" t="s">
        <v>56</v>
      </c>
      <c r="D40" s="44">
        <v>-6</v>
      </c>
      <c r="E40" s="44">
        <v>-8.1</v>
      </c>
      <c r="F40" s="45">
        <v>0.84741999999999995</v>
      </c>
      <c r="G40" s="23" t="s">
        <v>175</v>
      </c>
      <c r="H40" s="46" t="s">
        <v>61</v>
      </c>
      <c r="I40" s="47" t="s">
        <v>61</v>
      </c>
      <c r="J40" s="47" t="s">
        <v>61</v>
      </c>
      <c r="K40" s="48">
        <v>0.84741999999999995</v>
      </c>
      <c r="L40" s="49" t="s">
        <v>175</v>
      </c>
      <c r="M40" s="60" t="str">
        <f>IF(ISBLANK(Table3[[#This Row],[Home Final]]), "",IF(Table3[[#This Row],[Home Final]]&gt;Table3[[#This Row],[Away Final]],Table3[[#This Row],[Home]],Table3[[#This Row],[Away]]))</f>
        <v>Charlotte</v>
      </c>
      <c r="N40" s="50">
        <v>7</v>
      </c>
      <c r="O40" s="50">
        <v>10</v>
      </c>
      <c r="P40" s="21">
        <f>IF(ISBLANK('Prediction Log'!$N40), "",'Prediction Log'!$O40-'Prediction Log'!$N40)</f>
        <v>3</v>
      </c>
      <c r="Q40" s="51" t="s">
        <v>175</v>
      </c>
      <c r="R40" s="52" t="str">
        <f>IF(ISBLANK('Prediction Log'!$N40), "",IF('Prediction Log'!$P40&lt;'Prediction Log'!$D40, "Y", IF('Prediction Log'!$P40='Prediction Log'!$D40, "PUSH", "N")))</f>
        <v>N</v>
      </c>
      <c r="S40" s="52" t="str">
        <f>IF(ISBLANK('Prediction Log'!$N40), "",IF('Prediction Log'!$P40&lt;'Prediction Log'!$E40, "Y", IF('Prediction Log'!$P40='Prediction Log'!$E40, "PUSH", "N")))</f>
        <v>N</v>
      </c>
      <c r="T40" s="53" t="str">
        <f>IF(ISBLANK('Prediction Log'!$N40),"",IF('Prediction Log'!$M40='Prediction Log'!$H40, "Y", "N"))</f>
        <v>N</v>
      </c>
      <c r="U40" s="53" t="str">
        <f>Table3[[#This Row],[Home Team Covered Market]]</f>
        <v>N</v>
      </c>
      <c r="V40" s="53" t="str">
        <f>IF(ISBLANK('Prediction Log'!$N40), "",IF(AND('Prediction Log'!$T40="Y", 'Prediction Log'!$U40="Y"), "Y", "N"))</f>
        <v>N</v>
      </c>
      <c r="W40" s="54" t="str">
        <f>IF(ISBLANK('Prediction Log'!$N40),"",IF('Prediction Log'!$M40='Prediction Log'!$I40, "Y", "N"))</f>
        <v>N</v>
      </c>
      <c r="X40" s="54" t="str">
        <f>IF(ISBLANK('Prediction Log'!$N40), "", IF(Table3[[#This Row],[Home Team Covered Market]]=Games!H40, "Y", "N"))</f>
        <v>N</v>
      </c>
      <c r="Y40" s="55" t="str">
        <f>IF(ISBLANK('Prediction Log'!$N40), "",IF('Prediction Log'!$J40='Prediction Log'!$M40, "Y", "N"))</f>
        <v>N</v>
      </c>
      <c r="Z40" s="54" t="str">
        <f>IF(ISBLANK('Prediction Log'!$N40), "",IF('Prediction Log'!$I40&lt;&gt;'Prediction Log'!$M40, "N",IF(AND('Prediction Log'!$E40&gt;0, 'Prediction Log'!$P40&gt;'Prediction Log'!$E40, 'Prediction Log'!$I40='Prediction Log'!$C40), "Y", IF(AND('Prediction Log'!$E40&lt;0, 'Prediction Log'!$P40&lt;'Prediction Log'!$E40,'Prediction Log'!$I40='Prediction Log'!$B40 ), "Y", IF('Prediction Log'!$P40='Prediction Log'!$E40, "PUSH", "N")))))</f>
        <v>N</v>
      </c>
      <c r="AA40" s="54" t="str">
        <f>IF(ISBLANK('Prediction Log'!$N40), "",IF(AND('Prediction Log'!$W40="Y", 'Prediction Log'!$X40="Y"), "Y", "N"))</f>
        <v>N</v>
      </c>
      <c r="AB40" s="53">
        <v>-9</v>
      </c>
      <c r="AC40" s="53">
        <v>9</v>
      </c>
      <c r="AD40" s="54">
        <v>-11.1</v>
      </c>
      <c r="AE40" s="54">
        <v>11.1</v>
      </c>
      <c r="AF40" s="35" t="str">
        <f>IF(OR(ISBLANK(Games!B40),ISBLANK('Prediction Log'!$M40)), "",IF(OR(AND('Prediction Log'!D40&lt;0, 'Prediction Log'!M40='Prediction Log'!B40), AND('Prediction Log'!D40&gt;0, 'Prediction Log'!C40='Prediction Log'!M40)),"Y", IF(ISBLANK(Games!$B$2), "","N")))</f>
        <v>N</v>
      </c>
      <c r="AG40" s="4" t="str">
        <f>'Prediction Log'!$V40</f>
        <v>N</v>
      </c>
    </row>
    <row r="41" spans="1:33" x14ac:dyDescent="0.45">
      <c r="A41" s="56">
        <v>8</v>
      </c>
      <c r="B41" s="56" t="s">
        <v>154</v>
      </c>
      <c r="C41" s="56" t="s">
        <v>156</v>
      </c>
      <c r="D41" s="57">
        <v>-1</v>
      </c>
      <c r="E41" s="57">
        <v>1.8</v>
      </c>
      <c r="F41" s="45">
        <v>0.315992</v>
      </c>
      <c r="G41" s="23" t="s">
        <v>174</v>
      </c>
      <c r="H41" s="46" t="s">
        <v>154</v>
      </c>
      <c r="I41" s="47" t="s">
        <v>156</v>
      </c>
      <c r="J41" s="47" t="s">
        <v>156</v>
      </c>
      <c r="K41" s="48">
        <v>0.68400799999999995</v>
      </c>
      <c r="L41" s="49" t="s">
        <v>175</v>
      </c>
      <c r="M41" s="60" t="str">
        <f>IF(ISBLANK(Table3[[#This Row],[Home Final]]), "",IF(Table3[[#This Row],[Home Final]]&gt;Table3[[#This Row],[Away Final]],Table3[[#This Row],[Home]],Table3[[#This Row],[Away]]))</f>
        <v>South Florida</v>
      </c>
      <c r="N41" s="50">
        <v>21</v>
      </c>
      <c r="O41" s="50">
        <v>24</v>
      </c>
      <c r="P41" s="21">
        <f>IF(ISBLANK('Prediction Log'!$N41), "",'Prediction Log'!$O41-'Prediction Log'!$N41)</f>
        <v>3</v>
      </c>
      <c r="Q41" s="51" t="s">
        <v>175</v>
      </c>
      <c r="R41" s="52" t="str">
        <f>IF(ISBLANK('Prediction Log'!$N41), "",IF('Prediction Log'!$P41&lt;'Prediction Log'!$D41, "Y", IF('Prediction Log'!$P41='Prediction Log'!$D41, "PUSH", "N")))</f>
        <v>N</v>
      </c>
      <c r="S41" s="52" t="str">
        <f>IF(ISBLANK('Prediction Log'!$N41), "",IF('Prediction Log'!$P41&lt;'Prediction Log'!$E41, "Y", IF('Prediction Log'!$P41='Prediction Log'!$E41, "PUSH", "N")))</f>
        <v>N</v>
      </c>
      <c r="T41" s="53" t="str">
        <f>IF(ISBLANK('Prediction Log'!$N41),"",IF('Prediction Log'!$M41='Prediction Log'!$H41, "Y", "N"))</f>
        <v>N</v>
      </c>
      <c r="U41" s="53" t="str">
        <f>Table3[[#This Row],[Home Team Covered Market]]</f>
        <v>N</v>
      </c>
      <c r="V41" s="53" t="str">
        <f>IF(ISBLANK('Prediction Log'!$N41), "",IF(AND('Prediction Log'!$T41="Y", 'Prediction Log'!$U41="Y"), "Y", "N"))</f>
        <v>N</v>
      </c>
      <c r="W41" s="54" t="str">
        <f>IF(ISBLANK('Prediction Log'!$N41),"",IF('Prediction Log'!$M41='Prediction Log'!$I41, "Y", "N"))</f>
        <v>Y</v>
      </c>
      <c r="X41" s="54" t="str">
        <f>IF(ISBLANK('Prediction Log'!$N41), "", IF(Table3[[#This Row],[Home Team Covered Market]]=Games!H41, "Y", "N"))</f>
        <v>Y</v>
      </c>
      <c r="Y41" s="55" t="str">
        <f>IF(ISBLANK('Prediction Log'!$N41), "",IF('Prediction Log'!$J41='Prediction Log'!$M41, "Y", "N"))</f>
        <v>Y</v>
      </c>
      <c r="Z41" s="54" t="str">
        <f>IF(ISBLANK('Prediction Log'!$N41), "",IF('Prediction Log'!$I41&lt;&gt;'Prediction Log'!$M41, "N",IF(AND('Prediction Log'!$E41&gt;0, 'Prediction Log'!$P41&gt;'Prediction Log'!$E41, 'Prediction Log'!$I41='Prediction Log'!$C41), "Y", IF(AND('Prediction Log'!$E41&lt;0, 'Prediction Log'!$P41&lt;'Prediction Log'!$E41,'Prediction Log'!$I41='Prediction Log'!$B41 ), "Y", IF('Prediction Log'!$P41='Prediction Log'!$E41, "PUSH", "N")))))</f>
        <v>Y</v>
      </c>
      <c r="AA41" s="54" t="str">
        <f>IF(ISBLANK('Prediction Log'!$N41), "",IF(AND('Prediction Log'!$W41="Y", 'Prediction Log'!$X41="Y"), "Y", "N"))</f>
        <v>Y</v>
      </c>
      <c r="AB41" s="53">
        <v>-4</v>
      </c>
      <c r="AC41" s="53">
        <v>4</v>
      </c>
      <c r="AD41" s="54">
        <v>1.2</v>
      </c>
      <c r="AE41" s="54">
        <v>1.2</v>
      </c>
      <c r="AF41" s="35" t="str">
        <f>IF(OR(ISBLANK(Games!B41),ISBLANK('Prediction Log'!$M41)), "",IF(OR(AND('Prediction Log'!D41&lt;0, 'Prediction Log'!M41='Prediction Log'!B41), AND('Prediction Log'!D41&gt;0, 'Prediction Log'!C41='Prediction Log'!M41)),"Y", IF(ISBLANK(Games!$B$2), "","N")))</f>
        <v>N</v>
      </c>
      <c r="AG41" s="4" t="str">
        <f>'Prediction Log'!$V41</f>
        <v>N</v>
      </c>
    </row>
    <row r="42" spans="1:33" x14ac:dyDescent="0.45">
      <c r="A42" s="43">
        <v>8</v>
      </c>
      <c r="B42" s="43" t="s">
        <v>155</v>
      </c>
      <c r="C42" s="43" t="s">
        <v>152</v>
      </c>
      <c r="D42" s="44">
        <v>6.5</v>
      </c>
      <c r="E42" s="44">
        <v>5.8</v>
      </c>
      <c r="F42" s="45">
        <v>0.22171299999999999</v>
      </c>
      <c r="G42" s="23" t="s">
        <v>175</v>
      </c>
      <c r="H42" s="46" t="s">
        <v>152</v>
      </c>
      <c r="I42" s="47" t="s">
        <v>152</v>
      </c>
      <c r="J42" s="47" t="s">
        <v>152</v>
      </c>
      <c r="K42" s="48">
        <v>0.77828699999999995</v>
      </c>
      <c r="L42" s="49" t="s">
        <v>174</v>
      </c>
      <c r="M42" s="60" t="str">
        <f>IF(ISBLANK(Table3[[#This Row],[Home Final]]), "",IF(Table3[[#This Row],[Home Final]]&gt;Table3[[#This Row],[Away Final]],Table3[[#This Row],[Home]],Table3[[#This Row],[Away]]))</f>
        <v>Buffalo</v>
      </c>
      <c r="N42" s="50">
        <v>6</v>
      </c>
      <c r="O42" s="50">
        <v>24</v>
      </c>
      <c r="P42" s="21">
        <f>IF(ISBLANK('Prediction Log'!$N42), "",'Prediction Log'!$O42-'Prediction Log'!$N42)</f>
        <v>18</v>
      </c>
      <c r="Q42" s="51" t="s">
        <v>175</v>
      </c>
      <c r="R42" s="52" t="str">
        <f>IF(ISBLANK('Prediction Log'!$N42), "",IF('Prediction Log'!$P42&lt;'Prediction Log'!$D42, "Y", IF('Prediction Log'!$P42='Prediction Log'!$D42, "PUSH", "N")))</f>
        <v>N</v>
      </c>
      <c r="S42" s="52" t="str">
        <f>IF(ISBLANK('Prediction Log'!$N42), "",IF('Prediction Log'!$P42&lt;'Prediction Log'!$E42, "Y", IF('Prediction Log'!$P42='Prediction Log'!$E42, "PUSH", "N")))</f>
        <v>N</v>
      </c>
      <c r="T42" s="53" t="str">
        <f>IF(ISBLANK('Prediction Log'!$N42),"",IF('Prediction Log'!$M42='Prediction Log'!$H42, "Y", "N"))</f>
        <v>Y</v>
      </c>
      <c r="U42" s="53" t="str">
        <f>Table3[[#This Row],[Home Team Covered Market]]</f>
        <v>N</v>
      </c>
      <c r="V42" s="53" t="str">
        <f>IF(ISBLANK('Prediction Log'!$N42), "",IF(AND('Prediction Log'!$T42="Y", 'Prediction Log'!$U42="Y"), "Y", "N"))</f>
        <v>N</v>
      </c>
      <c r="W42" s="54" t="str">
        <f>IF(ISBLANK('Prediction Log'!$N42),"",IF('Prediction Log'!$M42='Prediction Log'!$I42, "Y", "N"))</f>
        <v>Y</v>
      </c>
      <c r="X42" s="54" t="str">
        <f>IF(ISBLANK('Prediction Log'!$N42), "", IF(Table3[[#This Row],[Home Team Covered Market]]=Games!H42, "Y", "N"))</f>
        <v>N</v>
      </c>
      <c r="Y42" s="55" t="str">
        <f>IF(ISBLANK('Prediction Log'!$N42), "",IF('Prediction Log'!$J42='Prediction Log'!$M42, "Y", "N"))</f>
        <v>Y</v>
      </c>
      <c r="Z42" s="54" t="str">
        <f>IF(ISBLANK('Prediction Log'!$N42), "",IF('Prediction Log'!$I42&lt;&gt;'Prediction Log'!$M42, "N",IF(AND('Prediction Log'!$E42&gt;0, 'Prediction Log'!$P42&gt;'Prediction Log'!$E42, 'Prediction Log'!$I42='Prediction Log'!$C42), "Y", IF(AND('Prediction Log'!$E42&lt;0, 'Prediction Log'!$P42&lt;'Prediction Log'!$E42,'Prediction Log'!$I42='Prediction Log'!$B42 ), "Y", IF('Prediction Log'!$P42='Prediction Log'!$E42, "PUSH", "N")))))</f>
        <v>Y</v>
      </c>
      <c r="AA42" s="54" t="str">
        <f>IF(ISBLANK('Prediction Log'!$N42), "",IF(AND('Prediction Log'!$W42="Y", 'Prediction Log'!$X42="Y"), "Y", "N"))</f>
        <v>N</v>
      </c>
      <c r="AB42" s="53">
        <v>11.5</v>
      </c>
      <c r="AC42" s="53">
        <v>11.5</v>
      </c>
      <c r="AD42" s="54">
        <v>12.2</v>
      </c>
      <c r="AE42" s="54">
        <v>12.2</v>
      </c>
      <c r="AF42" s="35" t="str">
        <f>IF(OR(ISBLANK(Games!B42),ISBLANK('Prediction Log'!$M42)), "",IF(OR(AND('Prediction Log'!D42&lt;0, 'Prediction Log'!M42='Prediction Log'!B42), AND('Prediction Log'!D42&gt;0, 'Prediction Log'!C42='Prediction Log'!M42)),"Y", IF(ISBLANK(Games!$B$2), "","N")))</f>
        <v>Y</v>
      </c>
      <c r="AG42" s="4" t="str">
        <f>'Prediction Log'!$V42</f>
        <v>N</v>
      </c>
    </row>
    <row r="43" spans="1:33" x14ac:dyDescent="0.45">
      <c r="A43" s="56">
        <v>8</v>
      </c>
      <c r="B43" s="56" t="s">
        <v>151</v>
      </c>
      <c r="C43" s="56" t="s">
        <v>153</v>
      </c>
      <c r="D43" s="57">
        <v>5</v>
      </c>
      <c r="E43" s="57">
        <v>-0.7</v>
      </c>
      <c r="F43" s="45">
        <v>0.54930400000000001</v>
      </c>
      <c r="G43" s="23" t="s">
        <v>175</v>
      </c>
      <c r="H43" s="46" t="s">
        <v>153</v>
      </c>
      <c r="I43" s="47" t="s">
        <v>151</v>
      </c>
      <c r="J43" s="47" t="s">
        <v>151</v>
      </c>
      <c r="K43" s="48">
        <v>0.54930400000000001</v>
      </c>
      <c r="L43" s="49" t="s">
        <v>175</v>
      </c>
      <c r="M43" s="60" t="str">
        <f>IF(ISBLANK(Table3[[#This Row],[Home Final]]), "",IF(Table3[[#This Row],[Home Final]]&gt;Table3[[#This Row],[Away Final]],Table3[[#This Row],[Home]],Table3[[#This Row],[Away]]))</f>
        <v>Ball State</v>
      </c>
      <c r="N43" s="50">
        <v>24</v>
      </c>
      <c r="O43" s="50">
        <v>17</v>
      </c>
      <c r="P43" s="21">
        <f>IF(ISBLANK('Prediction Log'!$N43), "",'Prediction Log'!$O43-'Prediction Log'!$N43)</f>
        <v>-7</v>
      </c>
      <c r="Q43" s="51" t="s">
        <v>175</v>
      </c>
      <c r="R43" s="52" t="str">
        <f>IF(ISBLANK('Prediction Log'!$N43), "",IF('Prediction Log'!$P43&lt;'Prediction Log'!$D43, "Y", IF('Prediction Log'!$P43='Prediction Log'!$D43, "PUSH", "N")))</f>
        <v>Y</v>
      </c>
      <c r="S43" s="52" t="str">
        <f>IF(ISBLANK('Prediction Log'!$N43), "",IF('Prediction Log'!$P43&lt;'Prediction Log'!$E43, "Y", IF('Prediction Log'!$P43='Prediction Log'!$E43, "PUSH", "N")))</f>
        <v>Y</v>
      </c>
      <c r="T43" s="53" t="str">
        <f>IF(ISBLANK('Prediction Log'!$N43),"",IF('Prediction Log'!$M43='Prediction Log'!$H43, "Y", "N"))</f>
        <v>N</v>
      </c>
      <c r="U43" s="53" t="str">
        <f>Table3[[#This Row],[Home Team Covered Market]]</f>
        <v>Y</v>
      </c>
      <c r="V43" s="53" t="str">
        <f>IF(ISBLANK('Prediction Log'!$N43), "",IF(AND('Prediction Log'!$T43="Y", 'Prediction Log'!$U43="Y"), "Y", "N"))</f>
        <v>N</v>
      </c>
      <c r="W43" s="54" t="str">
        <f>IF(ISBLANK('Prediction Log'!$N43),"",IF('Prediction Log'!$M43='Prediction Log'!$I43, "Y", "N"))</f>
        <v>Y</v>
      </c>
      <c r="X43" s="54" t="str">
        <f>IF(ISBLANK('Prediction Log'!$N43), "", IF(Table3[[#This Row],[Home Team Covered Market]]=Games!H43, "Y", "N"))</f>
        <v>Y</v>
      </c>
      <c r="Y43" s="55" t="str">
        <f>IF(ISBLANK('Prediction Log'!$N43), "",IF('Prediction Log'!$J43='Prediction Log'!$M43, "Y", "N"))</f>
        <v>Y</v>
      </c>
      <c r="Z43" s="54" t="str">
        <f>IF(ISBLANK('Prediction Log'!$N43), "",IF('Prediction Log'!$I43&lt;&gt;'Prediction Log'!$M43, "N",IF(AND('Prediction Log'!$E43&gt;0, 'Prediction Log'!$P43&gt;'Prediction Log'!$E43, 'Prediction Log'!$I43='Prediction Log'!$C43), "Y", IF(AND('Prediction Log'!$E43&lt;0, 'Prediction Log'!$P43&lt;'Prediction Log'!$E43,'Prediction Log'!$I43='Prediction Log'!$B43 ), "Y", IF('Prediction Log'!$P43='Prediction Log'!$E43, "PUSH", "N")))))</f>
        <v>Y</v>
      </c>
      <c r="AA43" s="54" t="str">
        <f>IF(ISBLANK('Prediction Log'!$N43), "",IF(AND('Prediction Log'!$W43="Y", 'Prediction Log'!$X43="Y"), "Y", "N"))</f>
        <v>Y</v>
      </c>
      <c r="AB43" s="53">
        <v>-12</v>
      </c>
      <c r="AC43" s="53">
        <v>12</v>
      </c>
      <c r="AD43" s="54">
        <v>6.3</v>
      </c>
      <c r="AE43" s="54">
        <v>6.3</v>
      </c>
      <c r="AF43" s="35" t="str">
        <f>IF(OR(ISBLANK(Games!B43),ISBLANK('Prediction Log'!$M43)), "",IF(OR(AND('Prediction Log'!D43&lt;0, 'Prediction Log'!M43='Prediction Log'!B43), AND('Prediction Log'!D43&gt;0, 'Prediction Log'!C43='Prediction Log'!M43)),"Y", IF(ISBLANK(Games!$B$2), "","N")))</f>
        <v>N</v>
      </c>
      <c r="AG43" s="4" t="str">
        <f>'Prediction Log'!$V43</f>
        <v>N</v>
      </c>
    </row>
    <row r="44" spans="1:33" x14ac:dyDescent="0.45">
      <c r="A44" s="43">
        <f>IF(ISBLANK(Games!$B44), "",Games!A44)</f>
        <v>9</v>
      </c>
      <c r="B44" s="43" t="str">
        <f>IF(ISBLANK(Games!$B44), "",Games!B44)</f>
        <v>Virginia Tech</v>
      </c>
      <c r="C44" s="43" t="str">
        <f>IF(ISBLANK(Games!$B44), "",Games!C44)</f>
        <v>Syracuse</v>
      </c>
      <c r="D44" s="44">
        <f>IF(ISBLANK(Games!$B44), "",Games!D44)</f>
        <v>-2.5</v>
      </c>
      <c r="E44" s="44">
        <f>IF(ISBLANK(Games!$B44), "",Games!E44)</f>
        <v>7.9</v>
      </c>
      <c r="F44" s="45">
        <f>'Calc - Win Probability'!N44</f>
        <v>0.22767799999999999</v>
      </c>
      <c r="G44" s="23" t="str">
        <f>Games!H44</f>
        <v>N</v>
      </c>
      <c r="H44" s="46" t="str">
        <f>IF(ISBLANK(Games!B44), "", IF('Prediction Log'!$D44&lt;0, 'Prediction Log'!$B44, 'Prediction Log'!$C44))</f>
        <v>Virginia Tech</v>
      </c>
      <c r="I44" s="47" t="str">
        <f>IF(ISBLANK(Games!$B44), "",Games!F44)</f>
        <v>Syracuse</v>
      </c>
      <c r="J44" s="47" t="str">
        <f>IF('Prediction Log'!$F44&gt;0.5, 'Prediction Log'!$B44, IF('Prediction Log'!$F44&lt;0.5, 'Prediction Log'!$C44, "PICK"))</f>
        <v>Syracuse</v>
      </c>
      <c r="K44" s="48">
        <f>IF(ISBLANK(Games!B44), "",IF('Prediction Log'!$J44='Prediction Log'!$B44, 'Prediction Log'!$F44, 1-'Prediction Log'!$F44))</f>
        <v>0.77232199999999995</v>
      </c>
      <c r="L44" s="49" t="str">
        <f>IF(ISBLANK(Games!$B44), "",Games!I44)</f>
        <v>Y</v>
      </c>
      <c r="M44" s="60" t="str">
        <f>IF(ISBLANK(Table3[[#This Row],[Home Final]]), "",IF(Table3[[#This Row],[Home Final]]&gt;Table3[[#This Row],[Away Final]],Table3[[#This Row],[Home]],Table3[[#This Row],[Away]]))</f>
        <v>Virginia Tech</v>
      </c>
      <c r="N44" s="50">
        <v>38</v>
      </c>
      <c r="O44" s="50">
        <v>10</v>
      </c>
      <c r="P44" s="21">
        <f>IF(ISBLANK('Prediction Log'!$N44), "",'Prediction Log'!$O44-'Prediction Log'!$N44)</f>
        <v>-28</v>
      </c>
      <c r="Q44" s="51" t="s">
        <v>175</v>
      </c>
      <c r="R44" s="52" t="str">
        <f>IF(ISBLANK('Prediction Log'!$N44), "",IF('Prediction Log'!$P44&lt;'Prediction Log'!$D44, "Y", IF('Prediction Log'!$P44='Prediction Log'!$D44, "PUSH", "N")))</f>
        <v>Y</v>
      </c>
      <c r="S44" s="52" t="str">
        <f>IF(ISBLANK('Prediction Log'!$N44), "",IF('Prediction Log'!$P44&lt;'Prediction Log'!$E44, "Y", IF('Prediction Log'!$P44='Prediction Log'!$E44, "PUSH", "N")))</f>
        <v>Y</v>
      </c>
      <c r="T44" s="53" t="str">
        <f>IF(ISBLANK('Prediction Log'!$N44),"",IF('Prediction Log'!$M44='Prediction Log'!$H44, "Y", "N"))</f>
        <v>Y</v>
      </c>
      <c r="U44" s="53" t="str">
        <f>Table3[[#This Row],[Home Team Covered Market]]</f>
        <v>Y</v>
      </c>
      <c r="V44" s="53" t="str">
        <f>IF(ISBLANK('Prediction Log'!$N44), "",IF(AND('Prediction Log'!$T44="Y", 'Prediction Log'!$U44="Y"), "Y", "N"))</f>
        <v>Y</v>
      </c>
      <c r="W44" s="54" t="str">
        <f>IF(ISBLANK('Prediction Log'!$N44),"",IF('Prediction Log'!$M44='Prediction Log'!$I44, "Y", "N"))</f>
        <v>N</v>
      </c>
      <c r="X44" s="54" t="str">
        <f>IF(ISBLANK('Prediction Log'!$N44), "", IF(Table3[[#This Row],[Home Team Covered Market]]=Games!H44, "Y", "N"))</f>
        <v>N</v>
      </c>
      <c r="Y44" s="55" t="str">
        <f>IF(ISBLANK('Prediction Log'!$N44), "",IF('Prediction Log'!$J44='Prediction Log'!$M44, "Y", "N"))</f>
        <v>N</v>
      </c>
      <c r="Z44" s="54" t="str">
        <f>IF(ISBLANK('Prediction Log'!$N44), "",IF('Prediction Log'!$I44&lt;&gt;'Prediction Log'!$M44, "N",IF(AND('Prediction Log'!$E44&gt;0, 'Prediction Log'!$P44&gt;'Prediction Log'!$E44, 'Prediction Log'!$I44='Prediction Log'!$C44), "Y", IF(AND('Prediction Log'!$E44&lt;0, 'Prediction Log'!$P44&lt;'Prediction Log'!$E44,'Prediction Log'!$I44='Prediction Log'!$B44 ), "Y", IF('Prediction Log'!$P44='Prediction Log'!$E44, "PUSH", "N")))))</f>
        <v>N</v>
      </c>
      <c r="AA44" s="54" t="str">
        <f>IF(ISBLANK('Prediction Log'!$N44), "",IF(AND('Prediction Log'!$W44="Y", 'Prediction Log'!$X44="Y"), "Y", "N"))</f>
        <v>N</v>
      </c>
      <c r="AB44" s="53">
        <v>25.5</v>
      </c>
      <c r="AC44" s="53">
        <v>25.5</v>
      </c>
      <c r="AD44" s="54">
        <v>-35.9</v>
      </c>
      <c r="AE44" s="54">
        <v>35.9</v>
      </c>
      <c r="AF44" s="35" t="str">
        <f>IF(OR(ISBLANK(Games!B44),ISBLANK('Prediction Log'!$M44)), "",IF(OR(AND('Prediction Log'!D44&lt;0, 'Prediction Log'!M44='Prediction Log'!B44), AND('Prediction Log'!D44&gt;0, 'Prediction Log'!C44='Prediction Log'!M44)),"Y", IF(ISBLANK(Games!$B$2), "","N")))</f>
        <v>Y</v>
      </c>
      <c r="AG44" s="4" t="str">
        <f>'Prediction Log'!$V44</f>
        <v>Y</v>
      </c>
    </row>
    <row r="45" spans="1:33" x14ac:dyDescent="0.45">
      <c r="A45" s="56">
        <f>IF(ISBLANK(Games!$B45), "",Games!A45)</f>
        <v>9</v>
      </c>
      <c r="B45" s="56" t="str">
        <f>IF(ISBLANK(Games!$B45), "",Games!B45)</f>
        <v>Wake Forest</v>
      </c>
      <c r="C45" s="56" t="str">
        <f>IF(ISBLANK(Games!$B45), "",Games!C45)</f>
        <v>Florida State</v>
      </c>
      <c r="D45" s="57">
        <f>IF(ISBLANK(Games!$B45), "",Games!D45)</f>
        <v>20.5</v>
      </c>
      <c r="E45" s="57">
        <f>IF(ISBLANK(Games!$B45), "",Games!E45)</f>
        <v>17.2</v>
      </c>
      <c r="F45" s="45">
        <f>'Calc - Win Probability'!N45</f>
        <v>1.1094E-2</v>
      </c>
      <c r="G45" s="23" t="str">
        <f>Games!H45</f>
        <v>Y</v>
      </c>
      <c r="H45" s="46" t="str">
        <f>IF(ISBLANK(Games!B45), "", IF('Prediction Log'!$D45&lt;0, 'Prediction Log'!$B45, 'Prediction Log'!$C45))</f>
        <v>Florida State</v>
      </c>
      <c r="I45" s="47" t="str">
        <f>IF(ISBLANK(Games!$B45), "",Games!F45)</f>
        <v>Florida State</v>
      </c>
      <c r="J45" s="47" t="str">
        <f>IF('Prediction Log'!$F45&gt;0.5, 'Prediction Log'!$B45, IF('Prediction Log'!$F45&lt;0.5, 'Prediction Log'!$C45, "PICK"))</f>
        <v>Florida State</v>
      </c>
      <c r="K45" s="48">
        <f>IF(ISBLANK(Games!B45), "",IF('Prediction Log'!$J45='Prediction Log'!$B45, 'Prediction Log'!$F45, 1-'Prediction Log'!$F45))</f>
        <v>0.98890599999999995</v>
      </c>
      <c r="L45" s="49" t="str">
        <f>IF(ISBLANK(Games!$B45), "",Games!I45)</f>
        <v>N</v>
      </c>
      <c r="M45" s="60" t="str">
        <f>IF(ISBLANK(Table3[[#This Row],[Home Final]]), "",IF(Table3[[#This Row],[Home Final]]&gt;Table3[[#This Row],[Away Final]],Table3[[#This Row],[Home]],Table3[[#This Row],[Away]]))</f>
        <v>Florida State</v>
      </c>
      <c r="N45" s="50">
        <v>16</v>
      </c>
      <c r="O45" s="50">
        <v>41</v>
      </c>
      <c r="P45" s="21">
        <f>IF(ISBLANK('Prediction Log'!$N45), "",'Prediction Log'!$O45-'Prediction Log'!$N45)</f>
        <v>25</v>
      </c>
      <c r="Q45" s="51" t="s">
        <v>175</v>
      </c>
      <c r="R45" s="52" t="str">
        <f>IF(ISBLANK('Prediction Log'!$N45), "",IF('Prediction Log'!$P45&lt;'Prediction Log'!$D45, "Y", IF('Prediction Log'!$P45='Prediction Log'!$D45, "PUSH", "N")))</f>
        <v>N</v>
      </c>
      <c r="S45" s="52" t="str">
        <f>IF(ISBLANK('Prediction Log'!$N45), "",IF('Prediction Log'!$P45&lt;'Prediction Log'!$E45, "Y", IF('Prediction Log'!$P45='Prediction Log'!$E45, "PUSH", "N")))</f>
        <v>N</v>
      </c>
      <c r="T45" s="53" t="str">
        <f>IF(ISBLANK('Prediction Log'!$N45),"",IF('Prediction Log'!$M45='Prediction Log'!$H45, "Y", "N"))</f>
        <v>Y</v>
      </c>
      <c r="U45" s="53" t="str">
        <f>Table3[[#This Row],[Home Team Covered Market]]</f>
        <v>N</v>
      </c>
      <c r="V45" s="53" t="str">
        <f>IF(ISBLANK('Prediction Log'!$N45), "",IF(AND('Prediction Log'!$T45="Y", 'Prediction Log'!$U45="Y"), "Y", "N"))</f>
        <v>N</v>
      </c>
      <c r="W45" s="54" t="str">
        <f>IF(ISBLANK('Prediction Log'!$N45),"",IF('Prediction Log'!$M45='Prediction Log'!$I45, "Y", "N"))</f>
        <v>Y</v>
      </c>
      <c r="X45" s="54" t="str">
        <f>IF(ISBLANK('Prediction Log'!$N45), "", IF(Table3[[#This Row],[Home Team Covered Market]]=Games!H45, "Y", "N"))</f>
        <v>N</v>
      </c>
      <c r="Y45" s="55" t="str">
        <f>IF(ISBLANK('Prediction Log'!$N45), "",IF('Prediction Log'!$J45='Prediction Log'!$M45, "Y", "N"))</f>
        <v>Y</v>
      </c>
      <c r="Z45" s="54" t="str">
        <f>IF(ISBLANK('Prediction Log'!$N45), "",IF('Prediction Log'!$I45&lt;&gt;'Prediction Log'!$M45, "N",IF(AND('Prediction Log'!$E45&gt;0, 'Prediction Log'!$P45&gt;'Prediction Log'!$E45, 'Prediction Log'!$I45='Prediction Log'!$C45), "Y", IF(AND('Prediction Log'!$E45&lt;0, 'Prediction Log'!$P45&lt;'Prediction Log'!$E45,'Prediction Log'!$I45='Prediction Log'!$B45 ), "Y", IF('Prediction Log'!$P45='Prediction Log'!$E45, "PUSH", "N")))))</f>
        <v>Y</v>
      </c>
      <c r="AA45" s="54" t="str">
        <f>IF(ISBLANK('Prediction Log'!$N45), "",IF(AND('Prediction Log'!$W45="Y", 'Prediction Log'!$X45="Y"), "Y", "N"))</f>
        <v>N</v>
      </c>
      <c r="AB45" s="53">
        <v>4.5</v>
      </c>
      <c r="AC45" s="53">
        <v>4.5</v>
      </c>
      <c r="AD45" s="54">
        <v>7.8000000000000007</v>
      </c>
      <c r="AE45" s="54">
        <v>7.8000000000000007</v>
      </c>
      <c r="AF45" s="35" t="str">
        <f>IF(OR(ISBLANK(Games!B45),ISBLANK('Prediction Log'!$M45)), "",IF(OR(AND('Prediction Log'!D45&lt;0, 'Prediction Log'!M45='Prediction Log'!B45), AND('Prediction Log'!D45&gt;0, 'Prediction Log'!C45='Prediction Log'!M45)),"Y", IF(ISBLANK(Games!$B$2), "","N")))</f>
        <v>Y</v>
      </c>
      <c r="AG45" s="4" t="str">
        <f>'Prediction Log'!$V45</f>
        <v>N</v>
      </c>
    </row>
    <row r="46" spans="1:33" x14ac:dyDescent="0.45">
      <c r="A46" s="43">
        <f>IF(ISBLANK(Games!$B46), "",Games!A46)</f>
        <v>9</v>
      </c>
      <c r="B46" s="43" t="str">
        <f>IF(ISBLANK(Games!$B46), "",Games!B46)</f>
        <v>Kansas</v>
      </c>
      <c r="C46" s="43" t="str">
        <f>IF(ISBLANK(Games!$B46), "",Games!C46)</f>
        <v>Oklahoma</v>
      </c>
      <c r="D46" s="44">
        <f>IF(ISBLANK(Games!$B46), "",Games!D46)</f>
        <v>10.5</v>
      </c>
      <c r="E46" s="44">
        <f>IF(ISBLANK(Games!$B46), "",Games!E46)</f>
        <v>24.2</v>
      </c>
      <c r="F46" s="45">
        <f>'Calc - Win Probability'!N46</f>
        <v>1.6249999999999999E-3</v>
      </c>
      <c r="G46" s="23" t="str">
        <f>Games!H46</f>
        <v>N</v>
      </c>
      <c r="H46" s="46" t="str">
        <f>IF(ISBLANK(Games!B46), "", IF('Prediction Log'!$D46&lt;0, 'Prediction Log'!$B46, 'Prediction Log'!$C46))</f>
        <v>Oklahoma</v>
      </c>
      <c r="I46" s="47" t="str">
        <f>IF(ISBLANK(Games!$B46), "",Games!F46)</f>
        <v>Oklahoma</v>
      </c>
      <c r="J46" s="47" t="str">
        <f>IF('Prediction Log'!$F46&gt;0.5, 'Prediction Log'!$B46, IF('Prediction Log'!$F46&lt;0.5, 'Prediction Log'!$C46, "PICK"))</f>
        <v>Oklahoma</v>
      </c>
      <c r="K46" s="48">
        <f>IF(ISBLANK(Games!B46), "",IF('Prediction Log'!$J46='Prediction Log'!$B46, 'Prediction Log'!$F46, 1-'Prediction Log'!$F46))</f>
        <v>0.99837500000000001</v>
      </c>
      <c r="L46" s="49" t="str">
        <f>IF(ISBLANK(Games!$B46), "",Games!I46)</f>
        <v>Y</v>
      </c>
      <c r="M46" s="60" t="str">
        <f>IF(ISBLANK(Table3[[#This Row],[Home Final]]), "",IF(Table3[[#This Row],[Home Final]]&gt;Table3[[#This Row],[Away Final]],Table3[[#This Row],[Home]],Table3[[#This Row],[Away]]))</f>
        <v>Kansas</v>
      </c>
      <c r="N46" s="50">
        <v>38</v>
      </c>
      <c r="O46" s="50">
        <v>33</v>
      </c>
      <c r="P46" s="21">
        <f>IF(ISBLANK('Prediction Log'!$N46), "",'Prediction Log'!$O46-'Prediction Log'!$N46)</f>
        <v>-5</v>
      </c>
      <c r="Q46" s="51" t="s">
        <v>175</v>
      </c>
      <c r="R46" s="52" t="str">
        <f>IF(ISBLANK('Prediction Log'!$N46), "",IF('Prediction Log'!$P46&lt;'Prediction Log'!$D46, "Y", IF('Prediction Log'!$P46='Prediction Log'!$D46, "PUSH", "N")))</f>
        <v>Y</v>
      </c>
      <c r="S46" s="52" t="str">
        <f>IF(ISBLANK('Prediction Log'!$N46), "",IF('Prediction Log'!$P46&lt;'Prediction Log'!$E46, "Y", IF('Prediction Log'!$P46='Prediction Log'!$E46, "PUSH", "N")))</f>
        <v>Y</v>
      </c>
      <c r="T46" s="53" t="str">
        <f>IF(ISBLANK('Prediction Log'!$N46),"",IF('Prediction Log'!$M46='Prediction Log'!$H46, "Y", "N"))</f>
        <v>N</v>
      </c>
      <c r="U46" s="53" t="str">
        <f>Table3[[#This Row],[Home Team Covered Market]]</f>
        <v>Y</v>
      </c>
      <c r="V46" s="53" t="str">
        <f>IF(ISBLANK('Prediction Log'!$N46), "",IF(AND('Prediction Log'!$T46="Y", 'Prediction Log'!$U46="Y"), "Y", "N"))</f>
        <v>N</v>
      </c>
      <c r="W46" s="54" t="str">
        <f>IF(ISBLANK('Prediction Log'!$N46),"",IF('Prediction Log'!$M46='Prediction Log'!$I46, "Y", "N"))</f>
        <v>N</v>
      </c>
      <c r="X46" s="54" t="str">
        <f>IF(ISBLANK('Prediction Log'!$N46), "", IF(Table3[[#This Row],[Home Team Covered Market]]=Games!H46, "Y", "N"))</f>
        <v>N</v>
      </c>
      <c r="Y46" s="55" t="str">
        <f>IF(ISBLANK('Prediction Log'!$N46), "",IF('Prediction Log'!$J46='Prediction Log'!$M46, "Y", "N"))</f>
        <v>N</v>
      </c>
      <c r="Z46" s="54" t="str">
        <f>IF(ISBLANK('Prediction Log'!$N46), "",IF('Prediction Log'!$I46&lt;&gt;'Prediction Log'!$M46, "N",IF(AND('Prediction Log'!$E46&gt;0, 'Prediction Log'!$P46&gt;'Prediction Log'!$E46, 'Prediction Log'!$I46='Prediction Log'!$C46), "Y", IF(AND('Prediction Log'!$E46&lt;0, 'Prediction Log'!$P46&lt;'Prediction Log'!$E46,'Prediction Log'!$I46='Prediction Log'!$B46 ), "Y", IF('Prediction Log'!$P46='Prediction Log'!$E46, "PUSH", "N")))))</f>
        <v>N</v>
      </c>
      <c r="AA46" s="54" t="str">
        <f>IF(ISBLANK('Prediction Log'!$N46), "",IF(AND('Prediction Log'!$W46="Y", 'Prediction Log'!$X46="Y"), "Y", "N"))</f>
        <v>N</v>
      </c>
      <c r="AB46" s="53">
        <v>-15.5</v>
      </c>
      <c r="AC46" s="53">
        <v>15.5</v>
      </c>
      <c r="AD46" s="54">
        <v>-29.2</v>
      </c>
      <c r="AE46" s="54">
        <v>29.2</v>
      </c>
      <c r="AF46" s="36" t="str">
        <f>IF(OR(ISBLANK(Games!B46),ISBLANK('Prediction Log'!$M46)), "",IF(OR(AND('Prediction Log'!D46&lt;0, 'Prediction Log'!M46='Prediction Log'!B46), AND('Prediction Log'!D46&gt;0, 'Prediction Log'!C46='Prediction Log'!M46)),"Y", IF(ISBLANK(Games!$B$2), "","N")))</f>
        <v>N</v>
      </c>
      <c r="AG46" s="5" t="str">
        <f>'Prediction Log'!$V46</f>
        <v>N</v>
      </c>
    </row>
    <row r="47" spans="1:33" x14ac:dyDescent="0.45">
      <c r="A47" s="56">
        <f>IF(ISBLANK(Games!$B47), "",Games!A47)</f>
        <v>9</v>
      </c>
      <c r="B47" s="56" t="str">
        <f>IF(ISBLANK(Games!$B47), "",Games!B47)</f>
        <v>Florida</v>
      </c>
      <c r="C47" s="56" t="str">
        <f>IF(ISBLANK(Games!$B47), "",Games!C47)</f>
        <v>Georgia</v>
      </c>
      <c r="D47" s="57">
        <f>IF(ISBLANK(Games!$B47), "",Games!D47)</f>
        <v>14.5</v>
      </c>
      <c r="E47" s="57">
        <f>IF(ISBLANK(Games!$B47), "",Games!E47)</f>
        <v>20</v>
      </c>
      <c r="F47" s="45">
        <f>'Calc - Win Probability'!N47</f>
        <v>9.3670000000000003E-3</v>
      </c>
      <c r="G47" s="23" t="str">
        <f>Games!H47</f>
        <v>N</v>
      </c>
      <c r="H47" s="46" t="str">
        <f>IF(ISBLANK(Games!B47), "", IF('Prediction Log'!$D47&lt;0, 'Prediction Log'!$B47, 'Prediction Log'!$C47))</f>
        <v>Georgia</v>
      </c>
      <c r="I47" s="47" t="str">
        <f>IF(ISBLANK(Games!$B47), "",Games!F47)</f>
        <v>Georgia</v>
      </c>
      <c r="J47" s="47" t="str">
        <f>IF('Prediction Log'!$F47&gt;0.5, 'Prediction Log'!$B47, IF('Prediction Log'!$F47&lt;0.5, 'Prediction Log'!$C47, "PICK"))</f>
        <v>Georgia</v>
      </c>
      <c r="K47" s="48">
        <f>IF(ISBLANK(Games!B47), "",IF('Prediction Log'!$J47='Prediction Log'!$B47, 'Prediction Log'!$F47, 1-'Prediction Log'!$F47))</f>
        <v>0.99063299999999999</v>
      </c>
      <c r="L47" s="49" t="str">
        <f>IF(ISBLANK(Games!$B47), "",Games!I47)</f>
        <v>Y</v>
      </c>
      <c r="M47" s="60" t="str">
        <f>IF(ISBLANK(Table3[[#This Row],[Home Final]]), "",IF(Table3[[#This Row],[Home Final]]&gt;Table3[[#This Row],[Away Final]],Table3[[#This Row],[Home]],Table3[[#This Row],[Away]]))</f>
        <v>Georgia</v>
      </c>
      <c r="N47" s="50">
        <v>20</v>
      </c>
      <c r="O47" s="50">
        <v>43</v>
      </c>
      <c r="P47" s="21">
        <f>IF(ISBLANK('Prediction Log'!$N47), "",'Prediction Log'!$O47-'Prediction Log'!$N47)</f>
        <v>23</v>
      </c>
      <c r="Q47" s="51" t="s">
        <v>175</v>
      </c>
      <c r="R47" s="52" t="str">
        <f>IF(ISBLANK('Prediction Log'!$N47), "",IF('Prediction Log'!$P47&lt;'Prediction Log'!$D47, "Y", IF('Prediction Log'!$P47='Prediction Log'!$D47, "PUSH", "N")))</f>
        <v>N</v>
      </c>
      <c r="S47" s="52" t="str">
        <f>IF(ISBLANK('Prediction Log'!$N47), "",IF('Prediction Log'!$P47&lt;'Prediction Log'!$E47, "Y", IF('Prediction Log'!$P47='Prediction Log'!$E47, "PUSH", "N")))</f>
        <v>N</v>
      </c>
      <c r="T47" s="53" t="str">
        <f>IF(ISBLANK('Prediction Log'!$N47),"",IF('Prediction Log'!$M47='Prediction Log'!$H47, "Y", "N"))</f>
        <v>Y</v>
      </c>
      <c r="U47" s="53" t="str">
        <f>Table3[[#This Row],[Home Team Covered Market]]</f>
        <v>N</v>
      </c>
      <c r="V47" s="53" t="str">
        <f>IF(ISBLANK('Prediction Log'!$N47), "",IF(AND('Prediction Log'!$T47="Y", 'Prediction Log'!$U47="Y"), "Y", "N"))</f>
        <v>N</v>
      </c>
      <c r="W47" s="54" t="str">
        <f>IF(ISBLANK('Prediction Log'!$N47),"",IF('Prediction Log'!$M47='Prediction Log'!$I47, "Y", "N"))</f>
        <v>Y</v>
      </c>
      <c r="X47" s="54" t="str">
        <f>IF(ISBLANK('Prediction Log'!$N47), "", IF(Table3[[#This Row],[Home Team Covered Market]]=Games!H47, "Y", "N"))</f>
        <v>Y</v>
      </c>
      <c r="Y47" s="55" t="str">
        <f>IF(ISBLANK('Prediction Log'!$N47), "",IF('Prediction Log'!$J47='Prediction Log'!$M47, "Y", "N"))</f>
        <v>Y</v>
      </c>
      <c r="Z47" s="54" t="str">
        <f>IF(ISBLANK('Prediction Log'!$N47), "",IF('Prediction Log'!$I47&lt;&gt;'Prediction Log'!$M47, "N",IF(AND('Prediction Log'!$E47&gt;0, 'Prediction Log'!$P47&gt;'Prediction Log'!$E47, 'Prediction Log'!$I47='Prediction Log'!$C47), "Y", IF(AND('Prediction Log'!$E47&lt;0, 'Prediction Log'!$P47&lt;'Prediction Log'!$E47,'Prediction Log'!$I47='Prediction Log'!$B47 ), "Y", IF('Prediction Log'!$P47='Prediction Log'!$E47, "PUSH", "N")))))</f>
        <v>Y</v>
      </c>
      <c r="AA47" s="54" t="str">
        <f>IF(ISBLANK('Prediction Log'!$N47), "",IF(AND('Prediction Log'!$W47="Y", 'Prediction Log'!$X47="Y"), "Y", "N"))</f>
        <v>Y</v>
      </c>
      <c r="AB47" s="53">
        <v>8.5</v>
      </c>
      <c r="AC47" s="53">
        <v>8.5</v>
      </c>
      <c r="AD47" s="54">
        <v>3</v>
      </c>
      <c r="AE47" s="54">
        <v>3</v>
      </c>
    </row>
    <row r="48" spans="1:33" x14ac:dyDescent="0.45">
      <c r="A48" s="43">
        <f>IF(ISBLANK(Games!$B48), "",Games!A48)</f>
        <v>9</v>
      </c>
      <c r="B48" s="43" t="str">
        <f>IF(ISBLANK(Games!$B48), "",Games!B48)</f>
        <v>Texas</v>
      </c>
      <c r="C48" s="43" t="str">
        <f>IF(ISBLANK(Games!$B48), "",Games!C48)</f>
        <v>BYU</v>
      </c>
      <c r="D48" s="44">
        <f>IF(ISBLANK(Games!$B48), "",Games!D48)</f>
        <v>-17.5</v>
      </c>
      <c r="E48" s="44">
        <f>IF(ISBLANK(Games!$B48), "",Games!E48)</f>
        <v>-18</v>
      </c>
      <c r="F48" s="45">
        <f>'Calc - Win Probability'!N48</f>
        <v>0.94769899999999996</v>
      </c>
      <c r="G48" s="23" t="str">
        <f>Games!H48</f>
        <v>Y</v>
      </c>
      <c r="H48" s="46" t="str">
        <f>IF(ISBLANK(Games!B48), "", IF('Prediction Log'!$D48&lt;0, 'Prediction Log'!$B48, 'Prediction Log'!$C48))</f>
        <v>Texas</v>
      </c>
      <c r="I48" s="47" t="str">
        <f>IF(ISBLANK(Games!$B48), "",Games!F48)</f>
        <v>Texas</v>
      </c>
      <c r="J48" s="47" t="str">
        <f>IF('Prediction Log'!$F48&gt;0.5, 'Prediction Log'!$B48, IF('Prediction Log'!$F48&lt;0.5, 'Prediction Log'!$C48, "PICK"))</f>
        <v>Texas</v>
      </c>
      <c r="K48" s="48">
        <f>IF(ISBLANK(Games!B48), "",IF('Prediction Log'!$J48='Prediction Log'!$B48, 'Prediction Log'!$F48, 1-'Prediction Log'!$F48))</f>
        <v>0.94769899999999996</v>
      </c>
      <c r="L48" s="49" t="str">
        <f>IF(ISBLANK(Games!$B48), "",Games!I48)</f>
        <v>Y</v>
      </c>
      <c r="M48" s="60" t="str">
        <f>IF(ISBLANK(Table3[[#This Row],[Home Final]]), "",IF(Table3[[#This Row],[Home Final]]&gt;Table3[[#This Row],[Away Final]],Table3[[#This Row],[Home]],Table3[[#This Row],[Away]]))</f>
        <v>Texas</v>
      </c>
      <c r="N48" s="50">
        <v>35</v>
      </c>
      <c r="O48" s="50">
        <v>6</v>
      </c>
      <c r="P48" s="21">
        <f>IF(ISBLANK('Prediction Log'!$N48), "",'Prediction Log'!$O48-'Prediction Log'!$N48)</f>
        <v>-29</v>
      </c>
      <c r="Q48" s="51" t="s">
        <v>175</v>
      </c>
      <c r="R48" s="52" t="str">
        <f>IF(ISBLANK('Prediction Log'!$N48), "",IF('Prediction Log'!$P48&lt;'Prediction Log'!$D48, "Y", IF('Prediction Log'!$P48='Prediction Log'!$D48, "PUSH", "N")))</f>
        <v>Y</v>
      </c>
      <c r="S48" s="52" t="str">
        <f>IF(ISBLANK('Prediction Log'!$N48), "",IF('Prediction Log'!$P48&lt;'Prediction Log'!$E48, "Y", IF('Prediction Log'!$P48='Prediction Log'!$E48, "PUSH", "N")))</f>
        <v>Y</v>
      </c>
      <c r="T48" s="53" t="str">
        <f>IF(ISBLANK('Prediction Log'!$N48),"",IF('Prediction Log'!$M48='Prediction Log'!$H48, "Y", "N"))</f>
        <v>Y</v>
      </c>
      <c r="U48" s="53" t="str">
        <f>Table3[[#This Row],[Home Team Covered Market]]</f>
        <v>Y</v>
      </c>
      <c r="V48" s="53" t="str">
        <f>IF(ISBLANK('Prediction Log'!$N48), "",IF(AND('Prediction Log'!$T48="Y", 'Prediction Log'!$U48="Y"), "Y", "N"))</f>
        <v>Y</v>
      </c>
      <c r="W48" s="54" t="str">
        <f>IF(ISBLANK('Prediction Log'!$N48),"",IF('Prediction Log'!$M48='Prediction Log'!$I48, "Y", "N"))</f>
        <v>Y</v>
      </c>
      <c r="X48" s="54" t="str">
        <f>IF(ISBLANK('Prediction Log'!$N48), "", IF(Table3[[#This Row],[Home Team Covered Market]]=Games!H48, "Y", "N"))</f>
        <v>Y</v>
      </c>
      <c r="Y48" s="55" t="str">
        <f>IF(ISBLANK('Prediction Log'!$N48), "",IF('Prediction Log'!$J48='Prediction Log'!$M48, "Y", "N"))</f>
        <v>Y</v>
      </c>
      <c r="Z48" s="54" t="str">
        <f>IF(ISBLANK('Prediction Log'!$N48), "",IF('Prediction Log'!$I48&lt;&gt;'Prediction Log'!$M48, "N",IF(AND('Prediction Log'!$E48&gt;0, 'Prediction Log'!$P48&gt;'Prediction Log'!$E48, 'Prediction Log'!$I48='Prediction Log'!$C48), "Y", IF(AND('Prediction Log'!$E48&lt;0, 'Prediction Log'!$P48&lt;'Prediction Log'!$E48,'Prediction Log'!$I48='Prediction Log'!$B48 ), "Y", IF('Prediction Log'!$P48='Prediction Log'!$E48, "PUSH", "N")))))</f>
        <v>Y</v>
      </c>
      <c r="AA48" s="54" t="str">
        <f>IF(ISBLANK('Prediction Log'!$N48), "",IF(AND('Prediction Log'!$W48="Y", 'Prediction Log'!$X48="Y"), "Y", "N"))</f>
        <v>Y</v>
      </c>
      <c r="AB48" s="53">
        <v>11.5</v>
      </c>
      <c r="AC48" s="53">
        <v>11.5</v>
      </c>
      <c r="AD48" s="54">
        <v>11</v>
      </c>
      <c r="AE48" s="54">
        <v>11</v>
      </c>
    </row>
    <row r="49" spans="1:31" x14ac:dyDescent="0.45">
      <c r="A49" s="56">
        <f>IF(ISBLANK(Games!$B49), "",Games!A49)</f>
        <v>9</v>
      </c>
      <c r="B49" s="56" t="str">
        <f>IF(ISBLANK(Games!$B49), "",Games!B49)</f>
        <v>Utah</v>
      </c>
      <c r="C49" s="56" t="str">
        <f>IF(ISBLANK(Games!$B49), "",Games!C49)</f>
        <v>Oregon</v>
      </c>
      <c r="D49" s="57">
        <f>IF(ISBLANK(Games!$B49), "",Games!D49)</f>
        <v>6.5</v>
      </c>
      <c r="E49" s="57">
        <f>IF(ISBLANK(Games!$B49), "",Games!E49)</f>
        <v>5.8</v>
      </c>
      <c r="F49" s="45">
        <f>'Calc - Win Probability'!N49</f>
        <v>0.36194300000000001</v>
      </c>
      <c r="G49" s="23" t="str">
        <f>Games!H49</f>
        <v>Y</v>
      </c>
      <c r="H49" s="46" t="str">
        <f>IF(ISBLANK(Games!B49), "", IF('Prediction Log'!$D49&lt;0, 'Prediction Log'!$B49, 'Prediction Log'!$C49))</f>
        <v>Oregon</v>
      </c>
      <c r="I49" s="47" t="str">
        <f>IF(ISBLANK(Games!$B49), "",Games!F49)</f>
        <v>Oregon</v>
      </c>
      <c r="J49" s="47" t="str">
        <f>IF('Prediction Log'!$F49&gt;0.5, 'Prediction Log'!$B49, IF('Prediction Log'!$F49&lt;0.5, 'Prediction Log'!$C49, "PICK"))</f>
        <v>Oregon</v>
      </c>
      <c r="K49" s="48">
        <f>IF(ISBLANK(Games!B49), "",IF('Prediction Log'!$J49='Prediction Log'!$B49, 'Prediction Log'!$F49, 1-'Prediction Log'!$F49))</f>
        <v>0.63805699999999999</v>
      </c>
      <c r="L49" s="49" t="str">
        <f>IF(ISBLANK(Games!$B49), "",Games!I49)</f>
        <v>N</v>
      </c>
      <c r="M49" s="60" t="str">
        <f>IF(ISBLANK(Table3[[#This Row],[Home Final]]), "",IF(Table3[[#This Row],[Home Final]]&gt;Table3[[#This Row],[Away Final]],Table3[[#This Row],[Home]],Table3[[#This Row],[Away]]))</f>
        <v>Oregon</v>
      </c>
      <c r="N49" s="50">
        <v>6</v>
      </c>
      <c r="O49" s="50">
        <v>35</v>
      </c>
      <c r="P49" s="21">
        <f>IF(ISBLANK('Prediction Log'!$N49), "",'Prediction Log'!$O49-'Prediction Log'!$N49)</f>
        <v>29</v>
      </c>
      <c r="Q49" s="51" t="s">
        <v>175</v>
      </c>
      <c r="R49" s="52" t="str">
        <f>IF(ISBLANK('Prediction Log'!$N49), "",IF('Prediction Log'!$P49&lt;'Prediction Log'!$D49, "Y", IF('Prediction Log'!$P49='Prediction Log'!$D49, "PUSH", "N")))</f>
        <v>N</v>
      </c>
      <c r="S49" s="52" t="str">
        <f>IF(ISBLANK('Prediction Log'!$N49), "",IF('Prediction Log'!$P49&lt;'Prediction Log'!$E49, "Y", IF('Prediction Log'!$P49='Prediction Log'!$E49, "PUSH", "N")))</f>
        <v>N</v>
      </c>
      <c r="T49" s="53" t="str">
        <f>IF(ISBLANK('Prediction Log'!$N49),"",IF('Prediction Log'!$M49='Prediction Log'!$H49, "Y", "N"))</f>
        <v>Y</v>
      </c>
      <c r="U49" s="53" t="str">
        <f>Table3[[#This Row],[Home Team Covered Market]]</f>
        <v>N</v>
      </c>
      <c r="V49" s="53" t="str">
        <f>IF(ISBLANK('Prediction Log'!$N49), "",IF(AND('Prediction Log'!$T49="Y", 'Prediction Log'!$U49="Y"), "Y", "N"))</f>
        <v>N</v>
      </c>
      <c r="W49" s="54" t="str">
        <f>IF(ISBLANK('Prediction Log'!$N49),"",IF('Prediction Log'!$M49='Prediction Log'!$I49, "Y", "N"))</f>
        <v>Y</v>
      </c>
      <c r="X49" s="54" t="str">
        <f>IF(ISBLANK('Prediction Log'!$N49), "", IF(Table3[[#This Row],[Home Team Covered Market]]=Games!H49, "Y", "N"))</f>
        <v>N</v>
      </c>
      <c r="Y49" s="55" t="str">
        <f>IF(ISBLANK('Prediction Log'!$N49), "",IF('Prediction Log'!$J49='Prediction Log'!$M49, "Y", "N"))</f>
        <v>Y</v>
      </c>
      <c r="Z49" s="54" t="str">
        <f>IF(ISBLANK('Prediction Log'!$N49), "",IF('Prediction Log'!$I49&lt;&gt;'Prediction Log'!$M49, "N",IF(AND('Prediction Log'!$E49&gt;0, 'Prediction Log'!$P49&gt;'Prediction Log'!$E49, 'Prediction Log'!$I49='Prediction Log'!$C49), "Y", IF(AND('Prediction Log'!$E49&lt;0, 'Prediction Log'!$P49&lt;'Prediction Log'!$E49,'Prediction Log'!$I49='Prediction Log'!$B49 ), "Y", IF('Prediction Log'!$P49='Prediction Log'!$E49, "PUSH", "N")))))</f>
        <v>Y</v>
      </c>
      <c r="AA49" s="54" t="str">
        <f>IF(ISBLANK('Prediction Log'!$N49), "",IF(AND('Prediction Log'!$W49="Y", 'Prediction Log'!$X49="Y"), "Y", "N"))</f>
        <v>N</v>
      </c>
      <c r="AB49" s="53">
        <v>22.5</v>
      </c>
      <c r="AC49" s="53">
        <v>22.5</v>
      </c>
      <c r="AD49" s="54">
        <v>23.2</v>
      </c>
      <c r="AE49" s="54">
        <v>23.2</v>
      </c>
    </row>
    <row r="50" spans="1:31" x14ac:dyDescent="0.45">
      <c r="A50" s="43">
        <f>IF(ISBLANK(Games!$B50), "",Games!A50)</f>
        <v>9</v>
      </c>
      <c r="B50" s="43" t="str">
        <f>IF(ISBLANK(Games!$B50), "",Games!B50)</f>
        <v>Rice</v>
      </c>
      <c r="C50" s="43" t="str">
        <f>IF(ISBLANK(Games!$B50), "",Games!C50)</f>
        <v>Tulane</v>
      </c>
      <c r="D50" s="44">
        <f>IF(ISBLANK(Games!$B50), "",Games!D50)</f>
        <v>11.5</v>
      </c>
      <c r="E50" s="44">
        <f>IF(ISBLANK(Games!$B50), "",Games!E50)</f>
        <v>1.9</v>
      </c>
      <c r="F50" s="45">
        <f>'Calc - Win Probability'!N50</f>
        <v>0.16292200000000001</v>
      </c>
      <c r="G50" s="23" t="str">
        <f>Games!H50</f>
        <v>Y</v>
      </c>
      <c r="H50" s="46" t="str">
        <f>IF(ISBLANK(Games!B50), "", IF('Prediction Log'!$D50&lt;0, 'Prediction Log'!$B50, 'Prediction Log'!$C50))</f>
        <v>Tulane</v>
      </c>
      <c r="I50" s="47" t="str">
        <f>IF(ISBLANK(Games!$B50), "",Games!F50)</f>
        <v>Tulane</v>
      </c>
      <c r="J50" s="47" t="str">
        <f>IF('Prediction Log'!$F50&gt;0.5, 'Prediction Log'!$B50, IF('Prediction Log'!$F50&lt;0.5, 'Prediction Log'!$C50, "PICK"))</f>
        <v>Tulane</v>
      </c>
      <c r="K50" s="48">
        <f>IF(ISBLANK(Games!B50), "",IF('Prediction Log'!$J50='Prediction Log'!$B50, 'Prediction Log'!$F50, 1-'Prediction Log'!$F50))</f>
        <v>0.83707799999999999</v>
      </c>
      <c r="L50" s="49" t="str">
        <f>IF(ISBLANK(Games!$B50), "",Games!I50)</f>
        <v>N</v>
      </c>
      <c r="M50" s="60" t="str">
        <f>IF(ISBLANK(Table3[[#This Row],[Home Final]]), "",IF(Table3[[#This Row],[Home Final]]&gt;Table3[[#This Row],[Away Final]],Table3[[#This Row],[Home]],Table3[[#This Row],[Away]]))</f>
        <v>Tulane</v>
      </c>
      <c r="N50" s="50">
        <v>28</v>
      </c>
      <c r="O50" s="50">
        <v>30</v>
      </c>
      <c r="P50" s="21">
        <f>IF(ISBLANK('Prediction Log'!$N50), "",'Prediction Log'!$O50-'Prediction Log'!$N50)</f>
        <v>2</v>
      </c>
      <c r="Q50" s="51" t="s">
        <v>174</v>
      </c>
      <c r="R50" s="52" t="str">
        <f>IF(ISBLANK('Prediction Log'!$N50), "",IF('Prediction Log'!$P50&lt;'Prediction Log'!$D50, "Y", IF('Prediction Log'!$P50='Prediction Log'!$D50, "PUSH", "N")))</f>
        <v>Y</v>
      </c>
      <c r="S50" s="52" t="str">
        <f>IF(ISBLANK('Prediction Log'!$N50), "",IF('Prediction Log'!$P50&lt;'Prediction Log'!$E50, "Y", IF('Prediction Log'!$P50='Prediction Log'!$E50, "PUSH", "N")))</f>
        <v>N</v>
      </c>
      <c r="T50" s="53" t="str">
        <f>IF(ISBLANK('Prediction Log'!$N50),"",IF('Prediction Log'!$M50='Prediction Log'!$H50, "Y", "N"))</f>
        <v>Y</v>
      </c>
      <c r="U50" s="53" t="str">
        <f>Table3[[#This Row],[Home Team Covered Market]]</f>
        <v>Y</v>
      </c>
      <c r="V50" s="53" t="str">
        <f>IF(ISBLANK('Prediction Log'!$N50), "",IF(AND('Prediction Log'!$T50="Y", 'Prediction Log'!$U50="Y"), "Y", "N"))</f>
        <v>Y</v>
      </c>
      <c r="W50" s="54" t="str">
        <f>IF(ISBLANK('Prediction Log'!$N50),"",IF('Prediction Log'!$M50='Prediction Log'!$I50, "Y", "N"))</f>
        <v>Y</v>
      </c>
      <c r="X50" s="54" t="str">
        <f>IF(ISBLANK('Prediction Log'!$N50), "", IF(Table3[[#This Row],[Home Team Covered Market]]=Games!H50, "Y", "N"))</f>
        <v>Y</v>
      </c>
      <c r="Y50" s="55" t="str">
        <f>IF(ISBLANK('Prediction Log'!$N50), "",IF('Prediction Log'!$J50='Prediction Log'!$M50, "Y", "N"))</f>
        <v>Y</v>
      </c>
      <c r="Z50" s="54" t="str">
        <f>IF(ISBLANK('Prediction Log'!$N50), "",IF('Prediction Log'!$I50&lt;&gt;'Prediction Log'!$M50, "N",IF(AND('Prediction Log'!$E50&gt;0, 'Prediction Log'!$P50&gt;'Prediction Log'!$E50, 'Prediction Log'!$I50='Prediction Log'!$C50), "Y", IF(AND('Prediction Log'!$E50&lt;0, 'Prediction Log'!$P50&lt;'Prediction Log'!$E50,'Prediction Log'!$I50='Prediction Log'!$B50 ), "Y", IF('Prediction Log'!$P50='Prediction Log'!$E50, "PUSH", "N")))))</f>
        <v>Y</v>
      </c>
      <c r="AA50" s="54" t="str">
        <f>IF(ISBLANK('Prediction Log'!$N50), "",IF(AND('Prediction Log'!$W50="Y", 'Prediction Log'!$X50="Y"), "Y", "N"))</f>
        <v>Y</v>
      </c>
      <c r="AB50" s="53">
        <v>-9.5</v>
      </c>
      <c r="AC50" s="53">
        <v>9.5</v>
      </c>
      <c r="AD50" s="54">
        <v>0.10000000000000009</v>
      </c>
      <c r="AE50" s="54">
        <v>0.10000000000000009</v>
      </c>
    </row>
    <row r="51" spans="1:31" x14ac:dyDescent="0.45">
      <c r="A51" s="56">
        <f>IF(ISBLANK(Games!$B51), "",Games!A51)</f>
        <v>9</v>
      </c>
      <c r="B51" s="56" t="str">
        <f>IF(ISBLANK(Games!$B51), "",Games!B51)</f>
        <v>Colorado State</v>
      </c>
      <c r="C51" s="56" t="str">
        <f>IF(ISBLANK(Games!$B51), "",Games!C51)</f>
        <v>Air Force</v>
      </c>
      <c r="D51" s="57">
        <f>IF(ISBLANK(Games!$B51), "",Games!D51)</f>
        <v>11.5</v>
      </c>
      <c r="E51" s="57">
        <f>IF(ISBLANK(Games!$B51), "",Games!E51)</f>
        <v>19.100000000000001</v>
      </c>
      <c r="F51" s="45">
        <f>'Calc - Win Probability'!N51</f>
        <v>3.6240000000000001E-3</v>
      </c>
      <c r="G51" s="23" t="str">
        <f>Games!H51</f>
        <v>N</v>
      </c>
      <c r="H51" s="46" t="str">
        <f>IF(ISBLANK(Games!B51), "", IF('Prediction Log'!$D51&lt;0, 'Prediction Log'!$B51, 'Prediction Log'!$C51))</f>
        <v>Air Force</v>
      </c>
      <c r="I51" s="47" t="str">
        <f>IF(ISBLANK(Games!$B51), "",Games!F51)</f>
        <v>Air Force</v>
      </c>
      <c r="J51" s="47" t="str">
        <f>IF('Prediction Log'!$F51&gt;0.5, 'Prediction Log'!$B51, IF('Prediction Log'!$F51&lt;0.5, 'Prediction Log'!$C51, "PICK"))</f>
        <v>Air Force</v>
      </c>
      <c r="K51" s="48">
        <f>IF(ISBLANK(Games!B51), "",IF('Prediction Log'!$J51='Prediction Log'!$B51, 'Prediction Log'!$F51, 1-'Prediction Log'!$F51))</f>
        <v>0.99637600000000004</v>
      </c>
      <c r="L51" s="49" t="str">
        <f>IF(ISBLANK(Games!$B51), "",Games!I51)</f>
        <v>Y</v>
      </c>
      <c r="M51" s="60" t="str">
        <f>IF(ISBLANK(Table3[[#This Row],[Home Final]]), "",IF(Table3[[#This Row],[Home Final]]&gt;Table3[[#This Row],[Away Final]],Table3[[#This Row],[Home]],Table3[[#This Row],[Away]]))</f>
        <v>Air Force</v>
      </c>
      <c r="N51" s="50">
        <v>13</v>
      </c>
      <c r="O51" s="50">
        <v>30</v>
      </c>
      <c r="P51" s="21">
        <f>IF(ISBLANK('Prediction Log'!$N51), "",'Prediction Log'!$O51-'Prediction Log'!$N51)</f>
        <v>17</v>
      </c>
      <c r="Q51" s="51" t="s">
        <v>707</v>
      </c>
      <c r="R51" s="52" t="str">
        <f>IF(ISBLANK('Prediction Log'!$N51), "",IF('Prediction Log'!$P51&lt;'Prediction Log'!$D51, "Y", IF('Prediction Log'!$P51='Prediction Log'!$D51, "PUSH", "N")))</f>
        <v>N</v>
      </c>
      <c r="S51" s="52" t="str">
        <f>IF(ISBLANK('Prediction Log'!$N51), "",IF('Prediction Log'!$P51&lt;'Prediction Log'!$E51, "Y", IF('Prediction Log'!$P51='Prediction Log'!$E51, "PUSH", "N")))</f>
        <v>Y</v>
      </c>
      <c r="T51" s="53" t="str">
        <f>IF(ISBLANK('Prediction Log'!$N51),"",IF('Prediction Log'!$M51='Prediction Log'!$H51, "Y", "N"))</f>
        <v>Y</v>
      </c>
      <c r="U51" s="53" t="str">
        <f>Table3[[#This Row],[Home Team Covered Market]]</f>
        <v>N</v>
      </c>
      <c r="V51" s="53" t="str">
        <f>IF(ISBLANK('Prediction Log'!$N51), "",IF(AND('Prediction Log'!$T51="Y", 'Prediction Log'!$U51="Y"), "Y", "N"))</f>
        <v>N</v>
      </c>
      <c r="W51" s="54" t="str">
        <f>IF(ISBLANK('Prediction Log'!$N51),"",IF('Prediction Log'!$M51='Prediction Log'!$I51, "Y", "N"))</f>
        <v>Y</v>
      </c>
      <c r="X51" s="54" t="str">
        <f>IF(ISBLANK('Prediction Log'!$N51), "", IF(Table3[[#This Row],[Home Team Covered Market]]=Games!H51, "Y", "N"))</f>
        <v>Y</v>
      </c>
      <c r="Y51" s="55" t="str">
        <f>IF(ISBLANK('Prediction Log'!$N51), "",IF('Prediction Log'!$J51='Prediction Log'!$M51, "Y", "N"))</f>
        <v>Y</v>
      </c>
      <c r="Z51" s="54" t="str">
        <f>IF(ISBLANK('Prediction Log'!$N51), "",IF('Prediction Log'!$I51&lt;&gt;'Prediction Log'!$M51, "N",IF(AND('Prediction Log'!$E51&gt;0, 'Prediction Log'!$P51&gt;'Prediction Log'!$E51, 'Prediction Log'!$I51='Prediction Log'!$C51), "Y", IF(AND('Prediction Log'!$E51&lt;0, 'Prediction Log'!$P51&lt;'Prediction Log'!$E51,'Prediction Log'!$I51='Prediction Log'!$B51 ), "Y", IF('Prediction Log'!$P51='Prediction Log'!$E51, "PUSH", "N")))))</f>
        <v>N</v>
      </c>
      <c r="AA51" s="54" t="str">
        <f>IF(ISBLANK('Prediction Log'!$N51), "",IF(AND('Prediction Log'!$W51="Y", 'Prediction Log'!$X51="Y"), "Y", "N"))</f>
        <v>Y</v>
      </c>
      <c r="AB51" s="53" t="s">
        <v>707</v>
      </c>
      <c r="AC51" s="53" t="s">
        <v>707</v>
      </c>
      <c r="AD51" s="54" t="s">
        <v>707</v>
      </c>
      <c r="AE51" s="54" t="s">
        <v>707</v>
      </c>
    </row>
    <row r="52" spans="1:31" x14ac:dyDescent="0.45">
      <c r="A52" s="43">
        <f>IF(ISBLANK(Games!$B52), "",Games!A52)</f>
        <v>9</v>
      </c>
      <c r="B52" s="43" t="str">
        <f>IF(ISBLANK(Games!$B52), "",Games!B52)</f>
        <v>Wisconsin</v>
      </c>
      <c r="C52" s="43" t="str">
        <f>IF(ISBLANK(Games!$B52), "",Games!C52)</f>
        <v>Ohio State</v>
      </c>
      <c r="D52" s="44">
        <f>IF(ISBLANK(Games!$B52), "",Games!D52)</f>
        <v>14.5</v>
      </c>
      <c r="E52" s="44">
        <f>IF(ISBLANK(Games!$B52), "",Games!E52)</f>
        <v>20.6</v>
      </c>
      <c r="F52" s="45">
        <f>'Calc - Win Probability'!N52</f>
        <v>4.5069999999999997E-3</v>
      </c>
      <c r="G52" s="23" t="str">
        <f>Games!H52</f>
        <v>N</v>
      </c>
      <c r="H52" s="46" t="str">
        <f>IF(ISBLANK(Games!B52), "", IF('Prediction Log'!$D52&lt;0, 'Prediction Log'!$B52, 'Prediction Log'!$C52))</f>
        <v>Ohio State</v>
      </c>
      <c r="I52" s="47" t="str">
        <f>IF(ISBLANK(Games!$B52), "",Games!F52)</f>
        <v>Ohio State</v>
      </c>
      <c r="J52" s="47" t="str">
        <f>IF('Prediction Log'!$F52&gt;0.5, 'Prediction Log'!$B52, IF('Prediction Log'!$F52&lt;0.5, 'Prediction Log'!$C52, "PICK"))</f>
        <v>Ohio State</v>
      </c>
      <c r="K52" s="48">
        <f>IF(ISBLANK(Games!B52), "",IF('Prediction Log'!$J52='Prediction Log'!$B52, 'Prediction Log'!$F52, 1-'Prediction Log'!$F52))</f>
        <v>0.99549299999999996</v>
      </c>
      <c r="L52" s="49" t="str">
        <f>IF(ISBLANK(Games!$B52), "",Games!I52)</f>
        <v>Y</v>
      </c>
      <c r="M52" s="60" t="str">
        <f>IF(ISBLANK(Table3[[#This Row],[Home Final]]), "",IF(Table3[[#This Row],[Home Final]]&gt;Table3[[#This Row],[Away Final]],Table3[[#This Row],[Home]],Table3[[#This Row],[Away]]))</f>
        <v>Ohio State</v>
      </c>
      <c r="N52" s="50">
        <v>10</v>
      </c>
      <c r="O52" s="50">
        <v>24</v>
      </c>
      <c r="P52" s="21">
        <f>IF(ISBLANK('Prediction Log'!$N52), "",'Prediction Log'!$O52-'Prediction Log'!$N52)</f>
        <v>14</v>
      </c>
      <c r="Q52" s="51" t="s">
        <v>707</v>
      </c>
      <c r="R52" s="52" t="str">
        <f>IF(ISBLANK('Prediction Log'!$N52), "",IF('Prediction Log'!$P52&lt;'Prediction Log'!$D52, "Y", IF('Prediction Log'!$P52='Prediction Log'!$D52, "PUSH", "N")))</f>
        <v>Y</v>
      </c>
      <c r="S52" s="52" t="str">
        <f>IF(ISBLANK('Prediction Log'!$N52), "",IF('Prediction Log'!$P52&lt;'Prediction Log'!$E52, "Y", IF('Prediction Log'!$P52='Prediction Log'!$E52, "PUSH", "N")))</f>
        <v>Y</v>
      </c>
      <c r="T52" s="53" t="str">
        <f>IF(ISBLANK('Prediction Log'!$N52),"",IF('Prediction Log'!$M52='Prediction Log'!$H52, "Y", "N"))</f>
        <v>Y</v>
      </c>
      <c r="U52" s="53" t="str">
        <f>Table3[[#This Row],[Home Team Covered Market]]</f>
        <v>Y</v>
      </c>
      <c r="V52" s="53" t="str">
        <f>IF(ISBLANK('Prediction Log'!$N52), "",IF(AND('Prediction Log'!$T52="Y", 'Prediction Log'!$U52="Y"), "Y", "N"))</f>
        <v>Y</v>
      </c>
      <c r="W52" s="54" t="str">
        <f>IF(ISBLANK('Prediction Log'!$N52),"",IF('Prediction Log'!$M52='Prediction Log'!$I52, "Y", "N"))</f>
        <v>Y</v>
      </c>
      <c r="X52" s="54" t="str">
        <f>IF(ISBLANK('Prediction Log'!$N52), "", IF(Table3[[#This Row],[Home Team Covered Market]]=Games!H52, "Y", "N"))</f>
        <v>N</v>
      </c>
      <c r="Y52" s="55" t="str">
        <f>IF(ISBLANK('Prediction Log'!$N52), "",IF('Prediction Log'!$J52='Prediction Log'!$M52, "Y", "N"))</f>
        <v>Y</v>
      </c>
      <c r="Z52" s="54" t="str">
        <f>IF(ISBLANK('Prediction Log'!$N52), "",IF('Prediction Log'!$I52&lt;&gt;'Prediction Log'!$M52, "N",IF(AND('Prediction Log'!$E52&gt;0, 'Prediction Log'!$P52&gt;'Prediction Log'!$E52, 'Prediction Log'!$I52='Prediction Log'!$C52), "Y", IF(AND('Prediction Log'!$E52&lt;0, 'Prediction Log'!$P52&lt;'Prediction Log'!$E52,'Prediction Log'!$I52='Prediction Log'!$B52 ), "Y", IF('Prediction Log'!$P52='Prediction Log'!$E52, "PUSH", "N")))))</f>
        <v>N</v>
      </c>
      <c r="AA52" s="54" t="str">
        <f>IF(ISBLANK('Prediction Log'!$N52), "",IF(AND('Prediction Log'!$W52="Y", 'Prediction Log'!$X52="Y"), "Y", "N"))</f>
        <v>N</v>
      </c>
      <c r="AB52" s="53" t="s">
        <v>707</v>
      </c>
      <c r="AC52" s="53" t="s">
        <v>707</v>
      </c>
      <c r="AD52" s="54" t="s">
        <v>707</v>
      </c>
      <c r="AE52" s="54" t="s">
        <v>707</v>
      </c>
    </row>
    <row r="53" spans="1:31" x14ac:dyDescent="0.45">
      <c r="A53" s="56">
        <f>IF(ISBLANK(Games!$B53), "",Games!A53)</f>
        <v>9</v>
      </c>
      <c r="B53" s="56" t="str">
        <f>IF(ISBLANK(Games!$B53), "",Games!B53)</f>
        <v>Ole Miss</v>
      </c>
      <c r="C53" s="56" t="str">
        <f>IF(ISBLANK(Games!$B53), "",Games!C53)</f>
        <v>Vanderbilt</v>
      </c>
      <c r="D53" s="57">
        <f>IF(ISBLANK(Games!$B53), "",Games!D53)</f>
        <v>-25.5</v>
      </c>
      <c r="E53" s="57">
        <f>IF(ISBLANK(Games!$B53), "",Games!E53)</f>
        <v>-21.6</v>
      </c>
      <c r="F53" s="45">
        <f>'Calc - Win Probability'!N53</f>
        <v>0.99434699999999998</v>
      </c>
      <c r="G53" s="23" t="str">
        <f>Games!H53</f>
        <v>N</v>
      </c>
      <c r="H53" s="46" t="str">
        <f>IF(ISBLANK(Games!B53), "", IF('Prediction Log'!$D53&lt;0, 'Prediction Log'!$B53, 'Prediction Log'!$C53))</f>
        <v>Ole Miss</v>
      </c>
      <c r="I53" s="47" t="str">
        <f>IF(ISBLANK(Games!$B53), "",Games!F53)</f>
        <v>Ole Miss</v>
      </c>
      <c r="J53" s="47" t="str">
        <f>IF('Prediction Log'!$F53&gt;0.5, 'Prediction Log'!$B53, IF('Prediction Log'!$F53&lt;0.5, 'Prediction Log'!$C53, "PICK"))</f>
        <v>Ole Miss</v>
      </c>
      <c r="K53" s="48">
        <f>IF(ISBLANK(Games!B53), "",IF('Prediction Log'!$J53='Prediction Log'!$B53, 'Prediction Log'!$F53, 1-'Prediction Log'!$F53))</f>
        <v>0.99434699999999998</v>
      </c>
      <c r="L53" s="49" t="str">
        <f>IF(ISBLANK(Games!$B53), "",Games!I53)</f>
        <v>N</v>
      </c>
      <c r="M53" s="60" t="str">
        <f>IF(ISBLANK(Table3[[#This Row],[Home Final]]), "",IF(Table3[[#This Row],[Home Final]]&gt;Table3[[#This Row],[Away Final]],Table3[[#This Row],[Home]],Table3[[#This Row],[Away]]))</f>
        <v>Ole Miss</v>
      </c>
      <c r="N53" s="50">
        <v>33</v>
      </c>
      <c r="O53" s="50">
        <v>7</v>
      </c>
      <c r="P53" s="21">
        <f>IF(ISBLANK('Prediction Log'!$N53), "",'Prediction Log'!$O53-'Prediction Log'!$N53)</f>
        <v>-26</v>
      </c>
      <c r="Q53" s="51" t="s">
        <v>707</v>
      </c>
      <c r="R53" s="52" t="str">
        <f>IF(ISBLANK('Prediction Log'!$N53), "",IF('Prediction Log'!$P53&lt;'Prediction Log'!$D53, "Y", IF('Prediction Log'!$P53='Prediction Log'!$D53, "PUSH", "N")))</f>
        <v>Y</v>
      </c>
      <c r="S53" s="52" t="str">
        <f>IF(ISBLANK('Prediction Log'!$N53), "",IF('Prediction Log'!$P53&lt;'Prediction Log'!$E53, "Y", IF('Prediction Log'!$P53='Prediction Log'!$E53, "PUSH", "N")))</f>
        <v>Y</v>
      </c>
      <c r="T53" s="53" t="str">
        <f>IF(ISBLANK('Prediction Log'!$N53),"",IF('Prediction Log'!$M53='Prediction Log'!$H53, "Y", "N"))</f>
        <v>Y</v>
      </c>
      <c r="U53" s="53" t="str">
        <f>Table3[[#This Row],[Home Team Covered Market]]</f>
        <v>Y</v>
      </c>
      <c r="V53" s="53" t="str">
        <f>IF(ISBLANK('Prediction Log'!$N53), "",IF(AND('Prediction Log'!$T53="Y", 'Prediction Log'!$U53="Y"), "Y", "N"))</f>
        <v>Y</v>
      </c>
      <c r="W53" s="54" t="str">
        <f>IF(ISBLANK('Prediction Log'!$N53),"",IF('Prediction Log'!$M53='Prediction Log'!$I53, "Y", "N"))</f>
        <v>Y</v>
      </c>
      <c r="X53" s="54" t="str">
        <f>IF(ISBLANK('Prediction Log'!$N53), "", IF(Table3[[#This Row],[Home Team Covered Market]]=Games!H53, "Y", "N"))</f>
        <v>N</v>
      </c>
      <c r="Y53" s="55" t="str">
        <f>IF(ISBLANK('Prediction Log'!$N53), "",IF('Prediction Log'!$J53='Prediction Log'!$M53, "Y", "N"))</f>
        <v>Y</v>
      </c>
      <c r="Z53" s="54" t="str">
        <f>IF(ISBLANK('Prediction Log'!$N53), "",IF('Prediction Log'!$I53&lt;&gt;'Prediction Log'!$M53, "N",IF(AND('Prediction Log'!$E53&gt;0, 'Prediction Log'!$P53&gt;'Prediction Log'!$E53, 'Prediction Log'!$I53='Prediction Log'!$C53), "Y", IF(AND('Prediction Log'!$E53&lt;0, 'Prediction Log'!$P53&lt;'Prediction Log'!$E53,'Prediction Log'!$I53='Prediction Log'!$B53 ), "Y", IF('Prediction Log'!$P53='Prediction Log'!$E53, "PUSH", "N")))))</f>
        <v>Y</v>
      </c>
      <c r="AA53" s="54" t="str">
        <f>IF(ISBLANK('Prediction Log'!$N53), "",IF(AND('Prediction Log'!$W53="Y", 'Prediction Log'!$X53="Y"), "Y", "N"))</f>
        <v>N</v>
      </c>
      <c r="AB53" s="53" t="s">
        <v>707</v>
      </c>
      <c r="AC53" s="53" t="s">
        <v>707</v>
      </c>
      <c r="AD53" s="54" t="s">
        <v>707</v>
      </c>
      <c r="AE53" s="54" t="s">
        <v>707</v>
      </c>
    </row>
    <row r="54" spans="1:31" x14ac:dyDescent="0.45">
      <c r="A54" s="43">
        <f>IF(ISBLANK(Games!$B54), "",Games!A54)</f>
        <v>9</v>
      </c>
      <c r="B54" s="43" t="str">
        <f>IF(ISBLANK(Games!$B54), "",Games!B54)</f>
        <v>UCLA</v>
      </c>
      <c r="C54" s="43" t="str">
        <f>IF(ISBLANK(Games!$B54), "",Games!C54)</f>
        <v>Colorado</v>
      </c>
      <c r="D54" s="44">
        <f>IF(ISBLANK(Games!$B54), "",Games!D54)</f>
        <v>-17.5</v>
      </c>
      <c r="E54" s="44">
        <f>IF(ISBLANK(Games!$B54), "",Games!E54)</f>
        <v>-19.3</v>
      </c>
      <c r="F54" s="45">
        <f>'Calc - Win Probability'!N54</f>
        <v>0.97831500000000005</v>
      </c>
      <c r="G54" s="23" t="str">
        <f>Games!H54</f>
        <v>Y</v>
      </c>
      <c r="H54" s="46" t="str">
        <f>IF(ISBLANK(Games!B54), "", IF('Prediction Log'!$D54&lt;0, 'Prediction Log'!$B54, 'Prediction Log'!$C54))</f>
        <v>UCLA</v>
      </c>
      <c r="I54" s="47" t="str">
        <f>IF(ISBLANK(Games!$B54), "",Games!F54)</f>
        <v>UCLA</v>
      </c>
      <c r="J54" s="47" t="str">
        <f>IF('Prediction Log'!$F54&gt;0.5, 'Prediction Log'!$B54, IF('Prediction Log'!$F54&lt;0.5, 'Prediction Log'!$C54, "PICK"))</f>
        <v>UCLA</v>
      </c>
      <c r="K54" s="48">
        <f>IF(ISBLANK(Games!B54), "",IF('Prediction Log'!$J54='Prediction Log'!$B54, 'Prediction Log'!$F54, 1-'Prediction Log'!$F54))</f>
        <v>0.97831500000000005</v>
      </c>
      <c r="L54" s="49" t="str">
        <f>IF(ISBLANK(Games!$B54), "",Games!I54)</f>
        <v>Y</v>
      </c>
      <c r="M54" s="60" t="str">
        <f>IF(ISBLANK(Table3[[#This Row],[Home Final]]), "",IF(Table3[[#This Row],[Home Final]]&gt;Table3[[#This Row],[Away Final]],Table3[[#This Row],[Home]],Table3[[#This Row],[Away]]))</f>
        <v>UCLA</v>
      </c>
      <c r="N54" s="50">
        <v>28</v>
      </c>
      <c r="O54" s="50">
        <v>16</v>
      </c>
      <c r="P54" s="21">
        <f>IF(ISBLANK('Prediction Log'!$N54), "",'Prediction Log'!$O54-'Prediction Log'!$N54)</f>
        <v>-12</v>
      </c>
      <c r="Q54" s="51" t="s">
        <v>707</v>
      </c>
      <c r="R54" s="52" t="str">
        <f>IF(ISBLANK('Prediction Log'!$N54), "",IF('Prediction Log'!$P54&lt;'Prediction Log'!$D54, "Y", IF('Prediction Log'!$P54='Prediction Log'!$D54, "PUSH", "N")))</f>
        <v>N</v>
      </c>
      <c r="S54" s="52" t="str">
        <f>IF(ISBLANK('Prediction Log'!$N54), "",IF('Prediction Log'!$P54&lt;'Prediction Log'!$E54, "Y", IF('Prediction Log'!$P54='Prediction Log'!$E54, "PUSH", "N")))</f>
        <v>N</v>
      </c>
      <c r="T54" s="53" t="str">
        <f>IF(ISBLANK('Prediction Log'!$N54),"",IF('Prediction Log'!$M54='Prediction Log'!$H54, "Y", "N"))</f>
        <v>Y</v>
      </c>
      <c r="U54" s="53" t="str">
        <f>Table3[[#This Row],[Home Team Covered Market]]</f>
        <v>N</v>
      </c>
      <c r="V54" s="53" t="str">
        <f>IF(ISBLANK('Prediction Log'!$N54), "",IF(AND('Prediction Log'!$T54="Y", 'Prediction Log'!$U54="Y"), "Y", "N"))</f>
        <v>N</v>
      </c>
      <c r="W54" s="54" t="str">
        <f>IF(ISBLANK('Prediction Log'!$N54),"",IF('Prediction Log'!$M54='Prediction Log'!$I54, "Y", "N"))</f>
        <v>Y</v>
      </c>
      <c r="X54" s="54" t="str">
        <f>IF(ISBLANK('Prediction Log'!$N54), "", IF(Table3[[#This Row],[Home Team Covered Market]]=Games!H54, "Y", "N"))</f>
        <v>N</v>
      </c>
      <c r="Y54" s="55" t="str">
        <f>IF(ISBLANK('Prediction Log'!$N54), "",IF('Prediction Log'!$J54='Prediction Log'!$M54, "Y", "N"))</f>
        <v>Y</v>
      </c>
      <c r="Z54" s="54" t="str">
        <f>IF(ISBLANK('Prediction Log'!$N54), "",IF('Prediction Log'!$I54&lt;&gt;'Prediction Log'!$M54, "N",IF(AND('Prediction Log'!$E54&gt;0, 'Prediction Log'!$P54&gt;'Prediction Log'!$E54, 'Prediction Log'!$I54='Prediction Log'!$C54), "Y", IF(AND('Prediction Log'!$E54&lt;0, 'Prediction Log'!$P54&lt;'Prediction Log'!$E54,'Prediction Log'!$I54='Prediction Log'!$B54 ), "Y", IF('Prediction Log'!$P54='Prediction Log'!$E54, "PUSH", "N")))))</f>
        <v>N</v>
      </c>
      <c r="AA54" s="54" t="str">
        <f>IF(ISBLANK('Prediction Log'!$N54), "",IF(AND('Prediction Log'!$W54="Y", 'Prediction Log'!$X54="Y"), "Y", "N"))</f>
        <v>N</v>
      </c>
      <c r="AB54" s="53" t="s">
        <v>707</v>
      </c>
      <c r="AC54" s="53" t="s">
        <v>707</v>
      </c>
      <c r="AD54" s="54" t="s">
        <v>707</v>
      </c>
      <c r="AE54" s="54" t="s">
        <v>707</v>
      </c>
    </row>
    <row r="55" spans="1:31" x14ac:dyDescent="0.45">
      <c r="A55" s="56">
        <f>IF(ISBLANK(Games!$B55), "",Games!A55)</f>
        <v>9</v>
      </c>
      <c r="B55" s="56" t="str">
        <f>IF(ISBLANK(Games!$B55), "",Games!B55)</f>
        <v>Georgia Southern</v>
      </c>
      <c r="C55" s="56" t="str">
        <f>IF(ISBLANK(Games!$B55), "",Games!C55)</f>
        <v>Georgia State</v>
      </c>
      <c r="D55" s="57">
        <f>IF(ISBLANK(Games!$B55), "",Games!D55)</f>
        <v>0</v>
      </c>
      <c r="E55" s="57">
        <f>IF(ISBLANK(Games!$B55), "",Games!E55)</f>
        <v>1.5</v>
      </c>
      <c r="F55" s="45">
        <f>'Calc - Win Probability'!N55</f>
        <v>0.52659100000000003</v>
      </c>
      <c r="G55" s="23" t="str">
        <f>Games!H55</f>
        <v>N</v>
      </c>
      <c r="H55" s="46" t="str">
        <f>IF(ISBLANK(Games!B55), "", IF('Prediction Log'!$D55&lt;0, 'Prediction Log'!$B55, 'Prediction Log'!$C55))</f>
        <v>Georgia State</v>
      </c>
      <c r="I55" s="47" t="str">
        <f>IF(ISBLANK(Games!$B55), "",Games!F55)</f>
        <v>Georgia State</v>
      </c>
      <c r="J55" s="47" t="str">
        <f>IF('Prediction Log'!$F55&gt;0.5, 'Prediction Log'!$B55, IF('Prediction Log'!$F55&lt;0.5, 'Prediction Log'!$C55, "PICK"))</f>
        <v>Georgia Southern</v>
      </c>
      <c r="K55" s="48">
        <f>IF(ISBLANK(Games!B55), "",IF('Prediction Log'!$J55='Prediction Log'!$B55, 'Prediction Log'!$F55, 1-'Prediction Log'!$F55))</f>
        <v>0.52659100000000003</v>
      </c>
      <c r="L55" s="49" t="str">
        <f>IF(ISBLANK(Games!$B55), "",Games!I55)</f>
        <v>Y</v>
      </c>
      <c r="M55" s="60" t="str">
        <f>IF(ISBLANK(Table3[[#This Row],[Home Final]]), "",IF(Table3[[#This Row],[Home Final]]&gt;Table3[[#This Row],[Away Final]],Table3[[#This Row],[Home]],Table3[[#This Row],[Away]]))</f>
        <v>Georgia Southern</v>
      </c>
      <c r="N55" s="50">
        <v>44</v>
      </c>
      <c r="O55" s="50">
        <v>27</v>
      </c>
      <c r="P55" s="21">
        <f>IF(ISBLANK('Prediction Log'!$N55), "",'Prediction Log'!$O55-'Prediction Log'!$N55)</f>
        <v>-17</v>
      </c>
      <c r="Q55" s="51" t="s">
        <v>175</v>
      </c>
      <c r="R55" s="52" t="str">
        <f>IF(ISBLANK('Prediction Log'!$N55), "",IF('Prediction Log'!$P55&lt;'Prediction Log'!$D55, "Y", IF('Prediction Log'!$P55='Prediction Log'!$D55, "PUSH", "N")))</f>
        <v>Y</v>
      </c>
      <c r="S55" s="52" t="str">
        <f>IF(ISBLANK('Prediction Log'!$N55), "",IF('Prediction Log'!$P55&lt;'Prediction Log'!$E55, "Y", IF('Prediction Log'!$P55='Prediction Log'!$E55, "PUSH", "N")))</f>
        <v>Y</v>
      </c>
      <c r="T55" s="53" t="str">
        <f>IF(ISBLANK('Prediction Log'!$N55),"",IF('Prediction Log'!$M55='Prediction Log'!$H55, "Y", "N"))</f>
        <v>N</v>
      </c>
      <c r="U55" s="53" t="str">
        <f>Table3[[#This Row],[Home Team Covered Market]]</f>
        <v>Y</v>
      </c>
      <c r="V55" s="53" t="str">
        <f>IF(ISBLANK('Prediction Log'!$N55), "",IF(AND('Prediction Log'!$T55="Y", 'Prediction Log'!$U55="Y"), "Y", "N"))</f>
        <v>N</v>
      </c>
      <c r="W55" s="54" t="str">
        <f>IF(ISBLANK('Prediction Log'!$N55),"",IF('Prediction Log'!$M55='Prediction Log'!$I55, "Y", "N"))</f>
        <v>N</v>
      </c>
      <c r="X55" s="54" t="str">
        <f>IF(ISBLANK('Prediction Log'!$N55), "", IF(Table3[[#This Row],[Home Team Covered Market]]=Games!H55, "Y", "N"))</f>
        <v>N</v>
      </c>
      <c r="Y55" s="55" t="str">
        <f>IF(ISBLANK('Prediction Log'!$N55), "",IF('Prediction Log'!$J55='Prediction Log'!$M55, "Y", "N"))</f>
        <v>Y</v>
      </c>
      <c r="Z55" s="54" t="str">
        <f>IF(ISBLANK('Prediction Log'!$N55), "",IF('Prediction Log'!$I55&lt;&gt;'Prediction Log'!$M55, "N",IF(AND('Prediction Log'!$E55&gt;0, 'Prediction Log'!$P55&gt;'Prediction Log'!$E55, 'Prediction Log'!$I55='Prediction Log'!$C55), "Y", IF(AND('Prediction Log'!$E55&lt;0, 'Prediction Log'!$P55&lt;'Prediction Log'!$E55,'Prediction Log'!$I55='Prediction Log'!$B55 ), "Y", IF('Prediction Log'!$P55='Prediction Log'!$E55, "PUSH", "N")))))</f>
        <v>N</v>
      </c>
      <c r="AA55" s="54" t="str">
        <f>IF(ISBLANK('Prediction Log'!$N55), "",IF(AND('Prediction Log'!$W55="Y", 'Prediction Log'!$X55="Y"), "Y", "N"))</f>
        <v>N</v>
      </c>
      <c r="AB55" s="53">
        <v>-17</v>
      </c>
      <c r="AC55" s="53">
        <v>17</v>
      </c>
      <c r="AD55" s="54">
        <v>-18.5</v>
      </c>
      <c r="AE55" s="54">
        <v>18.5</v>
      </c>
    </row>
    <row r="56" spans="1:31" x14ac:dyDescent="0.45">
      <c r="A56" s="43">
        <f>IF(ISBLANK(Games!$B56), "",Games!A56)</f>
        <v>9</v>
      </c>
      <c r="B56" s="43" t="str">
        <f>IF(ISBLANK(Games!$B56), "",Games!B56)</f>
        <v>Charlotte</v>
      </c>
      <c r="C56" s="43" t="str">
        <f>IF(ISBLANK(Games!$B56), "",Games!C56)</f>
        <v>Florida Atlantic</v>
      </c>
      <c r="D56" s="44">
        <f>IF(ISBLANK(Games!$B56), "",Games!D56)</f>
        <v>3.5</v>
      </c>
      <c r="E56" s="44">
        <f>IF(ISBLANK(Games!$B56), "",Games!E56)</f>
        <v>7.9</v>
      </c>
      <c r="F56" s="45">
        <f>'Calc - Win Probability'!N56</f>
        <v>0.154722</v>
      </c>
      <c r="G56" s="23" t="str">
        <f>Games!H56</f>
        <v>N</v>
      </c>
      <c r="H56" s="46" t="str">
        <f>IF(ISBLANK(Games!B56), "", IF('Prediction Log'!$D56&lt;0, 'Prediction Log'!$B56, 'Prediction Log'!$C56))</f>
        <v>Florida Atlantic</v>
      </c>
      <c r="I56" s="47" t="str">
        <f>IF(ISBLANK(Games!$B56), "",Games!F56)</f>
        <v>Florida Atlantic</v>
      </c>
      <c r="J56" s="47" t="str">
        <f>IF('Prediction Log'!$F56&gt;0.5, 'Prediction Log'!$B56, IF('Prediction Log'!$F56&lt;0.5, 'Prediction Log'!$C56, "PICK"))</f>
        <v>Florida Atlantic</v>
      </c>
      <c r="K56" s="48">
        <f>IF(ISBLANK(Games!B56), "",IF('Prediction Log'!$J56='Prediction Log'!$B56, 'Prediction Log'!$F56, 1-'Prediction Log'!$F56))</f>
        <v>0.84527799999999997</v>
      </c>
      <c r="L56" s="49" t="str">
        <f>IF(ISBLANK(Games!$B56), "",Games!I56)</f>
        <v>Y</v>
      </c>
      <c r="M56" s="60" t="str">
        <f>IF(ISBLANK(Table3[[#This Row],[Home Final]]), "",IF(Table3[[#This Row],[Home Final]]&gt;Table3[[#This Row],[Away Final]],Table3[[#This Row],[Home]],Table3[[#This Row],[Away]]))</f>
        <v>Florida Atlantic</v>
      </c>
      <c r="N56" s="50">
        <v>16</v>
      </c>
      <c r="O56" s="50">
        <v>38</v>
      </c>
      <c r="P56" s="21">
        <f>IF(ISBLANK('Prediction Log'!$N56), "",'Prediction Log'!$O56-'Prediction Log'!$N56)</f>
        <v>22</v>
      </c>
      <c r="Q56" s="51" t="s">
        <v>175</v>
      </c>
      <c r="R56" s="52" t="str">
        <f>IF(ISBLANK('Prediction Log'!$N56), "",IF('Prediction Log'!$P56&lt;'Prediction Log'!$D56, "Y", IF('Prediction Log'!$P56='Prediction Log'!$D56, "PUSH", "N")))</f>
        <v>N</v>
      </c>
      <c r="S56" s="52" t="str">
        <f>IF(ISBLANK('Prediction Log'!$N56), "",IF('Prediction Log'!$P56&lt;'Prediction Log'!$E56, "Y", IF('Prediction Log'!$P56='Prediction Log'!$E56, "PUSH", "N")))</f>
        <v>N</v>
      </c>
      <c r="T56" s="53" t="str">
        <f>IF(ISBLANK('Prediction Log'!$N56),"",IF('Prediction Log'!$M56='Prediction Log'!$H56, "Y", "N"))</f>
        <v>Y</v>
      </c>
      <c r="U56" s="53" t="str">
        <f>Table3[[#This Row],[Home Team Covered Market]]</f>
        <v>N</v>
      </c>
      <c r="V56" s="53" t="str">
        <f>IF(ISBLANK('Prediction Log'!$N56), "",IF(AND('Prediction Log'!$T56="Y", 'Prediction Log'!$U56="Y"), "Y", "N"))</f>
        <v>N</v>
      </c>
      <c r="W56" s="54" t="str">
        <f>IF(ISBLANK('Prediction Log'!$N56),"",IF('Prediction Log'!$M56='Prediction Log'!$I56, "Y", "N"))</f>
        <v>Y</v>
      </c>
      <c r="X56" s="54" t="str">
        <f>IF(ISBLANK('Prediction Log'!$N56), "", IF(Table3[[#This Row],[Home Team Covered Market]]=Games!H56, "Y", "N"))</f>
        <v>Y</v>
      </c>
      <c r="Y56" s="55" t="str">
        <f>IF(ISBLANK('Prediction Log'!$N56), "",IF('Prediction Log'!$J56='Prediction Log'!$M56, "Y", "N"))</f>
        <v>Y</v>
      </c>
      <c r="Z56" s="54" t="str">
        <f>IF(ISBLANK('Prediction Log'!$N56), "",IF('Prediction Log'!$I56&lt;&gt;'Prediction Log'!$M56, "N",IF(AND('Prediction Log'!$E56&gt;0, 'Prediction Log'!$P56&gt;'Prediction Log'!$E56, 'Prediction Log'!$I56='Prediction Log'!$C56), "Y", IF(AND('Prediction Log'!$E56&lt;0, 'Prediction Log'!$P56&lt;'Prediction Log'!$E56,'Prediction Log'!$I56='Prediction Log'!$B56 ), "Y", IF('Prediction Log'!$P56='Prediction Log'!$E56, "PUSH", "N")))))</f>
        <v>Y</v>
      </c>
      <c r="AA56" s="54" t="str">
        <f>IF(ISBLANK('Prediction Log'!$N56), "",IF(AND('Prediction Log'!$W56="Y", 'Prediction Log'!$X56="Y"), "Y", "N"))</f>
        <v>Y</v>
      </c>
      <c r="AB56" s="53">
        <v>18.5</v>
      </c>
      <c r="AC56" s="53">
        <v>18.5</v>
      </c>
      <c r="AD56" s="54">
        <v>14.1</v>
      </c>
      <c r="AE56" s="54">
        <v>14.1</v>
      </c>
    </row>
    <row r="57" spans="1:31" x14ac:dyDescent="0.45">
      <c r="A57" s="56">
        <f>IF(ISBLANK(Games!$B57), "",Games!A57)</f>
        <v>9</v>
      </c>
      <c r="B57" s="56" t="str">
        <f>IF(ISBLANK(Games!$B57), "",Games!B57)</f>
        <v>Penn State</v>
      </c>
      <c r="C57" s="56" t="str">
        <f>IF(ISBLANK(Games!$B57), "",Games!C57)</f>
        <v>Indiana</v>
      </c>
      <c r="D57" s="57">
        <f>IF(ISBLANK(Games!$B57), "",Games!D57)</f>
        <v>-32</v>
      </c>
      <c r="E57" s="57">
        <f>IF(ISBLANK(Games!$B57), "",Games!E57)</f>
        <v>-37.9</v>
      </c>
      <c r="F57" s="45">
        <f>'Calc - Win Probability'!N57</f>
        <v>0.99982599999999999</v>
      </c>
      <c r="G57" s="23" t="str">
        <f>Games!H57</f>
        <v>Y</v>
      </c>
      <c r="H57" s="46" t="str">
        <f>IF(ISBLANK(Games!B57), "", IF('Prediction Log'!$D57&lt;0, 'Prediction Log'!$B57, 'Prediction Log'!$C57))</f>
        <v>Penn State</v>
      </c>
      <c r="I57" s="47" t="str">
        <f>IF(ISBLANK(Games!$B57), "",Games!F57)</f>
        <v>Penn State</v>
      </c>
      <c r="J57" s="47" t="str">
        <f>IF('Prediction Log'!$F57&gt;0.5, 'Prediction Log'!$B57, IF('Prediction Log'!$F57&lt;0.5, 'Prediction Log'!$C57, "PICK"))</f>
        <v>Penn State</v>
      </c>
      <c r="K57" s="48">
        <f>IF(ISBLANK(Games!B57), "",IF('Prediction Log'!$J57='Prediction Log'!$B57, 'Prediction Log'!$F57, 1-'Prediction Log'!$F57))</f>
        <v>0.99982599999999999</v>
      </c>
      <c r="L57" s="49" t="str">
        <f>IF(ISBLANK(Games!$B57), "",Games!I57)</f>
        <v>Y</v>
      </c>
      <c r="M57" s="60" t="str">
        <f>IF(ISBLANK(Table3[[#This Row],[Home Final]]), "",IF(Table3[[#This Row],[Home Final]]&gt;Table3[[#This Row],[Away Final]],Table3[[#This Row],[Home]],Table3[[#This Row],[Away]]))</f>
        <v>Penn State</v>
      </c>
      <c r="N57" s="50">
        <v>33</v>
      </c>
      <c r="O57" s="50">
        <v>24</v>
      </c>
      <c r="P57" s="21">
        <f>IF(ISBLANK('Prediction Log'!$N57), "",'Prediction Log'!$O57-'Prediction Log'!$N57)</f>
        <v>-9</v>
      </c>
      <c r="Q57" s="51" t="s">
        <v>174</v>
      </c>
      <c r="R57" s="52" t="str">
        <f>IF(ISBLANK('Prediction Log'!$N57), "",IF('Prediction Log'!$P57&lt;'Prediction Log'!$D57, "Y", IF('Prediction Log'!$P57='Prediction Log'!$D57, "PUSH", "N")))</f>
        <v>N</v>
      </c>
      <c r="S57" s="52" t="str">
        <f>IF(ISBLANK('Prediction Log'!$N57), "",IF('Prediction Log'!$P57&lt;'Prediction Log'!$E57, "Y", IF('Prediction Log'!$P57='Prediction Log'!$E57, "PUSH", "N")))</f>
        <v>N</v>
      </c>
      <c r="T57" s="53" t="str">
        <f>IF(ISBLANK('Prediction Log'!$N57),"",IF('Prediction Log'!$M57='Prediction Log'!$H57, "Y", "N"))</f>
        <v>Y</v>
      </c>
      <c r="U57" s="53" t="str">
        <f>Table3[[#This Row],[Home Team Covered Market]]</f>
        <v>N</v>
      </c>
      <c r="V57" s="53" t="str">
        <f>IF(ISBLANK('Prediction Log'!$N57), "",IF(AND('Prediction Log'!$T57="Y", 'Prediction Log'!$U57="Y"), "Y", "N"))</f>
        <v>N</v>
      </c>
      <c r="W57" s="54" t="str">
        <f>IF(ISBLANK('Prediction Log'!$N57),"",IF('Prediction Log'!$M57='Prediction Log'!$I57, "Y", "N"))</f>
        <v>Y</v>
      </c>
      <c r="X57" s="54" t="str">
        <f>IF(ISBLANK('Prediction Log'!$N57), "", IF(Table3[[#This Row],[Home Team Covered Market]]=Games!H57, "Y", "N"))</f>
        <v>N</v>
      </c>
      <c r="Y57" s="55" t="str">
        <f>IF(ISBLANK('Prediction Log'!$N57), "",IF('Prediction Log'!$J57='Prediction Log'!$M57, "Y", "N"))</f>
        <v>Y</v>
      </c>
      <c r="Z57" s="54" t="str">
        <f>IF(ISBLANK('Prediction Log'!$N57), "",IF('Prediction Log'!$I57&lt;&gt;'Prediction Log'!$M57, "N",IF(AND('Prediction Log'!$E57&gt;0, 'Prediction Log'!$P57&gt;'Prediction Log'!$E57, 'Prediction Log'!$I57='Prediction Log'!$C57), "Y", IF(AND('Prediction Log'!$E57&lt;0, 'Prediction Log'!$P57&lt;'Prediction Log'!$E57,'Prediction Log'!$I57='Prediction Log'!$B57 ), "Y", IF('Prediction Log'!$P57='Prediction Log'!$E57, "PUSH", "N")))))</f>
        <v>N</v>
      </c>
      <c r="AA57" s="54" t="str">
        <f>IF(ISBLANK('Prediction Log'!$N57), "",IF(AND('Prediction Log'!$W57="Y", 'Prediction Log'!$X57="Y"), "Y", "N"))</f>
        <v>N</v>
      </c>
      <c r="AB57" s="53">
        <v>-23</v>
      </c>
      <c r="AC57" s="53">
        <v>23</v>
      </c>
      <c r="AD57" s="54">
        <v>-28.9</v>
      </c>
      <c r="AE57" s="54">
        <v>28.9</v>
      </c>
    </row>
    <row r="58" spans="1:31" x14ac:dyDescent="0.45">
      <c r="A58" s="43">
        <f>IF(ISBLANK(Games!$B58), "",Games!A58)</f>
        <v>9</v>
      </c>
      <c r="B58" s="43" t="str">
        <f>IF(ISBLANK(Games!$B58), "",Games!B58)</f>
        <v>Army</v>
      </c>
      <c r="C58" s="43" t="str">
        <f>IF(ISBLANK(Games!$B58), "",Games!C58)</f>
        <v>UMass</v>
      </c>
      <c r="D58" s="44">
        <f>IF(ISBLANK(Games!$B58), "",Games!D58)</f>
        <v>-9.5</v>
      </c>
      <c r="E58" s="44">
        <f>IF(ISBLANK(Games!$B58), "",Games!E58)</f>
        <v>-22.2</v>
      </c>
      <c r="F58" s="45">
        <f>'Calc - Win Probability'!N58</f>
        <v>0.995502</v>
      </c>
      <c r="G58" s="23" t="str">
        <f>Games!H58</f>
        <v>Y</v>
      </c>
      <c r="H58" s="46" t="str">
        <f>IF(ISBLANK(Games!B58), "", IF('Prediction Log'!$D58&lt;0, 'Prediction Log'!$B58, 'Prediction Log'!$C58))</f>
        <v>Army</v>
      </c>
      <c r="I58" s="47" t="str">
        <f>IF(ISBLANK(Games!$B58), "",Games!F58)</f>
        <v>Army</v>
      </c>
      <c r="J58" s="47" t="str">
        <f>IF('Prediction Log'!$F58&gt;0.5, 'Prediction Log'!$B58, IF('Prediction Log'!$F58&lt;0.5, 'Prediction Log'!$C58, "PICK"))</f>
        <v>Army</v>
      </c>
      <c r="K58" s="48">
        <f>IF(ISBLANK(Games!B58), "",IF('Prediction Log'!$J58='Prediction Log'!$B58, 'Prediction Log'!$F58, 1-'Prediction Log'!$F58))</f>
        <v>0.995502</v>
      </c>
      <c r="L58" s="49" t="str">
        <f>IF(ISBLANK(Games!$B58), "",Games!I58)</f>
        <v>Y</v>
      </c>
      <c r="M58" s="60" t="str">
        <f>IF(ISBLANK(Table3[[#This Row],[Home Final]]), "",IF(Table3[[#This Row],[Home Final]]&gt;Table3[[#This Row],[Away Final]],Table3[[#This Row],[Home]],Table3[[#This Row],[Away]]))</f>
        <v>UMass</v>
      </c>
      <c r="N58" s="50">
        <v>14</v>
      </c>
      <c r="O58" s="50">
        <v>21</v>
      </c>
      <c r="P58" s="21">
        <f>IF(ISBLANK('Prediction Log'!$N58), "",'Prediction Log'!$O58-'Prediction Log'!$N58)</f>
        <v>7</v>
      </c>
      <c r="Q58" s="51" t="s">
        <v>175</v>
      </c>
      <c r="R58" s="52" t="str">
        <f>IF(ISBLANK('Prediction Log'!$N58), "",IF('Prediction Log'!$P58&lt;'Prediction Log'!$D58, "Y", IF('Prediction Log'!$P58='Prediction Log'!$D58, "PUSH", "N")))</f>
        <v>N</v>
      </c>
      <c r="S58" s="52" t="str">
        <f>IF(ISBLANK('Prediction Log'!$N58), "",IF('Prediction Log'!$P58&lt;'Prediction Log'!$E58, "Y", IF('Prediction Log'!$P58='Prediction Log'!$E58, "PUSH", "N")))</f>
        <v>N</v>
      </c>
      <c r="T58" s="53" t="str">
        <f>IF(ISBLANK('Prediction Log'!$N58),"",IF('Prediction Log'!$M58='Prediction Log'!$H58, "Y", "N"))</f>
        <v>N</v>
      </c>
      <c r="U58" s="53" t="str">
        <f>Table3[[#This Row],[Home Team Covered Market]]</f>
        <v>N</v>
      </c>
      <c r="V58" s="53" t="str">
        <f>IF(ISBLANK('Prediction Log'!$N58), "",IF(AND('Prediction Log'!$T58="Y", 'Prediction Log'!$U58="Y"), "Y", "N"))</f>
        <v>N</v>
      </c>
      <c r="W58" s="54" t="str">
        <f>IF(ISBLANK('Prediction Log'!$N58),"",IF('Prediction Log'!$M58='Prediction Log'!$I58, "Y", "N"))</f>
        <v>N</v>
      </c>
      <c r="X58" s="54" t="str">
        <f>IF(ISBLANK('Prediction Log'!$N58), "", IF(Table3[[#This Row],[Home Team Covered Market]]=Games!H58, "Y", "N"))</f>
        <v>N</v>
      </c>
      <c r="Y58" s="55" t="str">
        <f>IF(ISBLANK('Prediction Log'!$N58), "",IF('Prediction Log'!$J58='Prediction Log'!$M58, "Y", "N"))</f>
        <v>N</v>
      </c>
      <c r="Z58" s="54" t="str">
        <f>IF(ISBLANK('Prediction Log'!$N58), "",IF('Prediction Log'!$I58&lt;&gt;'Prediction Log'!$M58, "N",IF(AND('Prediction Log'!$E58&gt;0, 'Prediction Log'!$P58&gt;'Prediction Log'!$E58, 'Prediction Log'!$I58='Prediction Log'!$C58), "Y", IF(AND('Prediction Log'!$E58&lt;0, 'Prediction Log'!$P58&lt;'Prediction Log'!$E58,'Prediction Log'!$I58='Prediction Log'!$B58 ), "Y", IF('Prediction Log'!$P58='Prediction Log'!$E58, "PUSH", "N")))))</f>
        <v>N</v>
      </c>
      <c r="AA58" s="54" t="str">
        <f>IF(ISBLANK('Prediction Log'!$N58), "",IF(AND('Prediction Log'!$W58="Y", 'Prediction Log'!$X58="Y"), "Y", "N"))</f>
        <v>N</v>
      </c>
      <c r="AB58" s="53">
        <v>-16.5</v>
      </c>
      <c r="AC58" s="53">
        <v>16.5</v>
      </c>
      <c r="AD58" s="54">
        <v>-29.2</v>
      </c>
      <c r="AE58" s="54">
        <v>29.2</v>
      </c>
    </row>
    <row r="59" spans="1:31" x14ac:dyDescent="0.45">
      <c r="A59" s="56">
        <f>IF(ISBLANK(Games!$B59), "",Games!A59)</f>
        <v>9</v>
      </c>
      <c r="B59" s="56" t="str">
        <f>IF(ISBLANK(Games!$B59), "",Games!B59)</f>
        <v>NC State</v>
      </c>
      <c r="C59" s="56" t="str">
        <f>IF(ISBLANK(Games!$B59), "",Games!C59)</f>
        <v>Clemson</v>
      </c>
      <c r="D59" s="57">
        <f>IF(ISBLANK(Games!$B59), "",Games!D59)</f>
        <v>9.5</v>
      </c>
      <c r="E59" s="57">
        <f>IF(ISBLANK(Games!$B59), "",Games!E59)</f>
        <v>11.6</v>
      </c>
      <c r="F59" s="45">
        <f>'Calc - Win Probability'!N59</f>
        <v>0.27034900000000001</v>
      </c>
      <c r="G59" s="23" t="str">
        <f>Games!H59</f>
        <v>N</v>
      </c>
      <c r="H59" s="46" t="str">
        <f>IF(ISBLANK(Games!B59), "", IF('Prediction Log'!$D59&lt;0, 'Prediction Log'!$B59, 'Prediction Log'!$C59))</f>
        <v>Clemson</v>
      </c>
      <c r="I59" s="47" t="str">
        <f>IF(ISBLANK(Games!$B59), "",Games!F59)</f>
        <v>Clemson</v>
      </c>
      <c r="J59" s="47" t="str">
        <f>IF('Prediction Log'!$F59&gt;0.5, 'Prediction Log'!$B59, IF('Prediction Log'!$F59&lt;0.5, 'Prediction Log'!$C59, "PICK"))</f>
        <v>Clemson</v>
      </c>
      <c r="K59" s="48">
        <f>IF(ISBLANK(Games!B59), "",IF('Prediction Log'!$J59='Prediction Log'!$B59, 'Prediction Log'!$F59, 1-'Prediction Log'!$F59))</f>
        <v>0.72965100000000005</v>
      </c>
      <c r="L59" s="49" t="str">
        <f>IF(ISBLANK(Games!$B59), "",Games!I59)</f>
        <v>Y</v>
      </c>
      <c r="M59" s="60" t="str">
        <f>IF(ISBLANK(Table3[[#This Row],[Home Final]]), "",IF(Table3[[#This Row],[Home Final]]&gt;Table3[[#This Row],[Away Final]],Table3[[#This Row],[Home]],Table3[[#This Row],[Away]]))</f>
        <v>NC State</v>
      </c>
      <c r="N59" s="50">
        <v>24</v>
      </c>
      <c r="O59" s="50">
        <v>17</v>
      </c>
      <c r="P59" s="21">
        <f>IF(ISBLANK('Prediction Log'!$N59), "",'Prediction Log'!$O59-'Prediction Log'!$N59)</f>
        <v>-7</v>
      </c>
      <c r="Q59" s="51" t="s">
        <v>175</v>
      </c>
      <c r="R59" s="52" t="str">
        <f>IF(ISBLANK('Prediction Log'!$N59), "",IF('Prediction Log'!$P59&lt;'Prediction Log'!$D59, "Y", IF('Prediction Log'!$P59='Prediction Log'!$D59, "PUSH", "N")))</f>
        <v>Y</v>
      </c>
      <c r="S59" s="52" t="str">
        <f>IF(ISBLANK('Prediction Log'!$N59), "",IF('Prediction Log'!$P59&lt;'Prediction Log'!$E59, "Y", IF('Prediction Log'!$P59='Prediction Log'!$E59, "PUSH", "N")))</f>
        <v>Y</v>
      </c>
      <c r="T59" s="53" t="str">
        <f>IF(ISBLANK('Prediction Log'!$N59),"",IF('Prediction Log'!$M59='Prediction Log'!$H59, "Y", "N"))</f>
        <v>N</v>
      </c>
      <c r="U59" s="53" t="str">
        <f>Table3[[#This Row],[Home Team Covered Market]]</f>
        <v>Y</v>
      </c>
      <c r="V59" s="53" t="str">
        <f>IF(ISBLANK('Prediction Log'!$N59), "",IF(AND('Prediction Log'!$T59="Y", 'Prediction Log'!$U59="Y"), "Y", "N"))</f>
        <v>N</v>
      </c>
      <c r="W59" s="54" t="str">
        <f>IF(ISBLANK('Prediction Log'!$N59),"",IF('Prediction Log'!$M59='Prediction Log'!$I59, "Y", "N"))</f>
        <v>N</v>
      </c>
      <c r="X59" s="54" t="str">
        <f>IF(ISBLANK('Prediction Log'!$N59), "", IF(Table3[[#This Row],[Home Team Covered Market]]=Games!H59, "Y", "N"))</f>
        <v>N</v>
      </c>
      <c r="Y59" s="55" t="str">
        <f>IF(ISBLANK('Prediction Log'!$N59), "",IF('Prediction Log'!$J59='Prediction Log'!$M59, "Y", "N"))</f>
        <v>N</v>
      </c>
      <c r="Z59" s="54" t="str">
        <f>IF(ISBLANK('Prediction Log'!$N59), "",IF('Prediction Log'!$I59&lt;&gt;'Prediction Log'!$M59, "N",IF(AND('Prediction Log'!$E59&gt;0, 'Prediction Log'!$P59&gt;'Prediction Log'!$E59, 'Prediction Log'!$I59='Prediction Log'!$C59), "Y", IF(AND('Prediction Log'!$E59&lt;0, 'Prediction Log'!$P59&lt;'Prediction Log'!$E59,'Prediction Log'!$I59='Prediction Log'!$B59 ), "Y", IF('Prediction Log'!$P59='Prediction Log'!$E59, "PUSH", "N")))))</f>
        <v>N</v>
      </c>
      <c r="AA59" s="54" t="str">
        <f>IF(ISBLANK('Prediction Log'!$N59), "",IF(AND('Prediction Log'!$W59="Y", 'Prediction Log'!$X59="Y"), "Y", "N"))</f>
        <v>N</v>
      </c>
      <c r="AB59" s="53">
        <v>-16.5</v>
      </c>
      <c r="AC59" s="53">
        <v>16.5</v>
      </c>
      <c r="AD59" s="54">
        <v>-18.600000000000001</v>
      </c>
      <c r="AE59" s="54">
        <v>18.600000000000001</v>
      </c>
    </row>
    <row r="60" spans="1:31" x14ac:dyDescent="0.45">
      <c r="A60" s="43">
        <f>IF(ISBLANK(Games!$B60), "",Games!A60)</f>
        <v>9</v>
      </c>
      <c r="B60" s="43" t="str">
        <f>IF(ISBLANK(Games!$B60), "",Games!B60)</f>
        <v>Louisville</v>
      </c>
      <c r="C60" s="43" t="str">
        <f>IF(ISBLANK(Games!$B60), "",Games!C60)</f>
        <v>Duke</v>
      </c>
      <c r="D60" s="44">
        <f>IF(ISBLANK(Games!$B60), "",Games!D60)</f>
        <v>-6.5</v>
      </c>
      <c r="E60" s="44">
        <f>IF(ISBLANK(Games!$B60), "",Games!E60)</f>
        <v>3.8</v>
      </c>
      <c r="F60" s="45">
        <f>'Calc - Win Probability'!N60</f>
        <v>0.36848199999999998</v>
      </c>
      <c r="G60" s="23" t="str">
        <f>Games!H60</f>
        <v>N</v>
      </c>
      <c r="H60" s="46" t="str">
        <f>IF(ISBLANK(Games!B60), "", IF('Prediction Log'!$D60&lt;0, 'Prediction Log'!$B60, 'Prediction Log'!$C60))</f>
        <v>Louisville</v>
      </c>
      <c r="I60" s="47" t="str">
        <f>IF(ISBLANK(Games!$B60), "",Games!F60)</f>
        <v>Duke</v>
      </c>
      <c r="J60" s="47" t="str">
        <f>IF('Prediction Log'!$F60&gt;0.5, 'Prediction Log'!$B60, IF('Prediction Log'!$F60&lt;0.5, 'Prediction Log'!$C60, "PICK"))</f>
        <v>Duke</v>
      </c>
      <c r="K60" s="48">
        <f>IF(ISBLANK(Games!B60), "",IF('Prediction Log'!$J60='Prediction Log'!$B60, 'Prediction Log'!$F60, 1-'Prediction Log'!$F60))</f>
        <v>0.63151800000000002</v>
      </c>
      <c r="L60" s="49" t="str">
        <f>IF(ISBLANK(Games!$B60), "",Games!I60)</f>
        <v>Y</v>
      </c>
      <c r="M60" s="60" t="str">
        <f>IF(ISBLANK(Table3[[#This Row],[Home Final]]), "",IF(Table3[[#This Row],[Home Final]]&gt;Table3[[#This Row],[Away Final]],Table3[[#This Row],[Home]],Table3[[#This Row],[Away]]))</f>
        <v>Louisville</v>
      </c>
      <c r="N60" s="50">
        <v>23</v>
      </c>
      <c r="O60" s="50">
        <v>0</v>
      </c>
      <c r="P60" s="21">
        <f>IF(ISBLANK('Prediction Log'!$N60), "",'Prediction Log'!$O60-'Prediction Log'!$N60)</f>
        <v>-23</v>
      </c>
      <c r="Q60" s="51" t="s">
        <v>175</v>
      </c>
      <c r="R60" s="52" t="str">
        <f>IF(ISBLANK('Prediction Log'!$N60), "",IF('Prediction Log'!$P60&lt;'Prediction Log'!$D60, "Y", IF('Prediction Log'!$P60='Prediction Log'!$D60, "PUSH", "N")))</f>
        <v>Y</v>
      </c>
      <c r="S60" s="52" t="str">
        <f>IF(ISBLANK('Prediction Log'!$N60), "",IF('Prediction Log'!$P60&lt;'Prediction Log'!$E60, "Y", IF('Prediction Log'!$P60='Prediction Log'!$E60, "PUSH", "N")))</f>
        <v>Y</v>
      </c>
      <c r="T60" s="53" t="str">
        <f>IF(ISBLANK('Prediction Log'!$N60),"",IF('Prediction Log'!$M60='Prediction Log'!$H60, "Y", "N"))</f>
        <v>Y</v>
      </c>
      <c r="U60" s="53" t="str">
        <f>Table3[[#This Row],[Home Team Covered Market]]</f>
        <v>Y</v>
      </c>
      <c r="V60" s="53" t="str">
        <f>IF(ISBLANK('Prediction Log'!$N60), "",IF(AND('Prediction Log'!$T60="Y", 'Prediction Log'!$U60="Y"), "Y", "N"))</f>
        <v>Y</v>
      </c>
      <c r="W60" s="54" t="str">
        <f>IF(ISBLANK('Prediction Log'!$N60),"",IF('Prediction Log'!$M60='Prediction Log'!$I60, "Y", "N"))</f>
        <v>N</v>
      </c>
      <c r="X60" s="54" t="str">
        <f>IF(ISBLANK('Prediction Log'!$N60), "", IF(Table3[[#This Row],[Home Team Covered Market]]=Games!H60, "Y", "N"))</f>
        <v>N</v>
      </c>
      <c r="Y60" s="55" t="str">
        <f>IF(ISBLANK('Prediction Log'!$N60), "",IF('Prediction Log'!$J60='Prediction Log'!$M60, "Y", "N"))</f>
        <v>N</v>
      </c>
      <c r="Z60" s="54" t="str">
        <f>IF(ISBLANK('Prediction Log'!$N60), "",IF('Prediction Log'!$I60&lt;&gt;'Prediction Log'!$M60, "N",IF(AND('Prediction Log'!$E60&gt;0, 'Prediction Log'!$P60&gt;'Prediction Log'!$E60, 'Prediction Log'!$I60='Prediction Log'!$C60), "Y", IF(AND('Prediction Log'!$E60&lt;0, 'Prediction Log'!$P60&lt;'Prediction Log'!$E60,'Prediction Log'!$I60='Prediction Log'!$B60 ), "Y", IF('Prediction Log'!$P60='Prediction Log'!$E60, "PUSH", "N")))))</f>
        <v>N</v>
      </c>
      <c r="AA60" s="54" t="str">
        <f>IF(ISBLANK('Prediction Log'!$N60), "",IF(AND('Prediction Log'!$W60="Y", 'Prediction Log'!$X60="Y"), "Y", "N"))</f>
        <v>N</v>
      </c>
      <c r="AB60" s="53">
        <v>16.5</v>
      </c>
      <c r="AC60" s="53">
        <v>16.5</v>
      </c>
      <c r="AD60" s="54">
        <v>-26.8</v>
      </c>
      <c r="AE60" s="54">
        <v>26.8</v>
      </c>
    </row>
    <row r="61" spans="1:31" x14ac:dyDescent="0.45">
      <c r="A61" s="56">
        <f>IF(ISBLANK(Games!$B61), "",Games!A61)</f>
        <v>9</v>
      </c>
      <c r="B61" s="56" t="str">
        <f>IF(ISBLANK(Games!$B61), "",Games!B61)</f>
        <v>Baylor</v>
      </c>
      <c r="C61" s="56" t="str">
        <f>IF(ISBLANK(Games!$B61), "",Games!C61)</f>
        <v>Iowa State</v>
      </c>
      <c r="D61" s="57">
        <f>IF(ISBLANK(Games!$B61), "",Games!D61)</f>
        <v>2.5</v>
      </c>
      <c r="E61" s="57">
        <f>IF(ISBLANK(Games!$B61), "",Games!E61)</f>
        <v>8.4</v>
      </c>
      <c r="F61" s="45">
        <f>'Calc - Win Probability'!N61</f>
        <v>0.27930700000000003</v>
      </c>
      <c r="G61" s="23" t="str">
        <f>Games!H61</f>
        <v>N</v>
      </c>
      <c r="H61" s="46" t="str">
        <f>IF(ISBLANK(Games!B61), "", IF('Prediction Log'!$D61&lt;0, 'Prediction Log'!$B61, 'Prediction Log'!$C61))</f>
        <v>Iowa State</v>
      </c>
      <c r="I61" s="47" t="str">
        <f>IF(ISBLANK(Games!$B61), "",Games!F61)</f>
        <v>Iowa State</v>
      </c>
      <c r="J61" s="47" t="str">
        <f>IF('Prediction Log'!$F61&gt;0.5, 'Prediction Log'!$B61, IF('Prediction Log'!$F61&lt;0.5, 'Prediction Log'!$C61, "PICK"))</f>
        <v>Iowa State</v>
      </c>
      <c r="K61" s="48">
        <f>IF(ISBLANK(Games!B61), "",IF('Prediction Log'!$J61='Prediction Log'!$B61, 'Prediction Log'!$F61, 1-'Prediction Log'!$F61))</f>
        <v>0.72069300000000003</v>
      </c>
      <c r="L61" s="49" t="str">
        <f>IF(ISBLANK(Games!$B61), "",Games!I61)</f>
        <v>Y</v>
      </c>
      <c r="M61" s="60" t="str">
        <f>IF(ISBLANK(Table3[[#This Row],[Home Final]]), "",IF(Table3[[#This Row],[Home Final]]&gt;Table3[[#This Row],[Away Final]],Table3[[#This Row],[Home]],Table3[[#This Row],[Away]]))</f>
        <v>Iowa State</v>
      </c>
      <c r="N61" s="50">
        <v>18</v>
      </c>
      <c r="O61" s="50">
        <v>30</v>
      </c>
      <c r="P61" s="21">
        <f>IF(ISBLANK('Prediction Log'!$N61), "",'Prediction Log'!$O61-'Prediction Log'!$N61)</f>
        <v>12</v>
      </c>
      <c r="Q61" s="51" t="s">
        <v>175</v>
      </c>
      <c r="R61" s="52" t="str">
        <f>IF(ISBLANK('Prediction Log'!$N61), "",IF('Prediction Log'!$P61&lt;'Prediction Log'!$D61, "Y", IF('Prediction Log'!$P61='Prediction Log'!$D61, "PUSH", "N")))</f>
        <v>N</v>
      </c>
      <c r="S61" s="52" t="str">
        <f>IF(ISBLANK('Prediction Log'!$N61), "",IF('Prediction Log'!$P61&lt;'Prediction Log'!$E61, "Y", IF('Prediction Log'!$P61='Prediction Log'!$E61, "PUSH", "N")))</f>
        <v>N</v>
      </c>
      <c r="T61" s="53" t="str">
        <f>IF(ISBLANK('Prediction Log'!$N61),"",IF('Prediction Log'!$M61='Prediction Log'!$H61, "Y", "N"))</f>
        <v>Y</v>
      </c>
      <c r="U61" s="53" t="str">
        <f>Table3[[#This Row],[Home Team Covered Market]]</f>
        <v>N</v>
      </c>
      <c r="V61" s="53" t="str">
        <f>IF(ISBLANK('Prediction Log'!$N61), "",IF(AND('Prediction Log'!$T61="Y", 'Prediction Log'!$U61="Y"), "Y", "N"))</f>
        <v>N</v>
      </c>
      <c r="W61" s="54" t="str">
        <f>IF(ISBLANK('Prediction Log'!$N61),"",IF('Prediction Log'!$M61='Prediction Log'!$I61, "Y", "N"))</f>
        <v>Y</v>
      </c>
      <c r="X61" s="54" t="str">
        <f>IF(ISBLANK('Prediction Log'!$N61), "", IF(Table3[[#This Row],[Home Team Covered Market]]=Games!H61, "Y", "N"))</f>
        <v>Y</v>
      </c>
      <c r="Y61" s="55" t="str">
        <f>IF(ISBLANK('Prediction Log'!$N61), "",IF('Prediction Log'!$J61='Prediction Log'!$M61, "Y", "N"))</f>
        <v>Y</v>
      </c>
      <c r="Z61" s="54" t="str">
        <f>IF(ISBLANK('Prediction Log'!$N61), "",IF('Prediction Log'!$I61&lt;&gt;'Prediction Log'!$M61, "N",IF(AND('Prediction Log'!$E61&gt;0, 'Prediction Log'!$P61&gt;'Prediction Log'!$E61, 'Prediction Log'!$I61='Prediction Log'!$C61), "Y", IF(AND('Prediction Log'!$E61&lt;0, 'Prediction Log'!$P61&lt;'Prediction Log'!$E61,'Prediction Log'!$I61='Prediction Log'!$B61 ), "Y", IF('Prediction Log'!$P61='Prediction Log'!$E61, "PUSH", "N")))))</f>
        <v>Y</v>
      </c>
      <c r="AA61" s="54" t="str">
        <f>IF(ISBLANK('Prediction Log'!$N61), "",IF(AND('Prediction Log'!$W61="Y", 'Prediction Log'!$X61="Y"), "Y", "N"))</f>
        <v>Y</v>
      </c>
      <c r="AB61" s="53">
        <v>9.5</v>
      </c>
      <c r="AC61" s="53">
        <v>9.5</v>
      </c>
      <c r="AD61" s="54">
        <v>3.5999999999999996</v>
      </c>
      <c r="AE61" s="54">
        <v>3.5999999999999996</v>
      </c>
    </row>
    <row r="62" spans="1:31" x14ac:dyDescent="0.45">
      <c r="A62" s="43">
        <f>IF(ISBLANK(Games!$B62), "",Games!A62)</f>
        <v>9</v>
      </c>
      <c r="B62" s="43" t="str">
        <f>IF(ISBLANK(Games!$B62), "",Games!B62)</f>
        <v>Ohio</v>
      </c>
      <c r="C62" s="43" t="str">
        <f>IF(ISBLANK(Games!$B62), "",Games!C62)</f>
        <v>Miami (OH)</v>
      </c>
      <c r="D62" s="44">
        <f>IF(ISBLANK(Games!$B62), "",Games!D62)</f>
        <v>-7.5</v>
      </c>
      <c r="E62" s="44">
        <f>IF(ISBLANK(Games!$B62), "",Games!E62)</f>
        <v>4</v>
      </c>
      <c r="F62" s="45">
        <f>'Calc - Win Probability'!N62</f>
        <v>0.539829</v>
      </c>
      <c r="G62" s="23" t="str">
        <f>Games!H62</f>
        <v>N</v>
      </c>
      <c r="H62" s="46" t="str">
        <f>IF(ISBLANK(Games!B62), "", IF('Prediction Log'!$D62&lt;0, 'Prediction Log'!$B62, 'Prediction Log'!$C62))</f>
        <v>Ohio</v>
      </c>
      <c r="I62" s="47" t="str">
        <f>IF(ISBLANK(Games!$B62), "",Games!F62)</f>
        <v>Miami (OH)</v>
      </c>
      <c r="J62" s="47" t="str">
        <f>IF('Prediction Log'!$F62&gt;0.5, 'Prediction Log'!$B62, IF('Prediction Log'!$F62&lt;0.5, 'Prediction Log'!$C62, "PICK"))</f>
        <v>Ohio</v>
      </c>
      <c r="K62" s="48">
        <f>IF(ISBLANK(Games!B62), "",IF('Prediction Log'!$J62='Prediction Log'!$B62, 'Prediction Log'!$F62, 1-'Prediction Log'!$F62))</f>
        <v>0.539829</v>
      </c>
      <c r="L62" s="49" t="str">
        <f>IF(ISBLANK(Games!$B62), "",Games!I62)</f>
        <v>Y</v>
      </c>
      <c r="M62" s="60" t="str">
        <f>IF(ISBLANK(Table3[[#This Row],[Home Final]]), "",IF(Table3[[#This Row],[Home Final]]&gt;Table3[[#This Row],[Away Final]],Table3[[#This Row],[Home]],Table3[[#This Row],[Away]]))</f>
        <v>Miami (OH)</v>
      </c>
      <c r="N62" s="50">
        <v>16</v>
      </c>
      <c r="O62" s="50">
        <v>30</v>
      </c>
      <c r="P62" s="21">
        <f>IF(ISBLANK('Prediction Log'!$N62), "",'Prediction Log'!$O62-'Prediction Log'!$N62)</f>
        <v>14</v>
      </c>
      <c r="Q62" s="51" t="s">
        <v>175</v>
      </c>
      <c r="R62" s="52" t="str">
        <f>IF(ISBLANK('Prediction Log'!$N62), "",IF('Prediction Log'!$P62&lt;'Prediction Log'!$D62, "Y", IF('Prediction Log'!$P62='Prediction Log'!$D62, "PUSH", "N")))</f>
        <v>N</v>
      </c>
      <c r="S62" s="52" t="str">
        <f>IF(ISBLANK('Prediction Log'!$N62), "",IF('Prediction Log'!$P62&lt;'Prediction Log'!$E62, "Y", IF('Prediction Log'!$P62='Prediction Log'!$E62, "PUSH", "N")))</f>
        <v>N</v>
      </c>
      <c r="T62" s="53" t="str">
        <f>IF(ISBLANK('Prediction Log'!$N62),"",IF('Prediction Log'!$M62='Prediction Log'!$H62, "Y", "N"))</f>
        <v>N</v>
      </c>
      <c r="U62" s="53" t="str">
        <f>Table3[[#This Row],[Home Team Covered Market]]</f>
        <v>N</v>
      </c>
      <c r="V62" s="53" t="str">
        <f>IF(ISBLANK('Prediction Log'!$N62), "",IF(AND('Prediction Log'!$T62="Y", 'Prediction Log'!$U62="Y"), "Y", "N"))</f>
        <v>N</v>
      </c>
      <c r="W62" s="54" t="str">
        <f>IF(ISBLANK('Prediction Log'!$N62),"",IF('Prediction Log'!$M62='Prediction Log'!$I62, "Y", "N"))</f>
        <v>Y</v>
      </c>
      <c r="X62" s="54" t="str">
        <f>IF(ISBLANK('Prediction Log'!$N62), "", IF(Table3[[#This Row],[Home Team Covered Market]]=Games!H62, "Y", "N"))</f>
        <v>Y</v>
      </c>
      <c r="Y62" s="55" t="str">
        <f>IF(ISBLANK('Prediction Log'!$N62), "",IF('Prediction Log'!$J62='Prediction Log'!$M62, "Y", "N"))</f>
        <v>N</v>
      </c>
      <c r="Z62" s="54" t="str">
        <f>IF(ISBLANK('Prediction Log'!$N62), "",IF('Prediction Log'!$I62&lt;&gt;'Prediction Log'!$M62, "N",IF(AND('Prediction Log'!$E62&gt;0, 'Prediction Log'!$P62&gt;'Prediction Log'!$E62, 'Prediction Log'!$I62='Prediction Log'!$C62), "Y", IF(AND('Prediction Log'!$E62&lt;0, 'Prediction Log'!$P62&lt;'Prediction Log'!$E62,'Prediction Log'!$I62='Prediction Log'!$B62 ), "Y", IF('Prediction Log'!$P62='Prediction Log'!$E62, "PUSH", "N")))))</f>
        <v>Y</v>
      </c>
      <c r="AA62" s="54" t="str">
        <f>IF(ISBLANK('Prediction Log'!$N62), "",IF(AND('Prediction Log'!$W62="Y", 'Prediction Log'!$X62="Y"), "Y", "N"))</f>
        <v>Y</v>
      </c>
      <c r="AB62" s="53">
        <v>-21.5</v>
      </c>
      <c r="AC62" s="53">
        <v>21.5</v>
      </c>
      <c r="AD62" s="54">
        <v>10</v>
      </c>
      <c r="AE62" s="54">
        <v>10</v>
      </c>
    </row>
    <row r="63" spans="1:31" x14ac:dyDescent="0.45">
      <c r="A63" s="56">
        <f>IF(ISBLANK(Games!$B63), "",Games!A63)</f>
        <v>9</v>
      </c>
      <c r="B63" s="56" t="str">
        <f>IF(ISBLANK(Games!$B63), "",Games!B63)</f>
        <v>Nebraska</v>
      </c>
      <c r="C63" s="56" t="str">
        <f>IF(ISBLANK(Games!$B63), "",Games!C63)</f>
        <v>Purdue</v>
      </c>
      <c r="D63" s="57">
        <f>IF(ISBLANK(Games!$B63), "",Games!D63)</f>
        <v>-2.5</v>
      </c>
      <c r="E63" s="57">
        <f>IF(ISBLANK(Games!$B63), "",Games!E63)</f>
        <v>-0.5</v>
      </c>
      <c r="F63" s="45">
        <f>'Calc - Win Probability'!N63</f>
        <v>0.64491500000000002</v>
      </c>
      <c r="G63" s="23" t="str">
        <f>Games!H63</f>
        <v>N</v>
      </c>
      <c r="H63" s="46" t="str">
        <f>IF(ISBLANK(Games!B63), "", IF('Prediction Log'!$D63&lt;0, 'Prediction Log'!$B63, 'Prediction Log'!$C63))</f>
        <v>Nebraska</v>
      </c>
      <c r="I63" s="47" t="str">
        <f>IF(ISBLANK(Games!$B63), "",Games!F63)</f>
        <v>Nebraska</v>
      </c>
      <c r="J63" s="47" t="str">
        <f>IF('Prediction Log'!$F63&gt;0.5, 'Prediction Log'!$B63, IF('Prediction Log'!$F63&lt;0.5, 'Prediction Log'!$C63, "PICK"))</f>
        <v>Nebraska</v>
      </c>
      <c r="K63" s="48">
        <f>IF(ISBLANK(Games!B63), "",IF('Prediction Log'!$J63='Prediction Log'!$B63, 'Prediction Log'!$F63, 1-'Prediction Log'!$F63))</f>
        <v>0.64491500000000002</v>
      </c>
      <c r="L63" s="49" t="str">
        <f>IF(ISBLANK(Games!$B63), "",Games!I63)</f>
        <v>N</v>
      </c>
      <c r="M63" s="60" t="str">
        <f>IF(ISBLANK(Table3[[#This Row],[Home Final]]), "",IF(Table3[[#This Row],[Home Final]]&gt;Table3[[#This Row],[Away Final]],Table3[[#This Row],[Home]],Table3[[#This Row],[Away]]))</f>
        <v>Nebraska</v>
      </c>
      <c r="N63" s="50">
        <v>31</v>
      </c>
      <c r="O63" s="50">
        <v>14</v>
      </c>
      <c r="P63" s="21">
        <f>IF(ISBLANK('Prediction Log'!$N63), "",'Prediction Log'!$O63-'Prediction Log'!$N63)</f>
        <v>-17</v>
      </c>
      <c r="Q63" s="51" t="s">
        <v>175</v>
      </c>
      <c r="R63" s="52" t="str">
        <f>IF(ISBLANK('Prediction Log'!$N63), "",IF('Prediction Log'!$P63&lt;'Prediction Log'!$D63, "Y", IF('Prediction Log'!$P63='Prediction Log'!$D63, "PUSH", "N")))</f>
        <v>Y</v>
      </c>
      <c r="S63" s="52" t="str">
        <f>IF(ISBLANK('Prediction Log'!$N63), "",IF('Prediction Log'!$P63&lt;'Prediction Log'!$E63, "Y", IF('Prediction Log'!$P63='Prediction Log'!$E63, "PUSH", "N")))</f>
        <v>Y</v>
      </c>
      <c r="T63" s="53" t="str">
        <f>IF(ISBLANK('Prediction Log'!$N63),"",IF('Prediction Log'!$M63='Prediction Log'!$H63, "Y", "N"))</f>
        <v>Y</v>
      </c>
      <c r="U63" s="53" t="str">
        <f>Table3[[#This Row],[Home Team Covered Market]]</f>
        <v>Y</v>
      </c>
      <c r="V63" s="53" t="str">
        <f>IF(ISBLANK('Prediction Log'!$N63), "",IF(AND('Prediction Log'!$T63="Y", 'Prediction Log'!$U63="Y"), "Y", "N"))</f>
        <v>Y</v>
      </c>
      <c r="W63" s="54" t="str">
        <f>IF(ISBLANK('Prediction Log'!$N63),"",IF('Prediction Log'!$M63='Prediction Log'!$I63, "Y", "N"))</f>
        <v>Y</v>
      </c>
      <c r="X63" s="54" t="str">
        <f>IF(ISBLANK('Prediction Log'!$N63), "", IF(Table3[[#This Row],[Home Team Covered Market]]=Games!H63, "Y", "N"))</f>
        <v>N</v>
      </c>
      <c r="Y63" s="55" t="str">
        <f>IF(ISBLANK('Prediction Log'!$N63), "",IF('Prediction Log'!$J63='Prediction Log'!$M63, "Y", "N"))</f>
        <v>Y</v>
      </c>
      <c r="Z63" s="54" t="str">
        <f>IF(ISBLANK('Prediction Log'!$N63), "",IF('Prediction Log'!$I63&lt;&gt;'Prediction Log'!$M63, "N",IF(AND('Prediction Log'!$E63&gt;0, 'Prediction Log'!$P63&gt;'Prediction Log'!$E63, 'Prediction Log'!$I63='Prediction Log'!$C63), "Y", IF(AND('Prediction Log'!$E63&lt;0, 'Prediction Log'!$P63&lt;'Prediction Log'!$E63,'Prediction Log'!$I63='Prediction Log'!$B63 ), "Y", IF('Prediction Log'!$P63='Prediction Log'!$E63, "PUSH", "N")))))</f>
        <v>Y</v>
      </c>
      <c r="AA63" s="54" t="str">
        <f>IF(ISBLANK('Prediction Log'!$N63), "",IF(AND('Prediction Log'!$W63="Y", 'Prediction Log'!$X63="Y"), "Y", "N"))</f>
        <v>N</v>
      </c>
      <c r="AB63" s="53">
        <v>14.5</v>
      </c>
      <c r="AC63" s="53">
        <v>14.5</v>
      </c>
      <c r="AD63" s="54">
        <v>16.5</v>
      </c>
      <c r="AE63" s="54">
        <v>16.5</v>
      </c>
    </row>
    <row r="64" spans="1:31" x14ac:dyDescent="0.45">
      <c r="A64" s="43">
        <f>IF(ISBLANK(Games!$B64), "",Games!A64)</f>
        <v>9</v>
      </c>
      <c r="B64" s="43" t="str">
        <f>IF(ISBLANK(Games!$B64), "",Games!B64)</f>
        <v>Boise State</v>
      </c>
      <c r="C64" s="43" t="str">
        <f>IF(ISBLANK(Games!$B64), "",Games!C64)</f>
        <v>Wyoming</v>
      </c>
      <c r="D64" s="44">
        <f>IF(ISBLANK(Games!$B64), "",Games!D64)</f>
        <v>-4.5</v>
      </c>
      <c r="E64" s="44">
        <f>IF(ISBLANK(Games!$B64), "",Games!E64)</f>
        <v>-8.3000000000000007</v>
      </c>
      <c r="F64" s="45">
        <f>'Calc - Win Probability'!N64</f>
        <v>0.755305</v>
      </c>
      <c r="G64" s="23" t="str">
        <f>Games!H64</f>
        <v>Y</v>
      </c>
      <c r="H64" s="46" t="str">
        <f>IF(ISBLANK(Games!B64), "", IF('Prediction Log'!$D64&lt;0, 'Prediction Log'!$B64, 'Prediction Log'!$C64))</f>
        <v>Boise State</v>
      </c>
      <c r="I64" s="47" t="str">
        <f>IF(ISBLANK(Games!$B64), "",Games!F64)</f>
        <v>Boise State</v>
      </c>
      <c r="J64" s="47" t="str">
        <f>IF('Prediction Log'!$F64&gt;0.5, 'Prediction Log'!$B64, IF('Prediction Log'!$F64&lt;0.5, 'Prediction Log'!$C64, "PICK"))</f>
        <v>Boise State</v>
      </c>
      <c r="K64" s="48">
        <f>IF(ISBLANK(Games!B64), "",IF('Prediction Log'!$J64='Prediction Log'!$B64, 'Prediction Log'!$F64, 1-'Prediction Log'!$F64))</f>
        <v>0.755305</v>
      </c>
      <c r="L64" s="49" t="str">
        <f>IF(ISBLANK(Games!$B64), "",Games!I64)</f>
        <v>Y</v>
      </c>
      <c r="M64" s="60" t="str">
        <f>IF(ISBLANK(Table3[[#This Row],[Home Final]]), "",IF(Table3[[#This Row],[Home Final]]&gt;Table3[[#This Row],[Away Final]],Table3[[#This Row],[Home]],Table3[[#This Row],[Away]]))</f>
        <v>Boise State</v>
      </c>
      <c r="N64" s="50">
        <v>32</v>
      </c>
      <c r="O64" s="50">
        <v>7</v>
      </c>
      <c r="P64" s="21">
        <f>IF(ISBLANK('Prediction Log'!$N64), "",'Prediction Log'!$O64-'Prediction Log'!$N64)</f>
        <v>-25</v>
      </c>
      <c r="Q64" s="51" t="s">
        <v>175</v>
      </c>
      <c r="R64" s="52" t="str">
        <f>IF(ISBLANK('Prediction Log'!$N64), "",IF('Prediction Log'!$P64&lt;'Prediction Log'!$D64, "Y", IF('Prediction Log'!$P64='Prediction Log'!$D64, "PUSH", "N")))</f>
        <v>Y</v>
      </c>
      <c r="S64" s="52" t="str">
        <f>IF(ISBLANK('Prediction Log'!$N64), "",IF('Prediction Log'!$P64&lt;'Prediction Log'!$E64, "Y", IF('Prediction Log'!$P64='Prediction Log'!$E64, "PUSH", "N")))</f>
        <v>Y</v>
      </c>
      <c r="T64" s="53" t="str">
        <f>IF(ISBLANK('Prediction Log'!$N64),"",IF('Prediction Log'!$M64='Prediction Log'!$H64, "Y", "N"))</f>
        <v>Y</v>
      </c>
      <c r="U64" s="53" t="str">
        <f>Table3[[#This Row],[Home Team Covered Market]]</f>
        <v>Y</v>
      </c>
      <c r="V64" s="53" t="str">
        <f>IF(ISBLANK('Prediction Log'!$N64), "",IF(AND('Prediction Log'!$T64="Y", 'Prediction Log'!$U64="Y"), "Y", "N"))</f>
        <v>Y</v>
      </c>
      <c r="W64" s="54" t="str">
        <f>IF(ISBLANK('Prediction Log'!$N64),"",IF('Prediction Log'!$M64='Prediction Log'!$I64, "Y", "N"))</f>
        <v>Y</v>
      </c>
      <c r="X64" s="54" t="str">
        <f>IF(ISBLANK('Prediction Log'!$N64), "", IF(Table3[[#This Row],[Home Team Covered Market]]=Games!H64, "Y", "N"))</f>
        <v>Y</v>
      </c>
      <c r="Y64" s="55" t="str">
        <f>IF(ISBLANK('Prediction Log'!$N64), "",IF('Prediction Log'!$J64='Prediction Log'!$M64, "Y", "N"))</f>
        <v>Y</v>
      </c>
      <c r="Z64" s="54" t="str">
        <f>IF(ISBLANK('Prediction Log'!$N64), "",IF('Prediction Log'!$I64&lt;&gt;'Prediction Log'!$M64, "N",IF(AND('Prediction Log'!$E64&gt;0, 'Prediction Log'!$P64&gt;'Prediction Log'!$E64, 'Prediction Log'!$I64='Prediction Log'!$C64), "Y", IF(AND('Prediction Log'!$E64&lt;0, 'Prediction Log'!$P64&lt;'Prediction Log'!$E64,'Prediction Log'!$I64='Prediction Log'!$B64 ), "Y", IF('Prediction Log'!$P64='Prediction Log'!$E64, "PUSH", "N")))))</f>
        <v>Y</v>
      </c>
      <c r="AA64" s="54" t="str">
        <f>IF(ISBLANK('Prediction Log'!$N64), "",IF(AND('Prediction Log'!$W64="Y", 'Prediction Log'!$X64="Y"), "Y", "N"))</f>
        <v>Y</v>
      </c>
      <c r="AB64" s="53">
        <v>20.5</v>
      </c>
      <c r="AC64" s="53">
        <v>20.5</v>
      </c>
      <c r="AD64" s="54">
        <v>16.7</v>
      </c>
      <c r="AE64" s="54">
        <v>16.7</v>
      </c>
    </row>
    <row r="65" spans="1:31" x14ac:dyDescent="0.45">
      <c r="A65" s="56">
        <f>IF(ISBLANK(Games!$B65), "",Games!A65)</f>
        <v>9</v>
      </c>
      <c r="B65" s="56" t="str">
        <f>IF(ISBLANK(Games!$B65), "",Games!B65)</f>
        <v>Kentucky</v>
      </c>
      <c r="C65" s="56" t="str">
        <f>IF(ISBLANK(Games!$B65), "",Games!C65)</f>
        <v>Tennessee</v>
      </c>
      <c r="D65" s="57">
        <f>IF(ISBLANK(Games!$B65), "",Games!D65)</f>
        <v>3.5</v>
      </c>
      <c r="E65" s="57">
        <f>IF(ISBLANK(Games!$B65), "",Games!E65)</f>
        <v>11.3</v>
      </c>
      <c r="F65" s="45">
        <f>'Calc - Win Probability'!N65</f>
        <v>5.8594E-2</v>
      </c>
      <c r="G65" s="23" t="str">
        <f>Games!H65</f>
        <v>N</v>
      </c>
      <c r="H65" s="46" t="str">
        <f>IF(ISBLANK(Games!B65), "", IF('Prediction Log'!$D65&lt;0, 'Prediction Log'!$B65, 'Prediction Log'!$C65))</f>
        <v>Tennessee</v>
      </c>
      <c r="I65" s="47" t="str">
        <f>IF(ISBLANK(Games!$B65), "",Games!F65)</f>
        <v>Tennessee</v>
      </c>
      <c r="J65" s="47" t="str">
        <f>IF('Prediction Log'!$F65&gt;0.5, 'Prediction Log'!$B65, IF('Prediction Log'!$F65&lt;0.5, 'Prediction Log'!$C65, "PICK"))</f>
        <v>Tennessee</v>
      </c>
      <c r="K65" s="48">
        <f>IF(ISBLANK(Games!B65), "",IF('Prediction Log'!$J65='Prediction Log'!$B65, 'Prediction Log'!$F65, 1-'Prediction Log'!$F65))</f>
        <v>0.94140599999999997</v>
      </c>
      <c r="L65" s="49" t="str">
        <f>IF(ISBLANK(Games!$B65), "",Games!I65)</f>
        <v>Y</v>
      </c>
      <c r="M65" s="60" t="str">
        <f>IF(ISBLANK(Table3[[#This Row],[Home Final]]), "",IF(Table3[[#This Row],[Home Final]]&gt;Table3[[#This Row],[Away Final]],Table3[[#This Row],[Home]],Table3[[#This Row],[Away]]))</f>
        <v>Tennessee</v>
      </c>
      <c r="N65" s="50">
        <v>27</v>
      </c>
      <c r="O65" s="50">
        <v>33</v>
      </c>
      <c r="P65" s="21">
        <f>IF(ISBLANK('Prediction Log'!$N65), "",'Prediction Log'!$O65-'Prediction Log'!$N65)</f>
        <v>6</v>
      </c>
      <c r="Q65" s="51" t="s">
        <v>175</v>
      </c>
      <c r="R65" s="52" t="str">
        <f>IF(ISBLANK('Prediction Log'!$N65), "",IF('Prediction Log'!$P65&lt;'Prediction Log'!$D65, "Y", IF('Prediction Log'!$P65='Prediction Log'!$D65, "PUSH", "N")))</f>
        <v>N</v>
      </c>
      <c r="S65" s="52" t="str">
        <f>IF(ISBLANK('Prediction Log'!$N65), "",IF('Prediction Log'!$P65&lt;'Prediction Log'!$E65, "Y", IF('Prediction Log'!$P65='Prediction Log'!$E65, "PUSH", "N")))</f>
        <v>Y</v>
      </c>
      <c r="T65" s="53" t="str">
        <f>IF(ISBLANK('Prediction Log'!$N65),"",IF('Prediction Log'!$M65='Prediction Log'!$H65, "Y", "N"))</f>
        <v>Y</v>
      </c>
      <c r="U65" s="53" t="str">
        <f>Table3[[#This Row],[Home Team Covered Market]]</f>
        <v>N</v>
      </c>
      <c r="V65" s="53" t="str">
        <f>IF(ISBLANK('Prediction Log'!$N65), "",IF(AND('Prediction Log'!$T65="Y", 'Prediction Log'!$U65="Y"), "Y", "N"))</f>
        <v>N</v>
      </c>
      <c r="W65" s="54" t="str">
        <f>IF(ISBLANK('Prediction Log'!$N65),"",IF('Prediction Log'!$M65='Prediction Log'!$I65, "Y", "N"))</f>
        <v>Y</v>
      </c>
      <c r="X65" s="54" t="str">
        <f>IF(ISBLANK('Prediction Log'!$N65), "", IF(Table3[[#This Row],[Home Team Covered Market]]=Games!H65, "Y", "N"))</f>
        <v>Y</v>
      </c>
      <c r="Y65" s="55" t="str">
        <f>IF(ISBLANK('Prediction Log'!$N65), "",IF('Prediction Log'!$J65='Prediction Log'!$M65, "Y", "N"))</f>
        <v>Y</v>
      </c>
      <c r="Z65" s="54" t="str">
        <f>IF(ISBLANK('Prediction Log'!$N65), "",IF('Prediction Log'!$I65&lt;&gt;'Prediction Log'!$M65, "N",IF(AND('Prediction Log'!$E65&gt;0, 'Prediction Log'!$P65&gt;'Prediction Log'!$E65, 'Prediction Log'!$I65='Prediction Log'!$C65), "Y", IF(AND('Prediction Log'!$E65&lt;0, 'Prediction Log'!$P65&lt;'Prediction Log'!$E65,'Prediction Log'!$I65='Prediction Log'!$B65 ), "Y", IF('Prediction Log'!$P65='Prediction Log'!$E65, "PUSH", "N")))))</f>
        <v>N</v>
      </c>
      <c r="AA65" s="54" t="str">
        <f>IF(ISBLANK('Prediction Log'!$N65), "",IF(AND('Prediction Log'!$W65="Y", 'Prediction Log'!$X65="Y"), "Y", "N"))</f>
        <v>Y</v>
      </c>
      <c r="AB65" s="53">
        <v>2.5</v>
      </c>
      <c r="AC65" s="53">
        <v>2.5</v>
      </c>
      <c r="AD65" s="54">
        <v>-5.3000000000000007</v>
      </c>
      <c r="AE65" s="54">
        <v>5.3000000000000007</v>
      </c>
    </row>
    <row r="66" spans="1:31" x14ac:dyDescent="0.45">
      <c r="A66" s="43">
        <f>IF(ISBLANK(Games!$B66), "",Games!A66)</f>
        <v>9</v>
      </c>
      <c r="B66" s="43" t="str">
        <f>IF(ISBLANK(Games!$B66), "",Games!B66)</f>
        <v>Texas State</v>
      </c>
      <c r="C66" s="43" t="str">
        <f>IF(ISBLANK(Games!$B66), "",Games!C66)</f>
        <v>Troy</v>
      </c>
      <c r="D66" s="44">
        <f>IF(ISBLANK(Games!$B66), "",Games!D66)</f>
        <v>6.5</v>
      </c>
      <c r="E66" s="44">
        <f>IF(ISBLANK(Games!$B66), "",Games!E66)</f>
        <v>8.9</v>
      </c>
      <c r="F66" s="45">
        <f>'Calc - Win Probability'!N66</f>
        <v>0.23305600000000001</v>
      </c>
      <c r="G66" s="23" t="str">
        <f>Games!H66</f>
        <v>N</v>
      </c>
      <c r="H66" s="46" t="str">
        <f>IF(ISBLANK(Games!B66), "", IF('Prediction Log'!$D66&lt;0, 'Prediction Log'!$B66, 'Prediction Log'!$C66))</f>
        <v>Troy</v>
      </c>
      <c r="I66" s="47" t="str">
        <f>IF(ISBLANK(Games!$B66), "",Games!F66)</f>
        <v>Troy</v>
      </c>
      <c r="J66" s="47" t="str">
        <f>IF('Prediction Log'!$F66&gt;0.5, 'Prediction Log'!$B66, IF('Prediction Log'!$F66&lt;0.5, 'Prediction Log'!$C66, "PICK"))</f>
        <v>Troy</v>
      </c>
      <c r="K66" s="48">
        <f>IF(ISBLANK(Games!B66), "",IF('Prediction Log'!$J66='Prediction Log'!$B66, 'Prediction Log'!$F66, 1-'Prediction Log'!$F66))</f>
        <v>0.76694399999999996</v>
      </c>
      <c r="L66" s="49" t="str">
        <f>IF(ISBLANK(Games!$B66), "",Games!I66)</f>
        <v>Y</v>
      </c>
      <c r="M66" s="60" t="str">
        <f>IF(ISBLANK(Table3[[#This Row],[Home Final]]), "",IF(Table3[[#This Row],[Home Final]]&gt;Table3[[#This Row],[Away Final]],Table3[[#This Row],[Home]],Table3[[#This Row],[Away]]))</f>
        <v>Troy</v>
      </c>
      <c r="N66" s="50">
        <v>13</v>
      </c>
      <c r="O66" s="50">
        <v>31</v>
      </c>
      <c r="P66" s="21">
        <f>IF(ISBLANK('Prediction Log'!$N66), "",'Prediction Log'!$O66-'Prediction Log'!$N66)</f>
        <v>18</v>
      </c>
      <c r="Q66" s="51" t="s">
        <v>175</v>
      </c>
      <c r="R66" s="52" t="str">
        <f>IF(ISBLANK('Prediction Log'!$N66), "",IF('Prediction Log'!$P66&lt;'Prediction Log'!$D66, "Y", IF('Prediction Log'!$P66='Prediction Log'!$D66, "PUSH", "N")))</f>
        <v>N</v>
      </c>
      <c r="S66" s="52" t="str">
        <f>IF(ISBLANK('Prediction Log'!$N66), "",IF('Prediction Log'!$P66&lt;'Prediction Log'!$E66, "Y", IF('Prediction Log'!$P66='Prediction Log'!$E66, "PUSH", "N")))</f>
        <v>N</v>
      </c>
      <c r="T66" s="53" t="str">
        <f>IF(ISBLANK('Prediction Log'!$N66),"",IF('Prediction Log'!$M66='Prediction Log'!$H66, "Y", "N"))</f>
        <v>Y</v>
      </c>
      <c r="U66" s="53" t="str">
        <f>Table3[[#This Row],[Home Team Covered Market]]</f>
        <v>N</v>
      </c>
      <c r="V66" s="53" t="str">
        <f>IF(ISBLANK('Prediction Log'!$N66), "",IF(AND('Prediction Log'!$T66="Y", 'Prediction Log'!$U66="Y"), "Y", "N"))</f>
        <v>N</v>
      </c>
      <c r="W66" s="54" t="str">
        <f>IF(ISBLANK('Prediction Log'!$N66),"",IF('Prediction Log'!$M66='Prediction Log'!$I66, "Y", "N"))</f>
        <v>Y</v>
      </c>
      <c r="X66" s="54" t="str">
        <f>IF(ISBLANK('Prediction Log'!$N66), "", IF(Table3[[#This Row],[Home Team Covered Market]]=Games!H66, "Y", "N"))</f>
        <v>Y</v>
      </c>
      <c r="Y66" s="55" t="str">
        <f>IF(ISBLANK('Prediction Log'!$N66), "",IF('Prediction Log'!$J66='Prediction Log'!$M66, "Y", "N"))</f>
        <v>Y</v>
      </c>
      <c r="Z66" s="54" t="str">
        <f>IF(ISBLANK('Prediction Log'!$N66), "",IF('Prediction Log'!$I66&lt;&gt;'Prediction Log'!$M66, "N",IF(AND('Prediction Log'!$E66&gt;0, 'Prediction Log'!$P66&gt;'Prediction Log'!$E66, 'Prediction Log'!$I66='Prediction Log'!$C66), "Y", IF(AND('Prediction Log'!$E66&lt;0, 'Prediction Log'!$P66&lt;'Prediction Log'!$E66,'Prediction Log'!$I66='Prediction Log'!$B66 ), "Y", IF('Prediction Log'!$P66='Prediction Log'!$E66, "PUSH", "N")))))</f>
        <v>Y</v>
      </c>
      <c r="AA66" s="54" t="str">
        <f>IF(ISBLANK('Prediction Log'!$N66), "",IF(AND('Prediction Log'!$W66="Y", 'Prediction Log'!$X66="Y"), "Y", "N"))</f>
        <v>Y</v>
      </c>
      <c r="AB66" s="53">
        <v>11.5</v>
      </c>
      <c r="AC66" s="53">
        <v>11.5</v>
      </c>
      <c r="AD66" s="54">
        <v>9.1</v>
      </c>
      <c r="AE66" s="54">
        <v>9.1</v>
      </c>
    </row>
    <row r="67" spans="1:31" x14ac:dyDescent="0.45">
      <c r="A67" s="56">
        <f>IF(ISBLANK(Games!$B67), "",Games!A67)</f>
        <v>9</v>
      </c>
      <c r="B67" s="56" t="str">
        <f>IF(ISBLANK(Games!$B67), "",Games!B67)</f>
        <v>Arizona</v>
      </c>
      <c r="C67" s="56" t="str">
        <f>IF(ISBLANK(Games!$B67), "",Games!C67)</f>
        <v>Oregon State</v>
      </c>
      <c r="D67" s="57">
        <f>IF(ISBLANK(Games!$B67), "",Games!D67)</f>
        <v>3.5</v>
      </c>
      <c r="E67" s="57">
        <f>IF(ISBLANK(Games!$B67), "",Games!E67)</f>
        <v>-5.0999999999999996</v>
      </c>
      <c r="F67" s="45">
        <f>'Calc - Win Probability'!N67</f>
        <v>0.65010199999999996</v>
      </c>
      <c r="G67" s="23" t="str">
        <f>Games!H67</f>
        <v>Y</v>
      </c>
      <c r="H67" s="46" t="str">
        <f>IF(ISBLANK(Games!B67), "", IF('Prediction Log'!$D67&lt;0, 'Prediction Log'!$B67, 'Prediction Log'!$C67))</f>
        <v>Oregon State</v>
      </c>
      <c r="I67" s="47" t="str">
        <f>IF(ISBLANK(Games!$B67), "",Games!F67)</f>
        <v>Arizona</v>
      </c>
      <c r="J67" s="47" t="str">
        <f>IF('Prediction Log'!$F67&gt;0.5, 'Prediction Log'!$B67, IF('Prediction Log'!$F67&lt;0.5, 'Prediction Log'!$C67, "PICK"))</f>
        <v>Arizona</v>
      </c>
      <c r="K67" s="48">
        <f>IF(ISBLANK(Games!B67), "",IF('Prediction Log'!$J67='Prediction Log'!$B67, 'Prediction Log'!$F67, 1-'Prediction Log'!$F67))</f>
        <v>0.65010199999999996</v>
      </c>
      <c r="L67" s="49" t="str">
        <f>IF(ISBLANK(Games!$B67), "",Games!I67)</f>
        <v>Y</v>
      </c>
      <c r="M67" s="60" t="str">
        <f>IF(ISBLANK(Table3[[#This Row],[Home Final]]), "",IF(Table3[[#This Row],[Home Final]]&gt;Table3[[#This Row],[Away Final]],Table3[[#This Row],[Home]],Table3[[#This Row],[Away]]))</f>
        <v>Arizona</v>
      </c>
      <c r="N67" s="50">
        <v>27</v>
      </c>
      <c r="O67" s="50">
        <v>24</v>
      </c>
      <c r="P67" s="21">
        <f>IF(ISBLANK('Prediction Log'!$N67), "",'Prediction Log'!$O67-'Prediction Log'!$N67)</f>
        <v>-3</v>
      </c>
      <c r="Q67" s="51" t="s">
        <v>175</v>
      </c>
      <c r="R67" s="52" t="str">
        <f>IF(ISBLANK('Prediction Log'!$N67), "",IF('Prediction Log'!$P67&lt;'Prediction Log'!$D67, "Y", IF('Prediction Log'!$P67='Prediction Log'!$D67, "PUSH", "N")))</f>
        <v>Y</v>
      </c>
      <c r="S67" s="52" t="str">
        <f>IF(ISBLANK('Prediction Log'!$N67), "",IF('Prediction Log'!$P67&lt;'Prediction Log'!$E67, "Y", IF('Prediction Log'!$P67='Prediction Log'!$E67, "PUSH", "N")))</f>
        <v>N</v>
      </c>
      <c r="T67" s="53" t="str">
        <f>IF(ISBLANK('Prediction Log'!$N67),"",IF('Prediction Log'!$M67='Prediction Log'!$H67, "Y", "N"))</f>
        <v>N</v>
      </c>
      <c r="U67" s="53" t="str">
        <f>Table3[[#This Row],[Home Team Covered Market]]</f>
        <v>Y</v>
      </c>
      <c r="V67" s="53" t="str">
        <f>IF(ISBLANK('Prediction Log'!$N67), "",IF(AND('Prediction Log'!$T67="Y", 'Prediction Log'!$U67="Y"), "Y", "N"))</f>
        <v>N</v>
      </c>
      <c r="W67" s="54" t="str">
        <f>IF(ISBLANK('Prediction Log'!$N67),"",IF('Prediction Log'!$M67='Prediction Log'!$I67, "Y", "N"))</f>
        <v>Y</v>
      </c>
      <c r="X67" s="54" t="str">
        <f>IF(ISBLANK('Prediction Log'!$N67), "", IF(Table3[[#This Row],[Home Team Covered Market]]=Games!H67, "Y", "N"))</f>
        <v>Y</v>
      </c>
      <c r="Y67" s="55" t="str">
        <f>IF(ISBLANK('Prediction Log'!$N67), "",IF('Prediction Log'!$J67='Prediction Log'!$M67, "Y", "N"))</f>
        <v>Y</v>
      </c>
      <c r="Z67" s="54" t="str">
        <f>IF(ISBLANK('Prediction Log'!$N67), "",IF('Prediction Log'!$I67&lt;&gt;'Prediction Log'!$M67, "N",IF(AND('Prediction Log'!$E67&gt;0, 'Prediction Log'!$P67&gt;'Prediction Log'!$E67, 'Prediction Log'!$I67='Prediction Log'!$C67), "Y", IF(AND('Prediction Log'!$E67&lt;0, 'Prediction Log'!$P67&lt;'Prediction Log'!$E67,'Prediction Log'!$I67='Prediction Log'!$B67 ), "Y", IF('Prediction Log'!$P67='Prediction Log'!$E67, "PUSH", "N")))))</f>
        <v>N</v>
      </c>
      <c r="AA67" s="54" t="str">
        <f>IF(ISBLANK('Prediction Log'!$N67), "",IF(AND('Prediction Log'!$W67="Y", 'Prediction Log'!$X67="Y"), "Y", "N"))</f>
        <v>Y</v>
      </c>
      <c r="AB67" s="53">
        <v>-6.5</v>
      </c>
      <c r="AC67" s="53">
        <v>6.5</v>
      </c>
      <c r="AD67" s="54">
        <v>-2.0999999999999996</v>
      </c>
      <c r="AE67" s="54">
        <v>2.0999999999999996</v>
      </c>
    </row>
    <row r="68" spans="1:31" x14ac:dyDescent="0.45">
      <c r="A68" s="43">
        <f>IF(ISBLANK(Games!$B68), "",Games!A68)</f>
        <v>9</v>
      </c>
      <c r="B68" s="43" t="str">
        <f>IF(ISBLANK(Games!$B68), "",Games!B68)</f>
        <v>Fresno State</v>
      </c>
      <c r="C68" s="43" t="str">
        <f>IF(ISBLANK(Games!$B68), "",Games!C68)</f>
        <v>UNLV</v>
      </c>
      <c r="D68" s="44">
        <f>IF(ISBLANK(Games!$B68), "",Games!D68)</f>
        <v>8.5</v>
      </c>
      <c r="E68" s="44">
        <f>IF(ISBLANK(Games!$B68), "",Games!E68)</f>
        <v>-37.5</v>
      </c>
      <c r="F68" s="45">
        <f>'Calc - Win Probability'!N68</f>
        <v>0.99996300000000005</v>
      </c>
      <c r="G68" s="23" t="str">
        <f>Games!H68</f>
        <v>Y</v>
      </c>
      <c r="H68" s="46" t="str">
        <f>IF(ISBLANK(Games!B68), "", IF('Prediction Log'!$D68&lt;0, 'Prediction Log'!$B68, 'Prediction Log'!$C68))</f>
        <v>UNLV</v>
      </c>
      <c r="I68" s="47" t="str">
        <f>IF(ISBLANK(Games!$B68), "",Games!F68)</f>
        <v>Fresno State</v>
      </c>
      <c r="J68" s="47" t="str">
        <f>IF('Prediction Log'!$F68&gt;0.5, 'Prediction Log'!$B68, IF('Prediction Log'!$F68&lt;0.5, 'Prediction Log'!$C68, "PICK"))</f>
        <v>Fresno State</v>
      </c>
      <c r="K68" s="48">
        <f>IF(ISBLANK(Games!B68), "",IF('Prediction Log'!$J68='Prediction Log'!$B68, 'Prediction Log'!$F68, 1-'Prediction Log'!$F68))</f>
        <v>0.99996300000000005</v>
      </c>
      <c r="L68" s="49" t="str">
        <f>IF(ISBLANK(Games!$B68), "",Games!I68)</f>
        <v>Y</v>
      </c>
      <c r="M68" s="60" t="str">
        <f>IF(ISBLANK(Table3[[#This Row],[Home Final]]), "",IF(Table3[[#This Row],[Home Final]]&gt;Table3[[#This Row],[Away Final]],Table3[[#This Row],[Home]],Table3[[#This Row],[Away]]))</f>
        <v>Fresno State</v>
      </c>
      <c r="N68" s="50">
        <v>31</v>
      </c>
      <c r="O68" s="50">
        <v>24</v>
      </c>
      <c r="P68" s="21">
        <f>IF(ISBLANK('Prediction Log'!$N68), "",'Prediction Log'!$O68-'Prediction Log'!$N68)</f>
        <v>-7</v>
      </c>
      <c r="Q68" s="51" t="s">
        <v>175</v>
      </c>
      <c r="R68" s="52" t="str">
        <f>IF(ISBLANK('Prediction Log'!$N68), "",IF('Prediction Log'!$P68&lt;'Prediction Log'!$D68, "Y", IF('Prediction Log'!$P68='Prediction Log'!$D68, "PUSH", "N")))</f>
        <v>Y</v>
      </c>
      <c r="S68" s="52" t="str">
        <f>IF(ISBLANK('Prediction Log'!$N68), "",IF('Prediction Log'!$P68&lt;'Prediction Log'!$E68, "Y", IF('Prediction Log'!$P68='Prediction Log'!$E68, "PUSH", "N")))</f>
        <v>N</v>
      </c>
      <c r="T68" s="53" t="str">
        <f>IF(ISBLANK('Prediction Log'!$N68),"",IF('Prediction Log'!$M68='Prediction Log'!$H68, "Y", "N"))</f>
        <v>N</v>
      </c>
      <c r="U68" s="53" t="str">
        <f>Table3[[#This Row],[Home Team Covered Market]]</f>
        <v>Y</v>
      </c>
      <c r="V68" s="53" t="str">
        <f>IF(ISBLANK('Prediction Log'!$N68), "",IF(AND('Prediction Log'!$T68="Y", 'Prediction Log'!$U68="Y"), "Y", "N"))</f>
        <v>N</v>
      </c>
      <c r="W68" s="54" t="str">
        <f>IF(ISBLANK('Prediction Log'!$N68),"",IF('Prediction Log'!$M68='Prediction Log'!$I68, "Y", "N"))</f>
        <v>Y</v>
      </c>
      <c r="X68" s="54" t="str">
        <f>IF(ISBLANK('Prediction Log'!$N68), "", IF(Table3[[#This Row],[Home Team Covered Market]]=Games!H68, "Y", "N"))</f>
        <v>Y</v>
      </c>
      <c r="Y68" s="55" t="str">
        <f>IF(ISBLANK('Prediction Log'!$N68), "",IF('Prediction Log'!$J68='Prediction Log'!$M68, "Y", "N"))</f>
        <v>Y</v>
      </c>
      <c r="Z68" s="54" t="str">
        <f>IF(ISBLANK('Prediction Log'!$N68), "",IF('Prediction Log'!$I68&lt;&gt;'Prediction Log'!$M68, "N",IF(AND('Prediction Log'!$E68&gt;0, 'Prediction Log'!$P68&gt;'Prediction Log'!$E68, 'Prediction Log'!$I68='Prediction Log'!$C68), "Y", IF(AND('Prediction Log'!$E68&lt;0, 'Prediction Log'!$P68&lt;'Prediction Log'!$E68,'Prediction Log'!$I68='Prediction Log'!$B68 ), "Y", IF('Prediction Log'!$P68='Prediction Log'!$E68, "PUSH", "N")))))</f>
        <v>N</v>
      </c>
      <c r="AA68" s="54" t="str">
        <f>IF(ISBLANK('Prediction Log'!$N68), "",IF(AND('Prediction Log'!$W68="Y", 'Prediction Log'!$X68="Y"), "Y", "N"))</f>
        <v>Y</v>
      </c>
      <c r="AB68" s="53">
        <v>-15.5</v>
      </c>
      <c r="AC68" s="53">
        <v>15.5</v>
      </c>
      <c r="AD68" s="54">
        <v>-30.5</v>
      </c>
      <c r="AE68" s="54">
        <v>30.5</v>
      </c>
    </row>
    <row r="69" spans="1:31" x14ac:dyDescent="0.45">
      <c r="A69" s="56">
        <f>IF(ISBLANK(Games!$B69), "",Games!A69)</f>
        <v>9</v>
      </c>
      <c r="B69" s="56" t="str">
        <f>IF(ISBLANK(Games!$B69), "",Games!B69)</f>
        <v>UCF</v>
      </c>
      <c r="C69" s="56" t="str">
        <f>IF(ISBLANK(Games!$B69), "",Games!C69)</f>
        <v>West Virginia</v>
      </c>
      <c r="D69" s="57">
        <f>IF(ISBLANK(Games!$B69), "",Games!D69)</f>
        <v>-7</v>
      </c>
      <c r="E69" s="57">
        <f>IF(ISBLANK(Games!$B69), "",Games!E69)</f>
        <v>-10.1</v>
      </c>
      <c r="F69" s="45">
        <f>'Calc - Win Probability'!N69</f>
        <v>0.87638499999999997</v>
      </c>
      <c r="G69" s="23" t="str">
        <f>Games!H69</f>
        <v>Y</v>
      </c>
      <c r="H69" s="46" t="str">
        <f>IF(ISBLANK(Games!B69), "", IF('Prediction Log'!$D69&lt;0, 'Prediction Log'!$B69, 'Prediction Log'!$C69))</f>
        <v>UCF</v>
      </c>
      <c r="I69" s="47" t="str">
        <f>IF(ISBLANK(Games!$B69), "",Games!F69)</f>
        <v>UCF</v>
      </c>
      <c r="J69" s="47" t="str">
        <f>IF('Prediction Log'!$F69&gt;0.5, 'Prediction Log'!$B69, IF('Prediction Log'!$F69&lt;0.5, 'Prediction Log'!$C69, "PICK"))</f>
        <v>UCF</v>
      </c>
      <c r="K69" s="48">
        <f>IF(ISBLANK(Games!B69), "",IF('Prediction Log'!$J69='Prediction Log'!$B69, 'Prediction Log'!$F69, 1-'Prediction Log'!$F69))</f>
        <v>0.87638499999999997</v>
      </c>
      <c r="L69" s="49" t="str">
        <f>IF(ISBLANK(Games!$B69), "",Games!I69)</f>
        <v>Y</v>
      </c>
      <c r="M69" s="60" t="str">
        <f>IF(ISBLANK(Table3[[#This Row],[Home Final]]), "",IF(Table3[[#This Row],[Home Final]]&gt;Table3[[#This Row],[Away Final]],Table3[[#This Row],[Home]],Table3[[#This Row],[Away]]))</f>
        <v>West Virginia</v>
      </c>
      <c r="N69" s="50">
        <v>28</v>
      </c>
      <c r="O69" s="50">
        <v>41</v>
      </c>
      <c r="P69" s="21">
        <f>IF(ISBLANK('Prediction Log'!$N69), "",'Prediction Log'!$O69-'Prediction Log'!$N69)</f>
        <v>13</v>
      </c>
      <c r="Q69" s="51" t="s">
        <v>175</v>
      </c>
      <c r="R69" s="52" t="str">
        <f>IF(ISBLANK('Prediction Log'!$N69), "",IF('Prediction Log'!$P69&lt;'Prediction Log'!$D69, "Y", IF('Prediction Log'!$P69='Prediction Log'!$D69, "PUSH", "N")))</f>
        <v>N</v>
      </c>
      <c r="S69" s="52" t="str">
        <f>IF(ISBLANK('Prediction Log'!$N69), "",IF('Prediction Log'!$P69&lt;'Prediction Log'!$E69, "Y", IF('Prediction Log'!$P69='Prediction Log'!$E69, "PUSH", "N")))</f>
        <v>N</v>
      </c>
      <c r="T69" s="53" t="str">
        <f>IF(ISBLANK('Prediction Log'!$N69),"",IF('Prediction Log'!$M69='Prediction Log'!$H69, "Y", "N"))</f>
        <v>N</v>
      </c>
      <c r="U69" s="53" t="str">
        <f>Table3[[#This Row],[Home Team Covered Market]]</f>
        <v>N</v>
      </c>
      <c r="V69" s="53" t="str">
        <f>IF(ISBLANK('Prediction Log'!$N69), "",IF(AND('Prediction Log'!$T69="Y", 'Prediction Log'!$U69="Y"), "Y", "N"))</f>
        <v>N</v>
      </c>
      <c r="W69" s="54" t="str">
        <f>IF(ISBLANK('Prediction Log'!$N69),"",IF('Prediction Log'!$M69='Prediction Log'!$I69, "Y", "N"))</f>
        <v>N</v>
      </c>
      <c r="X69" s="54" t="str">
        <f>IF(ISBLANK('Prediction Log'!$N69), "", IF(Table3[[#This Row],[Home Team Covered Market]]=Games!H69, "Y", "N"))</f>
        <v>N</v>
      </c>
      <c r="Y69" s="55" t="str">
        <f>IF(ISBLANK('Prediction Log'!$N69), "",IF('Prediction Log'!$J69='Prediction Log'!$M69, "Y", "N"))</f>
        <v>N</v>
      </c>
      <c r="Z69" s="54" t="str">
        <f>IF(ISBLANK('Prediction Log'!$N69), "",IF('Prediction Log'!$I69&lt;&gt;'Prediction Log'!$M69, "N",IF(AND('Prediction Log'!$E69&gt;0, 'Prediction Log'!$P69&gt;'Prediction Log'!$E69, 'Prediction Log'!$I69='Prediction Log'!$C69), "Y", IF(AND('Prediction Log'!$E69&lt;0, 'Prediction Log'!$P69&lt;'Prediction Log'!$E69,'Prediction Log'!$I69='Prediction Log'!$B69 ), "Y", IF('Prediction Log'!$P69='Prediction Log'!$E69, "PUSH", "N")))))</f>
        <v>N</v>
      </c>
      <c r="AA69" s="54" t="str">
        <f>IF(ISBLANK('Prediction Log'!$N69), "",IF(AND('Prediction Log'!$W69="Y", 'Prediction Log'!$X69="Y"), "Y", "N"))</f>
        <v>N</v>
      </c>
      <c r="AB69" s="53">
        <v>-20</v>
      </c>
      <c r="AC69" s="53">
        <v>20</v>
      </c>
      <c r="AD69" s="54">
        <v>-23.1</v>
      </c>
      <c r="AE69" s="54">
        <v>23.1</v>
      </c>
    </row>
    <row r="70" spans="1:31" x14ac:dyDescent="0.45">
      <c r="A70" s="43">
        <f>IF(ISBLANK(Games!$B70), "",Games!A70)</f>
        <v>9</v>
      </c>
      <c r="B70" s="43" t="str">
        <f>IF(ISBLANK(Games!$B70), "",Games!B70)</f>
        <v>Texas A&amp;M</v>
      </c>
      <c r="C70" s="43" t="str">
        <f>IF(ISBLANK(Games!$B70), "",Games!C70)</f>
        <v>South Carolina</v>
      </c>
      <c r="D70" s="44">
        <f>IF(ISBLANK(Games!$B70), "",Games!D70)</f>
        <v>-16.5</v>
      </c>
      <c r="E70" s="44">
        <f>IF(ISBLANK(Games!$B70), "",Games!E70)</f>
        <v>-11.9</v>
      </c>
      <c r="F70" s="45">
        <f>'Calc - Win Probability'!N70</f>
        <v>0.97088700000000006</v>
      </c>
      <c r="G70" s="23" t="str">
        <f>Games!H70</f>
        <v>N</v>
      </c>
      <c r="H70" s="46" t="str">
        <f>IF(ISBLANK(Games!B70), "", IF('Prediction Log'!$D70&lt;0, 'Prediction Log'!$B70, 'Prediction Log'!$C70))</f>
        <v>Texas A&amp;M</v>
      </c>
      <c r="I70" s="47" t="str">
        <f>IF(ISBLANK(Games!$B70), "",Games!F70)</f>
        <v>Texas A&amp;M</v>
      </c>
      <c r="J70" s="47" t="str">
        <f>IF('Prediction Log'!$F70&gt;0.5, 'Prediction Log'!$B70, IF('Prediction Log'!$F70&lt;0.5, 'Prediction Log'!$C70, "PICK"))</f>
        <v>Texas A&amp;M</v>
      </c>
      <c r="K70" s="48">
        <f>IF(ISBLANK(Games!B70), "",IF('Prediction Log'!$J70='Prediction Log'!$B70, 'Prediction Log'!$F70, 1-'Prediction Log'!$F70))</f>
        <v>0.97088700000000006</v>
      </c>
      <c r="L70" s="49" t="str">
        <f>IF(ISBLANK(Games!$B70), "",Games!I70)</f>
        <v>N</v>
      </c>
      <c r="M70" s="60" t="str">
        <f>IF(ISBLANK(Table3[[#This Row],[Home Final]]), "",IF(Table3[[#This Row],[Home Final]]&gt;Table3[[#This Row],[Away Final]],Table3[[#This Row],[Home]],Table3[[#This Row],[Away]]))</f>
        <v>Texas A&amp;M</v>
      </c>
      <c r="N70" s="50">
        <v>30</v>
      </c>
      <c r="O70" s="50">
        <v>17</v>
      </c>
      <c r="P70" s="21">
        <f>IF(ISBLANK('Prediction Log'!$N70), "",'Prediction Log'!$O70-'Prediction Log'!$N70)</f>
        <v>-13</v>
      </c>
      <c r="Q70" s="51" t="s">
        <v>174</v>
      </c>
      <c r="R70" s="52" t="str">
        <f>IF(ISBLANK('Prediction Log'!$N70), "",IF('Prediction Log'!$P70&lt;'Prediction Log'!$D70, "Y", IF('Prediction Log'!$P70='Prediction Log'!$D70, "PUSH", "N")))</f>
        <v>N</v>
      </c>
      <c r="S70" s="52" t="str">
        <f>IF(ISBLANK('Prediction Log'!$N70), "",IF('Prediction Log'!$P70&lt;'Prediction Log'!$E70, "Y", IF('Prediction Log'!$P70='Prediction Log'!$E70, "PUSH", "N")))</f>
        <v>Y</v>
      </c>
      <c r="T70" s="53" t="str">
        <f>IF(ISBLANK('Prediction Log'!$N70),"",IF('Prediction Log'!$M70='Prediction Log'!$H70, "Y", "N"))</f>
        <v>Y</v>
      </c>
      <c r="U70" s="53" t="str">
        <f>Table3[[#This Row],[Home Team Covered Market]]</f>
        <v>N</v>
      </c>
      <c r="V70" s="53" t="str">
        <f>IF(ISBLANK('Prediction Log'!$N70), "",IF(AND('Prediction Log'!$T70="Y", 'Prediction Log'!$U70="Y"), "Y", "N"))</f>
        <v>N</v>
      </c>
      <c r="W70" s="54" t="str">
        <f>IF(ISBLANK('Prediction Log'!$N70),"",IF('Prediction Log'!$M70='Prediction Log'!$I70, "Y", "N"))</f>
        <v>Y</v>
      </c>
      <c r="X70" s="54" t="str">
        <f>IF(ISBLANK('Prediction Log'!$N70), "", IF(Table3[[#This Row],[Home Team Covered Market]]=Games!H70, "Y", "N"))</f>
        <v>Y</v>
      </c>
      <c r="Y70" s="55" t="str">
        <f>IF(ISBLANK('Prediction Log'!$N70), "",IF('Prediction Log'!$J70='Prediction Log'!$M70, "Y", "N"))</f>
        <v>Y</v>
      </c>
      <c r="Z70" s="54" t="str">
        <f>IF(ISBLANK('Prediction Log'!$N70), "",IF('Prediction Log'!$I70&lt;&gt;'Prediction Log'!$M70, "N",IF(AND('Prediction Log'!$E70&gt;0, 'Prediction Log'!$P70&gt;'Prediction Log'!$E70, 'Prediction Log'!$I70='Prediction Log'!$C70), "Y", IF(AND('Prediction Log'!$E70&lt;0, 'Prediction Log'!$P70&lt;'Prediction Log'!$E70,'Prediction Log'!$I70='Prediction Log'!$B70 ), "Y", IF('Prediction Log'!$P70='Prediction Log'!$E70, "PUSH", "N")))))</f>
        <v>Y</v>
      </c>
      <c r="AA70" s="54" t="str">
        <f>IF(ISBLANK('Prediction Log'!$N70), "",IF(AND('Prediction Log'!$W70="Y", 'Prediction Log'!$X70="Y"), "Y", "N"))</f>
        <v>Y</v>
      </c>
      <c r="AB70" s="53">
        <v>-3.5</v>
      </c>
      <c r="AC70" s="53">
        <v>3.5</v>
      </c>
      <c r="AD70" s="54">
        <v>1.0999999999999996</v>
      </c>
      <c r="AE70" s="54">
        <v>1.0999999999999996</v>
      </c>
    </row>
    <row r="71" spans="1:31" x14ac:dyDescent="0.45">
      <c r="A71" s="56">
        <f>IF(ISBLANK(Games!$B71), "",Games!A71)</f>
        <v>9</v>
      </c>
      <c r="B71" s="56" t="str">
        <f>IF(ISBLANK(Games!$B71), "",Games!B71)</f>
        <v>Penn State</v>
      </c>
      <c r="C71" s="56" t="str">
        <f>IF(ISBLANK(Games!$B71), "",Games!C71)</f>
        <v>Indiana</v>
      </c>
      <c r="D71" s="57">
        <f>IF(ISBLANK(Games!$B71), "",Games!D71)</f>
        <v>-31.5</v>
      </c>
      <c r="E71" s="57">
        <f>IF(ISBLANK(Games!$B71), "",Games!E71)</f>
        <v>-38.4</v>
      </c>
      <c r="F71" s="45">
        <f>'Calc - Win Probability'!N71</f>
        <v>0.99984899999999999</v>
      </c>
      <c r="G71" s="23" t="str">
        <f>Games!H71</f>
        <v>Y</v>
      </c>
      <c r="H71" s="46" t="str">
        <f>IF(ISBLANK(Games!B71), "", IF('Prediction Log'!$D71&lt;0, 'Prediction Log'!$B71, 'Prediction Log'!$C71))</f>
        <v>Penn State</v>
      </c>
      <c r="I71" s="47" t="str">
        <f>IF(ISBLANK(Games!$B71), "",Games!F71)</f>
        <v>Penn State</v>
      </c>
      <c r="J71" s="47" t="str">
        <f>IF('Prediction Log'!$F71&gt;0.5, 'Prediction Log'!$B71, IF('Prediction Log'!$F71&lt;0.5, 'Prediction Log'!$C71, "PICK"))</f>
        <v>Penn State</v>
      </c>
      <c r="K71" s="48">
        <f>IF(ISBLANK(Games!B71), "",IF('Prediction Log'!$J71='Prediction Log'!$B71, 'Prediction Log'!$F71, 1-'Prediction Log'!$F71))</f>
        <v>0.99984899999999999</v>
      </c>
      <c r="L71" s="49" t="str">
        <f>IF(ISBLANK(Games!$B71), "",Games!I71)</f>
        <v>Y</v>
      </c>
      <c r="M71" s="60" t="str">
        <f>IF(ISBLANK(Table3[[#This Row],[Home Final]]), "",IF(Table3[[#This Row],[Home Final]]&gt;Table3[[#This Row],[Away Final]],Table3[[#This Row],[Home]],Table3[[#This Row],[Away]]))</f>
        <v>Penn State</v>
      </c>
      <c r="N71" s="50">
        <v>33</v>
      </c>
      <c r="O71" s="50">
        <v>24</v>
      </c>
      <c r="P71" s="21">
        <f>IF(ISBLANK('Prediction Log'!$N71), "",'Prediction Log'!$O71-'Prediction Log'!$N71)</f>
        <v>-9</v>
      </c>
      <c r="Q71" s="51" t="s">
        <v>174</v>
      </c>
      <c r="R71" s="52" t="str">
        <f>IF(ISBLANK('Prediction Log'!$N71), "",IF('Prediction Log'!$P71&lt;'Prediction Log'!$D71, "Y", IF('Prediction Log'!$P71='Prediction Log'!$D71, "PUSH", "N")))</f>
        <v>N</v>
      </c>
      <c r="S71" s="52" t="str">
        <f>IF(ISBLANK('Prediction Log'!$N71), "",IF('Prediction Log'!$P71&lt;'Prediction Log'!$E71, "Y", IF('Prediction Log'!$P71='Prediction Log'!$E71, "PUSH", "N")))</f>
        <v>N</v>
      </c>
      <c r="T71" s="53" t="str">
        <f>IF(ISBLANK('Prediction Log'!$N71),"",IF('Prediction Log'!$M71='Prediction Log'!$H71, "Y", "N"))</f>
        <v>Y</v>
      </c>
      <c r="U71" s="53" t="str">
        <f>Table3[[#This Row],[Home Team Covered Market]]</f>
        <v>N</v>
      </c>
      <c r="V71" s="53" t="str">
        <f>IF(ISBLANK('Prediction Log'!$N71), "",IF(AND('Prediction Log'!$T71="Y", 'Prediction Log'!$U71="Y"), "Y", "N"))</f>
        <v>N</v>
      </c>
      <c r="W71" s="54" t="str">
        <f>IF(ISBLANK('Prediction Log'!$N71),"",IF('Prediction Log'!$M71='Prediction Log'!$I71, "Y", "N"))</f>
        <v>Y</v>
      </c>
      <c r="X71" s="54" t="str">
        <f>IF(ISBLANK('Prediction Log'!$N71), "", IF(Table3[[#This Row],[Home Team Covered Market]]=Games!H71, "Y", "N"))</f>
        <v>N</v>
      </c>
      <c r="Y71" s="55" t="str">
        <f>IF(ISBLANK('Prediction Log'!$N71), "",IF('Prediction Log'!$J71='Prediction Log'!$M71, "Y", "N"))</f>
        <v>Y</v>
      </c>
      <c r="Z71" s="54" t="str">
        <f>IF(ISBLANK('Prediction Log'!$N71), "",IF('Prediction Log'!$I71&lt;&gt;'Prediction Log'!$M71, "N",IF(AND('Prediction Log'!$E71&gt;0, 'Prediction Log'!$P71&gt;'Prediction Log'!$E71, 'Prediction Log'!$I71='Prediction Log'!$C71), "Y", IF(AND('Prediction Log'!$E71&lt;0, 'Prediction Log'!$P71&lt;'Prediction Log'!$E71,'Prediction Log'!$I71='Prediction Log'!$B71 ), "Y", IF('Prediction Log'!$P71='Prediction Log'!$E71, "PUSH", "N")))))</f>
        <v>N</v>
      </c>
      <c r="AA71" s="54" t="str">
        <f>IF(ISBLANK('Prediction Log'!$N71), "",IF(AND('Prediction Log'!$W71="Y", 'Prediction Log'!$X71="Y"), "Y", "N"))</f>
        <v>N</v>
      </c>
      <c r="AB71" s="53">
        <v>-22.5</v>
      </c>
      <c r="AC71" s="53">
        <v>22.5</v>
      </c>
      <c r="AD71" s="54">
        <v>-29.4</v>
      </c>
      <c r="AE71" s="54">
        <v>29.4</v>
      </c>
    </row>
    <row r="72" spans="1:31" x14ac:dyDescent="0.45">
      <c r="A72" s="43">
        <f>IF(ISBLANK(Games!$B72), "",Games!A72)</f>
        <v>9</v>
      </c>
      <c r="B72" s="43" t="str">
        <f>IF(ISBLANK(Games!$B72), "",Games!B72)</f>
        <v>SMU</v>
      </c>
      <c r="C72" s="43" t="str">
        <f>IF(ISBLANK(Games!$B72), "",Games!C72)</f>
        <v>Tulsa</v>
      </c>
      <c r="D72" s="44">
        <f>IF(ISBLANK(Games!$B72), "",Games!D72)</f>
        <v>-20.5</v>
      </c>
      <c r="E72" s="44">
        <f>IF(ISBLANK(Games!$B72), "",Games!E72)</f>
        <v>-28.2</v>
      </c>
      <c r="F72" s="45">
        <f>'Calc - Win Probability'!N72</f>
        <v>0.99670400000000003</v>
      </c>
      <c r="G72" s="23" t="str">
        <f>Games!H72</f>
        <v>Y</v>
      </c>
      <c r="H72" s="46" t="str">
        <f>IF(ISBLANK(Games!B72), "", IF('Prediction Log'!$D72&lt;0, 'Prediction Log'!$B72, 'Prediction Log'!$C72))</f>
        <v>SMU</v>
      </c>
      <c r="I72" s="47" t="str">
        <f>IF(ISBLANK(Games!$B72), "",Games!F72)</f>
        <v>SMU</v>
      </c>
      <c r="J72" s="47" t="str">
        <f>IF('Prediction Log'!$F72&gt;0.5, 'Prediction Log'!$B72, IF('Prediction Log'!$F72&lt;0.5, 'Prediction Log'!$C72, "PICK"))</f>
        <v>SMU</v>
      </c>
      <c r="K72" s="48">
        <f>IF(ISBLANK(Games!B72), "",IF('Prediction Log'!$J72='Prediction Log'!$B72, 'Prediction Log'!$F72, 1-'Prediction Log'!$F72))</f>
        <v>0.99670400000000003</v>
      </c>
      <c r="L72" s="49" t="str">
        <f>IF(ISBLANK(Games!$B72), "",Games!I72)</f>
        <v>Y</v>
      </c>
      <c r="M72" s="60" t="str">
        <f>IF(ISBLANK(Table3[[#This Row],[Home Final]]), "",IF(Table3[[#This Row],[Home Final]]&gt;Table3[[#This Row],[Away Final]],Table3[[#This Row],[Home]],Table3[[#This Row],[Away]]))</f>
        <v>SMU</v>
      </c>
      <c r="N72" s="50">
        <v>69</v>
      </c>
      <c r="O72" s="50">
        <v>10</v>
      </c>
      <c r="P72" s="21">
        <f>IF(ISBLANK('Prediction Log'!$N72), "",'Prediction Log'!$O72-'Prediction Log'!$N72)</f>
        <v>-59</v>
      </c>
      <c r="Q72" s="51" t="s">
        <v>175</v>
      </c>
      <c r="R72" s="52" t="str">
        <f>IF(ISBLANK('Prediction Log'!$N72), "",IF('Prediction Log'!$P72&lt;'Prediction Log'!$D72, "Y", IF('Prediction Log'!$P72='Prediction Log'!$D72, "PUSH", "N")))</f>
        <v>Y</v>
      </c>
      <c r="S72" s="52" t="str">
        <f>IF(ISBLANK('Prediction Log'!$N72), "",IF('Prediction Log'!$P72&lt;'Prediction Log'!$E72, "Y", IF('Prediction Log'!$P72='Prediction Log'!$E72, "PUSH", "N")))</f>
        <v>Y</v>
      </c>
      <c r="T72" s="53" t="str">
        <f>IF(ISBLANK('Prediction Log'!$N72),"",IF('Prediction Log'!$M72='Prediction Log'!$H72, "Y", "N"))</f>
        <v>Y</v>
      </c>
      <c r="U72" s="53" t="str">
        <f>Table3[[#This Row],[Home Team Covered Market]]</f>
        <v>Y</v>
      </c>
      <c r="V72" s="53" t="str">
        <f>IF(ISBLANK('Prediction Log'!$N72), "",IF(AND('Prediction Log'!$T72="Y", 'Prediction Log'!$U72="Y"), "Y", "N"))</f>
        <v>Y</v>
      </c>
      <c r="W72" s="54" t="str">
        <f>IF(ISBLANK('Prediction Log'!$N72),"",IF('Prediction Log'!$M72='Prediction Log'!$I72, "Y", "N"))</f>
        <v>Y</v>
      </c>
      <c r="X72" s="54" t="str">
        <f>IF(ISBLANK('Prediction Log'!$N72), "", IF(Table3[[#This Row],[Home Team Covered Market]]=Games!H72, "Y", "N"))</f>
        <v>Y</v>
      </c>
      <c r="Y72" s="55" t="str">
        <f>IF(ISBLANK('Prediction Log'!$N72), "",IF('Prediction Log'!$J72='Prediction Log'!$M72, "Y", "N"))</f>
        <v>Y</v>
      </c>
      <c r="Z72" s="54" t="str">
        <f>IF(ISBLANK('Prediction Log'!$N72), "",IF('Prediction Log'!$I72&lt;&gt;'Prediction Log'!$M72, "N",IF(AND('Prediction Log'!$E72&gt;0, 'Prediction Log'!$P72&gt;'Prediction Log'!$E72, 'Prediction Log'!$I72='Prediction Log'!$C72), "Y", IF(AND('Prediction Log'!$E72&lt;0, 'Prediction Log'!$P72&lt;'Prediction Log'!$E72,'Prediction Log'!$I72='Prediction Log'!$B72 ), "Y", IF('Prediction Log'!$P72='Prediction Log'!$E72, "PUSH", "N")))))</f>
        <v>Y</v>
      </c>
      <c r="AA72" s="54" t="str">
        <f>IF(ISBLANK('Prediction Log'!$N72), "",IF(AND('Prediction Log'!$W72="Y", 'Prediction Log'!$X72="Y"), "Y", "N"))</f>
        <v>Y</v>
      </c>
      <c r="AB72" s="53">
        <v>38.5</v>
      </c>
      <c r="AC72" s="53">
        <v>38.5</v>
      </c>
      <c r="AD72" s="54">
        <v>30.8</v>
      </c>
      <c r="AE72" s="54">
        <v>30.8</v>
      </c>
    </row>
    <row r="73" spans="1:31" x14ac:dyDescent="0.45">
      <c r="A73" s="56">
        <f>IF(ISBLANK(Games!$B73), "",Games!A73)</f>
        <v>9</v>
      </c>
      <c r="B73" s="56" t="str">
        <f>IF(ISBLANK(Games!$B73), "",Games!B73)</f>
        <v>Northwestern</v>
      </c>
      <c r="C73" s="56" t="str">
        <f>IF(ISBLANK(Games!$B73), "",Games!C73)</f>
        <v>Maryland</v>
      </c>
      <c r="D73" s="57">
        <f>IF(ISBLANK(Games!$B73), "",Games!D73)</f>
        <v>13.5</v>
      </c>
      <c r="E73" s="57">
        <f>IF(ISBLANK(Games!$B73), "",Games!E73)</f>
        <v>13</v>
      </c>
      <c r="F73" s="45">
        <f>'Calc - Win Probability'!N73</f>
        <v>0.17213500000000001</v>
      </c>
      <c r="G73" s="23" t="str">
        <f>Games!H73</f>
        <v>Y</v>
      </c>
      <c r="H73" s="46" t="str">
        <f>IF(ISBLANK(Games!B73), "", IF('Prediction Log'!$D73&lt;0, 'Prediction Log'!$B73, 'Prediction Log'!$C73))</f>
        <v>Maryland</v>
      </c>
      <c r="I73" s="47" t="str">
        <f>IF(ISBLANK(Games!$B73), "",Games!F73)</f>
        <v>Maryland</v>
      </c>
      <c r="J73" s="47" t="str">
        <f>IF('Prediction Log'!$F73&gt;0.5, 'Prediction Log'!$B73, IF('Prediction Log'!$F73&lt;0.5, 'Prediction Log'!$C73, "PICK"))</f>
        <v>Maryland</v>
      </c>
      <c r="K73" s="48">
        <f>IF(ISBLANK(Games!B73), "",IF('Prediction Log'!$J73='Prediction Log'!$B73, 'Prediction Log'!$F73, 1-'Prediction Log'!$F73))</f>
        <v>0.82786499999999996</v>
      </c>
      <c r="L73" s="49" t="str">
        <f>IF(ISBLANK(Games!$B73), "",Games!I73)</f>
        <v>N</v>
      </c>
      <c r="M73" s="60" t="str">
        <f>IF(ISBLANK(Table3[[#This Row],[Home Final]]), "",IF(Table3[[#This Row],[Home Final]]&gt;Table3[[#This Row],[Away Final]],Table3[[#This Row],[Home]],Table3[[#This Row],[Away]]))</f>
        <v>Northwestern</v>
      </c>
      <c r="N73" s="50">
        <v>33</v>
      </c>
      <c r="O73" s="50">
        <v>27</v>
      </c>
      <c r="P73" s="21">
        <f>IF(ISBLANK('Prediction Log'!$N73), "",'Prediction Log'!$O73-'Prediction Log'!$N73)</f>
        <v>-6</v>
      </c>
      <c r="Q73" s="51" t="s">
        <v>175</v>
      </c>
      <c r="R73" s="52" t="str">
        <f>IF(ISBLANK('Prediction Log'!$N73), "",IF('Prediction Log'!$P73&lt;'Prediction Log'!$D73, "Y", IF('Prediction Log'!$P73='Prediction Log'!$D73, "PUSH", "N")))</f>
        <v>Y</v>
      </c>
      <c r="S73" s="52" t="str">
        <f>IF(ISBLANK('Prediction Log'!$N73), "",IF('Prediction Log'!$P73&lt;'Prediction Log'!$E73, "Y", IF('Prediction Log'!$P73='Prediction Log'!$E73, "PUSH", "N")))</f>
        <v>Y</v>
      </c>
      <c r="T73" s="53" t="str">
        <f>IF(ISBLANK('Prediction Log'!$N73),"",IF('Prediction Log'!$M73='Prediction Log'!$H73, "Y", "N"))</f>
        <v>N</v>
      </c>
      <c r="U73" s="53" t="str">
        <f>Table3[[#This Row],[Home Team Covered Market]]</f>
        <v>Y</v>
      </c>
      <c r="V73" s="53" t="str">
        <f>IF(ISBLANK('Prediction Log'!$N73), "",IF(AND('Prediction Log'!$T73="Y", 'Prediction Log'!$U73="Y"), "Y", "N"))</f>
        <v>N</v>
      </c>
      <c r="W73" s="54" t="str">
        <f>IF(ISBLANK('Prediction Log'!$N73),"",IF('Prediction Log'!$M73='Prediction Log'!$I73, "Y", "N"))</f>
        <v>N</v>
      </c>
      <c r="X73" s="54" t="str">
        <f>IF(ISBLANK('Prediction Log'!$N73), "", IF(Table3[[#This Row],[Home Team Covered Market]]=Games!H73, "Y", "N"))</f>
        <v>Y</v>
      </c>
      <c r="Y73" s="55" t="str">
        <f>IF(ISBLANK('Prediction Log'!$N73), "",IF('Prediction Log'!$J73='Prediction Log'!$M73, "Y", "N"))</f>
        <v>N</v>
      </c>
      <c r="Z73" s="54" t="str">
        <f>IF(ISBLANK('Prediction Log'!$N73), "",IF('Prediction Log'!$I73&lt;&gt;'Prediction Log'!$M73, "N",IF(AND('Prediction Log'!$E73&gt;0, 'Prediction Log'!$P73&gt;'Prediction Log'!$E73, 'Prediction Log'!$I73='Prediction Log'!$C73), "Y", IF(AND('Prediction Log'!$E73&lt;0, 'Prediction Log'!$P73&lt;'Prediction Log'!$E73,'Prediction Log'!$I73='Prediction Log'!$B73 ), "Y", IF('Prediction Log'!$P73='Prediction Log'!$E73, "PUSH", "N")))))</f>
        <v>N</v>
      </c>
      <c r="AA73" s="54" t="str">
        <f>IF(ISBLANK('Prediction Log'!$N73), "",IF(AND('Prediction Log'!$W73="Y", 'Prediction Log'!$X73="Y"), "Y", "N"))</f>
        <v>N</v>
      </c>
      <c r="AB73" s="53">
        <v>-19.5</v>
      </c>
      <c r="AC73" s="53">
        <v>19.5</v>
      </c>
      <c r="AD73" s="54">
        <v>-19</v>
      </c>
      <c r="AE73" s="54">
        <v>19</v>
      </c>
    </row>
    <row r="74" spans="1:31" x14ac:dyDescent="0.45">
      <c r="A74" s="43">
        <f>IF(ISBLANK(Games!$B74), "",Games!A74)</f>
        <v>9</v>
      </c>
      <c r="B74" s="43" t="str">
        <f>IF(ISBLANK(Games!$B74), "",Games!B74)</f>
        <v>Kansas State</v>
      </c>
      <c r="C74" s="43" t="str">
        <f>IF(ISBLANK(Games!$B74), "",Games!C74)</f>
        <v>Houston</v>
      </c>
      <c r="D74" s="44">
        <f>IF(ISBLANK(Games!$B74), "",Games!D74)</f>
        <v>-17.5</v>
      </c>
      <c r="E74" s="44">
        <f>IF(ISBLANK(Games!$B74), "",Games!E74)</f>
        <v>-20.3</v>
      </c>
      <c r="F74" s="45">
        <f>'Calc - Win Probability'!N74</f>
        <v>0.99429000000000001</v>
      </c>
      <c r="G74" s="23" t="str">
        <f>Games!H74</f>
        <v>Y</v>
      </c>
      <c r="H74" s="46" t="str">
        <f>IF(ISBLANK(Games!B74), "", IF('Prediction Log'!$D74&lt;0, 'Prediction Log'!$B74, 'Prediction Log'!$C74))</f>
        <v>Kansas State</v>
      </c>
      <c r="I74" s="47" t="str">
        <f>IF(ISBLANK(Games!$B74), "",Games!F74)</f>
        <v>Kansas State</v>
      </c>
      <c r="J74" s="47" t="str">
        <f>IF('Prediction Log'!$F74&gt;0.5, 'Prediction Log'!$B74, IF('Prediction Log'!$F74&lt;0.5, 'Prediction Log'!$C74, "PICK"))</f>
        <v>Kansas State</v>
      </c>
      <c r="K74" s="48">
        <f>IF(ISBLANK(Games!B74), "",IF('Prediction Log'!$J74='Prediction Log'!$B74, 'Prediction Log'!$F74, 1-'Prediction Log'!$F74))</f>
        <v>0.99429000000000001</v>
      </c>
      <c r="L74" s="49" t="str">
        <f>IF(ISBLANK(Games!$B74), "",Games!I74)</f>
        <v>Y</v>
      </c>
      <c r="M74" s="60" t="str">
        <f>IF(ISBLANK(Table3[[#This Row],[Home Final]]), "",IF(Table3[[#This Row],[Home Final]]&gt;Table3[[#This Row],[Away Final]],Table3[[#This Row],[Home]],Table3[[#This Row],[Away]]))</f>
        <v>Kansas State</v>
      </c>
      <c r="N74" s="50">
        <v>41</v>
      </c>
      <c r="O74" s="50">
        <v>0</v>
      </c>
      <c r="P74" s="21">
        <f>IF(ISBLANK('Prediction Log'!$N74), "",'Prediction Log'!$O74-'Prediction Log'!$N74)</f>
        <v>-41</v>
      </c>
      <c r="Q74" s="51" t="s">
        <v>175</v>
      </c>
      <c r="R74" s="52" t="str">
        <f>IF(ISBLANK('Prediction Log'!$N74), "",IF('Prediction Log'!$P74&lt;'Prediction Log'!$D74, "Y", IF('Prediction Log'!$P74='Prediction Log'!$D74, "PUSH", "N")))</f>
        <v>Y</v>
      </c>
      <c r="S74" s="52" t="str">
        <f>IF(ISBLANK('Prediction Log'!$N74), "",IF('Prediction Log'!$P74&lt;'Prediction Log'!$E74, "Y", IF('Prediction Log'!$P74='Prediction Log'!$E74, "PUSH", "N")))</f>
        <v>Y</v>
      </c>
      <c r="T74" s="53" t="str">
        <f>IF(ISBLANK('Prediction Log'!$N74),"",IF('Prediction Log'!$M74='Prediction Log'!$H74, "Y", "N"))</f>
        <v>Y</v>
      </c>
      <c r="U74" s="53" t="str">
        <f>Table3[[#This Row],[Home Team Covered Market]]</f>
        <v>Y</v>
      </c>
      <c r="V74" s="53" t="str">
        <f>IF(ISBLANK('Prediction Log'!$N74), "",IF(AND('Prediction Log'!$T74="Y", 'Prediction Log'!$U74="Y"), "Y", "N"))</f>
        <v>Y</v>
      </c>
      <c r="W74" s="54" t="str">
        <f>IF(ISBLANK('Prediction Log'!$N74),"",IF('Prediction Log'!$M74='Prediction Log'!$I74, "Y", "N"))</f>
        <v>Y</v>
      </c>
      <c r="X74" s="54" t="str">
        <f>IF(ISBLANK('Prediction Log'!$N74), "", IF(Table3[[#This Row],[Home Team Covered Market]]=Games!H74, "Y", "N"))</f>
        <v>Y</v>
      </c>
      <c r="Y74" s="55" t="str">
        <f>IF(ISBLANK('Prediction Log'!$N74), "",IF('Prediction Log'!$J74='Prediction Log'!$M74, "Y", "N"))</f>
        <v>Y</v>
      </c>
      <c r="Z74" s="54" t="str">
        <f>IF(ISBLANK('Prediction Log'!$N74), "",IF('Prediction Log'!$I74&lt;&gt;'Prediction Log'!$M74, "N",IF(AND('Prediction Log'!$E74&gt;0, 'Prediction Log'!$P74&gt;'Prediction Log'!$E74, 'Prediction Log'!$I74='Prediction Log'!$C74), "Y", IF(AND('Prediction Log'!$E74&lt;0, 'Prediction Log'!$P74&lt;'Prediction Log'!$E74,'Prediction Log'!$I74='Prediction Log'!$B74 ), "Y", IF('Prediction Log'!$P74='Prediction Log'!$E74, "PUSH", "N")))))</f>
        <v>Y</v>
      </c>
      <c r="AA74" s="54" t="str">
        <f>IF(ISBLANK('Prediction Log'!$N74), "",IF(AND('Prediction Log'!$W74="Y", 'Prediction Log'!$X74="Y"), "Y", "N"))</f>
        <v>Y</v>
      </c>
      <c r="AB74" s="53">
        <v>23.5</v>
      </c>
      <c r="AC74" s="53">
        <v>23.5</v>
      </c>
      <c r="AD74" s="54">
        <v>20.7</v>
      </c>
      <c r="AE74" s="54">
        <v>20.7</v>
      </c>
    </row>
    <row r="75" spans="1:31" x14ac:dyDescent="0.45">
      <c r="A75" s="56">
        <f>IF(ISBLANK(Games!$B75), "",Games!A75)</f>
        <v>9</v>
      </c>
      <c r="B75" s="56" t="str">
        <f>IF(ISBLANK(Games!$B75), "",Games!B75)</f>
        <v>Boston College</v>
      </c>
      <c r="C75" s="56" t="str">
        <f>IF(ISBLANK(Games!$B75), "",Games!C75)</f>
        <v>Connecticut</v>
      </c>
      <c r="D75" s="57">
        <f>IF(ISBLANK(Games!$B75), "",Games!D75)</f>
        <v>-14.5</v>
      </c>
      <c r="E75" s="57">
        <f>IF(ISBLANK(Games!$B75), "",Games!E75)</f>
        <v>-8.8000000000000007</v>
      </c>
      <c r="F75" s="45">
        <f>'Calc - Win Probability'!N75</f>
        <v>0.96374400000000005</v>
      </c>
      <c r="G75" s="23" t="str">
        <f>Games!H75</f>
        <v>N</v>
      </c>
      <c r="H75" s="46" t="str">
        <f>IF(ISBLANK(Games!B75), "", IF('Prediction Log'!$D75&lt;0, 'Prediction Log'!$B75, 'Prediction Log'!$C75))</f>
        <v>Boston College</v>
      </c>
      <c r="I75" s="47" t="str">
        <f>IF(ISBLANK(Games!$B75), "",Games!F75)</f>
        <v>Boston College</v>
      </c>
      <c r="J75" s="47" t="str">
        <f>IF('Prediction Log'!$F75&gt;0.5, 'Prediction Log'!$B75, IF('Prediction Log'!$F75&lt;0.5, 'Prediction Log'!$C75, "PICK"))</f>
        <v>Boston College</v>
      </c>
      <c r="K75" s="48">
        <f>IF(ISBLANK(Games!B75), "",IF('Prediction Log'!$J75='Prediction Log'!$B75, 'Prediction Log'!$F75, 1-'Prediction Log'!$F75))</f>
        <v>0.96374400000000005</v>
      </c>
      <c r="L75" s="49" t="str">
        <f>IF(ISBLANK(Games!$B75), "",Games!I75)</f>
        <v>N</v>
      </c>
      <c r="M75" s="60" t="str">
        <f>IF(ISBLANK(Table3[[#This Row],[Home Final]]), "",IF(Table3[[#This Row],[Home Final]]&gt;Table3[[#This Row],[Away Final]],Table3[[#This Row],[Home]],Table3[[#This Row],[Away]]))</f>
        <v>Boston College</v>
      </c>
      <c r="N75" s="50">
        <v>21</v>
      </c>
      <c r="O75" s="50">
        <v>14</v>
      </c>
      <c r="P75" s="21">
        <f>IF(ISBLANK('Prediction Log'!$N75), "",'Prediction Log'!$O75-'Prediction Log'!$N75)</f>
        <v>-7</v>
      </c>
      <c r="Q75" s="51" t="s">
        <v>174</v>
      </c>
      <c r="R75" s="52" t="str">
        <f>IF(ISBLANK('Prediction Log'!$N75), "",IF('Prediction Log'!$P75&lt;'Prediction Log'!$D75, "Y", IF('Prediction Log'!$P75='Prediction Log'!$D75, "PUSH", "N")))</f>
        <v>N</v>
      </c>
      <c r="S75" s="52" t="str">
        <f>IF(ISBLANK('Prediction Log'!$N75), "",IF('Prediction Log'!$P75&lt;'Prediction Log'!$E75, "Y", IF('Prediction Log'!$P75='Prediction Log'!$E75, "PUSH", "N")))</f>
        <v>N</v>
      </c>
      <c r="T75" s="53" t="str">
        <f>IF(ISBLANK('Prediction Log'!$N75),"",IF('Prediction Log'!$M75='Prediction Log'!$H75, "Y", "N"))</f>
        <v>Y</v>
      </c>
      <c r="U75" s="53" t="str">
        <f>Table3[[#This Row],[Home Team Covered Market]]</f>
        <v>N</v>
      </c>
      <c r="V75" s="53" t="str">
        <f>IF(ISBLANK('Prediction Log'!$N75), "",IF(AND('Prediction Log'!$T75="Y", 'Prediction Log'!$U75="Y"), "Y", "N"))</f>
        <v>N</v>
      </c>
      <c r="W75" s="54" t="str">
        <f>IF(ISBLANK('Prediction Log'!$N75),"",IF('Prediction Log'!$M75='Prediction Log'!$I75, "Y", "N"))</f>
        <v>Y</v>
      </c>
      <c r="X75" s="54" t="str">
        <f>IF(ISBLANK('Prediction Log'!$N75), "", IF(Table3[[#This Row],[Home Team Covered Market]]=Games!H75, "Y", "N"))</f>
        <v>Y</v>
      </c>
      <c r="Y75" s="55" t="str">
        <f>IF(ISBLANK('Prediction Log'!$N75), "",IF('Prediction Log'!$J75='Prediction Log'!$M75, "Y", "N"))</f>
        <v>Y</v>
      </c>
      <c r="Z75" s="54" t="str">
        <f>IF(ISBLANK('Prediction Log'!$N75), "",IF('Prediction Log'!$I75&lt;&gt;'Prediction Log'!$M75, "N",IF(AND('Prediction Log'!$E75&gt;0, 'Prediction Log'!$P75&gt;'Prediction Log'!$E75, 'Prediction Log'!$I75='Prediction Log'!$C75), "Y", IF(AND('Prediction Log'!$E75&lt;0, 'Prediction Log'!$P75&lt;'Prediction Log'!$E75,'Prediction Log'!$I75='Prediction Log'!$B75 ), "Y", IF('Prediction Log'!$P75='Prediction Log'!$E75, "PUSH", "N")))))</f>
        <v>N</v>
      </c>
      <c r="AA75" s="54" t="str">
        <f>IF(ISBLANK('Prediction Log'!$N75), "",IF(AND('Prediction Log'!$W75="Y", 'Prediction Log'!$X75="Y"), "Y", "N"))</f>
        <v>Y</v>
      </c>
      <c r="AB75" s="53">
        <v>-7.5</v>
      </c>
      <c r="AC75" s="53">
        <v>7.5</v>
      </c>
      <c r="AD75" s="54">
        <v>-1.8000000000000007</v>
      </c>
      <c r="AE75" s="54">
        <v>1.8000000000000007</v>
      </c>
    </row>
    <row r="76" spans="1:31" x14ac:dyDescent="0.45">
      <c r="A76" s="43">
        <f>IF(ISBLANK(Games!$B76), "",Games!A76)</f>
        <v>9</v>
      </c>
      <c r="B76" s="43" t="str">
        <f>IF(ISBLANK(Games!$B76), "",Games!B76)</f>
        <v>Eastern Michigan</v>
      </c>
      <c r="C76" s="43" t="str">
        <f>IF(ISBLANK(Games!$B76), "",Games!C76)</f>
        <v>Western Michigan</v>
      </c>
      <c r="D76" s="44">
        <f>IF(ISBLANK(Games!$B76), "",Games!D76)</f>
        <v>2.5</v>
      </c>
      <c r="E76" s="44">
        <f>IF(ISBLANK(Games!$B76), "",Games!E76)</f>
        <v>-14.8</v>
      </c>
      <c r="F76" s="45">
        <f>'Calc - Win Probability'!N76</f>
        <v>0.98699700000000001</v>
      </c>
      <c r="G76" s="23" t="str">
        <f>Games!H76</f>
        <v>Y</v>
      </c>
      <c r="H76" s="46" t="str">
        <f>IF(ISBLANK(Games!B76), "", IF('Prediction Log'!$D76&lt;0, 'Prediction Log'!$B76, 'Prediction Log'!$C76))</f>
        <v>Western Michigan</v>
      </c>
      <c r="I76" s="47" t="str">
        <f>IF(ISBLANK(Games!$B76), "",Games!F76)</f>
        <v>Eastern Michigan</v>
      </c>
      <c r="J76" s="47" t="str">
        <f>IF('Prediction Log'!$F76&gt;0.5, 'Prediction Log'!$B76, IF('Prediction Log'!$F76&lt;0.5, 'Prediction Log'!$C76, "PICK"))</f>
        <v>Eastern Michigan</v>
      </c>
      <c r="K76" s="48">
        <f>IF(ISBLANK(Games!B76), "",IF('Prediction Log'!$J76='Prediction Log'!$B76, 'Prediction Log'!$F76, 1-'Prediction Log'!$F76))</f>
        <v>0.98699700000000001</v>
      </c>
      <c r="L76" s="49" t="str">
        <f>IF(ISBLANK(Games!$B76), "",Games!I76)</f>
        <v>Y</v>
      </c>
      <c r="M76" s="60" t="str">
        <f>IF(ISBLANK(Table3[[#This Row],[Home Final]]), "",IF(Table3[[#This Row],[Home Final]]&gt;Table3[[#This Row],[Away Final]],Table3[[#This Row],[Home]],Table3[[#This Row],[Away]]))</f>
        <v>Western Michigan</v>
      </c>
      <c r="N76" s="50">
        <v>21</v>
      </c>
      <c r="O76" s="50">
        <v>45</v>
      </c>
      <c r="P76" s="21">
        <f>IF(ISBLANK('Prediction Log'!$N76), "",'Prediction Log'!$O76-'Prediction Log'!$N76)</f>
        <v>24</v>
      </c>
      <c r="Q76" s="51" t="s">
        <v>175</v>
      </c>
      <c r="R76" s="52" t="str">
        <f>IF(ISBLANK('Prediction Log'!$N76), "",IF('Prediction Log'!$P76&lt;'Prediction Log'!$D76, "Y", IF('Prediction Log'!$P76='Prediction Log'!$D76, "PUSH", "N")))</f>
        <v>N</v>
      </c>
      <c r="S76" s="52" t="str">
        <f>IF(ISBLANK('Prediction Log'!$N76), "",IF('Prediction Log'!$P76&lt;'Prediction Log'!$E76, "Y", IF('Prediction Log'!$P76='Prediction Log'!$E76, "PUSH", "N")))</f>
        <v>N</v>
      </c>
      <c r="T76" s="53" t="str">
        <f>IF(ISBLANK('Prediction Log'!$N76),"",IF('Prediction Log'!$M76='Prediction Log'!$H76, "Y", "N"))</f>
        <v>Y</v>
      </c>
      <c r="U76" s="53" t="str">
        <f>Table3[[#This Row],[Home Team Covered Market]]</f>
        <v>N</v>
      </c>
      <c r="V76" s="53" t="str">
        <f>IF(ISBLANK('Prediction Log'!$N76), "",IF(AND('Prediction Log'!$T76="Y", 'Prediction Log'!$U76="Y"), "Y", "N"))</f>
        <v>N</v>
      </c>
      <c r="W76" s="54" t="str">
        <f>IF(ISBLANK('Prediction Log'!$N76),"",IF('Prediction Log'!$M76='Prediction Log'!$I76, "Y", "N"))</f>
        <v>N</v>
      </c>
      <c r="X76" s="54" t="str">
        <f>IF(ISBLANK('Prediction Log'!$N76), "", IF(Table3[[#This Row],[Home Team Covered Market]]=Games!H76, "Y", "N"))</f>
        <v>N</v>
      </c>
      <c r="Y76" s="55" t="str">
        <f>IF(ISBLANK('Prediction Log'!$N76), "",IF('Prediction Log'!$J76='Prediction Log'!$M76, "Y", "N"))</f>
        <v>N</v>
      </c>
      <c r="Z76" s="54" t="str">
        <f>IF(ISBLANK('Prediction Log'!$N76), "",IF('Prediction Log'!$I76&lt;&gt;'Prediction Log'!$M76, "N",IF(AND('Prediction Log'!$E76&gt;0, 'Prediction Log'!$P76&gt;'Prediction Log'!$E76, 'Prediction Log'!$I76='Prediction Log'!$C76), "Y", IF(AND('Prediction Log'!$E76&lt;0, 'Prediction Log'!$P76&lt;'Prediction Log'!$E76,'Prediction Log'!$I76='Prediction Log'!$B76 ), "Y", IF('Prediction Log'!$P76='Prediction Log'!$E76, "PUSH", "N")))))</f>
        <v>N</v>
      </c>
      <c r="AA76" s="54" t="str">
        <f>IF(ISBLANK('Prediction Log'!$N76), "",IF(AND('Prediction Log'!$W76="Y", 'Prediction Log'!$X76="Y"), "Y", "N"))</f>
        <v>N</v>
      </c>
      <c r="AB76" s="53">
        <v>21.5</v>
      </c>
      <c r="AC76" s="53">
        <v>21.5</v>
      </c>
      <c r="AD76" s="54">
        <v>-38.799999999999997</v>
      </c>
      <c r="AE76" s="54">
        <v>38.799999999999997</v>
      </c>
    </row>
    <row r="77" spans="1:31" x14ac:dyDescent="0.45">
      <c r="A77" s="56">
        <f>IF(ISBLANK(Games!$B77), "",Games!A77)</f>
        <v>9</v>
      </c>
      <c r="B77" s="56" t="str">
        <f>IF(ISBLANK(Games!$B77), "",Games!B77)</f>
        <v>North Texas</v>
      </c>
      <c r="C77" s="56" t="str">
        <f>IF(ISBLANK(Games!$B77), "",Games!C77)</f>
        <v>Memphis</v>
      </c>
      <c r="D77" s="57">
        <f>IF(ISBLANK(Games!$B77), "",Games!D77)</f>
        <v>6.5</v>
      </c>
      <c r="E77" s="57">
        <f>IF(ISBLANK(Games!$B77), "",Games!E77)</f>
        <v>13.9</v>
      </c>
      <c r="F77" s="45">
        <f>'Calc - Win Probability'!N77</f>
        <v>5.8647999999999999E-2</v>
      </c>
      <c r="G77" s="23" t="str">
        <f>Games!H77</f>
        <v>N</v>
      </c>
      <c r="H77" s="46" t="str">
        <f>IF(ISBLANK(Games!B77), "", IF('Prediction Log'!$D77&lt;0, 'Prediction Log'!$B77, 'Prediction Log'!$C77))</f>
        <v>Memphis</v>
      </c>
      <c r="I77" s="47" t="str">
        <f>IF(ISBLANK(Games!$B77), "",Games!F77)</f>
        <v>Memphis</v>
      </c>
      <c r="J77" s="47" t="str">
        <f>IF('Prediction Log'!$F77&gt;0.5, 'Prediction Log'!$B77, IF('Prediction Log'!$F77&lt;0.5, 'Prediction Log'!$C77, "PICK"))</f>
        <v>Memphis</v>
      </c>
      <c r="K77" s="48">
        <f>IF(ISBLANK(Games!B77), "",IF('Prediction Log'!$J77='Prediction Log'!$B77, 'Prediction Log'!$F77, 1-'Prediction Log'!$F77))</f>
        <v>0.94135199999999997</v>
      </c>
      <c r="L77" s="49" t="str">
        <f>IF(ISBLANK(Games!$B77), "",Games!I77)</f>
        <v>Y</v>
      </c>
      <c r="M77" s="60" t="str">
        <f>IF(ISBLANK(Table3[[#This Row],[Home Final]]), "",IF(Table3[[#This Row],[Home Final]]&gt;Table3[[#This Row],[Away Final]],Table3[[#This Row],[Home]],Table3[[#This Row],[Away]]))</f>
        <v>Memphis</v>
      </c>
      <c r="N77" s="50">
        <v>42</v>
      </c>
      <c r="O77" s="50">
        <v>45</v>
      </c>
      <c r="P77" s="21">
        <f>IF(ISBLANK('Prediction Log'!$N77), "",'Prediction Log'!$O77-'Prediction Log'!$N77)</f>
        <v>3</v>
      </c>
      <c r="Q77" s="51" t="s">
        <v>174</v>
      </c>
      <c r="R77" s="52" t="str">
        <f>IF(ISBLANK('Prediction Log'!$N77), "",IF('Prediction Log'!$P77&lt;'Prediction Log'!$D77, "Y", IF('Prediction Log'!$P77='Prediction Log'!$D77, "PUSH", "N")))</f>
        <v>Y</v>
      </c>
      <c r="S77" s="52" t="str">
        <f>IF(ISBLANK('Prediction Log'!$N77), "",IF('Prediction Log'!$P77&lt;'Prediction Log'!$E77, "Y", IF('Prediction Log'!$P77='Prediction Log'!$E77, "PUSH", "N")))</f>
        <v>Y</v>
      </c>
      <c r="T77" s="53" t="str">
        <f>IF(ISBLANK('Prediction Log'!$N77),"",IF('Prediction Log'!$M77='Prediction Log'!$H77, "Y", "N"))</f>
        <v>Y</v>
      </c>
      <c r="U77" s="53" t="str">
        <f>Table3[[#This Row],[Home Team Covered Market]]</f>
        <v>Y</v>
      </c>
      <c r="V77" s="53" t="str">
        <f>IF(ISBLANK('Prediction Log'!$N77), "",IF(AND('Prediction Log'!$T77="Y", 'Prediction Log'!$U77="Y"), "Y", "N"))</f>
        <v>Y</v>
      </c>
      <c r="W77" s="54" t="str">
        <f>IF(ISBLANK('Prediction Log'!$N77),"",IF('Prediction Log'!$M77='Prediction Log'!$I77, "Y", "N"))</f>
        <v>Y</v>
      </c>
      <c r="X77" s="54" t="str">
        <f>IF(ISBLANK('Prediction Log'!$N77), "", IF(Table3[[#This Row],[Home Team Covered Market]]=Games!H77, "Y", "N"))</f>
        <v>N</v>
      </c>
      <c r="Y77" s="55" t="str">
        <f>IF(ISBLANK('Prediction Log'!$N77), "",IF('Prediction Log'!$J77='Prediction Log'!$M77, "Y", "N"))</f>
        <v>Y</v>
      </c>
      <c r="Z77" s="54" t="str">
        <f>IF(ISBLANK('Prediction Log'!$N77), "",IF('Prediction Log'!$I77&lt;&gt;'Prediction Log'!$M77, "N",IF(AND('Prediction Log'!$E77&gt;0, 'Prediction Log'!$P77&gt;'Prediction Log'!$E77, 'Prediction Log'!$I77='Prediction Log'!$C77), "Y", IF(AND('Prediction Log'!$E77&lt;0, 'Prediction Log'!$P77&lt;'Prediction Log'!$E77,'Prediction Log'!$I77='Prediction Log'!$B77 ), "Y", IF('Prediction Log'!$P77='Prediction Log'!$E77, "PUSH", "N")))))</f>
        <v>N</v>
      </c>
      <c r="AA77" s="54" t="str">
        <f>IF(ISBLANK('Prediction Log'!$N77), "",IF(AND('Prediction Log'!$W77="Y", 'Prediction Log'!$X77="Y"), "Y", "N"))</f>
        <v>N</v>
      </c>
      <c r="AB77" s="53">
        <v>-3.5</v>
      </c>
      <c r="AC77" s="53">
        <v>3.5</v>
      </c>
      <c r="AD77" s="54">
        <v>-10.9</v>
      </c>
      <c r="AE77" s="54">
        <v>10.9</v>
      </c>
    </row>
    <row r="78" spans="1:31" x14ac:dyDescent="0.45">
      <c r="A78" s="43">
        <f>IF(ISBLANK(Games!$B78), "",Games!A78)</f>
        <v>9</v>
      </c>
      <c r="B78" s="43" t="str">
        <f>IF(ISBLANK(Games!$B78), "",Games!B78)</f>
        <v>Notre Dame</v>
      </c>
      <c r="C78" s="43" t="str">
        <f>IF(ISBLANK(Games!$B78), "",Games!C78)</f>
        <v>Pittsburgh</v>
      </c>
      <c r="D78" s="44">
        <f>IF(ISBLANK(Games!$B78), "",Games!D78)</f>
        <v>-20.5</v>
      </c>
      <c r="E78" s="44">
        <f>IF(ISBLANK(Games!$B78), "",Games!E78)</f>
        <v>-13.4</v>
      </c>
      <c r="F78" s="45">
        <f>'Calc - Win Probability'!N78</f>
        <v>0.97589700000000001</v>
      </c>
      <c r="G78" s="23" t="str">
        <f>Games!H78</f>
        <v>N</v>
      </c>
      <c r="H78" s="46" t="str">
        <f>IF(ISBLANK(Games!B78), "", IF('Prediction Log'!$D78&lt;0, 'Prediction Log'!$B78, 'Prediction Log'!$C78))</f>
        <v>Notre Dame</v>
      </c>
      <c r="I78" s="47" t="str">
        <f>IF(ISBLANK(Games!$B78), "",Games!F78)</f>
        <v>Notre Dame</v>
      </c>
      <c r="J78" s="47" t="str">
        <f>IF('Prediction Log'!$F78&gt;0.5, 'Prediction Log'!$B78, IF('Prediction Log'!$F78&lt;0.5, 'Prediction Log'!$C78, "PICK"))</f>
        <v>Notre Dame</v>
      </c>
      <c r="K78" s="48">
        <f>IF(ISBLANK(Games!B78), "",IF('Prediction Log'!$J78='Prediction Log'!$B78, 'Prediction Log'!$F78, 1-'Prediction Log'!$F78))</f>
        <v>0.97589700000000001</v>
      </c>
      <c r="L78" s="49" t="str">
        <f>IF(ISBLANK(Games!$B78), "",Games!I78)</f>
        <v>N</v>
      </c>
      <c r="M78" s="60" t="str">
        <f>IF(ISBLANK(Table3[[#This Row],[Home Final]]), "",IF(Table3[[#This Row],[Home Final]]&gt;Table3[[#This Row],[Away Final]],Table3[[#This Row],[Home]],Table3[[#This Row],[Away]]))</f>
        <v>Notre Dame</v>
      </c>
      <c r="N78" s="50">
        <v>58</v>
      </c>
      <c r="O78" s="50">
        <v>7</v>
      </c>
      <c r="P78" s="21">
        <f>IF(ISBLANK('Prediction Log'!$N78), "",'Prediction Log'!$O78-'Prediction Log'!$N78)</f>
        <v>-51</v>
      </c>
      <c r="Q78" s="51" t="s">
        <v>175</v>
      </c>
      <c r="R78" s="52" t="str">
        <f>IF(ISBLANK('Prediction Log'!$N78), "",IF('Prediction Log'!$P78&lt;'Prediction Log'!$D78, "Y", IF('Prediction Log'!$P78='Prediction Log'!$D78, "PUSH", "N")))</f>
        <v>Y</v>
      </c>
      <c r="S78" s="52" t="str">
        <f>IF(ISBLANK('Prediction Log'!$N78), "",IF('Prediction Log'!$P78&lt;'Prediction Log'!$E78, "Y", IF('Prediction Log'!$P78='Prediction Log'!$E78, "PUSH", "N")))</f>
        <v>Y</v>
      </c>
      <c r="T78" s="53" t="str">
        <f>IF(ISBLANK('Prediction Log'!$N78),"",IF('Prediction Log'!$M78='Prediction Log'!$H78, "Y", "N"))</f>
        <v>Y</v>
      </c>
      <c r="U78" s="53" t="str">
        <f>Table3[[#This Row],[Home Team Covered Market]]</f>
        <v>Y</v>
      </c>
      <c r="V78" s="53" t="str">
        <f>IF(ISBLANK('Prediction Log'!$N78), "",IF(AND('Prediction Log'!$T78="Y", 'Prediction Log'!$U78="Y"), "Y", "N"))</f>
        <v>Y</v>
      </c>
      <c r="W78" s="54" t="str">
        <f>IF(ISBLANK('Prediction Log'!$N78),"",IF('Prediction Log'!$M78='Prediction Log'!$I78, "Y", "N"))</f>
        <v>Y</v>
      </c>
      <c r="X78" s="54" t="str">
        <f>IF(ISBLANK('Prediction Log'!$N78), "", IF(Table3[[#This Row],[Home Team Covered Market]]=Games!H78, "Y", "N"))</f>
        <v>N</v>
      </c>
      <c r="Y78" s="55" t="str">
        <f>IF(ISBLANK('Prediction Log'!$N78), "",IF('Prediction Log'!$J78='Prediction Log'!$M78, "Y", "N"))</f>
        <v>Y</v>
      </c>
      <c r="Z78" s="54" t="str">
        <f>IF(ISBLANK('Prediction Log'!$N78), "",IF('Prediction Log'!$I78&lt;&gt;'Prediction Log'!$M78, "N",IF(AND('Prediction Log'!$E78&gt;0, 'Prediction Log'!$P78&gt;'Prediction Log'!$E78, 'Prediction Log'!$I78='Prediction Log'!$C78), "Y", IF(AND('Prediction Log'!$E78&lt;0, 'Prediction Log'!$P78&lt;'Prediction Log'!$E78,'Prediction Log'!$I78='Prediction Log'!$B78 ), "Y", IF('Prediction Log'!$P78='Prediction Log'!$E78, "PUSH", "N")))))</f>
        <v>Y</v>
      </c>
      <c r="AA78" s="54" t="str">
        <f>IF(ISBLANK('Prediction Log'!$N78), "",IF(AND('Prediction Log'!$W78="Y", 'Prediction Log'!$X78="Y"), "Y", "N"))</f>
        <v>N</v>
      </c>
      <c r="AB78" s="53">
        <v>30.5</v>
      </c>
      <c r="AC78" s="53">
        <v>30.5</v>
      </c>
      <c r="AD78" s="54">
        <v>37.6</v>
      </c>
      <c r="AE78" s="54">
        <v>37.6</v>
      </c>
    </row>
    <row r="79" spans="1:31" x14ac:dyDescent="0.45">
      <c r="A79" s="56">
        <f>IF(ISBLANK(Games!$B79), "",Games!A79)</f>
        <v>9</v>
      </c>
      <c r="B79" s="56" t="str">
        <f>IF(ISBLANK(Games!$B79), "",Games!B79)</f>
        <v>Auburn</v>
      </c>
      <c r="C79" s="56" t="str">
        <f>IF(ISBLANK(Games!$B79), "",Games!C79)</f>
        <v>Mississippi State</v>
      </c>
      <c r="D79" s="57">
        <f>IF(ISBLANK(Games!$B79), "",Games!D79)</f>
        <v>-6.5</v>
      </c>
      <c r="E79" s="57">
        <f>IF(ISBLANK(Games!$B79), "",Games!E79)</f>
        <v>1</v>
      </c>
      <c r="F79" s="45">
        <f>'Calc - Win Probability'!N79</f>
        <v>0.52611799999999997</v>
      </c>
      <c r="G79" s="23" t="str">
        <f>Games!H79</f>
        <v>N</v>
      </c>
      <c r="H79" s="46" t="str">
        <f>IF(ISBLANK(Games!B79), "", IF('Prediction Log'!$D79&lt;0, 'Prediction Log'!$B79, 'Prediction Log'!$C79))</f>
        <v>Auburn</v>
      </c>
      <c r="I79" s="47" t="str">
        <f>IF(ISBLANK(Games!$B79), "",Games!F79)</f>
        <v>Mississippi State</v>
      </c>
      <c r="J79" s="47" t="str">
        <f>IF('Prediction Log'!$F79&gt;0.5, 'Prediction Log'!$B79, IF('Prediction Log'!$F79&lt;0.5, 'Prediction Log'!$C79, "PICK"))</f>
        <v>Auburn</v>
      </c>
      <c r="K79" s="48">
        <f>IF(ISBLANK(Games!B79), "",IF('Prediction Log'!$J79='Prediction Log'!$B79, 'Prediction Log'!$F79, 1-'Prediction Log'!$F79))</f>
        <v>0.52611799999999997</v>
      </c>
      <c r="L79" s="49" t="str">
        <f>IF(ISBLANK(Games!$B79), "",Games!I79)</f>
        <v>Y</v>
      </c>
      <c r="M79" s="60" t="str">
        <f>IF(ISBLANK(Table3[[#This Row],[Home Final]]), "",IF(Table3[[#This Row],[Home Final]]&gt;Table3[[#This Row],[Away Final]],Table3[[#This Row],[Home]],Table3[[#This Row],[Away]]))</f>
        <v>Auburn</v>
      </c>
      <c r="N79" s="50">
        <v>27</v>
      </c>
      <c r="O79" s="50">
        <v>13</v>
      </c>
      <c r="P79" s="21">
        <f>IF(ISBLANK('Prediction Log'!$N79), "",'Prediction Log'!$O79-'Prediction Log'!$N79)</f>
        <v>-14</v>
      </c>
      <c r="Q79" s="51" t="s">
        <v>175</v>
      </c>
      <c r="R79" s="52" t="str">
        <f>IF(ISBLANK('Prediction Log'!$N79), "",IF('Prediction Log'!$P79&lt;'Prediction Log'!$D79, "Y", IF('Prediction Log'!$P79='Prediction Log'!$D79, "PUSH", "N")))</f>
        <v>Y</v>
      </c>
      <c r="S79" s="52" t="str">
        <f>IF(ISBLANK('Prediction Log'!$N79), "",IF('Prediction Log'!$P79&lt;'Prediction Log'!$E79, "Y", IF('Prediction Log'!$P79='Prediction Log'!$E79, "PUSH", "N")))</f>
        <v>Y</v>
      </c>
      <c r="T79" s="53" t="str">
        <f>IF(ISBLANK('Prediction Log'!$N79),"",IF('Prediction Log'!$M79='Prediction Log'!$H79, "Y", "N"))</f>
        <v>Y</v>
      </c>
      <c r="U79" s="53" t="str">
        <f>Table3[[#This Row],[Home Team Covered Market]]</f>
        <v>Y</v>
      </c>
      <c r="V79" s="53" t="str">
        <f>IF(ISBLANK('Prediction Log'!$N79), "",IF(AND('Prediction Log'!$T79="Y", 'Prediction Log'!$U79="Y"), "Y", "N"))</f>
        <v>Y</v>
      </c>
      <c r="W79" s="54" t="str">
        <f>IF(ISBLANK('Prediction Log'!$N79),"",IF('Prediction Log'!$M79='Prediction Log'!$I79, "Y", "N"))</f>
        <v>N</v>
      </c>
      <c r="X79" s="54" t="str">
        <f>IF(ISBLANK('Prediction Log'!$N79), "", IF(Table3[[#This Row],[Home Team Covered Market]]=Games!H79, "Y", "N"))</f>
        <v>N</v>
      </c>
      <c r="Y79" s="55" t="str">
        <f>IF(ISBLANK('Prediction Log'!$N79), "",IF('Prediction Log'!$J79='Prediction Log'!$M79, "Y", "N"))</f>
        <v>Y</v>
      </c>
      <c r="Z79" s="54" t="str">
        <f>IF(ISBLANK('Prediction Log'!$N79), "",IF('Prediction Log'!$I79&lt;&gt;'Prediction Log'!$M79, "N",IF(AND('Prediction Log'!$E79&gt;0, 'Prediction Log'!$P79&gt;'Prediction Log'!$E79, 'Prediction Log'!$I79='Prediction Log'!$C79), "Y", IF(AND('Prediction Log'!$E79&lt;0, 'Prediction Log'!$P79&lt;'Prediction Log'!$E79,'Prediction Log'!$I79='Prediction Log'!$B79 ), "Y", IF('Prediction Log'!$P79='Prediction Log'!$E79, "PUSH", "N")))))</f>
        <v>N</v>
      </c>
      <c r="AA79" s="54" t="str">
        <f>IF(ISBLANK('Prediction Log'!$N79), "",IF(AND('Prediction Log'!$W79="Y", 'Prediction Log'!$X79="Y"), "Y", "N"))</f>
        <v>N</v>
      </c>
      <c r="AB79" s="53">
        <v>7.5</v>
      </c>
      <c r="AC79" s="53">
        <v>7.5</v>
      </c>
      <c r="AD79" s="54">
        <v>-15</v>
      </c>
      <c r="AE79" s="54">
        <v>15</v>
      </c>
    </row>
    <row r="80" spans="1:31" x14ac:dyDescent="0.45">
      <c r="A80" s="43">
        <f>IF(ISBLANK(Games!$B80), "",Games!A80)</f>
        <v>9</v>
      </c>
      <c r="B80" s="43" t="str">
        <f>IF(ISBLANK(Games!$B80), "",Games!B80)</f>
        <v>Miami</v>
      </c>
      <c r="C80" s="43" t="str">
        <f>IF(ISBLANK(Games!$B80), "",Games!C80)</f>
        <v>Virginia</v>
      </c>
      <c r="D80" s="44">
        <f>IF(ISBLANK(Games!$B80), "",Games!D80)</f>
        <v>-18.5</v>
      </c>
      <c r="E80" s="44">
        <f>IF(ISBLANK(Games!$B80), "",Games!E80)</f>
        <v>-17.100000000000001</v>
      </c>
      <c r="F80" s="45">
        <f>'Calc - Win Probability'!N80</f>
        <v>0.98150899999999996</v>
      </c>
      <c r="G80" s="23" t="str">
        <f>Games!H80</f>
        <v>N</v>
      </c>
      <c r="H80" s="46" t="str">
        <f>IF(ISBLANK(Games!B80), "", IF('Prediction Log'!$D80&lt;0, 'Prediction Log'!$B80, 'Prediction Log'!$C80))</f>
        <v>Miami</v>
      </c>
      <c r="I80" s="47" t="str">
        <f>IF(ISBLANK(Games!$B80), "",Games!F80)</f>
        <v>Miami</v>
      </c>
      <c r="J80" s="47" t="str">
        <f>IF('Prediction Log'!$F80&gt;0.5, 'Prediction Log'!$B80, IF('Prediction Log'!$F80&lt;0.5, 'Prediction Log'!$C80, "PICK"))</f>
        <v>Miami</v>
      </c>
      <c r="K80" s="48">
        <f>IF(ISBLANK(Games!B80), "",IF('Prediction Log'!$J80='Prediction Log'!$B80, 'Prediction Log'!$F80, 1-'Prediction Log'!$F80))</f>
        <v>0.98150899999999996</v>
      </c>
      <c r="L80" s="49" t="str">
        <f>IF(ISBLANK(Games!$B80), "",Games!I80)</f>
        <v>N</v>
      </c>
      <c r="M80" s="60" t="str">
        <f>IF(ISBLANK(Table3[[#This Row],[Home Final]]), "",IF(Table3[[#This Row],[Home Final]]&gt;Table3[[#This Row],[Away Final]],Table3[[#This Row],[Home]],Table3[[#This Row],[Away]]))</f>
        <v>Miami</v>
      </c>
      <c r="N80" s="50">
        <v>29</v>
      </c>
      <c r="O80" s="50">
        <v>26</v>
      </c>
      <c r="P80" s="21">
        <f>IF(ISBLANK('Prediction Log'!$N80), "",'Prediction Log'!$O80-'Prediction Log'!$N80)</f>
        <v>-3</v>
      </c>
      <c r="Q80" s="51" t="s">
        <v>174</v>
      </c>
      <c r="R80" s="52" t="str">
        <f>IF(ISBLANK('Prediction Log'!$N80), "",IF('Prediction Log'!$P80&lt;'Prediction Log'!$D80, "Y", IF('Prediction Log'!$P80='Prediction Log'!$D80, "PUSH", "N")))</f>
        <v>N</v>
      </c>
      <c r="S80" s="52" t="str">
        <f>IF(ISBLANK('Prediction Log'!$N80), "",IF('Prediction Log'!$P80&lt;'Prediction Log'!$E80, "Y", IF('Prediction Log'!$P80='Prediction Log'!$E80, "PUSH", "N")))</f>
        <v>N</v>
      </c>
      <c r="T80" s="53" t="str">
        <f>IF(ISBLANK('Prediction Log'!$N80),"",IF('Prediction Log'!$M80='Prediction Log'!$H80, "Y", "N"))</f>
        <v>Y</v>
      </c>
      <c r="U80" s="53" t="str">
        <f>Table3[[#This Row],[Home Team Covered Market]]</f>
        <v>N</v>
      </c>
      <c r="V80" s="53" t="str">
        <f>IF(ISBLANK('Prediction Log'!$N80), "",IF(AND('Prediction Log'!$T80="Y", 'Prediction Log'!$U80="Y"), "Y", "N"))</f>
        <v>N</v>
      </c>
      <c r="W80" s="54" t="str">
        <f>IF(ISBLANK('Prediction Log'!$N80),"",IF('Prediction Log'!$M80='Prediction Log'!$I80, "Y", "N"))</f>
        <v>Y</v>
      </c>
      <c r="X80" s="54" t="str">
        <f>IF(ISBLANK('Prediction Log'!$N80), "", IF(Table3[[#This Row],[Home Team Covered Market]]=Games!H80, "Y", "N"))</f>
        <v>Y</v>
      </c>
      <c r="Y80" s="55" t="str">
        <f>IF(ISBLANK('Prediction Log'!$N80), "",IF('Prediction Log'!$J80='Prediction Log'!$M80, "Y", "N"))</f>
        <v>Y</v>
      </c>
      <c r="Z80" s="54" t="str">
        <f>IF(ISBLANK('Prediction Log'!$N80), "",IF('Prediction Log'!$I80&lt;&gt;'Prediction Log'!$M80, "N",IF(AND('Prediction Log'!$E80&gt;0, 'Prediction Log'!$P80&gt;'Prediction Log'!$E80, 'Prediction Log'!$I80='Prediction Log'!$C80), "Y", IF(AND('Prediction Log'!$E80&lt;0, 'Prediction Log'!$P80&lt;'Prediction Log'!$E80,'Prediction Log'!$I80='Prediction Log'!$B80 ), "Y", IF('Prediction Log'!$P80='Prediction Log'!$E80, "PUSH", "N")))))</f>
        <v>N</v>
      </c>
      <c r="AA80" s="54" t="str">
        <f>IF(ISBLANK('Prediction Log'!$N80), "",IF(AND('Prediction Log'!$W80="Y", 'Prediction Log'!$X80="Y"), "Y", "N"))</f>
        <v>Y</v>
      </c>
      <c r="AB80" s="53">
        <v>-15.5</v>
      </c>
      <c r="AC80" s="53">
        <v>15.5</v>
      </c>
      <c r="AD80" s="54">
        <v>-14.100000000000001</v>
      </c>
      <c r="AE80" s="54">
        <v>14.100000000000001</v>
      </c>
    </row>
    <row r="81" spans="1:31" x14ac:dyDescent="0.45">
      <c r="A81" s="56">
        <f>IF(ISBLANK(Games!$B81), "",Games!A81)</f>
        <v>9</v>
      </c>
      <c r="B81" s="56" t="str">
        <f>IF(ISBLANK(Games!$B81), "",Games!B81)</f>
        <v>California</v>
      </c>
      <c r="C81" s="56" t="str">
        <f>IF(ISBLANK(Games!$B81), "",Games!C81)</f>
        <v>USC</v>
      </c>
      <c r="D81" s="57">
        <f>IF(ISBLANK(Games!$B81), "",Games!D81)</f>
        <v>10</v>
      </c>
      <c r="E81" s="57">
        <f>IF(ISBLANK(Games!$B81), "",Games!E81)</f>
        <v>9.5</v>
      </c>
      <c r="F81" s="45">
        <f>'Calc - Win Probability'!N81</f>
        <v>4.0891999999999998E-2</v>
      </c>
      <c r="G81" s="23" t="str">
        <f>Games!H81</f>
        <v>Y</v>
      </c>
      <c r="H81" s="46" t="str">
        <f>IF(ISBLANK(Games!B81), "", IF('Prediction Log'!$D81&lt;0, 'Prediction Log'!$B81, 'Prediction Log'!$C81))</f>
        <v>USC</v>
      </c>
      <c r="I81" s="47" t="str">
        <f>IF(ISBLANK(Games!$B81), "",Games!F81)</f>
        <v>USC</v>
      </c>
      <c r="J81" s="47" t="str">
        <f>IF('Prediction Log'!$F81&gt;0.5, 'Prediction Log'!$B81, IF('Prediction Log'!$F81&lt;0.5, 'Prediction Log'!$C81, "PICK"))</f>
        <v>USC</v>
      </c>
      <c r="K81" s="48">
        <f>IF(ISBLANK(Games!B81), "",IF('Prediction Log'!$J81='Prediction Log'!$B81, 'Prediction Log'!$F81, 1-'Prediction Log'!$F81))</f>
        <v>0.95910799999999996</v>
      </c>
      <c r="L81" s="49" t="str">
        <f>IF(ISBLANK(Games!$B81), "",Games!I81)</f>
        <v>N</v>
      </c>
      <c r="M81" s="60" t="str">
        <f>IF(ISBLANK(Table3[[#This Row],[Home Final]]), "",IF(Table3[[#This Row],[Home Final]]&gt;Table3[[#This Row],[Away Final]],Table3[[#This Row],[Home]],Table3[[#This Row],[Away]]))</f>
        <v>USC</v>
      </c>
      <c r="N81" s="50">
        <v>49</v>
      </c>
      <c r="O81" s="50">
        <v>50</v>
      </c>
      <c r="P81" s="21">
        <f>IF(ISBLANK('Prediction Log'!$N81), "",'Prediction Log'!$O81-'Prediction Log'!$N81)</f>
        <v>1</v>
      </c>
      <c r="Q81" s="51" t="s">
        <v>174</v>
      </c>
      <c r="R81" s="52" t="str">
        <f>IF(ISBLANK('Prediction Log'!$N81), "",IF('Prediction Log'!$P81&lt;'Prediction Log'!$D81, "Y", IF('Prediction Log'!$P81='Prediction Log'!$D81, "PUSH", "N")))</f>
        <v>Y</v>
      </c>
      <c r="S81" s="52" t="str">
        <f>IF(ISBLANK('Prediction Log'!$N81), "",IF('Prediction Log'!$P81&lt;'Prediction Log'!$E81, "Y", IF('Prediction Log'!$P81='Prediction Log'!$E81, "PUSH", "N")))</f>
        <v>Y</v>
      </c>
      <c r="T81" s="53" t="str">
        <f>IF(ISBLANK('Prediction Log'!$N81),"",IF('Prediction Log'!$M81='Prediction Log'!$H81, "Y", "N"))</f>
        <v>Y</v>
      </c>
      <c r="U81" s="53" t="str">
        <f>Table3[[#This Row],[Home Team Covered Market]]</f>
        <v>Y</v>
      </c>
      <c r="V81" s="53" t="str">
        <f>IF(ISBLANK('Prediction Log'!$N81), "",IF(AND('Prediction Log'!$T81="Y", 'Prediction Log'!$U81="Y"), "Y", "N"))</f>
        <v>Y</v>
      </c>
      <c r="W81" s="54" t="str">
        <f>IF(ISBLANK('Prediction Log'!$N81),"",IF('Prediction Log'!$M81='Prediction Log'!$I81, "Y", "N"))</f>
        <v>Y</v>
      </c>
      <c r="X81" s="54" t="str">
        <f>IF(ISBLANK('Prediction Log'!$N81), "", IF(Table3[[#This Row],[Home Team Covered Market]]=Games!H81, "Y", "N"))</f>
        <v>Y</v>
      </c>
      <c r="Y81" s="55" t="str">
        <f>IF(ISBLANK('Prediction Log'!$N81), "",IF('Prediction Log'!$J81='Prediction Log'!$M81, "Y", "N"))</f>
        <v>Y</v>
      </c>
      <c r="Z81" s="54" t="str">
        <f>IF(ISBLANK('Prediction Log'!$N81), "",IF('Prediction Log'!$I81&lt;&gt;'Prediction Log'!$M81, "N",IF(AND('Prediction Log'!$E81&gt;0, 'Prediction Log'!$P81&gt;'Prediction Log'!$E81, 'Prediction Log'!$I81='Prediction Log'!$C81), "Y", IF(AND('Prediction Log'!$E81&lt;0, 'Prediction Log'!$P81&lt;'Prediction Log'!$E81,'Prediction Log'!$I81='Prediction Log'!$B81 ), "Y", IF('Prediction Log'!$P81='Prediction Log'!$E81, "PUSH", "N")))))</f>
        <v>N</v>
      </c>
      <c r="AA81" s="54" t="str">
        <f>IF(ISBLANK('Prediction Log'!$N81), "",IF(AND('Prediction Log'!$W81="Y", 'Prediction Log'!$X81="Y"), "Y", "N"))</f>
        <v>Y</v>
      </c>
      <c r="AB81" s="53">
        <v>-9</v>
      </c>
      <c r="AC81" s="53">
        <v>9</v>
      </c>
      <c r="AD81" s="54">
        <v>-8.5</v>
      </c>
      <c r="AE81" s="54">
        <v>8.5</v>
      </c>
    </row>
    <row r="82" spans="1:31" x14ac:dyDescent="0.45">
      <c r="A82" s="43">
        <f>IF(ISBLANK(Games!$B82), "",Games!A82)</f>
        <v>9</v>
      </c>
      <c r="B82" s="43" t="str">
        <f>IF(ISBLANK(Games!$B82), "",Games!B82)</f>
        <v>South Alabama</v>
      </c>
      <c r="C82" s="43" t="str">
        <f>IF(ISBLANK(Games!$B82), "",Games!C82)</f>
        <v>Louisiana</v>
      </c>
      <c r="D82" s="44">
        <f>IF(ISBLANK(Games!$B82), "",Games!D82)</f>
        <v>-11.5</v>
      </c>
      <c r="E82" s="44">
        <f>IF(ISBLANK(Games!$B82), "",Games!E82)</f>
        <v>-5.7</v>
      </c>
      <c r="F82" s="45">
        <f>'Calc - Win Probability'!N82</f>
        <v>0.74237699999999995</v>
      </c>
      <c r="G82" s="23" t="str">
        <f>Games!H82</f>
        <v>N</v>
      </c>
      <c r="H82" s="46" t="str">
        <f>IF(ISBLANK(Games!B82), "", IF('Prediction Log'!$D82&lt;0, 'Prediction Log'!$B82, 'Prediction Log'!$C82))</f>
        <v>South Alabama</v>
      </c>
      <c r="I82" s="47" t="str">
        <f>IF(ISBLANK(Games!$B82), "",Games!F82)</f>
        <v>South Alabama</v>
      </c>
      <c r="J82" s="47" t="str">
        <f>IF('Prediction Log'!$F82&gt;0.5, 'Prediction Log'!$B82, IF('Prediction Log'!$F82&lt;0.5, 'Prediction Log'!$C82, "PICK"))</f>
        <v>South Alabama</v>
      </c>
      <c r="K82" s="48">
        <f>IF(ISBLANK(Games!B82), "",IF('Prediction Log'!$J82='Prediction Log'!$B82, 'Prediction Log'!$F82, 1-'Prediction Log'!$F82))</f>
        <v>0.74237699999999995</v>
      </c>
      <c r="L82" s="49" t="str">
        <f>IF(ISBLANK(Games!$B82), "",Games!I82)</f>
        <v>N</v>
      </c>
      <c r="M82" s="60" t="str">
        <f>IF(ISBLANK(Table3[[#This Row],[Home Final]]), "",IF(Table3[[#This Row],[Home Final]]&gt;Table3[[#This Row],[Away Final]],Table3[[#This Row],[Home]],Table3[[#This Row],[Away]]))</f>
        <v>Louisiana</v>
      </c>
      <c r="N82" s="50">
        <v>20</v>
      </c>
      <c r="O82" s="50">
        <v>33</v>
      </c>
      <c r="P82" s="21">
        <f>IF(ISBLANK('Prediction Log'!$N82), "",'Prediction Log'!$O82-'Prediction Log'!$N82)</f>
        <v>13</v>
      </c>
      <c r="Q82" s="51" t="s">
        <v>175</v>
      </c>
      <c r="R82" s="52" t="str">
        <f>IF(ISBLANK('Prediction Log'!$N82), "",IF('Prediction Log'!$P82&lt;'Prediction Log'!$D82, "Y", IF('Prediction Log'!$P82='Prediction Log'!$D82, "PUSH", "N")))</f>
        <v>N</v>
      </c>
      <c r="S82" s="52" t="str">
        <f>IF(ISBLANK('Prediction Log'!$N82), "",IF('Prediction Log'!$P82&lt;'Prediction Log'!$E82, "Y", IF('Prediction Log'!$P82='Prediction Log'!$E82, "PUSH", "N")))</f>
        <v>N</v>
      </c>
      <c r="T82" s="53" t="str">
        <f>IF(ISBLANK('Prediction Log'!$N82),"",IF('Prediction Log'!$M82='Prediction Log'!$H82, "Y", "N"))</f>
        <v>N</v>
      </c>
      <c r="U82" s="53" t="str">
        <f>Table3[[#This Row],[Home Team Covered Market]]</f>
        <v>N</v>
      </c>
      <c r="V82" s="53" t="str">
        <f>IF(ISBLANK('Prediction Log'!$N82), "",IF(AND('Prediction Log'!$T82="Y", 'Prediction Log'!$U82="Y"), "Y", "N"))</f>
        <v>N</v>
      </c>
      <c r="W82" s="54" t="str">
        <f>IF(ISBLANK('Prediction Log'!$N82),"",IF('Prediction Log'!$M82='Prediction Log'!$I82, "Y", "N"))</f>
        <v>N</v>
      </c>
      <c r="X82" s="54" t="str">
        <f>IF(ISBLANK('Prediction Log'!$N82), "", IF(Table3[[#This Row],[Home Team Covered Market]]=Games!H82, "Y", "N"))</f>
        <v>Y</v>
      </c>
      <c r="Y82" s="55" t="str">
        <f>IF(ISBLANK('Prediction Log'!$N82), "",IF('Prediction Log'!$J82='Prediction Log'!$M82, "Y", "N"))</f>
        <v>N</v>
      </c>
      <c r="Z82" s="54" t="str">
        <f>IF(ISBLANK('Prediction Log'!$N82), "",IF('Prediction Log'!$I82&lt;&gt;'Prediction Log'!$M82, "N",IF(AND('Prediction Log'!$E82&gt;0, 'Prediction Log'!$P82&gt;'Prediction Log'!$E82, 'Prediction Log'!$I82='Prediction Log'!$C82), "Y", IF(AND('Prediction Log'!$E82&lt;0, 'Prediction Log'!$P82&lt;'Prediction Log'!$E82,'Prediction Log'!$I82='Prediction Log'!$B82 ), "Y", IF('Prediction Log'!$P82='Prediction Log'!$E82, "PUSH", "N")))))</f>
        <v>N</v>
      </c>
      <c r="AA82" s="54" t="str">
        <f>IF(ISBLANK('Prediction Log'!$N82), "",IF(AND('Prediction Log'!$W82="Y", 'Prediction Log'!$X82="Y"), "Y", "N"))</f>
        <v>N</v>
      </c>
      <c r="AB82" s="53">
        <v>-24.5</v>
      </c>
      <c r="AC82" s="53">
        <v>24.5</v>
      </c>
      <c r="AD82" s="54">
        <v>-18.7</v>
      </c>
      <c r="AE82" s="54">
        <v>18.7</v>
      </c>
    </row>
    <row r="83" spans="1:31" x14ac:dyDescent="0.45">
      <c r="A83" s="56">
        <f>IF(ISBLANK(Games!$B83), "",Games!A83)</f>
        <v>9</v>
      </c>
      <c r="B83" s="56" t="str">
        <f>IF(ISBLANK(Games!$B83), "",Games!B83)</f>
        <v>Louisiana Monroe</v>
      </c>
      <c r="C83" s="56" t="str">
        <f>IF(ISBLANK(Games!$B83), "",Games!C83)</f>
        <v>Arkansas State</v>
      </c>
      <c r="D83" s="57">
        <f>IF(ISBLANK(Games!$B83), "",Games!D83)</f>
        <v>-2</v>
      </c>
      <c r="E83" s="57">
        <f>IF(ISBLANK(Games!$B83), "",Games!E83)</f>
        <v>0.2</v>
      </c>
      <c r="F83" s="45">
        <f>'Calc - Win Probability'!N83</f>
        <v>0.70911500000000005</v>
      </c>
      <c r="G83" s="23" t="str">
        <f>Games!H83</f>
        <v>N</v>
      </c>
      <c r="H83" s="46" t="str">
        <f>IF(ISBLANK(Games!B83), "", IF('Prediction Log'!$D83&lt;0, 'Prediction Log'!$B83, 'Prediction Log'!$C83))</f>
        <v>Louisiana Monroe</v>
      </c>
      <c r="I83" s="47" t="str">
        <f>IF(ISBLANK(Games!$B83), "",Games!F83)</f>
        <v>Arkansas State</v>
      </c>
      <c r="J83" s="47" t="str">
        <f>IF('Prediction Log'!$F83&gt;0.5, 'Prediction Log'!$B83, IF('Prediction Log'!$F83&lt;0.5, 'Prediction Log'!$C83, "PICK"))</f>
        <v>Louisiana Monroe</v>
      </c>
      <c r="K83" s="48">
        <f>IF(ISBLANK(Games!B83), "",IF('Prediction Log'!$J83='Prediction Log'!$B83, 'Prediction Log'!$F83, 1-'Prediction Log'!$F83))</f>
        <v>0.70911500000000005</v>
      </c>
      <c r="L83" s="49" t="str">
        <f>IF(ISBLANK(Games!$B83), "",Games!I83)</f>
        <v>Y</v>
      </c>
      <c r="M83" s="60" t="str">
        <f>IF(ISBLANK(Table3[[#This Row],[Home Final]]), "",IF(Table3[[#This Row],[Home Final]]&gt;Table3[[#This Row],[Away Final]],Table3[[#This Row],[Home]],Table3[[#This Row],[Away]]))</f>
        <v>Arkansas State</v>
      </c>
      <c r="N83" s="50">
        <v>24</v>
      </c>
      <c r="O83" s="50">
        <v>34</v>
      </c>
      <c r="P83" s="21">
        <f>IF(ISBLANK('Prediction Log'!$N83), "",'Prediction Log'!$O83-'Prediction Log'!$N83)</f>
        <v>10</v>
      </c>
      <c r="Q83" s="51" t="s">
        <v>175</v>
      </c>
      <c r="R83" s="52" t="str">
        <f>IF(ISBLANK('Prediction Log'!$N83), "",IF('Prediction Log'!$P83&lt;'Prediction Log'!$D83, "Y", IF('Prediction Log'!$P83='Prediction Log'!$D83, "PUSH", "N")))</f>
        <v>N</v>
      </c>
      <c r="S83" s="52" t="str">
        <f>IF(ISBLANK('Prediction Log'!$N83), "",IF('Prediction Log'!$P83&lt;'Prediction Log'!$E83, "Y", IF('Prediction Log'!$P83='Prediction Log'!$E83, "PUSH", "N")))</f>
        <v>N</v>
      </c>
      <c r="T83" s="53" t="str">
        <f>IF(ISBLANK('Prediction Log'!$N83),"",IF('Prediction Log'!$M83='Prediction Log'!$H83, "Y", "N"))</f>
        <v>N</v>
      </c>
      <c r="U83" s="53" t="str">
        <f>Table3[[#This Row],[Home Team Covered Market]]</f>
        <v>N</v>
      </c>
      <c r="V83" s="53" t="str">
        <f>IF(ISBLANK('Prediction Log'!$N83), "",IF(AND('Prediction Log'!$T83="Y", 'Prediction Log'!$U83="Y"), "Y", "N"))</f>
        <v>N</v>
      </c>
      <c r="W83" s="54" t="str">
        <f>IF(ISBLANK('Prediction Log'!$N83),"",IF('Prediction Log'!$M83='Prediction Log'!$I83, "Y", "N"))</f>
        <v>Y</v>
      </c>
      <c r="X83" s="54" t="str">
        <f>IF(ISBLANK('Prediction Log'!$N83), "", IF(Table3[[#This Row],[Home Team Covered Market]]=Games!H83, "Y", "N"))</f>
        <v>Y</v>
      </c>
      <c r="Y83" s="55" t="str">
        <f>IF(ISBLANK('Prediction Log'!$N83), "",IF('Prediction Log'!$J83='Prediction Log'!$M83, "Y", "N"))</f>
        <v>N</v>
      </c>
      <c r="Z83" s="54" t="str">
        <f>IF(ISBLANK('Prediction Log'!$N83), "",IF('Prediction Log'!$I83&lt;&gt;'Prediction Log'!$M83, "N",IF(AND('Prediction Log'!$E83&gt;0, 'Prediction Log'!$P83&gt;'Prediction Log'!$E83, 'Prediction Log'!$I83='Prediction Log'!$C83), "Y", IF(AND('Prediction Log'!$E83&lt;0, 'Prediction Log'!$P83&lt;'Prediction Log'!$E83,'Prediction Log'!$I83='Prediction Log'!$B83 ), "Y", IF('Prediction Log'!$P83='Prediction Log'!$E83, "PUSH", "N")))))</f>
        <v>Y</v>
      </c>
      <c r="AA83" s="54" t="str">
        <f>IF(ISBLANK('Prediction Log'!$N83), "",IF(AND('Prediction Log'!$W83="Y", 'Prediction Log'!$X83="Y"), "Y", "N"))</f>
        <v>Y</v>
      </c>
      <c r="AB83" s="53">
        <v>-12</v>
      </c>
      <c r="AC83" s="53">
        <v>12</v>
      </c>
      <c r="AD83" s="54">
        <v>9.8000000000000007</v>
      </c>
      <c r="AE83" s="54">
        <v>9.8000000000000007</v>
      </c>
    </row>
    <row r="84" spans="1:31" x14ac:dyDescent="0.45">
      <c r="A84" s="43">
        <f>IF(ISBLANK(Games!$B84), "",Games!A84)</f>
        <v>9</v>
      </c>
      <c r="B84" s="43" t="str">
        <f>IF(ISBLANK(Games!$B84), "",Games!B84)</f>
        <v>Coastal Carolina</v>
      </c>
      <c r="C84" s="43" t="str">
        <f>IF(ISBLANK(Games!$B84), "",Games!C84)</f>
        <v>Marshall</v>
      </c>
      <c r="D84" s="44">
        <f>IF(ISBLANK(Games!$B84), "",Games!D84)</f>
        <v>3.5</v>
      </c>
      <c r="E84" s="44">
        <f>IF(ISBLANK(Games!$B84), "",Games!E84)</f>
        <v>-3.4</v>
      </c>
      <c r="F84" s="45">
        <f>'Calc - Win Probability'!N84</f>
        <v>0.652586</v>
      </c>
      <c r="G84" s="23" t="str">
        <f>Games!H84</f>
        <v>Y</v>
      </c>
      <c r="H84" s="46" t="str">
        <f>IF(ISBLANK(Games!B84), "", IF('Prediction Log'!$D84&lt;0, 'Prediction Log'!$B84, 'Prediction Log'!$C84))</f>
        <v>Marshall</v>
      </c>
      <c r="I84" s="47" t="str">
        <f>IF(ISBLANK(Games!$B84), "",Games!F84)</f>
        <v>Coastal Carolina</v>
      </c>
      <c r="J84" s="47" t="str">
        <f>IF('Prediction Log'!$F84&gt;0.5, 'Prediction Log'!$B84, IF('Prediction Log'!$F84&lt;0.5, 'Prediction Log'!$C84, "PICK"))</f>
        <v>Coastal Carolina</v>
      </c>
      <c r="K84" s="48">
        <f>IF(ISBLANK(Games!B84), "",IF('Prediction Log'!$J84='Prediction Log'!$B84, 'Prediction Log'!$F84, 1-'Prediction Log'!$F84))</f>
        <v>0.652586</v>
      </c>
      <c r="L84" s="49" t="str">
        <f>IF(ISBLANK(Games!$B84), "",Games!I84)</f>
        <v>Y</v>
      </c>
      <c r="M84" s="60" t="str">
        <f>IF(ISBLANK(Table3[[#This Row],[Home Final]]), "",IF(Table3[[#This Row],[Home Final]]&gt;Table3[[#This Row],[Away Final]],Table3[[#This Row],[Home]],Table3[[#This Row],[Away]]))</f>
        <v>Coastal Carolina</v>
      </c>
      <c r="N84" s="50">
        <v>34</v>
      </c>
      <c r="O84" s="50">
        <v>6</v>
      </c>
      <c r="P84" s="21">
        <f>IF(ISBLANK('Prediction Log'!$N84), "",'Prediction Log'!$O84-'Prediction Log'!$N84)</f>
        <v>-28</v>
      </c>
      <c r="Q84" s="51" t="s">
        <v>175</v>
      </c>
      <c r="R84" s="52" t="str">
        <f>IF(ISBLANK('Prediction Log'!$N84), "",IF('Prediction Log'!$P84&lt;'Prediction Log'!$D84, "Y", IF('Prediction Log'!$P84='Prediction Log'!$D84, "PUSH", "N")))</f>
        <v>Y</v>
      </c>
      <c r="S84" s="52" t="str">
        <f>IF(ISBLANK('Prediction Log'!$N84), "",IF('Prediction Log'!$P84&lt;'Prediction Log'!$E84, "Y", IF('Prediction Log'!$P84='Prediction Log'!$E84, "PUSH", "N")))</f>
        <v>Y</v>
      </c>
      <c r="T84" s="53" t="str">
        <f>IF(ISBLANK('Prediction Log'!$N84),"",IF('Prediction Log'!$M84='Prediction Log'!$H84, "Y", "N"))</f>
        <v>N</v>
      </c>
      <c r="U84" s="53" t="str">
        <f>Table3[[#This Row],[Home Team Covered Market]]</f>
        <v>Y</v>
      </c>
      <c r="V84" s="53" t="str">
        <f>IF(ISBLANK('Prediction Log'!$N84), "",IF(AND('Prediction Log'!$T84="Y", 'Prediction Log'!$U84="Y"), "Y", "N"))</f>
        <v>N</v>
      </c>
      <c r="W84" s="54" t="str">
        <f>IF(ISBLANK('Prediction Log'!$N84),"",IF('Prediction Log'!$M84='Prediction Log'!$I84, "Y", "N"))</f>
        <v>Y</v>
      </c>
      <c r="X84" s="54" t="str">
        <f>IF(ISBLANK('Prediction Log'!$N84), "", IF(Table3[[#This Row],[Home Team Covered Market]]=Games!H84, "Y", "N"))</f>
        <v>Y</v>
      </c>
      <c r="Y84" s="55" t="str">
        <f>IF(ISBLANK('Prediction Log'!$N84), "",IF('Prediction Log'!$J84='Prediction Log'!$M84, "Y", "N"))</f>
        <v>Y</v>
      </c>
      <c r="Z84" s="54" t="str">
        <f>IF(ISBLANK('Prediction Log'!$N84), "",IF('Prediction Log'!$I84&lt;&gt;'Prediction Log'!$M84, "N",IF(AND('Prediction Log'!$E84&gt;0, 'Prediction Log'!$P84&gt;'Prediction Log'!$E84, 'Prediction Log'!$I84='Prediction Log'!$C84), "Y", IF(AND('Prediction Log'!$E84&lt;0, 'Prediction Log'!$P84&lt;'Prediction Log'!$E84,'Prediction Log'!$I84='Prediction Log'!$B84 ), "Y", IF('Prediction Log'!$P84='Prediction Log'!$E84, "PUSH", "N")))))</f>
        <v>Y</v>
      </c>
      <c r="AA84" s="54" t="str">
        <f>IF(ISBLANK('Prediction Log'!$N84), "",IF(AND('Prediction Log'!$W84="Y", 'Prediction Log'!$X84="Y"), "Y", "N"))</f>
        <v>Y</v>
      </c>
      <c r="AB84" s="53">
        <v>-31.5</v>
      </c>
      <c r="AC84" s="53">
        <v>31.5</v>
      </c>
      <c r="AD84" s="54">
        <v>24.6</v>
      </c>
      <c r="AE84" s="54">
        <v>24.6</v>
      </c>
    </row>
    <row r="85" spans="1:31" x14ac:dyDescent="0.45">
      <c r="A85" s="56">
        <f>IF(ISBLANK(Games!$B85), "",Games!A85)</f>
        <v>9</v>
      </c>
      <c r="B85" s="56" t="str">
        <f>IF(ISBLANK(Games!$B85), "",Games!B85)</f>
        <v>Stanford</v>
      </c>
      <c r="C85" s="56" t="str">
        <f>IF(ISBLANK(Games!$B85), "",Games!C85)</f>
        <v>Washington</v>
      </c>
      <c r="D85" s="57">
        <f>IF(ISBLANK(Games!$B85), "",Games!D85)</f>
        <v>26.5</v>
      </c>
      <c r="E85" s="57">
        <f>IF(ISBLANK(Games!$B85), "",Games!E85)</f>
        <v>29.6</v>
      </c>
      <c r="F85" s="45">
        <f>'Calc - Win Probability'!N85</f>
        <v>5.9000000000000003E-4</v>
      </c>
      <c r="G85" s="23" t="str">
        <f>Games!H85</f>
        <v>N</v>
      </c>
      <c r="H85" s="46" t="str">
        <f>IF(ISBLANK(Games!B85), "", IF('Prediction Log'!$D85&lt;0, 'Prediction Log'!$B85, 'Prediction Log'!$C85))</f>
        <v>Washington</v>
      </c>
      <c r="I85" s="47" t="str">
        <f>IF(ISBLANK(Games!$B85), "",Games!F85)</f>
        <v>Washington</v>
      </c>
      <c r="J85" s="47" t="str">
        <f>IF('Prediction Log'!$F85&gt;0.5, 'Prediction Log'!$B85, IF('Prediction Log'!$F85&lt;0.5, 'Prediction Log'!$C85, "PICK"))</f>
        <v>Washington</v>
      </c>
      <c r="K85" s="48">
        <f>IF(ISBLANK(Games!B85), "",IF('Prediction Log'!$J85='Prediction Log'!$B85, 'Prediction Log'!$F85, 1-'Prediction Log'!$F85))</f>
        <v>0.99941000000000002</v>
      </c>
      <c r="L85" s="49" t="str">
        <f>IF(ISBLANK(Games!$B85), "",Games!I85)</f>
        <v>Y</v>
      </c>
      <c r="M85" s="60" t="str">
        <f>IF(ISBLANK(Table3[[#This Row],[Home Final]]), "",IF(Table3[[#This Row],[Home Final]]&gt;Table3[[#This Row],[Away Final]],Table3[[#This Row],[Home]],Table3[[#This Row],[Away]]))</f>
        <v>Washington</v>
      </c>
      <c r="N85" s="50">
        <v>33</v>
      </c>
      <c r="O85" s="50">
        <v>42</v>
      </c>
      <c r="P85" s="21">
        <f>IF(ISBLANK('Prediction Log'!$N85), "",'Prediction Log'!$O85-'Prediction Log'!$N85)</f>
        <v>9</v>
      </c>
      <c r="Q85" s="51" t="s">
        <v>174</v>
      </c>
      <c r="R85" s="52" t="str">
        <f>IF(ISBLANK('Prediction Log'!$N85), "",IF('Prediction Log'!$P85&lt;'Prediction Log'!$D85, "Y", IF('Prediction Log'!$P85='Prediction Log'!$D85, "PUSH", "N")))</f>
        <v>Y</v>
      </c>
      <c r="S85" s="52" t="str">
        <f>IF(ISBLANK('Prediction Log'!$N85), "",IF('Prediction Log'!$P85&lt;'Prediction Log'!$E85, "Y", IF('Prediction Log'!$P85='Prediction Log'!$E85, "PUSH", "N")))</f>
        <v>Y</v>
      </c>
      <c r="T85" s="53" t="str">
        <f>IF(ISBLANK('Prediction Log'!$N85),"",IF('Prediction Log'!$M85='Prediction Log'!$H85, "Y", "N"))</f>
        <v>Y</v>
      </c>
      <c r="U85" s="53" t="str">
        <f>Table3[[#This Row],[Home Team Covered Market]]</f>
        <v>Y</v>
      </c>
      <c r="V85" s="53" t="str">
        <f>IF(ISBLANK('Prediction Log'!$N85), "",IF(AND('Prediction Log'!$T85="Y", 'Prediction Log'!$U85="Y"), "Y", "N"))</f>
        <v>Y</v>
      </c>
      <c r="W85" s="54" t="str">
        <f>IF(ISBLANK('Prediction Log'!$N85),"",IF('Prediction Log'!$M85='Prediction Log'!$I85, "Y", "N"))</f>
        <v>Y</v>
      </c>
      <c r="X85" s="54" t="str">
        <f>IF(ISBLANK('Prediction Log'!$N85), "", IF(Table3[[#This Row],[Home Team Covered Market]]=Games!H85, "Y", "N"))</f>
        <v>N</v>
      </c>
      <c r="Y85" s="55" t="str">
        <f>IF(ISBLANK('Prediction Log'!$N85), "",IF('Prediction Log'!$J85='Prediction Log'!$M85, "Y", "N"))</f>
        <v>Y</v>
      </c>
      <c r="Z85" s="54" t="str">
        <f>IF(ISBLANK('Prediction Log'!$N85), "",IF('Prediction Log'!$I85&lt;&gt;'Prediction Log'!$M85, "N",IF(AND('Prediction Log'!$E85&gt;0, 'Prediction Log'!$P85&gt;'Prediction Log'!$E85, 'Prediction Log'!$I85='Prediction Log'!$C85), "Y", IF(AND('Prediction Log'!$E85&lt;0, 'Prediction Log'!$P85&lt;'Prediction Log'!$E85,'Prediction Log'!$I85='Prediction Log'!$B85 ), "Y", IF('Prediction Log'!$P85='Prediction Log'!$E85, "PUSH", "N")))))</f>
        <v>N</v>
      </c>
      <c r="AA85" s="54" t="str">
        <f>IF(ISBLANK('Prediction Log'!$N85), "",IF(AND('Prediction Log'!$W85="Y", 'Prediction Log'!$X85="Y"), "Y", "N"))</f>
        <v>N</v>
      </c>
      <c r="AB85" s="53">
        <v>-17.5</v>
      </c>
      <c r="AC85" s="53">
        <v>17.5</v>
      </c>
      <c r="AD85" s="54">
        <v>-20.6</v>
      </c>
      <c r="AE85" s="54">
        <v>20.6</v>
      </c>
    </row>
    <row r="86" spans="1:31" x14ac:dyDescent="0.45">
      <c r="A86" s="43">
        <f>IF(ISBLANK(Games!$B86), "",Games!A86)</f>
        <v>9</v>
      </c>
      <c r="B86" s="43" t="str">
        <f>IF(ISBLANK(Games!$B86), "",Games!B86)</f>
        <v>James Madison</v>
      </c>
      <c r="C86" s="43" t="str">
        <f>IF(ISBLANK(Games!$B86), "",Games!C86)</f>
        <v>Old Dominion</v>
      </c>
      <c r="D86" s="44">
        <f>IF(ISBLANK(Games!$B86), "",Games!D86)</f>
        <v>-20.5</v>
      </c>
      <c r="E86" s="44">
        <f>IF(ISBLANK(Games!$B86), "",Games!E86)</f>
        <v>-5.5</v>
      </c>
      <c r="F86" s="45">
        <f>'Calc - Win Probability'!N86</f>
        <v>0.77255600000000002</v>
      </c>
      <c r="G86" s="23" t="str">
        <f>Games!H86</f>
        <v>N</v>
      </c>
      <c r="H86" s="46" t="str">
        <f>IF(ISBLANK(Games!B86), "", IF('Prediction Log'!$D86&lt;0, 'Prediction Log'!$B86, 'Prediction Log'!$C86))</f>
        <v>James Madison</v>
      </c>
      <c r="I86" s="47" t="str">
        <f>IF(ISBLANK(Games!$B86), "",Games!F86)</f>
        <v>James Madison</v>
      </c>
      <c r="J86" s="47" t="str">
        <f>IF('Prediction Log'!$F86&gt;0.5, 'Prediction Log'!$B86, IF('Prediction Log'!$F86&lt;0.5, 'Prediction Log'!$C86, "PICK"))</f>
        <v>James Madison</v>
      </c>
      <c r="K86" s="48">
        <f>IF(ISBLANK(Games!B86), "",IF('Prediction Log'!$J86='Prediction Log'!$B86, 'Prediction Log'!$F86, 1-'Prediction Log'!$F86))</f>
        <v>0.77255600000000002</v>
      </c>
      <c r="L86" s="49" t="str">
        <f>IF(ISBLANK(Games!$B86), "",Games!I86)</f>
        <v>N</v>
      </c>
      <c r="M86" s="60" t="str">
        <f>IF(ISBLANK(Table3[[#This Row],[Home Final]]), "",IF(Table3[[#This Row],[Home Final]]&gt;Table3[[#This Row],[Away Final]],Table3[[#This Row],[Home]],Table3[[#This Row],[Away]]))</f>
        <v>James Madison</v>
      </c>
      <c r="N86" s="50">
        <v>30</v>
      </c>
      <c r="O86" s="50">
        <v>27</v>
      </c>
      <c r="P86" s="21">
        <f>IF(ISBLANK('Prediction Log'!$N86), "",'Prediction Log'!$O86-'Prediction Log'!$N86)</f>
        <v>-3</v>
      </c>
      <c r="Q86" s="51" t="s">
        <v>174</v>
      </c>
      <c r="R86" s="52" t="str">
        <f>IF(ISBLANK('Prediction Log'!$N86), "",IF('Prediction Log'!$P86&lt;'Prediction Log'!$D86, "Y", IF('Prediction Log'!$P86='Prediction Log'!$D86, "PUSH", "N")))</f>
        <v>N</v>
      </c>
      <c r="S86" s="52" t="str">
        <f>IF(ISBLANK('Prediction Log'!$N86), "",IF('Prediction Log'!$P86&lt;'Prediction Log'!$E86, "Y", IF('Prediction Log'!$P86='Prediction Log'!$E86, "PUSH", "N")))</f>
        <v>N</v>
      </c>
      <c r="T86" s="53" t="str">
        <f>IF(ISBLANK('Prediction Log'!$N86),"",IF('Prediction Log'!$M86='Prediction Log'!$H86, "Y", "N"))</f>
        <v>Y</v>
      </c>
      <c r="U86" s="53" t="str">
        <f>Table3[[#This Row],[Home Team Covered Market]]</f>
        <v>N</v>
      </c>
      <c r="V86" s="53" t="str">
        <f>IF(ISBLANK('Prediction Log'!$N86), "",IF(AND('Prediction Log'!$T86="Y", 'Prediction Log'!$U86="Y"), "Y", "N"))</f>
        <v>N</v>
      </c>
      <c r="W86" s="54" t="str">
        <f>IF(ISBLANK('Prediction Log'!$N86),"",IF('Prediction Log'!$M86='Prediction Log'!$I86, "Y", "N"))</f>
        <v>Y</v>
      </c>
      <c r="X86" s="54" t="str">
        <f>IF(ISBLANK('Prediction Log'!$N86), "", IF(Table3[[#This Row],[Home Team Covered Market]]=Games!H86, "Y", "N"))</f>
        <v>Y</v>
      </c>
      <c r="Y86" s="55" t="str">
        <f>IF(ISBLANK('Prediction Log'!$N86), "",IF('Prediction Log'!$J86='Prediction Log'!$M86, "Y", "N"))</f>
        <v>Y</v>
      </c>
      <c r="Z86" s="54" t="str">
        <f>IF(ISBLANK('Prediction Log'!$N86), "",IF('Prediction Log'!$I86&lt;&gt;'Prediction Log'!$M86, "N",IF(AND('Prediction Log'!$E86&gt;0, 'Prediction Log'!$P86&gt;'Prediction Log'!$E86, 'Prediction Log'!$I86='Prediction Log'!$C86), "Y", IF(AND('Prediction Log'!$E86&lt;0, 'Prediction Log'!$P86&lt;'Prediction Log'!$E86,'Prediction Log'!$I86='Prediction Log'!$B86 ), "Y", IF('Prediction Log'!$P86='Prediction Log'!$E86, "PUSH", "N")))))</f>
        <v>N</v>
      </c>
      <c r="AA86" s="54" t="str">
        <f>IF(ISBLANK('Prediction Log'!$N86), "",IF(AND('Prediction Log'!$W86="Y", 'Prediction Log'!$X86="Y"), "Y", "N"))</f>
        <v>Y</v>
      </c>
      <c r="AB86" s="53">
        <v>-17.5</v>
      </c>
      <c r="AC86" s="53">
        <v>17.5</v>
      </c>
      <c r="AD86" s="54">
        <v>-2.5</v>
      </c>
      <c r="AE86" s="54">
        <v>2.5</v>
      </c>
    </row>
    <row r="87" spans="1:31" x14ac:dyDescent="0.45">
      <c r="A87" s="56">
        <f>IF(ISBLANK(Games!$B87), "",Games!A87)</f>
        <v>9</v>
      </c>
      <c r="B87" s="56" t="str">
        <f>IF(ISBLANK(Games!$B87), "",Games!B87)</f>
        <v>Georgia Tech</v>
      </c>
      <c r="C87" s="56" t="str">
        <f>IF(ISBLANK(Games!$B87), "",Games!C87)</f>
        <v>North Carolina</v>
      </c>
      <c r="D87" s="57">
        <f>IF(ISBLANK(Games!$B87), "",Games!D87)</f>
        <v>11.5</v>
      </c>
      <c r="E87" s="57">
        <f>IF(ISBLANK(Games!$B87), "",Games!E87)</f>
        <v>12.7</v>
      </c>
      <c r="F87" s="45">
        <f>'Calc - Win Probability'!N87</f>
        <v>2.0607E-2</v>
      </c>
      <c r="G87" s="23" t="str">
        <f>Games!H87</f>
        <v>N</v>
      </c>
      <c r="H87" s="46" t="str">
        <f>IF(ISBLANK(Games!B87), "", IF('Prediction Log'!$D87&lt;0, 'Prediction Log'!$B87, 'Prediction Log'!$C87))</f>
        <v>North Carolina</v>
      </c>
      <c r="I87" s="47" t="str">
        <f>IF(ISBLANK(Games!$B87), "",Games!F87)</f>
        <v>North Carolina</v>
      </c>
      <c r="J87" s="47" t="str">
        <f>IF('Prediction Log'!$F87&gt;0.5, 'Prediction Log'!$B87, IF('Prediction Log'!$F87&lt;0.5, 'Prediction Log'!$C87, "PICK"))</f>
        <v>North Carolina</v>
      </c>
      <c r="K87" s="48">
        <f>IF(ISBLANK(Games!B87), "",IF('Prediction Log'!$J87='Prediction Log'!$B87, 'Prediction Log'!$F87, 1-'Prediction Log'!$F87))</f>
        <v>0.97939299999999996</v>
      </c>
      <c r="L87" s="49" t="str">
        <f>IF(ISBLANK(Games!$B87), "",Games!I87)</f>
        <v>Y</v>
      </c>
      <c r="M87" s="60" t="str">
        <f>IF(ISBLANK(Table3[[#This Row],[Home Final]]), "",IF(Table3[[#This Row],[Home Final]]&gt;Table3[[#This Row],[Away Final]],Table3[[#This Row],[Home]],Table3[[#This Row],[Away]]))</f>
        <v>Georgia Tech</v>
      </c>
      <c r="N87" s="50">
        <v>46</v>
      </c>
      <c r="O87" s="50">
        <v>42</v>
      </c>
      <c r="P87" s="21">
        <f>IF(ISBLANK('Prediction Log'!$N87), "",'Prediction Log'!$O87-'Prediction Log'!$N87)</f>
        <v>-4</v>
      </c>
      <c r="Q87" s="51" t="s">
        <v>175</v>
      </c>
      <c r="R87" s="52" t="str">
        <f>IF(ISBLANK('Prediction Log'!$N87), "",IF('Prediction Log'!$P87&lt;'Prediction Log'!$D87, "Y", IF('Prediction Log'!$P87='Prediction Log'!$D87, "PUSH", "N")))</f>
        <v>Y</v>
      </c>
      <c r="S87" s="52" t="str">
        <f>IF(ISBLANK('Prediction Log'!$N87), "",IF('Prediction Log'!$P87&lt;'Prediction Log'!$E87, "Y", IF('Prediction Log'!$P87='Prediction Log'!$E87, "PUSH", "N")))</f>
        <v>Y</v>
      </c>
      <c r="T87" s="53" t="str">
        <f>IF(ISBLANK('Prediction Log'!$N87),"",IF('Prediction Log'!$M87='Prediction Log'!$H87, "Y", "N"))</f>
        <v>N</v>
      </c>
      <c r="U87" s="53" t="str">
        <f>Table3[[#This Row],[Home Team Covered Market]]</f>
        <v>Y</v>
      </c>
      <c r="V87" s="53" t="str">
        <f>IF(ISBLANK('Prediction Log'!$N87), "",IF(AND('Prediction Log'!$T87="Y", 'Prediction Log'!$U87="Y"), "Y", "N"))</f>
        <v>N</v>
      </c>
      <c r="W87" s="54" t="str">
        <f>IF(ISBLANK('Prediction Log'!$N87),"",IF('Prediction Log'!$M87='Prediction Log'!$I87, "Y", "N"))</f>
        <v>N</v>
      </c>
      <c r="X87" s="54" t="str">
        <f>IF(ISBLANK('Prediction Log'!$N87), "", IF(Table3[[#This Row],[Home Team Covered Market]]=Games!H87, "Y", "N"))</f>
        <v>N</v>
      </c>
      <c r="Y87" s="55" t="str">
        <f>IF(ISBLANK('Prediction Log'!$N87), "",IF('Prediction Log'!$J87='Prediction Log'!$M87, "Y", "N"))</f>
        <v>N</v>
      </c>
      <c r="Z87" s="54" t="str">
        <f>IF(ISBLANK('Prediction Log'!$N87), "",IF('Prediction Log'!$I87&lt;&gt;'Prediction Log'!$M87, "N",IF(AND('Prediction Log'!$E87&gt;0, 'Prediction Log'!$P87&gt;'Prediction Log'!$E87, 'Prediction Log'!$I87='Prediction Log'!$C87), "Y", IF(AND('Prediction Log'!$E87&lt;0, 'Prediction Log'!$P87&lt;'Prediction Log'!$E87,'Prediction Log'!$I87='Prediction Log'!$B87 ), "Y", IF('Prediction Log'!$P87='Prediction Log'!$E87, "PUSH", "N")))))</f>
        <v>N</v>
      </c>
      <c r="AA87" s="54" t="str">
        <f>IF(ISBLANK('Prediction Log'!$N87), "",IF(AND('Prediction Log'!$W87="Y", 'Prediction Log'!$X87="Y"), "Y", "N"))</f>
        <v>N</v>
      </c>
      <c r="AB87" s="53">
        <v>-15.5</v>
      </c>
      <c r="AC87" s="53">
        <v>15.5</v>
      </c>
      <c r="AD87" s="54">
        <v>-16.7</v>
      </c>
      <c r="AE87" s="54">
        <v>16.7</v>
      </c>
    </row>
    <row r="88" spans="1:31" x14ac:dyDescent="0.45">
      <c r="A88" s="43">
        <f>IF(ISBLANK(Games!$B88), "",Games!A88)</f>
        <v>9</v>
      </c>
      <c r="B88" s="43" t="str">
        <f>IF(ISBLANK(Games!$B88), "",Games!B88)</f>
        <v>Appalachian State</v>
      </c>
      <c r="C88" s="43" t="str">
        <f>IF(ISBLANK(Games!$B88), "",Games!C88)</f>
        <v>Southern Mississippi</v>
      </c>
      <c r="D88" s="44">
        <f>IF(ISBLANK(Games!$B88), "",Games!D88)</f>
        <v>-16.5</v>
      </c>
      <c r="E88" s="44">
        <f>IF(ISBLANK(Games!$B88), "",Games!E88)</f>
        <v>-22.2</v>
      </c>
      <c r="F88" s="45">
        <f>'Calc - Win Probability'!N88</f>
        <v>0.99626199999999998</v>
      </c>
      <c r="G88" s="23" t="str">
        <f>Games!H88</f>
        <v>Y</v>
      </c>
      <c r="H88" s="46" t="str">
        <f>IF(ISBLANK(Games!B88), "", IF('Prediction Log'!$D88&lt;0, 'Prediction Log'!$B88, 'Prediction Log'!$C88))</f>
        <v>Appalachian State</v>
      </c>
      <c r="I88" s="47" t="str">
        <f>IF(ISBLANK(Games!$B88), "",Games!F88)</f>
        <v>Appalachian State</v>
      </c>
      <c r="J88" s="47" t="str">
        <f>IF('Prediction Log'!$F88&gt;0.5, 'Prediction Log'!$B88, IF('Prediction Log'!$F88&lt;0.5, 'Prediction Log'!$C88, "PICK"))</f>
        <v>Appalachian State</v>
      </c>
      <c r="K88" s="48">
        <f>IF(ISBLANK(Games!B88), "",IF('Prediction Log'!$J88='Prediction Log'!$B88, 'Prediction Log'!$F88, 1-'Prediction Log'!$F88))</f>
        <v>0.99626199999999998</v>
      </c>
      <c r="L88" s="49" t="str">
        <f>IF(ISBLANK(Games!$B88), "",Games!I88)</f>
        <v>Y</v>
      </c>
      <c r="M88" s="60" t="str">
        <f>IF(ISBLANK(Table3[[#This Row],[Home Final]]), "",IF(Table3[[#This Row],[Home Final]]&gt;Table3[[#This Row],[Away Final]],Table3[[#This Row],[Home]],Table3[[#This Row],[Away]]))</f>
        <v>Appalachian State</v>
      </c>
      <c r="N88" s="50">
        <v>48</v>
      </c>
      <c r="O88" s="50">
        <v>38</v>
      </c>
      <c r="P88" s="21">
        <f>IF(ISBLANK('Prediction Log'!$N88), "",'Prediction Log'!$O88-'Prediction Log'!$N88)</f>
        <v>-10</v>
      </c>
      <c r="Q88" s="51" t="s">
        <v>174</v>
      </c>
      <c r="R88" s="52" t="str">
        <f>IF(ISBLANK('Prediction Log'!$N88), "",IF('Prediction Log'!$P88&lt;'Prediction Log'!$D88, "Y", IF('Prediction Log'!$P88='Prediction Log'!$D88, "PUSH", "N")))</f>
        <v>N</v>
      </c>
      <c r="S88" s="52" t="str">
        <f>IF(ISBLANK('Prediction Log'!$N88), "",IF('Prediction Log'!$P88&lt;'Prediction Log'!$E88, "Y", IF('Prediction Log'!$P88='Prediction Log'!$E88, "PUSH", "N")))</f>
        <v>N</v>
      </c>
      <c r="T88" s="53" t="str">
        <f>IF(ISBLANK('Prediction Log'!$N88),"",IF('Prediction Log'!$M88='Prediction Log'!$H88, "Y", "N"))</f>
        <v>Y</v>
      </c>
      <c r="U88" s="53" t="str">
        <f>Table3[[#This Row],[Home Team Covered Market]]</f>
        <v>N</v>
      </c>
      <c r="V88" s="53" t="str">
        <f>IF(ISBLANK('Prediction Log'!$N88), "",IF(AND('Prediction Log'!$T88="Y", 'Prediction Log'!$U88="Y"), "Y", "N"))</f>
        <v>N</v>
      </c>
      <c r="W88" s="54" t="str">
        <f>IF(ISBLANK('Prediction Log'!$N88),"",IF('Prediction Log'!$M88='Prediction Log'!$I88, "Y", "N"))</f>
        <v>Y</v>
      </c>
      <c r="X88" s="54" t="str">
        <f>IF(ISBLANK('Prediction Log'!$N88), "", IF(Table3[[#This Row],[Home Team Covered Market]]=Games!H88, "Y", "N"))</f>
        <v>N</v>
      </c>
      <c r="Y88" s="55" t="str">
        <f>IF(ISBLANK('Prediction Log'!$N88), "",IF('Prediction Log'!$J88='Prediction Log'!$M88, "Y", "N"))</f>
        <v>Y</v>
      </c>
      <c r="Z88" s="54" t="str">
        <f>IF(ISBLANK('Prediction Log'!$N88), "",IF('Prediction Log'!$I88&lt;&gt;'Prediction Log'!$M88, "N",IF(AND('Prediction Log'!$E88&gt;0, 'Prediction Log'!$P88&gt;'Prediction Log'!$E88, 'Prediction Log'!$I88='Prediction Log'!$C88), "Y", IF(AND('Prediction Log'!$E88&lt;0, 'Prediction Log'!$P88&lt;'Prediction Log'!$E88,'Prediction Log'!$I88='Prediction Log'!$B88 ), "Y", IF('Prediction Log'!$P88='Prediction Log'!$E88, "PUSH", "N")))))</f>
        <v>N</v>
      </c>
      <c r="AA88" s="54" t="str">
        <f>IF(ISBLANK('Prediction Log'!$N88), "",IF(AND('Prediction Log'!$W88="Y", 'Prediction Log'!$X88="Y"), "Y", "N"))</f>
        <v>N</v>
      </c>
      <c r="AB88" s="53">
        <v>-6.5</v>
      </c>
      <c r="AC88" s="53">
        <v>6.5</v>
      </c>
      <c r="AD88" s="54">
        <v>-12.2</v>
      </c>
      <c r="AE88" s="54">
        <v>12.2</v>
      </c>
    </row>
    <row r="89" spans="1:31" x14ac:dyDescent="0.45">
      <c r="A89" s="56">
        <f>IF(ISBLANK(Games!$B89), "",Games!A89)</f>
        <v>9</v>
      </c>
      <c r="B89" s="56" t="str">
        <f>IF(ISBLANK(Games!$B89), "",Games!B89)</f>
        <v>Oklahoma State</v>
      </c>
      <c r="C89" s="56" t="str">
        <f>IF(ISBLANK(Games!$B89), "",Games!C89)</f>
        <v>Cincinnati</v>
      </c>
      <c r="D89" s="57">
        <f>IF(ISBLANK(Games!$B89), "",Games!D89)</f>
        <v>-7.5</v>
      </c>
      <c r="E89" s="57">
        <f>IF(ISBLANK(Games!$B89), "",Games!E89)</f>
        <v>0.8</v>
      </c>
      <c r="F89" s="45">
        <f>'Calc - Win Probability'!N89</f>
        <v>0.91158899999999998</v>
      </c>
      <c r="G89" s="23" t="str">
        <f>Games!H89</f>
        <v>N</v>
      </c>
      <c r="H89" s="46" t="str">
        <f>IF(ISBLANK(Games!B89), "", IF('Prediction Log'!$D89&lt;0, 'Prediction Log'!$B89, 'Prediction Log'!$C89))</f>
        <v>Oklahoma State</v>
      </c>
      <c r="I89" s="47" t="str">
        <f>IF(ISBLANK(Games!$B89), "",Games!F89)</f>
        <v>Cincinnati</v>
      </c>
      <c r="J89" s="47" t="str">
        <f>IF('Prediction Log'!$F89&gt;0.5, 'Prediction Log'!$B89, IF('Prediction Log'!$F89&lt;0.5, 'Prediction Log'!$C89, "PICK"))</f>
        <v>Oklahoma State</v>
      </c>
      <c r="K89" s="48">
        <f>IF(ISBLANK(Games!B89), "",IF('Prediction Log'!$J89='Prediction Log'!$B89, 'Prediction Log'!$F89, 1-'Prediction Log'!$F89))</f>
        <v>0.91158899999999998</v>
      </c>
      <c r="L89" s="49" t="str">
        <f>IF(ISBLANK(Games!$B89), "",Games!I89)</f>
        <v>Y</v>
      </c>
      <c r="M89" s="60" t="str">
        <f>IF(ISBLANK(Table3[[#This Row],[Home Final]]), "",IF(Table3[[#This Row],[Home Final]]&gt;Table3[[#This Row],[Away Final]],Table3[[#This Row],[Home]],Table3[[#This Row],[Away]]))</f>
        <v>Oklahoma State</v>
      </c>
      <c r="N89" s="50">
        <v>45</v>
      </c>
      <c r="O89" s="50">
        <v>13</v>
      </c>
      <c r="P89" s="21">
        <f>IF(ISBLANK('Prediction Log'!$N89), "",'Prediction Log'!$O89-'Prediction Log'!$N89)</f>
        <v>-32</v>
      </c>
      <c r="Q89" s="51" t="s">
        <v>175</v>
      </c>
      <c r="R89" s="52" t="str">
        <f>IF(ISBLANK('Prediction Log'!$N89), "",IF('Prediction Log'!$P89&lt;'Prediction Log'!$D89, "Y", IF('Prediction Log'!$P89='Prediction Log'!$D89, "PUSH", "N")))</f>
        <v>Y</v>
      </c>
      <c r="S89" s="52" t="str">
        <f>IF(ISBLANK('Prediction Log'!$N89), "",IF('Prediction Log'!$P89&lt;'Prediction Log'!$E89, "Y", IF('Prediction Log'!$P89='Prediction Log'!$E89, "PUSH", "N")))</f>
        <v>Y</v>
      </c>
      <c r="T89" s="53" t="str">
        <f>IF(ISBLANK('Prediction Log'!$N89),"",IF('Prediction Log'!$M89='Prediction Log'!$H89, "Y", "N"))</f>
        <v>Y</v>
      </c>
      <c r="U89" s="53" t="str">
        <f>Table3[[#This Row],[Home Team Covered Market]]</f>
        <v>Y</v>
      </c>
      <c r="V89" s="53" t="str">
        <f>IF(ISBLANK('Prediction Log'!$N89), "",IF(AND('Prediction Log'!$T89="Y", 'Prediction Log'!$U89="Y"), "Y", "N"))</f>
        <v>Y</v>
      </c>
      <c r="W89" s="54" t="str">
        <f>IF(ISBLANK('Prediction Log'!$N89),"",IF('Prediction Log'!$M89='Prediction Log'!$I89, "Y", "N"))</f>
        <v>N</v>
      </c>
      <c r="X89" s="54" t="str">
        <f>IF(ISBLANK('Prediction Log'!$N89), "", IF(Table3[[#This Row],[Home Team Covered Market]]=Games!H89, "Y", "N"))</f>
        <v>N</v>
      </c>
      <c r="Y89" s="55" t="str">
        <f>IF(ISBLANK('Prediction Log'!$N89), "",IF('Prediction Log'!$J89='Prediction Log'!$M89, "Y", "N"))</f>
        <v>Y</v>
      </c>
      <c r="Z89" s="54" t="str">
        <f>IF(ISBLANK('Prediction Log'!$N89), "",IF('Prediction Log'!$I89&lt;&gt;'Prediction Log'!$M89, "N",IF(AND('Prediction Log'!$E89&gt;0, 'Prediction Log'!$P89&gt;'Prediction Log'!$E89, 'Prediction Log'!$I89='Prediction Log'!$C89), "Y", IF(AND('Prediction Log'!$E89&lt;0, 'Prediction Log'!$P89&lt;'Prediction Log'!$E89,'Prediction Log'!$I89='Prediction Log'!$B89 ), "Y", IF('Prediction Log'!$P89='Prediction Log'!$E89, "PUSH", "N")))))</f>
        <v>N</v>
      </c>
      <c r="AA89" s="54" t="str">
        <f>IF(ISBLANK('Prediction Log'!$N89), "",IF(AND('Prediction Log'!$W89="Y", 'Prediction Log'!$X89="Y"), "Y", "N"))</f>
        <v>N</v>
      </c>
      <c r="AB89" s="53">
        <v>24.5</v>
      </c>
      <c r="AC89" s="53">
        <v>24.5</v>
      </c>
      <c r="AD89" s="54">
        <v>-32.799999999999997</v>
      </c>
      <c r="AE89" s="54">
        <v>32.799999999999997</v>
      </c>
    </row>
    <row r="90" spans="1:31" x14ac:dyDescent="0.45">
      <c r="A90" s="43">
        <f>IF(ISBLANK(Games!$B90), "",Games!A90)</f>
        <v>9</v>
      </c>
      <c r="B90" s="43" t="str">
        <f>IF(ISBLANK(Games!$B90), "",Games!B90)</f>
        <v>Arizona State</v>
      </c>
      <c r="C90" s="43" t="str">
        <f>IF(ISBLANK(Games!$B90), "",Games!C90)</f>
        <v>Washington State</v>
      </c>
      <c r="D90" s="44">
        <f>IF(ISBLANK(Games!$B90), "",Games!D90)</f>
        <v>5.5</v>
      </c>
      <c r="E90" s="44">
        <f>IF(ISBLANK(Games!$B90), "",Games!E90)</f>
        <v>13.1</v>
      </c>
      <c r="F90" s="45">
        <f>'Calc - Win Probability'!N90</f>
        <v>2.6289E-2</v>
      </c>
      <c r="G90" s="23" t="str">
        <f>Games!H90</f>
        <v>N</v>
      </c>
      <c r="H90" s="46" t="str">
        <f>IF(ISBLANK(Games!B90), "", IF('Prediction Log'!$D90&lt;0, 'Prediction Log'!$B90, 'Prediction Log'!$C90))</f>
        <v>Washington State</v>
      </c>
      <c r="I90" s="47" t="str">
        <f>IF(ISBLANK(Games!$B90), "",Games!F90)</f>
        <v>Washington State</v>
      </c>
      <c r="J90" s="47" t="str">
        <f>IF('Prediction Log'!$F90&gt;0.5, 'Prediction Log'!$B90, IF('Prediction Log'!$F90&lt;0.5, 'Prediction Log'!$C90, "PICK"))</f>
        <v>Washington State</v>
      </c>
      <c r="K90" s="48">
        <f>IF(ISBLANK(Games!B90), "",IF('Prediction Log'!$J90='Prediction Log'!$B90, 'Prediction Log'!$F90, 1-'Prediction Log'!$F90))</f>
        <v>0.97371099999999999</v>
      </c>
      <c r="L90" s="49" t="str">
        <f>IF(ISBLANK(Games!$B90), "",Games!I90)</f>
        <v>Y</v>
      </c>
      <c r="M90" s="60" t="str">
        <f>IF(ISBLANK(Table3[[#This Row],[Home Final]]), "",IF(Table3[[#This Row],[Home Final]]&gt;Table3[[#This Row],[Away Final]],Table3[[#This Row],[Home]],Table3[[#This Row],[Away]]))</f>
        <v>Arizona State</v>
      </c>
      <c r="N90" s="50">
        <v>38</v>
      </c>
      <c r="O90" s="50">
        <v>27</v>
      </c>
      <c r="P90" s="21">
        <f>IF(ISBLANK('Prediction Log'!$N90), "",'Prediction Log'!$O90-'Prediction Log'!$N90)</f>
        <v>-11</v>
      </c>
      <c r="Q90" s="51" t="s">
        <v>175</v>
      </c>
      <c r="R90" s="52" t="str">
        <f>IF(ISBLANK('Prediction Log'!$N90), "",IF('Prediction Log'!$P90&lt;'Prediction Log'!$D90, "Y", IF('Prediction Log'!$P90='Prediction Log'!$D90, "PUSH", "N")))</f>
        <v>Y</v>
      </c>
      <c r="S90" s="52" t="str">
        <f>IF(ISBLANK('Prediction Log'!$N90), "",IF('Prediction Log'!$P90&lt;'Prediction Log'!$E90, "Y", IF('Prediction Log'!$P90='Prediction Log'!$E90, "PUSH", "N")))</f>
        <v>Y</v>
      </c>
      <c r="T90" s="53" t="str">
        <f>IF(ISBLANK('Prediction Log'!$N90),"",IF('Prediction Log'!$M90='Prediction Log'!$H90, "Y", "N"))</f>
        <v>N</v>
      </c>
      <c r="U90" s="53" t="str">
        <f>Table3[[#This Row],[Home Team Covered Market]]</f>
        <v>Y</v>
      </c>
      <c r="V90" s="53" t="str">
        <f>IF(ISBLANK('Prediction Log'!$N90), "",IF(AND('Prediction Log'!$T90="Y", 'Prediction Log'!$U90="Y"), "Y", "N"))</f>
        <v>N</v>
      </c>
      <c r="W90" s="54" t="str">
        <f>IF(ISBLANK('Prediction Log'!$N90),"",IF('Prediction Log'!$M90='Prediction Log'!$I90, "Y", "N"))</f>
        <v>N</v>
      </c>
      <c r="X90" s="54" t="str">
        <f>IF(ISBLANK('Prediction Log'!$N90), "", IF(Table3[[#This Row],[Home Team Covered Market]]=Games!H90, "Y", "N"))</f>
        <v>N</v>
      </c>
      <c r="Y90" s="55" t="str">
        <f>IF(ISBLANK('Prediction Log'!$N90), "",IF('Prediction Log'!$J90='Prediction Log'!$M90, "Y", "N"))</f>
        <v>N</v>
      </c>
      <c r="Z90" s="54" t="str">
        <f>IF(ISBLANK('Prediction Log'!$N90), "",IF('Prediction Log'!$I90&lt;&gt;'Prediction Log'!$M90, "N",IF(AND('Prediction Log'!$E90&gt;0, 'Prediction Log'!$P90&gt;'Prediction Log'!$E90, 'Prediction Log'!$I90='Prediction Log'!$C90), "Y", IF(AND('Prediction Log'!$E90&lt;0, 'Prediction Log'!$P90&lt;'Prediction Log'!$E90,'Prediction Log'!$I90='Prediction Log'!$B90 ), "Y", IF('Prediction Log'!$P90='Prediction Log'!$E90, "PUSH", "N")))))</f>
        <v>N</v>
      </c>
      <c r="AA90" s="54" t="str">
        <f>IF(ISBLANK('Prediction Log'!$N90), "",IF(AND('Prediction Log'!$W90="Y", 'Prediction Log'!$X90="Y"), "Y", "N"))</f>
        <v>N</v>
      </c>
      <c r="AB90" s="53">
        <v>-16.5</v>
      </c>
      <c r="AC90" s="53">
        <v>16.5</v>
      </c>
      <c r="AD90" s="54">
        <v>-24.1</v>
      </c>
      <c r="AE90" s="54">
        <v>24.1</v>
      </c>
    </row>
    <row r="91" spans="1:31" x14ac:dyDescent="0.45">
      <c r="A91" s="56" t="str">
        <f>IF(ISBLANK(Games!$B91), "",Games!A91)</f>
        <v/>
      </c>
      <c r="B91" s="56" t="str">
        <f>IF(ISBLANK(Games!$B91), "",Games!B91)</f>
        <v/>
      </c>
      <c r="C91" s="56" t="str">
        <f>IF(ISBLANK(Games!$B91), "",Games!C91)</f>
        <v/>
      </c>
      <c r="D91" s="57" t="str">
        <f>IF(ISBLANK(Games!$B91), "",Games!D91)</f>
        <v/>
      </c>
      <c r="E91" s="57" t="str">
        <f>IF(ISBLANK(Games!$B91), "",Games!E91)</f>
        <v/>
      </c>
      <c r="F91" s="45" t="e">
        <f>'Calc - Win Probability'!N91</f>
        <v>#N/A</v>
      </c>
      <c r="G91" s="23" t="str">
        <f>Games!H91</f>
        <v/>
      </c>
      <c r="H91" s="46" t="str">
        <f>IF(ISBLANK(Games!B91), "", IF('Prediction Log'!$D91&lt;0, 'Prediction Log'!$B91, 'Prediction Log'!$C91))</f>
        <v/>
      </c>
      <c r="I91" s="47" t="str">
        <f>IF(ISBLANK(Games!$B91), "",Games!F91)</f>
        <v/>
      </c>
      <c r="J91" s="47" t="e">
        <f>IF('Prediction Log'!$F91&gt;0.5, 'Prediction Log'!$B91, IF('Prediction Log'!$F91&lt;0.5, 'Prediction Log'!$C91, "PICK"))</f>
        <v>#N/A</v>
      </c>
      <c r="K91" s="48" t="str">
        <f>IF(ISBLANK(Games!B91), "",IF('Prediction Log'!$J91='Prediction Log'!$B91, 'Prediction Log'!$F91, 1-'Prediction Log'!$F91))</f>
        <v/>
      </c>
      <c r="L91" s="49" t="str">
        <f>IF(ISBLANK(Games!$B91), "",Games!I91)</f>
        <v/>
      </c>
      <c r="M91" s="60" t="str">
        <f>IF(ISBLANK(Table3[[#This Row],[Home Final]]), "",IF(Table3[[#This Row],[Home Final]]&gt;Table3[[#This Row],[Away Final]],Table3[[#This Row],[Home]],Table3[[#This Row],[Away]]))</f>
        <v/>
      </c>
      <c r="N91" s="50"/>
      <c r="O91" s="50"/>
      <c r="P91" s="21" t="str">
        <f>IF(ISBLANK('Prediction Log'!$N91), "",'Prediction Log'!$O91-'Prediction Log'!$N91)</f>
        <v/>
      </c>
      <c r="Q91" s="51" t="str">
        <f>IF(ISBLANK('Prediction Log'!$N91), "",IF('Prediction Log'!$M91&lt;&gt;'Prediction Log'!$H91, "Y", IF(AND('Prediction Log'!$M91='Prediction Log'!$H91, ABS((-1*'Prediction Log'!$P91))&gt;ABS('Prediction Log'!$D91)), "Y", IF('Prediction Log'!$D91='Prediction Log'!$P91, "PUSH", "N"))))</f>
        <v/>
      </c>
      <c r="R91" s="52" t="str">
        <f>IF(ISBLANK('Prediction Log'!$N91), "",IF('Prediction Log'!$P91&lt;'Prediction Log'!$D91, "Y", IF('Prediction Log'!$P91='Prediction Log'!$D91, "PUSH", "N")))</f>
        <v/>
      </c>
      <c r="S91" s="52" t="str">
        <f>IF(ISBLANK('Prediction Log'!$N91), "",IF('Prediction Log'!$P91&lt;'Prediction Log'!$E91, "Y", IF('Prediction Log'!$P91='Prediction Log'!$E91, "PUSH", "N")))</f>
        <v/>
      </c>
      <c r="T91" s="53" t="str">
        <f>IF(ISBLANK('Prediction Log'!$N91),"",IF('Prediction Log'!$M91='Prediction Log'!$H91, "Y", "N"))</f>
        <v/>
      </c>
      <c r="U91" s="53" t="str">
        <f>Table3[[#This Row],[Home Team Covered Market]]</f>
        <v/>
      </c>
      <c r="V91" s="53" t="str">
        <f>IF(ISBLANK('Prediction Log'!$N91), "",IF(AND('Prediction Log'!$T91="Y", 'Prediction Log'!$U91="Y"), "Y", "N"))</f>
        <v/>
      </c>
      <c r="W91" s="54" t="str">
        <f>IF(ISBLANK('Prediction Log'!$N91),"",IF('Prediction Log'!$M91='Prediction Log'!$I91, "Y", "N"))</f>
        <v/>
      </c>
      <c r="X91" s="54" t="str">
        <f>IF(ISBLANK('Prediction Log'!$N91), "", IF(Table3[[#This Row],[Home Team Covered Market]]=Games!H91, "Y", "N"))</f>
        <v/>
      </c>
      <c r="Y91" s="55" t="str">
        <f>IF(ISBLANK('Prediction Log'!$N91), "",IF('Prediction Log'!$J91='Prediction Log'!$M91, "Y", "N"))</f>
        <v/>
      </c>
      <c r="Z91" s="54" t="str">
        <f>IF(ISBLANK('Prediction Log'!$N91), "",IF('Prediction Log'!$I91&lt;&gt;'Prediction Log'!$M91, "N",IF(AND('Prediction Log'!$E91&gt;0, 'Prediction Log'!$P91&gt;'Prediction Log'!$E91, 'Prediction Log'!$I91='Prediction Log'!$C91), "Y", IF(AND('Prediction Log'!$E91&lt;0, 'Prediction Log'!$P91&lt;'Prediction Log'!$E91,'Prediction Log'!$I91='Prediction Log'!$B91 ), "Y", IF('Prediction Log'!$P91='Prediction Log'!$E91, "PUSH", "N")))))</f>
        <v/>
      </c>
      <c r="AA91" s="54" t="str">
        <f>IF(ISBLANK('Prediction Log'!$N91), "",IF(AND('Prediction Log'!$W91="Y", 'Prediction Log'!$X91="Y"), "Y", "N"))</f>
        <v/>
      </c>
      <c r="AB91" s="53" t="str">
        <f>IF(ISBLANK('Prediction Log'!$N91), "",IF('Prediction Log'!$D91&gt;0, 'Prediction Log'!$P91-'Prediction Log'!$D91, IF('Prediction Log'!$D91&lt;0, -'Prediction Log'!$P91+'Prediction Log'!$D91, "NA")))</f>
        <v/>
      </c>
      <c r="AC91" s="53" t="str">
        <f>IF(ISBLANK('Prediction Log'!$N91), "",ABS('Prediction Log'!$AB91))</f>
        <v/>
      </c>
      <c r="AD91" s="54" t="str">
        <f>IF(ISBLANK('Prediction Log'!$N91), "",IF('Prediction Log'!$E91&gt;0, 'Prediction Log'!$P91-'Prediction Log'!$E91, IF('Prediction Log'!$E91&lt;0, -'Prediction Log'!$P91+'Prediction Log'!$E91, "NA")))</f>
        <v/>
      </c>
      <c r="AE91" s="54" t="str">
        <f>IF(ISBLANK('Prediction Log'!$N91), "",ABS('Prediction Log'!$AD91))</f>
        <v/>
      </c>
    </row>
    <row r="92" spans="1:31" x14ac:dyDescent="0.45">
      <c r="A92" s="43" t="str">
        <f>IF(ISBLANK(Games!$B92), "",Games!A92)</f>
        <v/>
      </c>
      <c r="B92" s="43" t="str">
        <f>IF(ISBLANK(Games!$B92), "",Games!B92)</f>
        <v/>
      </c>
      <c r="C92" s="43" t="str">
        <f>IF(ISBLANK(Games!$B92), "",Games!C92)</f>
        <v/>
      </c>
      <c r="D92" s="44" t="str">
        <f>IF(ISBLANK(Games!$B92), "",Games!D92)</f>
        <v/>
      </c>
      <c r="E92" s="44" t="str">
        <f>IF(ISBLANK(Games!$B92), "",Games!E92)</f>
        <v/>
      </c>
      <c r="F92" s="45" t="e">
        <f>'Calc - Win Probability'!N92</f>
        <v>#N/A</v>
      </c>
      <c r="G92" s="23" t="str">
        <f>Games!H92</f>
        <v/>
      </c>
      <c r="H92" s="46" t="str">
        <f>IF(ISBLANK(Games!B92), "", IF('Prediction Log'!$D92&lt;0, 'Prediction Log'!$B92, 'Prediction Log'!$C92))</f>
        <v/>
      </c>
      <c r="I92" s="47" t="str">
        <f>IF(ISBLANK(Games!$B92), "",Games!F92)</f>
        <v/>
      </c>
      <c r="J92" s="47" t="e">
        <f>IF('Prediction Log'!$F92&gt;0.5, 'Prediction Log'!$B92, IF('Prediction Log'!$F92&lt;0.5, 'Prediction Log'!$C92, "PICK"))</f>
        <v>#N/A</v>
      </c>
      <c r="K92" s="48" t="str">
        <f>IF(ISBLANK(Games!B92), "",IF('Prediction Log'!$J92='Prediction Log'!$B92, 'Prediction Log'!$F92, 1-'Prediction Log'!$F92))</f>
        <v/>
      </c>
      <c r="L92" s="49" t="str">
        <f>IF(ISBLANK(Games!$B92), "",Games!I92)</f>
        <v/>
      </c>
      <c r="M92" s="60" t="str">
        <f>IF(ISBLANK(Table3[[#This Row],[Home Final]]), "",IF(Table3[[#This Row],[Home Final]]&gt;Table3[[#This Row],[Away Final]],Table3[[#This Row],[Home]],Table3[[#This Row],[Away]]))</f>
        <v/>
      </c>
      <c r="N92" s="50"/>
      <c r="O92" s="50"/>
      <c r="P92" s="21" t="str">
        <f>IF(ISBLANK('Prediction Log'!$N92), "",'Prediction Log'!$O92-'Prediction Log'!$N92)</f>
        <v/>
      </c>
      <c r="Q92" s="51" t="str">
        <f>IF(ISBLANK('Prediction Log'!$N92), "",IF('Prediction Log'!$M92&lt;&gt;'Prediction Log'!$H92, "Y", IF(AND('Prediction Log'!$M92='Prediction Log'!$H92, ABS((-1*'Prediction Log'!$P92))&gt;ABS('Prediction Log'!$D92)), "Y", IF('Prediction Log'!$D92='Prediction Log'!$P92, "PUSH", "N"))))</f>
        <v/>
      </c>
      <c r="R92" s="52" t="str">
        <f>IF(ISBLANK('Prediction Log'!$N92), "",IF('Prediction Log'!$P92&lt;'Prediction Log'!$D92, "Y", IF('Prediction Log'!$P92='Prediction Log'!$D92, "PUSH", "N")))</f>
        <v/>
      </c>
      <c r="S92" s="52" t="str">
        <f>IF(ISBLANK('Prediction Log'!$N92), "",IF('Prediction Log'!$P92&lt;'Prediction Log'!$E92, "Y", IF('Prediction Log'!$P92='Prediction Log'!$E92, "PUSH", "N")))</f>
        <v/>
      </c>
      <c r="T92" s="53" t="str">
        <f>IF(ISBLANK('Prediction Log'!$N92),"",IF('Prediction Log'!$M92='Prediction Log'!$H92, "Y", "N"))</f>
        <v/>
      </c>
      <c r="U92" s="53" t="str">
        <f>Table3[[#This Row],[Home Team Covered Market]]</f>
        <v/>
      </c>
      <c r="V92" s="53" t="str">
        <f>IF(ISBLANK('Prediction Log'!$N92), "",IF(AND('Prediction Log'!$T92="Y", 'Prediction Log'!$U92="Y"), "Y", "N"))</f>
        <v/>
      </c>
      <c r="W92" s="54" t="str">
        <f>IF(ISBLANK('Prediction Log'!$N92),"",IF('Prediction Log'!$M92='Prediction Log'!$I92, "Y", "N"))</f>
        <v/>
      </c>
      <c r="X92" s="54" t="str">
        <f>IF(ISBLANK('Prediction Log'!$N92), "", IF(Table3[[#This Row],[Home Team Covered Market]]=Games!H92, "Y", "N"))</f>
        <v/>
      </c>
      <c r="Y92" s="55" t="str">
        <f>IF(ISBLANK('Prediction Log'!$N92), "",IF('Prediction Log'!$J92='Prediction Log'!$M92, "Y", "N"))</f>
        <v/>
      </c>
      <c r="Z92" s="54" t="str">
        <f>IF(ISBLANK('Prediction Log'!$N92), "",IF('Prediction Log'!$I92&lt;&gt;'Prediction Log'!$M92, "N",IF(AND('Prediction Log'!$E92&gt;0, 'Prediction Log'!$P92&gt;'Prediction Log'!$E92, 'Prediction Log'!$I92='Prediction Log'!$C92), "Y", IF(AND('Prediction Log'!$E92&lt;0, 'Prediction Log'!$P92&lt;'Prediction Log'!$E92,'Prediction Log'!$I92='Prediction Log'!$B92 ), "Y", IF('Prediction Log'!$P92='Prediction Log'!$E92, "PUSH", "N")))))</f>
        <v/>
      </c>
      <c r="AA92" s="54" t="str">
        <f>IF(ISBLANK('Prediction Log'!$N92), "",IF(AND('Prediction Log'!$W92="Y", 'Prediction Log'!$X92="Y"), "Y", "N"))</f>
        <v/>
      </c>
      <c r="AB92" s="53" t="str">
        <f>IF(ISBLANK('Prediction Log'!$N92), "",IF('Prediction Log'!$D92&gt;0, 'Prediction Log'!$P92-'Prediction Log'!$D92, IF('Prediction Log'!$D92&lt;0, -'Prediction Log'!$P92+'Prediction Log'!$D92, "NA")))</f>
        <v/>
      </c>
      <c r="AC92" s="53" t="str">
        <f>IF(ISBLANK('Prediction Log'!$N92), "",ABS('Prediction Log'!$AB92))</f>
        <v/>
      </c>
      <c r="AD92" s="54" t="str">
        <f>IF(ISBLANK('Prediction Log'!$N92), "",IF('Prediction Log'!$E92&gt;0, 'Prediction Log'!$P92-'Prediction Log'!$E92, IF('Prediction Log'!$E92&lt;0, -'Prediction Log'!$P92+'Prediction Log'!$E92, "NA")))</f>
        <v/>
      </c>
      <c r="AE92" s="54" t="str">
        <f>IF(ISBLANK('Prediction Log'!$N92), "",ABS('Prediction Log'!$AD92))</f>
        <v/>
      </c>
    </row>
    <row r="93" spans="1:31" x14ac:dyDescent="0.45">
      <c r="A93" s="56" t="str">
        <f>IF(ISBLANK(Games!$B93), "",Games!A93)</f>
        <v/>
      </c>
      <c r="B93" s="56" t="str">
        <f>IF(ISBLANK(Games!$B93), "",Games!B93)</f>
        <v/>
      </c>
      <c r="C93" s="56" t="str">
        <f>IF(ISBLANK(Games!$B93), "",Games!C93)</f>
        <v/>
      </c>
      <c r="D93" s="57" t="str">
        <f>IF(ISBLANK(Games!$B93), "",Games!D93)</f>
        <v/>
      </c>
      <c r="E93" s="57" t="str">
        <f>IF(ISBLANK(Games!$B93), "",Games!E93)</f>
        <v/>
      </c>
      <c r="F93" s="45" t="e">
        <f>'Calc - Win Probability'!N93</f>
        <v>#N/A</v>
      </c>
      <c r="G93" s="23" t="str">
        <f>Games!H93</f>
        <v/>
      </c>
      <c r="H93" s="46" t="str">
        <f>IF(ISBLANK(Games!B93), "", IF('Prediction Log'!$D93&lt;0, 'Prediction Log'!$B93, 'Prediction Log'!$C93))</f>
        <v/>
      </c>
      <c r="I93" s="47" t="str">
        <f>IF(ISBLANK(Games!$B93), "",Games!F93)</f>
        <v/>
      </c>
      <c r="J93" s="47" t="e">
        <f>IF('Prediction Log'!$F93&gt;0.5, 'Prediction Log'!$B93, IF('Prediction Log'!$F93&lt;0.5, 'Prediction Log'!$C93, "PICK"))</f>
        <v>#N/A</v>
      </c>
      <c r="K93" s="48" t="str">
        <f>IF(ISBLANK(Games!B93), "",IF('Prediction Log'!$J93='Prediction Log'!$B93, 'Prediction Log'!$F93, 1-'Prediction Log'!$F93))</f>
        <v/>
      </c>
      <c r="L93" s="49" t="str">
        <f>IF(ISBLANK(Games!$B93), "",Games!I93)</f>
        <v/>
      </c>
      <c r="M93" s="60" t="str">
        <f>IF(ISBLANK(Table3[[#This Row],[Home Final]]), "",IF(Table3[[#This Row],[Home Final]]&gt;Table3[[#This Row],[Away Final]],Table3[[#This Row],[Home]],Table3[[#This Row],[Away]]))</f>
        <v/>
      </c>
      <c r="N93" s="50"/>
      <c r="O93" s="50"/>
      <c r="P93" s="21" t="str">
        <f>IF(ISBLANK('Prediction Log'!$N93), "",'Prediction Log'!$O93-'Prediction Log'!$N93)</f>
        <v/>
      </c>
      <c r="Q93" s="51" t="str">
        <f>IF(ISBLANK('Prediction Log'!$N93), "",IF('Prediction Log'!$M93&lt;&gt;'Prediction Log'!$H93, "Y", IF(AND('Prediction Log'!$M93='Prediction Log'!$H93, ABS((-1*'Prediction Log'!$P93))&gt;ABS('Prediction Log'!$D93)), "Y", IF('Prediction Log'!$D93='Prediction Log'!$P93, "PUSH", "N"))))</f>
        <v/>
      </c>
      <c r="R93" s="52" t="str">
        <f>IF(ISBLANK('Prediction Log'!$N93), "",IF('Prediction Log'!$P93&lt;'Prediction Log'!$D93, "Y", IF('Prediction Log'!$P93='Prediction Log'!$D93, "PUSH", "N")))</f>
        <v/>
      </c>
      <c r="S93" s="52" t="str">
        <f>IF(ISBLANK('Prediction Log'!$N93), "",IF('Prediction Log'!$P93&lt;'Prediction Log'!$E93, "Y", IF('Prediction Log'!$P93='Prediction Log'!$E93, "PUSH", "N")))</f>
        <v/>
      </c>
      <c r="T93" s="53" t="str">
        <f>IF(ISBLANK('Prediction Log'!$N93),"",IF('Prediction Log'!$M93='Prediction Log'!$H93, "Y", "N"))</f>
        <v/>
      </c>
      <c r="U93" s="53" t="str">
        <f>Table3[[#This Row],[Home Team Covered Market]]</f>
        <v/>
      </c>
      <c r="V93" s="53" t="str">
        <f>IF(ISBLANK('Prediction Log'!$N93), "",IF(AND('Prediction Log'!$T93="Y", 'Prediction Log'!$U93="Y"), "Y", "N"))</f>
        <v/>
      </c>
      <c r="W93" s="54" t="str">
        <f>IF(ISBLANK('Prediction Log'!$N93),"",IF('Prediction Log'!$M93='Prediction Log'!$I93, "Y", "N"))</f>
        <v/>
      </c>
      <c r="X93" s="54" t="str">
        <f>IF(ISBLANK('Prediction Log'!$N93), "", IF(Table3[[#This Row],[Home Team Covered Market]]=Games!H93, "Y", "N"))</f>
        <v/>
      </c>
      <c r="Y93" s="55" t="str">
        <f>IF(ISBLANK('Prediction Log'!$N93), "",IF('Prediction Log'!$J93='Prediction Log'!$M93, "Y", "N"))</f>
        <v/>
      </c>
      <c r="Z93" s="54" t="str">
        <f>IF(ISBLANK('Prediction Log'!$N93), "",IF('Prediction Log'!$I93&lt;&gt;'Prediction Log'!$M93, "N",IF(AND('Prediction Log'!$E93&gt;0, 'Prediction Log'!$P93&gt;'Prediction Log'!$E93, 'Prediction Log'!$I93='Prediction Log'!$C93), "Y", IF(AND('Prediction Log'!$E93&lt;0, 'Prediction Log'!$P93&lt;'Prediction Log'!$E93,'Prediction Log'!$I93='Prediction Log'!$B93 ), "Y", IF('Prediction Log'!$P93='Prediction Log'!$E93, "PUSH", "N")))))</f>
        <v/>
      </c>
      <c r="AA93" s="54" t="str">
        <f>IF(ISBLANK('Prediction Log'!$N93), "",IF(AND('Prediction Log'!$W93="Y", 'Prediction Log'!$X93="Y"), "Y", "N"))</f>
        <v/>
      </c>
      <c r="AB93" s="53" t="str">
        <f>IF(ISBLANK('Prediction Log'!$N93), "",IF('Prediction Log'!$D93&gt;0, 'Prediction Log'!$P93-'Prediction Log'!$D93, IF('Prediction Log'!$D93&lt;0, -'Prediction Log'!$P93+'Prediction Log'!$D93, "NA")))</f>
        <v/>
      </c>
      <c r="AC93" s="53" t="str">
        <f>IF(ISBLANK('Prediction Log'!$N93), "",ABS('Prediction Log'!$AB93))</f>
        <v/>
      </c>
      <c r="AD93" s="54" t="str">
        <f>IF(ISBLANK('Prediction Log'!$N93), "",IF('Prediction Log'!$E93&gt;0, 'Prediction Log'!$P93-'Prediction Log'!$E93, IF('Prediction Log'!$E93&lt;0, -'Prediction Log'!$P93+'Prediction Log'!$E93, "NA")))</f>
        <v/>
      </c>
      <c r="AE93" s="54" t="str">
        <f>IF(ISBLANK('Prediction Log'!$N93), "",ABS('Prediction Log'!$AD93))</f>
        <v/>
      </c>
    </row>
    <row r="94" spans="1:31" x14ac:dyDescent="0.45">
      <c r="A94" s="43" t="str">
        <f>IF(ISBLANK(Games!$B94), "",Games!A94)</f>
        <v/>
      </c>
      <c r="B94" s="43" t="str">
        <f>IF(ISBLANK(Games!$B94), "",Games!B94)</f>
        <v/>
      </c>
      <c r="C94" s="43" t="str">
        <f>IF(ISBLANK(Games!$B94), "",Games!C94)</f>
        <v/>
      </c>
      <c r="D94" s="44" t="str">
        <f>IF(ISBLANK(Games!$B94), "",Games!D94)</f>
        <v/>
      </c>
      <c r="E94" s="44" t="str">
        <f>IF(ISBLANK(Games!$B94), "",Games!E94)</f>
        <v/>
      </c>
      <c r="F94" s="45" t="e">
        <f>'Calc - Win Probability'!N94</f>
        <v>#N/A</v>
      </c>
      <c r="G94" s="23" t="str">
        <f>Games!H94</f>
        <v/>
      </c>
      <c r="H94" s="46" t="str">
        <f>IF(ISBLANK(Games!B94), "", IF('Prediction Log'!$D94&lt;0, 'Prediction Log'!$B94, 'Prediction Log'!$C94))</f>
        <v/>
      </c>
      <c r="I94" s="47" t="str">
        <f>IF(ISBLANK(Games!$B94), "",Games!F94)</f>
        <v/>
      </c>
      <c r="J94" s="47" t="e">
        <f>IF('Prediction Log'!$F94&gt;0.5, 'Prediction Log'!$B94, IF('Prediction Log'!$F94&lt;0.5, 'Prediction Log'!$C94, "PICK"))</f>
        <v>#N/A</v>
      </c>
      <c r="K94" s="48" t="str">
        <f>IF(ISBLANK(Games!B94), "",IF('Prediction Log'!$J94='Prediction Log'!$B94, 'Prediction Log'!$F94, 1-'Prediction Log'!$F94))</f>
        <v/>
      </c>
      <c r="L94" s="49" t="str">
        <f>IF(ISBLANK(Games!$B94), "",Games!I94)</f>
        <v/>
      </c>
      <c r="M94" s="60" t="str">
        <f>IF(ISBLANK(Table3[[#This Row],[Home Final]]), "",IF(Table3[[#This Row],[Home Final]]&gt;Table3[[#This Row],[Away Final]],Table3[[#This Row],[Home]],Table3[[#This Row],[Away]]))</f>
        <v/>
      </c>
      <c r="N94" s="50"/>
      <c r="O94" s="50"/>
      <c r="P94" s="21" t="str">
        <f>IF(ISBLANK('Prediction Log'!$N94), "",'Prediction Log'!$O94-'Prediction Log'!$N94)</f>
        <v/>
      </c>
      <c r="Q94" s="51" t="str">
        <f>IF(ISBLANK('Prediction Log'!$N94), "",IF('Prediction Log'!$M94&lt;&gt;'Prediction Log'!$H94, "Y", IF(AND('Prediction Log'!$M94='Prediction Log'!$H94, ABS((-1*'Prediction Log'!$P94))&gt;ABS('Prediction Log'!$D94)), "Y", IF('Prediction Log'!$D94='Prediction Log'!$P94, "PUSH", "N"))))</f>
        <v/>
      </c>
      <c r="R94" s="52" t="str">
        <f>IF(ISBLANK('Prediction Log'!$N94), "",IF('Prediction Log'!$P94&lt;'Prediction Log'!$D94, "Y", IF('Prediction Log'!$P94='Prediction Log'!$D94, "PUSH", "N")))</f>
        <v/>
      </c>
      <c r="S94" s="52" t="str">
        <f>IF(ISBLANK('Prediction Log'!$N94), "",IF('Prediction Log'!$P94&lt;'Prediction Log'!$E94, "Y", IF('Prediction Log'!$P94='Prediction Log'!$E94, "PUSH", "N")))</f>
        <v/>
      </c>
      <c r="T94" s="53" t="str">
        <f>IF(ISBLANK('Prediction Log'!$N94),"",IF('Prediction Log'!$M94='Prediction Log'!$H94, "Y", "N"))</f>
        <v/>
      </c>
      <c r="U94" s="53" t="str">
        <f>Table3[[#This Row],[Home Team Covered Market]]</f>
        <v/>
      </c>
      <c r="V94" s="53" t="str">
        <f>IF(ISBLANK('Prediction Log'!$N94), "",IF(AND('Prediction Log'!$T94="Y", 'Prediction Log'!$U94="Y"), "Y", "N"))</f>
        <v/>
      </c>
      <c r="W94" s="54" t="str">
        <f>IF(ISBLANK('Prediction Log'!$N94),"",IF('Prediction Log'!$M94='Prediction Log'!$I94, "Y", "N"))</f>
        <v/>
      </c>
      <c r="X94" s="54" t="str">
        <f>IF(ISBLANK('Prediction Log'!$N94), "", IF(Table3[[#This Row],[Home Team Covered Market]]=Games!H94, "Y", "N"))</f>
        <v/>
      </c>
      <c r="Y94" s="55" t="str">
        <f>IF(ISBLANK('Prediction Log'!$N94), "",IF('Prediction Log'!$J94='Prediction Log'!$M94, "Y", "N"))</f>
        <v/>
      </c>
      <c r="Z94" s="54" t="str">
        <f>IF(ISBLANK('Prediction Log'!$N94), "",IF('Prediction Log'!$I94&lt;&gt;'Prediction Log'!$M94, "N",IF(AND('Prediction Log'!$E94&gt;0, 'Prediction Log'!$P94&gt;'Prediction Log'!$E94, 'Prediction Log'!$I94='Prediction Log'!$C94), "Y", IF(AND('Prediction Log'!$E94&lt;0, 'Prediction Log'!$P94&lt;'Prediction Log'!$E94,'Prediction Log'!$I94='Prediction Log'!$B94 ), "Y", IF('Prediction Log'!$P94='Prediction Log'!$E94, "PUSH", "N")))))</f>
        <v/>
      </c>
      <c r="AA94" s="54" t="str">
        <f>IF(ISBLANK('Prediction Log'!$N94), "",IF(AND('Prediction Log'!$W94="Y", 'Prediction Log'!$X94="Y"), "Y", "N"))</f>
        <v/>
      </c>
      <c r="AB94" s="53" t="str">
        <f>IF(ISBLANK('Prediction Log'!$N94), "",IF('Prediction Log'!$D94&gt;0, 'Prediction Log'!$P94-'Prediction Log'!$D94, IF('Prediction Log'!$D94&lt;0, -'Prediction Log'!$P94+'Prediction Log'!$D94, "NA")))</f>
        <v/>
      </c>
      <c r="AC94" s="53" t="str">
        <f>IF(ISBLANK('Prediction Log'!$N94), "",ABS('Prediction Log'!$AB94))</f>
        <v/>
      </c>
      <c r="AD94" s="54" t="str">
        <f>IF(ISBLANK('Prediction Log'!$N94), "",IF('Prediction Log'!$E94&gt;0, 'Prediction Log'!$P94-'Prediction Log'!$E94, IF('Prediction Log'!$E94&lt;0, -'Prediction Log'!$P94+'Prediction Log'!$E94, "NA")))</f>
        <v/>
      </c>
      <c r="AE94" s="54" t="str">
        <f>IF(ISBLANK('Prediction Log'!$N94), "",ABS('Prediction Log'!$AD94))</f>
        <v/>
      </c>
    </row>
    <row r="95" spans="1:31" x14ac:dyDescent="0.45">
      <c r="A95" s="56" t="str">
        <f>IF(ISBLANK(Games!$B95), "",Games!A95)</f>
        <v/>
      </c>
      <c r="B95" s="56" t="str">
        <f>IF(ISBLANK(Games!$B95), "",Games!B95)</f>
        <v/>
      </c>
      <c r="C95" s="56" t="str">
        <f>IF(ISBLANK(Games!$B95), "",Games!C95)</f>
        <v/>
      </c>
      <c r="D95" s="57" t="str">
        <f>IF(ISBLANK(Games!$B95), "",Games!D95)</f>
        <v/>
      </c>
      <c r="E95" s="57" t="str">
        <f>IF(ISBLANK(Games!$B95), "",Games!E95)</f>
        <v/>
      </c>
      <c r="F95" s="45" t="e">
        <f>'Calc - Win Probability'!N95</f>
        <v>#N/A</v>
      </c>
      <c r="G95" s="23" t="str">
        <f>Games!H95</f>
        <v/>
      </c>
      <c r="H95" s="46" t="str">
        <f>IF(ISBLANK(Games!B95), "", IF('Prediction Log'!$D95&lt;0, 'Prediction Log'!$B95, 'Prediction Log'!$C95))</f>
        <v/>
      </c>
      <c r="I95" s="47" t="str">
        <f>IF(ISBLANK(Games!$B95), "",Games!F95)</f>
        <v/>
      </c>
      <c r="J95" s="47" t="e">
        <f>IF('Prediction Log'!$F95&gt;0.5, 'Prediction Log'!$B95, IF('Prediction Log'!$F95&lt;0.5, 'Prediction Log'!$C95, "PICK"))</f>
        <v>#N/A</v>
      </c>
      <c r="K95" s="48" t="str">
        <f>IF(ISBLANK(Games!B95), "",IF('Prediction Log'!$J95='Prediction Log'!$B95, 'Prediction Log'!$F95, 1-'Prediction Log'!$F95))</f>
        <v/>
      </c>
      <c r="L95" s="49" t="str">
        <f>IF(ISBLANK(Games!$B95), "",Games!I95)</f>
        <v/>
      </c>
      <c r="M95" s="60" t="str">
        <f>IF(ISBLANK(Table3[[#This Row],[Home Final]]), "",IF(Table3[[#This Row],[Home Final]]&gt;Table3[[#This Row],[Away Final]],Table3[[#This Row],[Home]],Table3[[#This Row],[Away]]))</f>
        <v/>
      </c>
      <c r="N95" s="50"/>
      <c r="O95" s="50"/>
      <c r="P95" s="21" t="str">
        <f>IF(ISBLANK('Prediction Log'!$N95), "",'Prediction Log'!$O95-'Prediction Log'!$N95)</f>
        <v/>
      </c>
      <c r="Q95" s="51" t="str">
        <f>IF(ISBLANK('Prediction Log'!$N95), "",IF('Prediction Log'!$M95&lt;&gt;'Prediction Log'!$H95, "Y", IF(AND('Prediction Log'!$M95='Prediction Log'!$H95, ABS((-1*'Prediction Log'!$P95))&gt;ABS('Prediction Log'!$D95)), "Y", IF('Prediction Log'!$D95='Prediction Log'!$P95, "PUSH", "N"))))</f>
        <v/>
      </c>
      <c r="R95" s="52" t="str">
        <f>IF(ISBLANK('Prediction Log'!$N95), "",IF('Prediction Log'!$P95&lt;'Prediction Log'!$D95, "Y", IF('Prediction Log'!$P95='Prediction Log'!$D95, "PUSH", "N")))</f>
        <v/>
      </c>
      <c r="S95" s="52" t="str">
        <f>IF(ISBLANK('Prediction Log'!$N95), "",IF('Prediction Log'!$P95&lt;'Prediction Log'!$E95, "Y", IF('Prediction Log'!$P95='Prediction Log'!$E95, "PUSH", "N")))</f>
        <v/>
      </c>
      <c r="T95" s="53" t="str">
        <f>IF(ISBLANK('Prediction Log'!$N95),"",IF('Prediction Log'!$M95='Prediction Log'!$H95, "Y", "N"))</f>
        <v/>
      </c>
      <c r="U95" s="53" t="str">
        <f>Table3[[#This Row],[Home Team Covered Market]]</f>
        <v/>
      </c>
      <c r="V95" s="53" t="str">
        <f>IF(ISBLANK('Prediction Log'!$N95), "",IF(AND('Prediction Log'!$T95="Y", 'Prediction Log'!$U95="Y"), "Y", "N"))</f>
        <v/>
      </c>
      <c r="W95" s="54" t="str">
        <f>IF(ISBLANK('Prediction Log'!$N95),"",IF('Prediction Log'!$M95='Prediction Log'!$I95, "Y", "N"))</f>
        <v/>
      </c>
      <c r="X95" s="54" t="str">
        <f>IF(ISBLANK('Prediction Log'!$N95), "", IF(Table3[[#This Row],[Home Team Covered Market]]=Games!H95, "Y", "N"))</f>
        <v/>
      </c>
      <c r="Y95" s="55" t="str">
        <f>IF(ISBLANK('Prediction Log'!$N95), "",IF('Prediction Log'!$J95='Prediction Log'!$M95, "Y", "N"))</f>
        <v/>
      </c>
      <c r="Z95" s="54" t="str">
        <f>IF(ISBLANK('Prediction Log'!$N95), "",IF('Prediction Log'!$I95&lt;&gt;'Prediction Log'!$M95, "N",IF(AND('Prediction Log'!$E95&gt;0, 'Prediction Log'!$P95&gt;'Prediction Log'!$E95, 'Prediction Log'!$I95='Prediction Log'!$C95), "Y", IF(AND('Prediction Log'!$E95&lt;0, 'Prediction Log'!$P95&lt;'Prediction Log'!$E95,'Prediction Log'!$I95='Prediction Log'!$B95 ), "Y", IF('Prediction Log'!$P95='Prediction Log'!$E95, "PUSH", "N")))))</f>
        <v/>
      </c>
      <c r="AA95" s="54" t="str">
        <f>IF(ISBLANK('Prediction Log'!$N95), "",IF(AND('Prediction Log'!$W95="Y", 'Prediction Log'!$X95="Y"), "Y", "N"))</f>
        <v/>
      </c>
      <c r="AB95" s="53" t="str">
        <f>IF(ISBLANK('Prediction Log'!$N95), "",IF('Prediction Log'!$D95&gt;0, 'Prediction Log'!$P95-'Prediction Log'!$D95, IF('Prediction Log'!$D95&lt;0, -'Prediction Log'!$P95+'Prediction Log'!$D95, "NA")))</f>
        <v/>
      </c>
      <c r="AC95" s="53" t="str">
        <f>IF(ISBLANK('Prediction Log'!$N95), "",ABS('Prediction Log'!$AB95))</f>
        <v/>
      </c>
      <c r="AD95" s="54" t="str">
        <f>IF(ISBLANK('Prediction Log'!$N95), "",IF('Prediction Log'!$E95&gt;0, 'Prediction Log'!$P95-'Prediction Log'!$E95, IF('Prediction Log'!$E95&lt;0, -'Prediction Log'!$P95+'Prediction Log'!$E95, "NA")))</f>
        <v/>
      </c>
      <c r="AE95" s="54" t="str">
        <f>IF(ISBLANK('Prediction Log'!$N95), "",ABS('Prediction Log'!$AD95))</f>
        <v/>
      </c>
    </row>
    <row r="96" spans="1:31" x14ac:dyDescent="0.45">
      <c r="A96" s="43" t="str">
        <f>IF(ISBLANK(Games!$B96), "",Games!A96)</f>
        <v/>
      </c>
      <c r="B96" s="43" t="str">
        <f>IF(ISBLANK(Games!$B96), "",Games!B96)</f>
        <v/>
      </c>
      <c r="C96" s="43" t="str">
        <f>IF(ISBLANK(Games!$B96), "",Games!C96)</f>
        <v/>
      </c>
      <c r="D96" s="44" t="str">
        <f>IF(ISBLANK(Games!$B96), "",Games!D96)</f>
        <v/>
      </c>
      <c r="E96" s="44" t="str">
        <f>IF(ISBLANK(Games!$B96), "",Games!E96)</f>
        <v/>
      </c>
      <c r="F96" s="45" t="e">
        <f>'Calc - Win Probability'!N96</f>
        <v>#N/A</v>
      </c>
      <c r="G96" s="23" t="str">
        <f>Games!H96</f>
        <v/>
      </c>
      <c r="H96" s="46" t="str">
        <f>IF(ISBLANK(Games!B96), "", IF('Prediction Log'!$D96&lt;0, 'Prediction Log'!$B96, 'Prediction Log'!$C96))</f>
        <v/>
      </c>
      <c r="I96" s="47" t="str">
        <f>IF(ISBLANK(Games!$B96), "",Games!F96)</f>
        <v/>
      </c>
      <c r="J96" s="47" t="e">
        <f>IF('Prediction Log'!$F96&gt;0.5, 'Prediction Log'!$B96, IF('Prediction Log'!$F96&lt;0.5, 'Prediction Log'!$C96, "PICK"))</f>
        <v>#N/A</v>
      </c>
      <c r="K96" s="48" t="str">
        <f>IF(ISBLANK(Games!B96), "",IF('Prediction Log'!$J96='Prediction Log'!$B96, 'Prediction Log'!$F96, 1-'Prediction Log'!$F96))</f>
        <v/>
      </c>
      <c r="L96" s="49" t="str">
        <f>IF(ISBLANK(Games!$B96), "",Games!I96)</f>
        <v/>
      </c>
      <c r="M96" s="60" t="str">
        <f>IF(ISBLANK(Table3[[#This Row],[Home Final]]), "",IF(Table3[[#This Row],[Home Final]]&gt;Table3[[#This Row],[Away Final]],Table3[[#This Row],[Home]],Table3[[#This Row],[Away]]))</f>
        <v/>
      </c>
      <c r="N96" s="50"/>
      <c r="O96" s="50"/>
      <c r="P96" s="21" t="str">
        <f>IF(ISBLANK('Prediction Log'!$N96), "",'Prediction Log'!$O96-'Prediction Log'!$N96)</f>
        <v/>
      </c>
      <c r="Q96" s="51" t="str">
        <f>IF(ISBLANK('Prediction Log'!$N96), "",IF('Prediction Log'!$M96&lt;&gt;'Prediction Log'!$H96, "Y", IF(AND('Prediction Log'!$M96='Prediction Log'!$H96, ABS((-1*'Prediction Log'!$P96))&gt;ABS('Prediction Log'!$D96)), "Y", IF('Prediction Log'!$D96='Prediction Log'!$P96, "PUSH", "N"))))</f>
        <v/>
      </c>
      <c r="R96" s="52" t="str">
        <f>IF(ISBLANK('Prediction Log'!$N96), "",IF('Prediction Log'!$P96&lt;'Prediction Log'!$D96, "Y", IF('Prediction Log'!$P96='Prediction Log'!$D96, "PUSH", "N")))</f>
        <v/>
      </c>
      <c r="S96" s="52" t="str">
        <f>IF(ISBLANK('Prediction Log'!$N96), "",IF('Prediction Log'!$P96&lt;'Prediction Log'!$E96, "Y", IF('Prediction Log'!$P96='Prediction Log'!$E96, "PUSH", "N")))</f>
        <v/>
      </c>
      <c r="T96" s="53" t="str">
        <f>IF(ISBLANK('Prediction Log'!$N96),"",IF('Prediction Log'!$M96='Prediction Log'!$H96, "Y", "N"))</f>
        <v/>
      </c>
      <c r="U96" s="53" t="str">
        <f>Table3[[#This Row],[Home Team Covered Market]]</f>
        <v/>
      </c>
      <c r="V96" s="53" t="str">
        <f>IF(ISBLANK('Prediction Log'!$N96), "",IF(AND('Prediction Log'!$T96="Y", 'Prediction Log'!$U96="Y"), "Y", "N"))</f>
        <v/>
      </c>
      <c r="W96" s="54" t="str">
        <f>IF(ISBLANK('Prediction Log'!$N96),"",IF('Prediction Log'!$M96='Prediction Log'!$I96, "Y", "N"))</f>
        <v/>
      </c>
      <c r="X96" s="54" t="str">
        <f>IF(ISBLANK('Prediction Log'!$N96), "", IF(Table3[[#This Row],[Home Team Covered Market]]=Games!H96, "Y", "N"))</f>
        <v/>
      </c>
      <c r="Y96" s="55" t="str">
        <f>IF(ISBLANK('Prediction Log'!$N96), "",IF('Prediction Log'!$J96='Prediction Log'!$M96, "Y", "N"))</f>
        <v/>
      </c>
      <c r="Z96" s="54" t="str">
        <f>IF(ISBLANK('Prediction Log'!$N96), "",IF('Prediction Log'!$I96&lt;&gt;'Prediction Log'!$M96, "N",IF(AND('Prediction Log'!$E96&gt;0, 'Prediction Log'!$P96&gt;'Prediction Log'!$E96, 'Prediction Log'!$I96='Prediction Log'!$C96), "Y", IF(AND('Prediction Log'!$E96&lt;0, 'Prediction Log'!$P96&lt;'Prediction Log'!$E96,'Prediction Log'!$I96='Prediction Log'!$B96 ), "Y", IF('Prediction Log'!$P96='Prediction Log'!$E96, "PUSH", "N")))))</f>
        <v/>
      </c>
      <c r="AA96" s="54" t="str">
        <f>IF(ISBLANK('Prediction Log'!$N96), "",IF(AND('Prediction Log'!$W96="Y", 'Prediction Log'!$X96="Y"), "Y", "N"))</f>
        <v/>
      </c>
      <c r="AB96" s="53" t="str">
        <f>IF(ISBLANK('Prediction Log'!$N96), "",IF('Prediction Log'!$D96&gt;0, 'Prediction Log'!$P96-'Prediction Log'!$D96, IF('Prediction Log'!$D96&lt;0, -'Prediction Log'!$P96+'Prediction Log'!$D96, "NA")))</f>
        <v/>
      </c>
      <c r="AC96" s="53" t="str">
        <f>IF(ISBLANK('Prediction Log'!$N96), "",ABS('Prediction Log'!$AB96))</f>
        <v/>
      </c>
      <c r="AD96" s="54" t="str">
        <f>IF(ISBLANK('Prediction Log'!$N96), "",IF('Prediction Log'!$E96&gt;0, 'Prediction Log'!$P96-'Prediction Log'!$E96, IF('Prediction Log'!$E96&lt;0, -'Prediction Log'!$P96+'Prediction Log'!$E96, "NA")))</f>
        <v/>
      </c>
      <c r="AE96" s="54" t="str">
        <f>IF(ISBLANK('Prediction Log'!$N96), "",ABS('Prediction Log'!$AD96))</f>
        <v/>
      </c>
    </row>
    <row r="97" spans="1:31" x14ac:dyDescent="0.45">
      <c r="A97" s="56" t="str">
        <f>IF(ISBLANK(Games!$B97), "",Games!A97)</f>
        <v/>
      </c>
      <c r="B97" s="56" t="str">
        <f>IF(ISBLANK(Games!$B97), "",Games!B97)</f>
        <v/>
      </c>
      <c r="C97" s="56" t="str">
        <f>IF(ISBLANK(Games!$B97), "",Games!C97)</f>
        <v/>
      </c>
      <c r="D97" s="57" t="str">
        <f>IF(ISBLANK(Games!$B97), "",Games!D97)</f>
        <v/>
      </c>
      <c r="E97" s="57" t="str">
        <f>IF(ISBLANK(Games!$B97), "",Games!E97)</f>
        <v/>
      </c>
      <c r="F97" s="45" t="e">
        <f>'Calc - Win Probability'!N97</f>
        <v>#N/A</v>
      </c>
      <c r="G97" s="23" t="str">
        <f>Games!H97</f>
        <v/>
      </c>
      <c r="H97" s="46" t="str">
        <f>IF(ISBLANK(Games!B97), "", IF('Prediction Log'!$D97&lt;0, 'Prediction Log'!$B97, 'Prediction Log'!$C97))</f>
        <v/>
      </c>
      <c r="I97" s="47" t="str">
        <f>IF(ISBLANK(Games!$B97), "",Games!F97)</f>
        <v/>
      </c>
      <c r="J97" s="47" t="e">
        <f>IF('Prediction Log'!$F97&gt;0.5, 'Prediction Log'!$B97, IF('Prediction Log'!$F97&lt;0.5, 'Prediction Log'!$C97, "PICK"))</f>
        <v>#N/A</v>
      </c>
      <c r="K97" s="48" t="str">
        <f>IF(ISBLANK(Games!B97), "",IF('Prediction Log'!$J97='Prediction Log'!$B97, 'Prediction Log'!$F97, 1-'Prediction Log'!$F97))</f>
        <v/>
      </c>
      <c r="L97" s="49" t="str">
        <f>IF(ISBLANK(Games!$B97), "",Games!I97)</f>
        <v/>
      </c>
      <c r="M97" s="60" t="str">
        <f>IF(ISBLANK(Table3[[#This Row],[Home Final]]), "",IF(Table3[[#This Row],[Home Final]]&gt;Table3[[#This Row],[Away Final]],Table3[[#This Row],[Home]],Table3[[#This Row],[Away]]))</f>
        <v/>
      </c>
      <c r="N97" s="50"/>
      <c r="O97" s="50"/>
      <c r="P97" s="21" t="str">
        <f>IF(ISBLANK('Prediction Log'!$N97), "",'Prediction Log'!$O97-'Prediction Log'!$N97)</f>
        <v/>
      </c>
      <c r="Q97" s="51" t="str">
        <f>IF(ISBLANK('Prediction Log'!$N97), "",IF('Prediction Log'!$M97&lt;&gt;'Prediction Log'!$H97, "Y", IF(AND('Prediction Log'!$M97='Prediction Log'!$H97, ABS((-1*'Prediction Log'!$P97))&gt;ABS('Prediction Log'!$D97)), "Y", IF('Prediction Log'!$D97='Prediction Log'!$P97, "PUSH", "N"))))</f>
        <v/>
      </c>
      <c r="R97" s="52" t="str">
        <f>IF(ISBLANK('Prediction Log'!$N97), "",IF('Prediction Log'!$P97&lt;'Prediction Log'!$D97, "Y", IF('Prediction Log'!$P97='Prediction Log'!$D97, "PUSH", "N")))</f>
        <v/>
      </c>
      <c r="S97" s="52" t="str">
        <f>IF(ISBLANK('Prediction Log'!$N97), "",IF('Prediction Log'!$P97&lt;'Prediction Log'!$E97, "Y", IF('Prediction Log'!$P97='Prediction Log'!$E97, "PUSH", "N")))</f>
        <v/>
      </c>
      <c r="T97" s="53" t="str">
        <f>IF(ISBLANK('Prediction Log'!$N97),"",IF('Prediction Log'!$M97='Prediction Log'!$H97, "Y", "N"))</f>
        <v/>
      </c>
      <c r="U97" s="53" t="str">
        <f>Table3[[#This Row],[Home Team Covered Market]]</f>
        <v/>
      </c>
      <c r="V97" s="53" t="str">
        <f>IF(ISBLANK('Prediction Log'!$N97), "",IF(AND('Prediction Log'!$T97="Y", 'Prediction Log'!$U97="Y"), "Y", "N"))</f>
        <v/>
      </c>
      <c r="W97" s="54" t="str">
        <f>IF(ISBLANK('Prediction Log'!$N97),"",IF('Prediction Log'!$M97='Prediction Log'!$I97, "Y", "N"))</f>
        <v/>
      </c>
      <c r="X97" s="54" t="str">
        <f>IF(ISBLANK('Prediction Log'!$N97), "", IF(Table3[[#This Row],[Home Team Covered Market]]=Games!H97, "Y", "N"))</f>
        <v/>
      </c>
      <c r="Y97" s="55" t="str">
        <f>IF(ISBLANK('Prediction Log'!$N97), "",IF('Prediction Log'!$J97='Prediction Log'!$M97, "Y", "N"))</f>
        <v/>
      </c>
      <c r="Z97" s="54" t="str">
        <f>IF(ISBLANK('Prediction Log'!$N97), "",IF('Prediction Log'!$I97&lt;&gt;'Prediction Log'!$M97, "N",IF(AND('Prediction Log'!$E97&gt;0, 'Prediction Log'!$P97&gt;'Prediction Log'!$E97, 'Prediction Log'!$I97='Prediction Log'!$C97), "Y", IF(AND('Prediction Log'!$E97&lt;0, 'Prediction Log'!$P97&lt;'Prediction Log'!$E97,'Prediction Log'!$I97='Prediction Log'!$B97 ), "Y", IF('Prediction Log'!$P97='Prediction Log'!$E97, "PUSH", "N")))))</f>
        <v/>
      </c>
      <c r="AA97" s="54" t="str">
        <f>IF(ISBLANK('Prediction Log'!$N97), "",IF(AND('Prediction Log'!$W97="Y", 'Prediction Log'!$X97="Y"), "Y", "N"))</f>
        <v/>
      </c>
      <c r="AB97" s="53" t="str">
        <f>IF(ISBLANK('Prediction Log'!$N97), "",IF('Prediction Log'!$D97&gt;0, 'Prediction Log'!$P97-'Prediction Log'!$D97, IF('Prediction Log'!$D97&lt;0, -'Prediction Log'!$P97+'Prediction Log'!$D97, "NA")))</f>
        <v/>
      </c>
      <c r="AC97" s="53" t="str">
        <f>IF(ISBLANK('Prediction Log'!$N97), "",ABS('Prediction Log'!$AB97))</f>
        <v/>
      </c>
      <c r="AD97" s="54" t="str">
        <f>IF(ISBLANK('Prediction Log'!$N97), "",IF('Prediction Log'!$E97&gt;0, 'Prediction Log'!$P97-'Prediction Log'!$E97, IF('Prediction Log'!$E97&lt;0, -'Prediction Log'!$P97+'Prediction Log'!$E97, "NA")))</f>
        <v/>
      </c>
      <c r="AE97" s="54" t="str">
        <f>IF(ISBLANK('Prediction Log'!$N97), "",ABS('Prediction Log'!$AD97))</f>
        <v/>
      </c>
    </row>
    <row r="98" spans="1:31" x14ac:dyDescent="0.45">
      <c r="A98" s="43" t="str">
        <f>IF(ISBLANK(Games!$B98), "",Games!A98)</f>
        <v/>
      </c>
      <c r="B98" s="43" t="str">
        <f>IF(ISBLANK(Games!$B98), "",Games!B98)</f>
        <v/>
      </c>
      <c r="C98" s="43" t="str">
        <f>IF(ISBLANK(Games!$B98), "",Games!C98)</f>
        <v/>
      </c>
      <c r="D98" s="44" t="str">
        <f>IF(ISBLANK(Games!$B98), "",Games!D98)</f>
        <v/>
      </c>
      <c r="E98" s="44" t="str">
        <f>IF(ISBLANK(Games!$B98), "",Games!E98)</f>
        <v/>
      </c>
      <c r="F98" s="45" t="e">
        <f>'Calc - Win Probability'!N98</f>
        <v>#N/A</v>
      </c>
      <c r="G98" s="23" t="str">
        <f>Games!H98</f>
        <v/>
      </c>
      <c r="H98" s="46" t="str">
        <f>IF(ISBLANK(Games!B98), "", IF('Prediction Log'!$D98&lt;0, 'Prediction Log'!$B98, 'Prediction Log'!$C98))</f>
        <v/>
      </c>
      <c r="I98" s="47" t="str">
        <f>IF(ISBLANK(Games!$B98), "",Games!F98)</f>
        <v/>
      </c>
      <c r="J98" s="47" t="e">
        <f>IF('Prediction Log'!$F98&gt;0.5, 'Prediction Log'!$B98, IF('Prediction Log'!$F98&lt;0.5, 'Prediction Log'!$C98, "PICK"))</f>
        <v>#N/A</v>
      </c>
      <c r="K98" s="48" t="str">
        <f>IF(ISBLANK(Games!B98), "",IF('Prediction Log'!$J98='Prediction Log'!$B98, 'Prediction Log'!$F98, 1-'Prediction Log'!$F98))</f>
        <v/>
      </c>
      <c r="L98" s="49" t="str">
        <f>IF(ISBLANK(Games!$B98), "",Games!I98)</f>
        <v/>
      </c>
      <c r="M98" s="60" t="str">
        <f>IF(ISBLANK(Table3[[#This Row],[Home Final]]), "",IF(Table3[[#This Row],[Home Final]]&gt;Table3[[#This Row],[Away Final]],Table3[[#This Row],[Home]],Table3[[#This Row],[Away]]))</f>
        <v/>
      </c>
      <c r="N98" s="50"/>
      <c r="O98" s="50"/>
      <c r="P98" s="21" t="str">
        <f>IF(ISBLANK('Prediction Log'!$N98), "",'Prediction Log'!$O98-'Prediction Log'!$N98)</f>
        <v/>
      </c>
      <c r="Q98" s="51" t="str">
        <f>IF(ISBLANK('Prediction Log'!$N98), "",IF('Prediction Log'!$M98&lt;&gt;'Prediction Log'!$H98, "Y", IF(AND('Prediction Log'!$M98='Prediction Log'!$H98, ABS((-1*'Prediction Log'!$P98))&gt;ABS('Prediction Log'!$D98)), "Y", IF('Prediction Log'!$D98='Prediction Log'!$P98, "PUSH", "N"))))</f>
        <v/>
      </c>
      <c r="R98" s="52" t="str">
        <f>IF(ISBLANK('Prediction Log'!$N98), "",IF('Prediction Log'!$P98&lt;'Prediction Log'!$D98, "Y", IF('Prediction Log'!$P98='Prediction Log'!$D98, "PUSH", "N")))</f>
        <v/>
      </c>
      <c r="S98" s="52" t="str">
        <f>IF(ISBLANK('Prediction Log'!$N98), "",IF('Prediction Log'!$P98&lt;'Prediction Log'!$E98, "Y", IF('Prediction Log'!$P98='Prediction Log'!$E98, "PUSH", "N")))</f>
        <v/>
      </c>
      <c r="T98" s="53" t="str">
        <f>IF(ISBLANK('Prediction Log'!$N98),"",IF('Prediction Log'!$M98='Prediction Log'!$H98, "Y", "N"))</f>
        <v/>
      </c>
      <c r="U98" s="53" t="str">
        <f>Table3[[#This Row],[Home Team Covered Market]]</f>
        <v/>
      </c>
      <c r="V98" s="53" t="str">
        <f>IF(ISBLANK('Prediction Log'!$N98), "",IF(AND('Prediction Log'!$T98="Y", 'Prediction Log'!$U98="Y"), "Y", "N"))</f>
        <v/>
      </c>
      <c r="W98" s="54" t="str">
        <f>IF(ISBLANK('Prediction Log'!$N98),"",IF('Prediction Log'!$M98='Prediction Log'!$I98, "Y", "N"))</f>
        <v/>
      </c>
      <c r="X98" s="54" t="str">
        <f>IF(ISBLANK('Prediction Log'!$N98), "", IF(Table3[[#This Row],[Home Team Covered Market]]=Games!H98, "Y", "N"))</f>
        <v/>
      </c>
      <c r="Y98" s="55" t="str">
        <f>IF(ISBLANK('Prediction Log'!$N98), "",IF('Prediction Log'!$J98='Prediction Log'!$M98, "Y", "N"))</f>
        <v/>
      </c>
      <c r="Z98" s="54" t="str">
        <f>IF(ISBLANK('Prediction Log'!$N98), "",IF('Prediction Log'!$I98&lt;&gt;'Prediction Log'!$M98, "N",IF(AND('Prediction Log'!$E98&gt;0, 'Prediction Log'!$P98&gt;'Prediction Log'!$E98, 'Prediction Log'!$I98='Prediction Log'!$C98), "Y", IF(AND('Prediction Log'!$E98&lt;0, 'Prediction Log'!$P98&lt;'Prediction Log'!$E98,'Prediction Log'!$I98='Prediction Log'!$B98 ), "Y", IF('Prediction Log'!$P98='Prediction Log'!$E98, "PUSH", "N")))))</f>
        <v/>
      </c>
      <c r="AA98" s="54" t="str">
        <f>IF(ISBLANK('Prediction Log'!$N98), "",IF(AND('Prediction Log'!$W98="Y", 'Prediction Log'!$X98="Y"), "Y", "N"))</f>
        <v/>
      </c>
      <c r="AB98" s="53" t="str">
        <f>IF(ISBLANK('Prediction Log'!$N98), "",IF('Prediction Log'!$D98&gt;0, 'Prediction Log'!$P98-'Prediction Log'!$D98, IF('Prediction Log'!$D98&lt;0, -'Prediction Log'!$P98+'Prediction Log'!$D98, "NA")))</f>
        <v/>
      </c>
      <c r="AC98" s="53" t="str">
        <f>IF(ISBLANK('Prediction Log'!$N98), "",ABS('Prediction Log'!$AB98))</f>
        <v/>
      </c>
      <c r="AD98" s="54" t="str">
        <f>IF(ISBLANK('Prediction Log'!$N98), "",IF('Prediction Log'!$E98&gt;0, 'Prediction Log'!$P98-'Prediction Log'!$E98, IF('Prediction Log'!$E98&lt;0, -'Prediction Log'!$P98+'Prediction Log'!$E98, "NA")))</f>
        <v/>
      </c>
      <c r="AE98" s="54" t="str">
        <f>IF(ISBLANK('Prediction Log'!$N98), "",ABS('Prediction Log'!$AD98))</f>
        <v/>
      </c>
    </row>
    <row r="99" spans="1:31" x14ac:dyDescent="0.45">
      <c r="A99" s="56" t="str">
        <f>IF(ISBLANK(Games!$B99), "",Games!A99)</f>
        <v/>
      </c>
      <c r="B99" s="56" t="str">
        <f>IF(ISBLANK(Games!$B99), "",Games!B99)</f>
        <v/>
      </c>
      <c r="C99" s="56" t="str">
        <f>IF(ISBLANK(Games!$B99), "",Games!C99)</f>
        <v/>
      </c>
      <c r="D99" s="57" t="str">
        <f>IF(ISBLANK(Games!$B99), "",Games!D99)</f>
        <v/>
      </c>
      <c r="E99" s="57" t="str">
        <f>IF(ISBLANK(Games!$B99), "",Games!E99)</f>
        <v/>
      </c>
      <c r="F99" s="45" t="e">
        <f>'Calc - Win Probability'!N99</f>
        <v>#N/A</v>
      </c>
      <c r="G99" s="23" t="str">
        <f>Games!H99</f>
        <v/>
      </c>
      <c r="H99" s="46" t="str">
        <f>IF(ISBLANK(Games!B99), "", IF('Prediction Log'!$D99&lt;0, 'Prediction Log'!$B99, 'Prediction Log'!$C99))</f>
        <v/>
      </c>
      <c r="I99" s="47" t="str">
        <f>IF(ISBLANK(Games!$B99), "",Games!F99)</f>
        <v/>
      </c>
      <c r="J99" s="47" t="e">
        <f>IF('Prediction Log'!$F99&gt;0.5, 'Prediction Log'!$B99, IF('Prediction Log'!$F99&lt;0.5, 'Prediction Log'!$C99, "PICK"))</f>
        <v>#N/A</v>
      </c>
      <c r="K99" s="48" t="str">
        <f>IF(ISBLANK(Games!B99), "",IF('Prediction Log'!$J99='Prediction Log'!$B99, 'Prediction Log'!$F99, 1-'Prediction Log'!$F99))</f>
        <v/>
      </c>
      <c r="L99" s="49" t="str">
        <f>IF(ISBLANK(Games!$B99), "",Games!I99)</f>
        <v/>
      </c>
      <c r="M99" s="60" t="str">
        <f>IF(ISBLANK(Table3[[#This Row],[Home Final]]), "",IF(Table3[[#This Row],[Home Final]]&gt;Table3[[#This Row],[Away Final]],Table3[[#This Row],[Home]],Table3[[#This Row],[Away]]))</f>
        <v/>
      </c>
      <c r="N99" s="50"/>
      <c r="O99" s="50"/>
      <c r="P99" s="21" t="str">
        <f>IF(ISBLANK('Prediction Log'!$N99), "",'Prediction Log'!$O99-'Prediction Log'!$N99)</f>
        <v/>
      </c>
      <c r="Q99" s="51" t="str">
        <f>IF(ISBLANK('Prediction Log'!$N99), "",IF('Prediction Log'!$M99&lt;&gt;'Prediction Log'!$H99, "Y", IF(AND('Prediction Log'!$M99='Prediction Log'!$H99, ABS((-1*'Prediction Log'!$P99))&gt;ABS('Prediction Log'!$D99)), "Y", IF('Prediction Log'!$D99='Prediction Log'!$P99, "PUSH", "N"))))</f>
        <v/>
      </c>
      <c r="R99" s="52" t="str">
        <f>IF(ISBLANK('Prediction Log'!$N99), "",IF('Prediction Log'!$P99&lt;'Prediction Log'!$D99, "Y", IF('Prediction Log'!$P99='Prediction Log'!$D99, "PUSH", "N")))</f>
        <v/>
      </c>
      <c r="S99" s="52" t="str">
        <f>IF(ISBLANK('Prediction Log'!$N99), "",IF('Prediction Log'!$P99&lt;'Prediction Log'!$E99, "Y", IF('Prediction Log'!$P99='Prediction Log'!$E99, "PUSH", "N")))</f>
        <v/>
      </c>
      <c r="T99" s="53" t="str">
        <f>IF(ISBLANK('Prediction Log'!$N99),"",IF('Prediction Log'!$M99='Prediction Log'!$H99, "Y", "N"))</f>
        <v/>
      </c>
      <c r="U99" s="53" t="str">
        <f>Table3[[#This Row],[Home Team Covered Market]]</f>
        <v/>
      </c>
      <c r="V99" s="53" t="str">
        <f>IF(ISBLANK('Prediction Log'!$N99), "",IF(AND('Prediction Log'!$T99="Y", 'Prediction Log'!$U99="Y"), "Y", "N"))</f>
        <v/>
      </c>
      <c r="W99" s="54" t="str">
        <f>IF(ISBLANK('Prediction Log'!$N99),"",IF('Prediction Log'!$M99='Prediction Log'!$I99, "Y", "N"))</f>
        <v/>
      </c>
      <c r="X99" s="54" t="str">
        <f>IF(ISBLANK('Prediction Log'!$N99), "", IF(Table3[[#This Row],[Home Team Covered Market]]=Games!H99, "Y", "N"))</f>
        <v/>
      </c>
      <c r="Y99" s="55" t="str">
        <f>IF(ISBLANK('Prediction Log'!$N99), "",IF('Prediction Log'!$J99='Prediction Log'!$M99, "Y", "N"))</f>
        <v/>
      </c>
      <c r="Z99" s="54" t="str">
        <f>IF(ISBLANK('Prediction Log'!$N99), "",IF('Prediction Log'!$I99&lt;&gt;'Prediction Log'!$M99, "N",IF(AND('Prediction Log'!$E99&gt;0, 'Prediction Log'!$P99&gt;'Prediction Log'!$E99, 'Prediction Log'!$I99='Prediction Log'!$C99), "Y", IF(AND('Prediction Log'!$E99&lt;0, 'Prediction Log'!$P99&lt;'Prediction Log'!$E99,'Prediction Log'!$I99='Prediction Log'!$B99 ), "Y", IF('Prediction Log'!$P99='Prediction Log'!$E99, "PUSH", "N")))))</f>
        <v/>
      </c>
      <c r="AA99" s="54" t="str">
        <f>IF(ISBLANK('Prediction Log'!$N99), "",IF(AND('Prediction Log'!$W99="Y", 'Prediction Log'!$X99="Y"), "Y", "N"))</f>
        <v/>
      </c>
      <c r="AB99" s="53" t="str">
        <f>IF(ISBLANK('Prediction Log'!$N99), "",IF('Prediction Log'!$D99&gt;0, 'Prediction Log'!$P99-'Prediction Log'!$D99, IF('Prediction Log'!$D99&lt;0, -'Prediction Log'!$P99+'Prediction Log'!$D99, "NA")))</f>
        <v/>
      </c>
      <c r="AC99" s="53" t="str">
        <f>IF(ISBLANK('Prediction Log'!$N99), "",ABS('Prediction Log'!$AB99))</f>
        <v/>
      </c>
      <c r="AD99" s="54" t="str">
        <f>IF(ISBLANK('Prediction Log'!$N99), "",IF('Prediction Log'!$E99&gt;0, 'Prediction Log'!$P99-'Prediction Log'!$E99, IF('Prediction Log'!$E99&lt;0, -'Prediction Log'!$P99+'Prediction Log'!$E99, "NA")))</f>
        <v/>
      </c>
      <c r="AE99" s="54" t="str">
        <f>IF(ISBLANK('Prediction Log'!$N99), "",ABS('Prediction Log'!$AD99))</f>
        <v/>
      </c>
    </row>
    <row r="100" spans="1:31" x14ac:dyDescent="0.45">
      <c r="A100" s="43" t="str">
        <f>IF(ISBLANK(Games!$B100), "",Games!A100)</f>
        <v/>
      </c>
      <c r="B100" s="43" t="str">
        <f>IF(ISBLANK(Games!$B100), "",Games!B100)</f>
        <v/>
      </c>
      <c r="C100" s="43" t="str">
        <f>IF(ISBLANK(Games!$B100), "",Games!C100)</f>
        <v/>
      </c>
      <c r="D100" s="44" t="str">
        <f>IF(ISBLANK(Games!$B100), "",Games!D100)</f>
        <v/>
      </c>
      <c r="E100" s="44" t="str">
        <f>IF(ISBLANK(Games!$B100), "",Games!E100)</f>
        <v/>
      </c>
      <c r="F100" s="45" t="e">
        <f>'Calc - Win Probability'!N100</f>
        <v>#N/A</v>
      </c>
      <c r="G100" s="23" t="str">
        <f>Games!H100</f>
        <v/>
      </c>
      <c r="H100" s="46" t="str">
        <f>IF(ISBLANK(Games!B100), "", IF('Prediction Log'!$D100&lt;0, 'Prediction Log'!$B100, 'Prediction Log'!$C100))</f>
        <v/>
      </c>
      <c r="I100" s="47" t="str">
        <f>IF(ISBLANK(Games!$B100), "",Games!F100)</f>
        <v/>
      </c>
      <c r="J100" s="47" t="e">
        <f>IF('Prediction Log'!$F100&gt;0.5, 'Prediction Log'!$B100, IF('Prediction Log'!$F100&lt;0.5, 'Prediction Log'!$C100, "PICK"))</f>
        <v>#N/A</v>
      </c>
      <c r="K100" s="48" t="str">
        <f>IF(ISBLANK(Games!B100), "",IF('Prediction Log'!$J100='Prediction Log'!$B100, 'Prediction Log'!$F100, 1-'Prediction Log'!$F100))</f>
        <v/>
      </c>
      <c r="L100" s="49" t="str">
        <f>IF(ISBLANK(Games!$B100), "",Games!I100)</f>
        <v/>
      </c>
      <c r="M100" s="60" t="str">
        <f>IF(ISBLANK(Table3[[#This Row],[Home Final]]), "",IF(Table3[[#This Row],[Home Final]]&gt;Table3[[#This Row],[Away Final]],Table3[[#This Row],[Home]],Table3[[#This Row],[Away]]))</f>
        <v/>
      </c>
      <c r="N100" s="50"/>
      <c r="O100" s="50"/>
      <c r="P100" s="21" t="str">
        <f>IF(ISBLANK('Prediction Log'!$N100), "",'Prediction Log'!$O100-'Prediction Log'!$N100)</f>
        <v/>
      </c>
      <c r="Q100" s="51" t="str">
        <f>IF(ISBLANK('Prediction Log'!$N100), "",IF('Prediction Log'!$M100&lt;&gt;'Prediction Log'!$H100, "Y", IF(AND('Prediction Log'!$M100='Prediction Log'!$H100, ABS((-1*'Prediction Log'!$P100))&gt;ABS('Prediction Log'!$D100)), "Y", IF('Prediction Log'!$D100='Prediction Log'!$P100, "PUSH", "N"))))</f>
        <v/>
      </c>
      <c r="R100" s="52" t="str">
        <f>IF(ISBLANK('Prediction Log'!$N100), "",IF('Prediction Log'!$P100&lt;'Prediction Log'!$D100, "Y", IF('Prediction Log'!$P100='Prediction Log'!$D100, "PUSH", "N")))</f>
        <v/>
      </c>
      <c r="S100" s="52" t="str">
        <f>IF(ISBLANK('Prediction Log'!$N100), "",IF('Prediction Log'!$P100&lt;'Prediction Log'!$E100, "Y", IF('Prediction Log'!$P100='Prediction Log'!$E100, "PUSH", "N")))</f>
        <v/>
      </c>
      <c r="T100" s="53" t="str">
        <f>IF(ISBLANK('Prediction Log'!$N100),"",IF('Prediction Log'!$M100='Prediction Log'!$H100, "Y", "N"))</f>
        <v/>
      </c>
      <c r="U100" s="53" t="str">
        <f>Table3[[#This Row],[Home Team Covered Market]]</f>
        <v/>
      </c>
      <c r="V100" s="53" t="str">
        <f>IF(ISBLANK('Prediction Log'!$N100), "",IF(AND('Prediction Log'!$T100="Y", 'Prediction Log'!$U100="Y"), "Y", "N"))</f>
        <v/>
      </c>
      <c r="W100" s="54" t="str">
        <f>IF(ISBLANK('Prediction Log'!$N100),"",IF('Prediction Log'!$M100='Prediction Log'!$I100, "Y", "N"))</f>
        <v/>
      </c>
      <c r="X100" s="54" t="str">
        <f>IF(ISBLANK('Prediction Log'!$N100), "", IF(Table3[[#This Row],[Home Team Covered Market]]=Games!H100, "Y", "N"))</f>
        <v/>
      </c>
      <c r="Y100" s="55" t="str">
        <f>IF(ISBLANK('Prediction Log'!$N100), "",IF('Prediction Log'!$J100='Prediction Log'!$M100, "Y", "N"))</f>
        <v/>
      </c>
      <c r="Z100" s="54" t="str">
        <f>IF(ISBLANK('Prediction Log'!$N100), "",IF('Prediction Log'!$I100&lt;&gt;'Prediction Log'!$M100, "N",IF(AND('Prediction Log'!$E100&gt;0, 'Prediction Log'!$P100&gt;'Prediction Log'!$E100, 'Prediction Log'!$I100='Prediction Log'!$C100), "Y", IF(AND('Prediction Log'!$E100&lt;0, 'Prediction Log'!$P100&lt;'Prediction Log'!$E100,'Prediction Log'!$I100='Prediction Log'!$B100 ), "Y", IF('Prediction Log'!$P100='Prediction Log'!$E100, "PUSH", "N")))))</f>
        <v/>
      </c>
      <c r="AA100" s="54" t="str">
        <f>IF(ISBLANK('Prediction Log'!$N100), "",IF(AND('Prediction Log'!$W100="Y", 'Prediction Log'!$X100="Y"), "Y", "N"))</f>
        <v/>
      </c>
      <c r="AB100" s="53" t="str">
        <f>IF(ISBLANK('Prediction Log'!$N100), "",IF('Prediction Log'!$D100&gt;0, 'Prediction Log'!$P100-'Prediction Log'!$D100, IF('Prediction Log'!$D100&lt;0, -'Prediction Log'!$P100+'Prediction Log'!$D100, "NA")))</f>
        <v/>
      </c>
      <c r="AC100" s="53" t="str">
        <f>IF(ISBLANK('Prediction Log'!$N100), "",ABS('Prediction Log'!$AB100))</f>
        <v/>
      </c>
      <c r="AD100" s="54" t="str">
        <f>IF(ISBLANK('Prediction Log'!$N100), "",IF('Prediction Log'!$E100&gt;0, 'Prediction Log'!$P100-'Prediction Log'!$E100, IF('Prediction Log'!$E100&lt;0, -'Prediction Log'!$P100+'Prediction Log'!$E100, "NA")))</f>
        <v/>
      </c>
      <c r="AE100" s="54" t="str">
        <f>IF(ISBLANK('Prediction Log'!$N100), "",ABS('Prediction Log'!$AD100))</f>
        <v/>
      </c>
    </row>
    <row r="101" spans="1:31" x14ac:dyDescent="0.45">
      <c r="A101" s="56" t="str">
        <f>IF(ISBLANK(Games!$B101), "",Games!A101)</f>
        <v/>
      </c>
      <c r="B101" s="56" t="str">
        <f>IF(ISBLANK(Games!$B101), "",Games!B101)</f>
        <v/>
      </c>
      <c r="C101" s="56" t="str">
        <f>IF(ISBLANK(Games!$B101), "",Games!C101)</f>
        <v/>
      </c>
      <c r="D101" s="57" t="str">
        <f>IF(ISBLANK(Games!$B101), "",Games!D101)</f>
        <v/>
      </c>
      <c r="E101" s="57" t="str">
        <f>IF(ISBLANK(Games!$B101), "",Games!E101)</f>
        <v/>
      </c>
      <c r="F101" s="45" t="e">
        <f>'Calc - Win Probability'!N101</f>
        <v>#N/A</v>
      </c>
      <c r="G101" s="23" t="str">
        <f>Games!H101</f>
        <v/>
      </c>
      <c r="H101" s="46" t="str">
        <f>IF(ISBLANK(Games!B101), "", IF('Prediction Log'!$D101&lt;0, 'Prediction Log'!$B101, 'Prediction Log'!$C101))</f>
        <v/>
      </c>
      <c r="I101" s="47" t="str">
        <f>IF(ISBLANK(Games!$B101), "",Games!F101)</f>
        <v/>
      </c>
      <c r="J101" s="47" t="e">
        <f>IF('Prediction Log'!$F101&gt;0.5, 'Prediction Log'!$B101, IF('Prediction Log'!$F101&lt;0.5, 'Prediction Log'!$C101, "PICK"))</f>
        <v>#N/A</v>
      </c>
      <c r="K101" s="48" t="str">
        <f>IF(ISBLANK(Games!B101), "",IF('Prediction Log'!$J101='Prediction Log'!$B101, 'Prediction Log'!$F101, 1-'Prediction Log'!$F101))</f>
        <v/>
      </c>
      <c r="L101" s="49" t="str">
        <f>IF(ISBLANK(Games!$B101), "",Games!I101)</f>
        <v/>
      </c>
      <c r="M101" s="60" t="str">
        <f>IF(ISBLANK(Table3[[#This Row],[Home Final]]), "",IF(Table3[[#This Row],[Home Final]]&gt;Table3[[#This Row],[Away Final]],Table3[[#This Row],[Home]],Table3[[#This Row],[Away]]))</f>
        <v/>
      </c>
      <c r="N101" s="50"/>
      <c r="O101" s="50"/>
      <c r="P101" s="21" t="str">
        <f>IF(ISBLANK('Prediction Log'!$N101), "",'Prediction Log'!$O101-'Prediction Log'!$N101)</f>
        <v/>
      </c>
      <c r="Q101" s="51" t="str">
        <f>IF(ISBLANK('Prediction Log'!$N101), "",IF('Prediction Log'!$M101&lt;&gt;'Prediction Log'!$H101, "Y", IF(AND('Prediction Log'!$M101='Prediction Log'!$H101, ABS((-1*'Prediction Log'!$P101))&gt;ABS('Prediction Log'!$D101)), "Y", IF('Prediction Log'!$D101='Prediction Log'!$P101, "PUSH", "N"))))</f>
        <v/>
      </c>
      <c r="R101" s="52" t="str">
        <f>IF(ISBLANK('Prediction Log'!$N101), "",IF('Prediction Log'!$P101&lt;'Prediction Log'!$D101, "Y", IF('Prediction Log'!$P101='Prediction Log'!$D101, "PUSH", "N")))</f>
        <v/>
      </c>
      <c r="S101" s="52" t="str">
        <f>IF(ISBLANK('Prediction Log'!$N101), "",IF('Prediction Log'!$P101&lt;'Prediction Log'!$E101, "Y", IF('Prediction Log'!$P101='Prediction Log'!$E101, "PUSH", "N")))</f>
        <v/>
      </c>
      <c r="T101" s="53" t="str">
        <f>IF(ISBLANK('Prediction Log'!$N101),"",IF('Prediction Log'!$M101='Prediction Log'!$H101, "Y", "N"))</f>
        <v/>
      </c>
      <c r="U101" s="53" t="str">
        <f>Table3[[#This Row],[Home Team Covered Market]]</f>
        <v/>
      </c>
      <c r="V101" s="53" t="str">
        <f>IF(ISBLANK('Prediction Log'!$N101), "",IF(AND('Prediction Log'!$T101="Y", 'Prediction Log'!$U101="Y"), "Y", "N"))</f>
        <v/>
      </c>
      <c r="W101" s="54" t="str">
        <f>IF(ISBLANK('Prediction Log'!$N101),"",IF('Prediction Log'!$M101='Prediction Log'!$I101, "Y", "N"))</f>
        <v/>
      </c>
      <c r="X101" s="54" t="str">
        <f>IF(ISBLANK('Prediction Log'!$N101), "", IF(Table3[[#This Row],[Home Team Covered Market]]=Games!H101, "Y", "N"))</f>
        <v/>
      </c>
      <c r="Y101" s="55" t="str">
        <f>IF(ISBLANK('Prediction Log'!$N101), "",IF('Prediction Log'!$J101='Prediction Log'!$M101, "Y", "N"))</f>
        <v/>
      </c>
      <c r="Z101" s="54" t="str">
        <f>IF(ISBLANK('Prediction Log'!$N101), "",IF('Prediction Log'!$I101&lt;&gt;'Prediction Log'!$M101, "N",IF(AND('Prediction Log'!$E101&gt;0, 'Prediction Log'!$P101&gt;'Prediction Log'!$E101, 'Prediction Log'!$I101='Prediction Log'!$C101), "Y", IF(AND('Prediction Log'!$E101&lt;0, 'Prediction Log'!$P101&lt;'Prediction Log'!$E101,'Prediction Log'!$I101='Prediction Log'!$B101 ), "Y", IF('Prediction Log'!$P101='Prediction Log'!$E101, "PUSH", "N")))))</f>
        <v/>
      </c>
      <c r="AA101" s="54" t="str">
        <f>IF(ISBLANK('Prediction Log'!$N101), "",IF(AND('Prediction Log'!$W101="Y", 'Prediction Log'!$X101="Y"), "Y", "N"))</f>
        <v/>
      </c>
      <c r="AB101" s="53" t="str">
        <f>IF(ISBLANK('Prediction Log'!$N101), "",IF('Prediction Log'!$D101&gt;0, 'Prediction Log'!$P101-'Prediction Log'!$D101, IF('Prediction Log'!$D101&lt;0, -'Prediction Log'!$P101+'Prediction Log'!$D101, "NA")))</f>
        <v/>
      </c>
      <c r="AC101" s="53" t="str">
        <f>IF(ISBLANK('Prediction Log'!$N101), "",ABS('Prediction Log'!$AB101))</f>
        <v/>
      </c>
      <c r="AD101" s="54" t="str">
        <f>IF(ISBLANK('Prediction Log'!$N101), "",IF('Prediction Log'!$E101&gt;0, 'Prediction Log'!$P101-'Prediction Log'!$E101, IF('Prediction Log'!$E101&lt;0, -'Prediction Log'!$P101+'Prediction Log'!$E101, "NA")))</f>
        <v/>
      </c>
      <c r="AE101" s="54" t="str">
        <f>IF(ISBLANK('Prediction Log'!$N101), "",ABS('Prediction Log'!$AD101))</f>
        <v/>
      </c>
    </row>
    <row r="102" spans="1:31" x14ac:dyDescent="0.45">
      <c r="A102" s="43" t="str">
        <f>IF(ISBLANK(Games!$B102), "",Games!A102)</f>
        <v/>
      </c>
      <c r="B102" s="43" t="str">
        <f>IF(ISBLANK(Games!$B102), "",Games!B102)</f>
        <v/>
      </c>
      <c r="C102" s="43" t="str">
        <f>IF(ISBLANK(Games!$B102), "",Games!C102)</f>
        <v/>
      </c>
      <c r="D102" s="44" t="str">
        <f>IF(ISBLANK(Games!$B102), "",Games!D102)</f>
        <v/>
      </c>
      <c r="E102" s="44" t="str">
        <f>IF(ISBLANK(Games!$B102), "",Games!E102)</f>
        <v/>
      </c>
      <c r="F102" s="45" t="e">
        <f>'Calc - Win Probability'!N102</f>
        <v>#N/A</v>
      </c>
      <c r="G102" s="23" t="str">
        <f>Games!H102</f>
        <v/>
      </c>
      <c r="H102" s="46" t="str">
        <f>IF(ISBLANK(Games!B102), "", IF('Prediction Log'!$D102&lt;0, 'Prediction Log'!$B102, 'Prediction Log'!$C102))</f>
        <v/>
      </c>
      <c r="I102" s="47" t="str">
        <f>IF(ISBLANK(Games!$B102), "",Games!F102)</f>
        <v/>
      </c>
      <c r="J102" s="47" t="e">
        <f>IF('Prediction Log'!$F102&gt;0.5, 'Prediction Log'!$B102, IF('Prediction Log'!$F102&lt;0.5, 'Prediction Log'!$C102, "PICK"))</f>
        <v>#N/A</v>
      </c>
      <c r="K102" s="48" t="str">
        <f>IF(ISBLANK(Games!B102), "",IF('Prediction Log'!$J102='Prediction Log'!$B102, 'Prediction Log'!$F102, 1-'Prediction Log'!$F102))</f>
        <v/>
      </c>
      <c r="L102" s="49" t="str">
        <f>IF(ISBLANK(Games!$B102), "",Games!I102)</f>
        <v/>
      </c>
      <c r="M102" s="60" t="str">
        <f>IF(ISBLANK(Table3[[#This Row],[Home Final]]), "",IF(Table3[[#This Row],[Home Final]]&gt;Table3[[#This Row],[Away Final]],Table3[[#This Row],[Home]],Table3[[#This Row],[Away]]))</f>
        <v/>
      </c>
      <c r="N102" s="50"/>
      <c r="O102" s="50"/>
      <c r="P102" s="21" t="str">
        <f>IF(ISBLANK('Prediction Log'!$N102), "",'Prediction Log'!$O102-'Prediction Log'!$N102)</f>
        <v/>
      </c>
      <c r="Q102" s="51" t="str">
        <f>IF(ISBLANK('Prediction Log'!$N102), "",IF('Prediction Log'!$M102&lt;&gt;'Prediction Log'!$H102, "Y", IF(AND('Prediction Log'!$M102='Prediction Log'!$H102, ABS((-1*'Prediction Log'!$P102))&gt;ABS('Prediction Log'!$D102)), "Y", IF('Prediction Log'!$D102='Prediction Log'!$P102, "PUSH", "N"))))</f>
        <v/>
      </c>
      <c r="R102" s="52" t="str">
        <f>IF(ISBLANK('Prediction Log'!$N102), "",IF('Prediction Log'!$P102&lt;'Prediction Log'!$D102, "Y", IF('Prediction Log'!$P102='Prediction Log'!$D102, "PUSH", "N")))</f>
        <v/>
      </c>
      <c r="S102" s="52" t="str">
        <f>IF(ISBLANK('Prediction Log'!$N102), "",IF('Prediction Log'!$P102&lt;'Prediction Log'!$E102, "Y", IF('Prediction Log'!$P102='Prediction Log'!$E102, "PUSH", "N")))</f>
        <v/>
      </c>
      <c r="T102" s="53" t="str">
        <f>IF(ISBLANK('Prediction Log'!$N102),"",IF('Prediction Log'!$M102='Prediction Log'!$H102, "Y", "N"))</f>
        <v/>
      </c>
      <c r="U102" s="53" t="str">
        <f>Table3[[#This Row],[Home Team Covered Market]]</f>
        <v/>
      </c>
      <c r="V102" s="53" t="str">
        <f>IF(ISBLANK('Prediction Log'!$N102), "",IF(AND('Prediction Log'!$T102="Y", 'Prediction Log'!$U102="Y"), "Y", "N"))</f>
        <v/>
      </c>
      <c r="W102" s="54" t="str">
        <f>IF(ISBLANK('Prediction Log'!$N102),"",IF('Prediction Log'!$M102='Prediction Log'!$I102, "Y", "N"))</f>
        <v/>
      </c>
      <c r="X102" s="54" t="str">
        <f>IF(ISBLANK('Prediction Log'!$N102), "", IF(Table3[[#This Row],[Home Team Covered Market]]=Games!H102, "Y", "N"))</f>
        <v/>
      </c>
      <c r="Y102" s="55" t="str">
        <f>IF(ISBLANK('Prediction Log'!$N102), "",IF('Prediction Log'!$J102='Prediction Log'!$M102, "Y", "N"))</f>
        <v/>
      </c>
      <c r="Z102" s="54" t="str">
        <f>IF(ISBLANK('Prediction Log'!$N102), "",IF('Prediction Log'!$I102&lt;&gt;'Prediction Log'!$M102, "N",IF(AND('Prediction Log'!$E102&gt;0, 'Prediction Log'!$P102&gt;'Prediction Log'!$E102, 'Prediction Log'!$I102='Prediction Log'!$C102), "Y", IF(AND('Prediction Log'!$E102&lt;0, 'Prediction Log'!$P102&lt;'Prediction Log'!$E102,'Prediction Log'!$I102='Prediction Log'!$B102 ), "Y", IF('Prediction Log'!$P102='Prediction Log'!$E102, "PUSH", "N")))))</f>
        <v/>
      </c>
      <c r="AA102" s="54" t="str">
        <f>IF(ISBLANK('Prediction Log'!$N102), "",IF(AND('Prediction Log'!$W102="Y", 'Prediction Log'!$X102="Y"), "Y", "N"))</f>
        <v/>
      </c>
      <c r="AB102" s="53" t="str">
        <f>IF(ISBLANK('Prediction Log'!$N102), "",IF('Prediction Log'!$D102&gt;0, 'Prediction Log'!$P102-'Prediction Log'!$D102, IF('Prediction Log'!$D102&lt;0, -'Prediction Log'!$P102+'Prediction Log'!$D102, "NA")))</f>
        <v/>
      </c>
      <c r="AC102" s="53" t="str">
        <f>IF(ISBLANK('Prediction Log'!$N102), "",ABS('Prediction Log'!$AB102))</f>
        <v/>
      </c>
      <c r="AD102" s="54" t="str">
        <f>IF(ISBLANK('Prediction Log'!$N102), "",IF('Prediction Log'!$E102&gt;0, 'Prediction Log'!$P102-'Prediction Log'!$E102, IF('Prediction Log'!$E102&lt;0, -'Prediction Log'!$P102+'Prediction Log'!$E102, "NA")))</f>
        <v/>
      </c>
      <c r="AE102" s="54" t="str">
        <f>IF(ISBLANK('Prediction Log'!$N102), "",ABS('Prediction Log'!$AD102))</f>
        <v/>
      </c>
    </row>
    <row r="103" spans="1:31" x14ac:dyDescent="0.45">
      <c r="A103" s="56" t="str">
        <f>IF(ISBLANK(Games!$B103), "",Games!A103)</f>
        <v/>
      </c>
      <c r="B103" s="56" t="str">
        <f>IF(ISBLANK(Games!$B103), "",Games!B103)</f>
        <v/>
      </c>
      <c r="C103" s="56" t="str">
        <f>IF(ISBLANK(Games!$B103), "",Games!C103)</f>
        <v/>
      </c>
      <c r="D103" s="57" t="str">
        <f>IF(ISBLANK(Games!$B103), "",Games!D103)</f>
        <v/>
      </c>
      <c r="E103" s="57" t="str">
        <f>IF(ISBLANK(Games!$B103), "",Games!E103)</f>
        <v/>
      </c>
      <c r="F103" s="45" t="e">
        <f>'Calc - Win Probability'!N103</f>
        <v>#N/A</v>
      </c>
      <c r="G103" s="23" t="str">
        <f>Games!H103</f>
        <v/>
      </c>
      <c r="H103" s="46" t="str">
        <f>IF(ISBLANK(Games!B103), "", IF('Prediction Log'!$D103&lt;0, 'Prediction Log'!$B103, 'Prediction Log'!$C103))</f>
        <v/>
      </c>
      <c r="I103" s="47" t="str">
        <f>IF(ISBLANK(Games!$B103), "",Games!F103)</f>
        <v/>
      </c>
      <c r="J103" s="47" t="e">
        <f>IF('Prediction Log'!$F103&gt;0.5, 'Prediction Log'!$B103, IF('Prediction Log'!$F103&lt;0.5, 'Prediction Log'!$C103, "PICK"))</f>
        <v>#N/A</v>
      </c>
      <c r="K103" s="48" t="str">
        <f>IF(ISBLANK(Games!B103), "",IF('Prediction Log'!$J103='Prediction Log'!$B103, 'Prediction Log'!$F103, 1-'Prediction Log'!$F103))</f>
        <v/>
      </c>
      <c r="L103" s="49" t="str">
        <f>IF(ISBLANK(Games!$B103), "",Games!I103)</f>
        <v/>
      </c>
      <c r="M103" s="60" t="str">
        <f>IF(ISBLANK(Table3[[#This Row],[Home Final]]), "",IF(Table3[[#This Row],[Home Final]]&gt;Table3[[#This Row],[Away Final]],Table3[[#This Row],[Home]],Table3[[#This Row],[Away]]))</f>
        <v/>
      </c>
      <c r="N103" s="50"/>
      <c r="O103" s="50"/>
      <c r="P103" s="21" t="str">
        <f>IF(ISBLANK('Prediction Log'!$N103), "",'Prediction Log'!$O103-'Prediction Log'!$N103)</f>
        <v/>
      </c>
      <c r="Q103" s="51" t="str">
        <f>IF(ISBLANK('Prediction Log'!$N103), "",IF('Prediction Log'!$M103&lt;&gt;'Prediction Log'!$H103, "Y", IF(AND('Prediction Log'!$M103='Prediction Log'!$H103, ABS((-1*'Prediction Log'!$P103))&gt;ABS('Prediction Log'!$D103)), "Y", IF('Prediction Log'!$D103='Prediction Log'!$P103, "PUSH", "N"))))</f>
        <v/>
      </c>
      <c r="R103" s="52" t="str">
        <f>IF(ISBLANK('Prediction Log'!$N103), "",IF('Prediction Log'!$P103&lt;'Prediction Log'!$D103, "Y", IF('Prediction Log'!$P103='Prediction Log'!$D103, "PUSH", "N")))</f>
        <v/>
      </c>
      <c r="S103" s="52" t="str">
        <f>IF(ISBLANK('Prediction Log'!$N103), "",IF('Prediction Log'!$P103&lt;'Prediction Log'!$E103, "Y", IF('Prediction Log'!$P103='Prediction Log'!$E103, "PUSH", "N")))</f>
        <v/>
      </c>
      <c r="T103" s="53" t="str">
        <f>IF(ISBLANK('Prediction Log'!$N103),"",IF('Prediction Log'!$M103='Prediction Log'!$H103, "Y", "N"))</f>
        <v/>
      </c>
      <c r="U103" s="53" t="str">
        <f>Table3[[#This Row],[Home Team Covered Market]]</f>
        <v/>
      </c>
      <c r="V103" s="53" t="str">
        <f>IF(ISBLANK('Prediction Log'!$N103), "",IF(AND('Prediction Log'!$T103="Y", 'Prediction Log'!$U103="Y"), "Y", "N"))</f>
        <v/>
      </c>
      <c r="W103" s="54" t="str">
        <f>IF(ISBLANK('Prediction Log'!$N103),"",IF('Prediction Log'!$M103='Prediction Log'!$I103, "Y", "N"))</f>
        <v/>
      </c>
      <c r="X103" s="54" t="str">
        <f>IF(ISBLANK('Prediction Log'!$N103), "", IF(Table3[[#This Row],[Home Team Covered Market]]=Games!H103, "Y", "N"))</f>
        <v/>
      </c>
      <c r="Y103" s="55" t="str">
        <f>IF(ISBLANK('Prediction Log'!$N103), "",IF('Prediction Log'!$J103='Prediction Log'!$M103, "Y", "N"))</f>
        <v/>
      </c>
      <c r="Z103" s="54" t="str">
        <f>IF(ISBLANK('Prediction Log'!$N103), "",IF('Prediction Log'!$I103&lt;&gt;'Prediction Log'!$M103, "N",IF(AND('Prediction Log'!$E103&gt;0, 'Prediction Log'!$P103&gt;'Prediction Log'!$E103, 'Prediction Log'!$I103='Prediction Log'!$C103), "Y", IF(AND('Prediction Log'!$E103&lt;0, 'Prediction Log'!$P103&lt;'Prediction Log'!$E103,'Prediction Log'!$I103='Prediction Log'!$B103 ), "Y", IF('Prediction Log'!$P103='Prediction Log'!$E103, "PUSH", "N")))))</f>
        <v/>
      </c>
      <c r="AA103" s="54" t="str">
        <f>IF(ISBLANK('Prediction Log'!$N103), "",IF(AND('Prediction Log'!$W103="Y", 'Prediction Log'!$X103="Y"), "Y", "N"))</f>
        <v/>
      </c>
      <c r="AB103" s="53" t="str">
        <f>IF(ISBLANK('Prediction Log'!$N103), "",IF('Prediction Log'!$D103&gt;0, 'Prediction Log'!$P103-'Prediction Log'!$D103, IF('Prediction Log'!$D103&lt;0, -'Prediction Log'!$P103+'Prediction Log'!$D103, "NA")))</f>
        <v/>
      </c>
      <c r="AC103" s="53" t="str">
        <f>IF(ISBLANK('Prediction Log'!$N103), "",ABS('Prediction Log'!$AB103))</f>
        <v/>
      </c>
      <c r="AD103" s="54" t="str">
        <f>IF(ISBLANK('Prediction Log'!$N103), "",IF('Prediction Log'!$E103&gt;0, 'Prediction Log'!$P103-'Prediction Log'!$E103, IF('Prediction Log'!$E103&lt;0, -'Prediction Log'!$P103+'Prediction Log'!$E103, "NA")))</f>
        <v/>
      </c>
      <c r="AE103" s="54" t="str">
        <f>IF(ISBLANK('Prediction Log'!$N103), "",ABS('Prediction Log'!$AD103))</f>
        <v/>
      </c>
    </row>
    <row r="104" spans="1:31" x14ac:dyDescent="0.45">
      <c r="A104" s="43" t="str">
        <f>IF(ISBLANK(Games!$B104), "",Games!A104)</f>
        <v/>
      </c>
      <c r="B104" s="43" t="str">
        <f>IF(ISBLANK(Games!$B104), "",Games!B104)</f>
        <v/>
      </c>
      <c r="C104" s="43" t="str">
        <f>IF(ISBLANK(Games!$B104), "",Games!C104)</f>
        <v/>
      </c>
      <c r="D104" s="44" t="str">
        <f>IF(ISBLANK(Games!$B104), "",Games!D104)</f>
        <v/>
      </c>
      <c r="E104" s="44" t="str">
        <f>IF(ISBLANK(Games!$B104), "",Games!E104)</f>
        <v/>
      </c>
      <c r="F104" s="45" t="e">
        <f>'Calc - Win Probability'!N104</f>
        <v>#N/A</v>
      </c>
      <c r="G104" s="23" t="str">
        <f>Games!H104</f>
        <v/>
      </c>
      <c r="H104" s="46" t="str">
        <f>IF(ISBLANK(Games!B104), "", IF('Prediction Log'!$D104&lt;0, 'Prediction Log'!$B104, 'Prediction Log'!$C104))</f>
        <v/>
      </c>
      <c r="I104" s="47" t="str">
        <f>IF(ISBLANK(Games!$B104), "",Games!F104)</f>
        <v/>
      </c>
      <c r="J104" s="47" t="e">
        <f>IF('Prediction Log'!$F104&gt;0.5, 'Prediction Log'!$B104, IF('Prediction Log'!$F104&lt;0.5, 'Prediction Log'!$C104, "PICK"))</f>
        <v>#N/A</v>
      </c>
      <c r="K104" s="48" t="str">
        <f>IF(ISBLANK(Games!B104), "",IF('Prediction Log'!$J104='Prediction Log'!$B104, 'Prediction Log'!$F104, 1-'Prediction Log'!$F104))</f>
        <v/>
      </c>
      <c r="L104" s="49" t="str">
        <f>IF(ISBLANK(Games!$B104), "",Games!I104)</f>
        <v/>
      </c>
      <c r="M104" s="60" t="str">
        <f>IF(ISBLANK(Table3[[#This Row],[Home Final]]), "",IF(Table3[[#This Row],[Home Final]]&gt;Table3[[#This Row],[Away Final]],Table3[[#This Row],[Home]],Table3[[#This Row],[Away]]))</f>
        <v/>
      </c>
      <c r="N104" s="50"/>
      <c r="O104" s="50"/>
      <c r="P104" s="21" t="str">
        <f>IF(ISBLANK('Prediction Log'!$N104), "",'Prediction Log'!$O104-'Prediction Log'!$N104)</f>
        <v/>
      </c>
      <c r="Q104" s="51" t="str">
        <f>IF(ISBLANK('Prediction Log'!$N104), "",IF('Prediction Log'!$M104&lt;&gt;'Prediction Log'!$H104, "Y", IF(AND('Prediction Log'!$M104='Prediction Log'!$H104, ABS((-1*'Prediction Log'!$P104))&gt;ABS('Prediction Log'!$D104)), "Y", IF('Prediction Log'!$D104='Prediction Log'!$P104, "PUSH", "N"))))</f>
        <v/>
      </c>
      <c r="R104" s="52" t="str">
        <f>IF(ISBLANK('Prediction Log'!$N104), "",IF('Prediction Log'!$P104&lt;'Prediction Log'!$D104, "Y", IF('Prediction Log'!$P104='Prediction Log'!$D104, "PUSH", "N")))</f>
        <v/>
      </c>
      <c r="S104" s="52" t="str">
        <f>IF(ISBLANK('Prediction Log'!$N104), "",IF('Prediction Log'!$P104&lt;'Prediction Log'!$E104, "Y", IF('Prediction Log'!$P104='Prediction Log'!$E104, "PUSH", "N")))</f>
        <v/>
      </c>
      <c r="T104" s="53" t="str">
        <f>IF(ISBLANK('Prediction Log'!$N104),"",IF('Prediction Log'!$M104='Prediction Log'!$H104, "Y", "N"))</f>
        <v/>
      </c>
      <c r="U104" s="53" t="str">
        <f>Table3[[#This Row],[Home Team Covered Market]]</f>
        <v/>
      </c>
      <c r="V104" s="53" t="str">
        <f>IF(ISBLANK('Prediction Log'!$N104), "",IF(AND('Prediction Log'!$T104="Y", 'Prediction Log'!$U104="Y"), "Y", "N"))</f>
        <v/>
      </c>
      <c r="W104" s="54" t="str">
        <f>IF(ISBLANK('Prediction Log'!$N104),"",IF('Prediction Log'!$M104='Prediction Log'!$I104, "Y", "N"))</f>
        <v/>
      </c>
      <c r="X104" s="54" t="str">
        <f>IF(ISBLANK('Prediction Log'!$N104), "", IF(Table3[[#This Row],[Home Team Covered Market]]=Games!H104, "Y", "N"))</f>
        <v/>
      </c>
      <c r="Y104" s="55" t="str">
        <f>IF(ISBLANK('Prediction Log'!$N104), "",IF('Prediction Log'!$J104='Prediction Log'!$M104, "Y", "N"))</f>
        <v/>
      </c>
      <c r="Z104" s="54" t="str">
        <f>IF(ISBLANK('Prediction Log'!$N104), "",IF('Prediction Log'!$I104&lt;&gt;'Prediction Log'!$M104, "N",IF(AND('Prediction Log'!$E104&gt;0, 'Prediction Log'!$P104&gt;'Prediction Log'!$E104, 'Prediction Log'!$I104='Prediction Log'!$C104), "Y", IF(AND('Prediction Log'!$E104&lt;0, 'Prediction Log'!$P104&lt;'Prediction Log'!$E104,'Prediction Log'!$I104='Prediction Log'!$B104 ), "Y", IF('Prediction Log'!$P104='Prediction Log'!$E104, "PUSH", "N")))))</f>
        <v/>
      </c>
      <c r="AA104" s="54" t="str">
        <f>IF(ISBLANK('Prediction Log'!$N104), "",IF(AND('Prediction Log'!$W104="Y", 'Prediction Log'!$X104="Y"), "Y", "N"))</f>
        <v/>
      </c>
      <c r="AB104" s="53" t="str">
        <f>IF(ISBLANK('Prediction Log'!$N104), "",IF('Prediction Log'!$D104&gt;0, 'Prediction Log'!$P104-'Prediction Log'!$D104, IF('Prediction Log'!$D104&lt;0, -'Prediction Log'!$P104+'Prediction Log'!$D104, "NA")))</f>
        <v/>
      </c>
      <c r="AC104" s="53" t="str">
        <f>IF(ISBLANK('Prediction Log'!$N104), "",ABS('Prediction Log'!$AB104))</f>
        <v/>
      </c>
      <c r="AD104" s="54" t="str">
        <f>IF(ISBLANK('Prediction Log'!$N104), "",IF('Prediction Log'!$E104&gt;0, 'Prediction Log'!$P104-'Prediction Log'!$E104, IF('Prediction Log'!$E104&lt;0, -'Prediction Log'!$P104+'Prediction Log'!$E104, "NA")))</f>
        <v/>
      </c>
      <c r="AE104" s="54" t="str">
        <f>IF(ISBLANK('Prediction Log'!$N104), "",ABS('Prediction Log'!$AD104))</f>
        <v/>
      </c>
    </row>
    <row r="105" spans="1:31" x14ac:dyDescent="0.45">
      <c r="A105" s="56" t="str">
        <f>IF(ISBLANK(Games!$B105), "",Games!A105)</f>
        <v/>
      </c>
      <c r="B105" s="56" t="str">
        <f>IF(ISBLANK(Games!$B105), "",Games!B105)</f>
        <v/>
      </c>
      <c r="C105" s="56" t="str">
        <f>IF(ISBLANK(Games!$B105), "",Games!C105)</f>
        <v/>
      </c>
      <c r="D105" s="57" t="str">
        <f>IF(ISBLANK(Games!$B105), "",Games!D105)</f>
        <v/>
      </c>
      <c r="E105" s="57" t="str">
        <f>IF(ISBLANK(Games!$B105), "",Games!E105)</f>
        <v/>
      </c>
      <c r="F105" s="45" t="e">
        <f>'Calc - Win Probability'!N105</f>
        <v>#N/A</v>
      </c>
      <c r="G105" s="23" t="str">
        <f>Games!H105</f>
        <v/>
      </c>
      <c r="H105" s="46" t="str">
        <f>IF(ISBLANK(Games!B105), "", IF('Prediction Log'!$D105&lt;0, 'Prediction Log'!$B105, 'Prediction Log'!$C105))</f>
        <v/>
      </c>
      <c r="I105" s="47" t="str">
        <f>IF(ISBLANK(Games!$B105), "",Games!F105)</f>
        <v/>
      </c>
      <c r="J105" s="47" t="e">
        <f>IF('Prediction Log'!$F105&gt;0.5, 'Prediction Log'!$B105, IF('Prediction Log'!$F105&lt;0.5, 'Prediction Log'!$C105, "PICK"))</f>
        <v>#N/A</v>
      </c>
      <c r="K105" s="48" t="str">
        <f>IF(ISBLANK(Games!B105), "",IF('Prediction Log'!$J105='Prediction Log'!$B105, 'Prediction Log'!$F105, 1-'Prediction Log'!$F105))</f>
        <v/>
      </c>
      <c r="L105" s="49" t="str">
        <f>IF(ISBLANK(Games!$B105), "",Games!I105)</f>
        <v/>
      </c>
      <c r="M105" s="60" t="str">
        <f>IF(ISBLANK(Table3[[#This Row],[Home Final]]), "",IF(Table3[[#This Row],[Home Final]]&gt;Table3[[#This Row],[Away Final]],Table3[[#This Row],[Home]],Table3[[#This Row],[Away]]))</f>
        <v/>
      </c>
      <c r="N105" s="50"/>
      <c r="O105" s="50"/>
      <c r="P105" s="21" t="str">
        <f>IF(ISBLANK('Prediction Log'!$N105), "",'Prediction Log'!$O105-'Prediction Log'!$N105)</f>
        <v/>
      </c>
      <c r="Q105" s="51" t="str">
        <f>IF(ISBLANK('Prediction Log'!$N105), "",IF('Prediction Log'!$M105&lt;&gt;'Prediction Log'!$H105, "Y", IF(AND('Prediction Log'!$M105='Prediction Log'!$H105, ABS((-1*'Prediction Log'!$P105))&gt;ABS('Prediction Log'!$D105)), "Y", IF('Prediction Log'!$D105='Prediction Log'!$P105, "PUSH", "N"))))</f>
        <v/>
      </c>
      <c r="R105" s="52" t="str">
        <f>IF(ISBLANK('Prediction Log'!$N105), "",IF('Prediction Log'!$P105&lt;'Prediction Log'!$D105, "Y", IF('Prediction Log'!$P105='Prediction Log'!$D105, "PUSH", "N")))</f>
        <v/>
      </c>
      <c r="S105" s="52" t="str">
        <f>IF(ISBLANK('Prediction Log'!$N105), "",IF('Prediction Log'!$P105&lt;'Prediction Log'!$E105, "Y", IF('Prediction Log'!$P105='Prediction Log'!$E105, "PUSH", "N")))</f>
        <v/>
      </c>
      <c r="T105" s="53" t="str">
        <f>IF(ISBLANK('Prediction Log'!$N105),"",IF('Prediction Log'!$M105='Prediction Log'!$H105, "Y", "N"))</f>
        <v/>
      </c>
      <c r="U105" s="53" t="str">
        <f>Table3[[#This Row],[Home Team Covered Market]]</f>
        <v/>
      </c>
      <c r="V105" s="53" t="str">
        <f>IF(ISBLANK('Prediction Log'!$N105), "",IF(AND('Prediction Log'!$T105="Y", 'Prediction Log'!$U105="Y"), "Y", "N"))</f>
        <v/>
      </c>
      <c r="W105" s="54" t="str">
        <f>IF(ISBLANK('Prediction Log'!$N105),"",IF('Prediction Log'!$M105='Prediction Log'!$I105, "Y", "N"))</f>
        <v/>
      </c>
      <c r="X105" s="54" t="str">
        <f>IF(ISBLANK('Prediction Log'!$N105), "", IF(Table3[[#This Row],[Home Team Covered Market]]=Games!H105, "Y", "N"))</f>
        <v/>
      </c>
      <c r="Y105" s="55" t="str">
        <f>IF(ISBLANK('Prediction Log'!$N105), "",IF('Prediction Log'!$J105='Prediction Log'!$M105, "Y", "N"))</f>
        <v/>
      </c>
      <c r="Z105" s="54" t="str">
        <f>IF(ISBLANK('Prediction Log'!$N105), "",IF('Prediction Log'!$I105&lt;&gt;'Prediction Log'!$M105, "N",IF(AND('Prediction Log'!$E105&gt;0, 'Prediction Log'!$P105&gt;'Prediction Log'!$E105, 'Prediction Log'!$I105='Prediction Log'!$C105), "Y", IF(AND('Prediction Log'!$E105&lt;0, 'Prediction Log'!$P105&lt;'Prediction Log'!$E105,'Prediction Log'!$I105='Prediction Log'!$B105 ), "Y", IF('Prediction Log'!$P105='Prediction Log'!$E105, "PUSH", "N")))))</f>
        <v/>
      </c>
      <c r="AA105" s="54" t="str">
        <f>IF(ISBLANK('Prediction Log'!$N105), "",IF(AND('Prediction Log'!$W105="Y", 'Prediction Log'!$X105="Y"), "Y", "N"))</f>
        <v/>
      </c>
      <c r="AB105" s="53" t="str">
        <f>IF(ISBLANK('Prediction Log'!$N105), "",IF('Prediction Log'!$D105&gt;0, 'Prediction Log'!$P105-'Prediction Log'!$D105, IF('Prediction Log'!$D105&lt;0, -'Prediction Log'!$P105+'Prediction Log'!$D105, "NA")))</f>
        <v/>
      </c>
      <c r="AC105" s="53" t="str">
        <f>IF(ISBLANK('Prediction Log'!$N105), "",ABS('Prediction Log'!$AB105))</f>
        <v/>
      </c>
      <c r="AD105" s="54" t="str">
        <f>IF(ISBLANK('Prediction Log'!$N105), "",IF('Prediction Log'!$E105&gt;0, 'Prediction Log'!$P105-'Prediction Log'!$E105, IF('Prediction Log'!$E105&lt;0, -'Prediction Log'!$P105+'Prediction Log'!$E105, "NA")))</f>
        <v/>
      </c>
      <c r="AE105" s="54" t="str">
        <f>IF(ISBLANK('Prediction Log'!$N105), "",ABS('Prediction Log'!$AD105))</f>
        <v/>
      </c>
    </row>
    <row r="106" spans="1:31" x14ac:dyDescent="0.45">
      <c r="A106" s="43" t="str">
        <f>IF(ISBLANK(Games!$B106), "",Games!A106)</f>
        <v/>
      </c>
      <c r="B106" s="43" t="str">
        <f>IF(ISBLANK(Games!$B106), "",Games!B106)</f>
        <v/>
      </c>
      <c r="C106" s="43" t="str">
        <f>IF(ISBLANK(Games!$B106), "",Games!C106)</f>
        <v/>
      </c>
      <c r="D106" s="44" t="str">
        <f>IF(ISBLANK(Games!$B106), "",Games!D106)</f>
        <v/>
      </c>
      <c r="E106" s="44" t="str">
        <f>IF(ISBLANK(Games!$B106), "",Games!E106)</f>
        <v/>
      </c>
      <c r="F106" s="45" t="e">
        <f>'Calc - Win Probability'!N106</f>
        <v>#N/A</v>
      </c>
      <c r="G106" s="23" t="str">
        <f>Games!H106</f>
        <v/>
      </c>
      <c r="H106" s="46" t="str">
        <f>IF(ISBLANK(Games!B106), "", IF('Prediction Log'!$D106&lt;0, 'Prediction Log'!$B106, 'Prediction Log'!$C106))</f>
        <v/>
      </c>
      <c r="I106" s="47" t="str">
        <f>IF(ISBLANK(Games!$B106), "",Games!F106)</f>
        <v/>
      </c>
      <c r="J106" s="47" t="e">
        <f>IF('Prediction Log'!$F106&gt;0.5, 'Prediction Log'!$B106, IF('Prediction Log'!$F106&lt;0.5, 'Prediction Log'!$C106, "PICK"))</f>
        <v>#N/A</v>
      </c>
      <c r="K106" s="48" t="str">
        <f>IF(ISBLANK(Games!B106), "",IF('Prediction Log'!$J106='Prediction Log'!$B106, 'Prediction Log'!$F106, 1-'Prediction Log'!$F106))</f>
        <v/>
      </c>
      <c r="L106" s="49" t="str">
        <f>IF(ISBLANK(Games!$B106), "",Games!I106)</f>
        <v/>
      </c>
      <c r="M106" s="60" t="str">
        <f>IF(ISBLANK(Table3[[#This Row],[Home Final]]), "",IF(Table3[[#This Row],[Home Final]]&gt;Table3[[#This Row],[Away Final]],Table3[[#This Row],[Home]],Table3[[#This Row],[Away]]))</f>
        <v/>
      </c>
      <c r="N106" s="50"/>
      <c r="O106" s="50"/>
      <c r="P106" s="21" t="str">
        <f>IF(ISBLANK('Prediction Log'!$N106), "",'Prediction Log'!$O106-'Prediction Log'!$N106)</f>
        <v/>
      </c>
      <c r="Q106" s="51" t="str">
        <f>IF(ISBLANK('Prediction Log'!$N106), "",IF('Prediction Log'!$M106&lt;&gt;'Prediction Log'!$H106, "Y", IF(AND('Prediction Log'!$M106='Prediction Log'!$H106, ABS((-1*'Prediction Log'!$P106))&gt;ABS('Prediction Log'!$D106)), "Y", IF('Prediction Log'!$D106='Prediction Log'!$P106, "PUSH", "N"))))</f>
        <v/>
      </c>
      <c r="R106" s="52" t="str">
        <f>IF(ISBLANK('Prediction Log'!$N106), "",IF('Prediction Log'!$P106&lt;'Prediction Log'!$D106, "Y", IF('Prediction Log'!$P106='Prediction Log'!$D106, "PUSH", "N")))</f>
        <v/>
      </c>
      <c r="S106" s="52" t="str">
        <f>IF(ISBLANK('Prediction Log'!$N106), "",IF('Prediction Log'!$P106&lt;'Prediction Log'!$E106, "Y", IF('Prediction Log'!$P106='Prediction Log'!$E106, "PUSH", "N")))</f>
        <v/>
      </c>
      <c r="T106" s="53" t="str">
        <f>IF(ISBLANK('Prediction Log'!$N106),"",IF('Prediction Log'!$M106='Prediction Log'!$H106, "Y", "N"))</f>
        <v/>
      </c>
      <c r="U106" s="53" t="str">
        <f>Table3[[#This Row],[Home Team Covered Market]]</f>
        <v/>
      </c>
      <c r="V106" s="53" t="str">
        <f>IF(ISBLANK('Prediction Log'!$N106), "",IF(AND('Prediction Log'!$T106="Y", 'Prediction Log'!$U106="Y"), "Y", "N"))</f>
        <v/>
      </c>
      <c r="W106" s="54" t="str">
        <f>IF(ISBLANK('Prediction Log'!$N106),"",IF('Prediction Log'!$M106='Prediction Log'!$I106, "Y", "N"))</f>
        <v/>
      </c>
      <c r="X106" s="54" t="str">
        <f>IF(ISBLANK('Prediction Log'!$N106), "", IF(Table3[[#This Row],[Home Team Covered Market]]=Games!H106, "Y", "N"))</f>
        <v/>
      </c>
      <c r="Y106" s="55" t="str">
        <f>IF(ISBLANK('Prediction Log'!$N106), "",IF('Prediction Log'!$J106='Prediction Log'!$M106, "Y", "N"))</f>
        <v/>
      </c>
      <c r="Z106" s="54" t="str">
        <f>IF(ISBLANK('Prediction Log'!$N106), "",IF('Prediction Log'!$I106&lt;&gt;'Prediction Log'!$M106, "N",IF(AND('Prediction Log'!$E106&gt;0, 'Prediction Log'!$P106&gt;'Prediction Log'!$E106, 'Prediction Log'!$I106='Prediction Log'!$C106), "Y", IF(AND('Prediction Log'!$E106&lt;0, 'Prediction Log'!$P106&lt;'Prediction Log'!$E106,'Prediction Log'!$I106='Prediction Log'!$B106 ), "Y", IF('Prediction Log'!$P106='Prediction Log'!$E106, "PUSH", "N")))))</f>
        <v/>
      </c>
      <c r="AA106" s="54" t="str">
        <f>IF(ISBLANK('Prediction Log'!$N106), "",IF(AND('Prediction Log'!$W106="Y", 'Prediction Log'!$X106="Y"), "Y", "N"))</f>
        <v/>
      </c>
      <c r="AB106" s="53" t="str">
        <f>IF(ISBLANK('Prediction Log'!$N106), "",IF('Prediction Log'!$D106&gt;0, 'Prediction Log'!$P106-'Prediction Log'!$D106, IF('Prediction Log'!$D106&lt;0, -'Prediction Log'!$P106+'Prediction Log'!$D106, "NA")))</f>
        <v/>
      </c>
      <c r="AC106" s="53" t="str">
        <f>IF(ISBLANK('Prediction Log'!$N106), "",ABS('Prediction Log'!$AB106))</f>
        <v/>
      </c>
      <c r="AD106" s="54" t="str">
        <f>IF(ISBLANK('Prediction Log'!$N106), "",IF('Prediction Log'!$E106&gt;0, 'Prediction Log'!$P106-'Prediction Log'!$E106, IF('Prediction Log'!$E106&lt;0, -'Prediction Log'!$P106+'Prediction Log'!$E106, "NA")))</f>
        <v/>
      </c>
      <c r="AE106" s="54" t="str">
        <f>IF(ISBLANK('Prediction Log'!$N106), "",ABS('Prediction Log'!$AD106))</f>
        <v/>
      </c>
    </row>
    <row r="107" spans="1:31" x14ac:dyDescent="0.45">
      <c r="A107" s="56" t="str">
        <f>IF(ISBLANK(Games!$B107), "",Games!A107)</f>
        <v/>
      </c>
      <c r="B107" s="56" t="str">
        <f>IF(ISBLANK(Games!$B107), "",Games!B107)</f>
        <v/>
      </c>
      <c r="C107" s="56" t="str">
        <f>IF(ISBLANK(Games!$B107), "",Games!C107)</f>
        <v/>
      </c>
      <c r="D107" s="57" t="str">
        <f>IF(ISBLANK(Games!$B107), "",Games!D107)</f>
        <v/>
      </c>
      <c r="E107" s="57" t="str">
        <f>IF(ISBLANK(Games!$B107), "",Games!E107)</f>
        <v/>
      </c>
      <c r="F107" s="45" t="e">
        <f>'Calc - Win Probability'!N107</f>
        <v>#N/A</v>
      </c>
      <c r="G107" s="23" t="str">
        <f>Games!H107</f>
        <v/>
      </c>
      <c r="H107" s="46" t="str">
        <f>IF(ISBLANK(Games!B107), "", IF('Prediction Log'!$D107&lt;0, 'Prediction Log'!$B107, 'Prediction Log'!$C107))</f>
        <v/>
      </c>
      <c r="I107" s="47" t="str">
        <f>IF(ISBLANK(Games!$B107), "",Games!F107)</f>
        <v/>
      </c>
      <c r="J107" s="47" t="e">
        <f>IF('Prediction Log'!$F107&gt;0.5, 'Prediction Log'!$B107, IF('Prediction Log'!$F107&lt;0.5, 'Prediction Log'!$C107, "PICK"))</f>
        <v>#N/A</v>
      </c>
      <c r="K107" s="48" t="str">
        <f>IF(ISBLANK(Games!B107), "",IF('Prediction Log'!$J107='Prediction Log'!$B107, 'Prediction Log'!$F107, 1-'Prediction Log'!$F107))</f>
        <v/>
      </c>
      <c r="L107" s="49" t="str">
        <f>IF(ISBLANK(Games!$B107), "",Games!I107)</f>
        <v/>
      </c>
      <c r="M107" s="60" t="str">
        <f>IF(ISBLANK(Table3[[#This Row],[Home Final]]), "",IF(Table3[[#This Row],[Home Final]]&gt;Table3[[#This Row],[Away Final]],Table3[[#This Row],[Home]],Table3[[#This Row],[Away]]))</f>
        <v/>
      </c>
      <c r="N107" s="50"/>
      <c r="O107" s="50"/>
      <c r="P107" s="21" t="str">
        <f>IF(ISBLANK('Prediction Log'!$N107), "",'Prediction Log'!$O107-'Prediction Log'!$N107)</f>
        <v/>
      </c>
      <c r="Q107" s="51" t="str">
        <f>IF(ISBLANK('Prediction Log'!$N107), "",IF('Prediction Log'!$M107&lt;&gt;'Prediction Log'!$H107, "Y", IF(AND('Prediction Log'!$M107='Prediction Log'!$H107, ABS((-1*'Prediction Log'!$P107))&gt;ABS('Prediction Log'!$D107)), "Y", IF('Prediction Log'!$D107='Prediction Log'!$P107, "PUSH", "N"))))</f>
        <v/>
      </c>
      <c r="R107" s="52" t="str">
        <f>IF(ISBLANK('Prediction Log'!$N107), "",IF('Prediction Log'!$P107&lt;'Prediction Log'!$D107, "Y", IF('Prediction Log'!$P107='Prediction Log'!$D107, "PUSH", "N")))</f>
        <v/>
      </c>
      <c r="S107" s="52" t="str">
        <f>IF(ISBLANK('Prediction Log'!$N107), "",IF('Prediction Log'!$P107&lt;'Prediction Log'!$E107, "Y", IF('Prediction Log'!$P107='Prediction Log'!$E107, "PUSH", "N")))</f>
        <v/>
      </c>
      <c r="T107" s="53" t="str">
        <f>IF(ISBLANK('Prediction Log'!$N107),"",IF('Prediction Log'!$M107='Prediction Log'!$H107, "Y", "N"))</f>
        <v/>
      </c>
      <c r="U107" s="53" t="str">
        <f>Table3[[#This Row],[Home Team Covered Market]]</f>
        <v/>
      </c>
      <c r="V107" s="53" t="str">
        <f>IF(ISBLANK('Prediction Log'!$N107), "",IF(AND('Prediction Log'!$T107="Y", 'Prediction Log'!$U107="Y"), "Y", "N"))</f>
        <v/>
      </c>
      <c r="W107" s="54" t="str">
        <f>IF(ISBLANK('Prediction Log'!$N107),"",IF('Prediction Log'!$M107='Prediction Log'!$I107, "Y", "N"))</f>
        <v/>
      </c>
      <c r="X107" s="54" t="str">
        <f>IF(ISBLANK('Prediction Log'!$N107), "", IF(Table3[[#This Row],[Home Team Covered Market]]=Games!H107, "Y", "N"))</f>
        <v/>
      </c>
      <c r="Y107" s="55" t="str">
        <f>IF(ISBLANK('Prediction Log'!$N107), "",IF('Prediction Log'!$J107='Prediction Log'!$M107, "Y", "N"))</f>
        <v/>
      </c>
      <c r="Z107" s="54" t="str">
        <f>IF(ISBLANK('Prediction Log'!$N107), "",IF('Prediction Log'!$I107&lt;&gt;'Prediction Log'!$M107, "N",IF(AND('Prediction Log'!$E107&gt;0, 'Prediction Log'!$P107&gt;'Prediction Log'!$E107, 'Prediction Log'!$I107='Prediction Log'!$C107), "Y", IF(AND('Prediction Log'!$E107&lt;0, 'Prediction Log'!$P107&lt;'Prediction Log'!$E107,'Prediction Log'!$I107='Prediction Log'!$B107 ), "Y", IF('Prediction Log'!$P107='Prediction Log'!$E107, "PUSH", "N")))))</f>
        <v/>
      </c>
      <c r="AA107" s="54" t="str">
        <f>IF(ISBLANK('Prediction Log'!$N107), "",IF(AND('Prediction Log'!$W107="Y", 'Prediction Log'!$X107="Y"), "Y", "N"))</f>
        <v/>
      </c>
      <c r="AB107" s="53" t="str">
        <f>IF(ISBLANK('Prediction Log'!$N107), "",IF('Prediction Log'!$D107&gt;0, 'Prediction Log'!$P107-'Prediction Log'!$D107, IF('Prediction Log'!$D107&lt;0, -'Prediction Log'!$P107+'Prediction Log'!$D107, "NA")))</f>
        <v/>
      </c>
      <c r="AC107" s="53" t="str">
        <f>IF(ISBLANK('Prediction Log'!$N107), "",ABS('Prediction Log'!$AB107))</f>
        <v/>
      </c>
      <c r="AD107" s="54" t="str">
        <f>IF(ISBLANK('Prediction Log'!$N107), "",IF('Prediction Log'!$E107&gt;0, 'Prediction Log'!$P107-'Prediction Log'!$E107, IF('Prediction Log'!$E107&lt;0, -'Prediction Log'!$P107+'Prediction Log'!$E107, "NA")))</f>
        <v/>
      </c>
      <c r="AE107" s="54" t="str">
        <f>IF(ISBLANK('Prediction Log'!$N107), "",ABS('Prediction Log'!$AD107))</f>
        <v/>
      </c>
    </row>
    <row r="108" spans="1:31" x14ac:dyDescent="0.45">
      <c r="A108" s="43" t="str">
        <f>IF(ISBLANK(Games!$B108), "",Games!A108)</f>
        <v/>
      </c>
      <c r="B108" s="43" t="str">
        <f>IF(ISBLANK(Games!$B108), "",Games!B108)</f>
        <v/>
      </c>
      <c r="C108" s="43" t="str">
        <f>IF(ISBLANK(Games!$B108), "",Games!C108)</f>
        <v/>
      </c>
      <c r="D108" s="44" t="str">
        <f>IF(ISBLANK(Games!$B108), "",Games!D108)</f>
        <v/>
      </c>
      <c r="E108" s="44" t="str">
        <f>IF(ISBLANK(Games!$B108), "",Games!E108)</f>
        <v/>
      </c>
      <c r="F108" s="45" t="e">
        <f>'Calc - Win Probability'!N108</f>
        <v>#N/A</v>
      </c>
      <c r="G108" s="23" t="str">
        <f>Games!H108</f>
        <v/>
      </c>
      <c r="H108" s="46" t="str">
        <f>IF(ISBLANK(Games!B108), "", IF('Prediction Log'!$D108&lt;0, 'Prediction Log'!$B108, 'Prediction Log'!$C108))</f>
        <v/>
      </c>
      <c r="I108" s="47" t="str">
        <f>IF(ISBLANK(Games!$B108), "",Games!F108)</f>
        <v/>
      </c>
      <c r="J108" s="47" t="e">
        <f>IF('Prediction Log'!$F108&gt;0.5, 'Prediction Log'!$B108, IF('Prediction Log'!$F108&lt;0.5, 'Prediction Log'!$C108, "PICK"))</f>
        <v>#N/A</v>
      </c>
      <c r="K108" s="48" t="str">
        <f>IF(ISBLANK(Games!B108), "",IF('Prediction Log'!$J108='Prediction Log'!$B108, 'Prediction Log'!$F108, 1-'Prediction Log'!$F108))</f>
        <v/>
      </c>
      <c r="L108" s="49" t="str">
        <f>IF(ISBLANK(Games!$B108), "",Games!I108)</f>
        <v/>
      </c>
      <c r="M108" s="60" t="str">
        <f>IF(ISBLANK(Table3[[#This Row],[Home Final]]), "",IF(Table3[[#This Row],[Home Final]]&gt;Table3[[#This Row],[Away Final]],Table3[[#This Row],[Home]],Table3[[#This Row],[Away]]))</f>
        <v/>
      </c>
      <c r="N108" s="50"/>
      <c r="O108" s="50"/>
      <c r="P108" s="21" t="str">
        <f>IF(ISBLANK('Prediction Log'!$N108), "",'Prediction Log'!$O108-'Prediction Log'!$N108)</f>
        <v/>
      </c>
      <c r="Q108" s="51" t="str">
        <f>IF(ISBLANK('Prediction Log'!$N108), "",IF('Prediction Log'!$M108&lt;&gt;'Prediction Log'!$H108, "Y", IF(AND('Prediction Log'!$M108='Prediction Log'!$H108, ABS((-1*'Prediction Log'!$P108))&gt;ABS('Prediction Log'!$D108)), "Y", IF('Prediction Log'!$D108='Prediction Log'!$P108, "PUSH", "N"))))</f>
        <v/>
      </c>
      <c r="R108" s="52" t="str">
        <f>IF(ISBLANK('Prediction Log'!$N108), "",IF('Prediction Log'!$P108&lt;'Prediction Log'!$D108, "Y", IF('Prediction Log'!$P108='Prediction Log'!$D108, "PUSH", "N")))</f>
        <v/>
      </c>
      <c r="S108" s="52" t="str">
        <f>IF(ISBLANK('Prediction Log'!$N108), "",IF('Prediction Log'!$P108&lt;'Prediction Log'!$E108, "Y", IF('Prediction Log'!$P108='Prediction Log'!$E108, "PUSH", "N")))</f>
        <v/>
      </c>
      <c r="T108" s="53" t="str">
        <f>IF(ISBLANK('Prediction Log'!$N108),"",IF('Prediction Log'!$M108='Prediction Log'!$H108, "Y", "N"))</f>
        <v/>
      </c>
      <c r="U108" s="53" t="str">
        <f>Table3[[#This Row],[Home Team Covered Market]]</f>
        <v/>
      </c>
      <c r="V108" s="53" t="str">
        <f>IF(ISBLANK('Prediction Log'!$N108), "",IF(AND('Prediction Log'!$T108="Y", 'Prediction Log'!$U108="Y"), "Y", "N"))</f>
        <v/>
      </c>
      <c r="W108" s="54" t="str">
        <f>IF(ISBLANK('Prediction Log'!$N108),"",IF('Prediction Log'!$M108='Prediction Log'!$I108, "Y", "N"))</f>
        <v/>
      </c>
      <c r="X108" s="54" t="str">
        <f>IF(ISBLANK('Prediction Log'!$N108), "", IF(Table3[[#This Row],[Home Team Covered Market]]=Games!H108, "Y", "N"))</f>
        <v/>
      </c>
      <c r="Y108" s="55" t="str">
        <f>IF(ISBLANK('Prediction Log'!$N108), "",IF('Prediction Log'!$J108='Prediction Log'!$M108, "Y", "N"))</f>
        <v/>
      </c>
      <c r="Z108" s="54" t="str">
        <f>IF(ISBLANK('Prediction Log'!$N108), "",IF('Prediction Log'!$I108&lt;&gt;'Prediction Log'!$M108, "N",IF(AND('Prediction Log'!$E108&gt;0, 'Prediction Log'!$P108&gt;'Prediction Log'!$E108, 'Prediction Log'!$I108='Prediction Log'!$C108), "Y", IF(AND('Prediction Log'!$E108&lt;0, 'Prediction Log'!$P108&lt;'Prediction Log'!$E108,'Prediction Log'!$I108='Prediction Log'!$B108 ), "Y", IF('Prediction Log'!$P108='Prediction Log'!$E108, "PUSH", "N")))))</f>
        <v/>
      </c>
      <c r="AA108" s="54" t="str">
        <f>IF(ISBLANK('Prediction Log'!$N108), "",IF(AND('Prediction Log'!$W108="Y", 'Prediction Log'!$X108="Y"), "Y", "N"))</f>
        <v/>
      </c>
      <c r="AB108" s="53" t="str">
        <f>IF(ISBLANK('Prediction Log'!$N108), "",IF('Prediction Log'!$D108&gt;0, 'Prediction Log'!$P108-'Prediction Log'!$D108, IF('Prediction Log'!$D108&lt;0, -'Prediction Log'!$P108+'Prediction Log'!$D108, "NA")))</f>
        <v/>
      </c>
      <c r="AC108" s="53" t="str">
        <f>IF(ISBLANK('Prediction Log'!$N108), "",ABS('Prediction Log'!$AB108))</f>
        <v/>
      </c>
      <c r="AD108" s="54" t="str">
        <f>IF(ISBLANK('Prediction Log'!$N108), "",IF('Prediction Log'!$E108&gt;0, 'Prediction Log'!$P108-'Prediction Log'!$E108, IF('Prediction Log'!$E108&lt;0, -'Prediction Log'!$P108+'Prediction Log'!$E108, "NA")))</f>
        <v/>
      </c>
      <c r="AE108" s="54" t="str">
        <f>IF(ISBLANK('Prediction Log'!$N108), "",ABS('Prediction Log'!$AD108))</f>
        <v/>
      </c>
    </row>
    <row r="109" spans="1:31" x14ac:dyDescent="0.45">
      <c r="A109" s="56" t="str">
        <f>IF(ISBLANK(Games!$B109), "",Games!A109)</f>
        <v/>
      </c>
      <c r="B109" s="56" t="str">
        <f>IF(ISBLANK(Games!$B109), "",Games!B109)</f>
        <v/>
      </c>
      <c r="C109" s="56" t="str">
        <f>IF(ISBLANK(Games!$B109), "",Games!C109)</f>
        <v/>
      </c>
      <c r="D109" s="57" t="str">
        <f>IF(ISBLANK(Games!$B109), "",Games!D109)</f>
        <v/>
      </c>
      <c r="E109" s="57" t="str">
        <f>IF(ISBLANK(Games!$B109), "",Games!E109)</f>
        <v/>
      </c>
      <c r="F109" s="45" t="e">
        <f>'Calc - Win Probability'!N109</f>
        <v>#N/A</v>
      </c>
      <c r="G109" s="23" t="str">
        <f>Games!H109</f>
        <v/>
      </c>
      <c r="H109" s="46" t="str">
        <f>IF(ISBLANK(Games!B109), "", IF('Prediction Log'!$D109&lt;0, 'Prediction Log'!$B109, 'Prediction Log'!$C109))</f>
        <v/>
      </c>
      <c r="I109" s="47" t="str">
        <f>IF(ISBLANK(Games!$B109), "",Games!F109)</f>
        <v/>
      </c>
      <c r="J109" s="47" t="e">
        <f>IF('Prediction Log'!$F109&gt;0.5, 'Prediction Log'!$B109, IF('Prediction Log'!$F109&lt;0.5, 'Prediction Log'!$C109, "PICK"))</f>
        <v>#N/A</v>
      </c>
      <c r="K109" s="48" t="str">
        <f>IF(ISBLANK(Games!B109), "",IF('Prediction Log'!$J109='Prediction Log'!$B109, 'Prediction Log'!$F109, 1-'Prediction Log'!$F109))</f>
        <v/>
      </c>
      <c r="L109" s="49" t="str">
        <f>IF(ISBLANK(Games!$B109), "",Games!I109)</f>
        <v/>
      </c>
      <c r="M109" s="60" t="str">
        <f>IF(ISBLANK(Table3[[#This Row],[Home Final]]), "",IF(Table3[[#This Row],[Home Final]]&gt;Table3[[#This Row],[Away Final]],Table3[[#This Row],[Home]],Table3[[#This Row],[Away]]))</f>
        <v/>
      </c>
      <c r="N109" s="50"/>
      <c r="O109" s="50"/>
      <c r="P109" s="21" t="str">
        <f>IF(ISBLANK('Prediction Log'!$N109), "",'Prediction Log'!$O109-'Prediction Log'!$N109)</f>
        <v/>
      </c>
      <c r="Q109" s="51" t="str">
        <f>IF(ISBLANK('Prediction Log'!$N109), "",IF('Prediction Log'!$M109&lt;&gt;'Prediction Log'!$H109, "Y", IF(AND('Prediction Log'!$M109='Prediction Log'!$H109, ABS((-1*'Prediction Log'!$P109))&gt;ABS('Prediction Log'!$D109)), "Y", IF('Prediction Log'!$D109='Prediction Log'!$P109, "PUSH", "N"))))</f>
        <v/>
      </c>
      <c r="R109" s="52" t="str">
        <f>IF(ISBLANK('Prediction Log'!$N109), "",IF('Prediction Log'!$P109&lt;'Prediction Log'!$D109, "Y", IF('Prediction Log'!$P109='Prediction Log'!$D109, "PUSH", "N")))</f>
        <v/>
      </c>
      <c r="S109" s="52" t="str">
        <f>IF(ISBLANK('Prediction Log'!$N109), "",IF('Prediction Log'!$P109&lt;'Prediction Log'!$E109, "Y", IF('Prediction Log'!$P109='Prediction Log'!$E109, "PUSH", "N")))</f>
        <v/>
      </c>
      <c r="T109" s="53" t="str">
        <f>IF(ISBLANK('Prediction Log'!$N109),"",IF('Prediction Log'!$M109='Prediction Log'!$H109, "Y", "N"))</f>
        <v/>
      </c>
      <c r="U109" s="53" t="str">
        <f>Table3[[#This Row],[Home Team Covered Market]]</f>
        <v/>
      </c>
      <c r="V109" s="53" t="str">
        <f>IF(ISBLANK('Prediction Log'!$N109), "",IF(AND('Prediction Log'!$T109="Y", 'Prediction Log'!$U109="Y"), "Y", "N"))</f>
        <v/>
      </c>
      <c r="W109" s="54" t="str">
        <f>IF(ISBLANK('Prediction Log'!$N109),"",IF('Prediction Log'!$M109='Prediction Log'!$I109, "Y", "N"))</f>
        <v/>
      </c>
      <c r="X109" s="54" t="str">
        <f>IF(ISBLANK('Prediction Log'!$N109), "", IF(Table3[[#This Row],[Home Team Covered Market]]=Games!H109, "Y", "N"))</f>
        <v/>
      </c>
      <c r="Y109" s="55" t="str">
        <f>IF(ISBLANK('Prediction Log'!$N109), "",IF('Prediction Log'!$J109='Prediction Log'!$M109, "Y", "N"))</f>
        <v/>
      </c>
      <c r="Z109" s="54" t="str">
        <f>IF(ISBLANK('Prediction Log'!$N109), "",IF('Prediction Log'!$I109&lt;&gt;'Prediction Log'!$M109, "N",IF(AND('Prediction Log'!$E109&gt;0, 'Prediction Log'!$P109&gt;'Prediction Log'!$E109, 'Prediction Log'!$I109='Prediction Log'!$C109), "Y", IF(AND('Prediction Log'!$E109&lt;0, 'Prediction Log'!$P109&lt;'Prediction Log'!$E109,'Prediction Log'!$I109='Prediction Log'!$B109 ), "Y", IF('Prediction Log'!$P109='Prediction Log'!$E109, "PUSH", "N")))))</f>
        <v/>
      </c>
      <c r="AA109" s="54" t="str">
        <f>IF(ISBLANK('Prediction Log'!$N109), "",IF(AND('Prediction Log'!$W109="Y", 'Prediction Log'!$X109="Y"), "Y", "N"))</f>
        <v/>
      </c>
      <c r="AB109" s="53" t="str">
        <f>IF(ISBLANK('Prediction Log'!$N109), "",IF('Prediction Log'!$D109&gt;0, 'Prediction Log'!$P109-'Prediction Log'!$D109, IF('Prediction Log'!$D109&lt;0, -'Prediction Log'!$P109+'Prediction Log'!$D109, "NA")))</f>
        <v/>
      </c>
      <c r="AC109" s="53" t="str">
        <f>IF(ISBLANK('Prediction Log'!$N109), "",ABS('Prediction Log'!$AB109))</f>
        <v/>
      </c>
      <c r="AD109" s="54" t="str">
        <f>IF(ISBLANK('Prediction Log'!$N109), "",IF('Prediction Log'!$E109&gt;0, 'Prediction Log'!$P109-'Prediction Log'!$E109, IF('Prediction Log'!$E109&lt;0, -'Prediction Log'!$P109+'Prediction Log'!$E109, "NA")))</f>
        <v/>
      </c>
      <c r="AE109" s="54" t="str">
        <f>IF(ISBLANK('Prediction Log'!$N109), "",ABS('Prediction Log'!$AD109))</f>
        <v/>
      </c>
    </row>
    <row r="110" spans="1:31" x14ac:dyDescent="0.45">
      <c r="A110" s="43" t="str">
        <f>IF(ISBLANK(Games!$B110), "",Games!A110)</f>
        <v/>
      </c>
      <c r="B110" s="43" t="str">
        <f>IF(ISBLANK(Games!$B110), "",Games!B110)</f>
        <v/>
      </c>
      <c r="C110" s="43" t="str">
        <f>IF(ISBLANK(Games!$B110), "",Games!C110)</f>
        <v/>
      </c>
      <c r="D110" s="44" t="str">
        <f>IF(ISBLANK(Games!$B110), "",Games!D110)</f>
        <v/>
      </c>
      <c r="E110" s="44" t="str">
        <f>IF(ISBLANK(Games!$B110), "",Games!E110)</f>
        <v/>
      </c>
      <c r="F110" s="45" t="e">
        <f>'Calc - Win Probability'!N110</f>
        <v>#N/A</v>
      </c>
      <c r="G110" s="23" t="str">
        <f>Games!H110</f>
        <v/>
      </c>
      <c r="H110" s="46" t="str">
        <f>IF(ISBLANK(Games!B110), "", IF('Prediction Log'!$D110&lt;0, 'Prediction Log'!$B110, 'Prediction Log'!$C110))</f>
        <v/>
      </c>
      <c r="I110" s="47" t="str">
        <f>IF(ISBLANK(Games!$B110), "",Games!F110)</f>
        <v/>
      </c>
      <c r="J110" s="47" t="e">
        <f>IF('Prediction Log'!$F110&gt;0.5, 'Prediction Log'!$B110, IF('Prediction Log'!$F110&lt;0.5, 'Prediction Log'!$C110, "PICK"))</f>
        <v>#N/A</v>
      </c>
      <c r="K110" s="48" t="str">
        <f>IF(ISBLANK(Games!B110), "",IF('Prediction Log'!$J110='Prediction Log'!$B110, 'Prediction Log'!$F110, 1-'Prediction Log'!$F110))</f>
        <v/>
      </c>
      <c r="L110" s="49" t="str">
        <f>IF(ISBLANK(Games!$B110), "",Games!I110)</f>
        <v/>
      </c>
      <c r="M110" s="60" t="str">
        <f>IF(ISBLANK(Table3[[#This Row],[Home Final]]), "",IF(Table3[[#This Row],[Home Final]]&gt;Table3[[#This Row],[Away Final]],Table3[[#This Row],[Home]],Table3[[#This Row],[Away]]))</f>
        <v/>
      </c>
      <c r="N110" s="50"/>
      <c r="O110" s="50"/>
      <c r="P110" s="21" t="str">
        <f>IF(ISBLANK('Prediction Log'!$N110), "",'Prediction Log'!$O110-'Prediction Log'!$N110)</f>
        <v/>
      </c>
      <c r="Q110" s="51" t="str">
        <f>IF(ISBLANK('Prediction Log'!$N110), "",IF('Prediction Log'!$M110&lt;&gt;'Prediction Log'!$H110, "Y", IF(AND('Prediction Log'!$M110='Prediction Log'!$H110, ABS((-1*'Prediction Log'!$P110))&gt;ABS('Prediction Log'!$D110)), "Y", IF('Prediction Log'!$D110='Prediction Log'!$P110, "PUSH", "N"))))</f>
        <v/>
      </c>
      <c r="R110" s="52" t="str">
        <f>IF(ISBLANK('Prediction Log'!$N110), "",IF('Prediction Log'!$P110&lt;'Prediction Log'!$D110, "Y", IF('Prediction Log'!$P110='Prediction Log'!$D110, "PUSH", "N")))</f>
        <v/>
      </c>
      <c r="S110" s="52" t="str">
        <f>IF(ISBLANK('Prediction Log'!$N110), "",IF('Prediction Log'!$P110&lt;'Prediction Log'!$E110, "Y", IF('Prediction Log'!$P110='Prediction Log'!$E110, "PUSH", "N")))</f>
        <v/>
      </c>
      <c r="T110" s="53" t="str">
        <f>IF(ISBLANK('Prediction Log'!$N110),"",IF('Prediction Log'!$M110='Prediction Log'!$H110, "Y", "N"))</f>
        <v/>
      </c>
      <c r="U110" s="53" t="str">
        <f>Table3[[#This Row],[Home Team Covered Market]]</f>
        <v/>
      </c>
      <c r="V110" s="53" t="str">
        <f>IF(ISBLANK('Prediction Log'!$N110), "",IF(AND('Prediction Log'!$T110="Y", 'Prediction Log'!$U110="Y"), "Y", "N"))</f>
        <v/>
      </c>
      <c r="W110" s="54" t="str">
        <f>IF(ISBLANK('Prediction Log'!$N110),"",IF('Prediction Log'!$M110='Prediction Log'!$I110, "Y", "N"))</f>
        <v/>
      </c>
      <c r="X110" s="54" t="str">
        <f>IF(ISBLANK('Prediction Log'!$N110), "", IF(Table3[[#This Row],[Home Team Covered Market]]=Games!H110, "Y", "N"))</f>
        <v/>
      </c>
      <c r="Y110" s="55" t="str">
        <f>IF(ISBLANK('Prediction Log'!$N110), "",IF('Prediction Log'!$J110='Prediction Log'!$M110, "Y", "N"))</f>
        <v/>
      </c>
      <c r="Z110" s="54" t="str">
        <f>IF(ISBLANK('Prediction Log'!$N110), "",IF('Prediction Log'!$I110&lt;&gt;'Prediction Log'!$M110, "N",IF(AND('Prediction Log'!$E110&gt;0, 'Prediction Log'!$P110&gt;'Prediction Log'!$E110, 'Prediction Log'!$I110='Prediction Log'!$C110), "Y", IF(AND('Prediction Log'!$E110&lt;0, 'Prediction Log'!$P110&lt;'Prediction Log'!$E110,'Prediction Log'!$I110='Prediction Log'!$B110 ), "Y", IF('Prediction Log'!$P110='Prediction Log'!$E110, "PUSH", "N")))))</f>
        <v/>
      </c>
      <c r="AA110" s="54" t="str">
        <f>IF(ISBLANK('Prediction Log'!$N110), "",IF(AND('Prediction Log'!$W110="Y", 'Prediction Log'!$X110="Y"), "Y", "N"))</f>
        <v/>
      </c>
      <c r="AB110" s="53" t="str">
        <f>IF(ISBLANK('Prediction Log'!$N110), "",IF('Prediction Log'!$D110&gt;0, 'Prediction Log'!$P110-'Prediction Log'!$D110, IF('Prediction Log'!$D110&lt;0, -'Prediction Log'!$P110+'Prediction Log'!$D110, "NA")))</f>
        <v/>
      </c>
      <c r="AC110" s="53" t="str">
        <f>IF(ISBLANK('Prediction Log'!$N110), "",ABS('Prediction Log'!$AB110))</f>
        <v/>
      </c>
      <c r="AD110" s="54" t="str">
        <f>IF(ISBLANK('Prediction Log'!$N110), "",IF('Prediction Log'!$E110&gt;0, 'Prediction Log'!$P110-'Prediction Log'!$E110, IF('Prediction Log'!$E110&lt;0, -'Prediction Log'!$P110+'Prediction Log'!$E110, "NA")))</f>
        <v/>
      </c>
      <c r="AE110" s="54" t="str">
        <f>IF(ISBLANK('Prediction Log'!$N110), "",ABS('Prediction Log'!$AD110))</f>
        <v/>
      </c>
    </row>
    <row r="111" spans="1:31" x14ac:dyDescent="0.45">
      <c r="A111" s="56" t="str">
        <f>IF(ISBLANK(Games!$B111), "",Games!A111)</f>
        <v/>
      </c>
      <c r="B111" s="56" t="str">
        <f>IF(ISBLANK(Games!$B111), "",Games!B111)</f>
        <v/>
      </c>
      <c r="C111" s="56" t="str">
        <f>IF(ISBLANK(Games!$B111), "",Games!C111)</f>
        <v/>
      </c>
      <c r="D111" s="57" t="str">
        <f>IF(ISBLANK(Games!$B111), "",Games!D111)</f>
        <v/>
      </c>
      <c r="E111" s="57" t="str">
        <f>IF(ISBLANK(Games!$B111), "",Games!E111)</f>
        <v/>
      </c>
      <c r="F111" s="45" t="e">
        <f>'Calc - Win Probability'!N111</f>
        <v>#N/A</v>
      </c>
      <c r="G111" s="23" t="str">
        <f>Games!H111</f>
        <v/>
      </c>
      <c r="H111" s="46" t="str">
        <f>IF(ISBLANK(Games!B111), "", IF('Prediction Log'!$D111&lt;0, 'Prediction Log'!$B111, 'Prediction Log'!$C111))</f>
        <v/>
      </c>
      <c r="I111" s="47" t="str">
        <f>IF(ISBLANK(Games!$B111), "",Games!F111)</f>
        <v/>
      </c>
      <c r="J111" s="47" t="e">
        <f>IF('Prediction Log'!$F111&gt;0.5, 'Prediction Log'!$B111, IF('Prediction Log'!$F111&lt;0.5, 'Prediction Log'!$C111, "PICK"))</f>
        <v>#N/A</v>
      </c>
      <c r="K111" s="48" t="str">
        <f>IF(ISBLANK(Games!B111), "",IF('Prediction Log'!$J111='Prediction Log'!$B111, 'Prediction Log'!$F111, 1-'Prediction Log'!$F111))</f>
        <v/>
      </c>
      <c r="L111" s="49" t="str">
        <f>IF(ISBLANK(Games!$B111), "",Games!I111)</f>
        <v/>
      </c>
      <c r="M111" s="60" t="str">
        <f>IF(ISBLANK(Table3[[#This Row],[Home Final]]), "",IF(Table3[[#This Row],[Home Final]]&gt;Table3[[#This Row],[Away Final]],Table3[[#This Row],[Home]],Table3[[#This Row],[Away]]))</f>
        <v/>
      </c>
      <c r="N111" s="50"/>
      <c r="O111" s="50"/>
      <c r="P111" s="21" t="str">
        <f>IF(ISBLANK('Prediction Log'!$N111), "",'Prediction Log'!$O111-'Prediction Log'!$N111)</f>
        <v/>
      </c>
      <c r="Q111" s="51" t="str">
        <f>IF(ISBLANK('Prediction Log'!$N111), "",IF('Prediction Log'!$M111&lt;&gt;'Prediction Log'!$H111, "Y", IF(AND('Prediction Log'!$M111='Prediction Log'!$H111, ABS((-1*'Prediction Log'!$P111))&gt;ABS('Prediction Log'!$D111)), "Y", IF('Prediction Log'!$D111='Prediction Log'!$P111, "PUSH", "N"))))</f>
        <v/>
      </c>
      <c r="R111" s="52" t="str">
        <f>IF(ISBLANK('Prediction Log'!$N111), "",IF('Prediction Log'!$P111&lt;'Prediction Log'!$D111, "Y", IF('Prediction Log'!$P111='Prediction Log'!$D111, "PUSH", "N")))</f>
        <v/>
      </c>
      <c r="S111" s="52" t="str">
        <f>IF(ISBLANK('Prediction Log'!$N111), "",IF('Prediction Log'!$P111&lt;'Prediction Log'!$E111, "Y", IF('Prediction Log'!$P111='Prediction Log'!$E111, "PUSH", "N")))</f>
        <v/>
      </c>
      <c r="T111" s="53" t="str">
        <f>IF(ISBLANK('Prediction Log'!$N111),"",IF('Prediction Log'!$M111='Prediction Log'!$H111, "Y", "N"))</f>
        <v/>
      </c>
      <c r="U111" s="53" t="str">
        <f>Table3[[#This Row],[Home Team Covered Market]]</f>
        <v/>
      </c>
      <c r="V111" s="53" t="str">
        <f>IF(ISBLANK('Prediction Log'!$N111), "",IF(AND('Prediction Log'!$T111="Y", 'Prediction Log'!$U111="Y"), "Y", "N"))</f>
        <v/>
      </c>
      <c r="W111" s="54" t="str">
        <f>IF(ISBLANK('Prediction Log'!$N111),"",IF('Prediction Log'!$M111='Prediction Log'!$I111, "Y", "N"))</f>
        <v/>
      </c>
      <c r="X111" s="54" t="str">
        <f>IF(ISBLANK('Prediction Log'!$N111), "", IF(Table3[[#This Row],[Home Team Covered Market]]=Games!H111, "Y", "N"))</f>
        <v/>
      </c>
      <c r="Y111" s="55" t="str">
        <f>IF(ISBLANK('Prediction Log'!$N111), "",IF('Prediction Log'!$J111='Prediction Log'!$M111, "Y", "N"))</f>
        <v/>
      </c>
      <c r="Z111" s="54" t="str">
        <f>IF(ISBLANK('Prediction Log'!$N111), "",IF('Prediction Log'!$I111&lt;&gt;'Prediction Log'!$M111, "N",IF(AND('Prediction Log'!$E111&gt;0, 'Prediction Log'!$P111&gt;'Prediction Log'!$E111, 'Prediction Log'!$I111='Prediction Log'!$C111), "Y", IF(AND('Prediction Log'!$E111&lt;0, 'Prediction Log'!$P111&lt;'Prediction Log'!$E111,'Prediction Log'!$I111='Prediction Log'!$B111 ), "Y", IF('Prediction Log'!$P111='Prediction Log'!$E111, "PUSH", "N")))))</f>
        <v/>
      </c>
      <c r="AA111" s="54" t="str">
        <f>IF(ISBLANK('Prediction Log'!$N111), "",IF(AND('Prediction Log'!$W111="Y", 'Prediction Log'!$X111="Y"), "Y", "N"))</f>
        <v/>
      </c>
      <c r="AB111" s="53" t="str">
        <f>IF(ISBLANK('Prediction Log'!$N111), "",IF('Prediction Log'!$D111&gt;0, 'Prediction Log'!$P111-'Prediction Log'!$D111, IF('Prediction Log'!$D111&lt;0, -'Prediction Log'!$P111+'Prediction Log'!$D111, "NA")))</f>
        <v/>
      </c>
      <c r="AC111" s="53" t="str">
        <f>IF(ISBLANK('Prediction Log'!$N111), "",ABS('Prediction Log'!$AB111))</f>
        <v/>
      </c>
      <c r="AD111" s="54" t="str">
        <f>IF(ISBLANK('Prediction Log'!$N111), "",IF('Prediction Log'!$E111&gt;0, 'Prediction Log'!$P111-'Prediction Log'!$E111, IF('Prediction Log'!$E111&lt;0, -'Prediction Log'!$P111+'Prediction Log'!$E111, "NA")))</f>
        <v/>
      </c>
      <c r="AE111" s="54" t="str">
        <f>IF(ISBLANK('Prediction Log'!$N111), "",ABS('Prediction Log'!$AD111))</f>
        <v/>
      </c>
    </row>
    <row r="112" spans="1:31" x14ac:dyDescent="0.45">
      <c r="A112" s="43" t="str">
        <f>IF(ISBLANK(Games!$B112), "",Games!A112)</f>
        <v/>
      </c>
      <c r="B112" s="43" t="str">
        <f>IF(ISBLANK(Games!$B112), "",Games!B112)</f>
        <v/>
      </c>
      <c r="C112" s="43" t="str">
        <f>IF(ISBLANK(Games!$B112), "",Games!C112)</f>
        <v/>
      </c>
      <c r="D112" s="44" t="str">
        <f>IF(ISBLANK(Games!$B112), "",Games!D112)</f>
        <v/>
      </c>
      <c r="E112" s="44" t="str">
        <f>IF(ISBLANK(Games!$B112), "",Games!E112)</f>
        <v/>
      </c>
      <c r="F112" s="45" t="e">
        <f>'Calc - Win Probability'!N112</f>
        <v>#N/A</v>
      </c>
      <c r="G112" s="23" t="str">
        <f>Games!H112</f>
        <v/>
      </c>
      <c r="H112" s="46" t="str">
        <f>IF(ISBLANK(Games!B112), "", IF('Prediction Log'!$D112&lt;0, 'Prediction Log'!$B112, 'Prediction Log'!$C112))</f>
        <v/>
      </c>
      <c r="I112" s="47" t="str">
        <f>IF(ISBLANK(Games!$B112), "",Games!F112)</f>
        <v/>
      </c>
      <c r="J112" s="47" t="e">
        <f>IF('Prediction Log'!$F112&gt;0.5, 'Prediction Log'!$B112, IF('Prediction Log'!$F112&lt;0.5, 'Prediction Log'!$C112, "PICK"))</f>
        <v>#N/A</v>
      </c>
      <c r="K112" s="48" t="str">
        <f>IF(ISBLANK(Games!B112), "",IF('Prediction Log'!$J112='Prediction Log'!$B112, 'Prediction Log'!$F112, 1-'Prediction Log'!$F112))</f>
        <v/>
      </c>
      <c r="L112" s="49" t="str">
        <f>IF(ISBLANK(Games!$B112), "",Games!I112)</f>
        <v/>
      </c>
      <c r="M112" s="60" t="str">
        <f>IF(ISBLANK(Table3[[#This Row],[Home Final]]), "",IF(Table3[[#This Row],[Home Final]]&gt;Table3[[#This Row],[Away Final]],Table3[[#This Row],[Home]],Table3[[#This Row],[Away]]))</f>
        <v/>
      </c>
      <c r="N112" s="50"/>
      <c r="O112" s="50"/>
      <c r="P112" s="21" t="str">
        <f>IF(ISBLANK('Prediction Log'!$N112), "",'Prediction Log'!$O112-'Prediction Log'!$N112)</f>
        <v/>
      </c>
      <c r="Q112" s="51" t="str">
        <f>IF(ISBLANK('Prediction Log'!$N112), "",IF('Prediction Log'!$M112&lt;&gt;'Prediction Log'!$H112, "Y", IF(AND('Prediction Log'!$M112='Prediction Log'!$H112, ABS((-1*'Prediction Log'!$P112))&gt;ABS('Prediction Log'!$D112)), "Y", IF('Prediction Log'!$D112='Prediction Log'!$P112, "PUSH", "N"))))</f>
        <v/>
      </c>
      <c r="R112" s="52" t="str">
        <f>IF(ISBLANK('Prediction Log'!$N112), "",IF('Prediction Log'!$P112&lt;'Prediction Log'!$D112, "Y", IF('Prediction Log'!$P112='Prediction Log'!$D112, "PUSH", "N")))</f>
        <v/>
      </c>
      <c r="S112" s="52" t="str">
        <f>IF(ISBLANK('Prediction Log'!$N112), "",IF('Prediction Log'!$P112&lt;'Prediction Log'!$E112, "Y", IF('Prediction Log'!$P112='Prediction Log'!$E112, "PUSH", "N")))</f>
        <v/>
      </c>
      <c r="T112" s="53" t="str">
        <f>IF(ISBLANK('Prediction Log'!$N112),"",IF('Prediction Log'!$M112='Prediction Log'!$H112, "Y", "N"))</f>
        <v/>
      </c>
      <c r="U112" s="53" t="str">
        <f>Table3[[#This Row],[Home Team Covered Market]]</f>
        <v/>
      </c>
      <c r="V112" s="53" t="str">
        <f>IF(ISBLANK('Prediction Log'!$N112), "",IF(AND('Prediction Log'!$T112="Y", 'Prediction Log'!$U112="Y"), "Y", "N"))</f>
        <v/>
      </c>
      <c r="W112" s="54" t="str">
        <f>IF(ISBLANK('Prediction Log'!$N112),"",IF('Prediction Log'!$M112='Prediction Log'!$I112, "Y", "N"))</f>
        <v/>
      </c>
      <c r="X112" s="54" t="str">
        <f>IF(ISBLANK('Prediction Log'!$N112), "", IF(Table3[[#This Row],[Home Team Covered Market]]=Games!H112, "Y", "N"))</f>
        <v/>
      </c>
      <c r="Y112" s="55" t="str">
        <f>IF(ISBLANK('Prediction Log'!$N112), "",IF('Prediction Log'!$J112='Prediction Log'!$M112, "Y", "N"))</f>
        <v/>
      </c>
      <c r="Z112" s="54" t="str">
        <f>IF(ISBLANK('Prediction Log'!$N112), "",IF('Prediction Log'!$I112&lt;&gt;'Prediction Log'!$M112, "N",IF(AND('Prediction Log'!$E112&gt;0, 'Prediction Log'!$P112&gt;'Prediction Log'!$E112, 'Prediction Log'!$I112='Prediction Log'!$C112), "Y", IF(AND('Prediction Log'!$E112&lt;0, 'Prediction Log'!$P112&lt;'Prediction Log'!$E112,'Prediction Log'!$I112='Prediction Log'!$B112 ), "Y", IF('Prediction Log'!$P112='Prediction Log'!$E112, "PUSH", "N")))))</f>
        <v/>
      </c>
      <c r="AA112" s="54" t="str">
        <f>IF(ISBLANK('Prediction Log'!$N112), "",IF(AND('Prediction Log'!$W112="Y", 'Prediction Log'!$X112="Y"), "Y", "N"))</f>
        <v/>
      </c>
      <c r="AB112" s="53" t="str">
        <f>IF(ISBLANK('Prediction Log'!$N112), "",IF('Prediction Log'!$D112&gt;0, 'Prediction Log'!$P112-'Prediction Log'!$D112, IF('Prediction Log'!$D112&lt;0, -'Prediction Log'!$P112+'Prediction Log'!$D112, "NA")))</f>
        <v/>
      </c>
      <c r="AC112" s="53" t="str">
        <f>IF(ISBLANK('Prediction Log'!$N112), "",ABS('Prediction Log'!$AB112))</f>
        <v/>
      </c>
      <c r="AD112" s="54" t="str">
        <f>IF(ISBLANK('Prediction Log'!$N112), "",IF('Prediction Log'!$E112&gt;0, 'Prediction Log'!$P112-'Prediction Log'!$E112, IF('Prediction Log'!$E112&lt;0, -'Prediction Log'!$P112+'Prediction Log'!$E112, "NA")))</f>
        <v/>
      </c>
      <c r="AE112" s="54" t="str">
        <f>IF(ISBLANK('Prediction Log'!$N112), "",ABS('Prediction Log'!$AD112))</f>
        <v/>
      </c>
    </row>
    <row r="113" spans="1:31" x14ac:dyDescent="0.45">
      <c r="A113" s="56" t="str">
        <f>IF(ISBLANK(Games!$B113), "",Games!A113)</f>
        <v/>
      </c>
      <c r="B113" s="56" t="str">
        <f>IF(ISBLANK(Games!$B113), "",Games!B113)</f>
        <v/>
      </c>
      <c r="C113" s="56" t="str">
        <f>IF(ISBLANK(Games!$B113), "",Games!C113)</f>
        <v/>
      </c>
      <c r="D113" s="57" t="str">
        <f>IF(ISBLANK(Games!$B113), "",Games!D113)</f>
        <v/>
      </c>
      <c r="E113" s="57" t="str">
        <f>IF(ISBLANK(Games!$B113), "",Games!E113)</f>
        <v/>
      </c>
      <c r="F113" s="45" t="e">
        <f>'Calc - Win Probability'!N113</f>
        <v>#N/A</v>
      </c>
      <c r="G113" s="23" t="str">
        <f>Games!H113</f>
        <v/>
      </c>
      <c r="H113" s="46" t="str">
        <f>IF(ISBLANK(Games!B113), "", IF('Prediction Log'!$D113&lt;0, 'Prediction Log'!$B113, 'Prediction Log'!$C113))</f>
        <v/>
      </c>
      <c r="I113" s="47" t="str">
        <f>IF(ISBLANK(Games!$B113), "",Games!F113)</f>
        <v/>
      </c>
      <c r="J113" s="47" t="e">
        <f>IF('Prediction Log'!$F113&gt;0.5, 'Prediction Log'!$B113, IF('Prediction Log'!$F113&lt;0.5, 'Prediction Log'!$C113, "PICK"))</f>
        <v>#N/A</v>
      </c>
      <c r="K113" s="48" t="str">
        <f>IF(ISBLANK(Games!B113), "",IF('Prediction Log'!$J113='Prediction Log'!$B113, 'Prediction Log'!$F113, 1-'Prediction Log'!$F113))</f>
        <v/>
      </c>
      <c r="L113" s="49" t="str">
        <f>IF(ISBLANK(Games!$B113), "",Games!I113)</f>
        <v/>
      </c>
      <c r="M113" s="60" t="str">
        <f>IF(ISBLANK(Table3[[#This Row],[Home Final]]), "",IF(Table3[[#This Row],[Home Final]]&gt;Table3[[#This Row],[Away Final]],Table3[[#This Row],[Home]],Table3[[#This Row],[Away]]))</f>
        <v/>
      </c>
      <c r="N113" s="50"/>
      <c r="O113" s="50"/>
      <c r="P113" s="21" t="str">
        <f>IF(ISBLANK('Prediction Log'!$N113), "",'Prediction Log'!$O113-'Prediction Log'!$N113)</f>
        <v/>
      </c>
      <c r="Q113" s="51" t="str">
        <f>IF(ISBLANK('Prediction Log'!$N113), "",IF('Prediction Log'!$M113&lt;&gt;'Prediction Log'!$H113, "Y", IF(AND('Prediction Log'!$M113='Prediction Log'!$H113, ABS((-1*'Prediction Log'!$P113))&gt;ABS('Prediction Log'!$D113)), "Y", IF('Prediction Log'!$D113='Prediction Log'!$P113, "PUSH", "N"))))</f>
        <v/>
      </c>
      <c r="R113" s="52" t="str">
        <f>IF(ISBLANK('Prediction Log'!$N113), "",IF('Prediction Log'!$P113&lt;'Prediction Log'!$D113, "Y", IF('Prediction Log'!$P113='Prediction Log'!$D113, "PUSH", "N")))</f>
        <v/>
      </c>
      <c r="S113" s="52" t="str">
        <f>IF(ISBLANK('Prediction Log'!$N113), "",IF('Prediction Log'!$P113&lt;'Prediction Log'!$E113, "Y", IF('Prediction Log'!$P113='Prediction Log'!$E113, "PUSH", "N")))</f>
        <v/>
      </c>
      <c r="T113" s="53" t="str">
        <f>IF(ISBLANK('Prediction Log'!$N113),"",IF('Prediction Log'!$M113='Prediction Log'!$H113, "Y", "N"))</f>
        <v/>
      </c>
      <c r="U113" s="53" t="str">
        <f>Table3[[#This Row],[Home Team Covered Market]]</f>
        <v/>
      </c>
      <c r="V113" s="53" t="str">
        <f>IF(ISBLANK('Prediction Log'!$N113), "",IF(AND('Prediction Log'!$T113="Y", 'Prediction Log'!$U113="Y"), "Y", "N"))</f>
        <v/>
      </c>
      <c r="W113" s="54" t="str">
        <f>IF(ISBLANK('Prediction Log'!$N113),"",IF('Prediction Log'!$M113='Prediction Log'!$I113, "Y", "N"))</f>
        <v/>
      </c>
      <c r="X113" s="54" t="str">
        <f>IF(ISBLANK('Prediction Log'!$N113), "", IF(Table3[[#This Row],[Home Team Covered Market]]=Games!H113, "Y", "N"))</f>
        <v/>
      </c>
      <c r="Y113" s="55" t="str">
        <f>IF(ISBLANK('Prediction Log'!$N113), "",IF('Prediction Log'!$J113='Prediction Log'!$M113, "Y", "N"))</f>
        <v/>
      </c>
      <c r="Z113" s="54" t="str">
        <f>IF(ISBLANK('Prediction Log'!$N113), "",IF('Prediction Log'!$I113&lt;&gt;'Prediction Log'!$M113, "N",IF(AND('Prediction Log'!$E113&gt;0, 'Prediction Log'!$P113&gt;'Prediction Log'!$E113, 'Prediction Log'!$I113='Prediction Log'!$C113), "Y", IF(AND('Prediction Log'!$E113&lt;0, 'Prediction Log'!$P113&lt;'Prediction Log'!$E113,'Prediction Log'!$I113='Prediction Log'!$B113 ), "Y", IF('Prediction Log'!$P113='Prediction Log'!$E113, "PUSH", "N")))))</f>
        <v/>
      </c>
      <c r="AA113" s="54" t="str">
        <f>IF(ISBLANK('Prediction Log'!$N113), "",IF(AND('Prediction Log'!$W113="Y", 'Prediction Log'!$X113="Y"), "Y", "N"))</f>
        <v/>
      </c>
      <c r="AB113" s="53" t="str">
        <f>IF(ISBLANK('Prediction Log'!$N113), "",IF('Prediction Log'!$D113&gt;0, 'Prediction Log'!$P113-'Prediction Log'!$D113, IF('Prediction Log'!$D113&lt;0, -'Prediction Log'!$P113+'Prediction Log'!$D113, "NA")))</f>
        <v/>
      </c>
      <c r="AC113" s="53" t="str">
        <f>IF(ISBLANK('Prediction Log'!$N113), "",ABS('Prediction Log'!$AB113))</f>
        <v/>
      </c>
      <c r="AD113" s="54" t="str">
        <f>IF(ISBLANK('Prediction Log'!$N113), "",IF('Prediction Log'!$E113&gt;0, 'Prediction Log'!$P113-'Prediction Log'!$E113, IF('Prediction Log'!$E113&lt;0, -'Prediction Log'!$P113+'Prediction Log'!$E113, "NA")))</f>
        <v/>
      </c>
      <c r="AE113" s="54" t="str">
        <f>IF(ISBLANK('Prediction Log'!$N113), "",ABS('Prediction Log'!$AD113))</f>
        <v/>
      </c>
    </row>
    <row r="114" spans="1:31" x14ac:dyDescent="0.45">
      <c r="A114" s="43" t="str">
        <f>IF(ISBLANK(Games!$B114), "",Games!A114)</f>
        <v/>
      </c>
      <c r="B114" s="43" t="str">
        <f>IF(ISBLANK(Games!$B114), "",Games!B114)</f>
        <v/>
      </c>
      <c r="C114" s="43" t="str">
        <f>IF(ISBLANK(Games!$B114), "",Games!C114)</f>
        <v/>
      </c>
      <c r="D114" s="44" t="str">
        <f>IF(ISBLANK(Games!$B114), "",Games!D114)</f>
        <v/>
      </c>
      <c r="E114" s="44" t="str">
        <f>IF(ISBLANK(Games!$B114), "",Games!E114)</f>
        <v/>
      </c>
      <c r="F114" s="45" t="e">
        <f>'Calc - Win Probability'!N114</f>
        <v>#N/A</v>
      </c>
      <c r="G114" s="23" t="str">
        <f>Games!H114</f>
        <v/>
      </c>
      <c r="H114" s="46" t="str">
        <f>IF(ISBLANK(Games!B114), "", IF('Prediction Log'!$D114&lt;0, 'Prediction Log'!$B114, 'Prediction Log'!$C114))</f>
        <v/>
      </c>
      <c r="I114" s="47" t="str">
        <f>IF(ISBLANK(Games!$B114), "",Games!F114)</f>
        <v/>
      </c>
      <c r="J114" s="47" t="e">
        <f>IF('Prediction Log'!$F114&gt;0.5, 'Prediction Log'!$B114, IF('Prediction Log'!$F114&lt;0.5, 'Prediction Log'!$C114, "PICK"))</f>
        <v>#N/A</v>
      </c>
      <c r="K114" s="48" t="str">
        <f>IF(ISBLANK(Games!B114), "",IF('Prediction Log'!$J114='Prediction Log'!$B114, 'Prediction Log'!$F114, 1-'Prediction Log'!$F114))</f>
        <v/>
      </c>
      <c r="L114" s="49" t="str">
        <f>IF(ISBLANK(Games!$B114), "",Games!I114)</f>
        <v/>
      </c>
      <c r="M114" s="60" t="str">
        <f>IF(ISBLANK(Table3[[#This Row],[Home Final]]), "",IF(Table3[[#This Row],[Home Final]]&gt;Table3[[#This Row],[Away Final]],Table3[[#This Row],[Home]],Table3[[#This Row],[Away]]))</f>
        <v/>
      </c>
      <c r="N114" s="50"/>
      <c r="O114" s="50"/>
      <c r="P114" s="21" t="str">
        <f>IF(ISBLANK('Prediction Log'!$N114), "",'Prediction Log'!$O114-'Prediction Log'!$N114)</f>
        <v/>
      </c>
      <c r="Q114" s="51" t="str">
        <f>IF(ISBLANK('Prediction Log'!$N114), "",IF('Prediction Log'!$M114&lt;&gt;'Prediction Log'!$H114, "Y", IF(AND('Prediction Log'!$M114='Prediction Log'!$H114, ABS((-1*'Prediction Log'!$P114))&gt;ABS('Prediction Log'!$D114)), "Y", IF('Prediction Log'!$D114='Prediction Log'!$P114, "PUSH", "N"))))</f>
        <v/>
      </c>
      <c r="R114" s="52" t="str">
        <f>IF(ISBLANK('Prediction Log'!$N114), "",IF('Prediction Log'!$P114&lt;'Prediction Log'!$D114, "Y", IF('Prediction Log'!$P114='Prediction Log'!$D114, "PUSH", "N")))</f>
        <v/>
      </c>
      <c r="S114" s="52" t="str">
        <f>IF(ISBLANK('Prediction Log'!$N114), "",IF('Prediction Log'!$P114&lt;'Prediction Log'!$E114, "Y", IF('Prediction Log'!$P114='Prediction Log'!$E114, "PUSH", "N")))</f>
        <v/>
      </c>
      <c r="T114" s="53" t="str">
        <f>IF(ISBLANK('Prediction Log'!$N114),"",IF('Prediction Log'!$M114='Prediction Log'!$H114, "Y", "N"))</f>
        <v/>
      </c>
      <c r="U114" s="53" t="str">
        <f>Table3[[#This Row],[Home Team Covered Market]]</f>
        <v/>
      </c>
      <c r="V114" s="53" t="str">
        <f>IF(ISBLANK('Prediction Log'!$N114), "",IF(AND('Prediction Log'!$T114="Y", 'Prediction Log'!$U114="Y"), "Y", "N"))</f>
        <v/>
      </c>
      <c r="W114" s="54" t="str">
        <f>IF(ISBLANK('Prediction Log'!$N114),"",IF('Prediction Log'!$M114='Prediction Log'!$I114, "Y", "N"))</f>
        <v/>
      </c>
      <c r="X114" s="54" t="str">
        <f>IF(ISBLANK('Prediction Log'!$N114), "", IF(Table3[[#This Row],[Home Team Covered Market]]=Games!H114, "Y", "N"))</f>
        <v/>
      </c>
      <c r="Y114" s="55" t="str">
        <f>IF(ISBLANK('Prediction Log'!$N114), "",IF('Prediction Log'!$J114='Prediction Log'!$M114, "Y", "N"))</f>
        <v/>
      </c>
      <c r="Z114" s="54" t="str">
        <f>IF(ISBLANK('Prediction Log'!$N114), "",IF('Prediction Log'!$I114&lt;&gt;'Prediction Log'!$M114, "N",IF(AND('Prediction Log'!$E114&gt;0, 'Prediction Log'!$P114&gt;'Prediction Log'!$E114, 'Prediction Log'!$I114='Prediction Log'!$C114), "Y", IF(AND('Prediction Log'!$E114&lt;0, 'Prediction Log'!$P114&lt;'Prediction Log'!$E114,'Prediction Log'!$I114='Prediction Log'!$B114 ), "Y", IF('Prediction Log'!$P114='Prediction Log'!$E114, "PUSH", "N")))))</f>
        <v/>
      </c>
      <c r="AA114" s="54" t="str">
        <f>IF(ISBLANK('Prediction Log'!$N114), "",IF(AND('Prediction Log'!$W114="Y", 'Prediction Log'!$X114="Y"), "Y", "N"))</f>
        <v/>
      </c>
      <c r="AB114" s="53" t="str">
        <f>IF(ISBLANK('Prediction Log'!$N114), "",IF('Prediction Log'!$D114&gt;0, 'Prediction Log'!$P114-'Prediction Log'!$D114, IF('Prediction Log'!$D114&lt;0, -'Prediction Log'!$P114+'Prediction Log'!$D114, "NA")))</f>
        <v/>
      </c>
      <c r="AC114" s="53" t="str">
        <f>IF(ISBLANK('Prediction Log'!$N114), "",ABS('Prediction Log'!$AB114))</f>
        <v/>
      </c>
      <c r="AD114" s="54" t="str">
        <f>IF(ISBLANK('Prediction Log'!$N114), "",IF('Prediction Log'!$E114&gt;0, 'Prediction Log'!$P114-'Prediction Log'!$E114, IF('Prediction Log'!$E114&lt;0, -'Prediction Log'!$P114+'Prediction Log'!$E114, "NA")))</f>
        <v/>
      </c>
      <c r="AE114" s="54" t="str">
        <f>IF(ISBLANK('Prediction Log'!$N114), "",ABS('Prediction Log'!$AD114))</f>
        <v/>
      </c>
    </row>
    <row r="115" spans="1:31" x14ac:dyDescent="0.45">
      <c r="A115" s="56" t="str">
        <f>IF(ISBLANK(Games!$B115), "",Games!A115)</f>
        <v/>
      </c>
      <c r="B115" s="56" t="str">
        <f>IF(ISBLANK(Games!$B115), "",Games!B115)</f>
        <v/>
      </c>
      <c r="C115" s="56" t="str">
        <f>IF(ISBLANK(Games!$B115), "",Games!C115)</f>
        <v/>
      </c>
      <c r="D115" s="57" t="str">
        <f>IF(ISBLANK(Games!$B115), "",Games!D115)</f>
        <v/>
      </c>
      <c r="E115" s="57" t="str">
        <f>IF(ISBLANK(Games!$B115), "",Games!E115)</f>
        <v/>
      </c>
      <c r="F115" s="45" t="e">
        <f>'Calc - Win Probability'!N115</f>
        <v>#N/A</v>
      </c>
      <c r="G115" s="23" t="str">
        <f>Games!H115</f>
        <v/>
      </c>
      <c r="H115" s="46" t="str">
        <f>IF(ISBLANK(Games!B115), "", IF('Prediction Log'!$D115&lt;0, 'Prediction Log'!$B115, 'Prediction Log'!$C115))</f>
        <v/>
      </c>
      <c r="I115" s="47" t="str">
        <f>IF(ISBLANK(Games!$B115), "",Games!F115)</f>
        <v/>
      </c>
      <c r="J115" s="47" t="e">
        <f>IF('Prediction Log'!$F115&gt;0.5, 'Prediction Log'!$B115, IF('Prediction Log'!$F115&lt;0.5, 'Prediction Log'!$C115, "PICK"))</f>
        <v>#N/A</v>
      </c>
      <c r="K115" s="48" t="str">
        <f>IF(ISBLANK(Games!B115), "",IF('Prediction Log'!$J115='Prediction Log'!$B115, 'Prediction Log'!$F115, 1-'Prediction Log'!$F115))</f>
        <v/>
      </c>
      <c r="L115" s="49" t="str">
        <f>IF(ISBLANK(Games!$B115), "",Games!I115)</f>
        <v/>
      </c>
      <c r="M115" s="60" t="str">
        <f>IF(ISBLANK(Table3[[#This Row],[Home Final]]), "",IF(Table3[[#This Row],[Home Final]]&gt;Table3[[#This Row],[Away Final]],Table3[[#This Row],[Home]],Table3[[#This Row],[Away]]))</f>
        <v/>
      </c>
      <c r="N115" s="50"/>
      <c r="O115" s="50"/>
      <c r="P115" s="21" t="str">
        <f>IF(ISBLANK('Prediction Log'!$N115), "",'Prediction Log'!$O115-'Prediction Log'!$N115)</f>
        <v/>
      </c>
      <c r="Q115" s="51" t="str">
        <f>IF(ISBLANK('Prediction Log'!$N115), "",IF('Prediction Log'!$M115&lt;&gt;'Prediction Log'!$H115, "Y", IF(AND('Prediction Log'!$M115='Prediction Log'!$H115, ABS((-1*'Prediction Log'!$P115))&gt;ABS('Prediction Log'!$D115)), "Y", IF('Prediction Log'!$D115='Prediction Log'!$P115, "PUSH", "N"))))</f>
        <v/>
      </c>
      <c r="R115" s="52" t="str">
        <f>IF(ISBLANK('Prediction Log'!$N115), "",IF('Prediction Log'!$P115&lt;'Prediction Log'!$D115, "Y", IF('Prediction Log'!$P115='Prediction Log'!$D115, "PUSH", "N")))</f>
        <v/>
      </c>
      <c r="S115" s="52" t="str">
        <f>IF(ISBLANK('Prediction Log'!$N115), "",IF('Prediction Log'!$P115&lt;'Prediction Log'!$E115, "Y", IF('Prediction Log'!$P115='Prediction Log'!$E115, "PUSH", "N")))</f>
        <v/>
      </c>
      <c r="T115" s="53" t="str">
        <f>IF(ISBLANK('Prediction Log'!$N115),"",IF('Prediction Log'!$M115='Prediction Log'!$H115, "Y", "N"))</f>
        <v/>
      </c>
      <c r="U115" s="53" t="str">
        <f>Table3[[#This Row],[Home Team Covered Market]]</f>
        <v/>
      </c>
      <c r="V115" s="53" t="str">
        <f>IF(ISBLANK('Prediction Log'!$N115), "",IF(AND('Prediction Log'!$T115="Y", 'Prediction Log'!$U115="Y"), "Y", "N"))</f>
        <v/>
      </c>
      <c r="W115" s="54" t="str">
        <f>IF(ISBLANK('Prediction Log'!$N115),"",IF('Prediction Log'!$M115='Prediction Log'!$I115, "Y", "N"))</f>
        <v/>
      </c>
      <c r="X115" s="54" t="str">
        <f>IF(ISBLANK('Prediction Log'!$N115), "", IF(Table3[[#This Row],[Home Team Covered Market]]=Games!H115, "Y", "N"))</f>
        <v/>
      </c>
      <c r="Y115" s="55" t="str">
        <f>IF(ISBLANK('Prediction Log'!$N115), "",IF('Prediction Log'!$J115='Prediction Log'!$M115, "Y", "N"))</f>
        <v/>
      </c>
      <c r="Z115" s="54" t="str">
        <f>IF(ISBLANK('Prediction Log'!$N115), "",IF('Prediction Log'!$I115&lt;&gt;'Prediction Log'!$M115, "N",IF(AND('Prediction Log'!$E115&gt;0, 'Prediction Log'!$P115&gt;'Prediction Log'!$E115, 'Prediction Log'!$I115='Prediction Log'!$C115), "Y", IF(AND('Prediction Log'!$E115&lt;0, 'Prediction Log'!$P115&lt;'Prediction Log'!$E115,'Prediction Log'!$I115='Prediction Log'!$B115 ), "Y", IF('Prediction Log'!$P115='Prediction Log'!$E115, "PUSH", "N")))))</f>
        <v/>
      </c>
      <c r="AA115" s="54" t="str">
        <f>IF(ISBLANK('Prediction Log'!$N115), "",IF(AND('Prediction Log'!$W115="Y", 'Prediction Log'!$X115="Y"), "Y", "N"))</f>
        <v/>
      </c>
      <c r="AB115" s="53" t="str">
        <f>IF(ISBLANK('Prediction Log'!$N115), "",IF('Prediction Log'!$D115&gt;0, 'Prediction Log'!$P115-'Prediction Log'!$D115, IF('Prediction Log'!$D115&lt;0, -'Prediction Log'!$P115+'Prediction Log'!$D115, "NA")))</f>
        <v/>
      </c>
      <c r="AC115" s="53" t="str">
        <f>IF(ISBLANK('Prediction Log'!$N115), "",ABS('Prediction Log'!$AB115))</f>
        <v/>
      </c>
      <c r="AD115" s="54" t="str">
        <f>IF(ISBLANK('Prediction Log'!$N115), "",IF('Prediction Log'!$E115&gt;0, 'Prediction Log'!$P115-'Prediction Log'!$E115, IF('Prediction Log'!$E115&lt;0, -'Prediction Log'!$P115+'Prediction Log'!$E115, "NA")))</f>
        <v/>
      </c>
      <c r="AE115" s="54" t="str">
        <f>IF(ISBLANK('Prediction Log'!$N115), "",ABS('Prediction Log'!$AD115))</f>
        <v/>
      </c>
    </row>
    <row r="116" spans="1:31" x14ac:dyDescent="0.45">
      <c r="A116" s="43" t="str">
        <f>IF(ISBLANK(Games!$B116), "",Games!A116)</f>
        <v/>
      </c>
      <c r="B116" s="43" t="str">
        <f>IF(ISBLANK(Games!$B116), "",Games!B116)</f>
        <v/>
      </c>
      <c r="C116" s="43" t="str">
        <f>IF(ISBLANK(Games!$B116), "",Games!C116)</f>
        <v/>
      </c>
      <c r="D116" s="44" t="str">
        <f>IF(ISBLANK(Games!$B116), "",Games!D116)</f>
        <v/>
      </c>
      <c r="E116" s="44" t="str">
        <f>IF(ISBLANK(Games!$B116), "",Games!E116)</f>
        <v/>
      </c>
      <c r="F116" s="45" t="e">
        <f>'Calc - Win Probability'!N116</f>
        <v>#N/A</v>
      </c>
      <c r="G116" s="23" t="str">
        <f>Games!H116</f>
        <v/>
      </c>
      <c r="H116" s="46" t="str">
        <f>IF(ISBLANK(Games!B116), "", IF('Prediction Log'!$D116&lt;0, 'Prediction Log'!$B116, 'Prediction Log'!$C116))</f>
        <v/>
      </c>
      <c r="I116" s="47" t="str">
        <f>IF(ISBLANK(Games!$B116), "",Games!F116)</f>
        <v/>
      </c>
      <c r="J116" s="47" t="e">
        <f>IF('Prediction Log'!$F116&gt;0.5, 'Prediction Log'!$B116, IF('Prediction Log'!$F116&lt;0.5, 'Prediction Log'!$C116, "PICK"))</f>
        <v>#N/A</v>
      </c>
      <c r="K116" s="48" t="str">
        <f>IF(ISBLANK(Games!B116), "",IF('Prediction Log'!$J116='Prediction Log'!$B116, 'Prediction Log'!$F116, 1-'Prediction Log'!$F116))</f>
        <v/>
      </c>
      <c r="L116" s="49" t="str">
        <f>IF(ISBLANK(Games!$B116), "",Games!I116)</f>
        <v/>
      </c>
      <c r="M116" s="60" t="str">
        <f>IF(ISBLANK(Table3[[#This Row],[Home Final]]), "",IF(Table3[[#This Row],[Home Final]]&gt;Table3[[#This Row],[Away Final]],Table3[[#This Row],[Home]],Table3[[#This Row],[Away]]))</f>
        <v/>
      </c>
      <c r="N116" s="50"/>
      <c r="O116" s="50"/>
      <c r="P116" s="21" t="str">
        <f>IF(ISBLANK('Prediction Log'!$N116), "",'Prediction Log'!$O116-'Prediction Log'!$N116)</f>
        <v/>
      </c>
      <c r="Q116" s="51" t="str">
        <f>IF(ISBLANK('Prediction Log'!$N116), "",IF('Prediction Log'!$M116&lt;&gt;'Prediction Log'!$H116, "Y", IF(AND('Prediction Log'!$M116='Prediction Log'!$H116, ABS((-1*'Prediction Log'!$P116))&gt;ABS('Prediction Log'!$D116)), "Y", IF('Prediction Log'!$D116='Prediction Log'!$P116, "PUSH", "N"))))</f>
        <v/>
      </c>
      <c r="R116" s="52" t="str">
        <f>IF(ISBLANK('Prediction Log'!$N116), "",IF('Prediction Log'!$P116&lt;'Prediction Log'!$D116, "Y", IF('Prediction Log'!$P116='Prediction Log'!$D116, "PUSH", "N")))</f>
        <v/>
      </c>
      <c r="S116" s="52" t="str">
        <f>IF(ISBLANK('Prediction Log'!$N116), "",IF('Prediction Log'!$P116&lt;'Prediction Log'!$E116, "Y", IF('Prediction Log'!$P116='Prediction Log'!$E116, "PUSH", "N")))</f>
        <v/>
      </c>
      <c r="T116" s="53" t="str">
        <f>IF(ISBLANK('Prediction Log'!$N116),"",IF('Prediction Log'!$M116='Prediction Log'!$H116, "Y", "N"))</f>
        <v/>
      </c>
      <c r="U116" s="53" t="str">
        <f>Table3[[#This Row],[Home Team Covered Market]]</f>
        <v/>
      </c>
      <c r="V116" s="53" t="str">
        <f>IF(ISBLANK('Prediction Log'!$N116), "",IF(AND('Prediction Log'!$T116="Y", 'Prediction Log'!$U116="Y"), "Y", "N"))</f>
        <v/>
      </c>
      <c r="W116" s="54" t="str">
        <f>IF(ISBLANK('Prediction Log'!$N116),"",IF('Prediction Log'!$M116='Prediction Log'!$I116, "Y", "N"))</f>
        <v/>
      </c>
      <c r="X116" s="54" t="str">
        <f>IF(ISBLANK('Prediction Log'!$N116), "", IF(Table3[[#This Row],[Home Team Covered Market]]=Games!H116, "Y", "N"))</f>
        <v/>
      </c>
      <c r="Y116" s="55" t="str">
        <f>IF(ISBLANK('Prediction Log'!$N116), "",IF('Prediction Log'!$J116='Prediction Log'!$M116, "Y", "N"))</f>
        <v/>
      </c>
      <c r="Z116" s="54" t="str">
        <f>IF(ISBLANK('Prediction Log'!$N116), "",IF('Prediction Log'!$I116&lt;&gt;'Prediction Log'!$M116, "N",IF(AND('Prediction Log'!$E116&gt;0, 'Prediction Log'!$P116&gt;'Prediction Log'!$E116, 'Prediction Log'!$I116='Prediction Log'!$C116), "Y", IF(AND('Prediction Log'!$E116&lt;0, 'Prediction Log'!$P116&lt;'Prediction Log'!$E116,'Prediction Log'!$I116='Prediction Log'!$B116 ), "Y", IF('Prediction Log'!$P116='Prediction Log'!$E116, "PUSH", "N")))))</f>
        <v/>
      </c>
      <c r="AA116" s="54" t="str">
        <f>IF(ISBLANK('Prediction Log'!$N116), "",IF(AND('Prediction Log'!$W116="Y", 'Prediction Log'!$X116="Y"), "Y", "N"))</f>
        <v/>
      </c>
      <c r="AB116" s="53" t="str">
        <f>IF(ISBLANK('Prediction Log'!$N116), "",IF('Prediction Log'!$D116&gt;0, 'Prediction Log'!$P116-'Prediction Log'!$D116, IF('Prediction Log'!$D116&lt;0, -'Prediction Log'!$P116+'Prediction Log'!$D116, "NA")))</f>
        <v/>
      </c>
      <c r="AC116" s="53" t="str">
        <f>IF(ISBLANK('Prediction Log'!$N116), "",ABS('Prediction Log'!$AB116))</f>
        <v/>
      </c>
      <c r="AD116" s="54" t="str">
        <f>IF(ISBLANK('Prediction Log'!$N116), "",IF('Prediction Log'!$E116&gt;0, 'Prediction Log'!$P116-'Prediction Log'!$E116, IF('Prediction Log'!$E116&lt;0, -'Prediction Log'!$P116+'Prediction Log'!$E116, "NA")))</f>
        <v/>
      </c>
      <c r="AE116" s="54" t="str">
        <f>IF(ISBLANK('Prediction Log'!$N116), "",ABS('Prediction Log'!$AD116))</f>
        <v/>
      </c>
    </row>
    <row r="117" spans="1:31" x14ac:dyDescent="0.45">
      <c r="A117" s="56" t="str">
        <f>IF(ISBLANK(Games!$B117), "",Games!A117)</f>
        <v/>
      </c>
      <c r="B117" s="56" t="str">
        <f>IF(ISBLANK(Games!$B117), "",Games!B117)</f>
        <v/>
      </c>
      <c r="C117" s="56" t="str">
        <f>IF(ISBLANK(Games!$B117), "",Games!C117)</f>
        <v/>
      </c>
      <c r="D117" s="57" t="str">
        <f>IF(ISBLANK(Games!$B117), "",Games!D117)</f>
        <v/>
      </c>
      <c r="E117" s="57" t="str">
        <f>IF(ISBLANK(Games!$B117), "",Games!E117)</f>
        <v/>
      </c>
      <c r="F117" s="45" t="e">
        <f>'Calc - Win Probability'!N117</f>
        <v>#N/A</v>
      </c>
      <c r="G117" s="23" t="str">
        <f>Games!H117</f>
        <v/>
      </c>
      <c r="H117" s="46" t="str">
        <f>IF(ISBLANK(Games!B117), "", IF('Prediction Log'!$D117&lt;0, 'Prediction Log'!$B117, 'Prediction Log'!$C117))</f>
        <v/>
      </c>
      <c r="I117" s="47" t="str">
        <f>IF(ISBLANK(Games!$B117), "",Games!F117)</f>
        <v/>
      </c>
      <c r="J117" s="47" t="e">
        <f>IF('Prediction Log'!$F117&gt;0.5, 'Prediction Log'!$B117, IF('Prediction Log'!$F117&lt;0.5, 'Prediction Log'!$C117, "PICK"))</f>
        <v>#N/A</v>
      </c>
      <c r="K117" s="48" t="str">
        <f>IF(ISBLANK(Games!B117), "",IF('Prediction Log'!$J117='Prediction Log'!$B117, 'Prediction Log'!$F117, 1-'Prediction Log'!$F117))</f>
        <v/>
      </c>
      <c r="L117" s="49" t="str">
        <f>IF(ISBLANK(Games!$B117), "",Games!I117)</f>
        <v/>
      </c>
      <c r="M117" s="60" t="str">
        <f>IF(ISBLANK(Table3[[#This Row],[Home Final]]), "",IF(Table3[[#This Row],[Home Final]]&gt;Table3[[#This Row],[Away Final]],Table3[[#This Row],[Home]],Table3[[#This Row],[Away]]))</f>
        <v/>
      </c>
      <c r="N117" s="50"/>
      <c r="O117" s="50"/>
      <c r="P117" s="21" t="str">
        <f>IF(ISBLANK('Prediction Log'!$N117), "",'Prediction Log'!$O117-'Prediction Log'!$N117)</f>
        <v/>
      </c>
      <c r="Q117" s="51" t="str">
        <f>IF(ISBLANK('Prediction Log'!$N117), "",IF('Prediction Log'!$M117&lt;&gt;'Prediction Log'!$H117, "Y", IF(AND('Prediction Log'!$M117='Prediction Log'!$H117, ABS((-1*'Prediction Log'!$P117))&gt;ABS('Prediction Log'!$D117)), "Y", IF('Prediction Log'!$D117='Prediction Log'!$P117, "PUSH", "N"))))</f>
        <v/>
      </c>
      <c r="R117" s="52" t="str">
        <f>IF(ISBLANK('Prediction Log'!$N117), "",IF('Prediction Log'!$P117&lt;'Prediction Log'!$D117, "Y", IF('Prediction Log'!$P117='Prediction Log'!$D117, "PUSH", "N")))</f>
        <v/>
      </c>
      <c r="S117" s="52" t="str">
        <f>IF(ISBLANK('Prediction Log'!$N117), "",IF('Prediction Log'!$P117&lt;'Prediction Log'!$E117, "Y", IF('Prediction Log'!$P117='Prediction Log'!$E117, "PUSH", "N")))</f>
        <v/>
      </c>
      <c r="T117" s="53" t="str">
        <f>IF(ISBLANK('Prediction Log'!$N117),"",IF('Prediction Log'!$M117='Prediction Log'!$H117, "Y", "N"))</f>
        <v/>
      </c>
      <c r="U117" s="53" t="str">
        <f>Table3[[#This Row],[Home Team Covered Market]]</f>
        <v/>
      </c>
      <c r="V117" s="53" t="str">
        <f>IF(ISBLANK('Prediction Log'!$N117), "",IF(AND('Prediction Log'!$T117="Y", 'Prediction Log'!$U117="Y"), "Y", "N"))</f>
        <v/>
      </c>
      <c r="W117" s="54" t="str">
        <f>IF(ISBLANK('Prediction Log'!$N117),"",IF('Prediction Log'!$M117='Prediction Log'!$I117, "Y", "N"))</f>
        <v/>
      </c>
      <c r="X117" s="54" t="str">
        <f>IF(ISBLANK('Prediction Log'!$N117), "", IF(Table3[[#This Row],[Home Team Covered Market]]=Games!H117, "Y", "N"))</f>
        <v/>
      </c>
      <c r="Y117" s="55" t="str">
        <f>IF(ISBLANK('Prediction Log'!$N117), "",IF('Prediction Log'!$J117='Prediction Log'!$M117, "Y", "N"))</f>
        <v/>
      </c>
      <c r="Z117" s="54" t="str">
        <f>IF(ISBLANK('Prediction Log'!$N117), "",IF('Prediction Log'!$I117&lt;&gt;'Prediction Log'!$M117, "N",IF(AND('Prediction Log'!$E117&gt;0, 'Prediction Log'!$P117&gt;'Prediction Log'!$E117, 'Prediction Log'!$I117='Prediction Log'!$C117), "Y", IF(AND('Prediction Log'!$E117&lt;0, 'Prediction Log'!$P117&lt;'Prediction Log'!$E117,'Prediction Log'!$I117='Prediction Log'!$B117 ), "Y", IF('Prediction Log'!$P117='Prediction Log'!$E117, "PUSH", "N")))))</f>
        <v/>
      </c>
      <c r="AA117" s="54" t="str">
        <f>IF(ISBLANK('Prediction Log'!$N117), "",IF(AND('Prediction Log'!$W117="Y", 'Prediction Log'!$X117="Y"), "Y", "N"))</f>
        <v/>
      </c>
      <c r="AB117" s="53" t="str">
        <f>IF(ISBLANK('Prediction Log'!$N117), "",IF('Prediction Log'!$D117&gt;0, 'Prediction Log'!$P117-'Prediction Log'!$D117, IF('Prediction Log'!$D117&lt;0, -'Prediction Log'!$P117+'Prediction Log'!$D117, "NA")))</f>
        <v/>
      </c>
      <c r="AC117" s="53" t="str">
        <f>IF(ISBLANK('Prediction Log'!$N117), "",ABS('Prediction Log'!$AB117))</f>
        <v/>
      </c>
      <c r="AD117" s="54" t="str">
        <f>IF(ISBLANK('Prediction Log'!$N117), "",IF('Prediction Log'!$E117&gt;0, 'Prediction Log'!$P117-'Prediction Log'!$E117, IF('Prediction Log'!$E117&lt;0, -'Prediction Log'!$P117+'Prediction Log'!$E117, "NA")))</f>
        <v/>
      </c>
      <c r="AE117" s="54" t="str">
        <f>IF(ISBLANK('Prediction Log'!$N117), "",ABS('Prediction Log'!$AD117))</f>
        <v/>
      </c>
    </row>
    <row r="118" spans="1:31" x14ac:dyDescent="0.45">
      <c r="A118" s="43" t="str">
        <f>IF(ISBLANK(Games!$B118), "",Games!A118)</f>
        <v/>
      </c>
      <c r="B118" s="43" t="str">
        <f>IF(ISBLANK(Games!$B118), "",Games!B118)</f>
        <v/>
      </c>
      <c r="C118" s="43" t="str">
        <f>IF(ISBLANK(Games!$B118), "",Games!C118)</f>
        <v/>
      </c>
      <c r="D118" s="44" t="str">
        <f>IF(ISBLANK(Games!$B118), "",Games!D118)</f>
        <v/>
      </c>
      <c r="E118" s="44" t="str">
        <f>IF(ISBLANK(Games!$B118), "",Games!E118)</f>
        <v/>
      </c>
      <c r="F118" s="45" t="e">
        <f>'Calc - Win Probability'!N118</f>
        <v>#N/A</v>
      </c>
      <c r="G118" s="23" t="str">
        <f>Games!H118</f>
        <v/>
      </c>
      <c r="H118" s="46" t="str">
        <f>IF(ISBLANK(Games!B118), "", IF('Prediction Log'!$D118&lt;0, 'Prediction Log'!$B118, 'Prediction Log'!$C118))</f>
        <v/>
      </c>
      <c r="I118" s="47" t="str">
        <f>IF(ISBLANK(Games!$B118), "",Games!F118)</f>
        <v/>
      </c>
      <c r="J118" s="47" t="e">
        <f>IF('Prediction Log'!$F118&gt;0.5, 'Prediction Log'!$B118, IF('Prediction Log'!$F118&lt;0.5, 'Prediction Log'!$C118, "PICK"))</f>
        <v>#N/A</v>
      </c>
      <c r="K118" s="48" t="str">
        <f>IF(ISBLANK(Games!B118), "",IF('Prediction Log'!$J118='Prediction Log'!$B118, 'Prediction Log'!$F118, 1-'Prediction Log'!$F118))</f>
        <v/>
      </c>
      <c r="L118" s="49" t="str">
        <f>IF(ISBLANK(Games!$B118), "",Games!I118)</f>
        <v/>
      </c>
      <c r="M118" s="60" t="str">
        <f>IF(ISBLANK(Table3[[#This Row],[Home Final]]), "",IF(Table3[[#This Row],[Home Final]]&gt;Table3[[#This Row],[Away Final]],Table3[[#This Row],[Home]],Table3[[#This Row],[Away]]))</f>
        <v/>
      </c>
      <c r="N118" s="50"/>
      <c r="O118" s="50"/>
      <c r="P118" s="21" t="str">
        <f>IF(ISBLANK('Prediction Log'!$N118), "",'Prediction Log'!$O118-'Prediction Log'!$N118)</f>
        <v/>
      </c>
      <c r="Q118" s="51" t="str">
        <f>IF(ISBLANK('Prediction Log'!$N118), "",IF('Prediction Log'!$M118&lt;&gt;'Prediction Log'!$H118, "Y", IF(AND('Prediction Log'!$M118='Prediction Log'!$H118, ABS((-1*'Prediction Log'!$P118))&gt;ABS('Prediction Log'!$D118)), "Y", IF('Prediction Log'!$D118='Prediction Log'!$P118, "PUSH", "N"))))</f>
        <v/>
      </c>
      <c r="R118" s="52" t="str">
        <f>IF(ISBLANK('Prediction Log'!$N118), "",IF('Prediction Log'!$P118&lt;'Prediction Log'!$D118, "Y", IF('Prediction Log'!$P118='Prediction Log'!$D118, "PUSH", "N")))</f>
        <v/>
      </c>
      <c r="S118" s="52" t="str">
        <f>IF(ISBLANK('Prediction Log'!$N118), "",IF('Prediction Log'!$P118&lt;'Prediction Log'!$E118, "Y", IF('Prediction Log'!$P118='Prediction Log'!$E118, "PUSH", "N")))</f>
        <v/>
      </c>
      <c r="T118" s="53" t="str">
        <f>IF(ISBLANK('Prediction Log'!$N118),"",IF('Prediction Log'!$M118='Prediction Log'!$H118, "Y", "N"))</f>
        <v/>
      </c>
      <c r="U118" s="53" t="str">
        <f>Table3[[#This Row],[Home Team Covered Market]]</f>
        <v/>
      </c>
      <c r="V118" s="53" t="str">
        <f>IF(ISBLANK('Prediction Log'!$N118), "",IF(AND('Prediction Log'!$T118="Y", 'Prediction Log'!$U118="Y"), "Y", "N"))</f>
        <v/>
      </c>
      <c r="W118" s="54" t="str">
        <f>IF(ISBLANK('Prediction Log'!$N118),"",IF('Prediction Log'!$M118='Prediction Log'!$I118, "Y", "N"))</f>
        <v/>
      </c>
      <c r="X118" s="54" t="str">
        <f>IF(ISBLANK('Prediction Log'!$N118), "", IF(Table3[[#This Row],[Home Team Covered Market]]=Games!H118, "Y", "N"))</f>
        <v/>
      </c>
      <c r="Y118" s="55" t="str">
        <f>IF(ISBLANK('Prediction Log'!$N118), "",IF('Prediction Log'!$J118='Prediction Log'!$M118, "Y", "N"))</f>
        <v/>
      </c>
      <c r="Z118" s="54" t="str">
        <f>IF(ISBLANK('Prediction Log'!$N118), "",IF('Prediction Log'!$I118&lt;&gt;'Prediction Log'!$M118, "N",IF(AND('Prediction Log'!$E118&gt;0, 'Prediction Log'!$P118&gt;'Prediction Log'!$E118, 'Prediction Log'!$I118='Prediction Log'!$C118), "Y", IF(AND('Prediction Log'!$E118&lt;0, 'Prediction Log'!$P118&lt;'Prediction Log'!$E118,'Prediction Log'!$I118='Prediction Log'!$B118 ), "Y", IF('Prediction Log'!$P118='Prediction Log'!$E118, "PUSH", "N")))))</f>
        <v/>
      </c>
      <c r="AA118" s="54" t="str">
        <f>IF(ISBLANK('Prediction Log'!$N118), "",IF(AND('Prediction Log'!$W118="Y", 'Prediction Log'!$X118="Y"), "Y", "N"))</f>
        <v/>
      </c>
      <c r="AB118" s="53" t="str">
        <f>IF(ISBLANK('Prediction Log'!$N118), "",IF('Prediction Log'!$D118&gt;0, 'Prediction Log'!$P118-'Prediction Log'!$D118, IF('Prediction Log'!$D118&lt;0, -'Prediction Log'!$P118+'Prediction Log'!$D118, "NA")))</f>
        <v/>
      </c>
      <c r="AC118" s="53" t="str">
        <f>IF(ISBLANK('Prediction Log'!$N118), "",ABS('Prediction Log'!$AB118))</f>
        <v/>
      </c>
      <c r="AD118" s="54" t="str">
        <f>IF(ISBLANK('Prediction Log'!$N118), "",IF('Prediction Log'!$E118&gt;0, 'Prediction Log'!$P118-'Prediction Log'!$E118, IF('Prediction Log'!$E118&lt;0, -'Prediction Log'!$P118+'Prediction Log'!$E118, "NA")))</f>
        <v/>
      </c>
      <c r="AE118" s="54" t="str">
        <f>IF(ISBLANK('Prediction Log'!$N118), "",ABS('Prediction Log'!$AD118))</f>
        <v/>
      </c>
    </row>
    <row r="119" spans="1:31" x14ac:dyDescent="0.45">
      <c r="A119" s="56" t="str">
        <f>IF(ISBLANK(Games!$B119), "",Games!A119)</f>
        <v/>
      </c>
      <c r="B119" s="56" t="str">
        <f>IF(ISBLANK(Games!$B119), "",Games!B119)</f>
        <v/>
      </c>
      <c r="C119" s="56" t="str">
        <f>IF(ISBLANK(Games!$B119), "",Games!C119)</f>
        <v/>
      </c>
      <c r="D119" s="57" t="str">
        <f>IF(ISBLANK(Games!$B119), "",Games!D119)</f>
        <v/>
      </c>
      <c r="E119" s="57" t="str">
        <f>IF(ISBLANK(Games!$B119), "",Games!E119)</f>
        <v/>
      </c>
      <c r="F119" s="45" t="e">
        <f>'Calc - Win Probability'!N119</f>
        <v>#N/A</v>
      </c>
      <c r="G119" s="23" t="str">
        <f>Games!H119</f>
        <v/>
      </c>
      <c r="H119" s="46" t="str">
        <f>IF(ISBLANK(Games!B119), "", IF('Prediction Log'!$D119&lt;0, 'Prediction Log'!$B119, 'Prediction Log'!$C119))</f>
        <v/>
      </c>
      <c r="I119" s="47" t="str">
        <f>IF(ISBLANK(Games!$B119), "",Games!F119)</f>
        <v/>
      </c>
      <c r="J119" s="47" t="e">
        <f>IF('Prediction Log'!$F119&gt;0.5, 'Prediction Log'!$B119, IF('Prediction Log'!$F119&lt;0.5, 'Prediction Log'!$C119, "PICK"))</f>
        <v>#N/A</v>
      </c>
      <c r="K119" s="48" t="str">
        <f>IF(ISBLANK(Games!B119), "",IF('Prediction Log'!$J119='Prediction Log'!$B119, 'Prediction Log'!$F119, 1-'Prediction Log'!$F119))</f>
        <v/>
      </c>
      <c r="L119" s="49" t="str">
        <f>IF(ISBLANK(Games!$B119), "",Games!I119)</f>
        <v/>
      </c>
      <c r="M119" s="60" t="str">
        <f>IF(ISBLANK(Table3[[#This Row],[Home Final]]), "",IF(Table3[[#This Row],[Home Final]]&gt;Table3[[#This Row],[Away Final]],Table3[[#This Row],[Home]],Table3[[#This Row],[Away]]))</f>
        <v/>
      </c>
      <c r="N119" s="50"/>
      <c r="O119" s="50"/>
      <c r="P119" s="21" t="str">
        <f>IF(ISBLANK('Prediction Log'!$N119), "",'Prediction Log'!$O119-'Prediction Log'!$N119)</f>
        <v/>
      </c>
      <c r="Q119" s="51" t="str">
        <f>IF(ISBLANK('Prediction Log'!$N119), "",IF('Prediction Log'!$M119&lt;&gt;'Prediction Log'!$H119, "Y", IF(AND('Prediction Log'!$M119='Prediction Log'!$H119, ABS((-1*'Prediction Log'!$P119))&gt;ABS('Prediction Log'!$D119)), "Y", IF('Prediction Log'!$D119='Prediction Log'!$P119, "PUSH", "N"))))</f>
        <v/>
      </c>
      <c r="R119" s="52" t="str">
        <f>IF(ISBLANK('Prediction Log'!$N119), "",IF('Prediction Log'!$P119&lt;'Prediction Log'!$D119, "Y", IF('Prediction Log'!$P119='Prediction Log'!$D119, "PUSH", "N")))</f>
        <v/>
      </c>
      <c r="S119" s="52" t="str">
        <f>IF(ISBLANK('Prediction Log'!$N119), "",IF('Prediction Log'!$P119&lt;'Prediction Log'!$E119, "Y", IF('Prediction Log'!$P119='Prediction Log'!$E119, "PUSH", "N")))</f>
        <v/>
      </c>
      <c r="T119" s="53" t="str">
        <f>IF(ISBLANK('Prediction Log'!$N119),"",IF('Prediction Log'!$M119='Prediction Log'!$H119, "Y", "N"))</f>
        <v/>
      </c>
      <c r="U119" s="53" t="str">
        <f>Table3[[#This Row],[Home Team Covered Market]]</f>
        <v/>
      </c>
      <c r="V119" s="53" t="str">
        <f>IF(ISBLANK('Prediction Log'!$N119), "",IF(AND('Prediction Log'!$T119="Y", 'Prediction Log'!$U119="Y"), "Y", "N"))</f>
        <v/>
      </c>
      <c r="W119" s="54" t="str">
        <f>IF(ISBLANK('Prediction Log'!$N119),"",IF('Prediction Log'!$M119='Prediction Log'!$I119, "Y", "N"))</f>
        <v/>
      </c>
      <c r="X119" s="54" t="str">
        <f>IF(ISBLANK('Prediction Log'!$N119), "", IF(Table3[[#This Row],[Home Team Covered Market]]=Games!H119, "Y", "N"))</f>
        <v/>
      </c>
      <c r="Y119" s="55" t="str">
        <f>IF(ISBLANK('Prediction Log'!$N119), "",IF('Prediction Log'!$J119='Prediction Log'!$M119, "Y", "N"))</f>
        <v/>
      </c>
      <c r="Z119" s="54" t="str">
        <f>IF(ISBLANK('Prediction Log'!$N119), "",IF('Prediction Log'!$I119&lt;&gt;'Prediction Log'!$M119, "N",IF(AND('Prediction Log'!$E119&gt;0, 'Prediction Log'!$P119&gt;'Prediction Log'!$E119, 'Prediction Log'!$I119='Prediction Log'!$C119), "Y", IF(AND('Prediction Log'!$E119&lt;0, 'Prediction Log'!$P119&lt;'Prediction Log'!$E119,'Prediction Log'!$I119='Prediction Log'!$B119 ), "Y", IF('Prediction Log'!$P119='Prediction Log'!$E119, "PUSH", "N")))))</f>
        <v/>
      </c>
      <c r="AA119" s="54" t="str">
        <f>IF(ISBLANK('Prediction Log'!$N119), "",IF(AND('Prediction Log'!$W119="Y", 'Prediction Log'!$X119="Y"), "Y", "N"))</f>
        <v/>
      </c>
      <c r="AB119" s="53" t="str">
        <f>IF(ISBLANK('Prediction Log'!$N119), "",IF('Prediction Log'!$D119&gt;0, 'Prediction Log'!$P119-'Prediction Log'!$D119, IF('Prediction Log'!$D119&lt;0, -'Prediction Log'!$P119+'Prediction Log'!$D119, "NA")))</f>
        <v/>
      </c>
      <c r="AC119" s="53" t="str">
        <f>IF(ISBLANK('Prediction Log'!$N119), "",ABS('Prediction Log'!$AB119))</f>
        <v/>
      </c>
      <c r="AD119" s="54" t="str">
        <f>IF(ISBLANK('Prediction Log'!$N119), "",IF('Prediction Log'!$E119&gt;0, 'Prediction Log'!$P119-'Prediction Log'!$E119, IF('Prediction Log'!$E119&lt;0, -'Prediction Log'!$P119+'Prediction Log'!$E119, "NA")))</f>
        <v/>
      </c>
      <c r="AE119" s="54" t="str">
        <f>IF(ISBLANK('Prediction Log'!$N119), "",ABS('Prediction Log'!$AD119))</f>
        <v/>
      </c>
    </row>
    <row r="120" spans="1:31" x14ac:dyDescent="0.45">
      <c r="A120" s="43" t="str">
        <f>IF(ISBLANK(Games!$B120), "",Games!A120)</f>
        <v/>
      </c>
      <c r="B120" s="43" t="str">
        <f>IF(ISBLANK(Games!$B120), "",Games!B120)</f>
        <v/>
      </c>
      <c r="C120" s="43" t="str">
        <f>IF(ISBLANK(Games!$B120), "",Games!C120)</f>
        <v/>
      </c>
      <c r="D120" s="44" t="str">
        <f>IF(ISBLANK(Games!$B120), "",Games!D120)</f>
        <v/>
      </c>
      <c r="E120" s="44" t="str">
        <f>IF(ISBLANK(Games!$B120), "",Games!E120)</f>
        <v/>
      </c>
      <c r="F120" s="45" t="e">
        <f>'Calc - Win Probability'!N120</f>
        <v>#N/A</v>
      </c>
      <c r="G120" s="23" t="str">
        <f>Games!H120</f>
        <v/>
      </c>
      <c r="H120" s="46" t="str">
        <f>IF(ISBLANK(Games!B120), "", IF('Prediction Log'!$D120&lt;0, 'Prediction Log'!$B120, 'Prediction Log'!$C120))</f>
        <v/>
      </c>
      <c r="I120" s="47" t="str">
        <f>IF(ISBLANK(Games!$B120), "",Games!F120)</f>
        <v/>
      </c>
      <c r="J120" s="47" t="e">
        <f>IF('Prediction Log'!$F120&gt;0.5, 'Prediction Log'!$B120, IF('Prediction Log'!$F120&lt;0.5, 'Prediction Log'!$C120, "PICK"))</f>
        <v>#N/A</v>
      </c>
      <c r="K120" s="48" t="str">
        <f>IF(ISBLANK(Games!B120), "",IF('Prediction Log'!$J120='Prediction Log'!$B120, 'Prediction Log'!$F120, 1-'Prediction Log'!$F120))</f>
        <v/>
      </c>
      <c r="L120" s="49" t="str">
        <f>IF(ISBLANK(Games!$B120), "",Games!I120)</f>
        <v/>
      </c>
      <c r="M120" s="60" t="str">
        <f>IF(ISBLANK(Table3[[#This Row],[Home Final]]), "",IF(Table3[[#This Row],[Home Final]]&gt;Table3[[#This Row],[Away Final]],Table3[[#This Row],[Home]],Table3[[#This Row],[Away]]))</f>
        <v/>
      </c>
      <c r="N120" s="50"/>
      <c r="O120" s="50"/>
      <c r="P120" s="21" t="str">
        <f>IF(ISBLANK('Prediction Log'!$N120), "",'Prediction Log'!$O120-'Prediction Log'!$N120)</f>
        <v/>
      </c>
      <c r="Q120" s="51" t="str">
        <f>IF(ISBLANK('Prediction Log'!$N120), "",IF('Prediction Log'!$M120&lt;&gt;'Prediction Log'!$H120, "Y", IF(AND('Prediction Log'!$M120='Prediction Log'!$H120, ABS((-1*'Prediction Log'!$P120))&gt;ABS('Prediction Log'!$D120)), "Y", IF('Prediction Log'!$D120='Prediction Log'!$P120, "PUSH", "N"))))</f>
        <v/>
      </c>
      <c r="R120" s="52" t="str">
        <f>IF(ISBLANK('Prediction Log'!$N120), "",IF('Prediction Log'!$P120&lt;'Prediction Log'!$D120, "Y", IF('Prediction Log'!$P120='Prediction Log'!$D120, "PUSH", "N")))</f>
        <v/>
      </c>
      <c r="S120" s="52" t="str">
        <f>IF(ISBLANK('Prediction Log'!$N120), "",IF('Prediction Log'!$P120&lt;'Prediction Log'!$E120, "Y", IF('Prediction Log'!$P120='Prediction Log'!$E120, "PUSH", "N")))</f>
        <v/>
      </c>
      <c r="T120" s="53" t="str">
        <f>IF(ISBLANK('Prediction Log'!$N120),"",IF('Prediction Log'!$M120='Prediction Log'!$H120, "Y", "N"))</f>
        <v/>
      </c>
      <c r="U120" s="53" t="str">
        <f>Table3[[#This Row],[Home Team Covered Market]]</f>
        <v/>
      </c>
      <c r="V120" s="53" t="str">
        <f>IF(ISBLANK('Prediction Log'!$N120), "",IF(AND('Prediction Log'!$T120="Y", 'Prediction Log'!$U120="Y"), "Y", "N"))</f>
        <v/>
      </c>
      <c r="W120" s="54" t="str">
        <f>IF(ISBLANK('Prediction Log'!$N120),"",IF('Prediction Log'!$M120='Prediction Log'!$I120, "Y", "N"))</f>
        <v/>
      </c>
      <c r="X120" s="54" t="str">
        <f>IF(ISBLANK('Prediction Log'!$N120), "", IF(Table3[[#This Row],[Home Team Covered Market]]=Games!H120, "Y", "N"))</f>
        <v/>
      </c>
      <c r="Y120" s="55" t="str">
        <f>IF(ISBLANK('Prediction Log'!$N120), "",IF('Prediction Log'!$J120='Prediction Log'!$M120, "Y", "N"))</f>
        <v/>
      </c>
      <c r="Z120" s="54" t="str">
        <f>IF(ISBLANK('Prediction Log'!$N120), "",IF('Prediction Log'!$I120&lt;&gt;'Prediction Log'!$M120, "N",IF(AND('Prediction Log'!$E120&gt;0, 'Prediction Log'!$P120&gt;'Prediction Log'!$E120, 'Prediction Log'!$I120='Prediction Log'!$C120), "Y", IF(AND('Prediction Log'!$E120&lt;0, 'Prediction Log'!$P120&lt;'Prediction Log'!$E120,'Prediction Log'!$I120='Prediction Log'!$B120 ), "Y", IF('Prediction Log'!$P120='Prediction Log'!$E120, "PUSH", "N")))))</f>
        <v/>
      </c>
      <c r="AA120" s="54" t="str">
        <f>IF(ISBLANK('Prediction Log'!$N120), "",IF(AND('Prediction Log'!$W120="Y", 'Prediction Log'!$X120="Y"), "Y", "N"))</f>
        <v/>
      </c>
      <c r="AB120" s="53" t="str">
        <f>IF(ISBLANK('Prediction Log'!$N120), "",IF('Prediction Log'!$D120&gt;0, 'Prediction Log'!$P120-'Prediction Log'!$D120, IF('Prediction Log'!$D120&lt;0, -'Prediction Log'!$P120+'Prediction Log'!$D120, "NA")))</f>
        <v/>
      </c>
      <c r="AC120" s="53" t="str">
        <f>IF(ISBLANK('Prediction Log'!$N120), "",ABS('Prediction Log'!$AB120))</f>
        <v/>
      </c>
      <c r="AD120" s="54" t="str">
        <f>IF(ISBLANK('Prediction Log'!$N120), "",IF('Prediction Log'!$E120&gt;0, 'Prediction Log'!$P120-'Prediction Log'!$E120, IF('Prediction Log'!$E120&lt;0, -'Prediction Log'!$P120+'Prediction Log'!$E120, "NA")))</f>
        <v/>
      </c>
      <c r="AE120" s="54" t="str">
        <f>IF(ISBLANK('Prediction Log'!$N120), "",ABS('Prediction Log'!$AD120))</f>
        <v/>
      </c>
    </row>
    <row r="121" spans="1:31" x14ac:dyDescent="0.45">
      <c r="A121" s="56" t="str">
        <f>IF(ISBLANK(Games!$B121), "",Games!A121)</f>
        <v/>
      </c>
      <c r="B121" s="56" t="str">
        <f>IF(ISBLANK(Games!$B121), "",Games!B121)</f>
        <v/>
      </c>
      <c r="C121" s="56" t="str">
        <f>IF(ISBLANK(Games!$B121), "",Games!C121)</f>
        <v/>
      </c>
      <c r="D121" s="57" t="str">
        <f>IF(ISBLANK(Games!$B121), "",Games!D121)</f>
        <v/>
      </c>
      <c r="E121" s="57" t="str">
        <f>IF(ISBLANK(Games!$B121), "",Games!E121)</f>
        <v/>
      </c>
      <c r="F121" s="45" t="e">
        <f>'Calc - Win Probability'!N121</f>
        <v>#N/A</v>
      </c>
      <c r="G121" s="23" t="str">
        <f>Games!H121</f>
        <v/>
      </c>
      <c r="H121" s="46" t="str">
        <f>IF(ISBLANK(Games!B121), "", IF('Prediction Log'!$D121&lt;0, 'Prediction Log'!$B121, 'Prediction Log'!$C121))</f>
        <v/>
      </c>
      <c r="I121" s="47" t="str">
        <f>IF(ISBLANK(Games!$B121), "",Games!F121)</f>
        <v/>
      </c>
      <c r="J121" s="47" t="e">
        <f>IF('Prediction Log'!$F121&gt;0.5, 'Prediction Log'!$B121, IF('Prediction Log'!$F121&lt;0.5, 'Prediction Log'!$C121, "PICK"))</f>
        <v>#N/A</v>
      </c>
      <c r="K121" s="48" t="str">
        <f>IF(ISBLANK(Games!B121), "",IF('Prediction Log'!$J121='Prediction Log'!$B121, 'Prediction Log'!$F121, 1-'Prediction Log'!$F121))</f>
        <v/>
      </c>
      <c r="L121" s="49" t="str">
        <f>IF(ISBLANK(Games!$B121), "",Games!I121)</f>
        <v/>
      </c>
      <c r="M121" s="60" t="str">
        <f>IF(ISBLANK(Table3[[#This Row],[Home Final]]), "",IF(Table3[[#This Row],[Home Final]]&gt;Table3[[#This Row],[Away Final]],Table3[[#This Row],[Home]],Table3[[#This Row],[Away]]))</f>
        <v/>
      </c>
      <c r="N121" s="50"/>
      <c r="O121" s="50"/>
      <c r="P121" s="21" t="str">
        <f>IF(ISBLANK('Prediction Log'!$N121), "",'Prediction Log'!$O121-'Prediction Log'!$N121)</f>
        <v/>
      </c>
      <c r="Q121" s="51" t="str">
        <f>IF(ISBLANK('Prediction Log'!$N121), "",IF('Prediction Log'!$M121&lt;&gt;'Prediction Log'!$H121, "Y", IF(AND('Prediction Log'!$M121='Prediction Log'!$H121, ABS((-1*'Prediction Log'!$P121))&gt;ABS('Prediction Log'!$D121)), "Y", IF('Prediction Log'!$D121='Prediction Log'!$P121, "PUSH", "N"))))</f>
        <v/>
      </c>
      <c r="R121" s="52" t="str">
        <f>IF(ISBLANK('Prediction Log'!$N121), "",IF('Prediction Log'!$P121&lt;'Prediction Log'!$D121, "Y", IF('Prediction Log'!$P121='Prediction Log'!$D121, "PUSH", "N")))</f>
        <v/>
      </c>
      <c r="S121" s="52" t="str">
        <f>IF(ISBLANK('Prediction Log'!$N121), "",IF('Prediction Log'!$P121&lt;'Prediction Log'!$E121, "Y", IF('Prediction Log'!$P121='Prediction Log'!$E121, "PUSH", "N")))</f>
        <v/>
      </c>
      <c r="T121" s="53" t="str">
        <f>IF(ISBLANK('Prediction Log'!$N121),"",IF('Prediction Log'!$M121='Prediction Log'!$H121, "Y", "N"))</f>
        <v/>
      </c>
      <c r="U121" s="53" t="str">
        <f>Table3[[#This Row],[Home Team Covered Market]]</f>
        <v/>
      </c>
      <c r="V121" s="53" t="str">
        <f>IF(ISBLANK('Prediction Log'!$N121), "",IF(AND('Prediction Log'!$T121="Y", 'Prediction Log'!$U121="Y"), "Y", "N"))</f>
        <v/>
      </c>
      <c r="W121" s="54" t="str">
        <f>IF(ISBLANK('Prediction Log'!$N121),"",IF('Prediction Log'!$M121='Prediction Log'!$I121, "Y", "N"))</f>
        <v/>
      </c>
      <c r="X121" s="54" t="str">
        <f>IF(ISBLANK('Prediction Log'!$N121), "", IF(Table3[[#This Row],[Home Team Covered Market]]=Games!H121, "Y", "N"))</f>
        <v/>
      </c>
      <c r="Y121" s="55" t="str">
        <f>IF(ISBLANK('Prediction Log'!$N121), "",IF('Prediction Log'!$J121='Prediction Log'!$M121, "Y", "N"))</f>
        <v/>
      </c>
      <c r="Z121" s="54" t="str">
        <f>IF(ISBLANK('Prediction Log'!$N121), "",IF('Prediction Log'!$I121&lt;&gt;'Prediction Log'!$M121, "N",IF(AND('Prediction Log'!$E121&gt;0, 'Prediction Log'!$P121&gt;'Prediction Log'!$E121, 'Prediction Log'!$I121='Prediction Log'!$C121), "Y", IF(AND('Prediction Log'!$E121&lt;0, 'Prediction Log'!$P121&lt;'Prediction Log'!$E121,'Prediction Log'!$I121='Prediction Log'!$B121 ), "Y", IF('Prediction Log'!$P121='Prediction Log'!$E121, "PUSH", "N")))))</f>
        <v/>
      </c>
      <c r="AA121" s="54" t="str">
        <f>IF(ISBLANK('Prediction Log'!$N121), "",IF(AND('Prediction Log'!$W121="Y", 'Prediction Log'!$X121="Y"), "Y", "N"))</f>
        <v/>
      </c>
      <c r="AB121" s="53" t="str">
        <f>IF(ISBLANK('Prediction Log'!$N121), "",IF('Prediction Log'!$D121&gt;0, 'Prediction Log'!$P121-'Prediction Log'!$D121, IF('Prediction Log'!$D121&lt;0, -'Prediction Log'!$P121+'Prediction Log'!$D121, "NA")))</f>
        <v/>
      </c>
      <c r="AC121" s="53" t="str">
        <f>IF(ISBLANK('Prediction Log'!$N121), "",ABS('Prediction Log'!$AB121))</f>
        <v/>
      </c>
      <c r="AD121" s="54" t="str">
        <f>IF(ISBLANK('Prediction Log'!$N121), "",IF('Prediction Log'!$E121&gt;0, 'Prediction Log'!$P121-'Prediction Log'!$E121, IF('Prediction Log'!$E121&lt;0, -'Prediction Log'!$P121+'Prediction Log'!$E121, "NA")))</f>
        <v/>
      </c>
      <c r="AE121" s="54" t="str">
        <f>IF(ISBLANK('Prediction Log'!$N121), "",ABS('Prediction Log'!$AD121))</f>
        <v/>
      </c>
    </row>
    <row r="122" spans="1:31" x14ac:dyDescent="0.45">
      <c r="A122" s="43" t="str">
        <f>IF(ISBLANK(Games!$B122), "",Games!A122)</f>
        <v/>
      </c>
      <c r="B122" s="43" t="str">
        <f>IF(ISBLANK(Games!$B122), "",Games!B122)</f>
        <v/>
      </c>
      <c r="C122" s="43" t="str">
        <f>IF(ISBLANK(Games!$B122), "",Games!C122)</f>
        <v/>
      </c>
      <c r="D122" s="44" t="str">
        <f>IF(ISBLANK(Games!$B122), "",Games!D122)</f>
        <v/>
      </c>
      <c r="E122" s="44" t="str">
        <f>IF(ISBLANK(Games!$B122), "",Games!E122)</f>
        <v/>
      </c>
      <c r="F122" s="45" t="e">
        <f>'Calc - Win Probability'!N122</f>
        <v>#N/A</v>
      </c>
      <c r="G122" s="23" t="str">
        <f>Games!H122</f>
        <v/>
      </c>
      <c r="H122" s="46" t="str">
        <f>IF(ISBLANK(Games!B122), "", IF('Prediction Log'!$D122&lt;0, 'Prediction Log'!$B122, 'Prediction Log'!$C122))</f>
        <v/>
      </c>
      <c r="I122" s="47" t="str">
        <f>IF(ISBLANK(Games!$B122), "",Games!F122)</f>
        <v/>
      </c>
      <c r="J122" s="47" t="e">
        <f>IF('Prediction Log'!$F122&gt;0.5, 'Prediction Log'!$B122, IF('Prediction Log'!$F122&lt;0.5, 'Prediction Log'!$C122, "PICK"))</f>
        <v>#N/A</v>
      </c>
      <c r="K122" s="48" t="str">
        <f>IF(ISBLANK(Games!B122), "",IF('Prediction Log'!$J122='Prediction Log'!$B122, 'Prediction Log'!$F122, 1-'Prediction Log'!$F122))</f>
        <v/>
      </c>
      <c r="L122" s="49" t="str">
        <f>IF(ISBLANK(Games!$B122), "",Games!I122)</f>
        <v/>
      </c>
      <c r="M122" s="60" t="str">
        <f>IF(ISBLANK(Table3[[#This Row],[Home Final]]), "",IF(Table3[[#This Row],[Home Final]]&gt;Table3[[#This Row],[Away Final]],Table3[[#This Row],[Home]],Table3[[#This Row],[Away]]))</f>
        <v/>
      </c>
      <c r="N122" s="50"/>
      <c r="O122" s="50"/>
      <c r="P122" s="21" t="str">
        <f>IF(ISBLANK('Prediction Log'!$N122), "",'Prediction Log'!$O122-'Prediction Log'!$N122)</f>
        <v/>
      </c>
      <c r="Q122" s="51" t="str">
        <f>IF(ISBLANK('Prediction Log'!$N122), "",IF('Prediction Log'!$M122&lt;&gt;'Prediction Log'!$H122, "Y", IF(AND('Prediction Log'!$M122='Prediction Log'!$H122, ABS((-1*'Prediction Log'!$P122))&gt;ABS('Prediction Log'!$D122)), "Y", IF('Prediction Log'!$D122='Prediction Log'!$P122, "PUSH", "N"))))</f>
        <v/>
      </c>
      <c r="R122" s="52" t="str">
        <f>IF(ISBLANK('Prediction Log'!$N122), "",IF('Prediction Log'!$P122&lt;'Prediction Log'!$D122, "Y", IF('Prediction Log'!$P122='Prediction Log'!$D122, "PUSH", "N")))</f>
        <v/>
      </c>
      <c r="S122" s="52" t="str">
        <f>IF(ISBLANK('Prediction Log'!$N122), "",IF('Prediction Log'!$P122&lt;'Prediction Log'!$E122, "Y", IF('Prediction Log'!$P122='Prediction Log'!$E122, "PUSH", "N")))</f>
        <v/>
      </c>
      <c r="T122" s="53" t="str">
        <f>IF(ISBLANK('Prediction Log'!$N122),"",IF('Prediction Log'!$M122='Prediction Log'!$H122, "Y", "N"))</f>
        <v/>
      </c>
      <c r="U122" s="53" t="str">
        <f>Table3[[#This Row],[Home Team Covered Market]]</f>
        <v/>
      </c>
      <c r="V122" s="53" t="str">
        <f>IF(ISBLANK('Prediction Log'!$N122), "",IF(AND('Prediction Log'!$T122="Y", 'Prediction Log'!$U122="Y"), "Y", "N"))</f>
        <v/>
      </c>
      <c r="W122" s="54" t="str">
        <f>IF(ISBLANK('Prediction Log'!$N122),"",IF('Prediction Log'!$M122='Prediction Log'!$I122, "Y", "N"))</f>
        <v/>
      </c>
      <c r="X122" s="54" t="str">
        <f>IF(ISBLANK('Prediction Log'!$N122), "", IF(Table3[[#This Row],[Home Team Covered Market]]=Games!H122, "Y", "N"))</f>
        <v/>
      </c>
      <c r="Y122" s="55" t="str">
        <f>IF(ISBLANK('Prediction Log'!$N122), "",IF('Prediction Log'!$J122='Prediction Log'!$M122, "Y", "N"))</f>
        <v/>
      </c>
      <c r="Z122" s="54" t="str">
        <f>IF(ISBLANK('Prediction Log'!$N122), "",IF('Prediction Log'!$I122&lt;&gt;'Prediction Log'!$M122, "N",IF(AND('Prediction Log'!$E122&gt;0, 'Prediction Log'!$P122&gt;'Prediction Log'!$E122, 'Prediction Log'!$I122='Prediction Log'!$C122), "Y", IF(AND('Prediction Log'!$E122&lt;0, 'Prediction Log'!$P122&lt;'Prediction Log'!$E122,'Prediction Log'!$I122='Prediction Log'!$B122 ), "Y", IF('Prediction Log'!$P122='Prediction Log'!$E122, "PUSH", "N")))))</f>
        <v/>
      </c>
      <c r="AA122" s="54" t="str">
        <f>IF(ISBLANK('Prediction Log'!$N122), "",IF(AND('Prediction Log'!$W122="Y", 'Prediction Log'!$X122="Y"), "Y", "N"))</f>
        <v/>
      </c>
      <c r="AB122" s="53" t="str">
        <f>IF(ISBLANK('Prediction Log'!$N122), "",IF('Prediction Log'!$D122&gt;0, 'Prediction Log'!$P122-'Prediction Log'!$D122, IF('Prediction Log'!$D122&lt;0, -'Prediction Log'!$P122+'Prediction Log'!$D122, "NA")))</f>
        <v/>
      </c>
      <c r="AC122" s="53" t="str">
        <f>IF(ISBLANK('Prediction Log'!$N122), "",ABS('Prediction Log'!$AB122))</f>
        <v/>
      </c>
      <c r="AD122" s="54" t="str">
        <f>IF(ISBLANK('Prediction Log'!$N122), "",IF('Prediction Log'!$E122&gt;0, 'Prediction Log'!$P122-'Prediction Log'!$E122, IF('Prediction Log'!$E122&lt;0, -'Prediction Log'!$P122+'Prediction Log'!$E122, "NA")))</f>
        <v/>
      </c>
      <c r="AE122" s="54" t="str">
        <f>IF(ISBLANK('Prediction Log'!$N122), "",ABS('Prediction Log'!$AD122))</f>
        <v/>
      </c>
    </row>
    <row r="123" spans="1:31" x14ac:dyDescent="0.45">
      <c r="A123" s="56" t="str">
        <f>IF(ISBLANK(Games!$B123), "",Games!A123)</f>
        <v/>
      </c>
      <c r="B123" s="56" t="str">
        <f>IF(ISBLANK(Games!$B123), "",Games!B123)</f>
        <v/>
      </c>
      <c r="C123" s="56" t="str">
        <f>IF(ISBLANK(Games!$B123), "",Games!C123)</f>
        <v/>
      </c>
      <c r="D123" s="57" t="str">
        <f>IF(ISBLANK(Games!$B123), "",Games!D123)</f>
        <v/>
      </c>
      <c r="E123" s="57" t="str">
        <f>IF(ISBLANK(Games!$B123), "",Games!E123)</f>
        <v/>
      </c>
      <c r="F123" s="45" t="e">
        <f>'Calc - Win Probability'!N123</f>
        <v>#N/A</v>
      </c>
      <c r="G123" s="23" t="str">
        <f>Games!H123</f>
        <v/>
      </c>
      <c r="H123" s="46" t="str">
        <f>IF(ISBLANK(Games!B123), "", IF('Prediction Log'!$D123&lt;0, 'Prediction Log'!$B123, 'Prediction Log'!$C123))</f>
        <v/>
      </c>
      <c r="I123" s="47" t="str">
        <f>IF(ISBLANK(Games!$B123), "",Games!F123)</f>
        <v/>
      </c>
      <c r="J123" s="47" t="e">
        <f>IF('Prediction Log'!$F123&gt;0.5, 'Prediction Log'!$B123, IF('Prediction Log'!$F123&lt;0.5, 'Prediction Log'!$C123, "PICK"))</f>
        <v>#N/A</v>
      </c>
      <c r="K123" s="48" t="str">
        <f>IF(ISBLANK(Games!B123), "",IF('Prediction Log'!$J123='Prediction Log'!$B123, 'Prediction Log'!$F123, 1-'Prediction Log'!$F123))</f>
        <v/>
      </c>
      <c r="L123" s="49" t="str">
        <f>IF(ISBLANK(Games!$B123), "",Games!I123)</f>
        <v/>
      </c>
      <c r="M123" s="60" t="str">
        <f>IF(ISBLANK(Table3[[#This Row],[Home Final]]), "",IF(Table3[[#This Row],[Home Final]]&gt;Table3[[#This Row],[Away Final]],Table3[[#This Row],[Home]],Table3[[#This Row],[Away]]))</f>
        <v/>
      </c>
      <c r="N123" s="50"/>
      <c r="O123" s="50"/>
      <c r="P123" s="21" t="str">
        <f>IF(ISBLANK('Prediction Log'!$N123), "",'Prediction Log'!$O123-'Prediction Log'!$N123)</f>
        <v/>
      </c>
      <c r="Q123" s="51" t="str">
        <f>IF(ISBLANK('Prediction Log'!$N123), "",IF('Prediction Log'!$M123&lt;&gt;'Prediction Log'!$H123, "Y", IF(AND('Prediction Log'!$M123='Prediction Log'!$H123, ABS((-1*'Prediction Log'!$P123))&gt;ABS('Prediction Log'!$D123)), "Y", IF('Prediction Log'!$D123='Prediction Log'!$P123, "PUSH", "N"))))</f>
        <v/>
      </c>
      <c r="R123" s="52" t="str">
        <f>IF(ISBLANK('Prediction Log'!$N123), "",IF('Prediction Log'!$P123&lt;'Prediction Log'!$D123, "Y", IF('Prediction Log'!$P123='Prediction Log'!$D123, "PUSH", "N")))</f>
        <v/>
      </c>
      <c r="S123" s="52" t="str">
        <f>IF(ISBLANK('Prediction Log'!$N123), "",IF('Prediction Log'!$P123&lt;'Prediction Log'!$E123, "Y", IF('Prediction Log'!$P123='Prediction Log'!$E123, "PUSH", "N")))</f>
        <v/>
      </c>
      <c r="T123" s="53" t="str">
        <f>IF(ISBLANK('Prediction Log'!$N123),"",IF('Prediction Log'!$M123='Prediction Log'!$H123, "Y", "N"))</f>
        <v/>
      </c>
      <c r="U123" s="53" t="str">
        <f>Table3[[#This Row],[Home Team Covered Market]]</f>
        <v/>
      </c>
      <c r="V123" s="53" t="str">
        <f>IF(ISBLANK('Prediction Log'!$N123), "",IF(AND('Prediction Log'!$T123="Y", 'Prediction Log'!$U123="Y"), "Y", "N"))</f>
        <v/>
      </c>
      <c r="W123" s="54" t="str">
        <f>IF(ISBLANK('Prediction Log'!$N123),"",IF('Prediction Log'!$M123='Prediction Log'!$I123, "Y", "N"))</f>
        <v/>
      </c>
      <c r="X123" s="54" t="str">
        <f>IF(ISBLANK('Prediction Log'!$N123), "", IF(Table3[[#This Row],[Home Team Covered Market]]=Games!H123, "Y", "N"))</f>
        <v/>
      </c>
      <c r="Y123" s="55" t="str">
        <f>IF(ISBLANK('Prediction Log'!$N123), "",IF('Prediction Log'!$J123='Prediction Log'!$M123, "Y", "N"))</f>
        <v/>
      </c>
      <c r="Z123" s="54" t="str">
        <f>IF(ISBLANK('Prediction Log'!$N123), "",IF('Prediction Log'!$I123&lt;&gt;'Prediction Log'!$M123, "N",IF(AND('Prediction Log'!$E123&gt;0, 'Prediction Log'!$P123&gt;'Prediction Log'!$E123, 'Prediction Log'!$I123='Prediction Log'!$C123), "Y", IF(AND('Prediction Log'!$E123&lt;0, 'Prediction Log'!$P123&lt;'Prediction Log'!$E123,'Prediction Log'!$I123='Prediction Log'!$B123 ), "Y", IF('Prediction Log'!$P123='Prediction Log'!$E123, "PUSH", "N")))))</f>
        <v/>
      </c>
      <c r="AA123" s="54" t="str">
        <f>IF(ISBLANK('Prediction Log'!$N123), "",IF(AND('Prediction Log'!$W123="Y", 'Prediction Log'!$X123="Y"), "Y", "N"))</f>
        <v/>
      </c>
      <c r="AB123" s="53" t="str">
        <f>IF(ISBLANK('Prediction Log'!$N123), "",IF('Prediction Log'!$D123&gt;0, 'Prediction Log'!$P123-'Prediction Log'!$D123, IF('Prediction Log'!$D123&lt;0, -'Prediction Log'!$P123+'Prediction Log'!$D123, "NA")))</f>
        <v/>
      </c>
      <c r="AC123" s="53" t="str">
        <f>IF(ISBLANK('Prediction Log'!$N123), "",ABS('Prediction Log'!$AB123))</f>
        <v/>
      </c>
      <c r="AD123" s="54" t="str">
        <f>IF(ISBLANK('Prediction Log'!$N123), "",IF('Prediction Log'!$E123&gt;0, 'Prediction Log'!$P123-'Prediction Log'!$E123, IF('Prediction Log'!$E123&lt;0, -'Prediction Log'!$P123+'Prediction Log'!$E123, "NA")))</f>
        <v/>
      </c>
      <c r="AE123" s="54" t="str">
        <f>IF(ISBLANK('Prediction Log'!$N123), "",ABS('Prediction Log'!$AD123))</f>
        <v/>
      </c>
    </row>
    <row r="124" spans="1:31" x14ac:dyDescent="0.45">
      <c r="A124" s="43" t="str">
        <f>IF(ISBLANK(Games!$B124), "",Games!A124)</f>
        <v/>
      </c>
      <c r="B124" s="43" t="str">
        <f>IF(ISBLANK(Games!$B124), "",Games!B124)</f>
        <v/>
      </c>
      <c r="C124" s="43" t="str">
        <f>IF(ISBLANK(Games!$B124), "",Games!C124)</f>
        <v/>
      </c>
      <c r="D124" s="44" t="str">
        <f>IF(ISBLANK(Games!$B124), "",Games!D124)</f>
        <v/>
      </c>
      <c r="E124" s="44" t="str">
        <f>IF(ISBLANK(Games!$B124), "",Games!E124)</f>
        <v/>
      </c>
      <c r="F124" s="45" t="e">
        <f>'Calc - Win Probability'!N124</f>
        <v>#N/A</v>
      </c>
      <c r="G124" s="23" t="str">
        <f>Games!H124</f>
        <v/>
      </c>
      <c r="H124" s="46" t="str">
        <f>IF(ISBLANK(Games!B124), "", IF('Prediction Log'!$D124&lt;0, 'Prediction Log'!$B124, 'Prediction Log'!$C124))</f>
        <v/>
      </c>
      <c r="I124" s="47" t="str">
        <f>IF(ISBLANK(Games!$B124), "",Games!F124)</f>
        <v/>
      </c>
      <c r="J124" s="47" t="e">
        <f>IF('Prediction Log'!$F124&gt;0.5, 'Prediction Log'!$B124, IF('Prediction Log'!$F124&lt;0.5, 'Prediction Log'!$C124, "PICK"))</f>
        <v>#N/A</v>
      </c>
      <c r="K124" s="48" t="str">
        <f>IF(ISBLANK(Games!B124), "",IF('Prediction Log'!$J124='Prediction Log'!$B124, 'Prediction Log'!$F124, 1-'Prediction Log'!$F124))</f>
        <v/>
      </c>
      <c r="L124" s="49" t="str">
        <f>IF(ISBLANK(Games!$B124), "",Games!I124)</f>
        <v/>
      </c>
      <c r="M124" s="60" t="str">
        <f>IF(ISBLANK(Table3[[#This Row],[Home Final]]), "",IF(Table3[[#This Row],[Home Final]]&gt;Table3[[#This Row],[Away Final]],Table3[[#This Row],[Home]],Table3[[#This Row],[Away]]))</f>
        <v/>
      </c>
      <c r="N124" s="50"/>
      <c r="O124" s="50"/>
      <c r="P124" s="21" t="str">
        <f>IF(ISBLANK('Prediction Log'!$N124), "",'Prediction Log'!$O124-'Prediction Log'!$N124)</f>
        <v/>
      </c>
      <c r="Q124" s="51" t="str">
        <f>IF(ISBLANK('Prediction Log'!$N124), "",IF('Prediction Log'!$M124&lt;&gt;'Prediction Log'!$H124, "Y", IF(AND('Prediction Log'!$M124='Prediction Log'!$H124, ABS((-1*'Prediction Log'!$P124))&gt;ABS('Prediction Log'!$D124)), "Y", IF('Prediction Log'!$D124='Prediction Log'!$P124, "PUSH", "N"))))</f>
        <v/>
      </c>
      <c r="R124" s="52" t="str">
        <f>IF(ISBLANK('Prediction Log'!$N124), "",IF('Prediction Log'!$P124&lt;'Prediction Log'!$D124, "Y", IF('Prediction Log'!$P124='Prediction Log'!$D124, "PUSH", "N")))</f>
        <v/>
      </c>
      <c r="S124" s="52" t="str">
        <f>IF(ISBLANK('Prediction Log'!$N124), "",IF('Prediction Log'!$P124&lt;'Prediction Log'!$E124, "Y", IF('Prediction Log'!$P124='Prediction Log'!$E124, "PUSH", "N")))</f>
        <v/>
      </c>
      <c r="T124" s="53" t="str">
        <f>IF(ISBLANK('Prediction Log'!$N124),"",IF('Prediction Log'!$M124='Prediction Log'!$H124, "Y", "N"))</f>
        <v/>
      </c>
      <c r="U124" s="53" t="str">
        <f>Table3[[#This Row],[Home Team Covered Market]]</f>
        <v/>
      </c>
      <c r="V124" s="53" t="str">
        <f>IF(ISBLANK('Prediction Log'!$N124), "",IF(AND('Prediction Log'!$T124="Y", 'Prediction Log'!$U124="Y"), "Y", "N"))</f>
        <v/>
      </c>
      <c r="W124" s="54" t="str">
        <f>IF(ISBLANK('Prediction Log'!$N124),"",IF('Prediction Log'!$M124='Prediction Log'!$I124, "Y", "N"))</f>
        <v/>
      </c>
      <c r="X124" s="54" t="str">
        <f>IF(ISBLANK('Prediction Log'!$N124), "", IF(Table3[[#This Row],[Home Team Covered Market]]=Games!H124, "Y", "N"))</f>
        <v/>
      </c>
      <c r="Y124" s="55" t="str">
        <f>IF(ISBLANK('Prediction Log'!$N124), "",IF('Prediction Log'!$J124='Prediction Log'!$M124, "Y", "N"))</f>
        <v/>
      </c>
      <c r="Z124" s="54" t="str">
        <f>IF(ISBLANK('Prediction Log'!$N124), "",IF('Prediction Log'!$I124&lt;&gt;'Prediction Log'!$M124, "N",IF(AND('Prediction Log'!$E124&gt;0, 'Prediction Log'!$P124&gt;'Prediction Log'!$E124, 'Prediction Log'!$I124='Prediction Log'!$C124), "Y", IF(AND('Prediction Log'!$E124&lt;0, 'Prediction Log'!$P124&lt;'Prediction Log'!$E124,'Prediction Log'!$I124='Prediction Log'!$B124 ), "Y", IF('Prediction Log'!$P124='Prediction Log'!$E124, "PUSH", "N")))))</f>
        <v/>
      </c>
      <c r="AA124" s="54" t="str">
        <f>IF(ISBLANK('Prediction Log'!$N124), "",IF(AND('Prediction Log'!$W124="Y", 'Prediction Log'!$X124="Y"), "Y", "N"))</f>
        <v/>
      </c>
      <c r="AB124" s="53" t="str">
        <f>IF(ISBLANK('Prediction Log'!$N124), "",IF('Prediction Log'!$D124&gt;0, 'Prediction Log'!$P124-'Prediction Log'!$D124, IF('Prediction Log'!$D124&lt;0, -'Prediction Log'!$P124+'Prediction Log'!$D124, "NA")))</f>
        <v/>
      </c>
      <c r="AC124" s="53" t="str">
        <f>IF(ISBLANK('Prediction Log'!$N124), "",ABS('Prediction Log'!$AB124))</f>
        <v/>
      </c>
      <c r="AD124" s="54" t="str">
        <f>IF(ISBLANK('Prediction Log'!$N124), "",IF('Prediction Log'!$E124&gt;0, 'Prediction Log'!$P124-'Prediction Log'!$E124, IF('Prediction Log'!$E124&lt;0, -'Prediction Log'!$P124+'Prediction Log'!$E124, "NA")))</f>
        <v/>
      </c>
      <c r="AE124" s="54" t="str">
        <f>IF(ISBLANK('Prediction Log'!$N124), "",ABS('Prediction Log'!$AD124))</f>
        <v/>
      </c>
    </row>
    <row r="125" spans="1:31" x14ac:dyDescent="0.45">
      <c r="A125" s="56" t="str">
        <f>IF(ISBLANK(Games!$B125), "",Games!A125)</f>
        <v/>
      </c>
      <c r="B125" s="56" t="str">
        <f>IF(ISBLANK(Games!$B125), "",Games!B125)</f>
        <v/>
      </c>
      <c r="C125" s="56" t="str">
        <f>IF(ISBLANK(Games!$B125), "",Games!C125)</f>
        <v/>
      </c>
      <c r="D125" s="57" t="str">
        <f>IF(ISBLANK(Games!$B125), "",Games!D125)</f>
        <v/>
      </c>
      <c r="E125" s="57" t="str">
        <f>IF(ISBLANK(Games!$B125), "",Games!E125)</f>
        <v/>
      </c>
      <c r="F125" s="45" t="e">
        <f>'Calc - Win Probability'!N125</f>
        <v>#N/A</v>
      </c>
      <c r="G125" s="23" t="str">
        <f>Games!H125</f>
        <v/>
      </c>
      <c r="H125" s="46" t="str">
        <f>IF(ISBLANK(Games!B125), "", IF('Prediction Log'!$D125&lt;0, 'Prediction Log'!$B125, 'Prediction Log'!$C125))</f>
        <v/>
      </c>
      <c r="I125" s="47" t="str">
        <f>IF(ISBLANK(Games!$B125), "",Games!F125)</f>
        <v/>
      </c>
      <c r="J125" s="47" t="e">
        <f>IF('Prediction Log'!$F125&gt;0.5, 'Prediction Log'!$B125, IF('Prediction Log'!$F125&lt;0.5, 'Prediction Log'!$C125, "PICK"))</f>
        <v>#N/A</v>
      </c>
      <c r="K125" s="48" t="str">
        <f>IF(ISBLANK(Games!B125), "",IF('Prediction Log'!$J125='Prediction Log'!$B125, 'Prediction Log'!$F125, 1-'Prediction Log'!$F125))</f>
        <v/>
      </c>
      <c r="L125" s="49" t="str">
        <f>IF(ISBLANK(Games!$B125), "",Games!I125)</f>
        <v/>
      </c>
      <c r="M125" s="60" t="str">
        <f>IF(ISBLANK(Table3[[#This Row],[Home Final]]), "",IF(Table3[[#This Row],[Home Final]]&gt;Table3[[#This Row],[Away Final]],Table3[[#This Row],[Home]],Table3[[#This Row],[Away]]))</f>
        <v/>
      </c>
      <c r="N125" s="50"/>
      <c r="O125" s="50"/>
      <c r="P125" s="21" t="str">
        <f>IF(ISBLANK('Prediction Log'!$N125), "",'Prediction Log'!$O125-'Prediction Log'!$N125)</f>
        <v/>
      </c>
      <c r="Q125" s="51" t="str">
        <f>IF(ISBLANK('Prediction Log'!$N125), "",IF('Prediction Log'!$M125&lt;&gt;'Prediction Log'!$H125, "Y", IF(AND('Prediction Log'!$M125='Prediction Log'!$H125, ABS((-1*'Prediction Log'!$P125))&gt;ABS('Prediction Log'!$D125)), "Y", IF('Prediction Log'!$D125='Prediction Log'!$P125, "PUSH", "N"))))</f>
        <v/>
      </c>
      <c r="R125" s="52" t="str">
        <f>IF(ISBLANK('Prediction Log'!$N125), "",IF('Prediction Log'!$P125&lt;'Prediction Log'!$D125, "Y", IF('Prediction Log'!$P125='Prediction Log'!$D125, "PUSH", "N")))</f>
        <v/>
      </c>
      <c r="S125" s="52" t="str">
        <f>IF(ISBLANK('Prediction Log'!$N125), "",IF('Prediction Log'!$P125&lt;'Prediction Log'!$E125, "Y", IF('Prediction Log'!$P125='Prediction Log'!$E125, "PUSH", "N")))</f>
        <v/>
      </c>
      <c r="T125" s="53" t="str">
        <f>IF(ISBLANK('Prediction Log'!$N125),"",IF('Prediction Log'!$M125='Prediction Log'!$H125, "Y", "N"))</f>
        <v/>
      </c>
      <c r="U125" s="53" t="str">
        <f>Table3[[#This Row],[Home Team Covered Market]]</f>
        <v/>
      </c>
      <c r="V125" s="53" t="str">
        <f>IF(ISBLANK('Prediction Log'!$N125), "",IF(AND('Prediction Log'!$T125="Y", 'Prediction Log'!$U125="Y"), "Y", "N"))</f>
        <v/>
      </c>
      <c r="W125" s="54" t="str">
        <f>IF(ISBLANK('Prediction Log'!$N125),"",IF('Prediction Log'!$M125='Prediction Log'!$I125, "Y", "N"))</f>
        <v/>
      </c>
      <c r="X125" s="54" t="str">
        <f>IF(ISBLANK('Prediction Log'!$N125), "", IF(Table3[[#This Row],[Home Team Covered Market]]=Games!H125, "Y", "N"))</f>
        <v/>
      </c>
      <c r="Y125" s="55" t="str">
        <f>IF(ISBLANK('Prediction Log'!$N125), "",IF('Prediction Log'!$J125='Prediction Log'!$M125, "Y", "N"))</f>
        <v/>
      </c>
      <c r="Z125" s="54" t="str">
        <f>IF(ISBLANK('Prediction Log'!$N125), "",IF('Prediction Log'!$I125&lt;&gt;'Prediction Log'!$M125, "N",IF(AND('Prediction Log'!$E125&gt;0, 'Prediction Log'!$P125&gt;'Prediction Log'!$E125, 'Prediction Log'!$I125='Prediction Log'!$C125), "Y", IF(AND('Prediction Log'!$E125&lt;0, 'Prediction Log'!$P125&lt;'Prediction Log'!$E125,'Prediction Log'!$I125='Prediction Log'!$B125 ), "Y", IF('Prediction Log'!$P125='Prediction Log'!$E125, "PUSH", "N")))))</f>
        <v/>
      </c>
      <c r="AA125" s="54" t="str">
        <f>IF(ISBLANK('Prediction Log'!$N125), "",IF(AND('Prediction Log'!$W125="Y", 'Prediction Log'!$X125="Y"), "Y", "N"))</f>
        <v/>
      </c>
      <c r="AB125" s="53" t="str">
        <f>IF(ISBLANK('Prediction Log'!$N125), "",IF('Prediction Log'!$D125&gt;0, 'Prediction Log'!$P125-'Prediction Log'!$D125, IF('Prediction Log'!$D125&lt;0, -'Prediction Log'!$P125+'Prediction Log'!$D125, "NA")))</f>
        <v/>
      </c>
      <c r="AC125" s="53" t="str">
        <f>IF(ISBLANK('Prediction Log'!$N125), "",ABS('Prediction Log'!$AB125))</f>
        <v/>
      </c>
      <c r="AD125" s="54" t="str">
        <f>IF(ISBLANK('Prediction Log'!$N125), "",IF('Prediction Log'!$E125&gt;0, 'Prediction Log'!$P125-'Prediction Log'!$E125, IF('Prediction Log'!$E125&lt;0, -'Prediction Log'!$P125+'Prediction Log'!$E125, "NA")))</f>
        <v/>
      </c>
      <c r="AE125" s="54" t="str">
        <f>IF(ISBLANK('Prediction Log'!$N125), "",ABS('Prediction Log'!$AD125))</f>
        <v/>
      </c>
    </row>
    <row r="126" spans="1:31" x14ac:dyDescent="0.45">
      <c r="A126" s="43" t="str">
        <f>IF(ISBLANK(Games!$B126), "",Games!A126)</f>
        <v/>
      </c>
      <c r="B126" s="43" t="str">
        <f>IF(ISBLANK(Games!$B126), "",Games!B126)</f>
        <v/>
      </c>
      <c r="C126" s="43" t="str">
        <f>IF(ISBLANK(Games!$B126), "",Games!C126)</f>
        <v/>
      </c>
      <c r="D126" s="44" t="str">
        <f>IF(ISBLANK(Games!$B126), "",Games!D126)</f>
        <v/>
      </c>
      <c r="E126" s="44" t="str">
        <f>IF(ISBLANK(Games!$B126), "",Games!E126)</f>
        <v/>
      </c>
      <c r="F126" s="45" t="e">
        <f>'Calc - Win Probability'!N126</f>
        <v>#N/A</v>
      </c>
      <c r="G126" s="23" t="str">
        <f>Games!H126</f>
        <v/>
      </c>
      <c r="H126" s="46" t="str">
        <f>IF(ISBLANK(Games!B126), "", IF('Prediction Log'!$D126&lt;0, 'Prediction Log'!$B126, 'Prediction Log'!$C126))</f>
        <v/>
      </c>
      <c r="I126" s="47" t="str">
        <f>IF(ISBLANK(Games!$B126), "",Games!F126)</f>
        <v/>
      </c>
      <c r="J126" s="47" t="e">
        <f>IF('Prediction Log'!$F126&gt;0.5, 'Prediction Log'!$B126, IF('Prediction Log'!$F126&lt;0.5, 'Prediction Log'!$C126, "PICK"))</f>
        <v>#N/A</v>
      </c>
      <c r="K126" s="48" t="str">
        <f>IF(ISBLANK(Games!B126), "",IF('Prediction Log'!$J126='Prediction Log'!$B126, 'Prediction Log'!$F126, 1-'Prediction Log'!$F126))</f>
        <v/>
      </c>
      <c r="L126" s="49" t="str">
        <f>IF(ISBLANK(Games!$B126), "",Games!I126)</f>
        <v/>
      </c>
      <c r="M126" s="60" t="str">
        <f>IF(ISBLANK(Table3[[#This Row],[Home Final]]), "",IF(Table3[[#This Row],[Home Final]]&gt;Table3[[#This Row],[Away Final]],Table3[[#This Row],[Home]],Table3[[#This Row],[Away]]))</f>
        <v/>
      </c>
      <c r="N126" s="50"/>
      <c r="O126" s="50"/>
      <c r="P126" s="21" t="str">
        <f>IF(ISBLANK('Prediction Log'!$N126), "",'Prediction Log'!$O126-'Prediction Log'!$N126)</f>
        <v/>
      </c>
      <c r="Q126" s="51" t="str">
        <f>IF(ISBLANK('Prediction Log'!$N126), "",IF('Prediction Log'!$M126&lt;&gt;'Prediction Log'!$H126, "Y", IF(AND('Prediction Log'!$M126='Prediction Log'!$H126, ABS((-1*'Prediction Log'!$P126))&gt;ABS('Prediction Log'!$D126)), "Y", IF('Prediction Log'!$D126='Prediction Log'!$P126, "PUSH", "N"))))</f>
        <v/>
      </c>
      <c r="R126" s="52" t="str">
        <f>IF(ISBLANK('Prediction Log'!$N126), "",IF('Prediction Log'!$P126&lt;'Prediction Log'!$D126, "Y", IF('Prediction Log'!$P126='Prediction Log'!$D126, "PUSH", "N")))</f>
        <v/>
      </c>
      <c r="S126" s="52" t="str">
        <f>IF(ISBLANK('Prediction Log'!$N126), "",IF('Prediction Log'!$P126&lt;'Prediction Log'!$E126, "Y", IF('Prediction Log'!$P126='Prediction Log'!$E126, "PUSH", "N")))</f>
        <v/>
      </c>
      <c r="T126" s="53" t="str">
        <f>IF(ISBLANK('Prediction Log'!$N126),"",IF('Prediction Log'!$M126='Prediction Log'!$H126, "Y", "N"))</f>
        <v/>
      </c>
      <c r="U126" s="53" t="str">
        <f>Table3[[#This Row],[Home Team Covered Market]]</f>
        <v/>
      </c>
      <c r="V126" s="53" t="str">
        <f>IF(ISBLANK('Prediction Log'!$N126), "",IF(AND('Prediction Log'!$T126="Y", 'Prediction Log'!$U126="Y"), "Y", "N"))</f>
        <v/>
      </c>
      <c r="W126" s="54" t="str">
        <f>IF(ISBLANK('Prediction Log'!$N126),"",IF('Prediction Log'!$M126='Prediction Log'!$I126, "Y", "N"))</f>
        <v/>
      </c>
      <c r="X126" s="54" t="str">
        <f>IF(ISBLANK('Prediction Log'!$N126), "", IF(Table3[[#This Row],[Home Team Covered Market]]=Games!H126, "Y", "N"))</f>
        <v/>
      </c>
      <c r="Y126" s="55" t="str">
        <f>IF(ISBLANK('Prediction Log'!$N126), "",IF('Prediction Log'!$J126='Prediction Log'!$M126, "Y", "N"))</f>
        <v/>
      </c>
      <c r="Z126" s="54" t="str">
        <f>IF(ISBLANK('Prediction Log'!$N126), "",IF('Prediction Log'!$I126&lt;&gt;'Prediction Log'!$M126, "N",IF(AND('Prediction Log'!$E126&gt;0, 'Prediction Log'!$P126&gt;'Prediction Log'!$E126, 'Prediction Log'!$I126='Prediction Log'!$C126), "Y", IF(AND('Prediction Log'!$E126&lt;0, 'Prediction Log'!$P126&lt;'Prediction Log'!$E126,'Prediction Log'!$I126='Prediction Log'!$B126 ), "Y", IF('Prediction Log'!$P126='Prediction Log'!$E126, "PUSH", "N")))))</f>
        <v/>
      </c>
      <c r="AA126" s="54" t="str">
        <f>IF(ISBLANK('Prediction Log'!$N126), "",IF(AND('Prediction Log'!$W126="Y", 'Prediction Log'!$X126="Y"), "Y", "N"))</f>
        <v/>
      </c>
      <c r="AB126" s="53" t="str">
        <f>IF(ISBLANK('Prediction Log'!$N126), "",IF('Prediction Log'!$D126&gt;0, 'Prediction Log'!$P126-'Prediction Log'!$D126, IF('Prediction Log'!$D126&lt;0, -'Prediction Log'!$P126+'Prediction Log'!$D126, "NA")))</f>
        <v/>
      </c>
      <c r="AC126" s="53" t="str">
        <f>IF(ISBLANK('Prediction Log'!$N126), "",ABS('Prediction Log'!$AB126))</f>
        <v/>
      </c>
      <c r="AD126" s="54" t="str">
        <f>IF(ISBLANK('Prediction Log'!$N126), "",IF('Prediction Log'!$E126&gt;0, 'Prediction Log'!$P126-'Prediction Log'!$E126, IF('Prediction Log'!$E126&lt;0, -'Prediction Log'!$P126+'Prediction Log'!$E126, "NA")))</f>
        <v/>
      </c>
      <c r="AE126" s="54" t="str">
        <f>IF(ISBLANK('Prediction Log'!$N126), "",ABS('Prediction Log'!$AD126))</f>
        <v/>
      </c>
    </row>
    <row r="127" spans="1:31" x14ac:dyDescent="0.45">
      <c r="A127" s="56" t="str">
        <f>IF(ISBLANK(Games!$B127), "",Games!A127)</f>
        <v/>
      </c>
      <c r="B127" s="56" t="str">
        <f>IF(ISBLANK(Games!$B127), "",Games!B127)</f>
        <v/>
      </c>
      <c r="C127" s="56" t="str">
        <f>IF(ISBLANK(Games!$B127), "",Games!C127)</f>
        <v/>
      </c>
      <c r="D127" s="57" t="str">
        <f>IF(ISBLANK(Games!$B127), "",Games!D127)</f>
        <v/>
      </c>
      <c r="E127" s="57" t="str">
        <f>IF(ISBLANK(Games!$B127), "",Games!E127)</f>
        <v/>
      </c>
      <c r="F127" s="45" t="e">
        <f>'Calc - Win Probability'!N127</f>
        <v>#N/A</v>
      </c>
      <c r="G127" s="23" t="str">
        <f>Games!H127</f>
        <v/>
      </c>
      <c r="H127" s="46" t="str">
        <f>IF(ISBLANK(Games!B127), "", IF('Prediction Log'!$D127&lt;0, 'Prediction Log'!$B127, 'Prediction Log'!$C127))</f>
        <v/>
      </c>
      <c r="I127" s="47" t="str">
        <f>IF(ISBLANK(Games!$B127), "",Games!F127)</f>
        <v/>
      </c>
      <c r="J127" s="47" t="e">
        <f>IF('Prediction Log'!$F127&gt;0.5, 'Prediction Log'!$B127, IF('Prediction Log'!$F127&lt;0.5, 'Prediction Log'!$C127, "PICK"))</f>
        <v>#N/A</v>
      </c>
      <c r="K127" s="48" t="str">
        <f>IF(ISBLANK(Games!B127), "",IF('Prediction Log'!$J127='Prediction Log'!$B127, 'Prediction Log'!$F127, 1-'Prediction Log'!$F127))</f>
        <v/>
      </c>
      <c r="L127" s="49" t="str">
        <f>IF(ISBLANK(Games!$B127), "",Games!I127)</f>
        <v/>
      </c>
      <c r="M127" s="60" t="str">
        <f>IF(ISBLANK(Table3[[#This Row],[Home Final]]), "",IF(Table3[[#This Row],[Home Final]]&gt;Table3[[#This Row],[Away Final]],Table3[[#This Row],[Home]],Table3[[#This Row],[Away]]))</f>
        <v/>
      </c>
      <c r="N127" s="50"/>
      <c r="O127" s="50"/>
      <c r="P127" s="21" t="str">
        <f>IF(ISBLANK('Prediction Log'!$N127), "",'Prediction Log'!$O127-'Prediction Log'!$N127)</f>
        <v/>
      </c>
      <c r="Q127" s="51" t="str">
        <f>IF(ISBLANK('Prediction Log'!$N127), "",IF('Prediction Log'!$M127&lt;&gt;'Prediction Log'!$H127, "Y", IF(AND('Prediction Log'!$M127='Prediction Log'!$H127, ABS((-1*'Prediction Log'!$P127))&gt;ABS('Prediction Log'!$D127)), "Y", IF('Prediction Log'!$D127='Prediction Log'!$P127, "PUSH", "N"))))</f>
        <v/>
      </c>
      <c r="R127" s="52" t="str">
        <f>IF(ISBLANK('Prediction Log'!$N127), "",IF('Prediction Log'!$P127&lt;'Prediction Log'!$D127, "Y", IF('Prediction Log'!$P127='Prediction Log'!$D127, "PUSH", "N")))</f>
        <v/>
      </c>
      <c r="S127" s="52" t="str">
        <f>IF(ISBLANK('Prediction Log'!$N127), "",IF('Prediction Log'!$P127&lt;'Prediction Log'!$E127, "Y", IF('Prediction Log'!$P127='Prediction Log'!$E127, "PUSH", "N")))</f>
        <v/>
      </c>
      <c r="T127" s="53" t="str">
        <f>IF(ISBLANK('Prediction Log'!$N127),"",IF('Prediction Log'!$M127='Prediction Log'!$H127, "Y", "N"))</f>
        <v/>
      </c>
      <c r="U127" s="53" t="str">
        <f>Table3[[#This Row],[Home Team Covered Market]]</f>
        <v/>
      </c>
      <c r="V127" s="53" t="str">
        <f>IF(ISBLANK('Prediction Log'!$N127), "",IF(AND('Prediction Log'!$T127="Y", 'Prediction Log'!$U127="Y"), "Y", "N"))</f>
        <v/>
      </c>
      <c r="W127" s="54" t="str">
        <f>IF(ISBLANK('Prediction Log'!$N127),"",IF('Prediction Log'!$M127='Prediction Log'!$I127, "Y", "N"))</f>
        <v/>
      </c>
      <c r="X127" s="54" t="str">
        <f>IF(ISBLANK('Prediction Log'!$N127), "", IF(Table3[[#This Row],[Home Team Covered Market]]=Games!H127, "Y", "N"))</f>
        <v/>
      </c>
      <c r="Y127" s="55" t="str">
        <f>IF(ISBLANK('Prediction Log'!$N127), "",IF('Prediction Log'!$J127='Prediction Log'!$M127, "Y", "N"))</f>
        <v/>
      </c>
      <c r="Z127" s="54" t="str">
        <f>IF(ISBLANK('Prediction Log'!$N127), "",IF('Prediction Log'!$I127&lt;&gt;'Prediction Log'!$M127, "N",IF(AND('Prediction Log'!$E127&gt;0, 'Prediction Log'!$P127&gt;'Prediction Log'!$E127, 'Prediction Log'!$I127='Prediction Log'!$C127), "Y", IF(AND('Prediction Log'!$E127&lt;0, 'Prediction Log'!$P127&lt;'Prediction Log'!$E127,'Prediction Log'!$I127='Prediction Log'!$B127 ), "Y", IF('Prediction Log'!$P127='Prediction Log'!$E127, "PUSH", "N")))))</f>
        <v/>
      </c>
      <c r="AA127" s="54" t="str">
        <f>IF(ISBLANK('Prediction Log'!$N127), "",IF(AND('Prediction Log'!$W127="Y", 'Prediction Log'!$X127="Y"), "Y", "N"))</f>
        <v/>
      </c>
      <c r="AB127" s="53" t="str">
        <f>IF(ISBLANK('Prediction Log'!$N127), "",IF('Prediction Log'!$D127&gt;0, 'Prediction Log'!$P127-'Prediction Log'!$D127, IF('Prediction Log'!$D127&lt;0, -'Prediction Log'!$P127+'Prediction Log'!$D127, "NA")))</f>
        <v/>
      </c>
      <c r="AC127" s="53" t="str">
        <f>IF(ISBLANK('Prediction Log'!$N127), "",ABS('Prediction Log'!$AB127))</f>
        <v/>
      </c>
      <c r="AD127" s="54" t="str">
        <f>IF(ISBLANK('Prediction Log'!$N127), "",IF('Prediction Log'!$E127&gt;0, 'Prediction Log'!$P127-'Prediction Log'!$E127, IF('Prediction Log'!$E127&lt;0, -'Prediction Log'!$P127+'Prediction Log'!$E127, "NA")))</f>
        <v/>
      </c>
      <c r="AE127" s="54" t="str">
        <f>IF(ISBLANK('Prediction Log'!$N127), "",ABS('Prediction Log'!$AD127))</f>
        <v/>
      </c>
    </row>
    <row r="128" spans="1:31" x14ac:dyDescent="0.45">
      <c r="A128" s="43" t="str">
        <f>IF(ISBLANK(Games!$B128), "",Games!A128)</f>
        <v/>
      </c>
      <c r="B128" s="43" t="str">
        <f>IF(ISBLANK(Games!$B128), "",Games!B128)</f>
        <v/>
      </c>
      <c r="C128" s="43" t="str">
        <f>IF(ISBLANK(Games!$B128), "",Games!C128)</f>
        <v/>
      </c>
      <c r="D128" s="44" t="str">
        <f>IF(ISBLANK(Games!$B128), "",Games!D128)</f>
        <v/>
      </c>
      <c r="E128" s="44" t="str">
        <f>IF(ISBLANK(Games!$B128), "",Games!E128)</f>
        <v/>
      </c>
      <c r="F128" s="45" t="e">
        <f>'Calc - Win Probability'!N128</f>
        <v>#N/A</v>
      </c>
      <c r="G128" s="23" t="str">
        <f>Games!H128</f>
        <v/>
      </c>
      <c r="H128" s="46" t="str">
        <f>IF(ISBLANK(Games!B128), "", IF('Prediction Log'!$D128&lt;0, 'Prediction Log'!$B128, 'Prediction Log'!$C128))</f>
        <v/>
      </c>
      <c r="I128" s="47" t="str">
        <f>IF(ISBLANK(Games!$B128), "",Games!F128)</f>
        <v/>
      </c>
      <c r="J128" s="47" t="e">
        <f>IF('Prediction Log'!$F128&gt;0.5, 'Prediction Log'!$B128, IF('Prediction Log'!$F128&lt;0.5, 'Prediction Log'!$C128, "PICK"))</f>
        <v>#N/A</v>
      </c>
      <c r="K128" s="48" t="str">
        <f>IF(ISBLANK(Games!B128), "",IF('Prediction Log'!$J128='Prediction Log'!$B128, 'Prediction Log'!$F128, 1-'Prediction Log'!$F128))</f>
        <v/>
      </c>
      <c r="L128" s="49" t="str">
        <f>IF(ISBLANK(Games!$B128), "",Games!I128)</f>
        <v/>
      </c>
      <c r="M128" s="60" t="str">
        <f>IF(ISBLANK(Table3[[#This Row],[Home Final]]), "",IF(Table3[[#This Row],[Home Final]]&gt;Table3[[#This Row],[Away Final]],Table3[[#This Row],[Home]],Table3[[#This Row],[Away]]))</f>
        <v/>
      </c>
      <c r="N128" s="50"/>
      <c r="O128" s="50"/>
      <c r="P128" s="21" t="str">
        <f>IF(ISBLANK('Prediction Log'!$N128), "",'Prediction Log'!$O128-'Prediction Log'!$N128)</f>
        <v/>
      </c>
      <c r="Q128" s="51" t="str">
        <f>IF(ISBLANK('Prediction Log'!$N128), "",IF('Prediction Log'!$M128&lt;&gt;'Prediction Log'!$H128, "Y", IF(AND('Prediction Log'!$M128='Prediction Log'!$H128, ABS((-1*'Prediction Log'!$P128))&gt;ABS('Prediction Log'!$D128)), "Y", IF('Prediction Log'!$D128='Prediction Log'!$P128, "PUSH", "N"))))</f>
        <v/>
      </c>
      <c r="R128" s="52" t="str">
        <f>IF(ISBLANK('Prediction Log'!$N128), "",IF('Prediction Log'!$P128&lt;'Prediction Log'!$D128, "Y", IF('Prediction Log'!$P128='Prediction Log'!$D128, "PUSH", "N")))</f>
        <v/>
      </c>
      <c r="S128" s="52" t="str">
        <f>IF(ISBLANK('Prediction Log'!$N128), "",IF('Prediction Log'!$P128&lt;'Prediction Log'!$E128, "Y", IF('Prediction Log'!$P128='Prediction Log'!$E128, "PUSH", "N")))</f>
        <v/>
      </c>
      <c r="T128" s="53" t="str">
        <f>IF(ISBLANK('Prediction Log'!$N128),"",IF('Prediction Log'!$M128='Prediction Log'!$H128, "Y", "N"))</f>
        <v/>
      </c>
      <c r="U128" s="53" t="str">
        <f>Table3[[#This Row],[Home Team Covered Market]]</f>
        <v/>
      </c>
      <c r="V128" s="53" t="str">
        <f>IF(ISBLANK('Prediction Log'!$N128), "",IF(AND('Prediction Log'!$T128="Y", 'Prediction Log'!$U128="Y"), "Y", "N"))</f>
        <v/>
      </c>
      <c r="W128" s="54" t="str">
        <f>IF(ISBLANK('Prediction Log'!$N128),"",IF('Prediction Log'!$M128='Prediction Log'!$I128, "Y", "N"))</f>
        <v/>
      </c>
      <c r="X128" s="54" t="str">
        <f>IF(ISBLANK('Prediction Log'!$N128), "", IF(Table3[[#This Row],[Home Team Covered Market]]=Games!H128, "Y", "N"))</f>
        <v/>
      </c>
      <c r="Y128" s="55" t="str">
        <f>IF(ISBLANK('Prediction Log'!$N128), "",IF('Prediction Log'!$J128='Prediction Log'!$M128, "Y", "N"))</f>
        <v/>
      </c>
      <c r="Z128" s="54" t="str">
        <f>IF(ISBLANK('Prediction Log'!$N128), "",IF('Prediction Log'!$I128&lt;&gt;'Prediction Log'!$M128, "N",IF(AND('Prediction Log'!$E128&gt;0, 'Prediction Log'!$P128&gt;'Prediction Log'!$E128, 'Prediction Log'!$I128='Prediction Log'!$C128), "Y", IF(AND('Prediction Log'!$E128&lt;0, 'Prediction Log'!$P128&lt;'Prediction Log'!$E128,'Prediction Log'!$I128='Prediction Log'!$B128 ), "Y", IF('Prediction Log'!$P128='Prediction Log'!$E128, "PUSH", "N")))))</f>
        <v/>
      </c>
      <c r="AA128" s="54" t="str">
        <f>IF(ISBLANK('Prediction Log'!$N128), "",IF(AND('Prediction Log'!$W128="Y", 'Prediction Log'!$X128="Y"), "Y", "N"))</f>
        <v/>
      </c>
      <c r="AB128" s="53" t="str">
        <f>IF(ISBLANK('Prediction Log'!$N128), "",IF('Prediction Log'!$D128&gt;0, 'Prediction Log'!$P128-'Prediction Log'!$D128, IF('Prediction Log'!$D128&lt;0, -'Prediction Log'!$P128+'Prediction Log'!$D128, "NA")))</f>
        <v/>
      </c>
      <c r="AC128" s="53" t="str">
        <f>IF(ISBLANK('Prediction Log'!$N128), "",ABS('Prediction Log'!$AB128))</f>
        <v/>
      </c>
      <c r="AD128" s="54" t="str">
        <f>IF(ISBLANK('Prediction Log'!$N128), "",IF('Prediction Log'!$E128&gt;0, 'Prediction Log'!$P128-'Prediction Log'!$E128, IF('Prediction Log'!$E128&lt;0, -'Prediction Log'!$P128+'Prediction Log'!$E128, "NA")))</f>
        <v/>
      </c>
      <c r="AE128" s="54" t="str">
        <f>IF(ISBLANK('Prediction Log'!$N128), "",ABS('Prediction Log'!$AD128))</f>
        <v/>
      </c>
    </row>
    <row r="129" spans="1:31" x14ac:dyDescent="0.45">
      <c r="A129" s="56" t="str">
        <f>IF(ISBLANK(Games!$B129), "",Games!A129)</f>
        <v/>
      </c>
      <c r="B129" s="56" t="str">
        <f>IF(ISBLANK(Games!$B129), "",Games!B129)</f>
        <v/>
      </c>
      <c r="C129" s="56" t="str">
        <f>IF(ISBLANK(Games!$B129), "",Games!C129)</f>
        <v/>
      </c>
      <c r="D129" s="57" t="str">
        <f>IF(ISBLANK(Games!$B129), "",Games!D129)</f>
        <v/>
      </c>
      <c r="E129" s="57" t="str">
        <f>IF(ISBLANK(Games!$B129), "",Games!E129)</f>
        <v/>
      </c>
      <c r="F129" s="45" t="e">
        <f>'Calc - Win Probability'!N129</f>
        <v>#N/A</v>
      </c>
      <c r="G129" s="23" t="str">
        <f>Games!H129</f>
        <v/>
      </c>
      <c r="H129" s="46" t="str">
        <f>IF(ISBLANK(Games!B129), "", IF('Prediction Log'!$D129&lt;0, 'Prediction Log'!$B129, 'Prediction Log'!$C129))</f>
        <v/>
      </c>
      <c r="I129" s="47" t="str">
        <f>IF(ISBLANK(Games!$B129), "",Games!F129)</f>
        <v/>
      </c>
      <c r="J129" s="47" t="e">
        <f>IF('Prediction Log'!$F129&gt;0.5, 'Prediction Log'!$B129, IF('Prediction Log'!$F129&lt;0.5, 'Prediction Log'!$C129, "PICK"))</f>
        <v>#N/A</v>
      </c>
      <c r="K129" s="48" t="str">
        <f>IF(ISBLANK(Games!B129), "",IF('Prediction Log'!$J129='Prediction Log'!$B129, 'Prediction Log'!$F129, 1-'Prediction Log'!$F129))</f>
        <v/>
      </c>
      <c r="L129" s="49" t="str">
        <f>IF(ISBLANK(Games!$B129), "",Games!I129)</f>
        <v/>
      </c>
      <c r="M129" s="60" t="str">
        <f>IF(ISBLANK(Table3[[#This Row],[Home Final]]), "",IF(Table3[[#This Row],[Home Final]]&gt;Table3[[#This Row],[Away Final]],Table3[[#This Row],[Home]],Table3[[#This Row],[Away]]))</f>
        <v/>
      </c>
      <c r="N129" s="50"/>
      <c r="O129" s="50"/>
      <c r="P129" s="21" t="str">
        <f>IF(ISBLANK('Prediction Log'!$N129), "",'Prediction Log'!$O129-'Prediction Log'!$N129)</f>
        <v/>
      </c>
      <c r="Q129" s="51" t="str">
        <f>IF(ISBLANK('Prediction Log'!$N129), "",IF('Prediction Log'!$M129&lt;&gt;'Prediction Log'!$H129, "Y", IF(AND('Prediction Log'!$M129='Prediction Log'!$H129, ABS((-1*'Prediction Log'!$P129))&gt;ABS('Prediction Log'!$D129)), "Y", IF('Prediction Log'!$D129='Prediction Log'!$P129, "PUSH", "N"))))</f>
        <v/>
      </c>
      <c r="R129" s="52" t="str">
        <f>IF(ISBLANK('Prediction Log'!$N129), "",IF('Prediction Log'!$P129&lt;'Prediction Log'!$D129, "Y", IF('Prediction Log'!$P129='Prediction Log'!$D129, "PUSH", "N")))</f>
        <v/>
      </c>
      <c r="S129" s="52" t="str">
        <f>IF(ISBLANK('Prediction Log'!$N129), "",IF('Prediction Log'!$P129&lt;'Prediction Log'!$E129, "Y", IF('Prediction Log'!$P129='Prediction Log'!$E129, "PUSH", "N")))</f>
        <v/>
      </c>
      <c r="T129" s="53" t="str">
        <f>IF(ISBLANK('Prediction Log'!$N129),"",IF('Prediction Log'!$M129='Prediction Log'!$H129, "Y", "N"))</f>
        <v/>
      </c>
      <c r="U129" s="53" t="str">
        <f>Table3[[#This Row],[Home Team Covered Market]]</f>
        <v/>
      </c>
      <c r="V129" s="53" t="str">
        <f>IF(ISBLANK('Prediction Log'!$N129), "",IF(AND('Prediction Log'!$T129="Y", 'Prediction Log'!$U129="Y"), "Y", "N"))</f>
        <v/>
      </c>
      <c r="W129" s="54" t="str">
        <f>IF(ISBLANK('Prediction Log'!$N129),"",IF('Prediction Log'!$M129='Prediction Log'!$I129, "Y", "N"))</f>
        <v/>
      </c>
      <c r="X129" s="54" t="str">
        <f>IF(ISBLANK('Prediction Log'!$N129), "", IF(Table3[[#This Row],[Home Team Covered Market]]=Games!H129, "Y", "N"))</f>
        <v/>
      </c>
      <c r="Y129" s="55" t="str">
        <f>IF(ISBLANK('Prediction Log'!$N129), "",IF('Prediction Log'!$J129='Prediction Log'!$M129, "Y", "N"))</f>
        <v/>
      </c>
      <c r="Z129" s="54" t="str">
        <f>IF(ISBLANK('Prediction Log'!$N129), "",IF('Prediction Log'!$I129&lt;&gt;'Prediction Log'!$M129, "N",IF(AND('Prediction Log'!$E129&gt;0, 'Prediction Log'!$P129&gt;'Prediction Log'!$E129, 'Prediction Log'!$I129='Prediction Log'!$C129), "Y", IF(AND('Prediction Log'!$E129&lt;0, 'Prediction Log'!$P129&lt;'Prediction Log'!$E129,'Prediction Log'!$I129='Prediction Log'!$B129 ), "Y", IF('Prediction Log'!$P129='Prediction Log'!$E129, "PUSH", "N")))))</f>
        <v/>
      </c>
      <c r="AA129" s="54" t="str">
        <f>IF(ISBLANK('Prediction Log'!$N129), "",IF(AND('Prediction Log'!$W129="Y", 'Prediction Log'!$X129="Y"), "Y", "N"))</f>
        <v/>
      </c>
      <c r="AB129" s="53" t="str">
        <f>IF(ISBLANK('Prediction Log'!$N129), "",IF('Prediction Log'!$D129&gt;0, 'Prediction Log'!$P129-'Prediction Log'!$D129, IF('Prediction Log'!$D129&lt;0, -'Prediction Log'!$P129+'Prediction Log'!$D129, "NA")))</f>
        <v/>
      </c>
      <c r="AC129" s="53" t="str">
        <f>IF(ISBLANK('Prediction Log'!$N129), "",ABS('Prediction Log'!$AB129))</f>
        <v/>
      </c>
      <c r="AD129" s="54" t="str">
        <f>IF(ISBLANK('Prediction Log'!$N129), "",IF('Prediction Log'!$E129&gt;0, 'Prediction Log'!$P129-'Prediction Log'!$E129, IF('Prediction Log'!$E129&lt;0, -'Prediction Log'!$P129+'Prediction Log'!$E129, "NA")))</f>
        <v/>
      </c>
      <c r="AE129" s="54" t="str">
        <f>IF(ISBLANK('Prediction Log'!$N129), "",ABS('Prediction Log'!$AD129))</f>
        <v/>
      </c>
    </row>
    <row r="130" spans="1:31" x14ac:dyDescent="0.45">
      <c r="A130" s="43" t="str">
        <f>IF(ISBLANK(Games!$B130), "",Games!A130)</f>
        <v/>
      </c>
      <c r="B130" s="43" t="str">
        <f>IF(ISBLANK(Games!$B130), "",Games!B130)</f>
        <v/>
      </c>
      <c r="C130" s="43" t="str">
        <f>IF(ISBLANK(Games!$B130), "",Games!C130)</f>
        <v/>
      </c>
      <c r="D130" s="44" t="str">
        <f>IF(ISBLANK(Games!$B130), "",Games!D130)</f>
        <v/>
      </c>
      <c r="E130" s="44" t="str">
        <f>IF(ISBLANK(Games!$B130), "",Games!E130)</f>
        <v/>
      </c>
      <c r="F130" s="45" t="e">
        <f>'Calc - Win Probability'!N130</f>
        <v>#N/A</v>
      </c>
      <c r="G130" s="23" t="str">
        <f>Games!H130</f>
        <v/>
      </c>
      <c r="H130" s="46" t="str">
        <f>IF(ISBLANK(Games!B130), "", IF('Prediction Log'!$D130&lt;0, 'Prediction Log'!$B130, 'Prediction Log'!$C130))</f>
        <v/>
      </c>
      <c r="I130" s="47" t="str">
        <f>IF(ISBLANK(Games!$B130), "",Games!F130)</f>
        <v/>
      </c>
      <c r="J130" s="47" t="e">
        <f>IF('Prediction Log'!$F130&gt;0.5, 'Prediction Log'!$B130, IF('Prediction Log'!$F130&lt;0.5, 'Prediction Log'!$C130, "PICK"))</f>
        <v>#N/A</v>
      </c>
      <c r="K130" s="48" t="str">
        <f>IF(ISBLANK(Games!B130), "",IF('Prediction Log'!$J130='Prediction Log'!$B130, 'Prediction Log'!$F130, 1-'Prediction Log'!$F130))</f>
        <v/>
      </c>
      <c r="L130" s="49" t="str">
        <f>IF(ISBLANK(Games!$B130), "",Games!I130)</f>
        <v/>
      </c>
      <c r="M130" s="60" t="str">
        <f>IF(ISBLANK(Table3[[#This Row],[Home Final]]), "",IF(Table3[[#This Row],[Home Final]]&gt;Table3[[#This Row],[Away Final]],Table3[[#This Row],[Home]],Table3[[#This Row],[Away]]))</f>
        <v/>
      </c>
      <c r="N130" s="50"/>
      <c r="O130" s="50"/>
      <c r="P130" s="21" t="str">
        <f>IF(ISBLANK('Prediction Log'!$N130), "",'Prediction Log'!$O130-'Prediction Log'!$N130)</f>
        <v/>
      </c>
      <c r="Q130" s="51" t="str">
        <f>IF(ISBLANK('Prediction Log'!$N130), "",IF('Prediction Log'!$M130&lt;&gt;'Prediction Log'!$H130, "Y", IF(AND('Prediction Log'!$M130='Prediction Log'!$H130, ABS((-1*'Prediction Log'!$P130))&gt;ABS('Prediction Log'!$D130)), "Y", IF('Prediction Log'!$D130='Prediction Log'!$P130, "PUSH", "N"))))</f>
        <v/>
      </c>
      <c r="R130" s="52" t="str">
        <f>IF(ISBLANK('Prediction Log'!$N130), "",IF('Prediction Log'!$P130&lt;'Prediction Log'!$D130, "Y", IF('Prediction Log'!$P130='Prediction Log'!$D130, "PUSH", "N")))</f>
        <v/>
      </c>
      <c r="S130" s="52" t="str">
        <f>IF(ISBLANK('Prediction Log'!$N130), "",IF('Prediction Log'!$P130&lt;'Prediction Log'!$E130, "Y", IF('Prediction Log'!$P130='Prediction Log'!$E130, "PUSH", "N")))</f>
        <v/>
      </c>
      <c r="T130" s="53" t="str">
        <f>IF(ISBLANK('Prediction Log'!$N130),"",IF('Prediction Log'!$M130='Prediction Log'!$H130, "Y", "N"))</f>
        <v/>
      </c>
      <c r="U130" s="53" t="str">
        <f>Table3[[#This Row],[Home Team Covered Market]]</f>
        <v/>
      </c>
      <c r="V130" s="53" t="str">
        <f>IF(ISBLANK('Prediction Log'!$N130), "",IF(AND('Prediction Log'!$T130="Y", 'Prediction Log'!$U130="Y"), "Y", "N"))</f>
        <v/>
      </c>
      <c r="W130" s="54" t="str">
        <f>IF(ISBLANK('Prediction Log'!$N130),"",IF('Prediction Log'!$M130='Prediction Log'!$I130, "Y", "N"))</f>
        <v/>
      </c>
      <c r="X130" s="54" t="str">
        <f>IF(ISBLANK('Prediction Log'!$N130), "", IF(Table3[[#This Row],[Home Team Covered Market]]=Games!H130, "Y", "N"))</f>
        <v/>
      </c>
      <c r="Y130" s="55" t="str">
        <f>IF(ISBLANK('Prediction Log'!$N130), "",IF('Prediction Log'!$J130='Prediction Log'!$M130, "Y", "N"))</f>
        <v/>
      </c>
      <c r="Z130" s="54" t="str">
        <f>IF(ISBLANK('Prediction Log'!$N130), "",IF('Prediction Log'!$I130&lt;&gt;'Prediction Log'!$M130, "N",IF(AND('Prediction Log'!$E130&gt;0, 'Prediction Log'!$P130&gt;'Prediction Log'!$E130, 'Prediction Log'!$I130='Prediction Log'!$C130), "Y", IF(AND('Prediction Log'!$E130&lt;0, 'Prediction Log'!$P130&lt;'Prediction Log'!$E130,'Prediction Log'!$I130='Prediction Log'!$B130 ), "Y", IF('Prediction Log'!$P130='Prediction Log'!$E130, "PUSH", "N")))))</f>
        <v/>
      </c>
      <c r="AA130" s="54" t="str">
        <f>IF(ISBLANK('Prediction Log'!$N130), "",IF(AND('Prediction Log'!$W130="Y", 'Prediction Log'!$X130="Y"), "Y", "N"))</f>
        <v/>
      </c>
      <c r="AB130" s="53" t="str">
        <f>IF(ISBLANK('Prediction Log'!$N130), "",IF('Prediction Log'!$D130&gt;0, 'Prediction Log'!$P130-'Prediction Log'!$D130, IF('Prediction Log'!$D130&lt;0, -'Prediction Log'!$P130+'Prediction Log'!$D130, "NA")))</f>
        <v/>
      </c>
      <c r="AC130" s="53" t="str">
        <f>IF(ISBLANK('Prediction Log'!$N130), "",ABS('Prediction Log'!$AB130))</f>
        <v/>
      </c>
      <c r="AD130" s="54" t="str">
        <f>IF(ISBLANK('Prediction Log'!$N130), "",IF('Prediction Log'!$E130&gt;0, 'Prediction Log'!$P130-'Prediction Log'!$E130, IF('Prediction Log'!$E130&lt;0, -'Prediction Log'!$P130+'Prediction Log'!$E130, "NA")))</f>
        <v/>
      </c>
      <c r="AE130" s="54" t="str">
        <f>IF(ISBLANK('Prediction Log'!$N130), "",ABS('Prediction Log'!$AD130))</f>
        <v/>
      </c>
    </row>
    <row r="131" spans="1:31" x14ac:dyDescent="0.45">
      <c r="A131" s="56" t="str">
        <f>IF(ISBLANK(Games!$B131), "",Games!A131)</f>
        <v/>
      </c>
      <c r="B131" s="56" t="str">
        <f>IF(ISBLANK(Games!$B131), "",Games!B131)</f>
        <v/>
      </c>
      <c r="C131" s="56" t="str">
        <f>IF(ISBLANK(Games!$B131), "",Games!C131)</f>
        <v/>
      </c>
      <c r="D131" s="57" t="str">
        <f>IF(ISBLANK(Games!$B131), "",Games!D131)</f>
        <v/>
      </c>
      <c r="E131" s="57" t="str">
        <f>IF(ISBLANK(Games!$B131), "",Games!E131)</f>
        <v/>
      </c>
      <c r="F131" s="45" t="e">
        <f>'Calc - Win Probability'!N131</f>
        <v>#N/A</v>
      </c>
      <c r="G131" s="23" t="str">
        <f>Games!H131</f>
        <v/>
      </c>
      <c r="H131" s="46" t="str">
        <f>IF(ISBLANK(Games!B131), "", IF('Prediction Log'!$D131&lt;0, 'Prediction Log'!$B131, 'Prediction Log'!$C131))</f>
        <v/>
      </c>
      <c r="I131" s="47" t="str">
        <f>IF(ISBLANK(Games!$B131), "",Games!F131)</f>
        <v/>
      </c>
      <c r="J131" s="47" t="e">
        <f>IF('Prediction Log'!$F131&gt;0.5, 'Prediction Log'!$B131, IF('Prediction Log'!$F131&lt;0.5, 'Prediction Log'!$C131, "PICK"))</f>
        <v>#N/A</v>
      </c>
      <c r="K131" s="48" t="str">
        <f>IF(ISBLANK(Games!B131), "",IF('Prediction Log'!$J131='Prediction Log'!$B131, 'Prediction Log'!$F131, 1-'Prediction Log'!$F131))</f>
        <v/>
      </c>
      <c r="L131" s="49" t="str">
        <f>IF(ISBLANK(Games!$B131), "",Games!I131)</f>
        <v/>
      </c>
      <c r="M131" s="60" t="str">
        <f>IF(ISBLANK(Table3[[#This Row],[Home Final]]), "",IF(Table3[[#This Row],[Home Final]]&gt;Table3[[#This Row],[Away Final]],Table3[[#This Row],[Home]],Table3[[#This Row],[Away]]))</f>
        <v/>
      </c>
      <c r="N131" s="50"/>
      <c r="O131" s="50"/>
      <c r="P131" s="21" t="str">
        <f>IF(ISBLANK('Prediction Log'!$N131), "",'Prediction Log'!$O131-'Prediction Log'!$N131)</f>
        <v/>
      </c>
      <c r="Q131" s="51" t="str">
        <f>IF(ISBLANK('Prediction Log'!$N131), "",IF('Prediction Log'!$M131&lt;&gt;'Prediction Log'!$H131, "Y", IF(AND('Prediction Log'!$M131='Prediction Log'!$H131, ABS((-1*'Prediction Log'!$P131))&gt;ABS('Prediction Log'!$D131)), "Y", IF('Prediction Log'!$D131='Prediction Log'!$P131, "PUSH", "N"))))</f>
        <v/>
      </c>
      <c r="R131" s="52" t="str">
        <f>IF(ISBLANK('Prediction Log'!$N131), "",IF('Prediction Log'!$P131&lt;'Prediction Log'!$D131, "Y", IF('Prediction Log'!$P131='Prediction Log'!$D131, "PUSH", "N")))</f>
        <v/>
      </c>
      <c r="S131" s="52" t="str">
        <f>IF(ISBLANK('Prediction Log'!$N131), "",IF('Prediction Log'!$P131&lt;'Prediction Log'!$E131, "Y", IF('Prediction Log'!$P131='Prediction Log'!$E131, "PUSH", "N")))</f>
        <v/>
      </c>
      <c r="T131" s="53" t="str">
        <f>IF(ISBLANK('Prediction Log'!$N131),"",IF('Prediction Log'!$M131='Prediction Log'!$H131, "Y", "N"))</f>
        <v/>
      </c>
      <c r="U131" s="53" t="str">
        <f>Table3[[#This Row],[Home Team Covered Market]]</f>
        <v/>
      </c>
      <c r="V131" s="53" t="str">
        <f>IF(ISBLANK('Prediction Log'!$N131), "",IF(AND('Prediction Log'!$T131="Y", 'Prediction Log'!$U131="Y"), "Y", "N"))</f>
        <v/>
      </c>
      <c r="W131" s="54" t="str">
        <f>IF(ISBLANK('Prediction Log'!$N131),"",IF('Prediction Log'!$M131='Prediction Log'!$I131, "Y", "N"))</f>
        <v/>
      </c>
      <c r="X131" s="54" t="str">
        <f>IF(ISBLANK('Prediction Log'!$N131), "", IF(Table3[[#This Row],[Home Team Covered Market]]=Games!H131, "Y", "N"))</f>
        <v/>
      </c>
      <c r="Y131" s="55" t="str">
        <f>IF(ISBLANK('Prediction Log'!$N131), "",IF('Prediction Log'!$J131='Prediction Log'!$M131, "Y", "N"))</f>
        <v/>
      </c>
      <c r="Z131" s="54" t="str">
        <f>IF(ISBLANK('Prediction Log'!$N131), "",IF('Prediction Log'!$I131&lt;&gt;'Prediction Log'!$M131, "N",IF(AND('Prediction Log'!$E131&gt;0, 'Prediction Log'!$P131&gt;'Prediction Log'!$E131, 'Prediction Log'!$I131='Prediction Log'!$C131), "Y", IF(AND('Prediction Log'!$E131&lt;0, 'Prediction Log'!$P131&lt;'Prediction Log'!$E131,'Prediction Log'!$I131='Prediction Log'!$B131 ), "Y", IF('Prediction Log'!$P131='Prediction Log'!$E131, "PUSH", "N")))))</f>
        <v/>
      </c>
      <c r="AA131" s="54" t="str">
        <f>IF(ISBLANK('Prediction Log'!$N131), "",IF(AND('Prediction Log'!$W131="Y", 'Prediction Log'!$X131="Y"), "Y", "N"))</f>
        <v/>
      </c>
      <c r="AB131" s="53" t="str">
        <f>IF(ISBLANK('Prediction Log'!$N131), "",IF('Prediction Log'!$D131&gt;0, 'Prediction Log'!$P131-'Prediction Log'!$D131, IF('Prediction Log'!$D131&lt;0, -'Prediction Log'!$P131+'Prediction Log'!$D131, "NA")))</f>
        <v/>
      </c>
      <c r="AC131" s="53" t="str">
        <f>IF(ISBLANK('Prediction Log'!$N131), "",ABS('Prediction Log'!$AB131))</f>
        <v/>
      </c>
      <c r="AD131" s="54" t="str">
        <f>IF(ISBLANK('Prediction Log'!$N131), "",IF('Prediction Log'!$E131&gt;0, 'Prediction Log'!$P131-'Prediction Log'!$E131, IF('Prediction Log'!$E131&lt;0, -'Prediction Log'!$P131+'Prediction Log'!$E131, "NA")))</f>
        <v/>
      </c>
      <c r="AE131" s="54" t="str">
        <f>IF(ISBLANK('Prediction Log'!$N131), "",ABS('Prediction Log'!$AD131))</f>
        <v/>
      </c>
    </row>
    <row r="132" spans="1:31" x14ac:dyDescent="0.45">
      <c r="A132" s="43" t="str">
        <f>IF(ISBLANK(Games!$B132), "",Games!A132)</f>
        <v/>
      </c>
      <c r="B132" s="43" t="str">
        <f>IF(ISBLANK(Games!$B132), "",Games!B132)</f>
        <v/>
      </c>
      <c r="C132" s="43" t="str">
        <f>IF(ISBLANK(Games!$B132), "",Games!C132)</f>
        <v/>
      </c>
      <c r="D132" s="44" t="str">
        <f>IF(ISBLANK(Games!$B132), "",Games!D132)</f>
        <v/>
      </c>
      <c r="E132" s="44" t="str">
        <f>IF(ISBLANK(Games!$B132), "",Games!E132)</f>
        <v/>
      </c>
      <c r="F132" s="45" t="e">
        <f>'Calc - Win Probability'!N132</f>
        <v>#N/A</v>
      </c>
      <c r="G132" s="23" t="str">
        <f>Games!H132</f>
        <v/>
      </c>
      <c r="H132" s="46" t="str">
        <f>IF(ISBLANK(Games!B132), "", IF('Prediction Log'!$D132&lt;0, 'Prediction Log'!$B132, 'Prediction Log'!$C132))</f>
        <v/>
      </c>
      <c r="I132" s="47" t="str">
        <f>IF(ISBLANK(Games!$B132), "",Games!F132)</f>
        <v/>
      </c>
      <c r="J132" s="47" t="e">
        <f>IF('Prediction Log'!$F132&gt;0.5, 'Prediction Log'!$B132, IF('Prediction Log'!$F132&lt;0.5, 'Prediction Log'!$C132, "PICK"))</f>
        <v>#N/A</v>
      </c>
      <c r="K132" s="48" t="str">
        <f>IF(ISBLANK(Games!B132), "",IF('Prediction Log'!$J132='Prediction Log'!$B132, 'Prediction Log'!$F132, 1-'Prediction Log'!$F132))</f>
        <v/>
      </c>
      <c r="L132" s="49" t="str">
        <f>IF(ISBLANK(Games!$B132), "",Games!I132)</f>
        <v/>
      </c>
      <c r="M132" s="60" t="str">
        <f>IF(ISBLANK(Table3[[#This Row],[Home Final]]), "",IF(Table3[[#This Row],[Home Final]]&gt;Table3[[#This Row],[Away Final]],Table3[[#This Row],[Home]],Table3[[#This Row],[Away]]))</f>
        <v/>
      </c>
      <c r="N132" s="50"/>
      <c r="O132" s="50"/>
      <c r="P132" s="21" t="str">
        <f>IF(ISBLANK('Prediction Log'!$N132), "",'Prediction Log'!$O132-'Prediction Log'!$N132)</f>
        <v/>
      </c>
      <c r="Q132" s="51" t="str">
        <f>IF(ISBLANK('Prediction Log'!$N132), "",IF('Prediction Log'!$M132&lt;&gt;'Prediction Log'!$H132, "Y", IF(AND('Prediction Log'!$M132='Prediction Log'!$H132, ABS((-1*'Prediction Log'!$P132))&gt;ABS('Prediction Log'!$D132)), "Y", IF('Prediction Log'!$D132='Prediction Log'!$P132, "PUSH", "N"))))</f>
        <v/>
      </c>
      <c r="R132" s="52" t="str">
        <f>IF(ISBLANK('Prediction Log'!$N132), "",IF('Prediction Log'!$P132&lt;'Prediction Log'!$D132, "Y", IF('Prediction Log'!$P132='Prediction Log'!$D132, "PUSH", "N")))</f>
        <v/>
      </c>
      <c r="S132" s="52" t="str">
        <f>IF(ISBLANK('Prediction Log'!$N132), "",IF('Prediction Log'!$P132&lt;'Prediction Log'!$E132, "Y", IF('Prediction Log'!$P132='Prediction Log'!$E132, "PUSH", "N")))</f>
        <v/>
      </c>
      <c r="T132" s="53" t="str">
        <f>IF(ISBLANK('Prediction Log'!$N132),"",IF('Prediction Log'!$M132='Prediction Log'!$H132, "Y", "N"))</f>
        <v/>
      </c>
      <c r="U132" s="53" t="str">
        <f>Table3[[#This Row],[Home Team Covered Market]]</f>
        <v/>
      </c>
      <c r="V132" s="53" t="str">
        <f>IF(ISBLANK('Prediction Log'!$N132), "",IF(AND('Prediction Log'!$T132="Y", 'Prediction Log'!$U132="Y"), "Y", "N"))</f>
        <v/>
      </c>
      <c r="W132" s="54" t="str">
        <f>IF(ISBLANK('Prediction Log'!$N132),"",IF('Prediction Log'!$M132='Prediction Log'!$I132, "Y", "N"))</f>
        <v/>
      </c>
      <c r="X132" s="54" t="str">
        <f>IF(ISBLANK('Prediction Log'!$N132), "", IF(Table3[[#This Row],[Home Team Covered Market]]=Games!H132, "Y", "N"))</f>
        <v/>
      </c>
      <c r="Y132" s="55" t="str">
        <f>IF(ISBLANK('Prediction Log'!$N132), "",IF('Prediction Log'!$J132='Prediction Log'!$M132, "Y", "N"))</f>
        <v/>
      </c>
      <c r="Z132" s="54" t="str">
        <f>IF(ISBLANK('Prediction Log'!$N132), "",IF('Prediction Log'!$I132&lt;&gt;'Prediction Log'!$M132, "N",IF(AND('Prediction Log'!$E132&gt;0, 'Prediction Log'!$P132&gt;'Prediction Log'!$E132, 'Prediction Log'!$I132='Prediction Log'!$C132), "Y", IF(AND('Prediction Log'!$E132&lt;0, 'Prediction Log'!$P132&lt;'Prediction Log'!$E132,'Prediction Log'!$I132='Prediction Log'!$B132 ), "Y", IF('Prediction Log'!$P132='Prediction Log'!$E132, "PUSH", "N")))))</f>
        <v/>
      </c>
      <c r="AA132" s="54" t="str">
        <f>IF(ISBLANK('Prediction Log'!$N132), "",IF(AND('Prediction Log'!$W132="Y", 'Prediction Log'!$X132="Y"), "Y", "N"))</f>
        <v/>
      </c>
      <c r="AB132" s="53" t="str">
        <f>IF(ISBLANK('Prediction Log'!$N132), "",IF('Prediction Log'!$D132&gt;0, 'Prediction Log'!$P132-'Prediction Log'!$D132, IF('Prediction Log'!$D132&lt;0, -'Prediction Log'!$P132+'Prediction Log'!$D132, "NA")))</f>
        <v/>
      </c>
      <c r="AC132" s="53" t="str">
        <f>IF(ISBLANK('Prediction Log'!$N132), "",ABS('Prediction Log'!$AB132))</f>
        <v/>
      </c>
      <c r="AD132" s="54" t="str">
        <f>IF(ISBLANK('Prediction Log'!$N132), "",IF('Prediction Log'!$E132&gt;0, 'Prediction Log'!$P132-'Prediction Log'!$E132, IF('Prediction Log'!$E132&lt;0, -'Prediction Log'!$P132+'Prediction Log'!$E132, "NA")))</f>
        <v/>
      </c>
      <c r="AE132" s="54" t="str">
        <f>IF(ISBLANK('Prediction Log'!$N132), "",ABS('Prediction Log'!$AD132))</f>
        <v/>
      </c>
    </row>
    <row r="133" spans="1:31" x14ac:dyDescent="0.45">
      <c r="A133" s="56" t="str">
        <f>IF(ISBLANK(Games!$B133), "",Games!A133)</f>
        <v/>
      </c>
      <c r="B133" s="56" t="str">
        <f>IF(ISBLANK(Games!$B133), "",Games!B133)</f>
        <v/>
      </c>
      <c r="C133" s="56" t="str">
        <f>IF(ISBLANK(Games!$B133), "",Games!C133)</f>
        <v/>
      </c>
      <c r="D133" s="57" t="str">
        <f>IF(ISBLANK(Games!$B133), "",Games!D133)</f>
        <v/>
      </c>
      <c r="E133" s="57" t="str">
        <f>IF(ISBLANK(Games!$B133), "",Games!E133)</f>
        <v/>
      </c>
      <c r="F133" s="45" t="e">
        <f>'Calc - Win Probability'!N133</f>
        <v>#N/A</v>
      </c>
      <c r="G133" s="23" t="str">
        <f>Games!H133</f>
        <v/>
      </c>
      <c r="H133" s="46" t="str">
        <f>IF(ISBLANK(Games!B133), "", IF('Prediction Log'!$D133&lt;0, 'Prediction Log'!$B133, 'Prediction Log'!$C133))</f>
        <v/>
      </c>
      <c r="I133" s="47" t="str">
        <f>IF(ISBLANK(Games!$B133), "",Games!F133)</f>
        <v/>
      </c>
      <c r="J133" s="47" t="e">
        <f>IF('Prediction Log'!$F133&gt;0.5, 'Prediction Log'!$B133, IF('Prediction Log'!$F133&lt;0.5, 'Prediction Log'!$C133, "PICK"))</f>
        <v>#N/A</v>
      </c>
      <c r="K133" s="48" t="str">
        <f>IF(ISBLANK(Games!B133), "",IF('Prediction Log'!$J133='Prediction Log'!$B133, 'Prediction Log'!$F133, 1-'Prediction Log'!$F133))</f>
        <v/>
      </c>
      <c r="L133" s="49" t="str">
        <f>IF(ISBLANK(Games!$B133), "",Games!I133)</f>
        <v/>
      </c>
      <c r="M133" s="60" t="str">
        <f>IF(ISBLANK(Table3[[#This Row],[Home Final]]), "",IF(Table3[[#This Row],[Home Final]]&gt;Table3[[#This Row],[Away Final]],Table3[[#This Row],[Home]],Table3[[#This Row],[Away]]))</f>
        <v/>
      </c>
      <c r="N133" s="50"/>
      <c r="O133" s="50"/>
      <c r="P133" s="21" t="str">
        <f>IF(ISBLANK('Prediction Log'!$N133), "",'Prediction Log'!$O133-'Prediction Log'!$N133)</f>
        <v/>
      </c>
      <c r="Q133" s="51" t="str">
        <f>IF(ISBLANK('Prediction Log'!$N133), "",IF('Prediction Log'!$M133&lt;&gt;'Prediction Log'!$H133, "Y", IF(AND('Prediction Log'!$M133='Prediction Log'!$H133, ABS((-1*'Prediction Log'!$P133))&gt;ABS('Prediction Log'!$D133)), "Y", IF('Prediction Log'!$D133='Prediction Log'!$P133, "PUSH", "N"))))</f>
        <v/>
      </c>
      <c r="R133" s="52" t="str">
        <f>IF(ISBLANK('Prediction Log'!$N133), "",IF('Prediction Log'!$P133&lt;'Prediction Log'!$D133, "Y", IF('Prediction Log'!$P133='Prediction Log'!$D133, "PUSH", "N")))</f>
        <v/>
      </c>
      <c r="S133" s="52" t="str">
        <f>IF(ISBLANK('Prediction Log'!$N133), "",IF('Prediction Log'!$P133&lt;'Prediction Log'!$E133, "Y", IF('Prediction Log'!$P133='Prediction Log'!$E133, "PUSH", "N")))</f>
        <v/>
      </c>
      <c r="T133" s="53" t="str">
        <f>IF(ISBLANK('Prediction Log'!$N133),"",IF('Prediction Log'!$M133='Prediction Log'!$H133, "Y", "N"))</f>
        <v/>
      </c>
      <c r="U133" s="53" t="str">
        <f>Table3[[#This Row],[Home Team Covered Market]]</f>
        <v/>
      </c>
      <c r="V133" s="53" t="str">
        <f>IF(ISBLANK('Prediction Log'!$N133), "",IF(AND('Prediction Log'!$T133="Y", 'Prediction Log'!$U133="Y"), "Y", "N"))</f>
        <v/>
      </c>
      <c r="W133" s="54" t="str">
        <f>IF(ISBLANK('Prediction Log'!$N133),"",IF('Prediction Log'!$M133='Prediction Log'!$I133, "Y", "N"))</f>
        <v/>
      </c>
      <c r="X133" s="54" t="str">
        <f>IF(ISBLANK('Prediction Log'!$N133), "", IF(Table3[[#This Row],[Home Team Covered Market]]=Games!H133, "Y", "N"))</f>
        <v/>
      </c>
      <c r="Y133" s="55" t="str">
        <f>IF(ISBLANK('Prediction Log'!$N133), "",IF('Prediction Log'!$J133='Prediction Log'!$M133, "Y", "N"))</f>
        <v/>
      </c>
      <c r="Z133" s="54" t="str">
        <f>IF(ISBLANK('Prediction Log'!$N133), "",IF('Prediction Log'!$I133&lt;&gt;'Prediction Log'!$M133, "N",IF(AND('Prediction Log'!$E133&gt;0, 'Prediction Log'!$P133&gt;'Prediction Log'!$E133, 'Prediction Log'!$I133='Prediction Log'!$C133), "Y", IF(AND('Prediction Log'!$E133&lt;0, 'Prediction Log'!$P133&lt;'Prediction Log'!$E133,'Prediction Log'!$I133='Prediction Log'!$B133 ), "Y", IF('Prediction Log'!$P133='Prediction Log'!$E133, "PUSH", "N")))))</f>
        <v/>
      </c>
      <c r="AA133" s="54" t="str">
        <f>IF(ISBLANK('Prediction Log'!$N133), "",IF(AND('Prediction Log'!$W133="Y", 'Prediction Log'!$X133="Y"), "Y", "N"))</f>
        <v/>
      </c>
      <c r="AB133" s="53" t="str">
        <f>IF(ISBLANK('Prediction Log'!$N133), "",IF('Prediction Log'!$D133&gt;0, 'Prediction Log'!$P133-'Prediction Log'!$D133, IF('Prediction Log'!$D133&lt;0, -'Prediction Log'!$P133+'Prediction Log'!$D133, "NA")))</f>
        <v/>
      </c>
      <c r="AC133" s="53" t="str">
        <f>IF(ISBLANK('Prediction Log'!$N133), "",ABS('Prediction Log'!$AB133))</f>
        <v/>
      </c>
      <c r="AD133" s="54" t="str">
        <f>IF(ISBLANK('Prediction Log'!$N133), "",IF('Prediction Log'!$E133&gt;0, 'Prediction Log'!$P133-'Prediction Log'!$E133, IF('Prediction Log'!$E133&lt;0, -'Prediction Log'!$P133+'Prediction Log'!$E133, "NA")))</f>
        <v/>
      </c>
      <c r="AE133" s="54" t="str">
        <f>IF(ISBLANK('Prediction Log'!$N133), "",ABS('Prediction Log'!$AD133))</f>
        <v/>
      </c>
    </row>
    <row r="134" spans="1:31" x14ac:dyDescent="0.45">
      <c r="A134" s="43" t="str">
        <f>IF(ISBLANK(Games!$B134), "",Games!A134)</f>
        <v/>
      </c>
      <c r="B134" s="43" t="str">
        <f>IF(ISBLANK(Games!$B134), "",Games!B134)</f>
        <v/>
      </c>
      <c r="C134" s="43" t="str">
        <f>IF(ISBLANK(Games!$B134), "",Games!C134)</f>
        <v/>
      </c>
      <c r="D134" s="44" t="str">
        <f>IF(ISBLANK(Games!$B134), "",Games!D134)</f>
        <v/>
      </c>
      <c r="E134" s="44" t="str">
        <f>IF(ISBLANK(Games!$B134), "",Games!E134)</f>
        <v/>
      </c>
      <c r="F134" s="45" t="e">
        <f>'Calc - Win Probability'!N134</f>
        <v>#N/A</v>
      </c>
      <c r="G134" s="23" t="str">
        <f>Games!H134</f>
        <v/>
      </c>
      <c r="H134" s="46" t="str">
        <f>IF(ISBLANK(Games!B134), "", IF('Prediction Log'!$D134&lt;0, 'Prediction Log'!$B134, 'Prediction Log'!$C134))</f>
        <v/>
      </c>
      <c r="I134" s="47" t="str">
        <f>IF(ISBLANK(Games!$B134), "",Games!F134)</f>
        <v/>
      </c>
      <c r="J134" s="47" t="e">
        <f>IF('Prediction Log'!$F134&gt;0.5, 'Prediction Log'!$B134, IF('Prediction Log'!$F134&lt;0.5, 'Prediction Log'!$C134, "PICK"))</f>
        <v>#N/A</v>
      </c>
      <c r="K134" s="48" t="str">
        <f>IF(ISBLANK(Games!B134), "",IF('Prediction Log'!$J134='Prediction Log'!$B134, 'Prediction Log'!$F134, 1-'Prediction Log'!$F134))</f>
        <v/>
      </c>
      <c r="L134" s="49" t="str">
        <f>IF(ISBLANK(Games!$B134), "",Games!I134)</f>
        <v/>
      </c>
      <c r="M134" s="60" t="str">
        <f>IF(ISBLANK(Table3[[#This Row],[Home Final]]), "",IF(Table3[[#This Row],[Home Final]]&gt;Table3[[#This Row],[Away Final]],Table3[[#This Row],[Home]],Table3[[#This Row],[Away]]))</f>
        <v/>
      </c>
      <c r="N134" s="50"/>
      <c r="O134" s="50"/>
      <c r="P134" s="21" t="str">
        <f>IF(ISBLANK('Prediction Log'!$N134), "",'Prediction Log'!$O134-'Prediction Log'!$N134)</f>
        <v/>
      </c>
      <c r="Q134" s="51" t="str">
        <f>IF(ISBLANK('Prediction Log'!$N134), "",IF('Prediction Log'!$M134&lt;&gt;'Prediction Log'!$H134, "Y", IF(AND('Prediction Log'!$M134='Prediction Log'!$H134, ABS((-1*'Prediction Log'!$P134))&gt;ABS('Prediction Log'!$D134)), "Y", IF('Prediction Log'!$D134='Prediction Log'!$P134, "PUSH", "N"))))</f>
        <v/>
      </c>
      <c r="R134" s="52" t="str">
        <f>IF(ISBLANK('Prediction Log'!$N134), "",IF('Prediction Log'!$P134&lt;'Prediction Log'!$D134, "Y", IF('Prediction Log'!$P134='Prediction Log'!$D134, "PUSH", "N")))</f>
        <v/>
      </c>
      <c r="S134" s="52" t="str">
        <f>IF(ISBLANK('Prediction Log'!$N134), "",IF('Prediction Log'!$P134&lt;'Prediction Log'!$E134, "Y", IF('Prediction Log'!$P134='Prediction Log'!$E134, "PUSH", "N")))</f>
        <v/>
      </c>
      <c r="T134" s="53" t="str">
        <f>IF(ISBLANK('Prediction Log'!$N134),"",IF('Prediction Log'!$M134='Prediction Log'!$H134, "Y", "N"))</f>
        <v/>
      </c>
      <c r="U134" s="53" t="str">
        <f>Table3[[#This Row],[Home Team Covered Market]]</f>
        <v/>
      </c>
      <c r="V134" s="53" t="str">
        <f>IF(ISBLANK('Prediction Log'!$N134), "",IF(AND('Prediction Log'!$T134="Y", 'Prediction Log'!$U134="Y"), "Y", "N"))</f>
        <v/>
      </c>
      <c r="W134" s="54" t="str">
        <f>IF(ISBLANK('Prediction Log'!$N134),"",IF('Prediction Log'!$M134='Prediction Log'!$I134, "Y", "N"))</f>
        <v/>
      </c>
      <c r="X134" s="54" t="str">
        <f>IF(ISBLANK('Prediction Log'!$N134), "", IF(Table3[[#This Row],[Home Team Covered Market]]=Games!H134, "Y", "N"))</f>
        <v/>
      </c>
      <c r="Y134" s="55" t="str">
        <f>IF(ISBLANK('Prediction Log'!$N134), "",IF('Prediction Log'!$J134='Prediction Log'!$M134, "Y", "N"))</f>
        <v/>
      </c>
      <c r="Z134" s="54" t="str">
        <f>IF(ISBLANK('Prediction Log'!$N134), "",IF('Prediction Log'!$I134&lt;&gt;'Prediction Log'!$M134, "N",IF(AND('Prediction Log'!$E134&gt;0, 'Prediction Log'!$P134&gt;'Prediction Log'!$E134, 'Prediction Log'!$I134='Prediction Log'!$C134), "Y", IF(AND('Prediction Log'!$E134&lt;0, 'Prediction Log'!$P134&lt;'Prediction Log'!$E134,'Prediction Log'!$I134='Prediction Log'!$B134 ), "Y", IF('Prediction Log'!$P134='Prediction Log'!$E134, "PUSH", "N")))))</f>
        <v/>
      </c>
      <c r="AA134" s="54" t="str">
        <f>IF(ISBLANK('Prediction Log'!$N134), "",IF(AND('Prediction Log'!$W134="Y", 'Prediction Log'!$X134="Y"), "Y", "N"))</f>
        <v/>
      </c>
      <c r="AB134" s="53" t="str">
        <f>IF(ISBLANK('Prediction Log'!$N134), "",IF('Prediction Log'!$D134&gt;0, 'Prediction Log'!$P134-'Prediction Log'!$D134, IF('Prediction Log'!$D134&lt;0, -'Prediction Log'!$P134+'Prediction Log'!$D134, "NA")))</f>
        <v/>
      </c>
      <c r="AC134" s="53" t="str">
        <f>IF(ISBLANK('Prediction Log'!$N134), "",ABS('Prediction Log'!$AB134))</f>
        <v/>
      </c>
      <c r="AD134" s="54" t="str">
        <f>IF(ISBLANK('Prediction Log'!$N134), "",IF('Prediction Log'!$E134&gt;0, 'Prediction Log'!$P134-'Prediction Log'!$E134, IF('Prediction Log'!$E134&lt;0, -'Prediction Log'!$P134+'Prediction Log'!$E134, "NA")))</f>
        <v/>
      </c>
      <c r="AE134" s="54" t="str">
        <f>IF(ISBLANK('Prediction Log'!$N134), "",ABS('Prediction Log'!$AD134))</f>
        <v/>
      </c>
    </row>
    <row r="135" spans="1:31" x14ac:dyDescent="0.45">
      <c r="A135" s="56" t="str">
        <f>IF(ISBLANK(Games!$B135), "",Games!A135)</f>
        <v/>
      </c>
      <c r="B135" s="56" t="str">
        <f>IF(ISBLANK(Games!$B135), "",Games!B135)</f>
        <v/>
      </c>
      <c r="C135" s="56" t="str">
        <f>IF(ISBLANK(Games!$B135), "",Games!C135)</f>
        <v/>
      </c>
      <c r="D135" s="57" t="str">
        <f>IF(ISBLANK(Games!$B135), "",Games!D135)</f>
        <v/>
      </c>
      <c r="E135" s="57" t="str">
        <f>IF(ISBLANK(Games!$B135), "",Games!E135)</f>
        <v/>
      </c>
      <c r="F135" s="45" t="e">
        <f>'Calc - Win Probability'!N135</f>
        <v>#N/A</v>
      </c>
      <c r="G135" s="23" t="str">
        <f>Games!H135</f>
        <v/>
      </c>
      <c r="H135" s="46" t="str">
        <f>IF(ISBLANK(Games!B135), "", IF('Prediction Log'!$D135&lt;0, 'Prediction Log'!$B135, 'Prediction Log'!$C135))</f>
        <v/>
      </c>
      <c r="I135" s="47" t="str">
        <f>IF(ISBLANK(Games!$B135), "",Games!F135)</f>
        <v/>
      </c>
      <c r="J135" s="47" t="e">
        <f>IF('Prediction Log'!$F135&gt;0.5, 'Prediction Log'!$B135, IF('Prediction Log'!$F135&lt;0.5, 'Prediction Log'!$C135, "PICK"))</f>
        <v>#N/A</v>
      </c>
      <c r="K135" s="48" t="str">
        <f>IF(ISBLANK(Games!B135), "",IF('Prediction Log'!$J135='Prediction Log'!$B135, 'Prediction Log'!$F135, 1-'Prediction Log'!$F135))</f>
        <v/>
      </c>
      <c r="L135" s="49" t="str">
        <f>IF(ISBLANK(Games!$B135), "",Games!I135)</f>
        <v/>
      </c>
      <c r="M135" s="60" t="str">
        <f>IF(ISBLANK(Table3[[#This Row],[Home Final]]), "",IF(Table3[[#This Row],[Home Final]]&gt;Table3[[#This Row],[Away Final]],Table3[[#This Row],[Home]],Table3[[#This Row],[Away]]))</f>
        <v/>
      </c>
      <c r="N135" s="50"/>
      <c r="O135" s="50"/>
      <c r="P135" s="21" t="str">
        <f>IF(ISBLANK('Prediction Log'!$N135), "",'Prediction Log'!$O135-'Prediction Log'!$N135)</f>
        <v/>
      </c>
      <c r="Q135" s="51" t="str">
        <f>IF(ISBLANK('Prediction Log'!$N135), "",IF('Prediction Log'!$M135&lt;&gt;'Prediction Log'!$H135, "Y", IF(AND('Prediction Log'!$M135='Prediction Log'!$H135, ABS((-1*'Prediction Log'!$P135))&gt;ABS('Prediction Log'!$D135)), "Y", IF('Prediction Log'!$D135='Prediction Log'!$P135, "PUSH", "N"))))</f>
        <v/>
      </c>
      <c r="R135" s="52" t="str">
        <f>IF(ISBLANK('Prediction Log'!$N135), "",IF('Prediction Log'!$P135&lt;'Prediction Log'!$D135, "Y", IF('Prediction Log'!$P135='Prediction Log'!$D135, "PUSH", "N")))</f>
        <v/>
      </c>
      <c r="S135" s="52" t="str">
        <f>IF(ISBLANK('Prediction Log'!$N135), "",IF('Prediction Log'!$P135&lt;'Prediction Log'!$E135, "Y", IF('Prediction Log'!$P135='Prediction Log'!$E135, "PUSH", "N")))</f>
        <v/>
      </c>
      <c r="T135" s="53" t="str">
        <f>IF(ISBLANK('Prediction Log'!$N135),"",IF('Prediction Log'!$M135='Prediction Log'!$H135, "Y", "N"))</f>
        <v/>
      </c>
      <c r="U135" s="53" t="str">
        <f>Table3[[#This Row],[Home Team Covered Market]]</f>
        <v/>
      </c>
      <c r="V135" s="53" t="str">
        <f>IF(ISBLANK('Prediction Log'!$N135), "",IF(AND('Prediction Log'!$T135="Y", 'Prediction Log'!$U135="Y"), "Y", "N"))</f>
        <v/>
      </c>
      <c r="W135" s="54" t="str">
        <f>IF(ISBLANK('Prediction Log'!$N135),"",IF('Prediction Log'!$M135='Prediction Log'!$I135, "Y", "N"))</f>
        <v/>
      </c>
      <c r="X135" s="54" t="str">
        <f>IF(ISBLANK('Prediction Log'!$N135), "", IF(Table3[[#This Row],[Home Team Covered Market]]=Games!H135, "Y", "N"))</f>
        <v/>
      </c>
      <c r="Y135" s="55" t="str">
        <f>IF(ISBLANK('Prediction Log'!$N135), "",IF('Prediction Log'!$J135='Prediction Log'!$M135, "Y", "N"))</f>
        <v/>
      </c>
      <c r="Z135" s="54" t="str">
        <f>IF(ISBLANK('Prediction Log'!$N135), "",IF('Prediction Log'!$I135&lt;&gt;'Prediction Log'!$M135, "N",IF(AND('Prediction Log'!$E135&gt;0, 'Prediction Log'!$P135&gt;'Prediction Log'!$E135, 'Prediction Log'!$I135='Prediction Log'!$C135), "Y", IF(AND('Prediction Log'!$E135&lt;0, 'Prediction Log'!$P135&lt;'Prediction Log'!$E135,'Prediction Log'!$I135='Prediction Log'!$B135 ), "Y", IF('Prediction Log'!$P135='Prediction Log'!$E135, "PUSH", "N")))))</f>
        <v/>
      </c>
      <c r="AA135" s="54" t="str">
        <f>IF(ISBLANK('Prediction Log'!$N135), "",IF(AND('Prediction Log'!$W135="Y", 'Prediction Log'!$X135="Y"), "Y", "N"))</f>
        <v/>
      </c>
      <c r="AB135" s="53" t="str">
        <f>IF(ISBLANK('Prediction Log'!$N135), "",IF('Prediction Log'!$D135&gt;0, 'Prediction Log'!$P135-'Prediction Log'!$D135, IF('Prediction Log'!$D135&lt;0, -'Prediction Log'!$P135+'Prediction Log'!$D135, "NA")))</f>
        <v/>
      </c>
      <c r="AC135" s="53" t="str">
        <f>IF(ISBLANK('Prediction Log'!$N135), "",ABS('Prediction Log'!$AB135))</f>
        <v/>
      </c>
      <c r="AD135" s="54" t="str">
        <f>IF(ISBLANK('Prediction Log'!$N135), "",IF('Prediction Log'!$E135&gt;0, 'Prediction Log'!$P135-'Prediction Log'!$E135, IF('Prediction Log'!$E135&lt;0, -'Prediction Log'!$P135+'Prediction Log'!$E135, "NA")))</f>
        <v/>
      </c>
      <c r="AE135" s="54" t="str">
        <f>IF(ISBLANK('Prediction Log'!$N135), "",ABS('Prediction Log'!$AD135))</f>
        <v/>
      </c>
    </row>
    <row r="136" spans="1:31" x14ac:dyDescent="0.45">
      <c r="A136" s="43" t="str">
        <f>IF(ISBLANK(Games!$B136), "",Games!A136)</f>
        <v/>
      </c>
      <c r="B136" s="43" t="str">
        <f>IF(ISBLANK(Games!$B136), "",Games!B136)</f>
        <v/>
      </c>
      <c r="C136" s="43" t="str">
        <f>IF(ISBLANK(Games!$B136), "",Games!C136)</f>
        <v/>
      </c>
      <c r="D136" s="44" t="str">
        <f>IF(ISBLANK(Games!$B136), "",Games!D136)</f>
        <v/>
      </c>
      <c r="E136" s="44" t="str">
        <f>IF(ISBLANK(Games!$B136), "",Games!E136)</f>
        <v/>
      </c>
      <c r="F136" s="45" t="e">
        <f>'Calc - Win Probability'!N136</f>
        <v>#N/A</v>
      </c>
      <c r="G136" s="23" t="str">
        <f>Games!H136</f>
        <v/>
      </c>
      <c r="H136" s="46" t="str">
        <f>IF(ISBLANK(Games!B136), "", IF('Prediction Log'!$D136&lt;0, 'Prediction Log'!$B136, 'Prediction Log'!$C136))</f>
        <v/>
      </c>
      <c r="I136" s="47" t="str">
        <f>IF(ISBLANK(Games!$B136), "",Games!F136)</f>
        <v/>
      </c>
      <c r="J136" s="47" t="e">
        <f>IF('Prediction Log'!$F136&gt;0.5, 'Prediction Log'!$B136, IF('Prediction Log'!$F136&lt;0.5, 'Prediction Log'!$C136, "PICK"))</f>
        <v>#N/A</v>
      </c>
      <c r="K136" s="48" t="str">
        <f>IF(ISBLANK(Games!B136), "",IF('Prediction Log'!$J136='Prediction Log'!$B136, 'Prediction Log'!$F136, 1-'Prediction Log'!$F136))</f>
        <v/>
      </c>
      <c r="L136" s="49" t="str">
        <f>IF(ISBLANK(Games!$B136), "",Games!I136)</f>
        <v/>
      </c>
      <c r="M136" s="60" t="str">
        <f>IF(ISBLANK(Table3[[#This Row],[Home Final]]), "",IF(Table3[[#This Row],[Home Final]]&gt;Table3[[#This Row],[Away Final]],Table3[[#This Row],[Home]],Table3[[#This Row],[Away]]))</f>
        <v/>
      </c>
      <c r="N136" s="50"/>
      <c r="O136" s="50"/>
      <c r="P136" s="21" t="str">
        <f>IF(ISBLANK('Prediction Log'!$N136), "",'Prediction Log'!$O136-'Prediction Log'!$N136)</f>
        <v/>
      </c>
      <c r="Q136" s="51" t="str">
        <f>IF(ISBLANK('Prediction Log'!$N136), "",IF('Prediction Log'!$M136&lt;&gt;'Prediction Log'!$H136, "Y", IF(AND('Prediction Log'!$M136='Prediction Log'!$H136, ABS((-1*'Prediction Log'!$P136))&gt;ABS('Prediction Log'!$D136)), "Y", IF('Prediction Log'!$D136='Prediction Log'!$P136, "PUSH", "N"))))</f>
        <v/>
      </c>
      <c r="R136" s="52" t="str">
        <f>IF(ISBLANK('Prediction Log'!$N136), "",IF('Prediction Log'!$P136&lt;'Prediction Log'!$D136, "Y", IF('Prediction Log'!$P136='Prediction Log'!$D136, "PUSH", "N")))</f>
        <v/>
      </c>
      <c r="S136" s="52" t="str">
        <f>IF(ISBLANK('Prediction Log'!$N136), "",IF('Prediction Log'!$P136&lt;'Prediction Log'!$E136, "Y", IF('Prediction Log'!$P136='Prediction Log'!$E136, "PUSH", "N")))</f>
        <v/>
      </c>
      <c r="T136" s="53" t="str">
        <f>IF(ISBLANK('Prediction Log'!$N136),"",IF('Prediction Log'!$M136='Prediction Log'!$H136, "Y", "N"))</f>
        <v/>
      </c>
      <c r="U136" s="53" t="str">
        <f>Table3[[#This Row],[Home Team Covered Market]]</f>
        <v/>
      </c>
      <c r="V136" s="53" t="str">
        <f>IF(ISBLANK('Prediction Log'!$N136), "",IF(AND('Prediction Log'!$T136="Y", 'Prediction Log'!$U136="Y"), "Y", "N"))</f>
        <v/>
      </c>
      <c r="W136" s="54" t="str">
        <f>IF(ISBLANK('Prediction Log'!$N136),"",IF('Prediction Log'!$M136='Prediction Log'!$I136, "Y", "N"))</f>
        <v/>
      </c>
      <c r="X136" s="54" t="str">
        <f>IF(ISBLANK('Prediction Log'!$N136), "", IF(Table3[[#This Row],[Home Team Covered Market]]=Games!H136, "Y", "N"))</f>
        <v/>
      </c>
      <c r="Y136" s="55" t="str">
        <f>IF(ISBLANK('Prediction Log'!$N136), "",IF('Prediction Log'!$J136='Prediction Log'!$M136, "Y", "N"))</f>
        <v/>
      </c>
      <c r="Z136" s="54" t="str">
        <f>IF(ISBLANK('Prediction Log'!$N136), "",IF('Prediction Log'!$I136&lt;&gt;'Prediction Log'!$M136, "N",IF(AND('Prediction Log'!$E136&gt;0, 'Prediction Log'!$P136&gt;'Prediction Log'!$E136, 'Prediction Log'!$I136='Prediction Log'!$C136), "Y", IF(AND('Prediction Log'!$E136&lt;0, 'Prediction Log'!$P136&lt;'Prediction Log'!$E136,'Prediction Log'!$I136='Prediction Log'!$B136 ), "Y", IF('Prediction Log'!$P136='Prediction Log'!$E136, "PUSH", "N")))))</f>
        <v/>
      </c>
      <c r="AA136" s="54" t="str">
        <f>IF(ISBLANK('Prediction Log'!$N136), "",IF(AND('Prediction Log'!$W136="Y", 'Prediction Log'!$X136="Y"), "Y", "N"))</f>
        <v/>
      </c>
      <c r="AB136" s="53" t="str">
        <f>IF(ISBLANK('Prediction Log'!$N136), "",IF('Prediction Log'!$D136&gt;0, 'Prediction Log'!$P136-'Prediction Log'!$D136, IF('Prediction Log'!$D136&lt;0, -'Prediction Log'!$P136+'Prediction Log'!$D136, "NA")))</f>
        <v/>
      </c>
      <c r="AC136" s="53" t="str">
        <f>IF(ISBLANK('Prediction Log'!$N136), "",ABS('Prediction Log'!$AB136))</f>
        <v/>
      </c>
      <c r="AD136" s="54" t="str">
        <f>IF(ISBLANK('Prediction Log'!$N136), "",IF('Prediction Log'!$E136&gt;0, 'Prediction Log'!$P136-'Prediction Log'!$E136, IF('Prediction Log'!$E136&lt;0, -'Prediction Log'!$P136+'Prediction Log'!$E136, "NA")))</f>
        <v/>
      </c>
      <c r="AE136" s="54" t="str">
        <f>IF(ISBLANK('Prediction Log'!$N136), "",ABS('Prediction Log'!$AD136))</f>
        <v/>
      </c>
    </row>
    <row r="137" spans="1:31" x14ac:dyDescent="0.45">
      <c r="A137" s="56" t="str">
        <f>IF(ISBLANK(Games!$B137), "",Games!A137)</f>
        <v/>
      </c>
      <c r="B137" s="56" t="str">
        <f>IF(ISBLANK(Games!$B137), "",Games!B137)</f>
        <v/>
      </c>
      <c r="C137" s="56" t="str">
        <f>IF(ISBLANK(Games!$B137), "",Games!C137)</f>
        <v/>
      </c>
      <c r="D137" s="57" t="str">
        <f>IF(ISBLANK(Games!$B137), "",Games!D137)</f>
        <v/>
      </c>
      <c r="E137" s="57" t="str">
        <f>IF(ISBLANK(Games!$B137), "",Games!E137)</f>
        <v/>
      </c>
      <c r="F137" s="45" t="e">
        <f>'Calc - Win Probability'!N137</f>
        <v>#N/A</v>
      </c>
      <c r="G137" s="23" t="str">
        <f>Games!H137</f>
        <v/>
      </c>
      <c r="H137" s="46" t="str">
        <f>IF(ISBLANK(Games!B137), "", IF('Prediction Log'!$D137&lt;0, 'Prediction Log'!$B137, 'Prediction Log'!$C137))</f>
        <v/>
      </c>
      <c r="I137" s="47" t="str">
        <f>IF(ISBLANK(Games!$B137), "",Games!F137)</f>
        <v/>
      </c>
      <c r="J137" s="47" t="e">
        <f>IF('Prediction Log'!$F137&gt;0.5, 'Prediction Log'!$B137, IF('Prediction Log'!$F137&lt;0.5, 'Prediction Log'!$C137, "PICK"))</f>
        <v>#N/A</v>
      </c>
      <c r="K137" s="48" t="str">
        <f>IF(ISBLANK(Games!B137), "",IF('Prediction Log'!$J137='Prediction Log'!$B137, 'Prediction Log'!$F137, 1-'Prediction Log'!$F137))</f>
        <v/>
      </c>
      <c r="L137" s="49" t="str">
        <f>IF(ISBLANK(Games!$B137), "",Games!I137)</f>
        <v/>
      </c>
      <c r="M137" s="60" t="str">
        <f>IF(ISBLANK(Table3[[#This Row],[Home Final]]), "",IF(Table3[[#This Row],[Home Final]]&gt;Table3[[#This Row],[Away Final]],Table3[[#This Row],[Home]],Table3[[#This Row],[Away]]))</f>
        <v/>
      </c>
      <c r="N137" s="50"/>
      <c r="O137" s="50"/>
      <c r="P137" s="21" t="str">
        <f>IF(ISBLANK('Prediction Log'!$N137), "",'Prediction Log'!$O137-'Prediction Log'!$N137)</f>
        <v/>
      </c>
      <c r="Q137" s="51" t="str">
        <f>IF(ISBLANK('Prediction Log'!$N137), "",IF('Prediction Log'!$M137&lt;&gt;'Prediction Log'!$H137, "Y", IF(AND('Prediction Log'!$M137='Prediction Log'!$H137, ABS((-1*'Prediction Log'!$P137))&gt;ABS('Prediction Log'!$D137)), "Y", IF('Prediction Log'!$D137='Prediction Log'!$P137, "PUSH", "N"))))</f>
        <v/>
      </c>
      <c r="R137" s="52" t="str">
        <f>IF(ISBLANK('Prediction Log'!$N137), "",IF('Prediction Log'!$P137&lt;'Prediction Log'!$D137, "Y", IF('Prediction Log'!$P137='Prediction Log'!$D137, "PUSH", "N")))</f>
        <v/>
      </c>
      <c r="S137" s="52" t="str">
        <f>IF(ISBLANK('Prediction Log'!$N137), "",IF('Prediction Log'!$P137&lt;'Prediction Log'!$E137, "Y", IF('Prediction Log'!$P137='Prediction Log'!$E137, "PUSH", "N")))</f>
        <v/>
      </c>
      <c r="T137" s="53" t="str">
        <f>IF(ISBLANK('Prediction Log'!$N137),"",IF('Prediction Log'!$M137='Prediction Log'!$H137, "Y", "N"))</f>
        <v/>
      </c>
      <c r="U137" s="53" t="str">
        <f>Table3[[#This Row],[Home Team Covered Market]]</f>
        <v/>
      </c>
      <c r="V137" s="53" t="str">
        <f>IF(ISBLANK('Prediction Log'!$N137), "",IF(AND('Prediction Log'!$T137="Y", 'Prediction Log'!$U137="Y"), "Y", "N"))</f>
        <v/>
      </c>
      <c r="W137" s="54" t="str">
        <f>IF(ISBLANK('Prediction Log'!$N137),"",IF('Prediction Log'!$M137='Prediction Log'!$I137, "Y", "N"))</f>
        <v/>
      </c>
      <c r="X137" s="54" t="str">
        <f>IF(ISBLANK('Prediction Log'!$N137), "", IF(Table3[[#This Row],[Home Team Covered Market]]=Games!H137, "Y", "N"))</f>
        <v/>
      </c>
      <c r="Y137" s="55" t="str">
        <f>IF(ISBLANK('Prediction Log'!$N137), "",IF('Prediction Log'!$J137='Prediction Log'!$M137, "Y", "N"))</f>
        <v/>
      </c>
      <c r="Z137" s="54" t="str">
        <f>IF(ISBLANK('Prediction Log'!$N137), "",IF('Prediction Log'!$I137&lt;&gt;'Prediction Log'!$M137, "N",IF(AND('Prediction Log'!$E137&gt;0, 'Prediction Log'!$P137&gt;'Prediction Log'!$E137, 'Prediction Log'!$I137='Prediction Log'!$C137), "Y", IF(AND('Prediction Log'!$E137&lt;0, 'Prediction Log'!$P137&lt;'Prediction Log'!$E137,'Prediction Log'!$I137='Prediction Log'!$B137 ), "Y", IF('Prediction Log'!$P137='Prediction Log'!$E137, "PUSH", "N")))))</f>
        <v/>
      </c>
      <c r="AA137" s="54" t="str">
        <f>IF(ISBLANK('Prediction Log'!$N137), "",IF(AND('Prediction Log'!$W137="Y", 'Prediction Log'!$X137="Y"), "Y", "N"))</f>
        <v/>
      </c>
      <c r="AB137" s="53" t="str">
        <f>IF(ISBLANK('Prediction Log'!$N137), "",IF('Prediction Log'!$D137&gt;0, 'Prediction Log'!$P137-'Prediction Log'!$D137, IF('Prediction Log'!$D137&lt;0, -'Prediction Log'!$P137+'Prediction Log'!$D137, "NA")))</f>
        <v/>
      </c>
      <c r="AC137" s="53" t="str">
        <f>IF(ISBLANK('Prediction Log'!$N137), "",ABS('Prediction Log'!$AB137))</f>
        <v/>
      </c>
      <c r="AD137" s="54" t="str">
        <f>IF(ISBLANK('Prediction Log'!$N137), "",IF('Prediction Log'!$E137&gt;0, 'Prediction Log'!$P137-'Prediction Log'!$E137, IF('Prediction Log'!$E137&lt;0, -'Prediction Log'!$P137+'Prediction Log'!$E137, "NA")))</f>
        <v/>
      </c>
      <c r="AE137" s="54" t="str">
        <f>IF(ISBLANK('Prediction Log'!$N137), "",ABS('Prediction Log'!$AD137))</f>
        <v/>
      </c>
    </row>
    <row r="138" spans="1:31" x14ac:dyDescent="0.45">
      <c r="A138" s="43" t="str">
        <f>IF(ISBLANK(Games!$B138), "",Games!A138)</f>
        <v/>
      </c>
      <c r="B138" s="43" t="str">
        <f>IF(ISBLANK(Games!$B138), "",Games!B138)</f>
        <v/>
      </c>
      <c r="C138" s="43" t="str">
        <f>IF(ISBLANK(Games!$B138), "",Games!C138)</f>
        <v/>
      </c>
      <c r="D138" s="44" t="str">
        <f>IF(ISBLANK(Games!$B138), "",Games!D138)</f>
        <v/>
      </c>
      <c r="E138" s="44" t="str">
        <f>IF(ISBLANK(Games!$B138), "",Games!E138)</f>
        <v/>
      </c>
      <c r="F138" s="45" t="e">
        <f>'Calc - Win Probability'!N138</f>
        <v>#N/A</v>
      </c>
      <c r="G138" s="23" t="str">
        <f>Games!H138</f>
        <v/>
      </c>
      <c r="H138" s="46" t="str">
        <f>IF(ISBLANK(Games!B138), "", IF('Prediction Log'!$D138&lt;0, 'Prediction Log'!$B138, 'Prediction Log'!$C138))</f>
        <v/>
      </c>
      <c r="I138" s="47" t="str">
        <f>IF(ISBLANK(Games!$B138), "",Games!F138)</f>
        <v/>
      </c>
      <c r="J138" s="47" t="e">
        <f>IF('Prediction Log'!$F138&gt;0.5, 'Prediction Log'!$B138, IF('Prediction Log'!$F138&lt;0.5, 'Prediction Log'!$C138, "PICK"))</f>
        <v>#N/A</v>
      </c>
      <c r="K138" s="48" t="str">
        <f>IF(ISBLANK(Games!B138), "",IF('Prediction Log'!$J138='Prediction Log'!$B138, 'Prediction Log'!$F138, 1-'Prediction Log'!$F138))</f>
        <v/>
      </c>
      <c r="L138" s="49" t="str">
        <f>IF(ISBLANK(Games!$B138), "",Games!I138)</f>
        <v/>
      </c>
      <c r="M138" s="60" t="str">
        <f>IF(ISBLANK(Table3[[#This Row],[Home Final]]), "",IF(Table3[[#This Row],[Home Final]]&gt;Table3[[#This Row],[Away Final]],Table3[[#This Row],[Home]],Table3[[#This Row],[Away]]))</f>
        <v/>
      </c>
      <c r="N138" s="50"/>
      <c r="O138" s="50"/>
      <c r="P138" s="21" t="str">
        <f>IF(ISBLANK('Prediction Log'!$N138), "",'Prediction Log'!$O138-'Prediction Log'!$N138)</f>
        <v/>
      </c>
      <c r="Q138" s="51" t="str">
        <f>IF(ISBLANK('Prediction Log'!$N138), "",IF('Prediction Log'!$M138&lt;&gt;'Prediction Log'!$H138, "Y", IF(AND('Prediction Log'!$M138='Prediction Log'!$H138, ABS((-1*'Prediction Log'!$P138))&gt;ABS('Prediction Log'!$D138)), "Y", IF('Prediction Log'!$D138='Prediction Log'!$P138, "PUSH", "N"))))</f>
        <v/>
      </c>
      <c r="R138" s="52" t="str">
        <f>IF(ISBLANK('Prediction Log'!$N138), "",IF('Prediction Log'!$P138&lt;'Prediction Log'!$D138, "Y", IF('Prediction Log'!$P138='Prediction Log'!$D138, "PUSH", "N")))</f>
        <v/>
      </c>
      <c r="S138" s="52" t="str">
        <f>IF(ISBLANK('Prediction Log'!$N138), "",IF('Prediction Log'!$P138&lt;'Prediction Log'!$E138, "Y", IF('Prediction Log'!$P138='Prediction Log'!$E138, "PUSH", "N")))</f>
        <v/>
      </c>
      <c r="T138" s="53" t="str">
        <f>IF(ISBLANK('Prediction Log'!$N138),"",IF('Prediction Log'!$M138='Prediction Log'!$H138, "Y", "N"))</f>
        <v/>
      </c>
      <c r="U138" s="53" t="str">
        <f>Table3[[#This Row],[Home Team Covered Market]]</f>
        <v/>
      </c>
      <c r="V138" s="53" t="str">
        <f>IF(ISBLANK('Prediction Log'!$N138), "",IF(AND('Prediction Log'!$T138="Y", 'Prediction Log'!$U138="Y"), "Y", "N"))</f>
        <v/>
      </c>
      <c r="W138" s="54" t="str">
        <f>IF(ISBLANK('Prediction Log'!$N138),"",IF('Prediction Log'!$M138='Prediction Log'!$I138, "Y", "N"))</f>
        <v/>
      </c>
      <c r="X138" s="54" t="str">
        <f>IF(ISBLANK('Prediction Log'!$N138), "", IF(Table3[[#This Row],[Home Team Covered Market]]=Games!H138, "Y", "N"))</f>
        <v/>
      </c>
      <c r="Y138" s="55" t="str">
        <f>IF(ISBLANK('Prediction Log'!$N138), "",IF('Prediction Log'!$J138='Prediction Log'!$M138, "Y", "N"))</f>
        <v/>
      </c>
      <c r="Z138" s="54" t="str">
        <f>IF(ISBLANK('Prediction Log'!$N138), "",IF('Prediction Log'!$I138&lt;&gt;'Prediction Log'!$M138, "N",IF(AND('Prediction Log'!$E138&gt;0, 'Prediction Log'!$P138&gt;'Prediction Log'!$E138, 'Prediction Log'!$I138='Prediction Log'!$C138), "Y", IF(AND('Prediction Log'!$E138&lt;0, 'Prediction Log'!$P138&lt;'Prediction Log'!$E138,'Prediction Log'!$I138='Prediction Log'!$B138 ), "Y", IF('Prediction Log'!$P138='Prediction Log'!$E138, "PUSH", "N")))))</f>
        <v/>
      </c>
      <c r="AA138" s="54" t="str">
        <f>IF(ISBLANK('Prediction Log'!$N138), "",IF(AND('Prediction Log'!$W138="Y", 'Prediction Log'!$X138="Y"), "Y", "N"))</f>
        <v/>
      </c>
      <c r="AB138" s="53" t="str">
        <f>IF(ISBLANK('Prediction Log'!$N138), "",IF('Prediction Log'!$D138&gt;0, 'Prediction Log'!$P138-'Prediction Log'!$D138, IF('Prediction Log'!$D138&lt;0, -'Prediction Log'!$P138+'Prediction Log'!$D138, "NA")))</f>
        <v/>
      </c>
      <c r="AC138" s="53" t="str">
        <f>IF(ISBLANK('Prediction Log'!$N138), "",ABS('Prediction Log'!$AB138))</f>
        <v/>
      </c>
      <c r="AD138" s="54" t="str">
        <f>IF(ISBLANK('Prediction Log'!$N138), "",IF('Prediction Log'!$E138&gt;0, 'Prediction Log'!$P138-'Prediction Log'!$E138, IF('Prediction Log'!$E138&lt;0, -'Prediction Log'!$P138+'Prediction Log'!$E138, "NA")))</f>
        <v/>
      </c>
      <c r="AE138" s="54" t="str">
        <f>IF(ISBLANK('Prediction Log'!$N138), "",ABS('Prediction Log'!$AD138))</f>
        <v/>
      </c>
    </row>
    <row r="139" spans="1:31" x14ac:dyDescent="0.45">
      <c r="A139" s="56" t="str">
        <f>IF(ISBLANK(Games!$B139), "",Games!A139)</f>
        <v/>
      </c>
      <c r="B139" s="56" t="str">
        <f>IF(ISBLANK(Games!$B139), "",Games!B139)</f>
        <v/>
      </c>
      <c r="C139" s="56" t="str">
        <f>IF(ISBLANK(Games!$B139), "",Games!C139)</f>
        <v/>
      </c>
      <c r="D139" s="57" t="str">
        <f>IF(ISBLANK(Games!$B139), "",Games!D139)</f>
        <v/>
      </c>
      <c r="E139" s="57" t="str">
        <f>IF(ISBLANK(Games!$B139), "",Games!E139)</f>
        <v/>
      </c>
      <c r="F139" s="45" t="e">
        <f>'Calc - Win Probability'!N139</f>
        <v>#N/A</v>
      </c>
      <c r="G139" s="23" t="str">
        <f>Games!H139</f>
        <v/>
      </c>
      <c r="H139" s="46" t="str">
        <f>IF(ISBLANK(Games!B139), "", IF('Prediction Log'!$D139&lt;0, 'Prediction Log'!$B139, 'Prediction Log'!$C139))</f>
        <v/>
      </c>
      <c r="I139" s="47" t="str">
        <f>IF(ISBLANK(Games!$B139), "",Games!F139)</f>
        <v/>
      </c>
      <c r="J139" s="47" t="e">
        <f>IF('Prediction Log'!$F139&gt;0.5, 'Prediction Log'!$B139, IF('Prediction Log'!$F139&lt;0.5, 'Prediction Log'!$C139, "PICK"))</f>
        <v>#N/A</v>
      </c>
      <c r="K139" s="48" t="str">
        <f>IF(ISBLANK(Games!B139), "",IF('Prediction Log'!$J139='Prediction Log'!$B139, 'Prediction Log'!$F139, 1-'Prediction Log'!$F139))</f>
        <v/>
      </c>
      <c r="L139" s="49" t="str">
        <f>IF(ISBLANK(Games!$B139), "",Games!I139)</f>
        <v/>
      </c>
      <c r="M139" s="60" t="str">
        <f>IF(ISBLANK(Table3[[#This Row],[Home Final]]), "",IF(Table3[[#This Row],[Home Final]]&gt;Table3[[#This Row],[Away Final]],Table3[[#This Row],[Home]],Table3[[#This Row],[Away]]))</f>
        <v/>
      </c>
      <c r="N139" s="50"/>
      <c r="O139" s="50"/>
      <c r="P139" s="21" t="str">
        <f>IF(ISBLANK('Prediction Log'!$N139), "",'Prediction Log'!$O139-'Prediction Log'!$N139)</f>
        <v/>
      </c>
      <c r="Q139" s="51" t="str">
        <f>IF(ISBLANK('Prediction Log'!$N139), "",IF('Prediction Log'!$M139&lt;&gt;'Prediction Log'!$H139, "Y", IF(AND('Prediction Log'!$M139='Prediction Log'!$H139, ABS((-1*'Prediction Log'!$P139))&gt;ABS('Prediction Log'!$D139)), "Y", IF('Prediction Log'!$D139='Prediction Log'!$P139, "PUSH", "N"))))</f>
        <v/>
      </c>
      <c r="R139" s="52" t="str">
        <f>IF(ISBLANK('Prediction Log'!$N139), "",IF('Prediction Log'!$P139&lt;'Prediction Log'!$D139, "Y", IF('Prediction Log'!$P139='Prediction Log'!$D139, "PUSH", "N")))</f>
        <v/>
      </c>
      <c r="S139" s="52" t="str">
        <f>IF(ISBLANK('Prediction Log'!$N139), "",IF('Prediction Log'!$P139&lt;'Prediction Log'!$E139, "Y", IF('Prediction Log'!$P139='Prediction Log'!$E139, "PUSH", "N")))</f>
        <v/>
      </c>
      <c r="T139" s="53" t="str">
        <f>IF(ISBLANK('Prediction Log'!$N139),"",IF('Prediction Log'!$M139='Prediction Log'!$H139, "Y", "N"))</f>
        <v/>
      </c>
      <c r="U139" s="53" t="str">
        <f>Table3[[#This Row],[Home Team Covered Market]]</f>
        <v/>
      </c>
      <c r="V139" s="53" t="str">
        <f>IF(ISBLANK('Prediction Log'!$N139), "",IF(AND('Prediction Log'!$T139="Y", 'Prediction Log'!$U139="Y"), "Y", "N"))</f>
        <v/>
      </c>
      <c r="W139" s="54" t="str">
        <f>IF(ISBLANK('Prediction Log'!$N139),"",IF('Prediction Log'!$M139='Prediction Log'!$I139, "Y", "N"))</f>
        <v/>
      </c>
      <c r="X139" s="54" t="str">
        <f>IF(ISBLANK('Prediction Log'!$N139), "", IF(Table3[[#This Row],[Home Team Covered Market]]=Games!H139, "Y", "N"))</f>
        <v/>
      </c>
      <c r="Y139" s="55" t="str">
        <f>IF(ISBLANK('Prediction Log'!$N139), "",IF('Prediction Log'!$J139='Prediction Log'!$M139, "Y", "N"))</f>
        <v/>
      </c>
      <c r="Z139" s="54" t="str">
        <f>IF(ISBLANK('Prediction Log'!$N139), "",IF('Prediction Log'!$I139&lt;&gt;'Prediction Log'!$M139, "N",IF(AND('Prediction Log'!$E139&gt;0, 'Prediction Log'!$P139&gt;'Prediction Log'!$E139, 'Prediction Log'!$I139='Prediction Log'!$C139), "Y", IF(AND('Prediction Log'!$E139&lt;0, 'Prediction Log'!$P139&lt;'Prediction Log'!$E139,'Prediction Log'!$I139='Prediction Log'!$B139 ), "Y", IF('Prediction Log'!$P139='Prediction Log'!$E139, "PUSH", "N")))))</f>
        <v/>
      </c>
      <c r="AA139" s="54" t="str">
        <f>IF(ISBLANK('Prediction Log'!$N139), "",IF(AND('Prediction Log'!$W139="Y", 'Prediction Log'!$X139="Y"), "Y", "N"))</f>
        <v/>
      </c>
      <c r="AB139" s="53" t="str">
        <f>IF(ISBLANK('Prediction Log'!$N139), "",IF('Prediction Log'!$D139&gt;0, 'Prediction Log'!$P139-'Prediction Log'!$D139, IF('Prediction Log'!$D139&lt;0, -'Prediction Log'!$P139+'Prediction Log'!$D139, "NA")))</f>
        <v/>
      </c>
      <c r="AC139" s="53" t="str">
        <f>IF(ISBLANK('Prediction Log'!$N139), "",ABS('Prediction Log'!$AB139))</f>
        <v/>
      </c>
      <c r="AD139" s="54" t="str">
        <f>IF(ISBLANK('Prediction Log'!$N139), "",IF('Prediction Log'!$E139&gt;0, 'Prediction Log'!$P139-'Prediction Log'!$E139, IF('Prediction Log'!$E139&lt;0, -'Prediction Log'!$P139+'Prediction Log'!$E139, "NA")))</f>
        <v/>
      </c>
      <c r="AE139" s="54" t="str">
        <f>IF(ISBLANK('Prediction Log'!$N139), "",ABS('Prediction Log'!$AD139))</f>
        <v/>
      </c>
    </row>
    <row r="140" spans="1:31" x14ac:dyDescent="0.45">
      <c r="A140" s="43" t="str">
        <f>IF(ISBLANK(Games!$B140), "",Games!A140)</f>
        <v/>
      </c>
      <c r="B140" s="43" t="str">
        <f>IF(ISBLANK(Games!$B140), "",Games!B140)</f>
        <v/>
      </c>
      <c r="C140" s="43" t="str">
        <f>IF(ISBLANK(Games!$B140), "",Games!C140)</f>
        <v/>
      </c>
      <c r="D140" s="44" t="str">
        <f>IF(ISBLANK(Games!$B140), "",Games!D140)</f>
        <v/>
      </c>
      <c r="E140" s="44" t="str">
        <f>IF(ISBLANK(Games!$B140), "",Games!E140)</f>
        <v/>
      </c>
      <c r="F140" s="45" t="e">
        <f>'Calc - Win Probability'!N140</f>
        <v>#N/A</v>
      </c>
      <c r="G140" s="23" t="str">
        <f>Games!H140</f>
        <v/>
      </c>
      <c r="H140" s="46" t="str">
        <f>IF(ISBLANK(Games!B140), "", IF('Prediction Log'!$D140&lt;0, 'Prediction Log'!$B140, 'Prediction Log'!$C140))</f>
        <v/>
      </c>
      <c r="I140" s="47" t="str">
        <f>IF(ISBLANK(Games!$B140), "",Games!F140)</f>
        <v/>
      </c>
      <c r="J140" s="47" t="e">
        <f>IF('Prediction Log'!$F140&gt;0.5, 'Prediction Log'!$B140, IF('Prediction Log'!$F140&lt;0.5, 'Prediction Log'!$C140, "PICK"))</f>
        <v>#N/A</v>
      </c>
      <c r="K140" s="48" t="str">
        <f>IF(ISBLANK(Games!B140), "",IF('Prediction Log'!$J140='Prediction Log'!$B140, 'Prediction Log'!$F140, 1-'Prediction Log'!$F140))</f>
        <v/>
      </c>
      <c r="L140" s="49" t="str">
        <f>IF(ISBLANK(Games!$B140), "",Games!I140)</f>
        <v/>
      </c>
      <c r="M140" s="60" t="str">
        <f>IF(ISBLANK(Table3[[#This Row],[Home Final]]), "",IF(Table3[[#This Row],[Home Final]]&gt;Table3[[#This Row],[Away Final]],Table3[[#This Row],[Home]],Table3[[#This Row],[Away]]))</f>
        <v/>
      </c>
      <c r="N140" s="50"/>
      <c r="O140" s="50"/>
      <c r="P140" s="21" t="str">
        <f>IF(ISBLANK('Prediction Log'!$N140), "",'Prediction Log'!$O140-'Prediction Log'!$N140)</f>
        <v/>
      </c>
      <c r="Q140" s="51" t="str">
        <f>IF(ISBLANK('Prediction Log'!$N140), "",IF('Prediction Log'!$M140&lt;&gt;'Prediction Log'!$H140, "Y", IF(AND('Prediction Log'!$M140='Prediction Log'!$H140, ABS((-1*'Prediction Log'!$P140))&gt;ABS('Prediction Log'!$D140)), "Y", IF('Prediction Log'!$D140='Prediction Log'!$P140, "PUSH", "N"))))</f>
        <v/>
      </c>
      <c r="R140" s="52" t="str">
        <f>IF(ISBLANK('Prediction Log'!$N140), "",IF('Prediction Log'!$P140&lt;'Prediction Log'!$D140, "Y", IF('Prediction Log'!$P140='Prediction Log'!$D140, "PUSH", "N")))</f>
        <v/>
      </c>
      <c r="S140" s="52" t="str">
        <f>IF(ISBLANK('Prediction Log'!$N140), "",IF('Prediction Log'!$P140&lt;'Prediction Log'!$E140, "Y", IF('Prediction Log'!$P140='Prediction Log'!$E140, "PUSH", "N")))</f>
        <v/>
      </c>
      <c r="T140" s="53" t="str">
        <f>IF(ISBLANK('Prediction Log'!$N140),"",IF('Prediction Log'!$M140='Prediction Log'!$H140, "Y", "N"))</f>
        <v/>
      </c>
      <c r="U140" s="53" t="str">
        <f>Table3[[#This Row],[Home Team Covered Market]]</f>
        <v/>
      </c>
      <c r="V140" s="53" t="str">
        <f>IF(ISBLANK('Prediction Log'!$N140), "",IF(AND('Prediction Log'!$T140="Y", 'Prediction Log'!$U140="Y"), "Y", "N"))</f>
        <v/>
      </c>
      <c r="W140" s="54" t="str">
        <f>IF(ISBLANK('Prediction Log'!$N140),"",IF('Prediction Log'!$M140='Prediction Log'!$I140, "Y", "N"))</f>
        <v/>
      </c>
      <c r="X140" s="54" t="str">
        <f>IF(ISBLANK('Prediction Log'!$N140), "", IF(Table3[[#This Row],[Home Team Covered Market]]=Games!H140, "Y", "N"))</f>
        <v/>
      </c>
      <c r="Y140" s="55" t="str">
        <f>IF(ISBLANK('Prediction Log'!$N140), "",IF('Prediction Log'!$J140='Prediction Log'!$M140, "Y", "N"))</f>
        <v/>
      </c>
      <c r="Z140" s="54" t="str">
        <f>IF(ISBLANK('Prediction Log'!$N140), "",IF('Prediction Log'!$I140&lt;&gt;'Prediction Log'!$M140, "N",IF(AND('Prediction Log'!$E140&gt;0, 'Prediction Log'!$P140&gt;'Prediction Log'!$E140, 'Prediction Log'!$I140='Prediction Log'!$C140), "Y", IF(AND('Prediction Log'!$E140&lt;0, 'Prediction Log'!$P140&lt;'Prediction Log'!$E140,'Prediction Log'!$I140='Prediction Log'!$B140 ), "Y", IF('Prediction Log'!$P140='Prediction Log'!$E140, "PUSH", "N")))))</f>
        <v/>
      </c>
      <c r="AA140" s="54" t="str">
        <f>IF(ISBLANK('Prediction Log'!$N140), "",IF(AND('Prediction Log'!$W140="Y", 'Prediction Log'!$X140="Y"), "Y", "N"))</f>
        <v/>
      </c>
      <c r="AB140" s="53" t="str">
        <f>IF(ISBLANK('Prediction Log'!$N140), "",IF('Prediction Log'!$D140&gt;0, 'Prediction Log'!$P140-'Prediction Log'!$D140, IF('Prediction Log'!$D140&lt;0, -'Prediction Log'!$P140+'Prediction Log'!$D140, "NA")))</f>
        <v/>
      </c>
      <c r="AC140" s="53" t="str">
        <f>IF(ISBLANK('Prediction Log'!$N140), "",ABS('Prediction Log'!$AB140))</f>
        <v/>
      </c>
      <c r="AD140" s="54" t="str">
        <f>IF(ISBLANK('Prediction Log'!$N140), "",IF('Prediction Log'!$E140&gt;0, 'Prediction Log'!$P140-'Prediction Log'!$E140, IF('Prediction Log'!$E140&lt;0, -'Prediction Log'!$P140+'Prediction Log'!$E140, "NA")))</f>
        <v/>
      </c>
      <c r="AE140" s="54" t="str">
        <f>IF(ISBLANK('Prediction Log'!$N140), "",ABS('Prediction Log'!$AD140))</f>
        <v/>
      </c>
    </row>
    <row r="141" spans="1:31" x14ac:dyDescent="0.45">
      <c r="A141" s="56" t="str">
        <f>IF(ISBLANK(Games!$B141), "",Games!A141)</f>
        <v/>
      </c>
      <c r="B141" s="56" t="str">
        <f>IF(ISBLANK(Games!$B141), "",Games!B141)</f>
        <v/>
      </c>
      <c r="C141" s="56" t="str">
        <f>IF(ISBLANK(Games!$B141), "",Games!C141)</f>
        <v/>
      </c>
      <c r="D141" s="57" t="str">
        <f>IF(ISBLANK(Games!$B141), "",Games!D141)</f>
        <v/>
      </c>
      <c r="E141" s="57" t="str">
        <f>IF(ISBLANK(Games!$B141), "",Games!E141)</f>
        <v/>
      </c>
      <c r="F141" s="45" t="e">
        <f>'Calc - Win Probability'!N141</f>
        <v>#N/A</v>
      </c>
      <c r="G141" s="23" t="str">
        <f>Games!H141</f>
        <v/>
      </c>
      <c r="H141" s="46" t="str">
        <f>IF(ISBLANK(Games!B141), "", IF('Prediction Log'!$D141&lt;0, 'Prediction Log'!$B141, 'Prediction Log'!$C141))</f>
        <v/>
      </c>
      <c r="I141" s="47" t="str">
        <f>IF(ISBLANK(Games!$B141), "",Games!F141)</f>
        <v/>
      </c>
      <c r="J141" s="47" t="e">
        <f>IF('Prediction Log'!$F141&gt;0.5, 'Prediction Log'!$B141, IF('Prediction Log'!$F141&lt;0.5, 'Prediction Log'!$C141, "PICK"))</f>
        <v>#N/A</v>
      </c>
      <c r="K141" s="48" t="str">
        <f>IF(ISBLANK(Games!B141), "",IF('Prediction Log'!$J141='Prediction Log'!$B141, 'Prediction Log'!$F141, 1-'Prediction Log'!$F141))</f>
        <v/>
      </c>
      <c r="L141" s="49" t="str">
        <f>IF(ISBLANK(Games!$B141), "",Games!I141)</f>
        <v/>
      </c>
      <c r="M141" s="60" t="str">
        <f>IF(ISBLANK(Table3[[#This Row],[Home Final]]), "",IF(Table3[[#This Row],[Home Final]]&gt;Table3[[#This Row],[Away Final]],Table3[[#This Row],[Home]],Table3[[#This Row],[Away]]))</f>
        <v/>
      </c>
      <c r="N141" s="50"/>
      <c r="O141" s="50"/>
      <c r="P141" s="21" t="str">
        <f>IF(ISBLANK('Prediction Log'!$N141), "",'Prediction Log'!$O141-'Prediction Log'!$N141)</f>
        <v/>
      </c>
      <c r="Q141" s="51" t="str">
        <f>IF(ISBLANK('Prediction Log'!$N141), "",IF('Prediction Log'!$M141&lt;&gt;'Prediction Log'!$H141, "Y", IF(AND('Prediction Log'!$M141='Prediction Log'!$H141, ABS((-1*'Prediction Log'!$P141))&gt;ABS('Prediction Log'!$D141)), "Y", IF('Prediction Log'!$D141='Prediction Log'!$P141, "PUSH", "N"))))</f>
        <v/>
      </c>
      <c r="R141" s="52" t="str">
        <f>IF(ISBLANK('Prediction Log'!$N141), "",IF('Prediction Log'!$P141&lt;'Prediction Log'!$D141, "Y", IF('Prediction Log'!$P141='Prediction Log'!$D141, "PUSH", "N")))</f>
        <v/>
      </c>
      <c r="S141" s="52" t="str">
        <f>IF(ISBLANK('Prediction Log'!$N141), "",IF('Prediction Log'!$P141&lt;'Prediction Log'!$E141, "Y", IF('Prediction Log'!$P141='Prediction Log'!$E141, "PUSH", "N")))</f>
        <v/>
      </c>
      <c r="T141" s="53" t="str">
        <f>IF(ISBLANK('Prediction Log'!$N141),"",IF('Prediction Log'!$M141='Prediction Log'!$H141, "Y", "N"))</f>
        <v/>
      </c>
      <c r="U141" s="53" t="str">
        <f>Table3[[#This Row],[Home Team Covered Market]]</f>
        <v/>
      </c>
      <c r="V141" s="53" t="str">
        <f>IF(ISBLANK('Prediction Log'!$N141), "",IF(AND('Prediction Log'!$T141="Y", 'Prediction Log'!$U141="Y"), "Y", "N"))</f>
        <v/>
      </c>
      <c r="W141" s="54" t="str">
        <f>IF(ISBLANK('Prediction Log'!$N141),"",IF('Prediction Log'!$M141='Prediction Log'!$I141, "Y", "N"))</f>
        <v/>
      </c>
      <c r="X141" s="54" t="str">
        <f>IF(ISBLANK('Prediction Log'!$N141), "", IF(Table3[[#This Row],[Home Team Covered Market]]=Games!H141, "Y", "N"))</f>
        <v/>
      </c>
      <c r="Y141" s="55" t="str">
        <f>IF(ISBLANK('Prediction Log'!$N141), "",IF('Prediction Log'!$J141='Prediction Log'!$M141, "Y", "N"))</f>
        <v/>
      </c>
      <c r="Z141" s="54" t="str">
        <f>IF(ISBLANK('Prediction Log'!$N141), "",IF('Prediction Log'!$I141&lt;&gt;'Prediction Log'!$M141, "N",IF(AND('Prediction Log'!$E141&gt;0, 'Prediction Log'!$P141&gt;'Prediction Log'!$E141, 'Prediction Log'!$I141='Prediction Log'!$C141), "Y", IF(AND('Prediction Log'!$E141&lt;0, 'Prediction Log'!$P141&lt;'Prediction Log'!$E141,'Prediction Log'!$I141='Prediction Log'!$B141 ), "Y", IF('Prediction Log'!$P141='Prediction Log'!$E141, "PUSH", "N")))))</f>
        <v/>
      </c>
      <c r="AA141" s="54" t="str">
        <f>IF(ISBLANK('Prediction Log'!$N141), "",IF(AND('Prediction Log'!$W141="Y", 'Prediction Log'!$X141="Y"), "Y", "N"))</f>
        <v/>
      </c>
      <c r="AB141" s="53" t="str">
        <f>IF(ISBLANK('Prediction Log'!$N141), "",IF('Prediction Log'!$D141&gt;0, 'Prediction Log'!$P141-'Prediction Log'!$D141, IF('Prediction Log'!$D141&lt;0, -'Prediction Log'!$P141+'Prediction Log'!$D141, "NA")))</f>
        <v/>
      </c>
      <c r="AC141" s="53" t="str">
        <f>IF(ISBLANK('Prediction Log'!$N141), "",ABS('Prediction Log'!$AB141))</f>
        <v/>
      </c>
      <c r="AD141" s="54" t="str">
        <f>IF(ISBLANK('Prediction Log'!$N141), "",IF('Prediction Log'!$E141&gt;0, 'Prediction Log'!$P141-'Prediction Log'!$E141, IF('Prediction Log'!$E141&lt;0, -'Prediction Log'!$P141+'Prediction Log'!$E141, "NA")))</f>
        <v/>
      </c>
      <c r="AE141" s="54" t="str">
        <f>IF(ISBLANK('Prediction Log'!$N141), "",ABS('Prediction Log'!$AD141))</f>
        <v/>
      </c>
    </row>
    <row r="142" spans="1:31" x14ac:dyDescent="0.45">
      <c r="A142" s="43" t="str">
        <f>IF(ISBLANK(Games!$B142), "",Games!A142)</f>
        <v/>
      </c>
      <c r="B142" s="43" t="str">
        <f>IF(ISBLANK(Games!$B142), "",Games!B142)</f>
        <v/>
      </c>
      <c r="C142" s="43" t="str">
        <f>IF(ISBLANK(Games!$B142), "",Games!C142)</f>
        <v/>
      </c>
      <c r="D142" s="44" t="str">
        <f>IF(ISBLANK(Games!$B142), "",Games!D142)</f>
        <v/>
      </c>
      <c r="E142" s="44" t="str">
        <f>IF(ISBLANK(Games!$B142), "",Games!E142)</f>
        <v/>
      </c>
      <c r="F142" s="45" t="e">
        <f>'Calc - Win Probability'!N142</f>
        <v>#N/A</v>
      </c>
      <c r="G142" s="23" t="str">
        <f>Games!H142</f>
        <v/>
      </c>
      <c r="H142" s="46" t="str">
        <f>IF(ISBLANK(Games!B142), "", IF('Prediction Log'!$D142&lt;0, 'Prediction Log'!$B142, 'Prediction Log'!$C142))</f>
        <v/>
      </c>
      <c r="I142" s="47" t="str">
        <f>IF(ISBLANK(Games!$B142), "",Games!F142)</f>
        <v/>
      </c>
      <c r="J142" s="47" t="e">
        <f>IF('Prediction Log'!$F142&gt;0.5, 'Prediction Log'!$B142, IF('Prediction Log'!$F142&lt;0.5, 'Prediction Log'!$C142, "PICK"))</f>
        <v>#N/A</v>
      </c>
      <c r="K142" s="48" t="str">
        <f>IF(ISBLANK(Games!B142), "",IF('Prediction Log'!$J142='Prediction Log'!$B142, 'Prediction Log'!$F142, 1-'Prediction Log'!$F142))</f>
        <v/>
      </c>
      <c r="L142" s="49" t="str">
        <f>IF(ISBLANK(Games!$B142), "",Games!I142)</f>
        <v/>
      </c>
      <c r="M142" s="60" t="str">
        <f>IF(ISBLANK(Table3[[#This Row],[Home Final]]), "",IF(Table3[[#This Row],[Home Final]]&gt;Table3[[#This Row],[Away Final]],Table3[[#This Row],[Home]],Table3[[#This Row],[Away]]))</f>
        <v/>
      </c>
      <c r="N142" s="50"/>
      <c r="O142" s="50"/>
      <c r="P142" s="21" t="str">
        <f>IF(ISBLANK('Prediction Log'!$N142), "",'Prediction Log'!$O142-'Prediction Log'!$N142)</f>
        <v/>
      </c>
      <c r="Q142" s="51" t="str">
        <f>IF(ISBLANK('Prediction Log'!$N142), "",IF('Prediction Log'!$M142&lt;&gt;'Prediction Log'!$H142, "Y", IF(AND('Prediction Log'!$M142='Prediction Log'!$H142, ABS((-1*'Prediction Log'!$P142))&gt;ABS('Prediction Log'!$D142)), "Y", IF('Prediction Log'!$D142='Prediction Log'!$P142, "PUSH", "N"))))</f>
        <v/>
      </c>
      <c r="R142" s="52" t="str">
        <f>IF(ISBLANK('Prediction Log'!$N142), "",IF('Prediction Log'!$P142&lt;'Prediction Log'!$D142, "Y", IF('Prediction Log'!$P142='Prediction Log'!$D142, "PUSH", "N")))</f>
        <v/>
      </c>
      <c r="S142" s="52" t="str">
        <f>IF(ISBLANK('Prediction Log'!$N142), "",IF('Prediction Log'!$P142&lt;'Prediction Log'!$E142, "Y", IF('Prediction Log'!$P142='Prediction Log'!$E142, "PUSH", "N")))</f>
        <v/>
      </c>
      <c r="T142" s="53" t="str">
        <f>IF(ISBLANK('Prediction Log'!$N142),"",IF('Prediction Log'!$M142='Prediction Log'!$H142, "Y", "N"))</f>
        <v/>
      </c>
      <c r="U142" s="53" t="str">
        <f>Table3[[#This Row],[Home Team Covered Market]]</f>
        <v/>
      </c>
      <c r="V142" s="53" t="str">
        <f>IF(ISBLANK('Prediction Log'!$N142), "",IF(AND('Prediction Log'!$T142="Y", 'Prediction Log'!$U142="Y"), "Y", "N"))</f>
        <v/>
      </c>
      <c r="W142" s="54" t="str">
        <f>IF(ISBLANK('Prediction Log'!$N142),"",IF('Prediction Log'!$M142='Prediction Log'!$I142, "Y", "N"))</f>
        <v/>
      </c>
      <c r="X142" s="54" t="str">
        <f>IF(ISBLANK('Prediction Log'!$N142), "", IF(Table3[[#This Row],[Home Team Covered Market]]=Games!H142, "Y", "N"))</f>
        <v/>
      </c>
      <c r="Y142" s="55" t="str">
        <f>IF(ISBLANK('Prediction Log'!$N142), "",IF('Prediction Log'!$J142='Prediction Log'!$M142, "Y", "N"))</f>
        <v/>
      </c>
      <c r="Z142" s="54" t="str">
        <f>IF(ISBLANK('Prediction Log'!$N142), "",IF('Prediction Log'!$I142&lt;&gt;'Prediction Log'!$M142, "N",IF(AND('Prediction Log'!$E142&gt;0, 'Prediction Log'!$P142&gt;'Prediction Log'!$E142, 'Prediction Log'!$I142='Prediction Log'!$C142), "Y", IF(AND('Prediction Log'!$E142&lt;0, 'Prediction Log'!$P142&lt;'Prediction Log'!$E142,'Prediction Log'!$I142='Prediction Log'!$B142 ), "Y", IF('Prediction Log'!$P142='Prediction Log'!$E142, "PUSH", "N")))))</f>
        <v/>
      </c>
      <c r="AA142" s="54" t="str">
        <f>IF(ISBLANK('Prediction Log'!$N142), "",IF(AND('Prediction Log'!$W142="Y", 'Prediction Log'!$X142="Y"), "Y", "N"))</f>
        <v/>
      </c>
      <c r="AB142" s="53" t="str">
        <f>IF(ISBLANK('Prediction Log'!$N142), "",IF('Prediction Log'!$D142&gt;0, 'Prediction Log'!$P142-'Prediction Log'!$D142, IF('Prediction Log'!$D142&lt;0, -'Prediction Log'!$P142+'Prediction Log'!$D142, "NA")))</f>
        <v/>
      </c>
      <c r="AC142" s="53" t="str">
        <f>IF(ISBLANK('Prediction Log'!$N142), "",ABS('Prediction Log'!$AB142))</f>
        <v/>
      </c>
      <c r="AD142" s="54" t="str">
        <f>IF(ISBLANK('Prediction Log'!$N142), "",IF('Prediction Log'!$E142&gt;0, 'Prediction Log'!$P142-'Prediction Log'!$E142, IF('Prediction Log'!$E142&lt;0, -'Prediction Log'!$P142+'Prediction Log'!$E142, "NA")))</f>
        <v/>
      </c>
      <c r="AE142" s="54" t="str">
        <f>IF(ISBLANK('Prediction Log'!$N142), "",ABS('Prediction Log'!$AD142))</f>
        <v/>
      </c>
    </row>
    <row r="143" spans="1:31" x14ac:dyDescent="0.45">
      <c r="A143" s="56" t="str">
        <f>IF(ISBLANK(Games!$B143), "",Games!A143)</f>
        <v/>
      </c>
      <c r="B143" s="56" t="str">
        <f>IF(ISBLANK(Games!$B143), "",Games!B143)</f>
        <v/>
      </c>
      <c r="C143" s="56" t="str">
        <f>IF(ISBLANK(Games!$B143), "",Games!C143)</f>
        <v/>
      </c>
      <c r="D143" s="57" t="str">
        <f>IF(ISBLANK(Games!$B143), "",Games!D143)</f>
        <v/>
      </c>
      <c r="E143" s="57" t="str">
        <f>IF(ISBLANK(Games!$B143), "",Games!E143)</f>
        <v/>
      </c>
      <c r="F143" s="45" t="e">
        <f>'Calc - Win Probability'!N143</f>
        <v>#N/A</v>
      </c>
      <c r="G143" s="23" t="str">
        <f>Games!H143</f>
        <v/>
      </c>
      <c r="H143" s="46" t="str">
        <f>IF(ISBLANK(Games!B143), "", IF('Prediction Log'!$D143&lt;0, 'Prediction Log'!$B143, 'Prediction Log'!$C143))</f>
        <v/>
      </c>
      <c r="I143" s="47" t="str">
        <f>IF(ISBLANK(Games!$B143), "",Games!F143)</f>
        <v/>
      </c>
      <c r="J143" s="47" t="e">
        <f>IF('Prediction Log'!$F143&gt;0.5, 'Prediction Log'!$B143, IF('Prediction Log'!$F143&lt;0.5, 'Prediction Log'!$C143, "PICK"))</f>
        <v>#N/A</v>
      </c>
      <c r="K143" s="48" t="str">
        <f>IF(ISBLANK(Games!B143), "",IF('Prediction Log'!$J143='Prediction Log'!$B143, 'Prediction Log'!$F143, 1-'Prediction Log'!$F143))</f>
        <v/>
      </c>
      <c r="L143" s="49" t="str">
        <f>IF(ISBLANK(Games!$B143), "",Games!I143)</f>
        <v/>
      </c>
      <c r="M143" s="60" t="str">
        <f>IF(ISBLANK(Table3[[#This Row],[Home Final]]), "",IF(Table3[[#This Row],[Home Final]]&gt;Table3[[#This Row],[Away Final]],Table3[[#This Row],[Home]],Table3[[#This Row],[Away]]))</f>
        <v/>
      </c>
      <c r="N143" s="50"/>
      <c r="O143" s="50"/>
      <c r="P143" s="21" t="str">
        <f>IF(ISBLANK('Prediction Log'!$N143), "",'Prediction Log'!$O143-'Prediction Log'!$N143)</f>
        <v/>
      </c>
      <c r="Q143" s="51" t="str">
        <f>IF(ISBLANK('Prediction Log'!$N143), "",IF('Prediction Log'!$M143&lt;&gt;'Prediction Log'!$H143, "Y", IF(AND('Prediction Log'!$M143='Prediction Log'!$H143, ABS((-1*'Prediction Log'!$P143))&gt;ABS('Prediction Log'!$D143)), "Y", IF('Prediction Log'!$D143='Prediction Log'!$P143, "PUSH", "N"))))</f>
        <v/>
      </c>
      <c r="R143" s="52" t="str">
        <f>IF(ISBLANK('Prediction Log'!$N143), "",IF('Prediction Log'!$P143&lt;'Prediction Log'!$D143, "Y", IF('Prediction Log'!$P143='Prediction Log'!$D143, "PUSH", "N")))</f>
        <v/>
      </c>
      <c r="S143" s="52" t="str">
        <f>IF(ISBLANK('Prediction Log'!$N143), "",IF('Prediction Log'!$P143&lt;'Prediction Log'!$E143, "Y", IF('Prediction Log'!$P143='Prediction Log'!$E143, "PUSH", "N")))</f>
        <v/>
      </c>
      <c r="T143" s="53" t="str">
        <f>IF(ISBLANK('Prediction Log'!$N143),"",IF('Prediction Log'!$M143='Prediction Log'!$H143, "Y", "N"))</f>
        <v/>
      </c>
      <c r="U143" s="53" t="str">
        <f>Table3[[#This Row],[Home Team Covered Market]]</f>
        <v/>
      </c>
      <c r="V143" s="53" t="str">
        <f>IF(ISBLANK('Prediction Log'!$N143), "",IF(AND('Prediction Log'!$T143="Y", 'Prediction Log'!$U143="Y"), "Y", "N"))</f>
        <v/>
      </c>
      <c r="W143" s="54" t="str">
        <f>IF(ISBLANK('Prediction Log'!$N143),"",IF('Prediction Log'!$M143='Prediction Log'!$I143, "Y", "N"))</f>
        <v/>
      </c>
      <c r="X143" s="54" t="str">
        <f>IF(ISBLANK('Prediction Log'!$N143), "", IF(Table3[[#This Row],[Home Team Covered Market]]=Games!H143, "Y", "N"))</f>
        <v/>
      </c>
      <c r="Y143" s="55" t="str">
        <f>IF(ISBLANK('Prediction Log'!$N143), "",IF('Prediction Log'!$J143='Prediction Log'!$M143, "Y", "N"))</f>
        <v/>
      </c>
      <c r="Z143" s="54" t="str">
        <f>IF(ISBLANK('Prediction Log'!$N143), "",IF('Prediction Log'!$I143&lt;&gt;'Prediction Log'!$M143, "N",IF(AND('Prediction Log'!$E143&gt;0, 'Prediction Log'!$P143&gt;'Prediction Log'!$E143, 'Prediction Log'!$I143='Prediction Log'!$C143), "Y", IF(AND('Prediction Log'!$E143&lt;0, 'Prediction Log'!$P143&lt;'Prediction Log'!$E143,'Prediction Log'!$I143='Prediction Log'!$B143 ), "Y", IF('Prediction Log'!$P143='Prediction Log'!$E143, "PUSH", "N")))))</f>
        <v/>
      </c>
      <c r="AA143" s="54" t="str">
        <f>IF(ISBLANK('Prediction Log'!$N143), "",IF(AND('Prediction Log'!$W143="Y", 'Prediction Log'!$X143="Y"), "Y", "N"))</f>
        <v/>
      </c>
      <c r="AB143" s="53" t="str">
        <f>IF(ISBLANK('Prediction Log'!$N143), "",IF('Prediction Log'!$D143&gt;0, 'Prediction Log'!$P143-'Prediction Log'!$D143, IF('Prediction Log'!$D143&lt;0, -'Prediction Log'!$P143+'Prediction Log'!$D143, "NA")))</f>
        <v/>
      </c>
      <c r="AC143" s="53" t="str">
        <f>IF(ISBLANK('Prediction Log'!$N143), "",ABS('Prediction Log'!$AB143))</f>
        <v/>
      </c>
      <c r="AD143" s="54" t="str">
        <f>IF(ISBLANK('Prediction Log'!$N143), "",IF('Prediction Log'!$E143&gt;0, 'Prediction Log'!$P143-'Prediction Log'!$E143, IF('Prediction Log'!$E143&lt;0, -'Prediction Log'!$P143+'Prediction Log'!$E143, "NA")))</f>
        <v/>
      </c>
      <c r="AE143" s="54" t="str">
        <f>IF(ISBLANK('Prediction Log'!$N143), "",ABS('Prediction Log'!$AD143))</f>
        <v/>
      </c>
    </row>
    <row r="144" spans="1:31" x14ac:dyDescent="0.45">
      <c r="A144" s="43" t="str">
        <f>IF(ISBLANK(Games!$B144), "",Games!A144)</f>
        <v/>
      </c>
      <c r="B144" s="43" t="str">
        <f>IF(ISBLANK(Games!$B144), "",Games!B144)</f>
        <v/>
      </c>
      <c r="C144" s="43" t="str">
        <f>IF(ISBLANK(Games!$B144), "",Games!C144)</f>
        <v/>
      </c>
      <c r="D144" s="44" t="str">
        <f>IF(ISBLANK(Games!$B144), "",Games!D144)</f>
        <v/>
      </c>
      <c r="E144" s="44" t="str">
        <f>IF(ISBLANK(Games!$B144), "",Games!E144)</f>
        <v/>
      </c>
      <c r="F144" s="45" t="e">
        <f>'Calc - Win Probability'!N144</f>
        <v>#N/A</v>
      </c>
      <c r="G144" s="23" t="str">
        <f>Games!H144</f>
        <v/>
      </c>
      <c r="H144" s="46" t="str">
        <f>IF(ISBLANK(Games!B144), "", IF('Prediction Log'!$D144&lt;0, 'Prediction Log'!$B144, 'Prediction Log'!$C144))</f>
        <v/>
      </c>
      <c r="I144" s="47" t="str">
        <f>IF(ISBLANK(Games!$B144), "",Games!F144)</f>
        <v/>
      </c>
      <c r="J144" s="47" t="e">
        <f>IF('Prediction Log'!$F144&gt;0.5, 'Prediction Log'!$B144, IF('Prediction Log'!$F144&lt;0.5, 'Prediction Log'!$C144, "PICK"))</f>
        <v>#N/A</v>
      </c>
      <c r="K144" s="48" t="str">
        <f>IF(ISBLANK(Games!B144), "",IF('Prediction Log'!$J144='Prediction Log'!$B144, 'Prediction Log'!$F144, 1-'Prediction Log'!$F144))</f>
        <v/>
      </c>
      <c r="L144" s="49" t="str">
        <f>IF(ISBLANK(Games!$B144), "",Games!I144)</f>
        <v/>
      </c>
      <c r="M144" s="60" t="str">
        <f>IF(ISBLANK(Table3[[#This Row],[Home Final]]), "",IF(Table3[[#This Row],[Home Final]]&gt;Table3[[#This Row],[Away Final]],Table3[[#This Row],[Home]],Table3[[#This Row],[Away]]))</f>
        <v/>
      </c>
      <c r="N144" s="50"/>
      <c r="O144" s="50"/>
      <c r="P144" s="21" t="str">
        <f>IF(ISBLANK('Prediction Log'!$N144), "",'Prediction Log'!$O144-'Prediction Log'!$N144)</f>
        <v/>
      </c>
      <c r="Q144" s="51" t="str">
        <f>IF(ISBLANK('Prediction Log'!$N144), "",IF('Prediction Log'!$M144&lt;&gt;'Prediction Log'!$H144, "Y", IF(AND('Prediction Log'!$M144='Prediction Log'!$H144, ABS((-1*'Prediction Log'!$P144))&gt;ABS('Prediction Log'!$D144)), "Y", IF('Prediction Log'!$D144='Prediction Log'!$P144, "PUSH", "N"))))</f>
        <v/>
      </c>
      <c r="R144" s="52" t="str">
        <f>IF(ISBLANK('Prediction Log'!$N144), "",IF('Prediction Log'!$P144&lt;'Prediction Log'!$D144, "Y", IF('Prediction Log'!$P144='Prediction Log'!$D144, "PUSH", "N")))</f>
        <v/>
      </c>
      <c r="S144" s="52" t="str">
        <f>IF(ISBLANK('Prediction Log'!$N144), "",IF('Prediction Log'!$P144&lt;'Prediction Log'!$E144, "Y", IF('Prediction Log'!$P144='Prediction Log'!$E144, "PUSH", "N")))</f>
        <v/>
      </c>
      <c r="T144" s="53" t="str">
        <f>IF(ISBLANK('Prediction Log'!$N144),"",IF('Prediction Log'!$M144='Prediction Log'!$H144, "Y", "N"))</f>
        <v/>
      </c>
      <c r="U144" s="53" t="str">
        <f>Table3[[#This Row],[Home Team Covered Market]]</f>
        <v/>
      </c>
      <c r="V144" s="53" t="str">
        <f>IF(ISBLANK('Prediction Log'!$N144), "",IF(AND('Prediction Log'!$T144="Y", 'Prediction Log'!$U144="Y"), "Y", "N"))</f>
        <v/>
      </c>
      <c r="W144" s="54" t="str">
        <f>IF(ISBLANK('Prediction Log'!$N144),"",IF('Prediction Log'!$M144='Prediction Log'!$I144, "Y", "N"))</f>
        <v/>
      </c>
      <c r="X144" s="54" t="str">
        <f>IF(ISBLANK('Prediction Log'!$N144), "", IF(Table3[[#This Row],[Home Team Covered Market]]=Games!H144, "Y", "N"))</f>
        <v/>
      </c>
      <c r="Y144" s="55" t="str">
        <f>IF(ISBLANK('Prediction Log'!$N144), "",IF('Prediction Log'!$J144='Prediction Log'!$M144, "Y", "N"))</f>
        <v/>
      </c>
      <c r="Z144" s="54" t="str">
        <f>IF(ISBLANK('Prediction Log'!$N144), "",IF('Prediction Log'!$I144&lt;&gt;'Prediction Log'!$M144, "N",IF(AND('Prediction Log'!$E144&gt;0, 'Prediction Log'!$P144&gt;'Prediction Log'!$E144, 'Prediction Log'!$I144='Prediction Log'!$C144), "Y", IF(AND('Prediction Log'!$E144&lt;0, 'Prediction Log'!$P144&lt;'Prediction Log'!$E144,'Prediction Log'!$I144='Prediction Log'!$B144 ), "Y", IF('Prediction Log'!$P144='Prediction Log'!$E144, "PUSH", "N")))))</f>
        <v/>
      </c>
      <c r="AA144" s="54" t="str">
        <f>IF(ISBLANK('Prediction Log'!$N144), "",IF(AND('Prediction Log'!$W144="Y", 'Prediction Log'!$X144="Y"), "Y", "N"))</f>
        <v/>
      </c>
      <c r="AB144" s="53" t="str">
        <f>IF(ISBLANK('Prediction Log'!$N144), "",IF('Prediction Log'!$D144&gt;0, 'Prediction Log'!$P144-'Prediction Log'!$D144, IF('Prediction Log'!$D144&lt;0, -'Prediction Log'!$P144+'Prediction Log'!$D144, "NA")))</f>
        <v/>
      </c>
      <c r="AC144" s="53" t="str">
        <f>IF(ISBLANK('Prediction Log'!$N144), "",ABS('Prediction Log'!$AB144))</f>
        <v/>
      </c>
      <c r="AD144" s="54" t="str">
        <f>IF(ISBLANK('Prediction Log'!$N144), "",IF('Prediction Log'!$E144&gt;0, 'Prediction Log'!$P144-'Prediction Log'!$E144, IF('Prediction Log'!$E144&lt;0, -'Prediction Log'!$P144+'Prediction Log'!$E144, "NA")))</f>
        <v/>
      </c>
      <c r="AE144" s="54" t="str">
        <f>IF(ISBLANK('Prediction Log'!$N144), "",ABS('Prediction Log'!$AD144))</f>
        <v/>
      </c>
    </row>
    <row r="145" spans="1:31" x14ac:dyDescent="0.45">
      <c r="A145" s="56" t="str">
        <f>IF(ISBLANK(Games!$B145), "",Games!A145)</f>
        <v/>
      </c>
      <c r="B145" s="56" t="str">
        <f>IF(ISBLANK(Games!$B145), "",Games!B145)</f>
        <v/>
      </c>
      <c r="C145" s="56" t="str">
        <f>IF(ISBLANK(Games!$B145), "",Games!C145)</f>
        <v/>
      </c>
      <c r="D145" s="57" t="str">
        <f>IF(ISBLANK(Games!$B145), "",Games!D145)</f>
        <v/>
      </c>
      <c r="E145" s="57" t="str">
        <f>IF(ISBLANK(Games!$B145), "",Games!E145)</f>
        <v/>
      </c>
      <c r="F145" s="45" t="e">
        <f>'Calc - Win Probability'!N145</f>
        <v>#N/A</v>
      </c>
      <c r="G145" s="23" t="str">
        <f>Games!H145</f>
        <v/>
      </c>
      <c r="H145" s="46" t="str">
        <f>IF(ISBLANK(Games!B145), "", IF('Prediction Log'!$D145&lt;0, 'Prediction Log'!$B145, 'Prediction Log'!$C145))</f>
        <v/>
      </c>
      <c r="I145" s="47" t="str">
        <f>IF(ISBLANK(Games!$B145), "",Games!F145)</f>
        <v/>
      </c>
      <c r="J145" s="47" t="e">
        <f>IF('Prediction Log'!$F145&gt;0.5, 'Prediction Log'!$B145, IF('Prediction Log'!$F145&lt;0.5, 'Prediction Log'!$C145, "PICK"))</f>
        <v>#N/A</v>
      </c>
      <c r="K145" s="48" t="str">
        <f>IF(ISBLANK(Games!B145), "",IF('Prediction Log'!$J145='Prediction Log'!$B145, 'Prediction Log'!$F145, 1-'Prediction Log'!$F145))</f>
        <v/>
      </c>
      <c r="L145" s="49" t="str">
        <f>IF(ISBLANK(Games!$B145), "",Games!I145)</f>
        <v/>
      </c>
      <c r="M145" s="60" t="str">
        <f>IF(ISBLANK(Table3[[#This Row],[Home Final]]), "",IF(Table3[[#This Row],[Home Final]]&gt;Table3[[#This Row],[Away Final]],Table3[[#This Row],[Home]],Table3[[#This Row],[Away]]))</f>
        <v/>
      </c>
      <c r="N145" s="50"/>
      <c r="O145" s="50"/>
      <c r="P145" s="21" t="str">
        <f>IF(ISBLANK('Prediction Log'!$N145), "",'Prediction Log'!$O145-'Prediction Log'!$N145)</f>
        <v/>
      </c>
      <c r="Q145" s="51" t="str">
        <f>IF(ISBLANK('Prediction Log'!$N145), "",IF('Prediction Log'!$M145&lt;&gt;'Prediction Log'!$H145, "Y", IF(AND('Prediction Log'!$M145='Prediction Log'!$H145, ABS((-1*'Prediction Log'!$P145))&gt;ABS('Prediction Log'!$D145)), "Y", IF('Prediction Log'!$D145='Prediction Log'!$P145, "PUSH", "N"))))</f>
        <v/>
      </c>
      <c r="R145" s="52" t="str">
        <f>IF(ISBLANK('Prediction Log'!$N145), "",IF('Prediction Log'!$P145&lt;'Prediction Log'!$D145, "Y", IF('Prediction Log'!$P145='Prediction Log'!$D145, "PUSH", "N")))</f>
        <v/>
      </c>
      <c r="S145" s="52" t="str">
        <f>IF(ISBLANK('Prediction Log'!$N145), "",IF('Prediction Log'!$P145&lt;'Prediction Log'!$E145, "Y", IF('Prediction Log'!$P145='Prediction Log'!$E145, "PUSH", "N")))</f>
        <v/>
      </c>
      <c r="T145" s="53" t="str">
        <f>IF(ISBLANK('Prediction Log'!$N145),"",IF('Prediction Log'!$M145='Prediction Log'!$H145, "Y", "N"))</f>
        <v/>
      </c>
      <c r="U145" s="53" t="str">
        <f>Table3[[#This Row],[Home Team Covered Market]]</f>
        <v/>
      </c>
      <c r="V145" s="53" t="str">
        <f>IF(ISBLANK('Prediction Log'!$N145), "",IF(AND('Prediction Log'!$T145="Y", 'Prediction Log'!$U145="Y"), "Y", "N"))</f>
        <v/>
      </c>
      <c r="W145" s="54" t="str">
        <f>IF(ISBLANK('Prediction Log'!$N145),"",IF('Prediction Log'!$M145='Prediction Log'!$I145, "Y", "N"))</f>
        <v/>
      </c>
      <c r="X145" s="54" t="str">
        <f>IF(ISBLANK('Prediction Log'!$N145), "", IF(Table3[[#This Row],[Home Team Covered Market]]=Games!H145, "Y", "N"))</f>
        <v/>
      </c>
      <c r="Y145" s="55" t="str">
        <f>IF(ISBLANK('Prediction Log'!$N145), "",IF('Prediction Log'!$J145='Prediction Log'!$M145, "Y", "N"))</f>
        <v/>
      </c>
      <c r="Z145" s="54" t="str">
        <f>IF(ISBLANK('Prediction Log'!$N145), "",IF('Prediction Log'!$I145&lt;&gt;'Prediction Log'!$M145, "N",IF(AND('Prediction Log'!$E145&gt;0, 'Prediction Log'!$P145&gt;'Prediction Log'!$E145, 'Prediction Log'!$I145='Prediction Log'!$C145), "Y", IF(AND('Prediction Log'!$E145&lt;0, 'Prediction Log'!$P145&lt;'Prediction Log'!$E145,'Prediction Log'!$I145='Prediction Log'!$B145 ), "Y", IF('Prediction Log'!$P145='Prediction Log'!$E145, "PUSH", "N")))))</f>
        <v/>
      </c>
      <c r="AA145" s="54" t="str">
        <f>IF(ISBLANK('Prediction Log'!$N145), "",IF(AND('Prediction Log'!$W145="Y", 'Prediction Log'!$X145="Y"), "Y", "N"))</f>
        <v/>
      </c>
      <c r="AB145" s="53" t="str">
        <f>IF(ISBLANK('Prediction Log'!$N145), "",IF('Prediction Log'!$D145&gt;0, 'Prediction Log'!$P145-'Prediction Log'!$D145, IF('Prediction Log'!$D145&lt;0, -'Prediction Log'!$P145+'Prediction Log'!$D145, "NA")))</f>
        <v/>
      </c>
      <c r="AC145" s="53" t="str">
        <f>IF(ISBLANK('Prediction Log'!$N145), "",ABS('Prediction Log'!$AB145))</f>
        <v/>
      </c>
      <c r="AD145" s="54" t="str">
        <f>IF(ISBLANK('Prediction Log'!$N145), "",IF('Prediction Log'!$E145&gt;0, 'Prediction Log'!$P145-'Prediction Log'!$E145, IF('Prediction Log'!$E145&lt;0, -'Prediction Log'!$P145+'Prediction Log'!$E145, "NA")))</f>
        <v/>
      </c>
      <c r="AE145" s="54" t="str">
        <f>IF(ISBLANK('Prediction Log'!$N145), "",ABS('Prediction Log'!$AD145))</f>
        <v/>
      </c>
    </row>
    <row r="146" spans="1:31" x14ac:dyDescent="0.45">
      <c r="A146" s="43" t="str">
        <f>IF(ISBLANK(Games!$B146), "",Games!A146)</f>
        <v/>
      </c>
      <c r="B146" s="43" t="str">
        <f>IF(ISBLANK(Games!$B146), "",Games!B146)</f>
        <v/>
      </c>
      <c r="C146" s="43" t="str">
        <f>IF(ISBLANK(Games!$B146), "",Games!C146)</f>
        <v/>
      </c>
      <c r="D146" s="44" t="str">
        <f>IF(ISBLANK(Games!$B146), "",Games!D146)</f>
        <v/>
      </c>
      <c r="E146" s="44" t="str">
        <f>IF(ISBLANK(Games!$B146), "",Games!E146)</f>
        <v/>
      </c>
      <c r="F146" s="45" t="e">
        <f>'Calc - Win Probability'!N146</f>
        <v>#N/A</v>
      </c>
      <c r="G146" s="23" t="str">
        <f>Games!H146</f>
        <v/>
      </c>
      <c r="H146" s="46" t="str">
        <f>IF(ISBLANK(Games!B146), "", IF('Prediction Log'!$D146&lt;0, 'Prediction Log'!$B146, 'Prediction Log'!$C146))</f>
        <v/>
      </c>
      <c r="I146" s="47" t="str">
        <f>IF(ISBLANK(Games!$B146), "",Games!F146)</f>
        <v/>
      </c>
      <c r="J146" s="47" t="e">
        <f>IF('Prediction Log'!$F146&gt;0.5, 'Prediction Log'!$B146, IF('Prediction Log'!$F146&lt;0.5, 'Prediction Log'!$C146, "PICK"))</f>
        <v>#N/A</v>
      </c>
      <c r="K146" s="48" t="str">
        <f>IF(ISBLANK(Games!B146), "",IF('Prediction Log'!$J146='Prediction Log'!$B146, 'Prediction Log'!$F146, 1-'Prediction Log'!$F146))</f>
        <v/>
      </c>
      <c r="L146" s="49" t="str">
        <f>IF(ISBLANK(Games!$B146), "",Games!I146)</f>
        <v/>
      </c>
      <c r="M146" s="60" t="str">
        <f>IF(ISBLANK(Table3[[#This Row],[Home Final]]), "",IF(Table3[[#This Row],[Home Final]]&gt;Table3[[#This Row],[Away Final]],Table3[[#This Row],[Home]],Table3[[#This Row],[Away]]))</f>
        <v/>
      </c>
      <c r="N146" s="50"/>
      <c r="O146" s="50"/>
      <c r="P146" s="21" t="str">
        <f>IF(ISBLANK('Prediction Log'!$N146), "",'Prediction Log'!$O146-'Prediction Log'!$N146)</f>
        <v/>
      </c>
      <c r="Q146" s="51" t="str">
        <f>IF(ISBLANK('Prediction Log'!$N146), "",IF('Prediction Log'!$M146&lt;&gt;'Prediction Log'!$H146, "Y", IF(AND('Prediction Log'!$M146='Prediction Log'!$H146, ABS((-1*'Prediction Log'!$P146))&gt;ABS('Prediction Log'!$D146)), "Y", IF('Prediction Log'!$D146='Prediction Log'!$P146, "PUSH", "N"))))</f>
        <v/>
      </c>
      <c r="R146" s="52" t="str">
        <f>IF(ISBLANK('Prediction Log'!$N146), "",IF('Prediction Log'!$P146&lt;'Prediction Log'!$D146, "Y", IF('Prediction Log'!$P146='Prediction Log'!$D146, "PUSH", "N")))</f>
        <v/>
      </c>
      <c r="S146" s="52" t="str">
        <f>IF(ISBLANK('Prediction Log'!$N146), "",IF('Prediction Log'!$P146&lt;'Prediction Log'!$E146, "Y", IF('Prediction Log'!$P146='Prediction Log'!$E146, "PUSH", "N")))</f>
        <v/>
      </c>
      <c r="T146" s="53" t="str">
        <f>IF(ISBLANK('Prediction Log'!$N146),"",IF('Prediction Log'!$M146='Prediction Log'!$H146, "Y", "N"))</f>
        <v/>
      </c>
      <c r="U146" s="53" t="str">
        <f>Table3[[#This Row],[Home Team Covered Market]]</f>
        <v/>
      </c>
      <c r="V146" s="53" t="str">
        <f>IF(ISBLANK('Prediction Log'!$N146), "",IF(AND('Prediction Log'!$T146="Y", 'Prediction Log'!$U146="Y"), "Y", "N"))</f>
        <v/>
      </c>
      <c r="W146" s="54" t="str">
        <f>IF(ISBLANK('Prediction Log'!$N146),"",IF('Prediction Log'!$M146='Prediction Log'!$I146, "Y", "N"))</f>
        <v/>
      </c>
      <c r="X146" s="54" t="str">
        <f>IF(ISBLANK('Prediction Log'!$N146), "", IF(Table3[[#This Row],[Home Team Covered Market]]=Games!H146, "Y", "N"))</f>
        <v/>
      </c>
      <c r="Y146" s="55" t="str">
        <f>IF(ISBLANK('Prediction Log'!$N146), "",IF('Prediction Log'!$J146='Prediction Log'!$M146, "Y", "N"))</f>
        <v/>
      </c>
      <c r="Z146" s="54" t="str">
        <f>IF(ISBLANK('Prediction Log'!$N146), "",IF('Prediction Log'!$I146&lt;&gt;'Prediction Log'!$M146, "N",IF(AND('Prediction Log'!$E146&gt;0, 'Prediction Log'!$P146&gt;'Prediction Log'!$E146, 'Prediction Log'!$I146='Prediction Log'!$C146), "Y", IF(AND('Prediction Log'!$E146&lt;0, 'Prediction Log'!$P146&lt;'Prediction Log'!$E146,'Prediction Log'!$I146='Prediction Log'!$B146 ), "Y", IF('Prediction Log'!$P146='Prediction Log'!$E146, "PUSH", "N")))))</f>
        <v/>
      </c>
      <c r="AA146" s="54" t="str">
        <f>IF(ISBLANK('Prediction Log'!$N146), "",IF(AND('Prediction Log'!$W146="Y", 'Prediction Log'!$X146="Y"), "Y", "N"))</f>
        <v/>
      </c>
      <c r="AB146" s="53" t="str">
        <f>IF(ISBLANK('Prediction Log'!$N146), "",IF('Prediction Log'!$D146&gt;0, 'Prediction Log'!$P146-'Prediction Log'!$D146, IF('Prediction Log'!$D146&lt;0, -'Prediction Log'!$P146+'Prediction Log'!$D146, "NA")))</f>
        <v/>
      </c>
      <c r="AC146" s="53" t="str">
        <f>IF(ISBLANK('Prediction Log'!$N146), "",ABS('Prediction Log'!$AB146))</f>
        <v/>
      </c>
      <c r="AD146" s="54" t="str">
        <f>IF(ISBLANK('Prediction Log'!$N146), "",IF('Prediction Log'!$E146&gt;0, 'Prediction Log'!$P146-'Prediction Log'!$E146, IF('Prediction Log'!$E146&lt;0, -'Prediction Log'!$P146+'Prediction Log'!$E146, "NA")))</f>
        <v/>
      </c>
      <c r="AE146" s="54" t="str">
        <f>IF(ISBLANK('Prediction Log'!$N146), "",ABS('Prediction Log'!$AD146))</f>
        <v/>
      </c>
    </row>
    <row r="147" spans="1:31" x14ac:dyDescent="0.45">
      <c r="A147" s="56" t="str">
        <f>IF(ISBLANK(Games!$B147), "",Games!A147)</f>
        <v/>
      </c>
      <c r="B147" s="56" t="str">
        <f>IF(ISBLANK(Games!$B147), "",Games!B147)</f>
        <v/>
      </c>
      <c r="C147" s="56" t="str">
        <f>IF(ISBLANK(Games!$B147), "",Games!C147)</f>
        <v/>
      </c>
      <c r="D147" s="57" t="str">
        <f>IF(ISBLANK(Games!$B147), "",Games!D147)</f>
        <v/>
      </c>
      <c r="E147" s="57" t="str">
        <f>IF(ISBLANK(Games!$B147), "",Games!E147)</f>
        <v/>
      </c>
      <c r="F147" s="45" t="e">
        <f>'Calc - Win Probability'!N147</f>
        <v>#N/A</v>
      </c>
      <c r="G147" s="23" t="str">
        <f>Games!H147</f>
        <v/>
      </c>
      <c r="H147" s="46" t="str">
        <f>IF(ISBLANK(Games!B147), "", IF('Prediction Log'!$D147&lt;0, 'Prediction Log'!$B147, 'Prediction Log'!$C147))</f>
        <v/>
      </c>
      <c r="I147" s="47" t="str">
        <f>IF(ISBLANK(Games!$B147), "",Games!F147)</f>
        <v/>
      </c>
      <c r="J147" s="47" t="e">
        <f>IF('Prediction Log'!$F147&gt;0.5, 'Prediction Log'!$B147, IF('Prediction Log'!$F147&lt;0.5, 'Prediction Log'!$C147, "PICK"))</f>
        <v>#N/A</v>
      </c>
      <c r="K147" s="48" t="str">
        <f>IF(ISBLANK(Games!B147), "",IF('Prediction Log'!$J147='Prediction Log'!$B147, 'Prediction Log'!$F147, 1-'Prediction Log'!$F147))</f>
        <v/>
      </c>
      <c r="L147" s="49" t="str">
        <f>IF(ISBLANK(Games!$B147), "",Games!I147)</f>
        <v/>
      </c>
      <c r="M147" s="60" t="str">
        <f>IF(ISBLANK(Table3[[#This Row],[Home Final]]), "",IF(Table3[[#This Row],[Home Final]]&gt;Table3[[#This Row],[Away Final]],Table3[[#This Row],[Home]],Table3[[#This Row],[Away]]))</f>
        <v/>
      </c>
      <c r="N147" s="50"/>
      <c r="O147" s="50"/>
      <c r="P147" s="21" t="str">
        <f>IF(ISBLANK('Prediction Log'!$N147), "",'Prediction Log'!$O147-'Prediction Log'!$N147)</f>
        <v/>
      </c>
      <c r="Q147" s="51" t="str">
        <f>IF(ISBLANK('Prediction Log'!$N147), "",IF('Prediction Log'!$M147&lt;&gt;'Prediction Log'!$H147, "Y", IF(AND('Prediction Log'!$M147='Prediction Log'!$H147, ABS((-1*'Prediction Log'!$P147))&gt;ABS('Prediction Log'!$D147)), "Y", IF('Prediction Log'!$D147='Prediction Log'!$P147, "PUSH", "N"))))</f>
        <v/>
      </c>
      <c r="R147" s="52" t="str">
        <f>IF(ISBLANK('Prediction Log'!$N147), "",IF('Prediction Log'!$P147&lt;'Prediction Log'!$D147, "Y", IF('Prediction Log'!$P147='Prediction Log'!$D147, "PUSH", "N")))</f>
        <v/>
      </c>
      <c r="S147" s="52" t="str">
        <f>IF(ISBLANK('Prediction Log'!$N147), "",IF('Prediction Log'!$P147&lt;'Prediction Log'!$E147, "Y", IF('Prediction Log'!$P147='Prediction Log'!$E147, "PUSH", "N")))</f>
        <v/>
      </c>
      <c r="T147" s="53" t="str">
        <f>IF(ISBLANK('Prediction Log'!$N147),"",IF('Prediction Log'!$M147='Prediction Log'!$H147, "Y", "N"))</f>
        <v/>
      </c>
      <c r="U147" s="53" t="str">
        <f>Table3[[#This Row],[Home Team Covered Market]]</f>
        <v/>
      </c>
      <c r="V147" s="53" t="str">
        <f>IF(ISBLANK('Prediction Log'!$N147), "",IF(AND('Prediction Log'!$T147="Y", 'Prediction Log'!$U147="Y"), "Y", "N"))</f>
        <v/>
      </c>
      <c r="W147" s="54" t="str">
        <f>IF(ISBLANK('Prediction Log'!$N147),"",IF('Prediction Log'!$M147='Prediction Log'!$I147, "Y", "N"))</f>
        <v/>
      </c>
      <c r="X147" s="54" t="str">
        <f>IF(ISBLANK('Prediction Log'!$N147), "", IF(Table3[[#This Row],[Home Team Covered Market]]=Games!H147, "Y", "N"))</f>
        <v/>
      </c>
      <c r="Y147" s="55" t="str">
        <f>IF(ISBLANK('Prediction Log'!$N147), "",IF('Prediction Log'!$J147='Prediction Log'!$M147, "Y", "N"))</f>
        <v/>
      </c>
      <c r="Z147" s="54" t="str">
        <f>IF(ISBLANK('Prediction Log'!$N147), "",IF('Prediction Log'!$I147&lt;&gt;'Prediction Log'!$M147, "N",IF(AND('Prediction Log'!$E147&gt;0, 'Prediction Log'!$P147&gt;'Prediction Log'!$E147, 'Prediction Log'!$I147='Prediction Log'!$C147), "Y", IF(AND('Prediction Log'!$E147&lt;0, 'Prediction Log'!$P147&lt;'Prediction Log'!$E147,'Prediction Log'!$I147='Prediction Log'!$B147 ), "Y", IF('Prediction Log'!$P147='Prediction Log'!$E147, "PUSH", "N")))))</f>
        <v/>
      </c>
      <c r="AA147" s="54" t="str">
        <f>IF(ISBLANK('Prediction Log'!$N147), "",IF(AND('Prediction Log'!$W147="Y", 'Prediction Log'!$X147="Y"), "Y", "N"))</f>
        <v/>
      </c>
      <c r="AB147" s="53" t="str">
        <f>IF(ISBLANK('Prediction Log'!$N147), "",IF('Prediction Log'!$D147&gt;0, 'Prediction Log'!$P147-'Prediction Log'!$D147, IF('Prediction Log'!$D147&lt;0, -'Prediction Log'!$P147+'Prediction Log'!$D147, "NA")))</f>
        <v/>
      </c>
      <c r="AC147" s="53" t="str">
        <f>IF(ISBLANK('Prediction Log'!$N147), "",ABS('Prediction Log'!$AB147))</f>
        <v/>
      </c>
      <c r="AD147" s="54" t="str">
        <f>IF(ISBLANK('Prediction Log'!$N147), "",IF('Prediction Log'!$E147&gt;0, 'Prediction Log'!$P147-'Prediction Log'!$E147, IF('Prediction Log'!$E147&lt;0, -'Prediction Log'!$P147+'Prediction Log'!$E147, "NA")))</f>
        <v/>
      </c>
      <c r="AE147" s="54" t="str">
        <f>IF(ISBLANK('Prediction Log'!$N147), "",ABS('Prediction Log'!$AD147))</f>
        <v/>
      </c>
    </row>
    <row r="148" spans="1:31" x14ac:dyDescent="0.45">
      <c r="A148" s="43" t="str">
        <f>IF(ISBLANK(Games!$B148), "",Games!A148)</f>
        <v/>
      </c>
      <c r="B148" s="43" t="str">
        <f>IF(ISBLANK(Games!$B148), "",Games!B148)</f>
        <v/>
      </c>
      <c r="C148" s="43" t="str">
        <f>IF(ISBLANK(Games!$B148), "",Games!C148)</f>
        <v/>
      </c>
      <c r="D148" s="44" t="str">
        <f>IF(ISBLANK(Games!$B148), "",Games!D148)</f>
        <v/>
      </c>
      <c r="E148" s="44" t="str">
        <f>IF(ISBLANK(Games!$B148), "",Games!E148)</f>
        <v/>
      </c>
      <c r="F148" s="45" t="e">
        <f>'Calc - Win Probability'!N148</f>
        <v>#N/A</v>
      </c>
      <c r="G148" s="23" t="str">
        <f>Games!H148</f>
        <v/>
      </c>
      <c r="H148" s="46" t="str">
        <f>IF(ISBLANK(Games!B148), "", IF('Prediction Log'!$D148&lt;0, 'Prediction Log'!$B148, 'Prediction Log'!$C148))</f>
        <v/>
      </c>
      <c r="I148" s="47" t="str">
        <f>IF(ISBLANK(Games!$B148), "",Games!F148)</f>
        <v/>
      </c>
      <c r="J148" s="47" t="e">
        <f>IF('Prediction Log'!$F148&gt;0.5, 'Prediction Log'!$B148, IF('Prediction Log'!$F148&lt;0.5, 'Prediction Log'!$C148, "PICK"))</f>
        <v>#N/A</v>
      </c>
      <c r="K148" s="48" t="str">
        <f>IF(ISBLANK(Games!B148), "",IF('Prediction Log'!$J148='Prediction Log'!$B148, 'Prediction Log'!$F148, 1-'Prediction Log'!$F148))</f>
        <v/>
      </c>
      <c r="L148" s="49" t="str">
        <f>IF(ISBLANK(Games!$B148), "",Games!I148)</f>
        <v/>
      </c>
      <c r="M148" s="60" t="str">
        <f>IF(ISBLANK(Table3[[#This Row],[Home Final]]), "",IF(Table3[[#This Row],[Home Final]]&gt;Table3[[#This Row],[Away Final]],Table3[[#This Row],[Home]],Table3[[#This Row],[Away]]))</f>
        <v/>
      </c>
      <c r="N148" s="50"/>
      <c r="O148" s="50"/>
      <c r="P148" s="21" t="str">
        <f>IF(ISBLANK('Prediction Log'!$N148), "",'Prediction Log'!$O148-'Prediction Log'!$N148)</f>
        <v/>
      </c>
      <c r="Q148" s="51" t="str">
        <f>IF(ISBLANK('Prediction Log'!$N148), "",IF('Prediction Log'!$M148&lt;&gt;'Prediction Log'!$H148, "Y", IF(AND('Prediction Log'!$M148='Prediction Log'!$H148, ABS((-1*'Prediction Log'!$P148))&gt;ABS('Prediction Log'!$D148)), "Y", IF('Prediction Log'!$D148='Prediction Log'!$P148, "PUSH", "N"))))</f>
        <v/>
      </c>
      <c r="R148" s="52" t="str">
        <f>IF(ISBLANK('Prediction Log'!$N148), "",IF('Prediction Log'!$P148&lt;'Prediction Log'!$D148, "Y", IF('Prediction Log'!$P148='Prediction Log'!$D148, "PUSH", "N")))</f>
        <v/>
      </c>
      <c r="S148" s="52" t="str">
        <f>IF(ISBLANK('Prediction Log'!$N148), "",IF('Prediction Log'!$P148&lt;'Prediction Log'!$E148, "Y", IF('Prediction Log'!$P148='Prediction Log'!$E148, "PUSH", "N")))</f>
        <v/>
      </c>
      <c r="T148" s="53" t="str">
        <f>IF(ISBLANK('Prediction Log'!$N148),"",IF('Prediction Log'!$M148='Prediction Log'!$H148, "Y", "N"))</f>
        <v/>
      </c>
      <c r="U148" s="53" t="str">
        <f>Table3[[#This Row],[Home Team Covered Market]]</f>
        <v/>
      </c>
      <c r="V148" s="53" t="str">
        <f>IF(ISBLANK('Prediction Log'!$N148), "",IF(AND('Prediction Log'!$T148="Y", 'Prediction Log'!$U148="Y"), "Y", "N"))</f>
        <v/>
      </c>
      <c r="W148" s="54" t="str">
        <f>IF(ISBLANK('Prediction Log'!$N148),"",IF('Prediction Log'!$M148='Prediction Log'!$I148, "Y", "N"))</f>
        <v/>
      </c>
      <c r="X148" s="54" t="str">
        <f>IF(ISBLANK('Prediction Log'!$N148), "", IF(Table3[[#This Row],[Home Team Covered Market]]=Games!H148, "Y", "N"))</f>
        <v/>
      </c>
      <c r="Y148" s="55" t="str">
        <f>IF(ISBLANK('Prediction Log'!$N148), "",IF('Prediction Log'!$J148='Prediction Log'!$M148, "Y", "N"))</f>
        <v/>
      </c>
      <c r="Z148" s="54" t="str">
        <f>IF(ISBLANK('Prediction Log'!$N148), "",IF('Prediction Log'!$I148&lt;&gt;'Prediction Log'!$M148, "N",IF(AND('Prediction Log'!$E148&gt;0, 'Prediction Log'!$P148&gt;'Prediction Log'!$E148, 'Prediction Log'!$I148='Prediction Log'!$C148), "Y", IF(AND('Prediction Log'!$E148&lt;0, 'Prediction Log'!$P148&lt;'Prediction Log'!$E148,'Prediction Log'!$I148='Prediction Log'!$B148 ), "Y", IF('Prediction Log'!$P148='Prediction Log'!$E148, "PUSH", "N")))))</f>
        <v/>
      </c>
      <c r="AA148" s="54" t="str">
        <f>IF(ISBLANK('Prediction Log'!$N148), "",IF(AND('Prediction Log'!$W148="Y", 'Prediction Log'!$X148="Y"), "Y", "N"))</f>
        <v/>
      </c>
      <c r="AB148" s="53" t="str">
        <f>IF(ISBLANK('Prediction Log'!$N148), "",IF('Prediction Log'!$D148&gt;0, 'Prediction Log'!$P148-'Prediction Log'!$D148, IF('Prediction Log'!$D148&lt;0, -'Prediction Log'!$P148+'Prediction Log'!$D148, "NA")))</f>
        <v/>
      </c>
      <c r="AC148" s="53" t="str">
        <f>IF(ISBLANK('Prediction Log'!$N148), "",ABS('Prediction Log'!$AB148))</f>
        <v/>
      </c>
      <c r="AD148" s="54" t="str">
        <f>IF(ISBLANK('Prediction Log'!$N148), "",IF('Prediction Log'!$E148&gt;0, 'Prediction Log'!$P148-'Prediction Log'!$E148, IF('Prediction Log'!$E148&lt;0, -'Prediction Log'!$P148+'Prediction Log'!$E148, "NA")))</f>
        <v/>
      </c>
      <c r="AE148" s="54" t="str">
        <f>IF(ISBLANK('Prediction Log'!$N148), "",ABS('Prediction Log'!$AD148))</f>
        <v/>
      </c>
    </row>
    <row r="149" spans="1:31" x14ac:dyDescent="0.45">
      <c r="A149" s="56" t="str">
        <f>IF(ISBLANK(Games!$B149), "",Games!A149)</f>
        <v/>
      </c>
      <c r="B149" s="56" t="str">
        <f>IF(ISBLANK(Games!$B149), "",Games!B149)</f>
        <v/>
      </c>
      <c r="C149" s="56" t="str">
        <f>IF(ISBLANK(Games!$B149), "",Games!C149)</f>
        <v/>
      </c>
      <c r="D149" s="57" t="str">
        <f>IF(ISBLANK(Games!$B149), "",Games!D149)</f>
        <v/>
      </c>
      <c r="E149" s="57" t="str">
        <f>IF(ISBLANK(Games!$B149), "",Games!E149)</f>
        <v/>
      </c>
      <c r="F149" s="45" t="e">
        <f>'Calc - Win Probability'!N149</f>
        <v>#N/A</v>
      </c>
      <c r="G149" s="23" t="str">
        <f>Games!H149</f>
        <v/>
      </c>
      <c r="H149" s="46" t="str">
        <f>IF(ISBLANK(Games!B149), "", IF('Prediction Log'!$D149&lt;0, 'Prediction Log'!$B149, 'Prediction Log'!$C149))</f>
        <v/>
      </c>
      <c r="I149" s="47" t="str">
        <f>IF(ISBLANK(Games!$B149), "",Games!F149)</f>
        <v/>
      </c>
      <c r="J149" s="47" t="e">
        <f>IF('Prediction Log'!$F149&gt;0.5, 'Prediction Log'!$B149, IF('Prediction Log'!$F149&lt;0.5, 'Prediction Log'!$C149, "PICK"))</f>
        <v>#N/A</v>
      </c>
      <c r="K149" s="48" t="str">
        <f>IF(ISBLANK(Games!B149), "",IF('Prediction Log'!$J149='Prediction Log'!$B149, 'Prediction Log'!$F149, 1-'Prediction Log'!$F149))</f>
        <v/>
      </c>
      <c r="L149" s="49" t="str">
        <f>IF(ISBLANK(Games!$B149), "",Games!I149)</f>
        <v/>
      </c>
      <c r="M149" s="60" t="str">
        <f>IF(ISBLANK(Table3[[#This Row],[Home Final]]), "",IF(Table3[[#This Row],[Home Final]]&gt;Table3[[#This Row],[Away Final]],Table3[[#This Row],[Home]],Table3[[#This Row],[Away]]))</f>
        <v/>
      </c>
      <c r="N149" s="50"/>
      <c r="O149" s="50"/>
      <c r="P149" s="21" t="str">
        <f>IF(ISBLANK('Prediction Log'!$N149), "",'Prediction Log'!$O149-'Prediction Log'!$N149)</f>
        <v/>
      </c>
      <c r="Q149" s="51" t="str">
        <f>IF(ISBLANK('Prediction Log'!$N149), "",IF('Prediction Log'!$M149&lt;&gt;'Prediction Log'!$H149, "Y", IF(AND('Prediction Log'!$M149='Prediction Log'!$H149, ABS((-1*'Prediction Log'!$P149))&gt;ABS('Prediction Log'!$D149)), "Y", IF('Prediction Log'!$D149='Prediction Log'!$P149, "PUSH", "N"))))</f>
        <v/>
      </c>
      <c r="R149" s="52" t="str">
        <f>IF(ISBLANK('Prediction Log'!$N149), "",IF('Prediction Log'!$P149&lt;'Prediction Log'!$D149, "Y", IF('Prediction Log'!$P149='Prediction Log'!$D149, "PUSH", "N")))</f>
        <v/>
      </c>
      <c r="S149" s="52" t="str">
        <f>IF(ISBLANK('Prediction Log'!$N149), "",IF('Prediction Log'!$P149&lt;'Prediction Log'!$E149, "Y", IF('Prediction Log'!$P149='Prediction Log'!$E149, "PUSH", "N")))</f>
        <v/>
      </c>
      <c r="T149" s="53" t="str">
        <f>IF(ISBLANK('Prediction Log'!$N149),"",IF('Prediction Log'!$M149='Prediction Log'!$H149, "Y", "N"))</f>
        <v/>
      </c>
      <c r="U149" s="53" t="str">
        <f>Table3[[#This Row],[Home Team Covered Market]]</f>
        <v/>
      </c>
      <c r="V149" s="53" t="str">
        <f>IF(ISBLANK('Prediction Log'!$N149), "",IF(AND('Prediction Log'!$T149="Y", 'Prediction Log'!$U149="Y"), "Y", "N"))</f>
        <v/>
      </c>
      <c r="W149" s="54" t="str">
        <f>IF(ISBLANK('Prediction Log'!$N149),"",IF('Prediction Log'!$M149='Prediction Log'!$I149, "Y", "N"))</f>
        <v/>
      </c>
      <c r="X149" s="54" t="str">
        <f>IF(ISBLANK('Prediction Log'!$N149), "", IF(Table3[[#This Row],[Home Team Covered Market]]=Games!H149, "Y", "N"))</f>
        <v/>
      </c>
      <c r="Y149" s="55" t="str">
        <f>IF(ISBLANK('Prediction Log'!$N149), "",IF('Prediction Log'!$J149='Prediction Log'!$M149, "Y", "N"))</f>
        <v/>
      </c>
      <c r="Z149" s="54" t="str">
        <f>IF(ISBLANK('Prediction Log'!$N149), "",IF('Prediction Log'!$I149&lt;&gt;'Prediction Log'!$M149, "N",IF(AND('Prediction Log'!$E149&gt;0, 'Prediction Log'!$P149&gt;'Prediction Log'!$E149, 'Prediction Log'!$I149='Prediction Log'!$C149), "Y", IF(AND('Prediction Log'!$E149&lt;0, 'Prediction Log'!$P149&lt;'Prediction Log'!$E149,'Prediction Log'!$I149='Prediction Log'!$B149 ), "Y", IF('Prediction Log'!$P149='Prediction Log'!$E149, "PUSH", "N")))))</f>
        <v/>
      </c>
      <c r="AA149" s="54" t="str">
        <f>IF(ISBLANK('Prediction Log'!$N149), "",IF(AND('Prediction Log'!$W149="Y", 'Prediction Log'!$X149="Y"), "Y", "N"))</f>
        <v/>
      </c>
      <c r="AB149" s="53" t="str">
        <f>IF(ISBLANK('Prediction Log'!$N149), "",IF('Prediction Log'!$D149&gt;0, 'Prediction Log'!$P149-'Prediction Log'!$D149, IF('Prediction Log'!$D149&lt;0, -'Prediction Log'!$P149+'Prediction Log'!$D149, "NA")))</f>
        <v/>
      </c>
      <c r="AC149" s="53" t="str">
        <f>IF(ISBLANK('Prediction Log'!$N149), "",ABS('Prediction Log'!$AB149))</f>
        <v/>
      </c>
      <c r="AD149" s="54" t="str">
        <f>IF(ISBLANK('Prediction Log'!$N149), "",IF('Prediction Log'!$E149&gt;0, 'Prediction Log'!$P149-'Prediction Log'!$E149, IF('Prediction Log'!$E149&lt;0, -'Prediction Log'!$P149+'Prediction Log'!$E149, "NA")))</f>
        <v/>
      </c>
      <c r="AE149" s="54" t="str">
        <f>IF(ISBLANK('Prediction Log'!$N149), "",ABS('Prediction Log'!$AD149))</f>
        <v/>
      </c>
    </row>
    <row r="150" spans="1:31" x14ac:dyDescent="0.45">
      <c r="A150" s="43" t="str">
        <f>IF(ISBLANK(Games!$B150), "",Games!A150)</f>
        <v/>
      </c>
      <c r="B150" s="43" t="str">
        <f>IF(ISBLANK(Games!$B150), "",Games!B150)</f>
        <v/>
      </c>
      <c r="C150" s="43" t="str">
        <f>IF(ISBLANK(Games!$B150), "",Games!C150)</f>
        <v/>
      </c>
      <c r="D150" s="44" t="str">
        <f>IF(ISBLANK(Games!$B150), "",Games!D150)</f>
        <v/>
      </c>
      <c r="E150" s="44" t="str">
        <f>IF(ISBLANK(Games!$B150), "",Games!E150)</f>
        <v/>
      </c>
      <c r="F150" s="45" t="e">
        <f>'Calc - Win Probability'!N150</f>
        <v>#N/A</v>
      </c>
      <c r="G150" s="23" t="str">
        <f>Games!H150</f>
        <v/>
      </c>
      <c r="H150" s="46" t="str">
        <f>IF(ISBLANK(Games!B150), "", IF('Prediction Log'!$D150&lt;0, 'Prediction Log'!$B150, 'Prediction Log'!$C150))</f>
        <v/>
      </c>
      <c r="I150" s="47" t="str">
        <f>IF(ISBLANK(Games!$B150), "",Games!F150)</f>
        <v/>
      </c>
      <c r="J150" s="47" t="e">
        <f>IF('Prediction Log'!$F150&gt;0.5, 'Prediction Log'!$B150, IF('Prediction Log'!$F150&lt;0.5, 'Prediction Log'!$C150, "PICK"))</f>
        <v>#N/A</v>
      </c>
      <c r="K150" s="48" t="str">
        <f>IF(ISBLANK(Games!B150), "",IF('Prediction Log'!$J150='Prediction Log'!$B150, 'Prediction Log'!$F150, 1-'Prediction Log'!$F150))</f>
        <v/>
      </c>
      <c r="L150" s="49" t="str">
        <f>IF(ISBLANK(Games!$B150), "",Games!I150)</f>
        <v/>
      </c>
      <c r="M150" s="60" t="str">
        <f>IF(ISBLANK(Table3[[#This Row],[Home Final]]), "",IF(Table3[[#This Row],[Home Final]]&gt;Table3[[#This Row],[Away Final]],Table3[[#This Row],[Home]],Table3[[#This Row],[Away]]))</f>
        <v/>
      </c>
      <c r="N150" s="50"/>
      <c r="O150" s="50"/>
      <c r="P150" s="21" t="str">
        <f>IF(ISBLANK('Prediction Log'!$N150), "",'Prediction Log'!$O150-'Prediction Log'!$N150)</f>
        <v/>
      </c>
      <c r="Q150" s="51" t="str">
        <f>IF(ISBLANK('Prediction Log'!$N150), "",IF('Prediction Log'!$M150&lt;&gt;'Prediction Log'!$H150, "Y", IF(AND('Prediction Log'!$M150='Prediction Log'!$H150, ABS((-1*'Prediction Log'!$P150))&gt;ABS('Prediction Log'!$D150)), "Y", IF('Prediction Log'!$D150='Prediction Log'!$P150, "PUSH", "N"))))</f>
        <v/>
      </c>
      <c r="R150" s="52" t="str">
        <f>IF(ISBLANK('Prediction Log'!$N150), "",IF('Prediction Log'!$P150&lt;'Prediction Log'!$D150, "Y", IF('Prediction Log'!$P150='Prediction Log'!$D150, "PUSH", "N")))</f>
        <v/>
      </c>
      <c r="S150" s="52" t="str">
        <f>IF(ISBLANK('Prediction Log'!$N150), "",IF('Prediction Log'!$P150&lt;'Prediction Log'!$E150, "Y", IF('Prediction Log'!$P150='Prediction Log'!$E150, "PUSH", "N")))</f>
        <v/>
      </c>
      <c r="T150" s="53" t="str">
        <f>IF(ISBLANK('Prediction Log'!$N150),"",IF('Prediction Log'!$M150='Prediction Log'!$H150, "Y", "N"))</f>
        <v/>
      </c>
      <c r="U150" s="53" t="str">
        <f>Table3[[#This Row],[Home Team Covered Market]]</f>
        <v/>
      </c>
      <c r="V150" s="53" t="str">
        <f>IF(ISBLANK('Prediction Log'!$N150), "",IF(AND('Prediction Log'!$T150="Y", 'Prediction Log'!$U150="Y"), "Y", "N"))</f>
        <v/>
      </c>
      <c r="W150" s="54" t="str">
        <f>IF(ISBLANK('Prediction Log'!$N150),"",IF('Prediction Log'!$M150='Prediction Log'!$I150, "Y", "N"))</f>
        <v/>
      </c>
      <c r="X150" s="54" t="str">
        <f>IF(ISBLANK('Prediction Log'!$N150), "", IF(Table3[[#This Row],[Home Team Covered Market]]=Games!H150, "Y", "N"))</f>
        <v/>
      </c>
      <c r="Y150" s="55" t="str">
        <f>IF(ISBLANK('Prediction Log'!$N150), "",IF('Prediction Log'!$J150='Prediction Log'!$M150, "Y", "N"))</f>
        <v/>
      </c>
      <c r="Z150" s="54" t="str">
        <f>IF(ISBLANK('Prediction Log'!$N150), "",IF('Prediction Log'!$I150&lt;&gt;'Prediction Log'!$M150, "N",IF(AND('Prediction Log'!$E150&gt;0, 'Prediction Log'!$P150&gt;'Prediction Log'!$E150, 'Prediction Log'!$I150='Prediction Log'!$C150), "Y", IF(AND('Prediction Log'!$E150&lt;0, 'Prediction Log'!$P150&lt;'Prediction Log'!$E150,'Prediction Log'!$I150='Prediction Log'!$B150 ), "Y", IF('Prediction Log'!$P150='Prediction Log'!$E150, "PUSH", "N")))))</f>
        <v/>
      </c>
      <c r="AA150" s="54" t="str">
        <f>IF(ISBLANK('Prediction Log'!$N150), "",IF(AND('Prediction Log'!$W150="Y", 'Prediction Log'!$X150="Y"), "Y", "N"))</f>
        <v/>
      </c>
      <c r="AB150" s="53" t="str">
        <f>IF(ISBLANK('Prediction Log'!$N150), "",IF('Prediction Log'!$D150&gt;0, 'Prediction Log'!$P150-'Prediction Log'!$D150, IF('Prediction Log'!$D150&lt;0, -'Prediction Log'!$P150+'Prediction Log'!$D150, "NA")))</f>
        <v/>
      </c>
      <c r="AC150" s="53" t="str">
        <f>IF(ISBLANK('Prediction Log'!$N150), "",ABS('Prediction Log'!$AB150))</f>
        <v/>
      </c>
      <c r="AD150" s="54" t="str">
        <f>IF(ISBLANK('Prediction Log'!$N150), "",IF('Prediction Log'!$E150&gt;0, 'Prediction Log'!$P150-'Prediction Log'!$E150, IF('Prediction Log'!$E150&lt;0, -'Prediction Log'!$P150+'Prediction Log'!$E150, "NA")))</f>
        <v/>
      </c>
      <c r="AE150" s="54" t="str">
        <f>IF(ISBLANK('Prediction Log'!$N150), "",ABS('Prediction Log'!$AD150))</f>
        <v/>
      </c>
    </row>
    <row r="151" spans="1:31" x14ac:dyDescent="0.45">
      <c r="A151" s="56" t="str">
        <f>IF(ISBLANK(Games!$B151), "",Games!A151)</f>
        <v/>
      </c>
      <c r="B151" s="56" t="str">
        <f>IF(ISBLANK(Games!$B151), "",Games!B151)</f>
        <v/>
      </c>
      <c r="C151" s="56" t="str">
        <f>IF(ISBLANK(Games!$B151), "",Games!C151)</f>
        <v/>
      </c>
      <c r="D151" s="57" t="str">
        <f>IF(ISBLANK(Games!$B151), "",Games!D151)</f>
        <v/>
      </c>
      <c r="E151" s="57" t="str">
        <f>IF(ISBLANK(Games!$B151), "",Games!E151)</f>
        <v/>
      </c>
      <c r="F151" s="45" t="e">
        <f>'Calc - Win Probability'!N151</f>
        <v>#N/A</v>
      </c>
      <c r="G151" s="23" t="str">
        <f>Games!H151</f>
        <v/>
      </c>
      <c r="H151" s="46" t="str">
        <f>IF(ISBLANK(Games!B151), "", IF('Prediction Log'!$D151&lt;0, 'Prediction Log'!$B151, 'Prediction Log'!$C151))</f>
        <v/>
      </c>
      <c r="I151" s="47" t="str">
        <f>IF(ISBLANK(Games!$B151), "",Games!F151)</f>
        <v/>
      </c>
      <c r="J151" s="47" t="e">
        <f>IF('Prediction Log'!$F151&gt;0.5, 'Prediction Log'!$B151, IF('Prediction Log'!$F151&lt;0.5, 'Prediction Log'!$C151, "PICK"))</f>
        <v>#N/A</v>
      </c>
      <c r="K151" s="48" t="str">
        <f>IF(ISBLANK(Games!B151), "",IF('Prediction Log'!$J151='Prediction Log'!$B151, 'Prediction Log'!$F151, 1-'Prediction Log'!$F151))</f>
        <v/>
      </c>
      <c r="L151" s="49" t="str">
        <f>IF(ISBLANK(Games!$B151), "",Games!I151)</f>
        <v/>
      </c>
      <c r="M151" s="60" t="str">
        <f>IF(ISBLANK(Table3[[#This Row],[Home Final]]), "",IF(Table3[[#This Row],[Home Final]]&gt;Table3[[#This Row],[Away Final]],Table3[[#This Row],[Home]],Table3[[#This Row],[Away]]))</f>
        <v/>
      </c>
      <c r="N151" s="50"/>
      <c r="O151" s="50"/>
      <c r="P151" s="21" t="str">
        <f>IF(ISBLANK('Prediction Log'!$N151), "",'Prediction Log'!$O151-'Prediction Log'!$N151)</f>
        <v/>
      </c>
      <c r="Q151" s="51" t="str">
        <f>IF(ISBLANK('Prediction Log'!$N151), "",IF('Prediction Log'!$M151&lt;&gt;'Prediction Log'!$H151, "Y", IF(AND('Prediction Log'!$M151='Prediction Log'!$H151, ABS((-1*'Prediction Log'!$P151))&gt;ABS('Prediction Log'!$D151)), "Y", IF('Prediction Log'!$D151='Prediction Log'!$P151, "PUSH", "N"))))</f>
        <v/>
      </c>
      <c r="R151" s="52" t="str">
        <f>IF(ISBLANK('Prediction Log'!$N151), "",IF('Prediction Log'!$P151&lt;'Prediction Log'!$D151, "Y", IF('Prediction Log'!$P151='Prediction Log'!$D151, "PUSH", "N")))</f>
        <v/>
      </c>
      <c r="S151" s="52" t="str">
        <f>IF(ISBLANK('Prediction Log'!$N151), "",IF('Prediction Log'!$P151&lt;'Prediction Log'!$E151, "Y", IF('Prediction Log'!$P151='Prediction Log'!$E151, "PUSH", "N")))</f>
        <v/>
      </c>
      <c r="T151" s="53" t="str">
        <f>IF(ISBLANK('Prediction Log'!$N151),"",IF('Prediction Log'!$M151='Prediction Log'!$H151, "Y", "N"))</f>
        <v/>
      </c>
      <c r="U151" s="53" t="str">
        <f>Table3[[#This Row],[Home Team Covered Market]]</f>
        <v/>
      </c>
      <c r="V151" s="53" t="str">
        <f>IF(ISBLANK('Prediction Log'!$N151), "",IF(AND('Prediction Log'!$T151="Y", 'Prediction Log'!$U151="Y"), "Y", "N"))</f>
        <v/>
      </c>
      <c r="W151" s="54" t="str">
        <f>IF(ISBLANK('Prediction Log'!$N151),"",IF('Prediction Log'!$M151='Prediction Log'!$I151, "Y", "N"))</f>
        <v/>
      </c>
      <c r="X151" s="54" t="str">
        <f>IF(ISBLANK('Prediction Log'!$N151), "", IF(Table3[[#This Row],[Home Team Covered Market]]=Games!H151, "Y", "N"))</f>
        <v/>
      </c>
      <c r="Y151" s="55" t="str">
        <f>IF(ISBLANK('Prediction Log'!$N151), "",IF('Prediction Log'!$J151='Prediction Log'!$M151, "Y", "N"))</f>
        <v/>
      </c>
      <c r="Z151" s="54" t="str">
        <f>IF(ISBLANK('Prediction Log'!$N151), "",IF('Prediction Log'!$I151&lt;&gt;'Prediction Log'!$M151, "N",IF(AND('Prediction Log'!$E151&gt;0, 'Prediction Log'!$P151&gt;'Prediction Log'!$E151, 'Prediction Log'!$I151='Prediction Log'!$C151), "Y", IF(AND('Prediction Log'!$E151&lt;0, 'Prediction Log'!$P151&lt;'Prediction Log'!$E151,'Prediction Log'!$I151='Prediction Log'!$B151 ), "Y", IF('Prediction Log'!$P151='Prediction Log'!$E151, "PUSH", "N")))))</f>
        <v/>
      </c>
      <c r="AA151" s="54" t="str">
        <f>IF(ISBLANK('Prediction Log'!$N151), "",IF(AND('Prediction Log'!$W151="Y", 'Prediction Log'!$X151="Y"), "Y", "N"))</f>
        <v/>
      </c>
      <c r="AB151" s="53" t="str">
        <f>IF(ISBLANK('Prediction Log'!$N151), "",IF('Prediction Log'!$D151&gt;0, 'Prediction Log'!$P151-'Prediction Log'!$D151, IF('Prediction Log'!$D151&lt;0, -'Prediction Log'!$P151+'Prediction Log'!$D151, "NA")))</f>
        <v/>
      </c>
      <c r="AC151" s="53" t="str">
        <f>IF(ISBLANK('Prediction Log'!$N151), "",ABS('Prediction Log'!$AB151))</f>
        <v/>
      </c>
      <c r="AD151" s="54" t="str">
        <f>IF(ISBLANK('Prediction Log'!$N151), "",IF('Prediction Log'!$E151&gt;0, 'Prediction Log'!$P151-'Prediction Log'!$E151, IF('Prediction Log'!$E151&lt;0, -'Prediction Log'!$P151+'Prediction Log'!$E151, "NA")))</f>
        <v/>
      </c>
      <c r="AE151" s="54" t="str">
        <f>IF(ISBLANK('Prediction Log'!$N151), "",ABS('Prediction Log'!$AD151))</f>
        <v/>
      </c>
    </row>
    <row r="152" spans="1:31" x14ac:dyDescent="0.45">
      <c r="A152" s="43" t="str">
        <f>IF(ISBLANK(Games!$B152), "",Games!A152)</f>
        <v/>
      </c>
      <c r="B152" s="43" t="str">
        <f>IF(ISBLANK(Games!$B152), "",Games!B152)</f>
        <v/>
      </c>
      <c r="C152" s="43" t="str">
        <f>IF(ISBLANK(Games!$B152), "",Games!C152)</f>
        <v/>
      </c>
      <c r="D152" s="44" t="str">
        <f>IF(ISBLANK(Games!$B152), "",Games!D152)</f>
        <v/>
      </c>
      <c r="E152" s="44" t="str">
        <f>IF(ISBLANK(Games!$B152), "",Games!E152)</f>
        <v/>
      </c>
      <c r="F152" s="45" t="e">
        <f>'Calc - Win Probability'!N152</f>
        <v>#N/A</v>
      </c>
      <c r="G152" s="23" t="str">
        <f>Games!H152</f>
        <v/>
      </c>
      <c r="H152" s="46" t="str">
        <f>IF(ISBLANK(Games!B152), "", IF('Prediction Log'!$D152&lt;0, 'Prediction Log'!$B152, 'Prediction Log'!$C152))</f>
        <v/>
      </c>
      <c r="I152" s="47" t="str">
        <f>IF(ISBLANK(Games!$B152), "",Games!F152)</f>
        <v/>
      </c>
      <c r="J152" s="47" t="e">
        <f>IF('Prediction Log'!$F152&gt;0.5, 'Prediction Log'!$B152, IF('Prediction Log'!$F152&lt;0.5, 'Prediction Log'!$C152, "PICK"))</f>
        <v>#N/A</v>
      </c>
      <c r="K152" s="48" t="str">
        <f>IF(ISBLANK(Games!B152), "",IF('Prediction Log'!$J152='Prediction Log'!$B152, 'Prediction Log'!$F152, 1-'Prediction Log'!$F152))</f>
        <v/>
      </c>
      <c r="L152" s="49" t="str">
        <f>IF(ISBLANK(Games!$B152), "",Games!I152)</f>
        <v/>
      </c>
      <c r="M152" s="60" t="str">
        <f>IF(ISBLANK(Table3[[#This Row],[Home Final]]), "",IF(Table3[[#This Row],[Home Final]]&gt;Table3[[#This Row],[Away Final]],Table3[[#This Row],[Home]],Table3[[#This Row],[Away]]))</f>
        <v/>
      </c>
      <c r="N152" s="50"/>
      <c r="O152" s="50"/>
      <c r="P152" s="21" t="str">
        <f>IF(ISBLANK('Prediction Log'!$N152), "",'Prediction Log'!$O152-'Prediction Log'!$N152)</f>
        <v/>
      </c>
      <c r="Q152" s="51" t="str">
        <f>IF(ISBLANK('Prediction Log'!$N152), "",IF('Prediction Log'!$M152&lt;&gt;'Prediction Log'!$H152, "Y", IF(AND('Prediction Log'!$M152='Prediction Log'!$H152, ABS((-1*'Prediction Log'!$P152))&gt;ABS('Prediction Log'!$D152)), "Y", IF('Prediction Log'!$D152='Prediction Log'!$P152, "PUSH", "N"))))</f>
        <v/>
      </c>
      <c r="R152" s="52" t="str">
        <f>IF(ISBLANK('Prediction Log'!$N152), "",IF('Prediction Log'!$P152&lt;'Prediction Log'!$D152, "Y", IF('Prediction Log'!$P152='Prediction Log'!$D152, "PUSH", "N")))</f>
        <v/>
      </c>
      <c r="S152" s="52" t="str">
        <f>IF(ISBLANK('Prediction Log'!$N152), "",IF('Prediction Log'!$P152&lt;'Prediction Log'!$E152, "Y", IF('Prediction Log'!$P152='Prediction Log'!$E152, "PUSH", "N")))</f>
        <v/>
      </c>
      <c r="T152" s="53" t="str">
        <f>IF(ISBLANK('Prediction Log'!$N152),"",IF('Prediction Log'!$M152='Prediction Log'!$H152, "Y", "N"))</f>
        <v/>
      </c>
      <c r="U152" s="53" t="str">
        <f>Table3[[#This Row],[Home Team Covered Market]]</f>
        <v/>
      </c>
      <c r="V152" s="53" t="str">
        <f>IF(ISBLANK('Prediction Log'!$N152), "",IF(AND('Prediction Log'!$T152="Y", 'Prediction Log'!$U152="Y"), "Y", "N"))</f>
        <v/>
      </c>
      <c r="W152" s="54" t="str">
        <f>IF(ISBLANK('Prediction Log'!$N152),"",IF('Prediction Log'!$M152='Prediction Log'!$I152, "Y", "N"))</f>
        <v/>
      </c>
      <c r="X152" s="54" t="str">
        <f>IF(ISBLANK('Prediction Log'!$N152), "", IF(Table3[[#This Row],[Home Team Covered Market]]=Games!H152, "Y", "N"))</f>
        <v/>
      </c>
      <c r="Y152" s="55" t="str">
        <f>IF(ISBLANK('Prediction Log'!$N152), "",IF('Prediction Log'!$J152='Prediction Log'!$M152, "Y", "N"))</f>
        <v/>
      </c>
      <c r="Z152" s="54" t="str">
        <f>IF(ISBLANK('Prediction Log'!$N152), "",IF('Prediction Log'!$I152&lt;&gt;'Prediction Log'!$M152, "N",IF(AND('Prediction Log'!$E152&gt;0, 'Prediction Log'!$P152&gt;'Prediction Log'!$E152, 'Prediction Log'!$I152='Prediction Log'!$C152), "Y", IF(AND('Prediction Log'!$E152&lt;0, 'Prediction Log'!$P152&lt;'Prediction Log'!$E152,'Prediction Log'!$I152='Prediction Log'!$B152 ), "Y", IF('Prediction Log'!$P152='Prediction Log'!$E152, "PUSH", "N")))))</f>
        <v/>
      </c>
      <c r="AA152" s="54" t="str">
        <f>IF(ISBLANK('Prediction Log'!$N152), "",IF(AND('Prediction Log'!$W152="Y", 'Prediction Log'!$X152="Y"), "Y", "N"))</f>
        <v/>
      </c>
      <c r="AB152" s="53" t="str">
        <f>IF(ISBLANK('Prediction Log'!$N152), "",IF('Prediction Log'!$D152&gt;0, 'Prediction Log'!$P152-'Prediction Log'!$D152, IF('Prediction Log'!$D152&lt;0, -'Prediction Log'!$P152+'Prediction Log'!$D152, "NA")))</f>
        <v/>
      </c>
      <c r="AC152" s="53" t="str">
        <f>IF(ISBLANK('Prediction Log'!$N152), "",ABS('Prediction Log'!$AB152))</f>
        <v/>
      </c>
      <c r="AD152" s="54" t="str">
        <f>IF(ISBLANK('Prediction Log'!$N152), "",IF('Prediction Log'!$E152&gt;0, 'Prediction Log'!$P152-'Prediction Log'!$E152, IF('Prediction Log'!$E152&lt;0, -'Prediction Log'!$P152+'Prediction Log'!$E152, "NA")))</f>
        <v/>
      </c>
      <c r="AE152" s="54" t="str">
        <f>IF(ISBLANK('Prediction Log'!$N152), "",ABS('Prediction Log'!$AD152))</f>
        <v/>
      </c>
    </row>
    <row r="153" spans="1:31" x14ac:dyDescent="0.45">
      <c r="A153" s="56" t="str">
        <f>IF(ISBLANK(Games!$B153), "",Games!A153)</f>
        <v/>
      </c>
      <c r="B153" s="56" t="str">
        <f>IF(ISBLANK(Games!$B153), "",Games!B153)</f>
        <v/>
      </c>
      <c r="C153" s="56" t="str">
        <f>IF(ISBLANK(Games!$B153), "",Games!C153)</f>
        <v/>
      </c>
      <c r="D153" s="57" t="str">
        <f>IF(ISBLANK(Games!$B153), "",Games!D153)</f>
        <v/>
      </c>
      <c r="E153" s="57" t="str">
        <f>IF(ISBLANK(Games!$B153), "",Games!E153)</f>
        <v/>
      </c>
      <c r="F153" s="45" t="e">
        <f>'Calc - Win Probability'!N153</f>
        <v>#N/A</v>
      </c>
      <c r="G153" s="23" t="str">
        <f>Games!H153</f>
        <v/>
      </c>
      <c r="H153" s="46" t="str">
        <f>IF(ISBLANK(Games!B153), "", IF('Prediction Log'!$D153&lt;0, 'Prediction Log'!$B153, 'Prediction Log'!$C153))</f>
        <v/>
      </c>
      <c r="I153" s="47" t="str">
        <f>IF(ISBLANK(Games!$B153), "",Games!F153)</f>
        <v/>
      </c>
      <c r="J153" s="47" t="e">
        <f>IF('Prediction Log'!$F153&gt;0.5, 'Prediction Log'!$B153, IF('Prediction Log'!$F153&lt;0.5, 'Prediction Log'!$C153, "PICK"))</f>
        <v>#N/A</v>
      </c>
      <c r="K153" s="48" t="str">
        <f>IF(ISBLANK(Games!B153), "",IF('Prediction Log'!$J153='Prediction Log'!$B153, 'Prediction Log'!$F153, 1-'Prediction Log'!$F153))</f>
        <v/>
      </c>
      <c r="L153" s="49" t="str">
        <f>IF(ISBLANK(Games!$B153), "",Games!I153)</f>
        <v/>
      </c>
      <c r="M153" s="60" t="str">
        <f>IF(ISBLANK(Table3[[#This Row],[Home Final]]), "",IF(Table3[[#This Row],[Home Final]]&gt;Table3[[#This Row],[Away Final]],Table3[[#This Row],[Home]],Table3[[#This Row],[Away]]))</f>
        <v/>
      </c>
      <c r="N153" s="50"/>
      <c r="O153" s="50"/>
      <c r="P153" s="21" t="str">
        <f>IF(ISBLANK('Prediction Log'!$N153), "",'Prediction Log'!$O153-'Prediction Log'!$N153)</f>
        <v/>
      </c>
      <c r="Q153" s="51" t="str">
        <f>IF(ISBLANK('Prediction Log'!$N153), "",IF('Prediction Log'!$M153&lt;&gt;'Prediction Log'!$H153, "Y", IF(AND('Prediction Log'!$M153='Prediction Log'!$H153, ABS((-1*'Prediction Log'!$P153))&gt;ABS('Prediction Log'!$D153)), "Y", IF('Prediction Log'!$D153='Prediction Log'!$P153, "PUSH", "N"))))</f>
        <v/>
      </c>
      <c r="R153" s="52" t="str">
        <f>IF(ISBLANK('Prediction Log'!$N153), "",IF('Prediction Log'!$P153&lt;'Prediction Log'!$D153, "Y", IF('Prediction Log'!$P153='Prediction Log'!$D153, "PUSH", "N")))</f>
        <v/>
      </c>
      <c r="S153" s="52" t="str">
        <f>IF(ISBLANK('Prediction Log'!$N153), "",IF('Prediction Log'!$P153&lt;'Prediction Log'!$E153, "Y", IF('Prediction Log'!$P153='Prediction Log'!$E153, "PUSH", "N")))</f>
        <v/>
      </c>
      <c r="T153" s="53" t="str">
        <f>IF(ISBLANK('Prediction Log'!$N153),"",IF('Prediction Log'!$M153='Prediction Log'!$H153, "Y", "N"))</f>
        <v/>
      </c>
      <c r="U153" s="53" t="str">
        <f>Table3[[#This Row],[Home Team Covered Market]]</f>
        <v/>
      </c>
      <c r="V153" s="53" t="str">
        <f>IF(ISBLANK('Prediction Log'!$N153), "",IF(AND('Prediction Log'!$T153="Y", 'Prediction Log'!$U153="Y"), "Y", "N"))</f>
        <v/>
      </c>
      <c r="W153" s="54" t="str">
        <f>IF(ISBLANK('Prediction Log'!$N153),"",IF('Prediction Log'!$M153='Prediction Log'!$I153, "Y", "N"))</f>
        <v/>
      </c>
      <c r="X153" s="54" t="str">
        <f>IF(ISBLANK('Prediction Log'!$N153), "", IF(Table3[[#This Row],[Home Team Covered Market]]=Games!H153, "Y", "N"))</f>
        <v/>
      </c>
      <c r="Y153" s="55" t="str">
        <f>IF(ISBLANK('Prediction Log'!$N153), "",IF('Prediction Log'!$J153='Prediction Log'!$M153, "Y", "N"))</f>
        <v/>
      </c>
      <c r="Z153" s="54" t="str">
        <f>IF(ISBLANK('Prediction Log'!$N153), "",IF('Prediction Log'!$I153&lt;&gt;'Prediction Log'!$M153, "N",IF(AND('Prediction Log'!$E153&gt;0, 'Prediction Log'!$P153&gt;'Prediction Log'!$E153, 'Prediction Log'!$I153='Prediction Log'!$C153), "Y", IF(AND('Prediction Log'!$E153&lt;0, 'Prediction Log'!$P153&lt;'Prediction Log'!$E153,'Prediction Log'!$I153='Prediction Log'!$B153 ), "Y", IF('Prediction Log'!$P153='Prediction Log'!$E153, "PUSH", "N")))))</f>
        <v/>
      </c>
      <c r="AA153" s="54" t="str">
        <f>IF(ISBLANK('Prediction Log'!$N153), "",IF(AND('Prediction Log'!$W153="Y", 'Prediction Log'!$X153="Y"), "Y", "N"))</f>
        <v/>
      </c>
      <c r="AB153" s="53" t="str">
        <f>IF(ISBLANK('Prediction Log'!$N153), "",IF('Prediction Log'!$D153&gt;0, 'Prediction Log'!$P153-'Prediction Log'!$D153, IF('Prediction Log'!$D153&lt;0, -'Prediction Log'!$P153+'Prediction Log'!$D153, "NA")))</f>
        <v/>
      </c>
      <c r="AC153" s="53" t="str">
        <f>IF(ISBLANK('Prediction Log'!$N153), "",ABS('Prediction Log'!$AB153))</f>
        <v/>
      </c>
      <c r="AD153" s="54" t="str">
        <f>IF(ISBLANK('Prediction Log'!$N153), "",IF('Prediction Log'!$E153&gt;0, 'Prediction Log'!$P153-'Prediction Log'!$E153, IF('Prediction Log'!$E153&lt;0, -'Prediction Log'!$P153+'Prediction Log'!$E153, "NA")))</f>
        <v/>
      </c>
      <c r="AE153" s="54" t="str">
        <f>IF(ISBLANK('Prediction Log'!$N153), "",ABS('Prediction Log'!$AD153))</f>
        <v/>
      </c>
    </row>
    <row r="154" spans="1:31" x14ac:dyDescent="0.45">
      <c r="A154" s="43" t="str">
        <f>IF(ISBLANK(Games!$B154), "",Games!A154)</f>
        <v/>
      </c>
      <c r="B154" s="43" t="str">
        <f>IF(ISBLANK(Games!$B154), "",Games!B154)</f>
        <v/>
      </c>
      <c r="C154" s="43" t="str">
        <f>IF(ISBLANK(Games!$B154), "",Games!C154)</f>
        <v/>
      </c>
      <c r="D154" s="44" t="str">
        <f>IF(ISBLANK(Games!$B154), "",Games!D154)</f>
        <v/>
      </c>
      <c r="E154" s="44" t="str">
        <f>IF(ISBLANK(Games!$B154), "",Games!E154)</f>
        <v/>
      </c>
      <c r="F154" s="45" t="e">
        <f>'Calc - Win Probability'!N154</f>
        <v>#N/A</v>
      </c>
      <c r="G154" s="23" t="str">
        <f>Games!H154</f>
        <v/>
      </c>
      <c r="H154" s="46" t="str">
        <f>IF(ISBLANK(Games!B154), "", IF('Prediction Log'!$D154&lt;0, 'Prediction Log'!$B154, 'Prediction Log'!$C154))</f>
        <v/>
      </c>
      <c r="I154" s="47" t="str">
        <f>IF(ISBLANK(Games!$B154), "",Games!F154)</f>
        <v/>
      </c>
      <c r="J154" s="47" t="e">
        <f>IF('Prediction Log'!$F154&gt;0.5, 'Prediction Log'!$B154, IF('Prediction Log'!$F154&lt;0.5, 'Prediction Log'!$C154, "PICK"))</f>
        <v>#N/A</v>
      </c>
      <c r="K154" s="48" t="str">
        <f>IF(ISBLANK(Games!B154), "",IF('Prediction Log'!$J154='Prediction Log'!$B154, 'Prediction Log'!$F154, 1-'Prediction Log'!$F154))</f>
        <v/>
      </c>
      <c r="L154" s="49" t="str">
        <f>IF(ISBLANK(Games!$B154), "",Games!I154)</f>
        <v/>
      </c>
      <c r="M154" s="60" t="str">
        <f>IF(ISBLANK(Table3[[#This Row],[Home Final]]), "",IF(Table3[[#This Row],[Home Final]]&gt;Table3[[#This Row],[Away Final]],Table3[[#This Row],[Home]],Table3[[#This Row],[Away]]))</f>
        <v/>
      </c>
      <c r="N154" s="50"/>
      <c r="O154" s="50"/>
      <c r="P154" s="21" t="str">
        <f>IF(ISBLANK('Prediction Log'!$N154), "",'Prediction Log'!$O154-'Prediction Log'!$N154)</f>
        <v/>
      </c>
      <c r="Q154" s="51" t="str">
        <f>IF(ISBLANK('Prediction Log'!$N154), "",IF('Prediction Log'!$M154&lt;&gt;'Prediction Log'!$H154, "Y", IF(AND('Prediction Log'!$M154='Prediction Log'!$H154, ABS((-1*'Prediction Log'!$P154))&gt;ABS('Prediction Log'!$D154)), "Y", IF('Prediction Log'!$D154='Prediction Log'!$P154, "PUSH", "N"))))</f>
        <v/>
      </c>
      <c r="R154" s="52" t="str">
        <f>IF(ISBLANK('Prediction Log'!$N154), "",IF('Prediction Log'!$P154&lt;'Prediction Log'!$D154, "Y", IF('Prediction Log'!$P154='Prediction Log'!$D154, "PUSH", "N")))</f>
        <v/>
      </c>
      <c r="S154" s="52" t="str">
        <f>IF(ISBLANK('Prediction Log'!$N154), "",IF('Prediction Log'!$P154&lt;'Prediction Log'!$E154, "Y", IF('Prediction Log'!$P154='Prediction Log'!$E154, "PUSH", "N")))</f>
        <v/>
      </c>
      <c r="T154" s="53" t="str">
        <f>IF(ISBLANK('Prediction Log'!$N154),"",IF('Prediction Log'!$M154='Prediction Log'!$H154, "Y", "N"))</f>
        <v/>
      </c>
      <c r="U154" s="53" t="str">
        <f>Table3[[#This Row],[Home Team Covered Market]]</f>
        <v/>
      </c>
      <c r="V154" s="53" t="str">
        <f>IF(ISBLANK('Prediction Log'!$N154), "",IF(AND('Prediction Log'!$T154="Y", 'Prediction Log'!$U154="Y"), "Y", "N"))</f>
        <v/>
      </c>
      <c r="W154" s="54" t="str">
        <f>IF(ISBLANK('Prediction Log'!$N154),"",IF('Prediction Log'!$M154='Prediction Log'!$I154, "Y", "N"))</f>
        <v/>
      </c>
      <c r="X154" s="54" t="str">
        <f>IF(ISBLANK('Prediction Log'!$N154), "", IF(Table3[[#This Row],[Home Team Covered Market]]=Games!H154, "Y", "N"))</f>
        <v/>
      </c>
      <c r="Y154" s="55" t="str">
        <f>IF(ISBLANK('Prediction Log'!$N154), "",IF('Prediction Log'!$J154='Prediction Log'!$M154, "Y", "N"))</f>
        <v/>
      </c>
      <c r="Z154" s="54" t="str">
        <f>IF(ISBLANK('Prediction Log'!$N154), "",IF('Prediction Log'!$I154&lt;&gt;'Prediction Log'!$M154, "N",IF(AND('Prediction Log'!$E154&gt;0, 'Prediction Log'!$P154&gt;'Prediction Log'!$E154, 'Prediction Log'!$I154='Prediction Log'!$C154), "Y", IF(AND('Prediction Log'!$E154&lt;0, 'Prediction Log'!$P154&lt;'Prediction Log'!$E154,'Prediction Log'!$I154='Prediction Log'!$B154 ), "Y", IF('Prediction Log'!$P154='Prediction Log'!$E154, "PUSH", "N")))))</f>
        <v/>
      </c>
      <c r="AA154" s="54" t="str">
        <f>IF(ISBLANK('Prediction Log'!$N154), "",IF(AND('Prediction Log'!$W154="Y", 'Prediction Log'!$X154="Y"), "Y", "N"))</f>
        <v/>
      </c>
      <c r="AB154" s="53" t="str">
        <f>IF(ISBLANK('Prediction Log'!$N154), "",IF('Prediction Log'!$D154&gt;0, 'Prediction Log'!$P154-'Prediction Log'!$D154, IF('Prediction Log'!$D154&lt;0, -'Prediction Log'!$P154+'Prediction Log'!$D154, "NA")))</f>
        <v/>
      </c>
      <c r="AC154" s="53" t="str">
        <f>IF(ISBLANK('Prediction Log'!$N154), "",ABS('Prediction Log'!$AB154))</f>
        <v/>
      </c>
      <c r="AD154" s="54" t="str">
        <f>IF(ISBLANK('Prediction Log'!$N154), "",IF('Prediction Log'!$E154&gt;0, 'Prediction Log'!$P154-'Prediction Log'!$E154, IF('Prediction Log'!$E154&lt;0, -'Prediction Log'!$P154+'Prediction Log'!$E154, "NA")))</f>
        <v/>
      </c>
      <c r="AE154" s="54" t="str">
        <f>IF(ISBLANK('Prediction Log'!$N154), "",ABS('Prediction Log'!$AD154))</f>
        <v/>
      </c>
    </row>
    <row r="155" spans="1:31" x14ac:dyDescent="0.45">
      <c r="A155" s="56" t="str">
        <f>IF(ISBLANK(Games!$B155), "",Games!A155)</f>
        <v/>
      </c>
      <c r="B155" s="56" t="str">
        <f>IF(ISBLANK(Games!$B155), "",Games!B155)</f>
        <v/>
      </c>
      <c r="C155" s="56" t="str">
        <f>IF(ISBLANK(Games!$B155), "",Games!C155)</f>
        <v/>
      </c>
      <c r="D155" s="57" t="str">
        <f>IF(ISBLANK(Games!$B155), "",Games!D155)</f>
        <v/>
      </c>
      <c r="E155" s="57" t="str">
        <f>IF(ISBLANK(Games!$B155), "",Games!E155)</f>
        <v/>
      </c>
      <c r="F155" s="45" t="e">
        <f>'Calc - Win Probability'!N155</f>
        <v>#N/A</v>
      </c>
      <c r="G155" s="23" t="str">
        <f>Games!H155</f>
        <v/>
      </c>
      <c r="H155" s="46" t="str">
        <f>IF(ISBLANK(Games!B155), "", IF('Prediction Log'!$D155&lt;0, 'Prediction Log'!$B155, 'Prediction Log'!$C155))</f>
        <v/>
      </c>
      <c r="I155" s="47" t="str">
        <f>IF(ISBLANK(Games!$B155), "",Games!F155)</f>
        <v/>
      </c>
      <c r="J155" s="47" t="e">
        <f>IF('Prediction Log'!$F155&gt;0.5, 'Prediction Log'!$B155, IF('Prediction Log'!$F155&lt;0.5, 'Prediction Log'!$C155, "PICK"))</f>
        <v>#N/A</v>
      </c>
      <c r="K155" s="48" t="str">
        <f>IF(ISBLANK(Games!B155), "",IF('Prediction Log'!$J155='Prediction Log'!$B155, 'Prediction Log'!$F155, 1-'Prediction Log'!$F155))</f>
        <v/>
      </c>
      <c r="L155" s="49" t="str">
        <f>IF(ISBLANK(Games!$B155), "",Games!I155)</f>
        <v/>
      </c>
      <c r="M155" s="60" t="str">
        <f>IF(ISBLANK(Table3[[#This Row],[Home Final]]), "",IF(Table3[[#This Row],[Home Final]]&gt;Table3[[#This Row],[Away Final]],Table3[[#This Row],[Home]],Table3[[#This Row],[Away]]))</f>
        <v/>
      </c>
      <c r="N155" s="50"/>
      <c r="O155" s="50"/>
      <c r="P155" s="21" t="str">
        <f>IF(ISBLANK('Prediction Log'!$N155), "",'Prediction Log'!$O155-'Prediction Log'!$N155)</f>
        <v/>
      </c>
      <c r="Q155" s="51" t="str">
        <f>IF(ISBLANK('Prediction Log'!$N155), "",IF('Prediction Log'!$M155&lt;&gt;'Prediction Log'!$H155, "Y", IF(AND('Prediction Log'!$M155='Prediction Log'!$H155, ABS((-1*'Prediction Log'!$P155))&gt;ABS('Prediction Log'!$D155)), "Y", IF('Prediction Log'!$D155='Prediction Log'!$P155, "PUSH", "N"))))</f>
        <v/>
      </c>
      <c r="R155" s="52" t="str">
        <f>IF(ISBLANK('Prediction Log'!$N155), "",IF('Prediction Log'!$P155&lt;'Prediction Log'!$D155, "Y", IF('Prediction Log'!$P155='Prediction Log'!$D155, "PUSH", "N")))</f>
        <v/>
      </c>
      <c r="S155" s="52" t="str">
        <f>IF(ISBLANK('Prediction Log'!$N155), "",IF('Prediction Log'!$P155&lt;'Prediction Log'!$E155, "Y", IF('Prediction Log'!$P155='Prediction Log'!$E155, "PUSH", "N")))</f>
        <v/>
      </c>
      <c r="T155" s="53" t="str">
        <f>IF(ISBLANK('Prediction Log'!$N155),"",IF('Prediction Log'!$M155='Prediction Log'!$H155, "Y", "N"))</f>
        <v/>
      </c>
      <c r="U155" s="53" t="str">
        <f>Table3[[#This Row],[Home Team Covered Market]]</f>
        <v/>
      </c>
      <c r="V155" s="53" t="str">
        <f>IF(ISBLANK('Prediction Log'!$N155), "",IF(AND('Prediction Log'!$T155="Y", 'Prediction Log'!$U155="Y"), "Y", "N"))</f>
        <v/>
      </c>
      <c r="W155" s="54" t="str">
        <f>IF(ISBLANK('Prediction Log'!$N155),"",IF('Prediction Log'!$M155='Prediction Log'!$I155, "Y", "N"))</f>
        <v/>
      </c>
      <c r="X155" s="54" t="str">
        <f>IF(ISBLANK('Prediction Log'!$N155), "", IF(Table3[[#This Row],[Home Team Covered Market]]=Games!H155, "Y", "N"))</f>
        <v/>
      </c>
      <c r="Y155" s="55" t="str">
        <f>IF(ISBLANK('Prediction Log'!$N155), "",IF('Prediction Log'!$J155='Prediction Log'!$M155, "Y", "N"))</f>
        <v/>
      </c>
      <c r="Z155" s="54" t="str">
        <f>IF(ISBLANK('Prediction Log'!$N155), "",IF('Prediction Log'!$I155&lt;&gt;'Prediction Log'!$M155, "N",IF(AND('Prediction Log'!$E155&gt;0, 'Prediction Log'!$P155&gt;'Prediction Log'!$E155, 'Prediction Log'!$I155='Prediction Log'!$C155), "Y", IF(AND('Prediction Log'!$E155&lt;0, 'Prediction Log'!$P155&lt;'Prediction Log'!$E155,'Prediction Log'!$I155='Prediction Log'!$B155 ), "Y", IF('Prediction Log'!$P155='Prediction Log'!$E155, "PUSH", "N")))))</f>
        <v/>
      </c>
      <c r="AA155" s="54" t="str">
        <f>IF(ISBLANK('Prediction Log'!$N155), "",IF(AND('Prediction Log'!$W155="Y", 'Prediction Log'!$X155="Y"), "Y", "N"))</f>
        <v/>
      </c>
      <c r="AB155" s="53" t="str">
        <f>IF(ISBLANK('Prediction Log'!$N155), "",IF('Prediction Log'!$D155&gt;0, 'Prediction Log'!$P155-'Prediction Log'!$D155, IF('Prediction Log'!$D155&lt;0, -'Prediction Log'!$P155+'Prediction Log'!$D155, "NA")))</f>
        <v/>
      </c>
      <c r="AC155" s="53" t="str">
        <f>IF(ISBLANK('Prediction Log'!$N155), "",ABS('Prediction Log'!$AB155))</f>
        <v/>
      </c>
      <c r="AD155" s="54" t="str">
        <f>IF(ISBLANK('Prediction Log'!$N155), "",IF('Prediction Log'!$E155&gt;0, 'Prediction Log'!$P155-'Prediction Log'!$E155, IF('Prediction Log'!$E155&lt;0, -'Prediction Log'!$P155+'Prediction Log'!$E155, "NA")))</f>
        <v/>
      </c>
      <c r="AE155" s="54" t="str">
        <f>IF(ISBLANK('Prediction Log'!$N155), "",ABS('Prediction Log'!$AD155))</f>
        <v/>
      </c>
    </row>
    <row r="156" spans="1:31" x14ac:dyDescent="0.45">
      <c r="A156" s="43" t="str">
        <f>IF(ISBLANK(Games!$B156), "",Games!A156)</f>
        <v/>
      </c>
      <c r="B156" s="43" t="str">
        <f>IF(ISBLANK(Games!$B156), "",Games!B156)</f>
        <v/>
      </c>
      <c r="C156" s="43" t="str">
        <f>IF(ISBLANK(Games!$B156), "",Games!C156)</f>
        <v/>
      </c>
      <c r="D156" s="44" t="str">
        <f>IF(ISBLANK(Games!$B156), "",Games!D156)</f>
        <v/>
      </c>
      <c r="E156" s="44" t="str">
        <f>IF(ISBLANK(Games!$B156), "",Games!E156)</f>
        <v/>
      </c>
      <c r="F156" s="45" t="e">
        <f>'Calc - Win Probability'!N156</f>
        <v>#N/A</v>
      </c>
      <c r="G156" s="23" t="str">
        <f>Games!H156</f>
        <v/>
      </c>
      <c r="H156" s="46" t="str">
        <f>IF(ISBLANK(Games!B156), "", IF('Prediction Log'!$D156&lt;0, 'Prediction Log'!$B156, 'Prediction Log'!$C156))</f>
        <v/>
      </c>
      <c r="I156" s="47" t="str">
        <f>IF(ISBLANK(Games!$B156), "",Games!F156)</f>
        <v/>
      </c>
      <c r="J156" s="47" t="e">
        <f>IF('Prediction Log'!$F156&gt;0.5, 'Prediction Log'!$B156, IF('Prediction Log'!$F156&lt;0.5, 'Prediction Log'!$C156, "PICK"))</f>
        <v>#N/A</v>
      </c>
      <c r="K156" s="48" t="str">
        <f>IF(ISBLANK(Games!B156), "",IF('Prediction Log'!$J156='Prediction Log'!$B156, 'Prediction Log'!$F156, 1-'Prediction Log'!$F156))</f>
        <v/>
      </c>
      <c r="L156" s="49" t="str">
        <f>IF(ISBLANK(Games!$B156), "",Games!I156)</f>
        <v/>
      </c>
      <c r="M156" s="60" t="str">
        <f>IF(ISBLANK(Table3[[#This Row],[Home Final]]), "",IF(Table3[[#This Row],[Home Final]]&gt;Table3[[#This Row],[Away Final]],Table3[[#This Row],[Home]],Table3[[#This Row],[Away]]))</f>
        <v/>
      </c>
      <c r="N156" s="50"/>
      <c r="O156" s="50"/>
      <c r="P156" s="21" t="str">
        <f>IF(ISBLANK('Prediction Log'!$N156), "",'Prediction Log'!$O156-'Prediction Log'!$N156)</f>
        <v/>
      </c>
      <c r="Q156" s="51" t="str">
        <f>IF(ISBLANK('Prediction Log'!$N156), "",IF('Prediction Log'!$M156&lt;&gt;'Prediction Log'!$H156, "Y", IF(AND('Prediction Log'!$M156='Prediction Log'!$H156, ABS((-1*'Prediction Log'!$P156))&gt;ABS('Prediction Log'!$D156)), "Y", IF('Prediction Log'!$D156='Prediction Log'!$P156, "PUSH", "N"))))</f>
        <v/>
      </c>
      <c r="R156" s="52" t="str">
        <f>IF(ISBLANK('Prediction Log'!$N156), "",IF('Prediction Log'!$P156&lt;'Prediction Log'!$D156, "Y", IF('Prediction Log'!$P156='Prediction Log'!$D156, "PUSH", "N")))</f>
        <v/>
      </c>
      <c r="S156" s="52" t="str">
        <f>IF(ISBLANK('Prediction Log'!$N156), "",IF('Prediction Log'!$P156&lt;'Prediction Log'!$E156, "Y", IF('Prediction Log'!$P156='Prediction Log'!$E156, "PUSH", "N")))</f>
        <v/>
      </c>
      <c r="T156" s="53" t="str">
        <f>IF(ISBLANK('Prediction Log'!$N156),"",IF('Prediction Log'!$M156='Prediction Log'!$H156, "Y", "N"))</f>
        <v/>
      </c>
      <c r="U156" s="53" t="str">
        <f>Table3[[#This Row],[Home Team Covered Market]]</f>
        <v/>
      </c>
      <c r="V156" s="53" t="str">
        <f>IF(ISBLANK('Prediction Log'!$N156), "",IF(AND('Prediction Log'!$T156="Y", 'Prediction Log'!$U156="Y"), "Y", "N"))</f>
        <v/>
      </c>
      <c r="W156" s="54" t="str">
        <f>IF(ISBLANK('Prediction Log'!$N156),"",IF('Prediction Log'!$M156='Prediction Log'!$I156, "Y", "N"))</f>
        <v/>
      </c>
      <c r="X156" s="54" t="str">
        <f>IF(ISBLANK('Prediction Log'!$N156), "", IF(Table3[[#This Row],[Home Team Covered Market]]=Games!H156, "Y", "N"))</f>
        <v/>
      </c>
      <c r="Y156" s="55" t="str">
        <f>IF(ISBLANK('Prediction Log'!$N156), "",IF('Prediction Log'!$J156='Prediction Log'!$M156, "Y", "N"))</f>
        <v/>
      </c>
      <c r="Z156" s="54" t="str">
        <f>IF(ISBLANK('Prediction Log'!$N156), "",IF('Prediction Log'!$I156&lt;&gt;'Prediction Log'!$M156, "N",IF(AND('Prediction Log'!$E156&gt;0, 'Prediction Log'!$P156&gt;'Prediction Log'!$E156, 'Prediction Log'!$I156='Prediction Log'!$C156), "Y", IF(AND('Prediction Log'!$E156&lt;0, 'Prediction Log'!$P156&lt;'Prediction Log'!$E156,'Prediction Log'!$I156='Prediction Log'!$B156 ), "Y", IF('Prediction Log'!$P156='Prediction Log'!$E156, "PUSH", "N")))))</f>
        <v/>
      </c>
      <c r="AA156" s="54" t="str">
        <f>IF(ISBLANK('Prediction Log'!$N156), "",IF(AND('Prediction Log'!$W156="Y", 'Prediction Log'!$X156="Y"), "Y", "N"))</f>
        <v/>
      </c>
      <c r="AB156" s="53" t="str">
        <f>IF(ISBLANK('Prediction Log'!$N156), "",IF('Prediction Log'!$D156&gt;0, 'Prediction Log'!$P156-'Prediction Log'!$D156, IF('Prediction Log'!$D156&lt;0, -'Prediction Log'!$P156+'Prediction Log'!$D156, "NA")))</f>
        <v/>
      </c>
      <c r="AC156" s="53" t="str">
        <f>IF(ISBLANK('Prediction Log'!$N156), "",ABS('Prediction Log'!$AB156))</f>
        <v/>
      </c>
      <c r="AD156" s="54" t="str">
        <f>IF(ISBLANK('Prediction Log'!$N156), "",IF('Prediction Log'!$E156&gt;0, 'Prediction Log'!$P156-'Prediction Log'!$E156, IF('Prediction Log'!$E156&lt;0, -'Prediction Log'!$P156+'Prediction Log'!$E156, "NA")))</f>
        <v/>
      </c>
      <c r="AE156" s="54" t="str">
        <f>IF(ISBLANK('Prediction Log'!$N156), "",ABS('Prediction Log'!$AD156))</f>
        <v/>
      </c>
    </row>
    <row r="157" spans="1:31" x14ac:dyDescent="0.45">
      <c r="A157" s="56" t="str">
        <f>IF(ISBLANK(Games!$B157), "",Games!A157)</f>
        <v/>
      </c>
      <c r="B157" s="56" t="str">
        <f>IF(ISBLANK(Games!$B157), "",Games!B157)</f>
        <v/>
      </c>
      <c r="C157" s="56" t="str">
        <f>IF(ISBLANK(Games!$B157), "",Games!C157)</f>
        <v/>
      </c>
      <c r="D157" s="57" t="str">
        <f>IF(ISBLANK(Games!$B157), "",Games!D157)</f>
        <v/>
      </c>
      <c r="E157" s="57" t="str">
        <f>IF(ISBLANK(Games!$B157), "",Games!E157)</f>
        <v/>
      </c>
      <c r="F157" s="45" t="e">
        <f>'Calc - Win Probability'!N157</f>
        <v>#N/A</v>
      </c>
      <c r="G157" s="23" t="str">
        <f>Games!H157</f>
        <v/>
      </c>
      <c r="H157" s="46" t="str">
        <f>IF(ISBLANK(Games!B157), "", IF('Prediction Log'!$D157&lt;0, 'Prediction Log'!$B157, 'Prediction Log'!$C157))</f>
        <v/>
      </c>
      <c r="I157" s="47" t="str">
        <f>IF(ISBLANK(Games!$B157), "",Games!F157)</f>
        <v/>
      </c>
      <c r="J157" s="47" t="e">
        <f>IF('Prediction Log'!$F157&gt;0.5, 'Prediction Log'!$B157, IF('Prediction Log'!$F157&lt;0.5, 'Prediction Log'!$C157, "PICK"))</f>
        <v>#N/A</v>
      </c>
      <c r="K157" s="48" t="str">
        <f>IF(ISBLANK(Games!B157), "",IF('Prediction Log'!$J157='Prediction Log'!$B157, 'Prediction Log'!$F157, 1-'Prediction Log'!$F157))</f>
        <v/>
      </c>
      <c r="L157" s="49" t="str">
        <f>IF(ISBLANK(Games!$B157), "",Games!I157)</f>
        <v/>
      </c>
      <c r="M157" s="60" t="str">
        <f>IF(ISBLANK(Table3[[#This Row],[Home Final]]), "",IF(Table3[[#This Row],[Home Final]]&gt;Table3[[#This Row],[Away Final]],Table3[[#This Row],[Home]],Table3[[#This Row],[Away]]))</f>
        <v/>
      </c>
      <c r="N157" s="50"/>
      <c r="O157" s="50"/>
      <c r="P157" s="21" t="str">
        <f>IF(ISBLANK('Prediction Log'!$N157), "",'Prediction Log'!$O157-'Prediction Log'!$N157)</f>
        <v/>
      </c>
      <c r="Q157" s="51" t="str">
        <f>IF(ISBLANK('Prediction Log'!$N157), "",IF('Prediction Log'!$M157&lt;&gt;'Prediction Log'!$H157, "Y", IF(AND('Prediction Log'!$M157='Prediction Log'!$H157, ABS((-1*'Prediction Log'!$P157))&gt;ABS('Prediction Log'!$D157)), "Y", IF('Prediction Log'!$D157='Prediction Log'!$P157, "PUSH", "N"))))</f>
        <v/>
      </c>
      <c r="R157" s="52" t="str">
        <f>IF(ISBLANK('Prediction Log'!$N157), "",IF('Prediction Log'!$P157&lt;'Prediction Log'!$D157, "Y", IF('Prediction Log'!$P157='Prediction Log'!$D157, "PUSH", "N")))</f>
        <v/>
      </c>
      <c r="S157" s="52" t="str">
        <f>IF(ISBLANK('Prediction Log'!$N157), "",IF('Prediction Log'!$P157&lt;'Prediction Log'!$E157, "Y", IF('Prediction Log'!$P157='Prediction Log'!$E157, "PUSH", "N")))</f>
        <v/>
      </c>
      <c r="T157" s="53" t="str">
        <f>IF(ISBLANK('Prediction Log'!$N157),"",IF('Prediction Log'!$M157='Prediction Log'!$H157, "Y", "N"))</f>
        <v/>
      </c>
      <c r="U157" s="53" t="str">
        <f>Table3[[#This Row],[Home Team Covered Market]]</f>
        <v/>
      </c>
      <c r="V157" s="53" t="str">
        <f>IF(ISBLANK('Prediction Log'!$N157), "",IF(AND('Prediction Log'!$T157="Y", 'Prediction Log'!$U157="Y"), "Y", "N"))</f>
        <v/>
      </c>
      <c r="W157" s="54" t="str">
        <f>IF(ISBLANK('Prediction Log'!$N157),"",IF('Prediction Log'!$M157='Prediction Log'!$I157, "Y", "N"))</f>
        <v/>
      </c>
      <c r="X157" s="54" t="str">
        <f>IF(ISBLANK('Prediction Log'!$N157), "", IF(Table3[[#This Row],[Home Team Covered Market]]=Games!H157, "Y", "N"))</f>
        <v/>
      </c>
      <c r="Y157" s="55" t="str">
        <f>IF(ISBLANK('Prediction Log'!$N157), "",IF('Prediction Log'!$J157='Prediction Log'!$M157, "Y", "N"))</f>
        <v/>
      </c>
      <c r="Z157" s="54" t="str">
        <f>IF(ISBLANK('Prediction Log'!$N157), "",IF('Prediction Log'!$I157&lt;&gt;'Prediction Log'!$M157, "N",IF(AND('Prediction Log'!$E157&gt;0, 'Prediction Log'!$P157&gt;'Prediction Log'!$E157, 'Prediction Log'!$I157='Prediction Log'!$C157), "Y", IF(AND('Prediction Log'!$E157&lt;0, 'Prediction Log'!$P157&lt;'Prediction Log'!$E157,'Prediction Log'!$I157='Prediction Log'!$B157 ), "Y", IF('Prediction Log'!$P157='Prediction Log'!$E157, "PUSH", "N")))))</f>
        <v/>
      </c>
      <c r="AA157" s="54" t="str">
        <f>IF(ISBLANK('Prediction Log'!$N157), "",IF(AND('Prediction Log'!$W157="Y", 'Prediction Log'!$X157="Y"), "Y", "N"))</f>
        <v/>
      </c>
      <c r="AB157" s="53" t="str">
        <f>IF(ISBLANK('Prediction Log'!$N157), "",IF('Prediction Log'!$D157&gt;0, 'Prediction Log'!$P157-'Prediction Log'!$D157, IF('Prediction Log'!$D157&lt;0, -'Prediction Log'!$P157+'Prediction Log'!$D157, "NA")))</f>
        <v/>
      </c>
      <c r="AC157" s="53" t="str">
        <f>IF(ISBLANK('Prediction Log'!$N157), "",ABS('Prediction Log'!$AB157))</f>
        <v/>
      </c>
      <c r="AD157" s="54" t="str">
        <f>IF(ISBLANK('Prediction Log'!$N157), "",IF('Prediction Log'!$E157&gt;0, 'Prediction Log'!$P157-'Prediction Log'!$E157, IF('Prediction Log'!$E157&lt;0, -'Prediction Log'!$P157+'Prediction Log'!$E157, "NA")))</f>
        <v/>
      </c>
      <c r="AE157" s="54" t="str">
        <f>IF(ISBLANK('Prediction Log'!$N157), "",ABS('Prediction Log'!$AD157))</f>
        <v/>
      </c>
    </row>
    <row r="158" spans="1:31" x14ac:dyDescent="0.45">
      <c r="A158" s="43" t="str">
        <f>IF(ISBLANK(Games!$B158), "",Games!A158)</f>
        <v/>
      </c>
      <c r="B158" s="43" t="str">
        <f>IF(ISBLANK(Games!$B158), "",Games!B158)</f>
        <v/>
      </c>
      <c r="C158" s="43" t="str">
        <f>IF(ISBLANK(Games!$B158), "",Games!C158)</f>
        <v/>
      </c>
      <c r="D158" s="44" t="str">
        <f>IF(ISBLANK(Games!$B158), "",Games!D158)</f>
        <v/>
      </c>
      <c r="E158" s="44" t="str">
        <f>IF(ISBLANK(Games!$B158), "",Games!E158)</f>
        <v/>
      </c>
      <c r="F158" s="45" t="e">
        <f>'Calc - Win Probability'!N158</f>
        <v>#N/A</v>
      </c>
      <c r="G158" s="23" t="str">
        <f>Games!H158</f>
        <v/>
      </c>
      <c r="H158" s="46" t="str">
        <f>IF(ISBLANK(Games!B158), "", IF('Prediction Log'!$D158&lt;0, 'Prediction Log'!$B158, 'Prediction Log'!$C158))</f>
        <v/>
      </c>
      <c r="I158" s="47" t="str">
        <f>IF(ISBLANK(Games!$B158), "",Games!F158)</f>
        <v/>
      </c>
      <c r="J158" s="47" t="e">
        <f>IF('Prediction Log'!$F158&gt;0.5, 'Prediction Log'!$B158, IF('Prediction Log'!$F158&lt;0.5, 'Prediction Log'!$C158, "PICK"))</f>
        <v>#N/A</v>
      </c>
      <c r="K158" s="48" t="str">
        <f>IF(ISBLANK(Games!B158), "",IF('Prediction Log'!$J158='Prediction Log'!$B158, 'Prediction Log'!$F158, 1-'Prediction Log'!$F158))</f>
        <v/>
      </c>
      <c r="L158" s="49" t="str">
        <f>IF(ISBLANK(Games!$B158), "",Games!I158)</f>
        <v/>
      </c>
      <c r="M158" s="60" t="str">
        <f>IF(ISBLANK(Table3[[#This Row],[Home Final]]), "",IF(Table3[[#This Row],[Home Final]]&gt;Table3[[#This Row],[Away Final]],Table3[[#This Row],[Home]],Table3[[#This Row],[Away]]))</f>
        <v/>
      </c>
      <c r="N158" s="50"/>
      <c r="O158" s="50"/>
      <c r="P158" s="21" t="str">
        <f>IF(ISBLANK('Prediction Log'!$N158), "",'Prediction Log'!$O158-'Prediction Log'!$N158)</f>
        <v/>
      </c>
      <c r="Q158" s="51" t="str">
        <f>IF(ISBLANK('Prediction Log'!$N158), "",IF('Prediction Log'!$M158&lt;&gt;'Prediction Log'!$H158, "Y", IF(AND('Prediction Log'!$M158='Prediction Log'!$H158, ABS((-1*'Prediction Log'!$P158))&gt;ABS('Prediction Log'!$D158)), "Y", IF('Prediction Log'!$D158='Prediction Log'!$P158, "PUSH", "N"))))</f>
        <v/>
      </c>
      <c r="R158" s="52" t="str">
        <f>IF(ISBLANK('Prediction Log'!$N158), "",IF('Prediction Log'!$P158&lt;'Prediction Log'!$D158, "Y", IF('Prediction Log'!$P158='Prediction Log'!$D158, "PUSH", "N")))</f>
        <v/>
      </c>
      <c r="S158" s="52" t="str">
        <f>IF(ISBLANK('Prediction Log'!$N158), "",IF('Prediction Log'!$P158&lt;'Prediction Log'!$E158, "Y", IF('Prediction Log'!$P158='Prediction Log'!$E158, "PUSH", "N")))</f>
        <v/>
      </c>
      <c r="T158" s="53" t="str">
        <f>IF(ISBLANK('Prediction Log'!$N158),"",IF('Prediction Log'!$M158='Prediction Log'!$H158, "Y", "N"))</f>
        <v/>
      </c>
      <c r="U158" s="53" t="str">
        <f>Table3[[#This Row],[Home Team Covered Market]]</f>
        <v/>
      </c>
      <c r="V158" s="53" t="str">
        <f>IF(ISBLANK('Prediction Log'!$N158), "",IF(AND('Prediction Log'!$T158="Y", 'Prediction Log'!$U158="Y"), "Y", "N"))</f>
        <v/>
      </c>
      <c r="W158" s="54" t="str">
        <f>IF(ISBLANK('Prediction Log'!$N158),"",IF('Prediction Log'!$M158='Prediction Log'!$I158, "Y", "N"))</f>
        <v/>
      </c>
      <c r="X158" s="54" t="str">
        <f>IF(ISBLANK('Prediction Log'!$N158), "", IF(Table3[[#This Row],[Home Team Covered Market]]=Games!H158, "Y", "N"))</f>
        <v/>
      </c>
      <c r="Y158" s="55" t="str">
        <f>IF(ISBLANK('Prediction Log'!$N158), "",IF('Prediction Log'!$J158='Prediction Log'!$M158, "Y", "N"))</f>
        <v/>
      </c>
      <c r="Z158" s="54" t="str">
        <f>IF(ISBLANK('Prediction Log'!$N158), "",IF('Prediction Log'!$I158&lt;&gt;'Prediction Log'!$M158, "N",IF(AND('Prediction Log'!$E158&gt;0, 'Prediction Log'!$P158&gt;'Prediction Log'!$E158, 'Prediction Log'!$I158='Prediction Log'!$C158), "Y", IF(AND('Prediction Log'!$E158&lt;0, 'Prediction Log'!$P158&lt;'Prediction Log'!$E158,'Prediction Log'!$I158='Prediction Log'!$B158 ), "Y", IF('Prediction Log'!$P158='Prediction Log'!$E158, "PUSH", "N")))))</f>
        <v/>
      </c>
      <c r="AA158" s="54" t="str">
        <f>IF(ISBLANK('Prediction Log'!$N158), "",IF(AND('Prediction Log'!$W158="Y", 'Prediction Log'!$X158="Y"), "Y", "N"))</f>
        <v/>
      </c>
      <c r="AB158" s="53" t="str">
        <f>IF(ISBLANK('Prediction Log'!$N158), "",IF('Prediction Log'!$D158&gt;0, 'Prediction Log'!$P158-'Prediction Log'!$D158, IF('Prediction Log'!$D158&lt;0, -'Prediction Log'!$P158+'Prediction Log'!$D158, "NA")))</f>
        <v/>
      </c>
      <c r="AC158" s="53" t="str">
        <f>IF(ISBLANK('Prediction Log'!$N158), "",ABS('Prediction Log'!$AB158))</f>
        <v/>
      </c>
      <c r="AD158" s="54" t="str">
        <f>IF(ISBLANK('Prediction Log'!$N158), "",IF('Prediction Log'!$E158&gt;0, 'Prediction Log'!$P158-'Prediction Log'!$E158, IF('Prediction Log'!$E158&lt;0, -'Prediction Log'!$P158+'Prediction Log'!$E158, "NA")))</f>
        <v/>
      </c>
      <c r="AE158" s="54" t="str">
        <f>IF(ISBLANK('Prediction Log'!$N158), "",ABS('Prediction Log'!$AD158))</f>
        <v/>
      </c>
    </row>
    <row r="159" spans="1:31" x14ac:dyDescent="0.45">
      <c r="A159" s="56" t="str">
        <f>IF(ISBLANK(Games!$B159), "",Games!A159)</f>
        <v/>
      </c>
      <c r="B159" s="56" t="str">
        <f>IF(ISBLANK(Games!$B159), "",Games!B159)</f>
        <v/>
      </c>
      <c r="C159" s="56" t="str">
        <f>IF(ISBLANK(Games!$B159), "",Games!C159)</f>
        <v/>
      </c>
      <c r="D159" s="57" t="str">
        <f>IF(ISBLANK(Games!$B159), "",Games!D159)</f>
        <v/>
      </c>
      <c r="E159" s="57" t="str">
        <f>IF(ISBLANK(Games!$B159), "",Games!E159)</f>
        <v/>
      </c>
      <c r="F159" s="45" t="e">
        <f>'Calc - Win Probability'!N159</f>
        <v>#N/A</v>
      </c>
      <c r="G159" s="23" t="str">
        <f>Games!H159</f>
        <v/>
      </c>
      <c r="H159" s="46" t="str">
        <f>IF(ISBLANK(Games!B159), "", IF('Prediction Log'!$D159&lt;0, 'Prediction Log'!$B159, 'Prediction Log'!$C159))</f>
        <v/>
      </c>
      <c r="I159" s="47" t="str">
        <f>IF(ISBLANK(Games!$B159), "",Games!F159)</f>
        <v/>
      </c>
      <c r="J159" s="47" t="e">
        <f>IF('Prediction Log'!$F159&gt;0.5, 'Prediction Log'!$B159, IF('Prediction Log'!$F159&lt;0.5, 'Prediction Log'!$C159, "PICK"))</f>
        <v>#N/A</v>
      </c>
      <c r="K159" s="48" t="str">
        <f>IF(ISBLANK(Games!B159), "",IF('Prediction Log'!$J159='Prediction Log'!$B159, 'Prediction Log'!$F159, 1-'Prediction Log'!$F159))</f>
        <v/>
      </c>
      <c r="L159" s="49" t="str">
        <f>IF(ISBLANK(Games!$B159), "",Games!I159)</f>
        <v/>
      </c>
      <c r="M159" s="60" t="str">
        <f>IF(ISBLANK(Table3[[#This Row],[Home Final]]), "",IF(Table3[[#This Row],[Home Final]]&gt;Table3[[#This Row],[Away Final]],Table3[[#This Row],[Home]],Table3[[#This Row],[Away]]))</f>
        <v/>
      </c>
      <c r="N159" s="50"/>
      <c r="O159" s="50"/>
      <c r="P159" s="21" t="str">
        <f>IF(ISBLANK('Prediction Log'!$N159), "",'Prediction Log'!$O159-'Prediction Log'!$N159)</f>
        <v/>
      </c>
      <c r="Q159" s="51" t="str">
        <f>IF(ISBLANK('Prediction Log'!$N159), "",IF('Prediction Log'!$M159&lt;&gt;'Prediction Log'!$H159, "Y", IF(AND('Prediction Log'!$M159='Prediction Log'!$H159, ABS((-1*'Prediction Log'!$P159))&gt;ABS('Prediction Log'!$D159)), "Y", IF('Prediction Log'!$D159='Prediction Log'!$P159, "PUSH", "N"))))</f>
        <v/>
      </c>
      <c r="R159" s="52" t="str">
        <f>IF(ISBLANK('Prediction Log'!$N159), "",IF('Prediction Log'!$P159&lt;'Prediction Log'!$D159, "Y", IF('Prediction Log'!$P159='Prediction Log'!$D159, "PUSH", "N")))</f>
        <v/>
      </c>
      <c r="S159" s="52" t="str">
        <f>IF(ISBLANK('Prediction Log'!$N159), "",IF('Prediction Log'!$P159&lt;'Prediction Log'!$E159, "Y", IF('Prediction Log'!$P159='Prediction Log'!$E159, "PUSH", "N")))</f>
        <v/>
      </c>
      <c r="T159" s="53" t="str">
        <f>IF(ISBLANK('Prediction Log'!$N159),"",IF('Prediction Log'!$M159='Prediction Log'!$H159, "Y", "N"))</f>
        <v/>
      </c>
      <c r="U159" s="53" t="str">
        <f>Table3[[#This Row],[Home Team Covered Market]]</f>
        <v/>
      </c>
      <c r="V159" s="53" t="str">
        <f>IF(ISBLANK('Prediction Log'!$N159), "",IF(AND('Prediction Log'!$T159="Y", 'Prediction Log'!$U159="Y"), "Y", "N"))</f>
        <v/>
      </c>
      <c r="W159" s="54" t="str">
        <f>IF(ISBLANK('Prediction Log'!$N159),"",IF('Prediction Log'!$M159='Prediction Log'!$I159, "Y", "N"))</f>
        <v/>
      </c>
      <c r="X159" s="54" t="str">
        <f>IF(ISBLANK('Prediction Log'!$N159), "", IF(Table3[[#This Row],[Home Team Covered Market]]=Games!H159, "Y", "N"))</f>
        <v/>
      </c>
      <c r="Y159" s="55" t="str">
        <f>IF(ISBLANK('Prediction Log'!$N159), "",IF('Prediction Log'!$J159='Prediction Log'!$M159, "Y", "N"))</f>
        <v/>
      </c>
      <c r="Z159" s="54" t="str">
        <f>IF(ISBLANK('Prediction Log'!$N159), "",IF('Prediction Log'!$I159&lt;&gt;'Prediction Log'!$M159, "N",IF(AND('Prediction Log'!$E159&gt;0, 'Prediction Log'!$P159&gt;'Prediction Log'!$E159, 'Prediction Log'!$I159='Prediction Log'!$C159), "Y", IF(AND('Prediction Log'!$E159&lt;0, 'Prediction Log'!$P159&lt;'Prediction Log'!$E159,'Prediction Log'!$I159='Prediction Log'!$B159 ), "Y", IF('Prediction Log'!$P159='Prediction Log'!$E159, "PUSH", "N")))))</f>
        <v/>
      </c>
      <c r="AA159" s="54" t="str">
        <f>IF(ISBLANK('Prediction Log'!$N159), "",IF(AND('Prediction Log'!$W159="Y", 'Prediction Log'!$X159="Y"), "Y", "N"))</f>
        <v/>
      </c>
      <c r="AB159" s="53" t="str">
        <f>IF(ISBLANK('Prediction Log'!$N159), "",IF('Prediction Log'!$D159&gt;0, 'Prediction Log'!$P159-'Prediction Log'!$D159, IF('Prediction Log'!$D159&lt;0, -'Prediction Log'!$P159+'Prediction Log'!$D159, "NA")))</f>
        <v/>
      </c>
      <c r="AC159" s="53" t="str">
        <f>IF(ISBLANK('Prediction Log'!$N159), "",ABS('Prediction Log'!$AB159))</f>
        <v/>
      </c>
      <c r="AD159" s="54" t="str">
        <f>IF(ISBLANK('Prediction Log'!$N159), "",IF('Prediction Log'!$E159&gt;0, 'Prediction Log'!$P159-'Prediction Log'!$E159, IF('Prediction Log'!$E159&lt;0, -'Prediction Log'!$P159+'Prediction Log'!$E159, "NA")))</f>
        <v/>
      </c>
      <c r="AE159" s="54" t="str">
        <f>IF(ISBLANK('Prediction Log'!$N159), "",ABS('Prediction Log'!$AD159))</f>
        <v/>
      </c>
    </row>
    <row r="160" spans="1:31" x14ac:dyDescent="0.45">
      <c r="A160" s="43" t="str">
        <f>IF(ISBLANK(Games!$B160), "",Games!A160)</f>
        <v/>
      </c>
      <c r="B160" s="43" t="str">
        <f>IF(ISBLANK(Games!$B160), "",Games!B160)</f>
        <v/>
      </c>
      <c r="C160" s="43" t="str">
        <f>IF(ISBLANK(Games!$B160), "",Games!C160)</f>
        <v/>
      </c>
      <c r="D160" s="44" t="str">
        <f>IF(ISBLANK(Games!$B160), "",Games!D160)</f>
        <v/>
      </c>
      <c r="E160" s="44" t="str">
        <f>IF(ISBLANK(Games!$B160), "",Games!E160)</f>
        <v/>
      </c>
      <c r="F160" s="45" t="e">
        <f>'Calc - Win Probability'!N160</f>
        <v>#N/A</v>
      </c>
      <c r="G160" s="23" t="str">
        <f>Games!H160</f>
        <v/>
      </c>
      <c r="H160" s="46" t="str">
        <f>IF(ISBLANK(Games!B160), "", IF('Prediction Log'!$D160&lt;0, 'Prediction Log'!$B160, 'Prediction Log'!$C160))</f>
        <v/>
      </c>
      <c r="I160" s="47" t="str">
        <f>IF(ISBLANK(Games!$B160), "",Games!F160)</f>
        <v/>
      </c>
      <c r="J160" s="47" t="e">
        <f>IF('Prediction Log'!$F160&gt;0.5, 'Prediction Log'!$B160, IF('Prediction Log'!$F160&lt;0.5, 'Prediction Log'!$C160, "PICK"))</f>
        <v>#N/A</v>
      </c>
      <c r="K160" s="48" t="str">
        <f>IF(ISBLANK(Games!B160), "",IF('Prediction Log'!$J160='Prediction Log'!$B160, 'Prediction Log'!$F160, 1-'Prediction Log'!$F160))</f>
        <v/>
      </c>
      <c r="L160" s="49" t="str">
        <f>IF(ISBLANK(Games!$B160), "",Games!I160)</f>
        <v/>
      </c>
      <c r="M160" s="60" t="str">
        <f>IF(ISBLANK(Table3[[#This Row],[Home Final]]), "",IF(Table3[[#This Row],[Home Final]]&gt;Table3[[#This Row],[Away Final]],Table3[[#This Row],[Home]],Table3[[#This Row],[Away]]))</f>
        <v/>
      </c>
      <c r="N160" s="50"/>
      <c r="O160" s="50"/>
      <c r="P160" s="21" t="str">
        <f>IF(ISBLANK('Prediction Log'!$N160), "",'Prediction Log'!$O160-'Prediction Log'!$N160)</f>
        <v/>
      </c>
      <c r="Q160" s="51" t="str">
        <f>IF(ISBLANK('Prediction Log'!$N160), "",IF('Prediction Log'!$M160&lt;&gt;'Prediction Log'!$H160, "Y", IF(AND('Prediction Log'!$M160='Prediction Log'!$H160, ABS((-1*'Prediction Log'!$P160))&gt;ABS('Prediction Log'!$D160)), "Y", IF('Prediction Log'!$D160='Prediction Log'!$P160, "PUSH", "N"))))</f>
        <v/>
      </c>
      <c r="R160" s="52" t="str">
        <f>IF(ISBLANK('Prediction Log'!$N160), "",IF('Prediction Log'!$P160&lt;'Prediction Log'!$D160, "Y", IF('Prediction Log'!$P160='Prediction Log'!$D160, "PUSH", "N")))</f>
        <v/>
      </c>
      <c r="S160" s="52" t="str">
        <f>IF(ISBLANK('Prediction Log'!$N160), "",IF('Prediction Log'!$P160&lt;'Prediction Log'!$E160, "Y", IF('Prediction Log'!$P160='Prediction Log'!$E160, "PUSH", "N")))</f>
        <v/>
      </c>
      <c r="T160" s="53" t="str">
        <f>IF(ISBLANK('Prediction Log'!$N160),"",IF('Prediction Log'!$M160='Prediction Log'!$H160, "Y", "N"))</f>
        <v/>
      </c>
      <c r="U160" s="53" t="str">
        <f>Table3[[#This Row],[Home Team Covered Market]]</f>
        <v/>
      </c>
      <c r="V160" s="53" t="str">
        <f>IF(ISBLANK('Prediction Log'!$N160), "",IF(AND('Prediction Log'!$T160="Y", 'Prediction Log'!$U160="Y"), "Y", "N"))</f>
        <v/>
      </c>
      <c r="W160" s="54" t="str">
        <f>IF(ISBLANK('Prediction Log'!$N160),"",IF('Prediction Log'!$M160='Prediction Log'!$I160, "Y", "N"))</f>
        <v/>
      </c>
      <c r="X160" s="54" t="str">
        <f>IF(ISBLANK('Prediction Log'!$N160), "", IF(Table3[[#This Row],[Home Team Covered Market]]=Games!H160, "Y", "N"))</f>
        <v/>
      </c>
      <c r="Y160" s="55" t="str">
        <f>IF(ISBLANK('Prediction Log'!$N160), "",IF('Prediction Log'!$J160='Prediction Log'!$M160, "Y", "N"))</f>
        <v/>
      </c>
      <c r="Z160" s="54" t="str">
        <f>IF(ISBLANK('Prediction Log'!$N160), "",IF('Prediction Log'!$I160&lt;&gt;'Prediction Log'!$M160, "N",IF(AND('Prediction Log'!$E160&gt;0, 'Prediction Log'!$P160&gt;'Prediction Log'!$E160, 'Prediction Log'!$I160='Prediction Log'!$C160), "Y", IF(AND('Prediction Log'!$E160&lt;0, 'Prediction Log'!$P160&lt;'Prediction Log'!$E160,'Prediction Log'!$I160='Prediction Log'!$B160 ), "Y", IF('Prediction Log'!$P160='Prediction Log'!$E160, "PUSH", "N")))))</f>
        <v/>
      </c>
      <c r="AA160" s="54" t="str">
        <f>IF(ISBLANK('Prediction Log'!$N160), "",IF(AND('Prediction Log'!$W160="Y", 'Prediction Log'!$X160="Y"), "Y", "N"))</f>
        <v/>
      </c>
      <c r="AB160" s="53" t="str">
        <f>IF(ISBLANK('Prediction Log'!$N160), "",IF('Prediction Log'!$D160&gt;0, 'Prediction Log'!$P160-'Prediction Log'!$D160, IF('Prediction Log'!$D160&lt;0, -'Prediction Log'!$P160+'Prediction Log'!$D160, "NA")))</f>
        <v/>
      </c>
      <c r="AC160" s="53" t="str">
        <f>IF(ISBLANK('Prediction Log'!$N160), "",ABS('Prediction Log'!$AB160))</f>
        <v/>
      </c>
      <c r="AD160" s="54" t="str">
        <f>IF(ISBLANK('Prediction Log'!$N160), "",IF('Prediction Log'!$E160&gt;0, 'Prediction Log'!$P160-'Prediction Log'!$E160, IF('Prediction Log'!$E160&lt;0, -'Prediction Log'!$P160+'Prediction Log'!$E160, "NA")))</f>
        <v/>
      </c>
      <c r="AE160" s="54" t="str">
        <f>IF(ISBLANK('Prediction Log'!$N160), "",ABS('Prediction Log'!$AD160))</f>
        <v/>
      </c>
    </row>
    <row r="161" spans="1:31" x14ac:dyDescent="0.45">
      <c r="A161" s="56" t="str">
        <f>IF(ISBLANK(Games!$B161), "",Games!A161)</f>
        <v/>
      </c>
      <c r="B161" s="56" t="str">
        <f>IF(ISBLANK(Games!$B161), "",Games!B161)</f>
        <v/>
      </c>
      <c r="C161" s="56" t="str">
        <f>IF(ISBLANK(Games!$B161), "",Games!C161)</f>
        <v/>
      </c>
      <c r="D161" s="57" t="str">
        <f>IF(ISBLANK(Games!$B161), "",Games!D161)</f>
        <v/>
      </c>
      <c r="E161" s="57" t="str">
        <f>IF(ISBLANK(Games!$B161), "",Games!E161)</f>
        <v/>
      </c>
      <c r="F161" s="45" t="e">
        <f>'Calc - Win Probability'!N161</f>
        <v>#N/A</v>
      </c>
      <c r="G161" s="23" t="str">
        <f>Games!H161</f>
        <v/>
      </c>
      <c r="H161" s="46" t="str">
        <f>IF(ISBLANK(Games!B161), "", IF('Prediction Log'!$D161&lt;0, 'Prediction Log'!$B161, 'Prediction Log'!$C161))</f>
        <v/>
      </c>
      <c r="I161" s="47" t="str">
        <f>IF(ISBLANK(Games!$B161), "",Games!F161)</f>
        <v/>
      </c>
      <c r="J161" s="47" t="e">
        <f>IF('Prediction Log'!$F161&gt;0.5, 'Prediction Log'!$B161, IF('Prediction Log'!$F161&lt;0.5, 'Prediction Log'!$C161, "PICK"))</f>
        <v>#N/A</v>
      </c>
      <c r="K161" s="48" t="str">
        <f>IF(ISBLANK(Games!B161), "",IF('Prediction Log'!$J161='Prediction Log'!$B161, 'Prediction Log'!$F161, 1-'Prediction Log'!$F161))</f>
        <v/>
      </c>
      <c r="L161" s="49" t="str">
        <f>IF(ISBLANK(Games!$B161), "",Games!I161)</f>
        <v/>
      </c>
      <c r="M161" s="60" t="str">
        <f>IF(ISBLANK(Table3[[#This Row],[Home Final]]), "",IF(Table3[[#This Row],[Home Final]]&gt;Table3[[#This Row],[Away Final]],Table3[[#This Row],[Home]],Table3[[#This Row],[Away]]))</f>
        <v/>
      </c>
      <c r="N161" s="50"/>
      <c r="O161" s="50"/>
      <c r="P161" s="21" t="str">
        <f>IF(ISBLANK('Prediction Log'!$N161), "",'Prediction Log'!$O161-'Prediction Log'!$N161)</f>
        <v/>
      </c>
      <c r="Q161" s="51" t="str">
        <f>IF(ISBLANK('Prediction Log'!$N161), "",IF('Prediction Log'!$M161&lt;&gt;'Prediction Log'!$H161, "Y", IF(AND('Prediction Log'!$M161='Prediction Log'!$H161, ABS((-1*'Prediction Log'!$P161))&gt;ABS('Prediction Log'!$D161)), "Y", IF('Prediction Log'!$D161='Prediction Log'!$P161, "PUSH", "N"))))</f>
        <v/>
      </c>
      <c r="R161" s="52" t="str">
        <f>IF(ISBLANK('Prediction Log'!$N161), "",IF('Prediction Log'!$P161&lt;'Prediction Log'!$D161, "Y", IF('Prediction Log'!$P161='Prediction Log'!$D161, "PUSH", "N")))</f>
        <v/>
      </c>
      <c r="S161" s="52" t="str">
        <f>IF(ISBLANK('Prediction Log'!$N161), "",IF('Prediction Log'!$P161&lt;'Prediction Log'!$E161, "Y", IF('Prediction Log'!$P161='Prediction Log'!$E161, "PUSH", "N")))</f>
        <v/>
      </c>
      <c r="T161" s="53" t="str">
        <f>IF(ISBLANK('Prediction Log'!$N161),"",IF('Prediction Log'!$M161='Prediction Log'!$H161, "Y", "N"))</f>
        <v/>
      </c>
      <c r="U161" s="53" t="str">
        <f>Table3[[#This Row],[Home Team Covered Market]]</f>
        <v/>
      </c>
      <c r="V161" s="53" t="str">
        <f>IF(ISBLANK('Prediction Log'!$N161), "",IF(AND('Prediction Log'!$T161="Y", 'Prediction Log'!$U161="Y"), "Y", "N"))</f>
        <v/>
      </c>
      <c r="W161" s="54" t="str">
        <f>IF(ISBLANK('Prediction Log'!$N161),"",IF('Prediction Log'!$M161='Prediction Log'!$I161, "Y", "N"))</f>
        <v/>
      </c>
      <c r="X161" s="54" t="str">
        <f>IF(ISBLANK('Prediction Log'!$N161), "", IF(Table3[[#This Row],[Home Team Covered Market]]=Games!H161, "Y", "N"))</f>
        <v/>
      </c>
      <c r="Y161" s="55" t="str">
        <f>IF(ISBLANK('Prediction Log'!$N161), "",IF('Prediction Log'!$J161='Prediction Log'!$M161, "Y", "N"))</f>
        <v/>
      </c>
      <c r="Z161" s="54" t="str">
        <f>IF(ISBLANK('Prediction Log'!$N161), "",IF('Prediction Log'!$I161&lt;&gt;'Prediction Log'!$M161, "N",IF(AND('Prediction Log'!$E161&gt;0, 'Prediction Log'!$P161&gt;'Prediction Log'!$E161, 'Prediction Log'!$I161='Prediction Log'!$C161), "Y", IF(AND('Prediction Log'!$E161&lt;0, 'Prediction Log'!$P161&lt;'Prediction Log'!$E161,'Prediction Log'!$I161='Prediction Log'!$B161 ), "Y", IF('Prediction Log'!$P161='Prediction Log'!$E161, "PUSH", "N")))))</f>
        <v/>
      </c>
      <c r="AA161" s="54" t="str">
        <f>IF(ISBLANK('Prediction Log'!$N161), "",IF(AND('Prediction Log'!$W161="Y", 'Prediction Log'!$X161="Y"), "Y", "N"))</f>
        <v/>
      </c>
      <c r="AB161" s="53" t="str">
        <f>IF(ISBLANK('Prediction Log'!$N161), "",IF('Prediction Log'!$D161&gt;0, 'Prediction Log'!$P161-'Prediction Log'!$D161, IF('Prediction Log'!$D161&lt;0, -'Prediction Log'!$P161+'Prediction Log'!$D161, "NA")))</f>
        <v/>
      </c>
      <c r="AC161" s="53" t="str">
        <f>IF(ISBLANK('Prediction Log'!$N161), "",ABS('Prediction Log'!$AB161))</f>
        <v/>
      </c>
      <c r="AD161" s="54" t="str">
        <f>IF(ISBLANK('Prediction Log'!$N161), "",IF('Prediction Log'!$E161&gt;0, 'Prediction Log'!$P161-'Prediction Log'!$E161, IF('Prediction Log'!$E161&lt;0, -'Prediction Log'!$P161+'Prediction Log'!$E161, "NA")))</f>
        <v/>
      </c>
      <c r="AE161" s="54" t="str">
        <f>IF(ISBLANK('Prediction Log'!$N161), "",ABS('Prediction Log'!$AD161))</f>
        <v/>
      </c>
    </row>
    <row r="162" spans="1:31" x14ac:dyDescent="0.45">
      <c r="A162" s="43" t="str">
        <f>IF(ISBLANK(Games!$B162), "",Games!A162)</f>
        <v/>
      </c>
      <c r="B162" s="43" t="str">
        <f>IF(ISBLANK(Games!$B162), "",Games!B162)</f>
        <v/>
      </c>
      <c r="C162" s="43" t="str">
        <f>IF(ISBLANK(Games!$B162), "",Games!C162)</f>
        <v/>
      </c>
      <c r="D162" s="44" t="str">
        <f>IF(ISBLANK(Games!$B162), "",Games!D162)</f>
        <v/>
      </c>
      <c r="E162" s="44" t="str">
        <f>IF(ISBLANK(Games!$B162), "",Games!E162)</f>
        <v/>
      </c>
      <c r="F162" s="45" t="e">
        <f>'Calc - Win Probability'!N162</f>
        <v>#N/A</v>
      </c>
      <c r="G162" s="23" t="str">
        <f>Games!H162</f>
        <v/>
      </c>
      <c r="H162" s="46" t="str">
        <f>IF(ISBLANK(Games!B162), "", IF('Prediction Log'!$D162&lt;0, 'Prediction Log'!$B162, 'Prediction Log'!$C162))</f>
        <v/>
      </c>
      <c r="I162" s="47" t="str">
        <f>IF(ISBLANK(Games!$B162), "",Games!F162)</f>
        <v/>
      </c>
      <c r="J162" s="47" t="e">
        <f>IF('Prediction Log'!$F162&gt;0.5, 'Prediction Log'!$B162, IF('Prediction Log'!$F162&lt;0.5, 'Prediction Log'!$C162, "PICK"))</f>
        <v>#N/A</v>
      </c>
      <c r="K162" s="48" t="str">
        <f>IF(ISBLANK(Games!B162), "",IF('Prediction Log'!$J162='Prediction Log'!$B162, 'Prediction Log'!$F162, 1-'Prediction Log'!$F162))</f>
        <v/>
      </c>
      <c r="L162" s="49" t="str">
        <f>IF(ISBLANK(Games!$B162), "",Games!I162)</f>
        <v/>
      </c>
      <c r="M162" s="60" t="str">
        <f>IF(ISBLANK(Table3[[#This Row],[Home Final]]), "",IF(Table3[[#This Row],[Home Final]]&gt;Table3[[#This Row],[Away Final]],Table3[[#This Row],[Home]],Table3[[#This Row],[Away]]))</f>
        <v/>
      </c>
      <c r="N162" s="50"/>
      <c r="O162" s="50"/>
      <c r="P162" s="21" t="str">
        <f>IF(ISBLANK('Prediction Log'!$N162), "",'Prediction Log'!$O162-'Prediction Log'!$N162)</f>
        <v/>
      </c>
      <c r="Q162" s="51" t="str">
        <f>IF(ISBLANK('Prediction Log'!$N162), "",IF('Prediction Log'!$M162&lt;&gt;'Prediction Log'!$H162, "Y", IF(AND('Prediction Log'!$M162='Prediction Log'!$H162, ABS((-1*'Prediction Log'!$P162))&gt;ABS('Prediction Log'!$D162)), "Y", IF('Prediction Log'!$D162='Prediction Log'!$P162, "PUSH", "N"))))</f>
        <v/>
      </c>
      <c r="R162" s="52" t="str">
        <f>IF(ISBLANK('Prediction Log'!$N162), "",IF('Prediction Log'!$P162&lt;'Prediction Log'!$D162, "Y", IF('Prediction Log'!$P162='Prediction Log'!$D162, "PUSH", "N")))</f>
        <v/>
      </c>
      <c r="S162" s="52" t="str">
        <f>IF(ISBLANK('Prediction Log'!$N162), "",IF('Prediction Log'!$P162&lt;'Prediction Log'!$E162, "Y", IF('Prediction Log'!$P162='Prediction Log'!$E162, "PUSH", "N")))</f>
        <v/>
      </c>
      <c r="T162" s="53" t="str">
        <f>IF(ISBLANK('Prediction Log'!$N162),"",IF('Prediction Log'!$M162='Prediction Log'!$H162, "Y", "N"))</f>
        <v/>
      </c>
      <c r="U162" s="53" t="str">
        <f>Table3[[#This Row],[Home Team Covered Market]]</f>
        <v/>
      </c>
      <c r="V162" s="53" t="str">
        <f>IF(ISBLANK('Prediction Log'!$N162), "",IF(AND('Prediction Log'!$T162="Y", 'Prediction Log'!$U162="Y"), "Y", "N"))</f>
        <v/>
      </c>
      <c r="W162" s="54" t="str">
        <f>IF(ISBLANK('Prediction Log'!$N162),"",IF('Prediction Log'!$M162='Prediction Log'!$I162, "Y", "N"))</f>
        <v/>
      </c>
      <c r="X162" s="54" t="str">
        <f>IF(ISBLANK('Prediction Log'!$N162), "", IF(Table3[[#This Row],[Home Team Covered Market]]=Games!H162, "Y", "N"))</f>
        <v/>
      </c>
      <c r="Y162" s="55" t="str">
        <f>IF(ISBLANK('Prediction Log'!$N162), "",IF('Prediction Log'!$J162='Prediction Log'!$M162, "Y", "N"))</f>
        <v/>
      </c>
      <c r="Z162" s="54" t="str">
        <f>IF(ISBLANK('Prediction Log'!$N162), "",IF('Prediction Log'!$I162&lt;&gt;'Prediction Log'!$M162, "N",IF(AND('Prediction Log'!$E162&gt;0, 'Prediction Log'!$P162&gt;'Prediction Log'!$E162, 'Prediction Log'!$I162='Prediction Log'!$C162), "Y", IF(AND('Prediction Log'!$E162&lt;0, 'Prediction Log'!$P162&lt;'Prediction Log'!$E162,'Prediction Log'!$I162='Prediction Log'!$B162 ), "Y", IF('Prediction Log'!$P162='Prediction Log'!$E162, "PUSH", "N")))))</f>
        <v/>
      </c>
      <c r="AA162" s="54" t="str">
        <f>IF(ISBLANK('Prediction Log'!$N162), "",IF(AND('Prediction Log'!$W162="Y", 'Prediction Log'!$X162="Y"), "Y", "N"))</f>
        <v/>
      </c>
      <c r="AB162" s="53" t="str">
        <f>IF(ISBLANK('Prediction Log'!$N162), "",IF('Prediction Log'!$D162&gt;0, 'Prediction Log'!$P162-'Prediction Log'!$D162, IF('Prediction Log'!$D162&lt;0, -'Prediction Log'!$P162+'Prediction Log'!$D162, "NA")))</f>
        <v/>
      </c>
      <c r="AC162" s="53" t="str">
        <f>IF(ISBLANK('Prediction Log'!$N162), "",ABS('Prediction Log'!$AB162))</f>
        <v/>
      </c>
      <c r="AD162" s="54" t="str">
        <f>IF(ISBLANK('Prediction Log'!$N162), "",IF('Prediction Log'!$E162&gt;0, 'Prediction Log'!$P162-'Prediction Log'!$E162, IF('Prediction Log'!$E162&lt;0, -'Prediction Log'!$P162+'Prediction Log'!$E162, "NA")))</f>
        <v/>
      </c>
      <c r="AE162" s="54" t="str">
        <f>IF(ISBLANK('Prediction Log'!$N162), "",ABS('Prediction Log'!$AD162))</f>
        <v/>
      </c>
    </row>
    <row r="163" spans="1:31" x14ac:dyDescent="0.45">
      <c r="A163" s="56" t="str">
        <f>IF(ISBLANK(Games!$B163), "",Games!A163)</f>
        <v/>
      </c>
      <c r="B163" s="56" t="str">
        <f>IF(ISBLANK(Games!$B163), "",Games!B163)</f>
        <v/>
      </c>
      <c r="C163" s="56" t="str">
        <f>IF(ISBLANK(Games!$B163), "",Games!C163)</f>
        <v/>
      </c>
      <c r="D163" s="57" t="str">
        <f>IF(ISBLANK(Games!$B163), "",Games!D163)</f>
        <v/>
      </c>
      <c r="E163" s="57" t="str">
        <f>IF(ISBLANK(Games!$B163), "",Games!E163)</f>
        <v/>
      </c>
      <c r="F163" s="45" t="e">
        <f>'Calc - Win Probability'!N163</f>
        <v>#N/A</v>
      </c>
      <c r="G163" s="23" t="str">
        <f>Games!H163</f>
        <v/>
      </c>
      <c r="H163" s="46" t="str">
        <f>IF(ISBLANK(Games!B163), "", IF('Prediction Log'!$D163&lt;0, 'Prediction Log'!$B163, 'Prediction Log'!$C163))</f>
        <v/>
      </c>
      <c r="I163" s="47" t="str">
        <f>IF(ISBLANK(Games!$B163), "",Games!F163)</f>
        <v/>
      </c>
      <c r="J163" s="47" t="e">
        <f>IF('Prediction Log'!$F163&gt;0.5, 'Prediction Log'!$B163, IF('Prediction Log'!$F163&lt;0.5, 'Prediction Log'!$C163, "PICK"))</f>
        <v>#N/A</v>
      </c>
      <c r="K163" s="48" t="str">
        <f>IF(ISBLANK(Games!B163), "",IF('Prediction Log'!$J163='Prediction Log'!$B163, 'Prediction Log'!$F163, 1-'Prediction Log'!$F163))</f>
        <v/>
      </c>
      <c r="L163" s="49" t="str">
        <f>IF(ISBLANK(Games!$B163), "",Games!I163)</f>
        <v/>
      </c>
      <c r="M163" s="60" t="str">
        <f>IF(ISBLANK(Table3[[#This Row],[Home Final]]), "",IF(Table3[[#This Row],[Home Final]]&gt;Table3[[#This Row],[Away Final]],Table3[[#This Row],[Home]],Table3[[#This Row],[Away]]))</f>
        <v/>
      </c>
      <c r="N163" s="50"/>
      <c r="O163" s="50"/>
      <c r="P163" s="21" t="str">
        <f>IF(ISBLANK('Prediction Log'!$N163), "",'Prediction Log'!$O163-'Prediction Log'!$N163)</f>
        <v/>
      </c>
      <c r="Q163" s="51" t="str">
        <f>IF(ISBLANK('Prediction Log'!$N163), "",IF('Prediction Log'!$M163&lt;&gt;'Prediction Log'!$H163, "Y", IF(AND('Prediction Log'!$M163='Prediction Log'!$H163, ABS((-1*'Prediction Log'!$P163))&gt;ABS('Prediction Log'!$D163)), "Y", IF('Prediction Log'!$D163='Prediction Log'!$P163, "PUSH", "N"))))</f>
        <v/>
      </c>
      <c r="R163" s="52" t="str">
        <f>IF(ISBLANK('Prediction Log'!$N163), "",IF('Prediction Log'!$P163&lt;'Prediction Log'!$D163, "Y", IF('Prediction Log'!$P163='Prediction Log'!$D163, "PUSH", "N")))</f>
        <v/>
      </c>
      <c r="S163" s="52" t="str">
        <f>IF(ISBLANK('Prediction Log'!$N163), "",IF('Prediction Log'!$P163&lt;'Prediction Log'!$E163, "Y", IF('Prediction Log'!$P163='Prediction Log'!$E163, "PUSH", "N")))</f>
        <v/>
      </c>
      <c r="T163" s="53" t="str">
        <f>IF(ISBLANK('Prediction Log'!$N163),"",IF('Prediction Log'!$M163='Prediction Log'!$H163, "Y", "N"))</f>
        <v/>
      </c>
      <c r="U163" s="53" t="str">
        <f>Table3[[#This Row],[Home Team Covered Market]]</f>
        <v/>
      </c>
      <c r="V163" s="53" t="str">
        <f>IF(ISBLANK('Prediction Log'!$N163), "",IF(AND('Prediction Log'!$T163="Y", 'Prediction Log'!$U163="Y"), "Y", "N"))</f>
        <v/>
      </c>
      <c r="W163" s="54" t="str">
        <f>IF(ISBLANK('Prediction Log'!$N163),"",IF('Prediction Log'!$M163='Prediction Log'!$I163, "Y", "N"))</f>
        <v/>
      </c>
      <c r="X163" s="54" t="str">
        <f>IF(ISBLANK('Prediction Log'!$N163), "", IF(Table3[[#This Row],[Home Team Covered Market]]=Games!H163, "Y", "N"))</f>
        <v/>
      </c>
      <c r="Y163" s="55" t="str">
        <f>IF(ISBLANK('Prediction Log'!$N163), "",IF('Prediction Log'!$J163='Prediction Log'!$M163, "Y", "N"))</f>
        <v/>
      </c>
      <c r="Z163" s="54" t="str">
        <f>IF(ISBLANK('Prediction Log'!$N163), "",IF('Prediction Log'!$I163&lt;&gt;'Prediction Log'!$M163, "N",IF(AND('Prediction Log'!$E163&gt;0, 'Prediction Log'!$P163&gt;'Prediction Log'!$E163, 'Prediction Log'!$I163='Prediction Log'!$C163), "Y", IF(AND('Prediction Log'!$E163&lt;0, 'Prediction Log'!$P163&lt;'Prediction Log'!$E163,'Prediction Log'!$I163='Prediction Log'!$B163 ), "Y", IF('Prediction Log'!$P163='Prediction Log'!$E163, "PUSH", "N")))))</f>
        <v/>
      </c>
      <c r="AA163" s="54" t="str">
        <f>IF(ISBLANK('Prediction Log'!$N163), "",IF(AND('Prediction Log'!$W163="Y", 'Prediction Log'!$X163="Y"), "Y", "N"))</f>
        <v/>
      </c>
      <c r="AB163" s="53" t="str">
        <f>IF(ISBLANK('Prediction Log'!$N163), "",IF('Prediction Log'!$D163&gt;0, 'Prediction Log'!$P163-'Prediction Log'!$D163, IF('Prediction Log'!$D163&lt;0, -'Prediction Log'!$P163+'Prediction Log'!$D163, "NA")))</f>
        <v/>
      </c>
      <c r="AC163" s="53" t="str">
        <f>IF(ISBLANK('Prediction Log'!$N163), "",ABS('Prediction Log'!$AB163))</f>
        <v/>
      </c>
      <c r="AD163" s="54" t="str">
        <f>IF(ISBLANK('Prediction Log'!$N163), "",IF('Prediction Log'!$E163&gt;0, 'Prediction Log'!$P163-'Prediction Log'!$E163, IF('Prediction Log'!$E163&lt;0, -'Prediction Log'!$P163+'Prediction Log'!$E163, "NA")))</f>
        <v/>
      </c>
      <c r="AE163" s="54" t="str">
        <f>IF(ISBLANK('Prediction Log'!$N163), "",ABS('Prediction Log'!$AD163))</f>
        <v/>
      </c>
    </row>
    <row r="164" spans="1:31" x14ac:dyDescent="0.45">
      <c r="A164" s="43" t="str">
        <f>IF(ISBLANK(Games!$B164), "",Games!A164)</f>
        <v/>
      </c>
      <c r="B164" s="43" t="str">
        <f>IF(ISBLANK(Games!$B164), "",Games!B164)</f>
        <v/>
      </c>
      <c r="C164" s="43" t="str">
        <f>IF(ISBLANK(Games!$B164), "",Games!C164)</f>
        <v/>
      </c>
      <c r="D164" s="44" t="str">
        <f>IF(ISBLANK(Games!$B164), "",Games!D164)</f>
        <v/>
      </c>
      <c r="E164" s="44" t="str">
        <f>IF(ISBLANK(Games!$B164), "",Games!E164)</f>
        <v/>
      </c>
      <c r="F164" s="45" t="e">
        <f>'Calc - Win Probability'!N164</f>
        <v>#N/A</v>
      </c>
      <c r="G164" s="23" t="str">
        <f>Games!H164</f>
        <v/>
      </c>
      <c r="H164" s="46" t="str">
        <f>IF(ISBLANK(Games!B164), "", IF('Prediction Log'!$D164&lt;0, 'Prediction Log'!$B164, 'Prediction Log'!$C164))</f>
        <v/>
      </c>
      <c r="I164" s="47" t="str">
        <f>IF(ISBLANK(Games!$B164), "",Games!F164)</f>
        <v/>
      </c>
      <c r="J164" s="47" t="e">
        <f>IF('Prediction Log'!$F164&gt;0.5, 'Prediction Log'!$B164, IF('Prediction Log'!$F164&lt;0.5, 'Prediction Log'!$C164, "PICK"))</f>
        <v>#N/A</v>
      </c>
      <c r="K164" s="48" t="str">
        <f>IF(ISBLANK(Games!B164), "",IF('Prediction Log'!$J164='Prediction Log'!$B164, 'Prediction Log'!$F164, 1-'Prediction Log'!$F164))</f>
        <v/>
      </c>
      <c r="L164" s="49" t="str">
        <f>IF(ISBLANK(Games!$B164), "",Games!I164)</f>
        <v/>
      </c>
      <c r="M164" s="60" t="str">
        <f>IF(ISBLANK(Table3[[#This Row],[Home Final]]), "",IF(Table3[[#This Row],[Home Final]]&gt;Table3[[#This Row],[Away Final]],Table3[[#This Row],[Home]],Table3[[#This Row],[Away]]))</f>
        <v/>
      </c>
      <c r="N164" s="50"/>
      <c r="O164" s="50"/>
      <c r="P164" s="21" t="str">
        <f>IF(ISBLANK('Prediction Log'!$N164), "",'Prediction Log'!$O164-'Prediction Log'!$N164)</f>
        <v/>
      </c>
      <c r="Q164" s="51" t="str">
        <f>IF(ISBLANK('Prediction Log'!$N164), "",IF('Prediction Log'!$M164&lt;&gt;'Prediction Log'!$H164, "Y", IF(AND('Prediction Log'!$M164='Prediction Log'!$H164, ABS((-1*'Prediction Log'!$P164))&gt;ABS('Prediction Log'!$D164)), "Y", IF('Prediction Log'!$D164='Prediction Log'!$P164, "PUSH", "N"))))</f>
        <v/>
      </c>
      <c r="R164" s="52" t="str">
        <f>IF(ISBLANK('Prediction Log'!$N164), "",IF('Prediction Log'!$P164&lt;'Prediction Log'!$D164, "Y", IF('Prediction Log'!$P164='Prediction Log'!$D164, "PUSH", "N")))</f>
        <v/>
      </c>
      <c r="S164" s="52" t="str">
        <f>IF(ISBLANK('Prediction Log'!$N164), "",IF('Prediction Log'!$P164&lt;'Prediction Log'!$E164, "Y", IF('Prediction Log'!$P164='Prediction Log'!$E164, "PUSH", "N")))</f>
        <v/>
      </c>
      <c r="T164" s="53" t="str">
        <f>IF(ISBLANK('Prediction Log'!$N164),"",IF('Prediction Log'!$M164='Prediction Log'!$H164, "Y", "N"))</f>
        <v/>
      </c>
      <c r="U164" s="53" t="str">
        <f>Table3[[#This Row],[Home Team Covered Market]]</f>
        <v/>
      </c>
      <c r="V164" s="53" t="str">
        <f>IF(ISBLANK('Prediction Log'!$N164), "",IF(AND('Prediction Log'!$T164="Y", 'Prediction Log'!$U164="Y"), "Y", "N"))</f>
        <v/>
      </c>
      <c r="W164" s="54" t="str">
        <f>IF(ISBLANK('Prediction Log'!$N164),"",IF('Prediction Log'!$M164='Prediction Log'!$I164, "Y", "N"))</f>
        <v/>
      </c>
      <c r="X164" s="54" t="str">
        <f>IF(ISBLANK('Prediction Log'!$N164), "", IF(Table3[[#This Row],[Home Team Covered Market]]=Games!H164, "Y", "N"))</f>
        <v/>
      </c>
      <c r="Y164" s="55" t="str">
        <f>IF(ISBLANK('Prediction Log'!$N164), "",IF('Prediction Log'!$J164='Prediction Log'!$M164, "Y", "N"))</f>
        <v/>
      </c>
      <c r="Z164" s="54" t="str">
        <f>IF(ISBLANK('Prediction Log'!$N164), "",IF('Prediction Log'!$I164&lt;&gt;'Prediction Log'!$M164, "N",IF(AND('Prediction Log'!$E164&gt;0, 'Prediction Log'!$P164&gt;'Prediction Log'!$E164, 'Prediction Log'!$I164='Prediction Log'!$C164), "Y", IF(AND('Prediction Log'!$E164&lt;0, 'Prediction Log'!$P164&lt;'Prediction Log'!$E164,'Prediction Log'!$I164='Prediction Log'!$B164 ), "Y", IF('Prediction Log'!$P164='Prediction Log'!$E164, "PUSH", "N")))))</f>
        <v/>
      </c>
      <c r="AA164" s="54" t="str">
        <f>IF(ISBLANK('Prediction Log'!$N164), "",IF(AND('Prediction Log'!$W164="Y", 'Prediction Log'!$X164="Y"), "Y", "N"))</f>
        <v/>
      </c>
      <c r="AB164" s="53" t="str">
        <f>IF(ISBLANK('Prediction Log'!$N164), "",IF('Prediction Log'!$D164&gt;0, 'Prediction Log'!$P164-'Prediction Log'!$D164, IF('Prediction Log'!$D164&lt;0, -'Prediction Log'!$P164+'Prediction Log'!$D164, "NA")))</f>
        <v/>
      </c>
      <c r="AC164" s="53" t="str">
        <f>IF(ISBLANK('Prediction Log'!$N164), "",ABS('Prediction Log'!$AB164))</f>
        <v/>
      </c>
      <c r="AD164" s="54" t="str">
        <f>IF(ISBLANK('Prediction Log'!$N164), "",IF('Prediction Log'!$E164&gt;0, 'Prediction Log'!$P164-'Prediction Log'!$E164, IF('Prediction Log'!$E164&lt;0, -'Prediction Log'!$P164+'Prediction Log'!$E164, "NA")))</f>
        <v/>
      </c>
      <c r="AE164" s="54" t="str">
        <f>IF(ISBLANK('Prediction Log'!$N164), "",ABS('Prediction Log'!$AD164))</f>
        <v/>
      </c>
    </row>
    <row r="165" spans="1:31" x14ac:dyDescent="0.45">
      <c r="A165" s="56" t="str">
        <f>IF(ISBLANK(Games!$B165), "",Games!A165)</f>
        <v/>
      </c>
      <c r="B165" s="56" t="str">
        <f>IF(ISBLANK(Games!$B165), "",Games!B165)</f>
        <v/>
      </c>
      <c r="C165" s="56" t="str">
        <f>IF(ISBLANK(Games!$B165), "",Games!C165)</f>
        <v/>
      </c>
      <c r="D165" s="57" t="str">
        <f>IF(ISBLANK(Games!$B165), "",Games!D165)</f>
        <v/>
      </c>
      <c r="E165" s="57" t="str">
        <f>IF(ISBLANK(Games!$B165), "",Games!E165)</f>
        <v/>
      </c>
      <c r="F165" s="45" t="e">
        <f>'Calc - Win Probability'!N165</f>
        <v>#N/A</v>
      </c>
      <c r="G165" s="23" t="str">
        <f>Games!H165</f>
        <v/>
      </c>
      <c r="H165" s="46" t="str">
        <f>IF(ISBLANK(Games!B165), "", IF('Prediction Log'!$D165&lt;0, 'Prediction Log'!$B165, 'Prediction Log'!$C165))</f>
        <v/>
      </c>
      <c r="I165" s="47" t="str">
        <f>IF(ISBLANK(Games!$B165), "",Games!F165)</f>
        <v/>
      </c>
      <c r="J165" s="47" t="e">
        <f>IF('Prediction Log'!$F165&gt;0.5, 'Prediction Log'!$B165, IF('Prediction Log'!$F165&lt;0.5, 'Prediction Log'!$C165, "PICK"))</f>
        <v>#N/A</v>
      </c>
      <c r="K165" s="48" t="str">
        <f>IF(ISBLANK(Games!B165), "",IF('Prediction Log'!$J165='Prediction Log'!$B165, 'Prediction Log'!$F165, 1-'Prediction Log'!$F165))</f>
        <v/>
      </c>
      <c r="L165" s="49" t="str">
        <f>IF(ISBLANK(Games!$B165), "",Games!I165)</f>
        <v/>
      </c>
      <c r="M165" s="60" t="str">
        <f>IF(ISBLANK(Table3[[#This Row],[Home Final]]), "",IF(Table3[[#This Row],[Home Final]]&gt;Table3[[#This Row],[Away Final]],Table3[[#This Row],[Home]],Table3[[#This Row],[Away]]))</f>
        <v/>
      </c>
      <c r="N165" s="50"/>
      <c r="O165" s="50"/>
      <c r="P165" s="21" t="str">
        <f>IF(ISBLANK('Prediction Log'!$N165), "",'Prediction Log'!$O165-'Prediction Log'!$N165)</f>
        <v/>
      </c>
      <c r="Q165" s="51" t="str">
        <f>IF(ISBLANK('Prediction Log'!$N165), "",IF('Prediction Log'!$M165&lt;&gt;'Prediction Log'!$H165, "Y", IF(AND('Prediction Log'!$M165='Prediction Log'!$H165, ABS((-1*'Prediction Log'!$P165))&gt;ABS('Prediction Log'!$D165)), "Y", IF('Prediction Log'!$D165='Prediction Log'!$P165, "PUSH", "N"))))</f>
        <v/>
      </c>
      <c r="R165" s="52" t="str">
        <f>IF(ISBLANK('Prediction Log'!$N165), "",IF('Prediction Log'!$P165&lt;'Prediction Log'!$D165, "Y", IF('Prediction Log'!$P165='Prediction Log'!$D165, "PUSH", "N")))</f>
        <v/>
      </c>
      <c r="S165" s="52" t="str">
        <f>IF(ISBLANK('Prediction Log'!$N165), "",IF('Prediction Log'!$P165&lt;'Prediction Log'!$E165, "Y", IF('Prediction Log'!$P165='Prediction Log'!$E165, "PUSH", "N")))</f>
        <v/>
      </c>
      <c r="T165" s="53" t="str">
        <f>IF(ISBLANK('Prediction Log'!$N165),"",IF('Prediction Log'!$M165='Prediction Log'!$H165, "Y", "N"))</f>
        <v/>
      </c>
      <c r="U165" s="53" t="str">
        <f>Table3[[#This Row],[Home Team Covered Market]]</f>
        <v/>
      </c>
      <c r="V165" s="53" t="str">
        <f>IF(ISBLANK('Prediction Log'!$N165), "",IF(AND('Prediction Log'!$T165="Y", 'Prediction Log'!$U165="Y"), "Y", "N"))</f>
        <v/>
      </c>
      <c r="W165" s="54" t="str">
        <f>IF(ISBLANK('Prediction Log'!$N165),"",IF('Prediction Log'!$M165='Prediction Log'!$I165, "Y", "N"))</f>
        <v/>
      </c>
      <c r="X165" s="54" t="str">
        <f>IF(ISBLANK('Prediction Log'!$N165), "", IF(Table3[[#This Row],[Home Team Covered Market]]=Games!H165, "Y", "N"))</f>
        <v/>
      </c>
      <c r="Y165" s="55" t="str">
        <f>IF(ISBLANK('Prediction Log'!$N165), "",IF('Prediction Log'!$J165='Prediction Log'!$M165, "Y", "N"))</f>
        <v/>
      </c>
      <c r="Z165" s="54" t="str">
        <f>IF(ISBLANK('Prediction Log'!$N165), "",IF('Prediction Log'!$I165&lt;&gt;'Prediction Log'!$M165, "N",IF(AND('Prediction Log'!$E165&gt;0, 'Prediction Log'!$P165&gt;'Prediction Log'!$E165, 'Prediction Log'!$I165='Prediction Log'!$C165), "Y", IF(AND('Prediction Log'!$E165&lt;0, 'Prediction Log'!$P165&lt;'Prediction Log'!$E165,'Prediction Log'!$I165='Prediction Log'!$B165 ), "Y", IF('Prediction Log'!$P165='Prediction Log'!$E165, "PUSH", "N")))))</f>
        <v/>
      </c>
      <c r="AA165" s="54" t="str">
        <f>IF(ISBLANK('Prediction Log'!$N165), "",IF(AND('Prediction Log'!$W165="Y", 'Prediction Log'!$X165="Y"), "Y", "N"))</f>
        <v/>
      </c>
      <c r="AB165" s="53" t="str">
        <f>IF(ISBLANK('Prediction Log'!$N165), "",IF('Prediction Log'!$D165&gt;0, 'Prediction Log'!$P165-'Prediction Log'!$D165, IF('Prediction Log'!$D165&lt;0, -'Prediction Log'!$P165+'Prediction Log'!$D165, "NA")))</f>
        <v/>
      </c>
      <c r="AC165" s="53" t="str">
        <f>IF(ISBLANK('Prediction Log'!$N165), "",ABS('Prediction Log'!$AB165))</f>
        <v/>
      </c>
      <c r="AD165" s="54" t="str">
        <f>IF(ISBLANK('Prediction Log'!$N165), "",IF('Prediction Log'!$E165&gt;0, 'Prediction Log'!$P165-'Prediction Log'!$E165, IF('Prediction Log'!$E165&lt;0, -'Prediction Log'!$P165+'Prediction Log'!$E165, "NA")))</f>
        <v/>
      </c>
      <c r="AE165" s="54" t="str">
        <f>IF(ISBLANK('Prediction Log'!$N165), "",ABS('Prediction Log'!$AD165))</f>
        <v/>
      </c>
    </row>
    <row r="166" spans="1:31" x14ac:dyDescent="0.45">
      <c r="A166" s="43" t="str">
        <f>IF(ISBLANK(Games!$B166), "",Games!A166)</f>
        <v/>
      </c>
      <c r="B166" s="43" t="str">
        <f>IF(ISBLANK(Games!$B166), "",Games!B166)</f>
        <v/>
      </c>
      <c r="C166" s="43" t="str">
        <f>IF(ISBLANK(Games!$B166), "",Games!C166)</f>
        <v/>
      </c>
      <c r="D166" s="44" t="str">
        <f>IF(ISBLANK(Games!$B166), "",Games!D166)</f>
        <v/>
      </c>
      <c r="E166" s="44" t="str">
        <f>IF(ISBLANK(Games!$B166), "",Games!E166)</f>
        <v/>
      </c>
      <c r="F166" s="45" t="e">
        <f>'Calc - Win Probability'!N166</f>
        <v>#N/A</v>
      </c>
      <c r="G166" s="23" t="str">
        <f>Games!H166</f>
        <v/>
      </c>
      <c r="H166" s="46" t="str">
        <f>IF(ISBLANK(Games!B166), "", IF('Prediction Log'!$D166&lt;0, 'Prediction Log'!$B166, 'Prediction Log'!$C166))</f>
        <v/>
      </c>
      <c r="I166" s="47" t="str">
        <f>IF(ISBLANK(Games!$B166), "",Games!F166)</f>
        <v/>
      </c>
      <c r="J166" s="47" t="e">
        <f>IF('Prediction Log'!$F166&gt;0.5, 'Prediction Log'!$B166, IF('Prediction Log'!$F166&lt;0.5, 'Prediction Log'!$C166, "PICK"))</f>
        <v>#N/A</v>
      </c>
      <c r="K166" s="48" t="str">
        <f>IF(ISBLANK(Games!B166), "",IF('Prediction Log'!$J166='Prediction Log'!$B166, 'Prediction Log'!$F166, 1-'Prediction Log'!$F166))</f>
        <v/>
      </c>
      <c r="L166" s="49" t="str">
        <f>IF(ISBLANK(Games!$B166), "",Games!I166)</f>
        <v/>
      </c>
      <c r="M166" s="60" t="str">
        <f>IF(ISBLANK(Table3[[#This Row],[Home Final]]), "",IF(Table3[[#This Row],[Home Final]]&gt;Table3[[#This Row],[Away Final]],Table3[[#This Row],[Home]],Table3[[#This Row],[Away]]))</f>
        <v/>
      </c>
      <c r="N166" s="50"/>
      <c r="O166" s="50"/>
      <c r="P166" s="21" t="str">
        <f>IF(ISBLANK('Prediction Log'!$N166), "",'Prediction Log'!$O166-'Prediction Log'!$N166)</f>
        <v/>
      </c>
      <c r="Q166" s="51" t="str">
        <f>IF(ISBLANK('Prediction Log'!$N166), "",IF('Prediction Log'!$M166&lt;&gt;'Prediction Log'!$H166, "Y", IF(AND('Prediction Log'!$M166='Prediction Log'!$H166, ABS((-1*'Prediction Log'!$P166))&gt;ABS('Prediction Log'!$D166)), "Y", IF('Prediction Log'!$D166='Prediction Log'!$P166, "PUSH", "N"))))</f>
        <v/>
      </c>
      <c r="R166" s="52" t="str">
        <f>IF(ISBLANK('Prediction Log'!$N166), "",IF('Prediction Log'!$P166&lt;'Prediction Log'!$D166, "Y", IF('Prediction Log'!$P166='Prediction Log'!$D166, "PUSH", "N")))</f>
        <v/>
      </c>
      <c r="S166" s="52" t="str">
        <f>IF(ISBLANK('Prediction Log'!$N166), "",IF('Prediction Log'!$P166&lt;'Prediction Log'!$E166, "Y", IF('Prediction Log'!$P166='Prediction Log'!$E166, "PUSH", "N")))</f>
        <v/>
      </c>
      <c r="T166" s="53" t="str">
        <f>IF(ISBLANK('Prediction Log'!$N166),"",IF('Prediction Log'!$M166='Prediction Log'!$H166, "Y", "N"))</f>
        <v/>
      </c>
      <c r="U166" s="53" t="str">
        <f>Table3[[#This Row],[Home Team Covered Market]]</f>
        <v/>
      </c>
      <c r="V166" s="53" t="str">
        <f>IF(ISBLANK('Prediction Log'!$N166), "",IF(AND('Prediction Log'!$T166="Y", 'Prediction Log'!$U166="Y"), "Y", "N"))</f>
        <v/>
      </c>
      <c r="W166" s="54" t="str">
        <f>IF(ISBLANK('Prediction Log'!$N166),"",IF('Prediction Log'!$M166='Prediction Log'!$I166, "Y", "N"))</f>
        <v/>
      </c>
      <c r="X166" s="54" t="str">
        <f>IF(ISBLANK('Prediction Log'!$N166), "", IF(Table3[[#This Row],[Home Team Covered Market]]=Games!H166, "Y", "N"))</f>
        <v/>
      </c>
      <c r="Y166" s="55" t="str">
        <f>IF(ISBLANK('Prediction Log'!$N166), "",IF('Prediction Log'!$J166='Prediction Log'!$M166, "Y", "N"))</f>
        <v/>
      </c>
      <c r="Z166" s="54" t="str">
        <f>IF(ISBLANK('Prediction Log'!$N166), "",IF('Prediction Log'!$I166&lt;&gt;'Prediction Log'!$M166, "N",IF(AND('Prediction Log'!$E166&gt;0, 'Prediction Log'!$P166&gt;'Prediction Log'!$E166, 'Prediction Log'!$I166='Prediction Log'!$C166), "Y", IF(AND('Prediction Log'!$E166&lt;0, 'Prediction Log'!$P166&lt;'Prediction Log'!$E166,'Prediction Log'!$I166='Prediction Log'!$B166 ), "Y", IF('Prediction Log'!$P166='Prediction Log'!$E166, "PUSH", "N")))))</f>
        <v/>
      </c>
      <c r="AA166" s="54" t="str">
        <f>IF(ISBLANK('Prediction Log'!$N166), "",IF(AND('Prediction Log'!$W166="Y", 'Prediction Log'!$X166="Y"), "Y", "N"))</f>
        <v/>
      </c>
      <c r="AB166" s="53" t="str">
        <f>IF(ISBLANK('Prediction Log'!$N166), "",IF('Prediction Log'!$D166&gt;0, 'Prediction Log'!$P166-'Prediction Log'!$D166, IF('Prediction Log'!$D166&lt;0, -'Prediction Log'!$P166+'Prediction Log'!$D166, "NA")))</f>
        <v/>
      </c>
      <c r="AC166" s="53" t="str">
        <f>IF(ISBLANK('Prediction Log'!$N166), "",ABS('Prediction Log'!$AB166))</f>
        <v/>
      </c>
      <c r="AD166" s="54" t="str">
        <f>IF(ISBLANK('Prediction Log'!$N166), "",IF('Prediction Log'!$E166&gt;0, 'Prediction Log'!$P166-'Prediction Log'!$E166, IF('Prediction Log'!$E166&lt;0, -'Prediction Log'!$P166+'Prediction Log'!$E166, "NA")))</f>
        <v/>
      </c>
      <c r="AE166" s="54" t="str">
        <f>IF(ISBLANK('Prediction Log'!$N166), "",ABS('Prediction Log'!$AD166))</f>
        <v/>
      </c>
    </row>
    <row r="167" spans="1:31" x14ac:dyDescent="0.45">
      <c r="A167" s="56" t="str">
        <f>IF(ISBLANK(Games!$B167), "",Games!A167)</f>
        <v/>
      </c>
      <c r="B167" s="56" t="str">
        <f>IF(ISBLANK(Games!$B167), "",Games!B167)</f>
        <v/>
      </c>
      <c r="C167" s="56" t="str">
        <f>IF(ISBLANK(Games!$B167), "",Games!C167)</f>
        <v/>
      </c>
      <c r="D167" s="57" t="str">
        <f>IF(ISBLANK(Games!$B167), "",Games!D167)</f>
        <v/>
      </c>
      <c r="E167" s="57" t="str">
        <f>IF(ISBLANK(Games!$B167), "",Games!E167)</f>
        <v/>
      </c>
      <c r="F167" s="45" t="e">
        <f>'Calc - Win Probability'!N167</f>
        <v>#N/A</v>
      </c>
      <c r="G167" s="23" t="str">
        <f>Games!H167</f>
        <v/>
      </c>
      <c r="H167" s="46" t="str">
        <f>IF(ISBLANK(Games!B167), "", IF('Prediction Log'!$D167&lt;0, 'Prediction Log'!$B167, 'Prediction Log'!$C167))</f>
        <v/>
      </c>
      <c r="I167" s="47" t="str">
        <f>IF(ISBLANK(Games!$B167), "",Games!F167)</f>
        <v/>
      </c>
      <c r="J167" s="47" t="e">
        <f>IF('Prediction Log'!$F167&gt;0.5, 'Prediction Log'!$B167, IF('Prediction Log'!$F167&lt;0.5, 'Prediction Log'!$C167, "PICK"))</f>
        <v>#N/A</v>
      </c>
      <c r="K167" s="48" t="str">
        <f>IF(ISBLANK(Games!B167), "",IF('Prediction Log'!$J167='Prediction Log'!$B167, 'Prediction Log'!$F167, 1-'Prediction Log'!$F167))</f>
        <v/>
      </c>
      <c r="L167" s="49" t="str">
        <f>IF(ISBLANK(Games!$B167), "",Games!I167)</f>
        <v/>
      </c>
      <c r="M167" s="60" t="str">
        <f>IF(ISBLANK(Table3[[#This Row],[Home Final]]), "",IF(Table3[[#This Row],[Home Final]]&gt;Table3[[#This Row],[Away Final]],Table3[[#This Row],[Home]],Table3[[#This Row],[Away]]))</f>
        <v/>
      </c>
      <c r="N167" s="50"/>
      <c r="O167" s="50"/>
      <c r="P167" s="21" t="str">
        <f>IF(ISBLANK('Prediction Log'!$N167), "",'Prediction Log'!$O167-'Prediction Log'!$N167)</f>
        <v/>
      </c>
      <c r="Q167" s="51" t="str">
        <f>IF(ISBLANK('Prediction Log'!$N167), "",IF('Prediction Log'!$M167&lt;&gt;'Prediction Log'!$H167, "Y", IF(AND('Prediction Log'!$M167='Prediction Log'!$H167, ABS((-1*'Prediction Log'!$P167))&gt;ABS('Prediction Log'!$D167)), "Y", IF('Prediction Log'!$D167='Prediction Log'!$P167, "PUSH", "N"))))</f>
        <v/>
      </c>
      <c r="R167" s="52" t="str">
        <f>IF(ISBLANK('Prediction Log'!$N167), "",IF('Prediction Log'!$P167&lt;'Prediction Log'!$D167, "Y", IF('Prediction Log'!$P167='Prediction Log'!$D167, "PUSH", "N")))</f>
        <v/>
      </c>
      <c r="S167" s="52" t="str">
        <f>IF(ISBLANK('Prediction Log'!$N167), "",IF('Prediction Log'!$P167&lt;'Prediction Log'!$E167, "Y", IF('Prediction Log'!$P167='Prediction Log'!$E167, "PUSH", "N")))</f>
        <v/>
      </c>
      <c r="T167" s="53" t="str">
        <f>IF(ISBLANK('Prediction Log'!$N167),"",IF('Prediction Log'!$M167='Prediction Log'!$H167, "Y", "N"))</f>
        <v/>
      </c>
      <c r="U167" s="53" t="str">
        <f>Table3[[#This Row],[Home Team Covered Market]]</f>
        <v/>
      </c>
      <c r="V167" s="53" t="str">
        <f>IF(ISBLANK('Prediction Log'!$N167), "",IF(AND('Prediction Log'!$T167="Y", 'Prediction Log'!$U167="Y"), "Y", "N"))</f>
        <v/>
      </c>
      <c r="W167" s="54" t="str">
        <f>IF(ISBLANK('Prediction Log'!$N167),"",IF('Prediction Log'!$M167='Prediction Log'!$I167, "Y", "N"))</f>
        <v/>
      </c>
      <c r="X167" s="54" t="str">
        <f>IF(ISBLANK('Prediction Log'!$N167), "", IF(Table3[[#This Row],[Home Team Covered Market]]=Games!H167, "Y", "N"))</f>
        <v/>
      </c>
      <c r="Y167" s="55" t="str">
        <f>IF(ISBLANK('Prediction Log'!$N167), "",IF('Prediction Log'!$J167='Prediction Log'!$M167, "Y", "N"))</f>
        <v/>
      </c>
      <c r="Z167" s="54" t="str">
        <f>IF(ISBLANK('Prediction Log'!$N167), "",IF('Prediction Log'!$I167&lt;&gt;'Prediction Log'!$M167, "N",IF(AND('Prediction Log'!$E167&gt;0, 'Prediction Log'!$P167&gt;'Prediction Log'!$E167, 'Prediction Log'!$I167='Prediction Log'!$C167), "Y", IF(AND('Prediction Log'!$E167&lt;0, 'Prediction Log'!$P167&lt;'Prediction Log'!$E167,'Prediction Log'!$I167='Prediction Log'!$B167 ), "Y", IF('Prediction Log'!$P167='Prediction Log'!$E167, "PUSH", "N")))))</f>
        <v/>
      </c>
      <c r="AA167" s="54" t="str">
        <f>IF(ISBLANK('Prediction Log'!$N167), "",IF(AND('Prediction Log'!$W167="Y", 'Prediction Log'!$X167="Y"), "Y", "N"))</f>
        <v/>
      </c>
      <c r="AB167" s="53" t="str">
        <f>IF(ISBLANK('Prediction Log'!$N167), "",IF('Prediction Log'!$D167&gt;0, 'Prediction Log'!$P167-'Prediction Log'!$D167, IF('Prediction Log'!$D167&lt;0, -'Prediction Log'!$P167+'Prediction Log'!$D167, "NA")))</f>
        <v/>
      </c>
      <c r="AC167" s="53" t="str">
        <f>IF(ISBLANK('Prediction Log'!$N167), "",ABS('Prediction Log'!$AB167))</f>
        <v/>
      </c>
      <c r="AD167" s="54" t="str">
        <f>IF(ISBLANK('Prediction Log'!$N167), "",IF('Prediction Log'!$E167&gt;0, 'Prediction Log'!$P167-'Prediction Log'!$E167, IF('Prediction Log'!$E167&lt;0, -'Prediction Log'!$P167+'Prediction Log'!$E167, "NA")))</f>
        <v/>
      </c>
      <c r="AE167" s="54" t="str">
        <f>IF(ISBLANK('Prediction Log'!$N167), "",ABS('Prediction Log'!$AD167))</f>
        <v/>
      </c>
    </row>
    <row r="168" spans="1:31" x14ac:dyDescent="0.45">
      <c r="A168" s="43" t="str">
        <f>IF(ISBLANK(Games!$B168), "",Games!A168)</f>
        <v/>
      </c>
      <c r="B168" s="43" t="str">
        <f>IF(ISBLANK(Games!$B168), "",Games!B168)</f>
        <v/>
      </c>
      <c r="C168" s="43" t="str">
        <f>IF(ISBLANK(Games!$B168), "",Games!C168)</f>
        <v/>
      </c>
      <c r="D168" s="44" t="str">
        <f>IF(ISBLANK(Games!$B168), "",Games!D168)</f>
        <v/>
      </c>
      <c r="E168" s="44" t="str">
        <f>IF(ISBLANK(Games!$B168), "",Games!E168)</f>
        <v/>
      </c>
      <c r="F168" s="45" t="e">
        <f>'Calc - Win Probability'!N168</f>
        <v>#N/A</v>
      </c>
      <c r="G168" s="23" t="str">
        <f>Games!H168</f>
        <v/>
      </c>
      <c r="H168" s="46" t="str">
        <f>IF(ISBLANK(Games!B168), "", IF('Prediction Log'!$D168&lt;0, 'Prediction Log'!$B168, 'Prediction Log'!$C168))</f>
        <v/>
      </c>
      <c r="I168" s="47" t="str">
        <f>IF(ISBLANK(Games!$B168), "",Games!F168)</f>
        <v/>
      </c>
      <c r="J168" s="47" t="e">
        <f>IF('Prediction Log'!$F168&gt;0.5, 'Prediction Log'!$B168, IF('Prediction Log'!$F168&lt;0.5, 'Prediction Log'!$C168, "PICK"))</f>
        <v>#N/A</v>
      </c>
      <c r="K168" s="48" t="str">
        <f>IF(ISBLANK(Games!B168), "",IF('Prediction Log'!$J168='Prediction Log'!$B168, 'Prediction Log'!$F168, 1-'Prediction Log'!$F168))</f>
        <v/>
      </c>
      <c r="L168" s="49" t="str">
        <f>IF(ISBLANK(Games!$B168), "",Games!I168)</f>
        <v/>
      </c>
      <c r="M168" s="60" t="str">
        <f>IF(ISBLANK(Table3[[#This Row],[Home Final]]), "",IF(Table3[[#This Row],[Home Final]]&gt;Table3[[#This Row],[Away Final]],Table3[[#This Row],[Home]],Table3[[#This Row],[Away]]))</f>
        <v/>
      </c>
      <c r="N168" s="50"/>
      <c r="O168" s="50"/>
      <c r="P168" s="21" t="str">
        <f>IF(ISBLANK('Prediction Log'!$N168), "",'Prediction Log'!$O168-'Prediction Log'!$N168)</f>
        <v/>
      </c>
      <c r="Q168" s="51" t="str">
        <f>IF(ISBLANK('Prediction Log'!$N168), "",IF('Prediction Log'!$M168&lt;&gt;'Prediction Log'!$H168, "Y", IF(AND('Prediction Log'!$M168='Prediction Log'!$H168, ABS((-1*'Prediction Log'!$P168))&gt;ABS('Prediction Log'!$D168)), "Y", IF('Prediction Log'!$D168='Prediction Log'!$P168, "PUSH", "N"))))</f>
        <v/>
      </c>
      <c r="R168" s="52" t="str">
        <f>IF(ISBLANK('Prediction Log'!$N168), "",IF('Prediction Log'!$P168&lt;'Prediction Log'!$D168, "Y", IF('Prediction Log'!$P168='Prediction Log'!$D168, "PUSH", "N")))</f>
        <v/>
      </c>
      <c r="S168" s="52" t="str">
        <f>IF(ISBLANK('Prediction Log'!$N168), "",IF('Prediction Log'!$P168&lt;'Prediction Log'!$E168, "Y", IF('Prediction Log'!$P168='Prediction Log'!$E168, "PUSH", "N")))</f>
        <v/>
      </c>
      <c r="T168" s="53" t="str">
        <f>IF(ISBLANK('Prediction Log'!$N168),"",IF('Prediction Log'!$M168='Prediction Log'!$H168, "Y", "N"))</f>
        <v/>
      </c>
      <c r="U168" s="53" t="str">
        <f>Table3[[#This Row],[Home Team Covered Market]]</f>
        <v/>
      </c>
      <c r="V168" s="53" t="str">
        <f>IF(ISBLANK('Prediction Log'!$N168), "",IF(AND('Prediction Log'!$T168="Y", 'Prediction Log'!$U168="Y"), "Y", "N"))</f>
        <v/>
      </c>
      <c r="W168" s="54" t="str">
        <f>IF(ISBLANK('Prediction Log'!$N168),"",IF('Prediction Log'!$M168='Prediction Log'!$I168, "Y", "N"))</f>
        <v/>
      </c>
      <c r="X168" s="54" t="str">
        <f>IF(ISBLANK('Prediction Log'!$N168), "", IF(Table3[[#This Row],[Home Team Covered Market]]=Games!H168, "Y", "N"))</f>
        <v/>
      </c>
      <c r="Y168" s="55" t="str">
        <f>IF(ISBLANK('Prediction Log'!$N168), "",IF('Prediction Log'!$J168='Prediction Log'!$M168, "Y", "N"))</f>
        <v/>
      </c>
      <c r="Z168" s="54" t="str">
        <f>IF(ISBLANK('Prediction Log'!$N168), "",IF('Prediction Log'!$I168&lt;&gt;'Prediction Log'!$M168, "N",IF(AND('Prediction Log'!$E168&gt;0, 'Prediction Log'!$P168&gt;'Prediction Log'!$E168, 'Prediction Log'!$I168='Prediction Log'!$C168), "Y", IF(AND('Prediction Log'!$E168&lt;0, 'Prediction Log'!$P168&lt;'Prediction Log'!$E168,'Prediction Log'!$I168='Prediction Log'!$B168 ), "Y", IF('Prediction Log'!$P168='Prediction Log'!$E168, "PUSH", "N")))))</f>
        <v/>
      </c>
      <c r="AA168" s="54" t="str">
        <f>IF(ISBLANK('Prediction Log'!$N168), "",IF(AND('Prediction Log'!$W168="Y", 'Prediction Log'!$X168="Y"), "Y", "N"))</f>
        <v/>
      </c>
      <c r="AB168" s="53" t="str">
        <f>IF(ISBLANK('Prediction Log'!$N168), "",IF('Prediction Log'!$D168&gt;0, 'Prediction Log'!$P168-'Prediction Log'!$D168, IF('Prediction Log'!$D168&lt;0, -'Prediction Log'!$P168+'Prediction Log'!$D168, "NA")))</f>
        <v/>
      </c>
      <c r="AC168" s="53" t="str">
        <f>IF(ISBLANK('Prediction Log'!$N168), "",ABS('Prediction Log'!$AB168))</f>
        <v/>
      </c>
      <c r="AD168" s="54" t="str">
        <f>IF(ISBLANK('Prediction Log'!$N168), "",IF('Prediction Log'!$E168&gt;0, 'Prediction Log'!$P168-'Prediction Log'!$E168, IF('Prediction Log'!$E168&lt;0, -'Prediction Log'!$P168+'Prediction Log'!$E168, "NA")))</f>
        <v/>
      </c>
      <c r="AE168" s="54" t="str">
        <f>IF(ISBLANK('Prediction Log'!$N168), "",ABS('Prediction Log'!$AD168))</f>
        <v/>
      </c>
    </row>
    <row r="169" spans="1:31" x14ac:dyDescent="0.45">
      <c r="A169" s="56" t="str">
        <f>IF(ISBLANK(Games!$B169), "",Games!A169)</f>
        <v/>
      </c>
      <c r="B169" s="56" t="str">
        <f>IF(ISBLANK(Games!$B169), "",Games!B169)</f>
        <v/>
      </c>
      <c r="C169" s="56" t="str">
        <f>IF(ISBLANK(Games!$B169), "",Games!C169)</f>
        <v/>
      </c>
      <c r="D169" s="57" t="str">
        <f>IF(ISBLANK(Games!$B169), "",Games!D169)</f>
        <v/>
      </c>
      <c r="E169" s="57" t="str">
        <f>IF(ISBLANK(Games!$B169), "",Games!E169)</f>
        <v/>
      </c>
      <c r="F169" s="45" t="e">
        <f>'Calc - Win Probability'!N169</f>
        <v>#N/A</v>
      </c>
      <c r="G169" s="23" t="str">
        <f>Games!H169</f>
        <v/>
      </c>
      <c r="H169" s="46" t="str">
        <f>IF(ISBLANK(Games!B169), "", IF('Prediction Log'!$D169&lt;0, 'Prediction Log'!$B169, 'Prediction Log'!$C169))</f>
        <v/>
      </c>
      <c r="I169" s="47" t="str">
        <f>IF(ISBLANK(Games!$B169), "",Games!F169)</f>
        <v/>
      </c>
      <c r="J169" s="47" t="e">
        <f>IF('Prediction Log'!$F169&gt;0.5, 'Prediction Log'!$B169, IF('Prediction Log'!$F169&lt;0.5, 'Prediction Log'!$C169, "PICK"))</f>
        <v>#N/A</v>
      </c>
      <c r="K169" s="48" t="str">
        <f>IF(ISBLANK(Games!B169), "",IF('Prediction Log'!$J169='Prediction Log'!$B169, 'Prediction Log'!$F169, 1-'Prediction Log'!$F169))</f>
        <v/>
      </c>
      <c r="L169" s="49" t="str">
        <f>IF(ISBLANK(Games!$B169), "",Games!I169)</f>
        <v/>
      </c>
      <c r="M169" s="60" t="str">
        <f>IF(ISBLANK(Table3[[#This Row],[Home Final]]), "",IF(Table3[[#This Row],[Home Final]]&gt;Table3[[#This Row],[Away Final]],Table3[[#This Row],[Home]],Table3[[#This Row],[Away]]))</f>
        <v/>
      </c>
      <c r="N169" s="50"/>
      <c r="O169" s="50"/>
      <c r="P169" s="21" t="str">
        <f>IF(ISBLANK('Prediction Log'!$N169), "",'Prediction Log'!$O169-'Prediction Log'!$N169)</f>
        <v/>
      </c>
      <c r="Q169" s="51" t="str">
        <f>IF(ISBLANK('Prediction Log'!$N169), "",IF('Prediction Log'!$M169&lt;&gt;'Prediction Log'!$H169, "Y", IF(AND('Prediction Log'!$M169='Prediction Log'!$H169, ABS((-1*'Prediction Log'!$P169))&gt;ABS('Prediction Log'!$D169)), "Y", IF('Prediction Log'!$D169='Prediction Log'!$P169, "PUSH", "N"))))</f>
        <v/>
      </c>
      <c r="R169" s="52" t="str">
        <f>IF(ISBLANK('Prediction Log'!$N169), "",IF('Prediction Log'!$P169&lt;'Prediction Log'!$D169, "Y", IF('Prediction Log'!$P169='Prediction Log'!$D169, "PUSH", "N")))</f>
        <v/>
      </c>
      <c r="S169" s="52" t="str">
        <f>IF(ISBLANK('Prediction Log'!$N169), "",IF('Prediction Log'!$P169&lt;'Prediction Log'!$E169, "Y", IF('Prediction Log'!$P169='Prediction Log'!$E169, "PUSH", "N")))</f>
        <v/>
      </c>
      <c r="T169" s="53" t="str">
        <f>IF(ISBLANK('Prediction Log'!$N169),"",IF('Prediction Log'!$M169='Prediction Log'!$H169, "Y", "N"))</f>
        <v/>
      </c>
      <c r="U169" s="53" t="str">
        <f>Table3[[#This Row],[Home Team Covered Market]]</f>
        <v/>
      </c>
      <c r="V169" s="53" t="str">
        <f>IF(ISBLANK('Prediction Log'!$N169), "",IF(AND('Prediction Log'!$T169="Y", 'Prediction Log'!$U169="Y"), "Y", "N"))</f>
        <v/>
      </c>
      <c r="W169" s="54" t="str">
        <f>IF(ISBLANK('Prediction Log'!$N169),"",IF('Prediction Log'!$M169='Prediction Log'!$I169, "Y", "N"))</f>
        <v/>
      </c>
      <c r="X169" s="54" t="str">
        <f>IF(ISBLANK('Prediction Log'!$N169), "", IF(Table3[[#This Row],[Home Team Covered Market]]=Games!H169, "Y", "N"))</f>
        <v/>
      </c>
      <c r="Y169" s="55" t="str">
        <f>IF(ISBLANK('Prediction Log'!$N169), "",IF('Prediction Log'!$J169='Prediction Log'!$M169, "Y", "N"))</f>
        <v/>
      </c>
      <c r="Z169" s="54" t="str">
        <f>IF(ISBLANK('Prediction Log'!$N169), "",IF('Prediction Log'!$I169&lt;&gt;'Prediction Log'!$M169, "N",IF(AND('Prediction Log'!$E169&gt;0, 'Prediction Log'!$P169&gt;'Prediction Log'!$E169, 'Prediction Log'!$I169='Prediction Log'!$C169), "Y", IF(AND('Prediction Log'!$E169&lt;0, 'Prediction Log'!$P169&lt;'Prediction Log'!$E169,'Prediction Log'!$I169='Prediction Log'!$B169 ), "Y", IF('Prediction Log'!$P169='Prediction Log'!$E169, "PUSH", "N")))))</f>
        <v/>
      </c>
      <c r="AA169" s="54" t="str">
        <f>IF(ISBLANK('Prediction Log'!$N169), "",IF(AND('Prediction Log'!$W169="Y", 'Prediction Log'!$X169="Y"), "Y", "N"))</f>
        <v/>
      </c>
      <c r="AB169" s="53" t="str">
        <f>IF(ISBLANK('Prediction Log'!$N169), "",IF('Prediction Log'!$D169&gt;0, 'Prediction Log'!$P169-'Prediction Log'!$D169, IF('Prediction Log'!$D169&lt;0, -'Prediction Log'!$P169+'Prediction Log'!$D169, "NA")))</f>
        <v/>
      </c>
      <c r="AC169" s="53" t="str">
        <f>IF(ISBLANK('Prediction Log'!$N169), "",ABS('Prediction Log'!$AB169))</f>
        <v/>
      </c>
      <c r="AD169" s="54" t="str">
        <f>IF(ISBLANK('Prediction Log'!$N169), "",IF('Prediction Log'!$E169&gt;0, 'Prediction Log'!$P169-'Prediction Log'!$E169, IF('Prediction Log'!$E169&lt;0, -'Prediction Log'!$P169+'Prediction Log'!$E169, "NA")))</f>
        <v/>
      </c>
      <c r="AE169" s="54" t="str">
        <f>IF(ISBLANK('Prediction Log'!$N169), "",ABS('Prediction Log'!$AD169))</f>
        <v/>
      </c>
    </row>
    <row r="170" spans="1:31" x14ac:dyDescent="0.45">
      <c r="A170" s="43" t="str">
        <f>IF(ISBLANK(Games!$B170), "",Games!A170)</f>
        <v/>
      </c>
      <c r="B170" s="43" t="str">
        <f>IF(ISBLANK(Games!$B170), "",Games!B170)</f>
        <v/>
      </c>
      <c r="C170" s="43" t="str">
        <f>IF(ISBLANK(Games!$B170), "",Games!C170)</f>
        <v/>
      </c>
      <c r="D170" s="44" t="str">
        <f>IF(ISBLANK(Games!$B170), "",Games!D170)</f>
        <v/>
      </c>
      <c r="E170" s="44" t="str">
        <f>IF(ISBLANK(Games!$B170), "",Games!E170)</f>
        <v/>
      </c>
      <c r="F170" s="45" t="e">
        <f>'Calc - Win Probability'!N170</f>
        <v>#N/A</v>
      </c>
      <c r="G170" s="23" t="str">
        <f>Games!H170</f>
        <v/>
      </c>
      <c r="H170" s="46" t="str">
        <f>IF(ISBLANK(Games!B170), "", IF('Prediction Log'!$D170&lt;0, 'Prediction Log'!$B170, 'Prediction Log'!$C170))</f>
        <v/>
      </c>
      <c r="I170" s="47" t="str">
        <f>IF(ISBLANK(Games!$B170), "",Games!F170)</f>
        <v/>
      </c>
      <c r="J170" s="47" t="e">
        <f>IF('Prediction Log'!$F170&gt;0.5, 'Prediction Log'!$B170, IF('Prediction Log'!$F170&lt;0.5, 'Prediction Log'!$C170, "PICK"))</f>
        <v>#N/A</v>
      </c>
      <c r="K170" s="48" t="str">
        <f>IF(ISBLANK(Games!B170), "",IF('Prediction Log'!$J170='Prediction Log'!$B170, 'Prediction Log'!$F170, 1-'Prediction Log'!$F170))</f>
        <v/>
      </c>
      <c r="L170" s="49" t="str">
        <f>IF(ISBLANK(Games!$B170), "",Games!I170)</f>
        <v/>
      </c>
      <c r="M170" s="60" t="str">
        <f>IF(ISBLANK(Table3[[#This Row],[Home Final]]), "",IF(Table3[[#This Row],[Home Final]]&gt;Table3[[#This Row],[Away Final]],Table3[[#This Row],[Home]],Table3[[#This Row],[Away]]))</f>
        <v/>
      </c>
      <c r="N170" s="50"/>
      <c r="O170" s="50"/>
      <c r="P170" s="21" t="str">
        <f>IF(ISBLANK('Prediction Log'!$N170), "",'Prediction Log'!$O170-'Prediction Log'!$N170)</f>
        <v/>
      </c>
      <c r="Q170" s="51" t="str">
        <f>IF(ISBLANK('Prediction Log'!$N170), "",IF('Prediction Log'!$M170&lt;&gt;'Prediction Log'!$H170, "Y", IF(AND('Prediction Log'!$M170='Prediction Log'!$H170, ABS((-1*'Prediction Log'!$P170))&gt;ABS('Prediction Log'!$D170)), "Y", IF('Prediction Log'!$D170='Prediction Log'!$P170, "PUSH", "N"))))</f>
        <v/>
      </c>
      <c r="R170" s="52" t="str">
        <f>IF(ISBLANK('Prediction Log'!$N170), "",IF('Prediction Log'!$P170&lt;'Prediction Log'!$D170, "Y", IF('Prediction Log'!$P170='Prediction Log'!$D170, "PUSH", "N")))</f>
        <v/>
      </c>
      <c r="S170" s="52" t="str">
        <f>IF(ISBLANK('Prediction Log'!$N170), "",IF('Prediction Log'!$P170&lt;'Prediction Log'!$E170, "Y", IF('Prediction Log'!$P170='Prediction Log'!$E170, "PUSH", "N")))</f>
        <v/>
      </c>
      <c r="T170" s="53" t="str">
        <f>IF(ISBLANK('Prediction Log'!$N170),"",IF('Prediction Log'!$M170='Prediction Log'!$H170, "Y", "N"))</f>
        <v/>
      </c>
      <c r="U170" s="53" t="str">
        <f>Table3[[#This Row],[Home Team Covered Market]]</f>
        <v/>
      </c>
      <c r="V170" s="53" t="str">
        <f>IF(ISBLANK('Prediction Log'!$N170), "",IF(AND('Prediction Log'!$T170="Y", 'Prediction Log'!$U170="Y"), "Y", "N"))</f>
        <v/>
      </c>
      <c r="W170" s="54" t="str">
        <f>IF(ISBLANK('Prediction Log'!$N170),"",IF('Prediction Log'!$M170='Prediction Log'!$I170, "Y", "N"))</f>
        <v/>
      </c>
      <c r="X170" s="54" t="str">
        <f>IF(ISBLANK('Prediction Log'!$N170), "", IF(Table3[[#This Row],[Home Team Covered Market]]=Games!H170, "Y", "N"))</f>
        <v/>
      </c>
      <c r="Y170" s="55" t="str">
        <f>IF(ISBLANK('Prediction Log'!$N170), "",IF('Prediction Log'!$J170='Prediction Log'!$M170, "Y", "N"))</f>
        <v/>
      </c>
      <c r="Z170" s="54" t="str">
        <f>IF(ISBLANK('Prediction Log'!$N170), "",IF('Prediction Log'!$I170&lt;&gt;'Prediction Log'!$M170, "N",IF(AND('Prediction Log'!$E170&gt;0, 'Prediction Log'!$P170&gt;'Prediction Log'!$E170, 'Prediction Log'!$I170='Prediction Log'!$C170), "Y", IF(AND('Prediction Log'!$E170&lt;0, 'Prediction Log'!$P170&lt;'Prediction Log'!$E170,'Prediction Log'!$I170='Prediction Log'!$B170 ), "Y", IF('Prediction Log'!$P170='Prediction Log'!$E170, "PUSH", "N")))))</f>
        <v/>
      </c>
      <c r="AA170" s="54" t="str">
        <f>IF(ISBLANK('Prediction Log'!$N170), "",IF(AND('Prediction Log'!$W170="Y", 'Prediction Log'!$X170="Y"), "Y", "N"))</f>
        <v/>
      </c>
      <c r="AB170" s="53" t="str">
        <f>IF(ISBLANK('Prediction Log'!$N170), "",IF('Prediction Log'!$D170&gt;0, 'Prediction Log'!$P170-'Prediction Log'!$D170, IF('Prediction Log'!$D170&lt;0, -'Prediction Log'!$P170+'Prediction Log'!$D170, "NA")))</f>
        <v/>
      </c>
      <c r="AC170" s="53" t="str">
        <f>IF(ISBLANK('Prediction Log'!$N170), "",ABS('Prediction Log'!$AB170))</f>
        <v/>
      </c>
      <c r="AD170" s="54" t="str">
        <f>IF(ISBLANK('Prediction Log'!$N170), "",IF('Prediction Log'!$E170&gt;0, 'Prediction Log'!$P170-'Prediction Log'!$E170, IF('Prediction Log'!$E170&lt;0, -'Prediction Log'!$P170+'Prediction Log'!$E170, "NA")))</f>
        <v/>
      </c>
      <c r="AE170" s="54" t="str">
        <f>IF(ISBLANK('Prediction Log'!$N170), "",ABS('Prediction Log'!$AD170))</f>
        <v/>
      </c>
    </row>
    <row r="171" spans="1:31" x14ac:dyDescent="0.45">
      <c r="A171" s="56" t="str">
        <f>IF(ISBLANK(Games!$B171), "",Games!A171)</f>
        <v/>
      </c>
      <c r="B171" s="56" t="str">
        <f>IF(ISBLANK(Games!$B171), "",Games!B171)</f>
        <v/>
      </c>
      <c r="C171" s="56" t="str">
        <f>IF(ISBLANK(Games!$B171), "",Games!C171)</f>
        <v/>
      </c>
      <c r="D171" s="57" t="str">
        <f>IF(ISBLANK(Games!$B171), "",Games!D171)</f>
        <v/>
      </c>
      <c r="E171" s="57" t="str">
        <f>IF(ISBLANK(Games!$B171), "",Games!E171)</f>
        <v/>
      </c>
      <c r="F171" s="45" t="e">
        <f>'Calc - Win Probability'!N171</f>
        <v>#N/A</v>
      </c>
      <c r="G171" s="23" t="str">
        <f>Games!H171</f>
        <v/>
      </c>
      <c r="H171" s="46" t="str">
        <f>IF(ISBLANK(Games!B171), "", IF('Prediction Log'!$D171&lt;0, 'Prediction Log'!$B171, 'Prediction Log'!$C171))</f>
        <v/>
      </c>
      <c r="I171" s="47" t="str">
        <f>IF(ISBLANK(Games!$B171), "",Games!F171)</f>
        <v/>
      </c>
      <c r="J171" s="47" t="e">
        <f>IF('Prediction Log'!$F171&gt;0.5, 'Prediction Log'!$B171, IF('Prediction Log'!$F171&lt;0.5, 'Prediction Log'!$C171, "PICK"))</f>
        <v>#N/A</v>
      </c>
      <c r="K171" s="48" t="str">
        <f>IF(ISBLANK(Games!B171), "",IF('Prediction Log'!$J171='Prediction Log'!$B171, 'Prediction Log'!$F171, 1-'Prediction Log'!$F171))</f>
        <v/>
      </c>
      <c r="L171" s="49" t="str">
        <f>IF(ISBLANK(Games!$B171), "",Games!I171)</f>
        <v/>
      </c>
      <c r="M171" s="60" t="str">
        <f>IF(ISBLANK(Table3[[#This Row],[Home Final]]), "",IF(Table3[[#This Row],[Home Final]]&gt;Table3[[#This Row],[Away Final]],Table3[[#This Row],[Home]],Table3[[#This Row],[Away]]))</f>
        <v/>
      </c>
      <c r="N171" s="50"/>
      <c r="O171" s="50"/>
      <c r="P171" s="21" t="str">
        <f>IF(ISBLANK('Prediction Log'!$N171), "",'Prediction Log'!$O171-'Prediction Log'!$N171)</f>
        <v/>
      </c>
      <c r="Q171" s="51" t="str">
        <f>IF(ISBLANK('Prediction Log'!$N171), "",IF('Prediction Log'!$M171&lt;&gt;'Prediction Log'!$H171, "Y", IF(AND('Prediction Log'!$M171='Prediction Log'!$H171, ABS((-1*'Prediction Log'!$P171))&gt;ABS('Prediction Log'!$D171)), "Y", IF('Prediction Log'!$D171='Prediction Log'!$P171, "PUSH", "N"))))</f>
        <v/>
      </c>
      <c r="R171" s="52" t="str">
        <f>IF(ISBLANK('Prediction Log'!$N171), "",IF('Prediction Log'!$P171&lt;'Prediction Log'!$D171, "Y", IF('Prediction Log'!$P171='Prediction Log'!$D171, "PUSH", "N")))</f>
        <v/>
      </c>
      <c r="S171" s="52" t="str">
        <f>IF(ISBLANK('Prediction Log'!$N171), "",IF('Prediction Log'!$P171&lt;'Prediction Log'!$E171, "Y", IF('Prediction Log'!$P171='Prediction Log'!$E171, "PUSH", "N")))</f>
        <v/>
      </c>
      <c r="T171" s="53" t="str">
        <f>IF(ISBLANK('Prediction Log'!$N171),"",IF('Prediction Log'!$M171='Prediction Log'!$H171, "Y", "N"))</f>
        <v/>
      </c>
      <c r="U171" s="53" t="str">
        <f>Table3[[#This Row],[Home Team Covered Market]]</f>
        <v/>
      </c>
      <c r="V171" s="53" t="str">
        <f>IF(ISBLANK('Prediction Log'!$N171), "",IF(AND('Prediction Log'!$T171="Y", 'Prediction Log'!$U171="Y"), "Y", "N"))</f>
        <v/>
      </c>
      <c r="W171" s="54" t="str">
        <f>IF(ISBLANK('Prediction Log'!$N171),"",IF('Prediction Log'!$M171='Prediction Log'!$I171, "Y", "N"))</f>
        <v/>
      </c>
      <c r="X171" s="54" t="str">
        <f>IF(ISBLANK('Prediction Log'!$N171), "", IF(Table3[[#This Row],[Home Team Covered Market]]=Games!H171, "Y", "N"))</f>
        <v/>
      </c>
      <c r="Y171" s="55" t="str">
        <f>IF(ISBLANK('Prediction Log'!$N171), "",IF('Prediction Log'!$J171='Prediction Log'!$M171, "Y", "N"))</f>
        <v/>
      </c>
      <c r="Z171" s="54" t="str">
        <f>IF(ISBLANK('Prediction Log'!$N171), "",IF('Prediction Log'!$I171&lt;&gt;'Prediction Log'!$M171, "N",IF(AND('Prediction Log'!$E171&gt;0, 'Prediction Log'!$P171&gt;'Prediction Log'!$E171, 'Prediction Log'!$I171='Prediction Log'!$C171), "Y", IF(AND('Prediction Log'!$E171&lt;0, 'Prediction Log'!$P171&lt;'Prediction Log'!$E171,'Prediction Log'!$I171='Prediction Log'!$B171 ), "Y", IF('Prediction Log'!$P171='Prediction Log'!$E171, "PUSH", "N")))))</f>
        <v/>
      </c>
      <c r="AA171" s="54" t="str">
        <f>IF(ISBLANK('Prediction Log'!$N171), "",IF(AND('Prediction Log'!$W171="Y", 'Prediction Log'!$X171="Y"), "Y", "N"))</f>
        <v/>
      </c>
      <c r="AB171" s="53" t="str">
        <f>IF(ISBLANK('Prediction Log'!$N171), "",IF('Prediction Log'!$D171&gt;0, 'Prediction Log'!$P171-'Prediction Log'!$D171, IF('Prediction Log'!$D171&lt;0, -'Prediction Log'!$P171+'Prediction Log'!$D171, "NA")))</f>
        <v/>
      </c>
      <c r="AC171" s="53" t="str">
        <f>IF(ISBLANK('Prediction Log'!$N171), "",ABS('Prediction Log'!$AB171))</f>
        <v/>
      </c>
      <c r="AD171" s="54" t="str">
        <f>IF(ISBLANK('Prediction Log'!$N171), "",IF('Prediction Log'!$E171&gt;0, 'Prediction Log'!$P171-'Prediction Log'!$E171, IF('Prediction Log'!$E171&lt;0, -'Prediction Log'!$P171+'Prediction Log'!$E171, "NA")))</f>
        <v/>
      </c>
      <c r="AE171" s="54" t="str">
        <f>IF(ISBLANK('Prediction Log'!$N171), "",ABS('Prediction Log'!$AD171))</f>
        <v/>
      </c>
    </row>
    <row r="172" spans="1:31" x14ac:dyDescent="0.45">
      <c r="A172" s="43" t="str">
        <f>IF(ISBLANK(Games!$B172), "",Games!A172)</f>
        <v/>
      </c>
      <c r="B172" s="43" t="str">
        <f>IF(ISBLANK(Games!$B172), "",Games!B172)</f>
        <v/>
      </c>
      <c r="C172" s="43" t="str">
        <f>IF(ISBLANK(Games!$B172), "",Games!C172)</f>
        <v/>
      </c>
      <c r="D172" s="44" t="str">
        <f>IF(ISBLANK(Games!$B172), "",Games!D172)</f>
        <v/>
      </c>
      <c r="E172" s="44" t="str">
        <f>IF(ISBLANK(Games!$B172), "",Games!E172)</f>
        <v/>
      </c>
      <c r="F172" s="45" t="e">
        <f>'Calc - Win Probability'!N172</f>
        <v>#N/A</v>
      </c>
      <c r="G172" s="23" t="str">
        <f>Games!H172</f>
        <v/>
      </c>
      <c r="H172" s="46" t="str">
        <f>IF(ISBLANK(Games!B172), "", IF('Prediction Log'!$D172&lt;0, 'Prediction Log'!$B172, 'Prediction Log'!$C172))</f>
        <v/>
      </c>
      <c r="I172" s="47" t="str">
        <f>IF(ISBLANK(Games!$B172), "",Games!F172)</f>
        <v/>
      </c>
      <c r="J172" s="47" t="e">
        <f>IF('Prediction Log'!$F172&gt;0.5, 'Prediction Log'!$B172, IF('Prediction Log'!$F172&lt;0.5, 'Prediction Log'!$C172, "PICK"))</f>
        <v>#N/A</v>
      </c>
      <c r="K172" s="48" t="str">
        <f>IF(ISBLANK(Games!B172), "",IF('Prediction Log'!$J172='Prediction Log'!$B172, 'Prediction Log'!$F172, 1-'Prediction Log'!$F172))</f>
        <v/>
      </c>
      <c r="L172" s="49" t="str">
        <f>IF(ISBLANK(Games!$B172), "",Games!I172)</f>
        <v/>
      </c>
      <c r="M172" s="60" t="str">
        <f>IF(ISBLANK(Table3[[#This Row],[Home Final]]), "",IF(Table3[[#This Row],[Home Final]]&gt;Table3[[#This Row],[Away Final]],Table3[[#This Row],[Home]],Table3[[#This Row],[Away]]))</f>
        <v/>
      </c>
      <c r="N172" s="50"/>
      <c r="O172" s="50"/>
      <c r="P172" s="21" t="str">
        <f>IF(ISBLANK('Prediction Log'!$N172), "",'Prediction Log'!$O172-'Prediction Log'!$N172)</f>
        <v/>
      </c>
      <c r="Q172" s="51" t="str">
        <f>IF(ISBLANK('Prediction Log'!$N172), "",IF('Prediction Log'!$M172&lt;&gt;'Prediction Log'!$H172, "Y", IF(AND('Prediction Log'!$M172='Prediction Log'!$H172, ABS((-1*'Prediction Log'!$P172))&gt;ABS('Prediction Log'!$D172)), "Y", IF('Prediction Log'!$D172='Prediction Log'!$P172, "PUSH", "N"))))</f>
        <v/>
      </c>
      <c r="R172" s="52" t="str">
        <f>IF(ISBLANK('Prediction Log'!$N172), "",IF('Prediction Log'!$P172&lt;'Prediction Log'!$D172, "Y", IF('Prediction Log'!$P172='Prediction Log'!$D172, "PUSH", "N")))</f>
        <v/>
      </c>
      <c r="S172" s="52" t="str">
        <f>IF(ISBLANK('Prediction Log'!$N172), "",IF('Prediction Log'!$P172&lt;'Prediction Log'!$E172, "Y", IF('Prediction Log'!$P172='Prediction Log'!$E172, "PUSH", "N")))</f>
        <v/>
      </c>
      <c r="T172" s="53" t="str">
        <f>IF(ISBLANK('Prediction Log'!$N172),"",IF('Prediction Log'!$M172='Prediction Log'!$H172, "Y", "N"))</f>
        <v/>
      </c>
      <c r="U172" s="53" t="str">
        <f>Table3[[#This Row],[Home Team Covered Market]]</f>
        <v/>
      </c>
      <c r="V172" s="53" t="str">
        <f>IF(ISBLANK('Prediction Log'!$N172), "",IF(AND('Prediction Log'!$T172="Y", 'Prediction Log'!$U172="Y"), "Y", "N"))</f>
        <v/>
      </c>
      <c r="W172" s="54" t="str">
        <f>IF(ISBLANK('Prediction Log'!$N172),"",IF('Prediction Log'!$M172='Prediction Log'!$I172, "Y", "N"))</f>
        <v/>
      </c>
      <c r="X172" s="54" t="str">
        <f>IF(ISBLANK('Prediction Log'!$N172), "", IF(Table3[[#This Row],[Home Team Covered Market]]=Games!H172, "Y", "N"))</f>
        <v/>
      </c>
      <c r="Y172" s="55" t="str">
        <f>IF(ISBLANK('Prediction Log'!$N172), "",IF('Prediction Log'!$J172='Prediction Log'!$M172, "Y", "N"))</f>
        <v/>
      </c>
      <c r="Z172" s="54" t="str">
        <f>IF(ISBLANK('Prediction Log'!$N172), "",IF('Prediction Log'!$I172&lt;&gt;'Prediction Log'!$M172, "N",IF(AND('Prediction Log'!$E172&gt;0, 'Prediction Log'!$P172&gt;'Prediction Log'!$E172, 'Prediction Log'!$I172='Prediction Log'!$C172), "Y", IF(AND('Prediction Log'!$E172&lt;0, 'Prediction Log'!$P172&lt;'Prediction Log'!$E172,'Prediction Log'!$I172='Prediction Log'!$B172 ), "Y", IF('Prediction Log'!$P172='Prediction Log'!$E172, "PUSH", "N")))))</f>
        <v/>
      </c>
      <c r="AA172" s="54" t="str">
        <f>IF(ISBLANK('Prediction Log'!$N172), "",IF(AND('Prediction Log'!$W172="Y", 'Prediction Log'!$X172="Y"), "Y", "N"))</f>
        <v/>
      </c>
      <c r="AB172" s="53" t="str">
        <f>IF(ISBLANK('Prediction Log'!$N172), "",IF('Prediction Log'!$D172&gt;0, 'Prediction Log'!$P172-'Prediction Log'!$D172, IF('Prediction Log'!$D172&lt;0, -'Prediction Log'!$P172+'Prediction Log'!$D172, "NA")))</f>
        <v/>
      </c>
      <c r="AC172" s="53" t="str">
        <f>IF(ISBLANK('Prediction Log'!$N172), "",ABS('Prediction Log'!$AB172))</f>
        <v/>
      </c>
      <c r="AD172" s="54" t="str">
        <f>IF(ISBLANK('Prediction Log'!$N172), "",IF('Prediction Log'!$E172&gt;0, 'Prediction Log'!$P172-'Prediction Log'!$E172, IF('Prediction Log'!$E172&lt;0, -'Prediction Log'!$P172+'Prediction Log'!$E172, "NA")))</f>
        <v/>
      </c>
      <c r="AE172" s="54" t="str">
        <f>IF(ISBLANK('Prediction Log'!$N172), "",ABS('Prediction Log'!$AD172))</f>
        <v/>
      </c>
    </row>
    <row r="173" spans="1:31" x14ac:dyDescent="0.45">
      <c r="A173" s="56" t="str">
        <f>IF(ISBLANK(Games!$B173), "",Games!A173)</f>
        <v/>
      </c>
      <c r="B173" s="56" t="str">
        <f>IF(ISBLANK(Games!$B173), "",Games!B173)</f>
        <v/>
      </c>
      <c r="C173" s="56" t="str">
        <f>IF(ISBLANK(Games!$B173), "",Games!C173)</f>
        <v/>
      </c>
      <c r="D173" s="57" t="str">
        <f>IF(ISBLANK(Games!$B173), "",Games!D173)</f>
        <v/>
      </c>
      <c r="E173" s="57" t="str">
        <f>IF(ISBLANK(Games!$B173), "",Games!E173)</f>
        <v/>
      </c>
      <c r="F173" s="45" t="e">
        <f>'Calc - Win Probability'!N173</f>
        <v>#N/A</v>
      </c>
      <c r="G173" s="23" t="str">
        <f>Games!H173</f>
        <v/>
      </c>
      <c r="H173" s="46" t="str">
        <f>IF(ISBLANK(Games!B173), "", IF('Prediction Log'!$D173&lt;0, 'Prediction Log'!$B173, 'Prediction Log'!$C173))</f>
        <v/>
      </c>
      <c r="I173" s="47" t="str">
        <f>IF(ISBLANK(Games!$B173), "",Games!F173)</f>
        <v/>
      </c>
      <c r="J173" s="47" t="e">
        <f>IF('Prediction Log'!$F173&gt;0.5, 'Prediction Log'!$B173, IF('Prediction Log'!$F173&lt;0.5, 'Prediction Log'!$C173, "PICK"))</f>
        <v>#N/A</v>
      </c>
      <c r="K173" s="48" t="str">
        <f>IF(ISBLANK(Games!B173), "",IF('Prediction Log'!$J173='Prediction Log'!$B173, 'Prediction Log'!$F173, 1-'Prediction Log'!$F173))</f>
        <v/>
      </c>
      <c r="L173" s="49" t="str">
        <f>IF(ISBLANK(Games!$B173), "",Games!I173)</f>
        <v/>
      </c>
      <c r="M173" s="60" t="str">
        <f>IF(ISBLANK(Table3[[#This Row],[Home Final]]), "",IF(Table3[[#This Row],[Home Final]]&gt;Table3[[#This Row],[Away Final]],Table3[[#This Row],[Home]],Table3[[#This Row],[Away]]))</f>
        <v/>
      </c>
      <c r="N173" s="50"/>
      <c r="O173" s="50"/>
      <c r="P173" s="21" t="str">
        <f>IF(ISBLANK('Prediction Log'!$N173), "",'Prediction Log'!$O173-'Prediction Log'!$N173)</f>
        <v/>
      </c>
      <c r="Q173" s="51" t="str">
        <f>IF(ISBLANK('Prediction Log'!$N173), "",IF('Prediction Log'!$M173&lt;&gt;'Prediction Log'!$H173, "Y", IF(AND('Prediction Log'!$M173='Prediction Log'!$H173, ABS((-1*'Prediction Log'!$P173))&gt;ABS('Prediction Log'!$D173)), "Y", IF('Prediction Log'!$D173='Prediction Log'!$P173, "PUSH", "N"))))</f>
        <v/>
      </c>
      <c r="R173" s="52" t="str">
        <f>IF(ISBLANK('Prediction Log'!$N173), "",IF('Prediction Log'!$P173&lt;'Prediction Log'!$D173, "Y", IF('Prediction Log'!$P173='Prediction Log'!$D173, "PUSH", "N")))</f>
        <v/>
      </c>
      <c r="S173" s="52" t="str">
        <f>IF(ISBLANK('Prediction Log'!$N173), "",IF('Prediction Log'!$P173&lt;'Prediction Log'!$E173, "Y", IF('Prediction Log'!$P173='Prediction Log'!$E173, "PUSH", "N")))</f>
        <v/>
      </c>
      <c r="T173" s="53" t="str">
        <f>IF(ISBLANK('Prediction Log'!$N173),"",IF('Prediction Log'!$M173='Prediction Log'!$H173, "Y", "N"))</f>
        <v/>
      </c>
      <c r="U173" s="53" t="str">
        <f>Table3[[#This Row],[Home Team Covered Market]]</f>
        <v/>
      </c>
      <c r="V173" s="53" t="str">
        <f>IF(ISBLANK('Prediction Log'!$N173), "",IF(AND('Prediction Log'!$T173="Y", 'Prediction Log'!$U173="Y"), "Y", "N"))</f>
        <v/>
      </c>
      <c r="W173" s="54" t="str">
        <f>IF(ISBLANK('Prediction Log'!$N173),"",IF('Prediction Log'!$M173='Prediction Log'!$I173, "Y", "N"))</f>
        <v/>
      </c>
      <c r="X173" s="54" t="str">
        <f>IF(ISBLANK('Prediction Log'!$N173), "", IF(Table3[[#This Row],[Home Team Covered Market]]=Games!H173, "Y", "N"))</f>
        <v/>
      </c>
      <c r="Y173" s="55" t="str">
        <f>IF(ISBLANK('Prediction Log'!$N173), "",IF('Prediction Log'!$J173='Prediction Log'!$M173, "Y", "N"))</f>
        <v/>
      </c>
      <c r="Z173" s="54" t="str">
        <f>IF(ISBLANK('Prediction Log'!$N173), "",IF('Prediction Log'!$I173&lt;&gt;'Prediction Log'!$M173, "N",IF(AND('Prediction Log'!$E173&gt;0, 'Prediction Log'!$P173&gt;'Prediction Log'!$E173, 'Prediction Log'!$I173='Prediction Log'!$C173), "Y", IF(AND('Prediction Log'!$E173&lt;0, 'Prediction Log'!$P173&lt;'Prediction Log'!$E173,'Prediction Log'!$I173='Prediction Log'!$B173 ), "Y", IF('Prediction Log'!$P173='Prediction Log'!$E173, "PUSH", "N")))))</f>
        <v/>
      </c>
      <c r="AA173" s="54" t="str">
        <f>IF(ISBLANK('Prediction Log'!$N173), "",IF(AND('Prediction Log'!$W173="Y", 'Prediction Log'!$X173="Y"), "Y", "N"))</f>
        <v/>
      </c>
      <c r="AB173" s="53" t="str">
        <f>IF(ISBLANK('Prediction Log'!$N173), "",IF('Prediction Log'!$D173&gt;0, 'Prediction Log'!$P173-'Prediction Log'!$D173, IF('Prediction Log'!$D173&lt;0, -'Prediction Log'!$P173+'Prediction Log'!$D173, "NA")))</f>
        <v/>
      </c>
      <c r="AC173" s="53" t="str">
        <f>IF(ISBLANK('Prediction Log'!$N173), "",ABS('Prediction Log'!$AB173))</f>
        <v/>
      </c>
      <c r="AD173" s="54" t="str">
        <f>IF(ISBLANK('Prediction Log'!$N173), "",IF('Prediction Log'!$E173&gt;0, 'Prediction Log'!$P173-'Prediction Log'!$E173, IF('Prediction Log'!$E173&lt;0, -'Prediction Log'!$P173+'Prediction Log'!$E173, "NA")))</f>
        <v/>
      </c>
      <c r="AE173" s="54" t="str">
        <f>IF(ISBLANK('Prediction Log'!$N173), "",ABS('Prediction Log'!$AD173))</f>
        <v/>
      </c>
    </row>
    <row r="174" spans="1:31" x14ac:dyDescent="0.45">
      <c r="A174" s="43" t="str">
        <f>IF(ISBLANK(Games!$B174), "",Games!A174)</f>
        <v/>
      </c>
      <c r="B174" s="43" t="str">
        <f>IF(ISBLANK(Games!$B174), "",Games!B174)</f>
        <v/>
      </c>
      <c r="C174" s="43" t="str">
        <f>IF(ISBLANK(Games!$B174), "",Games!C174)</f>
        <v/>
      </c>
      <c r="D174" s="44" t="str">
        <f>IF(ISBLANK(Games!$B174), "",Games!D174)</f>
        <v/>
      </c>
      <c r="E174" s="44" t="str">
        <f>IF(ISBLANK(Games!$B174), "",Games!E174)</f>
        <v/>
      </c>
      <c r="F174" s="45" t="e">
        <f>'Calc - Win Probability'!N174</f>
        <v>#N/A</v>
      </c>
      <c r="G174" s="23" t="str">
        <f>Games!H174</f>
        <v/>
      </c>
      <c r="H174" s="46" t="str">
        <f>IF(ISBLANK(Games!B174), "", IF('Prediction Log'!$D174&lt;0, 'Prediction Log'!$B174, 'Prediction Log'!$C174))</f>
        <v/>
      </c>
      <c r="I174" s="47" t="str">
        <f>IF(ISBLANK(Games!$B174), "",Games!F174)</f>
        <v/>
      </c>
      <c r="J174" s="47" t="e">
        <f>IF('Prediction Log'!$F174&gt;0.5, 'Prediction Log'!$B174, IF('Prediction Log'!$F174&lt;0.5, 'Prediction Log'!$C174, "PICK"))</f>
        <v>#N/A</v>
      </c>
      <c r="K174" s="48" t="str">
        <f>IF(ISBLANK(Games!B174), "",IF('Prediction Log'!$J174='Prediction Log'!$B174, 'Prediction Log'!$F174, 1-'Prediction Log'!$F174))</f>
        <v/>
      </c>
      <c r="L174" s="49" t="str">
        <f>IF(ISBLANK(Games!$B174), "",Games!I174)</f>
        <v/>
      </c>
      <c r="M174" s="60" t="str">
        <f>IF(ISBLANK(Table3[[#This Row],[Home Final]]), "",IF(Table3[[#This Row],[Home Final]]&gt;Table3[[#This Row],[Away Final]],Table3[[#This Row],[Home]],Table3[[#This Row],[Away]]))</f>
        <v/>
      </c>
      <c r="N174" s="50"/>
      <c r="O174" s="50"/>
      <c r="P174" s="21" t="str">
        <f>IF(ISBLANK('Prediction Log'!$N174), "",'Prediction Log'!$O174-'Prediction Log'!$N174)</f>
        <v/>
      </c>
      <c r="Q174" s="51" t="str">
        <f>IF(ISBLANK('Prediction Log'!$N174), "",IF('Prediction Log'!$M174&lt;&gt;'Prediction Log'!$H174, "Y", IF(AND('Prediction Log'!$M174='Prediction Log'!$H174, ABS((-1*'Prediction Log'!$P174))&gt;ABS('Prediction Log'!$D174)), "Y", IF('Prediction Log'!$D174='Prediction Log'!$P174, "PUSH", "N"))))</f>
        <v/>
      </c>
      <c r="R174" s="52" t="str">
        <f>IF(ISBLANK('Prediction Log'!$N174), "",IF('Prediction Log'!$P174&lt;'Prediction Log'!$D174, "Y", IF('Prediction Log'!$P174='Prediction Log'!$D174, "PUSH", "N")))</f>
        <v/>
      </c>
      <c r="S174" s="52" t="str">
        <f>IF(ISBLANK('Prediction Log'!$N174), "",IF('Prediction Log'!$P174&lt;'Prediction Log'!$E174, "Y", IF('Prediction Log'!$P174='Prediction Log'!$E174, "PUSH", "N")))</f>
        <v/>
      </c>
      <c r="T174" s="53" t="str">
        <f>IF(ISBLANK('Prediction Log'!$N174),"",IF('Prediction Log'!$M174='Prediction Log'!$H174, "Y", "N"))</f>
        <v/>
      </c>
      <c r="U174" s="53" t="str">
        <f>Table3[[#This Row],[Home Team Covered Market]]</f>
        <v/>
      </c>
      <c r="V174" s="53" t="str">
        <f>IF(ISBLANK('Prediction Log'!$N174), "",IF(AND('Prediction Log'!$T174="Y", 'Prediction Log'!$U174="Y"), "Y", "N"))</f>
        <v/>
      </c>
      <c r="W174" s="54" t="str">
        <f>IF(ISBLANK('Prediction Log'!$N174),"",IF('Prediction Log'!$M174='Prediction Log'!$I174, "Y", "N"))</f>
        <v/>
      </c>
      <c r="X174" s="54" t="str">
        <f>IF(ISBLANK('Prediction Log'!$N174), "", IF(Table3[[#This Row],[Home Team Covered Market]]=Games!H174, "Y", "N"))</f>
        <v/>
      </c>
      <c r="Y174" s="55" t="str">
        <f>IF(ISBLANK('Prediction Log'!$N174), "",IF('Prediction Log'!$J174='Prediction Log'!$M174, "Y", "N"))</f>
        <v/>
      </c>
      <c r="Z174" s="54" t="str">
        <f>IF(ISBLANK('Prediction Log'!$N174), "",IF('Prediction Log'!$I174&lt;&gt;'Prediction Log'!$M174, "N",IF(AND('Prediction Log'!$E174&gt;0, 'Prediction Log'!$P174&gt;'Prediction Log'!$E174, 'Prediction Log'!$I174='Prediction Log'!$C174), "Y", IF(AND('Prediction Log'!$E174&lt;0, 'Prediction Log'!$P174&lt;'Prediction Log'!$E174,'Prediction Log'!$I174='Prediction Log'!$B174 ), "Y", IF('Prediction Log'!$P174='Prediction Log'!$E174, "PUSH", "N")))))</f>
        <v/>
      </c>
      <c r="AA174" s="54" t="str">
        <f>IF(ISBLANK('Prediction Log'!$N174), "",IF(AND('Prediction Log'!$W174="Y", 'Prediction Log'!$X174="Y"), "Y", "N"))</f>
        <v/>
      </c>
      <c r="AB174" s="53" t="str">
        <f>IF(ISBLANK('Prediction Log'!$N174), "",IF('Prediction Log'!$D174&gt;0, 'Prediction Log'!$P174-'Prediction Log'!$D174, IF('Prediction Log'!$D174&lt;0, -'Prediction Log'!$P174+'Prediction Log'!$D174, "NA")))</f>
        <v/>
      </c>
      <c r="AC174" s="53" t="str">
        <f>IF(ISBLANK('Prediction Log'!$N174), "",ABS('Prediction Log'!$AB174))</f>
        <v/>
      </c>
      <c r="AD174" s="54" t="str">
        <f>IF(ISBLANK('Prediction Log'!$N174), "",IF('Prediction Log'!$E174&gt;0, 'Prediction Log'!$P174-'Prediction Log'!$E174, IF('Prediction Log'!$E174&lt;0, -'Prediction Log'!$P174+'Prediction Log'!$E174, "NA")))</f>
        <v/>
      </c>
      <c r="AE174" s="54" t="str">
        <f>IF(ISBLANK('Prediction Log'!$N174), "",ABS('Prediction Log'!$AD174))</f>
        <v/>
      </c>
    </row>
    <row r="175" spans="1:31" x14ac:dyDescent="0.45">
      <c r="A175" s="56" t="str">
        <f>IF(ISBLANK(Games!$B175), "",Games!A175)</f>
        <v/>
      </c>
      <c r="B175" s="56" t="str">
        <f>IF(ISBLANK(Games!$B175), "",Games!B175)</f>
        <v/>
      </c>
      <c r="C175" s="56" t="str">
        <f>IF(ISBLANK(Games!$B175), "",Games!C175)</f>
        <v/>
      </c>
      <c r="D175" s="57" t="str">
        <f>IF(ISBLANK(Games!$B175), "",Games!D175)</f>
        <v/>
      </c>
      <c r="E175" s="57" t="str">
        <f>IF(ISBLANK(Games!$B175), "",Games!E175)</f>
        <v/>
      </c>
      <c r="F175" s="45" t="e">
        <f>'Calc - Win Probability'!N175</f>
        <v>#N/A</v>
      </c>
      <c r="G175" s="23" t="str">
        <f>Games!H175</f>
        <v/>
      </c>
      <c r="H175" s="46" t="str">
        <f>IF(ISBLANK(Games!B175), "", IF('Prediction Log'!$D175&lt;0, 'Prediction Log'!$B175, 'Prediction Log'!$C175))</f>
        <v/>
      </c>
      <c r="I175" s="47" t="str">
        <f>IF(ISBLANK(Games!$B175), "",Games!F175)</f>
        <v/>
      </c>
      <c r="J175" s="47" t="e">
        <f>IF('Prediction Log'!$F175&gt;0.5, 'Prediction Log'!$B175, IF('Prediction Log'!$F175&lt;0.5, 'Prediction Log'!$C175, "PICK"))</f>
        <v>#N/A</v>
      </c>
      <c r="K175" s="48" t="str">
        <f>IF(ISBLANK(Games!B175), "",IF('Prediction Log'!$J175='Prediction Log'!$B175, 'Prediction Log'!$F175, 1-'Prediction Log'!$F175))</f>
        <v/>
      </c>
      <c r="L175" s="49" t="str">
        <f>IF(ISBLANK(Games!$B175), "",Games!I175)</f>
        <v/>
      </c>
      <c r="M175" s="60" t="str">
        <f>IF(ISBLANK(Table3[[#This Row],[Home Final]]), "",IF(Table3[[#This Row],[Home Final]]&gt;Table3[[#This Row],[Away Final]],Table3[[#This Row],[Home]],Table3[[#This Row],[Away]]))</f>
        <v/>
      </c>
      <c r="N175" s="50"/>
      <c r="O175" s="50"/>
      <c r="P175" s="21" t="str">
        <f>IF(ISBLANK('Prediction Log'!$N175), "",'Prediction Log'!$O175-'Prediction Log'!$N175)</f>
        <v/>
      </c>
      <c r="Q175" s="51" t="str">
        <f>IF(ISBLANK('Prediction Log'!$N175), "",IF('Prediction Log'!$M175&lt;&gt;'Prediction Log'!$H175, "Y", IF(AND('Prediction Log'!$M175='Prediction Log'!$H175, ABS((-1*'Prediction Log'!$P175))&gt;ABS('Prediction Log'!$D175)), "Y", IF('Prediction Log'!$D175='Prediction Log'!$P175, "PUSH", "N"))))</f>
        <v/>
      </c>
      <c r="R175" s="52" t="str">
        <f>IF(ISBLANK('Prediction Log'!$N175), "",IF('Prediction Log'!$P175&lt;'Prediction Log'!$D175, "Y", IF('Prediction Log'!$P175='Prediction Log'!$D175, "PUSH", "N")))</f>
        <v/>
      </c>
      <c r="S175" s="52" t="str">
        <f>IF(ISBLANK('Prediction Log'!$N175), "",IF('Prediction Log'!$P175&lt;'Prediction Log'!$E175, "Y", IF('Prediction Log'!$P175='Prediction Log'!$E175, "PUSH", "N")))</f>
        <v/>
      </c>
      <c r="T175" s="53" t="str">
        <f>IF(ISBLANK('Prediction Log'!$N175),"",IF('Prediction Log'!$M175='Prediction Log'!$H175, "Y", "N"))</f>
        <v/>
      </c>
      <c r="U175" s="53" t="str">
        <f>Table3[[#This Row],[Home Team Covered Market]]</f>
        <v/>
      </c>
      <c r="V175" s="53" t="str">
        <f>IF(ISBLANK('Prediction Log'!$N175), "",IF(AND('Prediction Log'!$T175="Y", 'Prediction Log'!$U175="Y"), "Y", "N"))</f>
        <v/>
      </c>
      <c r="W175" s="54" t="str">
        <f>IF(ISBLANK('Prediction Log'!$N175),"",IF('Prediction Log'!$M175='Prediction Log'!$I175, "Y", "N"))</f>
        <v/>
      </c>
      <c r="X175" s="54" t="str">
        <f>IF(ISBLANK('Prediction Log'!$N175), "", IF(Table3[[#This Row],[Home Team Covered Market]]=Games!H175, "Y", "N"))</f>
        <v/>
      </c>
      <c r="Y175" s="55" t="str">
        <f>IF(ISBLANK('Prediction Log'!$N175), "",IF('Prediction Log'!$J175='Prediction Log'!$M175, "Y", "N"))</f>
        <v/>
      </c>
      <c r="Z175" s="54" t="str">
        <f>IF(ISBLANK('Prediction Log'!$N175), "",IF('Prediction Log'!$I175&lt;&gt;'Prediction Log'!$M175, "N",IF(AND('Prediction Log'!$E175&gt;0, 'Prediction Log'!$P175&gt;'Prediction Log'!$E175, 'Prediction Log'!$I175='Prediction Log'!$C175), "Y", IF(AND('Prediction Log'!$E175&lt;0, 'Prediction Log'!$P175&lt;'Prediction Log'!$E175,'Prediction Log'!$I175='Prediction Log'!$B175 ), "Y", IF('Prediction Log'!$P175='Prediction Log'!$E175, "PUSH", "N")))))</f>
        <v/>
      </c>
      <c r="AA175" s="54" t="str">
        <f>IF(ISBLANK('Prediction Log'!$N175), "",IF(AND('Prediction Log'!$W175="Y", 'Prediction Log'!$X175="Y"), "Y", "N"))</f>
        <v/>
      </c>
      <c r="AB175" s="53" t="str">
        <f>IF(ISBLANK('Prediction Log'!$N175), "",IF('Prediction Log'!$D175&gt;0, 'Prediction Log'!$P175-'Prediction Log'!$D175, IF('Prediction Log'!$D175&lt;0, -'Prediction Log'!$P175+'Prediction Log'!$D175, "NA")))</f>
        <v/>
      </c>
      <c r="AC175" s="53" t="str">
        <f>IF(ISBLANK('Prediction Log'!$N175), "",ABS('Prediction Log'!$AB175))</f>
        <v/>
      </c>
      <c r="AD175" s="54" t="str">
        <f>IF(ISBLANK('Prediction Log'!$N175), "",IF('Prediction Log'!$E175&gt;0, 'Prediction Log'!$P175-'Prediction Log'!$E175, IF('Prediction Log'!$E175&lt;0, -'Prediction Log'!$P175+'Prediction Log'!$E175, "NA")))</f>
        <v/>
      </c>
      <c r="AE175" s="54" t="str">
        <f>IF(ISBLANK('Prediction Log'!$N175), "",ABS('Prediction Log'!$AD175))</f>
        <v/>
      </c>
    </row>
    <row r="176" spans="1:31" x14ac:dyDescent="0.45">
      <c r="A176" s="43" t="str">
        <f>IF(ISBLANK(Games!$B176), "",Games!A176)</f>
        <v/>
      </c>
      <c r="B176" s="43" t="str">
        <f>IF(ISBLANK(Games!$B176), "",Games!B176)</f>
        <v/>
      </c>
      <c r="C176" s="43" t="str">
        <f>IF(ISBLANK(Games!$B176), "",Games!C176)</f>
        <v/>
      </c>
      <c r="D176" s="44" t="str">
        <f>IF(ISBLANK(Games!$B176), "",Games!D176)</f>
        <v/>
      </c>
      <c r="E176" s="44" t="str">
        <f>IF(ISBLANK(Games!$B176), "",Games!E176)</f>
        <v/>
      </c>
      <c r="F176" s="45" t="e">
        <f>'Calc - Win Probability'!N176</f>
        <v>#N/A</v>
      </c>
      <c r="G176" s="23" t="str">
        <f>Games!H176</f>
        <v/>
      </c>
      <c r="H176" s="46" t="str">
        <f>IF(ISBLANK(Games!B176), "", IF('Prediction Log'!$D176&lt;0, 'Prediction Log'!$B176, 'Prediction Log'!$C176))</f>
        <v/>
      </c>
      <c r="I176" s="47" t="str">
        <f>IF(ISBLANK(Games!$B176), "",Games!F176)</f>
        <v/>
      </c>
      <c r="J176" s="47" t="e">
        <f>IF('Prediction Log'!$F176&gt;0.5, 'Prediction Log'!$B176, IF('Prediction Log'!$F176&lt;0.5, 'Prediction Log'!$C176, "PICK"))</f>
        <v>#N/A</v>
      </c>
      <c r="K176" s="48" t="str">
        <f>IF(ISBLANK(Games!B176), "",IF('Prediction Log'!$J176='Prediction Log'!$B176, 'Prediction Log'!$F176, 1-'Prediction Log'!$F176))</f>
        <v/>
      </c>
      <c r="L176" s="49" t="str">
        <f>IF(ISBLANK(Games!$B176), "",Games!I176)</f>
        <v/>
      </c>
      <c r="M176" s="60" t="str">
        <f>IF(ISBLANK(Table3[[#This Row],[Home Final]]), "",IF(Table3[[#This Row],[Home Final]]&gt;Table3[[#This Row],[Away Final]],Table3[[#This Row],[Home]],Table3[[#This Row],[Away]]))</f>
        <v/>
      </c>
      <c r="N176" s="50"/>
      <c r="O176" s="50"/>
      <c r="P176" s="21" t="str">
        <f>IF(ISBLANK('Prediction Log'!$N176), "",'Prediction Log'!$O176-'Prediction Log'!$N176)</f>
        <v/>
      </c>
      <c r="Q176" s="51" t="str">
        <f>IF(ISBLANK('Prediction Log'!$N176), "",IF('Prediction Log'!$M176&lt;&gt;'Prediction Log'!$H176, "Y", IF(AND('Prediction Log'!$M176='Prediction Log'!$H176, ABS((-1*'Prediction Log'!$P176))&gt;ABS('Prediction Log'!$D176)), "Y", IF('Prediction Log'!$D176='Prediction Log'!$P176, "PUSH", "N"))))</f>
        <v/>
      </c>
      <c r="R176" s="52" t="str">
        <f>IF(ISBLANK('Prediction Log'!$N176), "",IF('Prediction Log'!$P176&lt;'Prediction Log'!$D176, "Y", IF('Prediction Log'!$P176='Prediction Log'!$D176, "PUSH", "N")))</f>
        <v/>
      </c>
      <c r="S176" s="52" t="str">
        <f>IF(ISBLANK('Prediction Log'!$N176), "",IF('Prediction Log'!$P176&lt;'Prediction Log'!$E176, "Y", IF('Prediction Log'!$P176='Prediction Log'!$E176, "PUSH", "N")))</f>
        <v/>
      </c>
      <c r="T176" s="53" t="str">
        <f>IF(ISBLANK('Prediction Log'!$N176),"",IF('Prediction Log'!$M176='Prediction Log'!$H176, "Y", "N"))</f>
        <v/>
      </c>
      <c r="U176" s="53" t="str">
        <f>Table3[[#This Row],[Home Team Covered Market]]</f>
        <v/>
      </c>
      <c r="V176" s="53" t="str">
        <f>IF(ISBLANK('Prediction Log'!$N176), "",IF(AND('Prediction Log'!$T176="Y", 'Prediction Log'!$U176="Y"), "Y", "N"))</f>
        <v/>
      </c>
      <c r="W176" s="54" t="str">
        <f>IF(ISBLANK('Prediction Log'!$N176),"",IF('Prediction Log'!$M176='Prediction Log'!$I176, "Y", "N"))</f>
        <v/>
      </c>
      <c r="X176" s="54" t="str">
        <f>IF(ISBLANK('Prediction Log'!$N176), "", IF(Table3[[#This Row],[Home Team Covered Market]]=Games!H176, "Y", "N"))</f>
        <v/>
      </c>
      <c r="Y176" s="55" t="str">
        <f>IF(ISBLANK('Prediction Log'!$N176), "",IF('Prediction Log'!$J176='Prediction Log'!$M176, "Y", "N"))</f>
        <v/>
      </c>
      <c r="Z176" s="54" t="str">
        <f>IF(ISBLANK('Prediction Log'!$N176), "",IF('Prediction Log'!$I176&lt;&gt;'Prediction Log'!$M176, "N",IF(AND('Prediction Log'!$E176&gt;0, 'Prediction Log'!$P176&gt;'Prediction Log'!$E176, 'Prediction Log'!$I176='Prediction Log'!$C176), "Y", IF(AND('Prediction Log'!$E176&lt;0, 'Prediction Log'!$P176&lt;'Prediction Log'!$E176,'Prediction Log'!$I176='Prediction Log'!$B176 ), "Y", IF('Prediction Log'!$P176='Prediction Log'!$E176, "PUSH", "N")))))</f>
        <v/>
      </c>
      <c r="AA176" s="54" t="str">
        <f>IF(ISBLANK('Prediction Log'!$N176), "",IF(AND('Prediction Log'!$W176="Y", 'Prediction Log'!$X176="Y"), "Y", "N"))</f>
        <v/>
      </c>
      <c r="AB176" s="53" t="str">
        <f>IF(ISBLANK('Prediction Log'!$N176), "",IF('Prediction Log'!$D176&gt;0, 'Prediction Log'!$P176-'Prediction Log'!$D176, IF('Prediction Log'!$D176&lt;0, -'Prediction Log'!$P176+'Prediction Log'!$D176, "NA")))</f>
        <v/>
      </c>
      <c r="AC176" s="53" t="str">
        <f>IF(ISBLANK('Prediction Log'!$N176), "",ABS('Prediction Log'!$AB176))</f>
        <v/>
      </c>
      <c r="AD176" s="54" t="str">
        <f>IF(ISBLANK('Prediction Log'!$N176), "",IF('Prediction Log'!$E176&gt;0, 'Prediction Log'!$P176-'Prediction Log'!$E176, IF('Prediction Log'!$E176&lt;0, -'Prediction Log'!$P176+'Prediction Log'!$E176, "NA")))</f>
        <v/>
      </c>
      <c r="AE176" s="54" t="str">
        <f>IF(ISBLANK('Prediction Log'!$N176), "",ABS('Prediction Log'!$AD176))</f>
        <v/>
      </c>
    </row>
    <row r="177" spans="1:31" x14ac:dyDescent="0.45">
      <c r="A177" s="56" t="str">
        <f>IF(ISBLANK(Games!$B177), "",Games!A177)</f>
        <v/>
      </c>
      <c r="B177" s="56" t="str">
        <f>IF(ISBLANK(Games!$B177), "",Games!B177)</f>
        <v/>
      </c>
      <c r="C177" s="56" t="str">
        <f>IF(ISBLANK(Games!$B177), "",Games!C177)</f>
        <v/>
      </c>
      <c r="D177" s="57" t="str">
        <f>IF(ISBLANK(Games!$B177), "",Games!D177)</f>
        <v/>
      </c>
      <c r="E177" s="57" t="str">
        <f>IF(ISBLANK(Games!$B177), "",Games!E177)</f>
        <v/>
      </c>
      <c r="F177" s="45" t="e">
        <f>'Calc - Win Probability'!N177</f>
        <v>#N/A</v>
      </c>
      <c r="G177" s="23" t="str">
        <f>Games!H177</f>
        <v/>
      </c>
      <c r="H177" s="46" t="str">
        <f>IF(ISBLANK(Games!B177), "", IF('Prediction Log'!$D177&lt;0, 'Prediction Log'!$B177, 'Prediction Log'!$C177))</f>
        <v/>
      </c>
      <c r="I177" s="47" t="str">
        <f>IF(ISBLANK(Games!$B177), "",Games!F177)</f>
        <v/>
      </c>
      <c r="J177" s="47" t="e">
        <f>IF('Prediction Log'!$F177&gt;0.5, 'Prediction Log'!$B177, IF('Prediction Log'!$F177&lt;0.5, 'Prediction Log'!$C177, "PICK"))</f>
        <v>#N/A</v>
      </c>
      <c r="K177" s="48" t="str">
        <f>IF(ISBLANK(Games!B177), "",IF('Prediction Log'!$J177='Prediction Log'!$B177, 'Prediction Log'!$F177, 1-'Prediction Log'!$F177))</f>
        <v/>
      </c>
      <c r="L177" s="49" t="str">
        <f>IF(ISBLANK(Games!$B177), "",Games!I177)</f>
        <v/>
      </c>
      <c r="M177" s="60" t="str">
        <f>IF(ISBLANK(Table3[[#This Row],[Home Final]]), "",IF(Table3[[#This Row],[Home Final]]&gt;Table3[[#This Row],[Away Final]],Table3[[#This Row],[Home]],Table3[[#This Row],[Away]]))</f>
        <v/>
      </c>
      <c r="N177" s="50"/>
      <c r="O177" s="50"/>
      <c r="P177" s="21" t="str">
        <f>IF(ISBLANK('Prediction Log'!$N177), "",'Prediction Log'!$O177-'Prediction Log'!$N177)</f>
        <v/>
      </c>
      <c r="Q177" s="51" t="str">
        <f>IF(ISBLANK('Prediction Log'!$N177), "",IF('Prediction Log'!$M177&lt;&gt;'Prediction Log'!$H177, "Y", IF(AND('Prediction Log'!$M177='Prediction Log'!$H177, ABS((-1*'Prediction Log'!$P177))&gt;ABS('Prediction Log'!$D177)), "Y", IF('Prediction Log'!$D177='Prediction Log'!$P177, "PUSH", "N"))))</f>
        <v/>
      </c>
      <c r="R177" s="52" t="str">
        <f>IF(ISBLANK('Prediction Log'!$N177), "",IF('Prediction Log'!$P177&lt;'Prediction Log'!$D177, "Y", IF('Prediction Log'!$P177='Prediction Log'!$D177, "PUSH", "N")))</f>
        <v/>
      </c>
      <c r="S177" s="52" t="str">
        <f>IF(ISBLANK('Prediction Log'!$N177), "",IF('Prediction Log'!$P177&lt;'Prediction Log'!$E177, "Y", IF('Prediction Log'!$P177='Prediction Log'!$E177, "PUSH", "N")))</f>
        <v/>
      </c>
      <c r="T177" s="53" t="str">
        <f>IF(ISBLANK('Prediction Log'!$N177),"",IF('Prediction Log'!$M177='Prediction Log'!$H177, "Y", "N"))</f>
        <v/>
      </c>
      <c r="U177" s="53" t="str">
        <f>Table3[[#This Row],[Home Team Covered Market]]</f>
        <v/>
      </c>
      <c r="V177" s="53" t="str">
        <f>IF(ISBLANK('Prediction Log'!$N177), "",IF(AND('Prediction Log'!$T177="Y", 'Prediction Log'!$U177="Y"), "Y", "N"))</f>
        <v/>
      </c>
      <c r="W177" s="54" t="str">
        <f>IF(ISBLANK('Prediction Log'!$N177),"",IF('Prediction Log'!$M177='Prediction Log'!$I177, "Y", "N"))</f>
        <v/>
      </c>
      <c r="X177" s="54" t="str">
        <f>IF(ISBLANK('Prediction Log'!$N177), "", IF(Table3[[#This Row],[Home Team Covered Market]]=Games!H177, "Y", "N"))</f>
        <v/>
      </c>
      <c r="Y177" s="55" t="str">
        <f>IF(ISBLANK('Prediction Log'!$N177), "",IF('Prediction Log'!$J177='Prediction Log'!$M177, "Y", "N"))</f>
        <v/>
      </c>
      <c r="Z177" s="54" t="str">
        <f>IF(ISBLANK('Prediction Log'!$N177), "",IF('Prediction Log'!$I177&lt;&gt;'Prediction Log'!$M177, "N",IF(AND('Prediction Log'!$E177&gt;0, 'Prediction Log'!$P177&gt;'Prediction Log'!$E177, 'Prediction Log'!$I177='Prediction Log'!$C177), "Y", IF(AND('Prediction Log'!$E177&lt;0, 'Prediction Log'!$P177&lt;'Prediction Log'!$E177,'Prediction Log'!$I177='Prediction Log'!$B177 ), "Y", IF('Prediction Log'!$P177='Prediction Log'!$E177, "PUSH", "N")))))</f>
        <v/>
      </c>
      <c r="AA177" s="54" t="str">
        <f>IF(ISBLANK('Prediction Log'!$N177), "",IF(AND('Prediction Log'!$W177="Y", 'Prediction Log'!$X177="Y"), "Y", "N"))</f>
        <v/>
      </c>
      <c r="AB177" s="53" t="str">
        <f>IF(ISBLANK('Prediction Log'!$N177), "",IF('Prediction Log'!$D177&gt;0, 'Prediction Log'!$P177-'Prediction Log'!$D177, IF('Prediction Log'!$D177&lt;0, -'Prediction Log'!$P177+'Prediction Log'!$D177, "NA")))</f>
        <v/>
      </c>
      <c r="AC177" s="53" t="str">
        <f>IF(ISBLANK('Prediction Log'!$N177), "",ABS('Prediction Log'!$AB177))</f>
        <v/>
      </c>
      <c r="AD177" s="54" t="str">
        <f>IF(ISBLANK('Prediction Log'!$N177), "",IF('Prediction Log'!$E177&gt;0, 'Prediction Log'!$P177-'Prediction Log'!$E177, IF('Prediction Log'!$E177&lt;0, -'Prediction Log'!$P177+'Prediction Log'!$E177, "NA")))</f>
        <v/>
      </c>
      <c r="AE177" s="54" t="str">
        <f>IF(ISBLANK('Prediction Log'!$N177), "",ABS('Prediction Log'!$AD177))</f>
        <v/>
      </c>
    </row>
    <row r="178" spans="1:31" x14ac:dyDescent="0.45">
      <c r="A178" s="43" t="str">
        <f>IF(ISBLANK(Games!$B178), "",Games!A178)</f>
        <v/>
      </c>
      <c r="B178" s="43" t="str">
        <f>IF(ISBLANK(Games!$B178), "",Games!B178)</f>
        <v/>
      </c>
      <c r="C178" s="43" t="str">
        <f>IF(ISBLANK(Games!$B178), "",Games!C178)</f>
        <v/>
      </c>
      <c r="D178" s="44" t="str">
        <f>IF(ISBLANK(Games!$B178), "",Games!D178)</f>
        <v/>
      </c>
      <c r="E178" s="44" t="str">
        <f>IF(ISBLANK(Games!$B178), "",Games!E178)</f>
        <v/>
      </c>
      <c r="F178" s="45" t="e">
        <f>'Calc - Win Probability'!N178</f>
        <v>#N/A</v>
      </c>
      <c r="G178" s="23" t="str">
        <f>Games!H178</f>
        <v/>
      </c>
      <c r="H178" s="46" t="str">
        <f>IF(ISBLANK(Games!B178), "", IF('Prediction Log'!$D178&lt;0, 'Prediction Log'!$B178, 'Prediction Log'!$C178))</f>
        <v/>
      </c>
      <c r="I178" s="47" t="str">
        <f>IF(ISBLANK(Games!$B178), "",Games!F178)</f>
        <v/>
      </c>
      <c r="J178" s="47" t="e">
        <f>IF('Prediction Log'!$F178&gt;0.5, 'Prediction Log'!$B178, IF('Prediction Log'!$F178&lt;0.5, 'Prediction Log'!$C178, "PICK"))</f>
        <v>#N/A</v>
      </c>
      <c r="K178" s="48" t="str">
        <f>IF(ISBLANK(Games!B178), "",IF('Prediction Log'!$J178='Prediction Log'!$B178, 'Prediction Log'!$F178, 1-'Prediction Log'!$F178))</f>
        <v/>
      </c>
      <c r="L178" s="49" t="str">
        <f>IF(ISBLANK(Games!$B178), "",Games!I178)</f>
        <v/>
      </c>
      <c r="M178" s="60" t="str">
        <f>IF(ISBLANK(Table3[[#This Row],[Home Final]]), "",IF(Table3[[#This Row],[Home Final]]&gt;Table3[[#This Row],[Away Final]],Table3[[#This Row],[Home]],Table3[[#This Row],[Away]]))</f>
        <v/>
      </c>
      <c r="N178" s="50"/>
      <c r="O178" s="50"/>
      <c r="P178" s="21" t="str">
        <f>IF(ISBLANK('Prediction Log'!$N178), "",'Prediction Log'!$O178-'Prediction Log'!$N178)</f>
        <v/>
      </c>
      <c r="Q178" s="51" t="str">
        <f>IF(ISBLANK('Prediction Log'!$N178), "",IF('Prediction Log'!$M178&lt;&gt;'Prediction Log'!$H178, "Y", IF(AND('Prediction Log'!$M178='Prediction Log'!$H178, ABS((-1*'Prediction Log'!$P178))&gt;ABS('Prediction Log'!$D178)), "Y", IF('Prediction Log'!$D178='Prediction Log'!$P178, "PUSH", "N"))))</f>
        <v/>
      </c>
      <c r="R178" s="52" t="str">
        <f>IF(ISBLANK('Prediction Log'!$N178), "",IF('Prediction Log'!$P178&lt;'Prediction Log'!$D178, "Y", IF('Prediction Log'!$P178='Prediction Log'!$D178, "PUSH", "N")))</f>
        <v/>
      </c>
      <c r="S178" s="52" t="str">
        <f>IF(ISBLANK('Prediction Log'!$N178), "",IF('Prediction Log'!$P178&lt;'Prediction Log'!$E178, "Y", IF('Prediction Log'!$P178='Prediction Log'!$E178, "PUSH", "N")))</f>
        <v/>
      </c>
      <c r="T178" s="53" t="str">
        <f>IF(ISBLANK('Prediction Log'!$N178),"",IF('Prediction Log'!$M178='Prediction Log'!$H178, "Y", "N"))</f>
        <v/>
      </c>
      <c r="U178" s="53" t="str">
        <f>Table3[[#This Row],[Home Team Covered Market]]</f>
        <v/>
      </c>
      <c r="V178" s="53" t="str">
        <f>IF(ISBLANK('Prediction Log'!$N178), "",IF(AND('Prediction Log'!$T178="Y", 'Prediction Log'!$U178="Y"), "Y", "N"))</f>
        <v/>
      </c>
      <c r="W178" s="54" t="str">
        <f>IF(ISBLANK('Prediction Log'!$N178),"",IF('Prediction Log'!$M178='Prediction Log'!$I178, "Y", "N"))</f>
        <v/>
      </c>
      <c r="X178" s="54" t="str">
        <f>IF(ISBLANK('Prediction Log'!$N178), "", IF(Table3[[#This Row],[Home Team Covered Market]]=Games!H178, "Y", "N"))</f>
        <v/>
      </c>
      <c r="Y178" s="55" t="str">
        <f>IF(ISBLANK('Prediction Log'!$N178), "",IF('Prediction Log'!$J178='Prediction Log'!$M178, "Y", "N"))</f>
        <v/>
      </c>
      <c r="Z178" s="54" t="str">
        <f>IF(ISBLANK('Prediction Log'!$N178), "",IF('Prediction Log'!$I178&lt;&gt;'Prediction Log'!$M178, "N",IF(AND('Prediction Log'!$E178&gt;0, 'Prediction Log'!$P178&gt;'Prediction Log'!$E178, 'Prediction Log'!$I178='Prediction Log'!$C178), "Y", IF(AND('Prediction Log'!$E178&lt;0, 'Prediction Log'!$P178&lt;'Prediction Log'!$E178,'Prediction Log'!$I178='Prediction Log'!$B178 ), "Y", IF('Prediction Log'!$P178='Prediction Log'!$E178, "PUSH", "N")))))</f>
        <v/>
      </c>
      <c r="AA178" s="54" t="str">
        <f>IF(ISBLANK('Prediction Log'!$N178), "",IF(AND('Prediction Log'!$W178="Y", 'Prediction Log'!$X178="Y"), "Y", "N"))</f>
        <v/>
      </c>
      <c r="AB178" s="53" t="str">
        <f>IF(ISBLANK('Prediction Log'!$N178), "",IF('Prediction Log'!$D178&gt;0, 'Prediction Log'!$P178-'Prediction Log'!$D178, IF('Prediction Log'!$D178&lt;0, -'Prediction Log'!$P178+'Prediction Log'!$D178, "NA")))</f>
        <v/>
      </c>
      <c r="AC178" s="53" t="str">
        <f>IF(ISBLANK('Prediction Log'!$N178), "",ABS('Prediction Log'!$AB178))</f>
        <v/>
      </c>
      <c r="AD178" s="54" t="str">
        <f>IF(ISBLANK('Prediction Log'!$N178), "",IF('Prediction Log'!$E178&gt;0, 'Prediction Log'!$P178-'Prediction Log'!$E178, IF('Prediction Log'!$E178&lt;0, -'Prediction Log'!$P178+'Prediction Log'!$E178, "NA")))</f>
        <v/>
      </c>
      <c r="AE178" s="54" t="str">
        <f>IF(ISBLANK('Prediction Log'!$N178), "",ABS('Prediction Log'!$AD178))</f>
        <v/>
      </c>
    </row>
    <row r="179" spans="1:31" x14ac:dyDescent="0.45">
      <c r="A179" s="56" t="str">
        <f>IF(ISBLANK(Games!$B179), "",Games!A179)</f>
        <v/>
      </c>
      <c r="B179" s="56" t="str">
        <f>IF(ISBLANK(Games!$B179), "",Games!B179)</f>
        <v/>
      </c>
      <c r="C179" s="56" t="str">
        <f>IF(ISBLANK(Games!$B179), "",Games!C179)</f>
        <v/>
      </c>
      <c r="D179" s="57" t="str">
        <f>IF(ISBLANK(Games!$B179), "",Games!D179)</f>
        <v/>
      </c>
      <c r="E179" s="57" t="str">
        <f>IF(ISBLANK(Games!$B179), "",Games!E179)</f>
        <v/>
      </c>
      <c r="F179" s="45" t="e">
        <f>'Calc - Win Probability'!N179</f>
        <v>#N/A</v>
      </c>
      <c r="G179" s="23" t="str">
        <f>Games!H179</f>
        <v/>
      </c>
      <c r="H179" s="46" t="str">
        <f>IF(ISBLANK(Games!B179), "", IF('Prediction Log'!$D179&lt;0, 'Prediction Log'!$B179, 'Prediction Log'!$C179))</f>
        <v/>
      </c>
      <c r="I179" s="47" t="str">
        <f>IF(ISBLANK(Games!$B179), "",Games!F179)</f>
        <v/>
      </c>
      <c r="J179" s="47" t="e">
        <f>IF('Prediction Log'!$F179&gt;0.5, 'Prediction Log'!$B179, IF('Prediction Log'!$F179&lt;0.5, 'Prediction Log'!$C179, "PICK"))</f>
        <v>#N/A</v>
      </c>
      <c r="K179" s="48" t="str">
        <f>IF(ISBLANK(Games!B179), "",IF('Prediction Log'!$J179='Prediction Log'!$B179, 'Prediction Log'!$F179, 1-'Prediction Log'!$F179))</f>
        <v/>
      </c>
      <c r="L179" s="49" t="str">
        <f>IF(ISBLANK(Games!$B179), "",Games!I179)</f>
        <v/>
      </c>
      <c r="M179" s="60" t="str">
        <f>IF(ISBLANK(Table3[[#This Row],[Home Final]]), "",IF(Table3[[#This Row],[Home Final]]&gt;Table3[[#This Row],[Away Final]],Table3[[#This Row],[Home]],Table3[[#This Row],[Away]]))</f>
        <v/>
      </c>
      <c r="N179" s="50"/>
      <c r="O179" s="50"/>
      <c r="P179" s="21" t="str">
        <f>IF(ISBLANK('Prediction Log'!$N179), "",'Prediction Log'!$O179-'Prediction Log'!$N179)</f>
        <v/>
      </c>
      <c r="Q179" s="51" t="str">
        <f>IF(ISBLANK('Prediction Log'!$N179), "",IF('Prediction Log'!$M179&lt;&gt;'Prediction Log'!$H179, "Y", IF(AND('Prediction Log'!$M179='Prediction Log'!$H179, ABS((-1*'Prediction Log'!$P179))&gt;ABS('Prediction Log'!$D179)), "Y", IF('Prediction Log'!$D179='Prediction Log'!$P179, "PUSH", "N"))))</f>
        <v/>
      </c>
      <c r="R179" s="52" t="str">
        <f>IF(ISBLANK('Prediction Log'!$N179), "",IF('Prediction Log'!$P179&lt;'Prediction Log'!$D179, "Y", IF('Prediction Log'!$P179='Prediction Log'!$D179, "PUSH", "N")))</f>
        <v/>
      </c>
      <c r="S179" s="52" t="str">
        <f>IF(ISBLANK('Prediction Log'!$N179), "",IF('Prediction Log'!$P179&lt;'Prediction Log'!$E179, "Y", IF('Prediction Log'!$P179='Prediction Log'!$E179, "PUSH", "N")))</f>
        <v/>
      </c>
      <c r="T179" s="53" t="str">
        <f>IF(ISBLANK('Prediction Log'!$N179),"",IF('Prediction Log'!$M179='Prediction Log'!$H179, "Y", "N"))</f>
        <v/>
      </c>
      <c r="U179" s="53" t="str">
        <f>Table3[[#This Row],[Home Team Covered Market]]</f>
        <v/>
      </c>
      <c r="V179" s="53" t="str">
        <f>IF(ISBLANK('Prediction Log'!$N179), "",IF(AND('Prediction Log'!$T179="Y", 'Prediction Log'!$U179="Y"), "Y", "N"))</f>
        <v/>
      </c>
      <c r="W179" s="54" t="str">
        <f>IF(ISBLANK('Prediction Log'!$N179),"",IF('Prediction Log'!$M179='Prediction Log'!$I179, "Y", "N"))</f>
        <v/>
      </c>
      <c r="X179" s="54" t="str">
        <f>IF(ISBLANK('Prediction Log'!$N179), "", IF(Table3[[#This Row],[Home Team Covered Market]]=Games!H179, "Y", "N"))</f>
        <v/>
      </c>
      <c r="Y179" s="55" t="str">
        <f>IF(ISBLANK('Prediction Log'!$N179), "",IF('Prediction Log'!$J179='Prediction Log'!$M179, "Y", "N"))</f>
        <v/>
      </c>
      <c r="Z179" s="54" t="str">
        <f>IF(ISBLANK('Prediction Log'!$N179), "",IF('Prediction Log'!$I179&lt;&gt;'Prediction Log'!$M179, "N",IF(AND('Prediction Log'!$E179&gt;0, 'Prediction Log'!$P179&gt;'Prediction Log'!$E179, 'Prediction Log'!$I179='Prediction Log'!$C179), "Y", IF(AND('Prediction Log'!$E179&lt;0, 'Prediction Log'!$P179&lt;'Prediction Log'!$E179,'Prediction Log'!$I179='Prediction Log'!$B179 ), "Y", IF('Prediction Log'!$P179='Prediction Log'!$E179, "PUSH", "N")))))</f>
        <v/>
      </c>
      <c r="AA179" s="54" t="str">
        <f>IF(ISBLANK('Prediction Log'!$N179), "",IF(AND('Prediction Log'!$W179="Y", 'Prediction Log'!$X179="Y"), "Y", "N"))</f>
        <v/>
      </c>
      <c r="AB179" s="53" t="str">
        <f>IF(ISBLANK('Prediction Log'!$N179), "",IF('Prediction Log'!$D179&gt;0, 'Prediction Log'!$P179-'Prediction Log'!$D179, IF('Prediction Log'!$D179&lt;0, -'Prediction Log'!$P179+'Prediction Log'!$D179, "NA")))</f>
        <v/>
      </c>
      <c r="AC179" s="53" t="str">
        <f>IF(ISBLANK('Prediction Log'!$N179), "",ABS('Prediction Log'!$AB179))</f>
        <v/>
      </c>
      <c r="AD179" s="54" t="str">
        <f>IF(ISBLANK('Prediction Log'!$N179), "",IF('Prediction Log'!$E179&gt;0, 'Prediction Log'!$P179-'Prediction Log'!$E179, IF('Prediction Log'!$E179&lt;0, -'Prediction Log'!$P179+'Prediction Log'!$E179, "NA")))</f>
        <v/>
      </c>
      <c r="AE179" s="54" t="str">
        <f>IF(ISBLANK('Prediction Log'!$N179), "",ABS('Prediction Log'!$AD179))</f>
        <v/>
      </c>
    </row>
    <row r="180" spans="1:31" x14ac:dyDescent="0.45">
      <c r="A180" s="43" t="str">
        <f>IF(ISBLANK(Games!$B180), "",Games!A180)</f>
        <v/>
      </c>
      <c r="B180" s="43" t="str">
        <f>IF(ISBLANK(Games!$B180), "",Games!B180)</f>
        <v/>
      </c>
      <c r="C180" s="43" t="str">
        <f>IF(ISBLANK(Games!$B180), "",Games!C180)</f>
        <v/>
      </c>
      <c r="D180" s="44" t="str">
        <f>IF(ISBLANK(Games!$B180), "",Games!D180)</f>
        <v/>
      </c>
      <c r="E180" s="44" t="str">
        <f>IF(ISBLANK(Games!$B180), "",Games!E180)</f>
        <v/>
      </c>
      <c r="F180" s="45" t="e">
        <f>'Calc - Win Probability'!N180</f>
        <v>#N/A</v>
      </c>
      <c r="G180" s="23" t="str">
        <f>Games!H180</f>
        <v/>
      </c>
      <c r="H180" s="46" t="str">
        <f>IF(ISBLANK(Games!B180), "", IF('Prediction Log'!$D180&lt;0, 'Prediction Log'!$B180, 'Prediction Log'!$C180))</f>
        <v/>
      </c>
      <c r="I180" s="47" t="str">
        <f>IF(ISBLANK(Games!$B180), "",Games!F180)</f>
        <v/>
      </c>
      <c r="J180" s="47" t="e">
        <f>IF('Prediction Log'!$F180&gt;0.5, 'Prediction Log'!$B180, IF('Prediction Log'!$F180&lt;0.5, 'Prediction Log'!$C180, "PICK"))</f>
        <v>#N/A</v>
      </c>
      <c r="K180" s="48" t="str">
        <f>IF(ISBLANK(Games!B180), "",IF('Prediction Log'!$J180='Prediction Log'!$B180, 'Prediction Log'!$F180, 1-'Prediction Log'!$F180))</f>
        <v/>
      </c>
      <c r="L180" s="49" t="str">
        <f>IF(ISBLANK(Games!$B180), "",Games!I180)</f>
        <v/>
      </c>
      <c r="M180" s="60" t="str">
        <f>IF(ISBLANK(Table3[[#This Row],[Home Final]]), "",IF(Table3[[#This Row],[Home Final]]&gt;Table3[[#This Row],[Away Final]],Table3[[#This Row],[Home]],Table3[[#This Row],[Away]]))</f>
        <v/>
      </c>
      <c r="N180" s="50"/>
      <c r="O180" s="50"/>
      <c r="P180" s="21" t="str">
        <f>IF(ISBLANK('Prediction Log'!$N180), "",'Prediction Log'!$O180-'Prediction Log'!$N180)</f>
        <v/>
      </c>
      <c r="Q180" s="51" t="str">
        <f>IF(ISBLANK('Prediction Log'!$N180), "",IF('Prediction Log'!$M180&lt;&gt;'Prediction Log'!$H180, "Y", IF(AND('Prediction Log'!$M180='Prediction Log'!$H180, ABS((-1*'Prediction Log'!$P180))&gt;ABS('Prediction Log'!$D180)), "Y", IF('Prediction Log'!$D180='Prediction Log'!$P180, "PUSH", "N"))))</f>
        <v/>
      </c>
      <c r="R180" s="52" t="str">
        <f>IF(ISBLANK('Prediction Log'!$N180), "",IF('Prediction Log'!$P180&lt;'Prediction Log'!$D180, "Y", IF('Prediction Log'!$P180='Prediction Log'!$D180, "PUSH", "N")))</f>
        <v/>
      </c>
      <c r="S180" s="52" t="str">
        <f>IF(ISBLANK('Prediction Log'!$N180), "",IF('Prediction Log'!$P180&lt;'Prediction Log'!$E180, "Y", IF('Prediction Log'!$P180='Prediction Log'!$E180, "PUSH", "N")))</f>
        <v/>
      </c>
      <c r="T180" s="53" t="str">
        <f>IF(ISBLANK('Prediction Log'!$N180),"",IF('Prediction Log'!$M180='Prediction Log'!$H180, "Y", "N"))</f>
        <v/>
      </c>
      <c r="U180" s="53" t="str">
        <f>Table3[[#This Row],[Home Team Covered Market]]</f>
        <v/>
      </c>
      <c r="V180" s="53" t="str">
        <f>IF(ISBLANK('Prediction Log'!$N180), "",IF(AND('Prediction Log'!$T180="Y", 'Prediction Log'!$U180="Y"), "Y", "N"))</f>
        <v/>
      </c>
      <c r="W180" s="54" t="str">
        <f>IF(ISBLANK('Prediction Log'!$N180),"",IF('Prediction Log'!$M180='Prediction Log'!$I180, "Y", "N"))</f>
        <v/>
      </c>
      <c r="X180" s="54" t="str">
        <f>IF(ISBLANK('Prediction Log'!$N180), "", IF(Table3[[#This Row],[Home Team Covered Market]]=Games!H180, "Y", "N"))</f>
        <v/>
      </c>
      <c r="Y180" s="55" t="str">
        <f>IF(ISBLANK('Prediction Log'!$N180), "",IF('Prediction Log'!$J180='Prediction Log'!$M180, "Y", "N"))</f>
        <v/>
      </c>
      <c r="Z180" s="54" t="str">
        <f>IF(ISBLANK('Prediction Log'!$N180), "",IF('Prediction Log'!$I180&lt;&gt;'Prediction Log'!$M180, "N",IF(AND('Prediction Log'!$E180&gt;0, 'Prediction Log'!$P180&gt;'Prediction Log'!$E180, 'Prediction Log'!$I180='Prediction Log'!$C180), "Y", IF(AND('Prediction Log'!$E180&lt;0, 'Prediction Log'!$P180&lt;'Prediction Log'!$E180,'Prediction Log'!$I180='Prediction Log'!$B180 ), "Y", IF('Prediction Log'!$P180='Prediction Log'!$E180, "PUSH", "N")))))</f>
        <v/>
      </c>
      <c r="AA180" s="54" t="str">
        <f>IF(ISBLANK('Prediction Log'!$N180), "",IF(AND('Prediction Log'!$W180="Y", 'Prediction Log'!$X180="Y"), "Y", "N"))</f>
        <v/>
      </c>
      <c r="AB180" s="53" t="str">
        <f>IF(ISBLANK('Prediction Log'!$N180), "",IF('Prediction Log'!$D180&gt;0, 'Prediction Log'!$P180-'Prediction Log'!$D180, IF('Prediction Log'!$D180&lt;0, -'Prediction Log'!$P180+'Prediction Log'!$D180, "NA")))</f>
        <v/>
      </c>
      <c r="AC180" s="53" t="str">
        <f>IF(ISBLANK('Prediction Log'!$N180), "",ABS('Prediction Log'!$AB180))</f>
        <v/>
      </c>
      <c r="AD180" s="54" t="str">
        <f>IF(ISBLANK('Prediction Log'!$N180), "",IF('Prediction Log'!$E180&gt;0, 'Prediction Log'!$P180-'Prediction Log'!$E180, IF('Prediction Log'!$E180&lt;0, -'Prediction Log'!$P180+'Prediction Log'!$E180, "NA")))</f>
        <v/>
      </c>
      <c r="AE180" s="54" t="str">
        <f>IF(ISBLANK('Prediction Log'!$N180), "",ABS('Prediction Log'!$AD180))</f>
        <v/>
      </c>
    </row>
    <row r="181" spans="1:31" x14ac:dyDescent="0.45">
      <c r="A181" s="56" t="str">
        <f>IF(ISBLANK(Games!$B181), "",Games!A181)</f>
        <v/>
      </c>
      <c r="B181" s="56" t="str">
        <f>IF(ISBLANK(Games!$B181), "",Games!B181)</f>
        <v/>
      </c>
      <c r="C181" s="56" t="str">
        <f>IF(ISBLANK(Games!$B181), "",Games!C181)</f>
        <v/>
      </c>
      <c r="D181" s="57" t="str">
        <f>IF(ISBLANK(Games!$B181), "",Games!D181)</f>
        <v/>
      </c>
      <c r="E181" s="57" t="str">
        <f>IF(ISBLANK(Games!$B181), "",Games!E181)</f>
        <v/>
      </c>
      <c r="F181" s="45" t="e">
        <f>'Calc - Win Probability'!N181</f>
        <v>#N/A</v>
      </c>
      <c r="G181" s="23" t="str">
        <f>Games!H181</f>
        <v/>
      </c>
      <c r="H181" s="46" t="str">
        <f>IF(ISBLANK(Games!B181), "", IF('Prediction Log'!$D181&lt;0, 'Prediction Log'!$B181, 'Prediction Log'!$C181))</f>
        <v/>
      </c>
      <c r="I181" s="47" t="str">
        <f>IF(ISBLANK(Games!$B181), "",Games!F181)</f>
        <v/>
      </c>
      <c r="J181" s="47" t="e">
        <f>IF('Prediction Log'!$F181&gt;0.5, 'Prediction Log'!$B181, IF('Prediction Log'!$F181&lt;0.5, 'Prediction Log'!$C181, "PICK"))</f>
        <v>#N/A</v>
      </c>
      <c r="K181" s="48" t="str">
        <f>IF(ISBLANK(Games!B181), "",IF('Prediction Log'!$J181='Prediction Log'!$B181, 'Prediction Log'!$F181, 1-'Prediction Log'!$F181))</f>
        <v/>
      </c>
      <c r="L181" s="49" t="str">
        <f>IF(ISBLANK(Games!$B181), "",Games!I181)</f>
        <v/>
      </c>
      <c r="M181" s="60" t="str">
        <f>IF(ISBLANK(Table3[[#This Row],[Home Final]]), "",IF(Table3[[#This Row],[Home Final]]&gt;Table3[[#This Row],[Away Final]],Table3[[#This Row],[Home]],Table3[[#This Row],[Away]]))</f>
        <v/>
      </c>
      <c r="N181" s="50"/>
      <c r="O181" s="50"/>
      <c r="P181" s="21" t="str">
        <f>IF(ISBLANK('Prediction Log'!$N181), "",'Prediction Log'!$O181-'Prediction Log'!$N181)</f>
        <v/>
      </c>
      <c r="Q181" s="51" t="str">
        <f>IF(ISBLANK('Prediction Log'!$N181), "",IF('Prediction Log'!$M181&lt;&gt;'Prediction Log'!$H181, "Y", IF(AND('Prediction Log'!$M181='Prediction Log'!$H181, ABS((-1*'Prediction Log'!$P181))&gt;ABS('Prediction Log'!$D181)), "Y", IF('Prediction Log'!$D181='Prediction Log'!$P181, "PUSH", "N"))))</f>
        <v/>
      </c>
      <c r="R181" s="52" t="str">
        <f>IF(ISBLANK('Prediction Log'!$N181), "",IF('Prediction Log'!$P181&lt;'Prediction Log'!$D181, "Y", IF('Prediction Log'!$P181='Prediction Log'!$D181, "PUSH", "N")))</f>
        <v/>
      </c>
      <c r="S181" s="52" t="str">
        <f>IF(ISBLANK('Prediction Log'!$N181), "",IF('Prediction Log'!$P181&lt;'Prediction Log'!$E181, "Y", IF('Prediction Log'!$P181='Prediction Log'!$E181, "PUSH", "N")))</f>
        <v/>
      </c>
      <c r="T181" s="53" t="str">
        <f>IF(ISBLANK('Prediction Log'!$N181),"",IF('Prediction Log'!$M181='Prediction Log'!$H181, "Y", "N"))</f>
        <v/>
      </c>
      <c r="U181" s="53" t="str">
        <f>Table3[[#This Row],[Home Team Covered Market]]</f>
        <v/>
      </c>
      <c r="V181" s="53" t="str">
        <f>IF(ISBLANK('Prediction Log'!$N181), "",IF(AND('Prediction Log'!$T181="Y", 'Prediction Log'!$U181="Y"), "Y", "N"))</f>
        <v/>
      </c>
      <c r="W181" s="54" t="str">
        <f>IF(ISBLANK('Prediction Log'!$N181),"",IF('Prediction Log'!$M181='Prediction Log'!$I181, "Y", "N"))</f>
        <v/>
      </c>
      <c r="X181" s="54" t="str">
        <f>IF(ISBLANK('Prediction Log'!$N181), "", IF(Table3[[#This Row],[Home Team Covered Market]]=Games!H181, "Y", "N"))</f>
        <v/>
      </c>
      <c r="Y181" s="55" t="str">
        <f>IF(ISBLANK('Prediction Log'!$N181), "",IF('Prediction Log'!$J181='Prediction Log'!$M181, "Y", "N"))</f>
        <v/>
      </c>
      <c r="Z181" s="54" t="str">
        <f>IF(ISBLANK('Prediction Log'!$N181), "",IF('Prediction Log'!$I181&lt;&gt;'Prediction Log'!$M181, "N",IF(AND('Prediction Log'!$E181&gt;0, 'Prediction Log'!$P181&gt;'Prediction Log'!$E181, 'Prediction Log'!$I181='Prediction Log'!$C181), "Y", IF(AND('Prediction Log'!$E181&lt;0, 'Prediction Log'!$P181&lt;'Prediction Log'!$E181,'Prediction Log'!$I181='Prediction Log'!$B181 ), "Y", IF('Prediction Log'!$P181='Prediction Log'!$E181, "PUSH", "N")))))</f>
        <v/>
      </c>
      <c r="AA181" s="54" t="str">
        <f>IF(ISBLANK('Prediction Log'!$N181), "",IF(AND('Prediction Log'!$W181="Y", 'Prediction Log'!$X181="Y"), "Y", "N"))</f>
        <v/>
      </c>
      <c r="AB181" s="53" t="str">
        <f>IF(ISBLANK('Prediction Log'!$N181), "",IF('Prediction Log'!$D181&gt;0, 'Prediction Log'!$P181-'Prediction Log'!$D181, IF('Prediction Log'!$D181&lt;0, -'Prediction Log'!$P181+'Prediction Log'!$D181, "NA")))</f>
        <v/>
      </c>
      <c r="AC181" s="53" t="str">
        <f>IF(ISBLANK('Prediction Log'!$N181), "",ABS('Prediction Log'!$AB181))</f>
        <v/>
      </c>
      <c r="AD181" s="54" t="str">
        <f>IF(ISBLANK('Prediction Log'!$N181), "",IF('Prediction Log'!$E181&gt;0, 'Prediction Log'!$P181-'Prediction Log'!$E181, IF('Prediction Log'!$E181&lt;0, -'Prediction Log'!$P181+'Prediction Log'!$E181, "NA")))</f>
        <v/>
      </c>
      <c r="AE181" s="54" t="str">
        <f>IF(ISBLANK('Prediction Log'!$N181), "",ABS('Prediction Log'!$AD181))</f>
        <v/>
      </c>
    </row>
    <row r="182" spans="1:31" x14ac:dyDescent="0.45">
      <c r="A182" s="43" t="str">
        <f>IF(ISBLANK(Games!$B182), "",Games!A182)</f>
        <v/>
      </c>
      <c r="B182" s="43" t="str">
        <f>IF(ISBLANK(Games!$B182), "",Games!B182)</f>
        <v/>
      </c>
      <c r="C182" s="43" t="str">
        <f>IF(ISBLANK(Games!$B182), "",Games!C182)</f>
        <v/>
      </c>
      <c r="D182" s="44" t="str">
        <f>IF(ISBLANK(Games!$B182), "",Games!D182)</f>
        <v/>
      </c>
      <c r="E182" s="44" t="str">
        <f>IF(ISBLANK(Games!$B182), "",Games!E182)</f>
        <v/>
      </c>
      <c r="F182" s="45" t="e">
        <f>'Calc - Win Probability'!N182</f>
        <v>#N/A</v>
      </c>
      <c r="G182" s="23" t="str">
        <f>Games!H182</f>
        <v/>
      </c>
      <c r="H182" s="46" t="str">
        <f>IF(ISBLANK(Games!B182), "", IF('Prediction Log'!$D182&lt;0, 'Prediction Log'!$B182, 'Prediction Log'!$C182))</f>
        <v/>
      </c>
      <c r="I182" s="47" t="str">
        <f>IF(ISBLANK(Games!$B182), "",Games!F182)</f>
        <v/>
      </c>
      <c r="J182" s="47" t="e">
        <f>IF('Prediction Log'!$F182&gt;0.5, 'Prediction Log'!$B182, IF('Prediction Log'!$F182&lt;0.5, 'Prediction Log'!$C182, "PICK"))</f>
        <v>#N/A</v>
      </c>
      <c r="K182" s="48" t="str">
        <f>IF(ISBLANK(Games!B182), "",IF('Prediction Log'!$J182='Prediction Log'!$B182, 'Prediction Log'!$F182, 1-'Prediction Log'!$F182))</f>
        <v/>
      </c>
      <c r="L182" s="49" t="str">
        <f>IF(ISBLANK(Games!$B182), "",Games!I182)</f>
        <v/>
      </c>
      <c r="M182" s="60" t="str">
        <f>IF(ISBLANK(Table3[[#This Row],[Home Final]]), "",IF(Table3[[#This Row],[Home Final]]&gt;Table3[[#This Row],[Away Final]],Table3[[#This Row],[Home]],Table3[[#This Row],[Away]]))</f>
        <v/>
      </c>
      <c r="N182" s="50"/>
      <c r="O182" s="50"/>
      <c r="P182" s="21" t="str">
        <f>IF(ISBLANK('Prediction Log'!$N182), "",'Prediction Log'!$O182-'Prediction Log'!$N182)</f>
        <v/>
      </c>
      <c r="Q182" s="51" t="str">
        <f>IF(ISBLANK('Prediction Log'!$N182), "",IF('Prediction Log'!$M182&lt;&gt;'Prediction Log'!$H182, "Y", IF(AND('Prediction Log'!$M182='Prediction Log'!$H182, ABS((-1*'Prediction Log'!$P182))&gt;ABS('Prediction Log'!$D182)), "Y", IF('Prediction Log'!$D182='Prediction Log'!$P182, "PUSH", "N"))))</f>
        <v/>
      </c>
      <c r="R182" s="52" t="str">
        <f>IF(ISBLANK('Prediction Log'!$N182), "",IF('Prediction Log'!$P182&lt;'Prediction Log'!$D182, "Y", IF('Prediction Log'!$P182='Prediction Log'!$D182, "PUSH", "N")))</f>
        <v/>
      </c>
      <c r="S182" s="52" t="str">
        <f>IF(ISBLANK('Prediction Log'!$N182), "",IF('Prediction Log'!$P182&lt;'Prediction Log'!$E182, "Y", IF('Prediction Log'!$P182='Prediction Log'!$E182, "PUSH", "N")))</f>
        <v/>
      </c>
      <c r="T182" s="53" t="str">
        <f>IF(ISBLANK('Prediction Log'!$N182),"",IF('Prediction Log'!$M182='Prediction Log'!$H182, "Y", "N"))</f>
        <v/>
      </c>
      <c r="U182" s="53" t="str">
        <f>Table3[[#This Row],[Home Team Covered Market]]</f>
        <v/>
      </c>
      <c r="V182" s="53" t="str">
        <f>IF(ISBLANK('Prediction Log'!$N182), "",IF(AND('Prediction Log'!$T182="Y", 'Prediction Log'!$U182="Y"), "Y", "N"))</f>
        <v/>
      </c>
      <c r="W182" s="54" t="str">
        <f>IF(ISBLANK('Prediction Log'!$N182),"",IF('Prediction Log'!$M182='Prediction Log'!$I182, "Y", "N"))</f>
        <v/>
      </c>
      <c r="X182" s="54" t="str">
        <f>IF(ISBLANK('Prediction Log'!$N182), "", IF(Table3[[#This Row],[Home Team Covered Market]]=Games!H182, "Y", "N"))</f>
        <v/>
      </c>
      <c r="Y182" s="55" t="str">
        <f>IF(ISBLANK('Prediction Log'!$N182), "",IF('Prediction Log'!$J182='Prediction Log'!$M182, "Y", "N"))</f>
        <v/>
      </c>
      <c r="Z182" s="54" t="str">
        <f>IF(ISBLANK('Prediction Log'!$N182), "",IF('Prediction Log'!$I182&lt;&gt;'Prediction Log'!$M182, "N",IF(AND('Prediction Log'!$E182&gt;0, 'Prediction Log'!$P182&gt;'Prediction Log'!$E182, 'Prediction Log'!$I182='Prediction Log'!$C182), "Y", IF(AND('Prediction Log'!$E182&lt;0, 'Prediction Log'!$P182&lt;'Prediction Log'!$E182,'Prediction Log'!$I182='Prediction Log'!$B182 ), "Y", IF('Prediction Log'!$P182='Prediction Log'!$E182, "PUSH", "N")))))</f>
        <v/>
      </c>
      <c r="AA182" s="54" t="str">
        <f>IF(ISBLANK('Prediction Log'!$N182), "",IF(AND('Prediction Log'!$W182="Y", 'Prediction Log'!$X182="Y"), "Y", "N"))</f>
        <v/>
      </c>
      <c r="AB182" s="53" t="str">
        <f>IF(ISBLANK('Prediction Log'!$N182), "",IF('Prediction Log'!$D182&gt;0, 'Prediction Log'!$P182-'Prediction Log'!$D182, IF('Prediction Log'!$D182&lt;0, -'Prediction Log'!$P182+'Prediction Log'!$D182, "NA")))</f>
        <v/>
      </c>
      <c r="AC182" s="53" t="str">
        <f>IF(ISBLANK('Prediction Log'!$N182), "",ABS('Prediction Log'!$AB182))</f>
        <v/>
      </c>
      <c r="AD182" s="54" t="str">
        <f>IF(ISBLANK('Prediction Log'!$N182), "",IF('Prediction Log'!$E182&gt;0, 'Prediction Log'!$P182-'Prediction Log'!$E182, IF('Prediction Log'!$E182&lt;0, -'Prediction Log'!$P182+'Prediction Log'!$E182, "NA")))</f>
        <v/>
      </c>
      <c r="AE182" s="54" t="str">
        <f>IF(ISBLANK('Prediction Log'!$N182), "",ABS('Prediction Log'!$AD182))</f>
        <v/>
      </c>
    </row>
    <row r="183" spans="1:31" x14ac:dyDescent="0.45">
      <c r="A183" s="56" t="str">
        <f>IF(ISBLANK(Games!$B183), "",Games!A183)</f>
        <v/>
      </c>
      <c r="B183" s="56" t="str">
        <f>IF(ISBLANK(Games!$B183), "",Games!B183)</f>
        <v/>
      </c>
      <c r="C183" s="56" t="str">
        <f>IF(ISBLANK(Games!$B183), "",Games!C183)</f>
        <v/>
      </c>
      <c r="D183" s="57" t="str">
        <f>IF(ISBLANK(Games!$B183), "",Games!D183)</f>
        <v/>
      </c>
      <c r="E183" s="57" t="str">
        <f>IF(ISBLANK(Games!$B183), "",Games!E183)</f>
        <v/>
      </c>
      <c r="F183" s="45" t="e">
        <f>'Calc - Win Probability'!N183</f>
        <v>#N/A</v>
      </c>
      <c r="G183" s="23" t="str">
        <f>Games!H183</f>
        <v/>
      </c>
      <c r="H183" s="46" t="str">
        <f>IF(ISBLANK(Games!B183), "", IF('Prediction Log'!$D183&lt;0, 'Prediction Log'!$B183, 'Prediction Log'!$C183))</f>
        <v/>
      </c>
      <c r="I183" s="47" t="str">
        <f>IF(ISBLANK(Games!$B183), "",Games!F183)</f>
        <v/>
      </c>
      <c r="J183" s="47" t="e">
        <f>IF('Prediction Log'!$F183&gt;0.5, 'Prediction Log'!$B183, IF('Prediction Log'!$F183&lt;0.5, 'Prediction Log'!$C183, "PICK"))</f>
        <v>#N/A</v>
      </c>
      <c r="K183" s="48" t="str">
        <f>IF(ISBLANK(Games!B183), "",IF('Prediction Log'!$J183='Prediction Log'!$B183, 'Prediction Log'!$F183, 1-'Prediction Log'!$F183))</f>
        <v/>
      </c>
      <c r="L183" s="49" t="str">
        <f>IF(ISBLANK(Games!$B183), "",Games!I183)</f>
        <v/>
      </c>
      <c r="M183" s="60" t="str">
        <f>IF(ISBLANK(Table3[[#This Row],[Home Final]]), "",IF(Table3[[#This Row],[Home Final]]&gt;Table3[[#This Row],[Away Final]],Table3[[#This Row],[Home]],Table3[[#This Row],[Away]]))</f>
        <v/>
      </c>
      <c r="N183" s="50"/>
      <c r="O183" s="50"/>
      <c r="P183" s="21" t="str">
        <f>IF(ISBLANK('Prediction Log'!$N183), "",'Prediction Log'!$O183-'Prediction Log'!$N183)</f>
        <v/>
      </c>
      <c r="Q183" s="51" t="str">
        <f>IF(ISBLANK('Prediction Log'!$N183), "",IF('Prediction Log'!$M183&lt;&gt;'Prediction Log'!$H183, "Y", IF(AND('Prediction Log'!$M183='Prediction Log'!$H183, ABS((-1*'Prediction Log'!$P183))&gt;ABS('Prediction Log'!$D183)), "Y", IF('Prediction Log'!$D183='Prediction Log'!$P183, "PUSH", "N"))))</f>
        <v/>
      </c>
      <c r="R183" s="52" t="str">
        <f>IF(ISBLANK('Prediction Log'!$N183), "",IF('Prediction Log'!$P183&lt;'Prediction Log'!$D183, "Y", IF('Prediction Log'!$P183='Prediction Log'!$D183, "PUSH", "N")))</f>
        <v/>
      </c>
      <c r="S183" s="52" t="str">
        <f>IF(ISBLANK('Prediction Log'!$N183), "",IF('Prediction Log'!$P183&lt;'Prediction Log'!$E183, "Y", IF('Prediction Log'!$P183='Prediction Log'!$E183, "PUSH", "N")))</f>
        <v/>
      </c>
      <c r="T183" s="53" t="str">
        <f>IF(ISBLANK('Prediction Log'!$N183),"",IF('Prediction Log'!$M183='Prediction Log'!$H183, "Y", "N"))</f>
        <v/>
      </c>
      <c r="U183" s="53" t="str">
        <f>Table3[[#This Row],[Home Team Covered Market]]</f>
        <v/>
      </c>
      <c r="V183" s="53" t="str">
        <f>IF(ISBLANK('Prediction Log'!$N183), "",IF(AND('Prediction Log'!$T183="Y", 'Prediction Log'!$U183="Y"), "Y", "N"))</f>
        <v/>
      </c>
      <c r="W183" s="54" t="str">
        <f>IF(ISBLANK('Prediction Log'!$N183),"",IF('Prediction Log'!$M183='Prediction Log'!$I183, "Y", "N"))</f>
        <v/>
      </c>
      <c r="X183" s="54" t="str">
        <f>IF(ISBLANK('Prediction Log'!$N183), "", IF(Table3[[#This Row],[Home Team Covered Market]]=Games!H183, "Y", "N"))</f>
        <v/>
      </c>
      <c r="Y183" s="55" t="str">
        <f>IF(ISBLANK('Prediction Log'!$N183), "",IF('Prediction Log'!$J183='Prediction Log'!$M183, "Y", "N"))</f>
        <v/>
      </c>
      <c r="Z183" s="54" t="str">
        <f>IF(ISBLANK('Prediction Log'!$N183), "",IF('Prediction Log'!$I183&lt;&gt;'Prediction Log'!$M183, "N",IF(AND('Prediction Log'!$E183&gt;0, 'Prediction Log'!$P183&gt;'Prediction Log'!$E183, 'Prediction Log'!$I183='Prediction Log'!$C183), "Y", IF(AND('Prediction Log'!$E183&lt;0, 'Prediction Log'!$P183&lt;'Prediction Log'!$E183,'Prediction Log'!$I183='Prediction Log'!$B183 ), "Y", IF('Prediction Log'!$P183='Prediction Log'!$E183, "PUSH", "N")))))</f>
        <v/>
      </c>
      <c r="AA183" s="54" t="str">
        <f>IF(ISBLANK('Prediction Log'!$N183), "",IF(AND('Prediction Log'!$W183="Y", 'Prediction Log'!$X183="Y"), "Y", "N"))</f>
        <v/>
      </c>
      <c r="AB183" s="53" t="str">
        <f>IF(ISBLANK('Prediction Log'!$N183), "",IF('Prediction Log'!$D183&gt;0, 'Prediction Log'!$P183-'Prediction Log'!$D183, IF('Prediction Log'!$D183&lt;0, -'Prediction Log'!$P183+'Prediction Log'!$D183, "NA")))</f>
        <v/>
      </c>
      <c r="AC183" s="53" t="str">
        <f>IF(ISBLANK('Prediction Log'!$N183), "",ABS('Prediction Log'!$AB183))</f>
        <v/>
      </c>
      <c r="AD183" s="54" t="str">
        <f>IF(ISBLANK('Prediction Log'!$N183), "",IF('Prediction Log'!$E183&gt;0, 'Prediction Log'!$P183-'Prediction Log'!$E183, IF('Prediction Log'!$E183&lt;0, -'Prediction Log'!$P183+'Prediction Log'!$E183, "NA")))</f>
        <v/>
      </c>
      <c r="AE183" s="54" t="str">
        <f>IF(ISBLANK('Prediction Log'!$N183), "",ABS('Prediction Log'!$AD183))</f>
        <v/>
      </c>
    </row>
    <row r="184" spans="1:31" x14ac:dyDescent="0.45">
      <c r="A184" s="43" t="str">
        <f>IF(ISBLANK(Games!$B184), "",Games!A184)</f>
        <v/>
      </c>
      <c r="B184" s="43" t="str">
        <f>IF(ISBLANK(Games!$B184), "",Games!B184)</f>
        <v/>
      </c>
      <c r="C184" s="43" t="str">
        <f>IF(ISBLANK(Games!$B184), "",Games!C184)</f>
        <v/>
      </c>
      <c r="D184" s="44" t="str">
        <f>IF(ISBLANK(Games!$B184), "",Games!D184)</f>
        <v/>
      </c>
      <c r="E184" s="44" t="str">
        <f>IF(ISBLANK(Games!$B184), "",Games!E184)</f>
        <v/>
      </c>
      <c r="F184" s="45" t="e">
        <f>'Calc - Win Probability'!N184</f>
        <v>#N/A</v>
      </c>
      <c r="G184" s="23" t="str">
        <f>Games!H184</f>
        <v/>
      </c>
      <c r="H184" s="46" t="str">
        <f>IF(ISBLANK(Games!B184), "", IF('Prediction Log'!$D184&lt;0, 'Prediction Log'!$B184, 'Prediction Log'!$C184))</f>
        <v/>
      </c>
      <c r="I184" s="47" t="str">
        <f>IF(ISBLANK(Games!$B184), "",Games!F184)</f>
        <v/>
      </c>
      <c r="J184" s="47" t="e">
        <f>IF('Prediction Log'!$F184&gt;0.5, 'Prediction Log'!$B184, IF('Prediction Log'!$F184&lt;0.5, 'Prediction Log'!$C184, "PICK"))</f>
        <v>#N/A</v>
      </c>
      <c r="K184" s="48" t="str">
        <f>IF(ISBLANK(Games!B184), "",IF('Prediction Log'!$J184='Prediction Log'!$B184, 'Prediction Log'!$F184, 1-'Prediction Log'!$F184))</f>
        <v/>
      </c>
      <c r="L184" s="49" t="str">
        <f>IF(ISBLANK(Games!$B184), "",Games!I184)</f>
        <v/>
      </c>
      <c r="M184" s="60" t="str">
        <f>IF(ISBLANK(Table3[[#This Row],[Home Final]]), "",IF(Table3[[#This Row],[Home Final]]&gt;Table3[[#This Row],[Away Final]],Table3[[#This Row],[Home]],Table3[[#This Row],[Away]]))</f>
        <v/>
      </c>
      <c r="N184" s="50"/>
      <c r="O184" s="50"/>
      <c r="P184" s="21" t="str">
        <f>IF(ISBLANK('Prediction Log'!$N184), "",'Prediction Log'!$O184-'Prediction Log'!$N184)</f>
        <v/>
      </c>
      <c r="Q184" s="51" t="str">
        <f>IF(ISBLANK('Prediction Log'!$N184), "",IF('Prediction Log'!$M184&lt;&gt;'Prediction Log'!$H184, "Y", IF(AND('Prediction Log'!$M184='Prediction Log'!$H184, ABS((-1*'Prediction Log'!$P184))&gt;ABS('Prediction Log'!$D184)), "Y", IF('Prediction Log'!$D184='Prediction Log'!$P184, "PUSH", "N"))))</f>
        <v/>
      </c>
      <c r="R184" s="52" t="str">
        <f>IF(ISBLANK('Prediction Log'!$N184), "",IF('Prediction Log'!$P184&lt;'Prediction Log'!$D184, "Y", IF('Prediction Log'!$P184='Prediction Log'!$D184, "PUSH", "N")))</f>
        <v/>
      </c>
      <c r="S184" s="52" t="str">
        <f>IF(ISBLANK('Prediction Log'!$N184), "",IF('Prediction Log'!$P184&lt;'Prediction Log'!$E184, "Y", IF('Prediction Log'!$P184='Prediction Log'!$E184, "PUSH", "N")))</f>
        <v/>
      </c>
      <c r="T184" s="53" t="str">
        <f>IF(ISBLANK('Prediction Log'!$N184),"",IF('Prediction Log'!$M184='Prediction Log'!$H184, "Y", "N"))</f>
        <v/>
      </c>
      <c r="U184" s="53" t="str">
        <f>Table3[[#This Row],[Home Team Covered Market]]</f>
        <v/>
      </c>
      <c r="V184" s="53" t="str">
        <f>IF(ISBLANK('Prediction Log'!$N184), "",IF(AND('Prediction Log'!$T184="Y", 'Prediction Log'!$U184="Y"), "Y", "N"))</f>
        <v/>
      </c>
      <c r="W184" s="54" t="str">
        <f>IF(ISBLANK('Prediction Log'!$N184),"",IF('Prediction Log'!$M184='Prediction Log'!$I184, "Y", "N"))</f>
        <v/>
      </c>
      <c r="X184" s="54" t="str">
        <f>IF(ISBLANK('Prediction Log'!$N184), "", IF(Table3[[#This Row],[Home Team Covered Market]]=Games!H184, "Y", "N"))</f>
        <v/>
      </c>
      <c r="Y184" s="55" t="str">
        <f>IF(ISBLANK('Prediction Log'!$N184), "",IF('Prediction Log'!$J184='Prediction Log'!$M184, "Y", "N"))</f>
        <v/>
      </c>
      <c r="Z184" s="54" t="str">
        <f>IF(ISBLANK('Prediction Log'!$N184), "",IF('Prediction Log'!$I184&lt;&gt;'Prediction Log'!$M184, "N",IF(AND('Prediction Log'!$E184&gt;0, 'Prediction Log'!$P184&gt;'Prediction Log'!$E184, 'Prediction Log'!$I184='Prediction Log'!$C184), "Y", IF(AND('Prediction Log'!$E184&lt;0, 'Prediction Log'!$P184&lt;'Prediction Log'!$E184,'Prediction Log'!$I184='Prediction Log'!$B184 ), "Y", IF('Prediction Log'!$P184='Prediction Log'!$E184, "PUSH", "N")))))</f>
        <v/>
      </c>
      <c r="AA184" s="54" t="str">
        <f>IF(ISBLANK('Prediction Log'!$N184), "",IF(AND('Prediction Log'!$W184="Y", 'Prediction Log'!$X184="Y"), "Y", "N"))</f>
        <v/>
      </c>
      <c r="AB184" s="53" t="str">
        <f>IF(ISBLANK('Prediction Log'!$N184), "",IF('Prediction Log'!$D184&gt;0, 'Prediction Log'!$P184-'Prediction Log'!$D184, IF('Prediction Log'!$D184&lt;0, -'Prediction Log'!$P184+'Prediction Log'!$D184, "NA")))</f>
        <v/>
      </c>
      <c r="AC184" s="53" t="str">
        <f>IF(ISBLANK('Prediction Log'!$N184), "",ABS('Prediction Log'!$AB184))</f>
        <v/>
      </c>
      <c r="AD184" s="54" t="str">
        <f>IF(ISBLANK('Prediction Log'!$N184), "",IF('Prediction Log'!$E184&gt;0, 'Prediction Log'!$P184-'Prediction Log'!$E184, IF('Prediction Log'!$E184&lt;0, -'Prediction Log'!$P184+'Prediction Log'!$E184, "NA")))</f>
        <v/>
      </c>
      <c r="AE184" s="54" t="str">
        <f>IF(ISBLANK('Prediction Log'!$N184), "",ABS('Prediction Log'!$AD184))</f>
        <v/>
      </c>
    </row>
    <row r="185" spans="1:31" x14ac:dyDescent="0.45">
      <c r="A185" s="56" t="str">
        <f>IF(ISBLANK(Games!$B185), "",Games!A185)</f>
        <v/>
      </c>
      <c r="B185" s="56" t="str">
        <f>IF(ISBLANK(Games!$B185), "",Games!B185)</f>
        <v/>
      </c>
      <c r="C185" s="56" t="str">
        <f>IF(ISBLANK(Games!$B185), "",Games!C185)</f>
        <v/>
      </c>
      <c r="D185" s="57" t="str">
        <f>IF(ISBLANK(Games!$B185), "",Games!D185)</f>
        <v/>
      </c>
      <c r="E185" s="57" t="str">
        <f>IF(ISBLANK(Games!$B185), "",Games!E185)</f>
        <v/>
      </c>
      <c r="F185" s="45" t="e">
        <f>'Calc - Win Probability'!N185</f>
        <v>#N/A</v>
      </c>
      <c r="G185" s="23" t="str">
        <f>Games!H185</f>
        <v/>
      </c>
      <c r="H185" s="46" t="str">
        <f>IF(ISBLANK(Games!B185), "", IF('Prediction Log'!$D185&lt;0, 'Prediction Log'!$B185, 'Prediction Log'!$C185))</f>
        <v/>
      </c>
      <c r="I185" s="47" t="str">
        <f>IF(ISBLANK(Games!$B185), "",Games!F185)</f>
        <v/>
      </c>
      <c r="J185" s="47" t="e">
        <f>IF('Prediction Log'!$F185&gt;0.5, 'Prediction Log'!$B185, IF('Prediction Log'!$F185&lt;0.5, 'Prediction Log'!$C185, "PICK"))</f>
        <v>#N/A</v>
      </c>
      <c r="K185" s="48" t="str">
        <f>IF(ISBLANK(Games!B185), "",IF('Prediction Log'!$J185='Prediction Log'!$B185, 'Prediction Log'!$F185, 1-'Prediction Log'!$F185))</f>
        <v/>
      </c>
      <c r="L185" s="49" t="str">
        <f>IF(ISBLANK(Games!$B185), "",Games!I185)</f>
        <v/>
      </c>
      <c r="M185" s="60" t="str">
        <f>IF(ISBLANK(Table3[[#This Row],[Home Final]]), "",IF(Table3[[#This Row],[Home Final]]&gt;Table3[[#This Row],[Away Final]],Table3[[#This Row],[Home]],Table3[[#This Row],[Away]]))</f>
        <v/>
      </c>
      <c r="N185" s="50"/>
      <c r="O185" s="50"/>
      <c r="P185" s="21" t="str">
        <f>IF(ISBLANK('Prediction Log'!$N185), "",'Prediction Log'!$O185-'Prediction Log'!$N185)</f>
        <v/>
      </c>
      <c r="Q185" s="51" t="str">
        <f>IF(ISBLANK('Prediction Log'!$N185), "",IF('Prediction Log'!$M185&lt;&gt;'Prediction Log'!$H185, "Y", IF(AND('Prediction Log'!$M185='Prediction Log'!$H185, ABS((-1*'Prediction Log'!$P185))&gt;ABS('Prediction Log'!$D185)), "Y", IF('Prediction Log'!$D185='Prediction Log'!$P185, "PUSH", "N"))))</f>
        <v/>
      </c>
      <c r="R185" s="52" t="str">
        <f>IF(ISBLANK('Prediction Log'!$N185), "",IF('Prediction Log'!$P185&lt;'Prediction Log'!$D185, "Y", IF('Prediction Log'!$P185='Prediction Log'!$D185, "PUSH", "N")))</f>
        <v/>
      </c>
      <c r="S185" s="52" t="str">
        <f>IF(ISBLANK('Prediction Log'!$N185), "",IF('Prediction Log'!$P185&lt;'Prediction Log'!$E185, "Y", IF('Prediction Log'!$P185='Prediction Log'!$E185, "PUSH", "N")))</f>
        <v/>
      </c>
      <c r="T185" s="53" t="str">
        <f>IF(ISBLANK('Prediction Log'!$N185),"",IF('Prediction Log'!$M185='Prediction Log'!$H185, "Y", "N"))</f>
        <v/>
      </c>
      <c r="U185" s="53" t="str">
        <f>Table3[[#This Row],[Home Team Covered Market]]</f>
        <v/>
      </c>
      <c r="V185" s="53" t="str">
        <f>IF(ISBLANK('Prediction Log'!$N185), "",IF(AND('Prediction Log'!$T185="Y", 'Prediction Log'!$U185="Y"), "Y", "N"))</f>
        <v/>
      </c>
      <c r="W185" s="54" t="str">
        <f>IF(ISBLANK('Prediction Log'!$N185),"",IF('Prediction Log'!$M185='Prediction Log'!$I185, "Y", "N"))</f>
        <v/>
      </c>
      <c r="X185" s="54" t="str">
        <f>IF(ISBLANK('Prediction Log'!$N185), "", IF(Table3[[#This Row],[Home Team Covered Market]]=Games!H185, "Y", "N"))</f>
        <v/>
      </c>
      <c r="Y185" s="55" t="str">
        <f>IF(ISBLANK('Prediction Log'!$N185), "",IF('Prediction Log'!$J185='Prediction Log'!$M185, "Y", "N"))</f>
        <v/>
      </c>
      <c r="Z185" s="54" t="str">
        <f>IF(ISBLANK('Prediction Log'!$N185), "",IF('Prediction Log'!$I185&lt;&gt;'Prediction Log'!$M185, "N",IF(AND('Prediction Log'!$E185&gt;0, 'Prediction Log'!$P185&gt;'Prediction Log'!$E185, 'Prediction Log'!$I185='Prediction Log'!$C185), "Y", IF(AND('Prediction Log'!$E185&lt;0, 'Prediction Log'!$P185&lt;'Prediction Log'!$E185,'Prediction Log'!$I185='Prediction Log'!$B185 ), "Y", IF('Prediction Log'!$P185='Prediction Log'!$E185, "PUSH", "N")))))</f>
        <v/>
      </c>
      <c r="AA185" s="54" t="str">
        <f>IF(ISBLANK('Prediction Log'!$N185), "",IF(AND('Prediction Log'!$W185="Y", 'Prediction Log'!$X185="Y"), "Y", "N"))</f>
        <v/>
      </c>
      <c r="AB185" s="53" t="str">
        <f>IF(ISBLANK('Prediction Log'!$N185), "",IF('Prediction Log'!$D185&gt;0, 'Prediction Log'!$P185-'Prediction Log'!$D185, IF('Prediction Log'!$D185&lt;0, -'Prediction Log'!$P185+'Prediction Log'!$D185, "NA")))</f>
        <v/>
      </c>
      <c r="AC185" s="53" t="str">
        <f>IF(ISBLANK('Prediction Log'!$N185), "",ABS('Prediction Log'!$AB185))</f>
        <v/>
      </c>
      <c r="AD185" s="54" t="str">
        <f>IF(ISBLANK('Prediction Log'!$N185), "",IF('Prediction Log'!$E185&gt;0, 'Prediction Log'!$P185-'Prediction Log'!$E185, IF('Prediction Log'!$E185&lt;0, -'Prediction Log'!$P185+'Prediction Log'!$E185, "NA")))</f>
        <v/>
      </c>
      <c r="AE185" s="54" t="str">
        <f>IF(ISBLANK('Prediction Log'!$N185), "",ABS('Prediction Log'!$AD185))</f>
        <v/>
      </c>
    </row>
    <row r="186" spans="1:31" x14ac:dyDescent="0.45">
      <c r="A186" s="43" t="str">
        <f>IF(ISBLANK(Games!$B186), "",Games!A186)</f>
        <v/>
      </c>
      <c r="B186" s="43" t="str">
        <f>IF(ISBLANK(Games!$B186), "",Games!B186)</f>
        <v/>
      </c>
      <c r="C186" s="43" t="str">
        <f>IF(ISBLANK(Games!$B186), "",Games!C186)</f>
        <v/>
      </c>
      <c r="D186" s="44" t="str">
        <f>IF(ISBLANK(Games!$B186), "",Games!D186)</f>
        <v/>
      </c>
      <c r="E186" s="44" t="str">
        <f>IF(ISBLANK(Games!$B186), "",Games!E186)</f>
        <v/>
      </c>
      <c r="F186" s="45" t="e">
        <f>'Calc - Win Probability'!N186</f>
        <v>#N/A</v>
      </c>
      <c r="G186" s="23" t="str">
        <f>Games!H186</f>
        <v/>
      </c>
      <c r="H186" s="46" t="str">
        <f>IF(ISBLANK(Games!B186), "", IF('Prediction Log'!$D186&lt;0, 'Prediction Log'!$B186, 'Prediction Log'!$C186))</f>
        <v/>
      </c>
      <c r="I186" s="47" t="str">
        <f>IF(ISBLANK(Games!$B186), "",Games!F186)</f>
        <v/>
      </c>
      <c r="J186" s="47" t="e">
        <f>IF('Prediction Log'!$F186&gt;0.5, 'Prediction Log'!$B186, IF('Prediction Log'!$F186&lt;0.5, 'Prediction Log'!$C186, "PICK"))</f>
        <v>#N/A</v>
      </c>
      <c r="K186" s="48" t="str">
        <f>IF(ISBLANK(Games!B186), "",IF('Prediction Log'!$J186='Prediction Log'!$B186, 'Prediction Log'!$F186, 1-'Prediction Log'!$F186))</f>
        <v/>
      </c>
      <c r="L186" s="49" t="str">
        <f>IF(ISBLANK(Games!$B186), "",Games!I186)</f>
        <v/>
      </c>
      <c r="M186" s="60" t="str">
        <f>IF(ISBLANK(Table3[[#This Row],[Home Final]]), "",IF(Table3[[#This Row],[Home Final]]&gt;Table3[[#This Row],[Away Final]],Table3[[#This Row],[Home]],Table3[[#This Row],[Away]]))</f>
        <v/>
      </c>
      <c r="N186" s="50"/>
      <c r="O186" s="50"/>
      <c r="P186" s="21" t="str">
        <f>IF(ISBLANK('Prediction Log'!$N186), "",'Prediction Log'!$O186-'Prediction Log'!$N186)</f>
        <v/>
      </c>
      <c r="Q186" s="51" t="str">
        <f>IF(ISBLANK('Prediction Log'!$N186), "",IF('Prediction Log'!$M186&lt;&gt;'Prediction Log'!$H186, "Y", IF(AND('Prediction Log'!$M186='Prediction Log'!$H186, ABS((-1*'Prediction Log'!$P186))&gt;ABS('Prediction Log'!$D186)), "Y", IF('Prediction Log'!$D186='Prediction Log'!$P186, "PUSH", "N"))))</f>
        <v/>
      </c>
      <c r="R186" s="52" t="str">
        <f>IF(ISBLANK('Prediction Log'!$N186), "",IF('Prediction Log'!$P186&lt;'Prediction Log'!$D186, "Y", IF('Prediction Log'!$P186='Prediction Log'!$D186, "PUSH", "N")))</f>
        <v/>
      </c>
      <c r="S186" s="52" t="str">
        <f>IF(ISBLANK('Prediction Log'!$N186), "",IF('Prediction Log'!$P186&lt;'Prediction Log'!$E186, "Y", IF('Prediction Log'!$P186='Prediction Log'!$E186, "PUSH", "N")))</f>
        <v/>
      </c>
      <c r="T186" s="53" t="str">
        <f>IF(ISBLANK('Prediction Log'!$N186),"",IF('Prediction Log'!$M186='Prediction Log'!$H186, "Y", "N"))</f>
        <v/>
      </c>
      <c r="U186" s="53" t="str">
        <f>Table3[[#This Row],[Home Team Covered Market]]</f>
        <v/>
      </c>
      <c r="V186" s="53" t="str">
        <f>IF(ISBLANK('Prediction Log'!$N186), "",IF(AND('Prediction Log'!$T186="Y", 'Prediction Log'!$U186="Y"), "Y", "N"))</f>
        <v/>
      </c>
      <c r="W186" s="54" t="str">
        <f>IF(ISBLANK('Prediction Log'!$N186),"",IF('Prediction Log'!$M186='Prediction Log'!$I186, "Y", "N"))</f>
        <v/>
      </c>
      <c r="X186" s="54" t="str">
        <f>IF(ISBLANK('Prediction Log'!$N186), "", IF(Table3[[#This Row],[Home Team Covered Market]]=Games!H186, "Y", "N"))</f>
        <v/>
      </c>
      <c r="Y186" s="55" t="str">
        <f>IF(ISBLANK('Prediction Log'!$N186), "",IF('Prediction Log'!$J186='Prediction Log'!$M186, "Y", "N"))</f>
        <v/>
      </c>
      <c r="Z186" s="54" t="str">
        <f>IF(ISBLANK('Prediction Log'!$N186), "",IF('Prediction Log'!$I186&lt;&gt;'Prediction Log'!$M186, "N",IF(AND('Prediction Log'!$E186&gt;0, 'Prediction Log'!$P186&gt;'Prediction Log'!$E186, 'Prediction Log'!$I186='Prediction Log'!$C186), "Y", IF(AND('Prediction Log'!$E186&lt;0, 'Prediction Log'!$P186&lt;'Prediction Log'!$E186,'Prediction Log'!$I186='Prediction Log'!$B186 ), "Y", IF('Prediction Log'!$P186='Prediction Log'!$E186, "PUSH", "N")))))</f>
        <v/>
      </c>
      <c r="AA186" s="54" t="str">
        <f>IF(ISBLANK('Prediction Log'!$N186), "",IF(AND('Prediction Log'!$W186="Y", 'Prediction Log'!$X186="Y"), "Y", "N"))</f>
        <v/>
      </c>
      <c r="AB186" s="53" t="str">
        <f>IF(ISBLANK('Prediction Log'!$N186), "",IF('Prediction Log'!$D186&gt;0, 'Prediction Log'!$P186-'Prediction Log'!$D186, IF('Prediction Log'!$D186&lt;0, -'Prediction Log'!$P186+'Prediction Log'!$D186, "NA")))</f>
        <v/>
      </c>
      <c r="AC186" s="53" t="str">
        <f>IF(ISBLANK('Prediction Log'!$N186), "",ABS('Prediction Log'!$AB186))</f>
        <v/>
      </c>
      <c r="AD186" s="54" t="str">
        <f>IF(ISBLANK('Prediction Log'!$N186), "",IF('Prediction Log'!$E186&gt;0, 'Prediction Log'!$P186-'Prediction Log'!$E186, IF('Prediction Log'!$E186&lt;0, -'Prediction Log'!$P186+'Prediction Log'!$E186, "NA")))</f>
        <v/>
      </c>
      <c r="AE186" s="54" t="str">
        <f>IF(ISBLANK('Prediction Log'!$N186), "",ABS('Prediction Log'!$AD186))</f>
        <v/>
      </c>
    </row>
    <row r="187" spans="1:31" x14ac:dyDescent="0.45">
      <c r="A187" s="56" t="str">
        <f>IF(ISBLANK(Games!$B187), "",Games!A187)</f>
        <v/>
      </c>
      <c r="B187" s="56" t="str">
        <f>IF(ISBLANK(Games!$B187), "",Games!B187)</f>
        <v/>
      </c>
      <c r="C187" s="56" t="str">
        <f>IF(ISBLANK(Games!$B187), "",Games!C187)</f>
        <v/>
      </c>
      <c r="D187" s="57" t="str">
        <f>IF(ISBLANK(Games!$B187), "",Games!D187)</f>
        <v/>
      </c>
      <c r="E187" s="57" t="str">
        <f>IF(ISBLANK(Games!$B187), "",Games!E187)</f>
        <v/>
      </c>
      <c r="F187" s="45" t="e">
        <f>'Calc - Win Probability'!N187</f>
        <v>#N/A</v>
      </c>
      <c r="G187" s="23" t="str">
        <f>Games!H187</f>
        <v/>
      </c>
      <c r="H187" s="46" t="str">
        <f>IF(ISBLANK(Games!B187), "", IF('Prediction Log'!$D187&lt;0, 'Prediction Log'!$B187, 'Prediction Log'!$C187))</f>
        <v/>
      </c>
      <c r="I187" s="47" t="str">
        <f>IF(ISBLANK(Games!$B187), "",Games!F187)</f>
        <v/>
      </c>
      <c r="J187" s="47" t="e">
        <f>IF('Prediction Log'!$F187&gt;0.5, 'Prediction Log'!$B187, IF('Prediction Log'!$F187&lt;0.5, 'Prediction Log'!$C187, "PICK"))</f>
        <v>#N/A</v>
      </c>
      <c r="K187" s="48" t="str">
        <f>IF(ISBLANK(Games!B187), "",IF('Prediction Log'!$J187='Prediction Log'!$B187, 'Prediction Log'!$F187, 1-'Prediction Log'!$F187))</f>
        <v/>
      </c>
      <c r="L187" s="49" t="str">
        <f>IF(ISBLANK(Games!$B187), "",Games!I187)</f>
        <v/>
      </c>
      <c r="M187" s="60" t="str">
        <f>IF(ISBLANK(Table3[[#This Row],[Home Final]]), "",IF(Table3[[#This Row],[Home Final]]&gt;Table3[[#This Row],[Away Final]],Table3[[#This Row],[Home]],Table3[[#This Row],[Away]]))</f>
        <v/>
      </c>
      <c r="N187" s="50"/>
      <c r="O187" s="50"/>
      <c r="P187" s="21" t="str">
        <f>IF(ISBLANK('Prediction Log'!$N187), "",'Prediction Log'!$O187-'Prediction Log'!$N187)</f>
        <v/>
      </c>
      <c r="Q187" s="51" t="str">
        <f>IF(ISBLANK('Prediction Log'!$N187), "",IF('Prediction Log'!$M187&lt;&gt;'Prediction Log'!$H187, "Y", IF(AND('Prediction Log'!$M187='Prediction Log'!$H187, ABS((-1*'Prediction Log'!$P187))&gt;ABS('Prediction Log'!$D187)), "Y", IF('Prediction Log'!$D187='Prediction Log'!$P187, "PUSH", "N"))))</f>
        <v/>
      </c>
      <c r="R187" s="52" t="str">
        <f>IF(ISBLANK('Prediction Log'!$N187), "",IF('Prediction Log'!$P187&lt;'Prediction Log'!$D187, "Y", IF('Prediction Log'!$P187='Prediction Log'!$D187, "PUSH", "N")))</f>
        <v/>
      </c>
      <c r="S187" s="52" t="str">
        <f>IF(ISBLANK('Prediction Log'!$N187), "",IF('Prediction Log'!$P187&lt;'Prediction Log'!$E187, "Y", IF('Prediction Log'!$P187='Prediction Log'!$E187, "PUSH", "N")))</f>
        <v/>
      </c>
      <c r="T187" s="53" t="str">
        <f>IF(ISBLANK('Prediction Log'!$N187),"",IF('Prediction Log'!$M187='Prediction Log'!$H187, "Y", "N"))</f>
        <v/>
      </c>
      <c r="U187" s="53" t="str">
        <f>Table3[[#This Row],[Home Team Covered Market]]</f>
        <v/>
      </c>
      <c r="V187" s="53" t="str">
        <f>IF(ISBLANK('Prediction Log'!$N187), "",IF(AND('Prediction Log'!$T187="Y", 'Prediction Log'!$U187="Y"), "Y", "N"))</f>
        <v/>
      </c>
      <c r="W187" s="54" t="str">
        <f>IF(ISBLANK('Prediction Log'!$N187),"",IF('Prediction Log'!$M187='Prediction Log'!$I187, "Y", "N"))</f>
        <v/>
      </c>
      <c r="X187" s="54" t="str">
        <f>IF(ISBLANK('Prediction Log'!$N187), "", IF(Table3[[#This Row],[Home Team Covered Market]]=Games!H187, "Y", "N"))</f>
        <v/>
      </c>
      <c r="Y187" s="55" t="str">
        <f>IF(ISBLANK('Prediction Log'!$N187), "",IF('Prediction Log'!$J187='Prediction Log'!$M187, "Y", "N"))</f>
        <v/>
      </c>
      <c r="Z187" s="54" t="str">
        <f>IF(ISBLANK('Prediction Log'!$N187), "",IF('Prediction Log'!$I187&lt;&gt;'Prediction Log'!$M187, "N",IF(AND('Prediction Log'!$E187&gt;0, 'Prediction Log'!$P187&gt;'Prediction Log'!$E187, 'Prediction Log'!$I187='Prediction Log'!$C187), "Y", IF(AND('Prediction Log'!$E187&lt;0, 'Prediction Log'!$P187&lt;'Prediction Log'!$E187,'Prediction Log'!$I187='Prediction Log'!$B187 ), "Y", IF('Prediction Log'!$P187='Prediction Log'!$E187, "PUSH", "N")))))</f>
        <v/>
      </c>
      <c r="AA187" s="54" t="str">
        <f>IF(ISBLANK('Prediction Log'!$N187), "",IF(AND('Prediction Log'!$W187="Y", 'Prediction Log'!$X187="Y"), "Y", "N"))</f>
        <v/>
      </c>
      <c r="AB187" s="53" t="str">
        <f>IF(ISBLANK('Prediction Log'!$N187), "",IF('Prediction Log'!$D187&gt;0, 'Prediction Log'!$P187-'Prediction Log'!$D187, IF('Prediction Log'!$D187&lt;0, -'Prediction Log'!$P187+'Prediction Log'!$D187, "NA")))</f>
        <v/>
      </c>
      <c r="AC187" s="53" t="str">
        <f>IF(ISBLANK('Prediction Log'!$N187), "",ABS('Prediction Log'!$AB187))</f>
        <v/>
      </c>
      <c r="AD187" s="54" t="str">
        <f>IF(ISBLANK('Prediction Log'!$N187), "",IF('Prediction Log'!$E187&gt;0, 'Prediction Log'!$P187-'Prediction Log'!$E187, IF('Prediction Log'!$E187&lt;0, -'Prediction Log'!$P187+'Prediction Log'!$E187, "NA")))</f>
        <v/>
      </c>
      <c r="AE187" s="54" t="str">
        <f>IF(ISBLANK('Prediction Log'!$N187), "",ABS('Prediction Log'!$AD187))</f>
        <v/>
      </c>
    </row>
    <row r="188" spans="1:31" x14ac:dyDescent="0.45">
      <c r="A188" s="43" t="str">
        <f>IF(ISBLANK(Games!$B188), "",Games!A188)</f>
        <v/>
      </c>
      <c r="B188" s="43" t="str">
        <f>IF(ISBLANK(Games!$B188), "",Games!B188)</f>
        <v/>
      </c>
      <c r="C188" s="43" t="str">
        <f>IF(ISBLANK(Games!$B188), "",Games!C188)</f>
        <v/>
      </c>
      <c r="D188" s="44" t="str">
        <f>IF(ISBLANK(Games!$B188), "",Games!D188)</f>
        <v/>
      </c>
      <c r="E188" s="44" t="str">
        <f>IF(ISBLANK(Games!$B188), "",Games!E188)</f>
        <v/>
      </c>
      <c r="F188" s="45" t="e">
        <f>'Calc - Win Probability'!N188</f>
        <v>#N/A</v>
      </c>
      <c r="G188" s="23" t="str">
        <f>Games!H188</f>
        <v/>
      </c>
      <c r="H188" s="46" t="str">
        <f>IF(ISBLANK(Games!B188), "", IF('Prediction Log'!$D188&lt;0, 'Prediction Log'!$B188, 'Prediction Log'!$C188))</f>
        <v/>
      </c>
      <c r="I188" s="47" t="str">
        <f>IF(ISBLANK(Games!$B188), "",Games!F188)</f>
        <v/>
      </c>
      <c r="J188" s="47" t="e">
        <f>IF('Prediction Log'!$F188&gt;0.5, 'Prediction Log'!$B188, IF('Prediction Log'!$F188&lt;0.5, 'Prediction Log'!$C188, "PICK"))</f>
        <v>#N/A</v>
      </c>
      <c r="K188" s="48" t="str">
        <f>IF(ISBLANK(Games!B188), "",IF('Prediction Log'!$J188='Prediction Log'!$B188, 'Prediction Log'!$F188, 1-'Prediction Log'!$F188))</f>
        <v/>
      </c>
      <c r="L188" s="49" t="str">
        <f>IF(ISBLANK(Games!$B188), "",Games!I188)</f>
        <v/>
      </c>
      <c r="M188" s="60" t="str">
        <f>IF(ISBLANK(Table3[[#This Row],[Home Final]]), "",IF(Table3[[#This Row],[Home Final]]&gt;Table3[[#This Row],[Away Final]],Table3[[#This Row],[Home]],Table3[[#This Row],[Away]]))</f>
        <v/>
      </c>
      <c r="N188" s="50"/>
      <c r="O188" s="50"/>
      <c r="P188" s="21" t="str">
        <f>IF(ISBLANK('Prediction Log'!$N188), "",'Prediction Log'!$O188-'Prediction Log'!$N188)</f>
        <v/>
      </c>
      <c r="Q188" s="51" t="str">
        <f>IF(ISBLANK('Prediction Log'!$N188), "",IF('Prediction Log'!$M188&lt;&gt;'Prediction Log'!$H188, "Y", IF(AND('Prediction Log'!$M188='Prediction Log'!$H188, ABS((-1*'Prediction Log'!$P188))&gt;ABS('Prediction Log'!$D188)), "Y", IF('Prediction Log'!$D188='Prediction Log'!$P188, "PUSH", "N"))))</f>
        <v/>
      </c>
      <c r="R188" s="52" t="str">
        <f>IF(ISBLANK('Prediction Log'!$N188), "",IF('Prediction Log'!$P188&lt;'Prediction Log'!$D188, "Y", IF('Prediction Log'!$P188='Prediction Log'!$D188, "PUSH", "N")))</f>
        <v/>
      </c>
      <c r="S188" s="52" t="str">
        <f>IF(ISBLANK('Prediction Log'!$N188), "",IF('Prediction Log'!$P188&lt;'Prediction Log'!$E188, "Y", IF('Prediction Log'!$P188='Prediction Log'!$E188, "PUSH", "N")))</f>
        <v/>
      </c>
      <c r="T188" s="53" t="str">
        <f>IF(ISBLANK('Prediction Log'!$N188),"",IF('Prediction Log'!$M188='Prediction Log'!$H188, "Y", "N"))</f>
        <v/>
      </c>
      <c r="U188" s="53" t="str">
        <f>Table3[[#This Row],[Home Team Covered Market]]</f>
        <v/>
      </c>
      <c r="V188" s="53" t="str">
        <f>IF(ISBLANK('Prediction Log'!$N188), "",IF(AND('Prediction Log'!$T188="Y", 'Prediction Log'!$U188="Y"), "Y", "N"))</f>
        <v/>
      </c>
      <c r="W188" s="54" t="str">
        <f>IF(ISBLANK('Prediction Log'!$N188),"",IF('Prediction Log'!$M188='Prediction Log'!$I188, "Y", "N"))</f>
        <v/>
      </c>
      <c r="X188" s="54" t="str">
        <f>IF(ISBLANK('Prediction Log'!$N188), "", IF(Table3[[#This Row],[Home Team Covered Market]]=Games!H188, "Y", "N"))</f>
        <v/>
      </c>
      <c r="Y188" s="55" t="str">
        <f>IF(ISBLANK('Prediction Log'!$N188), "",IF('Prediction Log'!$J188='Prediction Log'!$M188, "Y", "N"))</f>
        <v/>
      </c>
      <c r="Z188" s="54" t="str">
        <f>IF(ISBLANK('Prediction Log'!$N188), "",IF('Prediction Log'!$I188&lt;&gt;'Prediction Log'!$M188, "N",IF(AND('Prediction Log'!$E188&gt;0, 'Prediction Log'!$P188&gt;'Prediction Log'!$E188, 'Prediction Log'!$I188='Prediction Log'!$C188), "Y", IF(AND('Prediction Log'!$E188&lt;0, 'Prediction Log'!$P188&lt;'Prediction Log'!$E188,'Prediction Log'!$I188='Prediction Log'!$B188 ), "Y", IF('Prediction Log'!$P188='Prediction Log'!$E188, "PUSH", "N")))))</f>
        <v/>
      </c>
      <c r="AA188" s="54" t="str">
        <f>IF(ISBLANK('Prediction Log'!$N188), "",IF(AND('Prediction Log'!$W188="Y", 'Prediction Log'!$X188="Y"), "Y", "N"))</f>
        <v/>
      </c>
      <c r="AB188" s="53" t="str">
        <f>IF(ISBLANK('Prediction Log'!$N188), "",IF('Prediction Log'!$D188&gt;0, 'Prediction Log'!$P188-'Prediction Log'!$D188, IF('Prediction Log'!$D188&lt;0, -'Prediction Log'!$P188+'Prediction Log'!$D188, "NA")))</f>
        <v/>
      </c>
      <c r="AC188" s="53" t="str">
        <f>IF(ISBLANK('Prediction Log'!$N188), "",ABS('Prediction Log'!$AB188))</f>
        <v/>
      </c>
      <c r="AD188" s="54" t="str">
        <f>IF(ISBLANK('Prediction Log'!$N188), "",IF('Prediction Log'!$E188&gt;0, 'Prediction Log'!$P188-'Prediction Log'!$E188, IF('Prediction Log'!$E188&lt;0, -'Prediction Log'!$P188+'Prediction Log'!$E188, "NA")))</f>
        <v/>
      </c>
      <c r="AE188" s="54" t="str">
        <f>IF(ISBLANK('Prediction Log'!$N188), "",ABS('Prediction Log'!$AD188))</f>
        <v/>
      </c>
    </row>
    <row r="189" spans="1:31" x14ac:dyDescent="0.45">
      <c r="A189" s="56" t="str">
        <f>IF(ISBLANK(Games!$B189), "",Games!A189)</f>
        <v/>
      </c>
      <c r="B189" s="56" t="str">
        <f>IF(ISBLANK(Games!$B189), "",Games!B189)</f>
        <v/>
      </c>
      <c r="C189" s="56" t="str">
        <f>IF(ISBLANK(Games!$B189), "",Games!C189)</f>
        <v/>
      </c>
      <c r="D189" s="57" t="str">
        <f>IF(ISBLANK(Games!$B189), "",Games!D189)</f>
        <v/>
      </c>
      <c r="E189" s="57" t="str">
        <f>IF(ISBLANK(Games!$B189), "",Games!E189)</f>
        <v/>
      </c>
      <c r="F189" s="45" t="e">
        <f>'Calc - Win Probability'!N189</f>
        <v>#N/A</v>
      </c>
      <c r="G189" s="23" t="str">
        <f>Games!H189</f>
        <v/>
      </c>
      <c r="H189" s="46" t="str">
        <f>IF(ISBLANK(Games!B189), "", IF('Prediction Log'!$D189&lt;0, 'Prediction Log'!$B189, 'Prediction Log'!$C189))</f>
        <v/>
      </c>
      <c r="I189" s="47" t="str">
        <f>IF(ISBLANK(Games!$B189), "",Games!F189)</f>
        <v/>
      </c>
      <c r="J189" s="47" t="e">
        <f>IF('Prediction Log'!$F189&gt;0.5, 'Prediction Log'!$B189, IF('Prediction Log'!$F189&lt;0.5, 'Prediction Log'!$C189, "PICK"))</f>
        <v>#N/A</v>
      </c>
      <c r="K189" s="48" t="str">
        <f>IF(ISBLANK(Games!B189), "",IF('Prediction Log'!$J189='Prediction Log'!$B189, 'Prediction Log'!$F189, 1-'Prediction Log'!$F189))</f>
        <v/>
      </c>
      <c r="L189" s="49" t="str">
        <f>IF(ISBLANK(Games!$B189), "",Games!I189)</f>
        <v/>
      </c>
      <c r="M189" s="60" t="str">
        <f>IF(ISBLANK(Table3[[#This Row],[Home Final]]), "",IF(Table3[[#This Row],[Home Final]]&gt;Table3[[#This Row],[Away Final]],Table3[[#This Row],[Home]],Table3[[#This Row],[Away]]))</f>
        <v/>
      </c>
      <c r="N189" s="50"/>
      <c r="O189" s="50"/>
      <c r="P189" s="21" t="str">
        <f>IF(ISBLANK('Prediction Log'!$N189), "",'Prediction Log'!$O189-'Prediction Log'!$N189)</f>
        <v/>
      </c>
      <c r="Q189" s="51" t="str">
        <f>IF(ISBLANK('Prediction Log'!$N189), "",IF('Prediction Log'!$M189&lt;&gt;'Prediction Log'!$H189, "Y", IF(AND('Prediction Log'!$M189='Prediction Log'!$H189, ABS((-1*'Prediction Log'!$P189))&gt;ABS('Prediction Log'!$D189)), "Y", IF('Prediction Log'!$D189='Prediction Log'!$P189, "PUSH", "N"))))</f>
        <v/>
      </c>
      <c r="R189" s="52" t="str">
        <f>IF(ISBLANK('Prediction Log'!$N189), "",IF('Prediction Log'!$P189&lt;'Prediction Log'!$D189, "Y", IF('Prediction Log'!$P189='Prediction Log'!$D189, "PUSH", "N")))</f>
        <v/>
      </c>
      <c r="S189" s="52" t="str">
        <f>IF(ISBLANK('Prediction Log'!$N189), "",IF('Prediction Log'!$P189&lt;'Prediction Log'!$E189, "Y", IF('Prediction Log'!$P189='Prediction Log'!$E189, "PUSH", "N")))</f>
        <v/>
      </c>
      <c r="T189" s="53" t="str">
        <f>IF(ISBLANK('Prediction Log'!$N189),"",IF('Prediction Log'!$M189='Prediction Log'!$H189, "Y", "N"))</f>
        <v/>
      </c>
      <c r="U189" s="53" t="str">
        <f>Table3[[#This Row],[Home Team Covered Market]]</f>
        <v/>
      </c>
      <c r="V189" s="53" t="str">
        <f>IF(ISBLANK('Prediction Log'!$N189), "",IF(AND('Prediction Log'!$T189="Y", 'Prediction Log'!$U189="Y"), "Y", "N"))</f>
        <v/>
      </c>
      <c r="W189" s="54" t="str">
        <f>IF(ISBLANK('Prediction Log'!$N189),"",IF('Prediction Log'!$M189='Prediction Log'!$I189, "Y", "N"))</f>
        <v/>
      </c>
      <c r="X189" s="54" t="str">
        <f>IF(ISBLANK('Prediction Log'!$N189), "", IF(Table3[[#This Row],[Home Team Covered Market]]=Games!H189, "Y", "N"))</f>
        <v/>
      </c>
      <c r="Y189" s="55" t="str">
        <f>IF(ISBLANK('Prediction Log'!$N189), "",IF('Prediction Log'!$J189='Prediction Log'!$M189, "Y", "N"))</f>
        <v/>
      </c>
      <c r="Z189" s="54" t="str">
        <f>IF(ISBLANK('Prediction Log'!$N189), "",IF('Prediction Log'!$I189&lt;&gt;'Prediction Log'!$M189, "N",IF(AND('Prediction Log'!$E189&gt;0, 'Prediction Log'!$P189&gt;'Prediction Log'!$E189, 'Prediction Log'!$I189='Prediction Log'!$C189), "Y", IF(AND('Prediction Log'!$E189&lt;0, 'Prediction Log'!$P189&lt;'Prediction Log'!$E189,'Prediction Log'!$I189='Prediction Log'!$B189 ), "Y", IF('Prediction Log'!$P189='Prediction Log'!$E189, "PUSH", "N")))))</f>
        <v/>
      </c>
      <c r="AA189" s="54" t="str">
        <f>IF(ISBLANK('Prediction Log'!$N189), "",IF(AND('Prediction Log'!$W189="Y", 'Prediction Log'!$X189="Y"), "Y", "N"))</f>
        <v/>
      </c>
      <c r="AB189" s="53" t="str">
        <f>IF(ISBLANK('Prediction Log'!$N189), "",IF('Prediction Log'!$D189&gt;0, 'Prediction Log'!$P189-'Prediction Log'!$D189, IF('Prediction Log'!$D189&lt;0, -'Prediction Log'!$P189+'Prediction Log'!$D189, "NA")))</f>
        <v/>
      </c>
      <c r="AC189" s="53" t="str">
        <f>IF(ISBLANK('Prediction Log'!$N189), "",ABS('Prediction Log'!$AB189))</f>
        <v/>
      </c>
      <c r="AD189" s="54" t="str">
        <f>IF(ISBLANK('Prediction Log'!$N189), "",IF('Prediction Log'!$E189&gt;0, 'Prediction Log'!$P189-'Prediction Log'!$E189, IF('Prediction Log'!$E189&lt;0, -'Prediction Log'!$P189+'Prediction Log'!$E189, "NA")))</f>
        <v/>
      </c>
      <c r="AE189" s="54" t="str">
        <f>IF(ISBLANK('Prediction Log'!$N189), "",ABS('Prediction Log'!$AD189))</f>
        <v/>
      </c>
    </row>
    <row r="190" spans="1:31" x14ac:dyDescent="0.45">
      <c r="A190" s="43" t="str">
        <f>IF(ISBLANK(Games!$B190), "",Games!A190)</f>
        <v/>
      </c>
      <c r="B190" s="43" t="str">
        <f>IF(ISBLANK(Games!$B190), "",Games!B190)</f>
        <v/>
      </c>
      <c r="C190" s="43" t="str">
        <f>IF(ISBLANK(Games!$B190), "",Games!C190)</f>
        <v/>
      </c>
      <c r="D190" s="44" t="str">
        <f>IF(ISBLANK(Games!$B190), "",Games!D190)</f>
        <v/>
      </c>
      <c r="E190" s="44" t="str">
        <f>IF(ISBLANK(Games!$B190), "",Games!E190)</f>
        <v/>
      </c>
      <c r="F190" s="45" t="e">
        <f>'Calc - Win Probability'!N190</f>
        <v>#N/A</v>
      </c>
      <c r="G190" s="23" t="str">
        <f>Games!H190</f>
        <v/>
      </c>
      <c r="H190" s="46" t="str">
        <f>IF(ISBLANK(Games!B190), "", IF('Prediction Log'!$D190&lt;0, 'Prediction Log'!$B190, 'Prediction Log'!$C190))</f>
        <v/>
      </c>
      <c r="I190" s="47" t="str">
        <f>IF(ISBLANK(Games!$B190), "",Games!F190)</f>
        <v/>
      </c>
      <c r="J190" s="47" t="e">
        <f>IF('Prediction Log'!$F190&gt;0.5, 'Prediction Log'!$B190, IF('Prediction Log'!$F190&lt;0.5, 'Prediction Log'!$C190, "PICK"))</f>
        <v>#N/A</v>
      </c>
      <c r="K190" s="48" t="str">
        <f>IF(ISBLANK(Games!B190), "",IF('Prediction Log'!$J190='Prediction Log'!$B190, 'Prediction Log'!$F190, 1-'Prediction Log'!$F190))</f>
        <v/>
      </c>
      <c r="L190" s="49" t="str">
        <f>IF(ISBLANK(Games!$B190), "",Games!I190)</f>
        <v/>
      </c>
      <c r="M190" s="60" t="str">
        <f>IF(ISBLANK(Table3[[#This Row],[Home Final]]), "",IF(Table3[[#This Row],[Home Final]]&gt;Table3[[#This Row],[Away Final]],Table3[[#This Row],[Home]],Table3[[#This Row],[Away]]))</f>
        <v/>
      </c>
      <c r="N190" s="50"/>
      <c r="O190" s="50"/>
      <c r="P190" s="21" t="str">
        <f>IF(ISBLANK('Prediction Log'!$N190), "",'Prediction Log'!$O190-'Prediction Log'!$N190)</f>
        <v/>
      </c>
      <c r="Q190" s="51" t="str">
        <f>IF(ISBLANK('Prediction Log'!$N190), "",IF('Prediction Log'!$M190&lt;&gt;'Prediction Log'!$H190, "Y", IF(AND('Prediction Log'!$M190='Prediction Log'!$H190, ABS((-1*'Prediction Log'!$P190))&gt;ABS('Prediction Log'!$D190)), "Y", IF('Prediction Log'!$D190='Prediction Log'!$P190, "PUSH", "N"))))</f>
        <v/>
      </c>
      <c r="R190" s="52" t="str">
        <f>IF(ISBLANK('Prediction Log'!$N190), "",IF('Prediction Log'!$P190&lt;'Prediction Log'!$D190, "Y", IF('Prediction Log'!$P190='Prediction Log'!$D190, "PUSH", "N")))</f>
        <v/>
      </c>
      <c r="S190" s="52" t="str">
        <f>IF(ISBLANK('Prediction Log'!$N190), "",IF('Prediction Log'!$P190&lt;'Prediction Log'!$E190, "Y", IF('Prediction Log'!$P190='Prediction Log'!$E190, "PUSH", "N")))</f>
        <v/>
      </c>
      <c r="T190" s="53" t="str">
        <f>IF(ISBLANK('Prediction Log'!$N190),"",IF('Prediction Log'!$M190='Prediction Log'!$H190, "Y", "N"))</f>
        <v/>
      </c>
      <c r="U190" s="53" t="str">
        <f>Table3[[#This Row],[Home Team Covered Market]]</f>
        <v/>
      </c>
      <c r="V190" s="53" t="str">
        <f>IF(ISBLANK('Prediction Log'!$N190), "",IF(AND('Prediction Log'!$T190="Y", 'Prediction Log'!$U190="Y"), "Y", "N"))</f>
        <v/>
      </c>
      <c r="W190" s="54" t="str">
        <f>IF(ISBLANK('Prediction Log'!$N190),"",IF('Prediction Log'!$M190='Prediction Log'!$I190, "Y", "N"))</f>
        <v/>
      </c>
      <c r="X190" s="54" t="str">
        <f>IF(ISBLANK('Prediction Log'!$N190), "", IF(Table3[[#This Row],[Home Team Covered Market]]=Games!H190, "Y", "N"))</f>
        <v/>
      </c>
      <c r="Y190" s="55" t="str">
        <f>IF(ISBLANK('Prediction Log'!$N190), "",IF('Prediction Log'!$J190='Prediction Log'!$M190, "Y", "N"))</f>
        <v/>
      </c>
      <c r="Z190" s="54" t="str">
        <f>IF(ISBLANK('Prediction Log'!$N190), "",IF('Prediction Log'!$I190&lt;&gt;'Prediction Log'!$M190, "N",IF(AND('Prediction Log'!$E190&gt;0, 'Prediction Log'!$P190&gt;'Prediction Log'!$E190, 'Prediction Log'!$I190='Prediction Log'!$C190), "Y", IF(AND('Prediction Log'!$E190&lt;0, 'Prediction Log'!$P190&lt;'Prediction Log'!$E190,'Prediction Log'!$I190='Prediction Log'!$B190 ), "Y", IF('Prediction Log'!$P190='Prediction Log'!$E190, "PUSH", "N")))))</f>
        <v/>
      </c>
      <c r="AA190" s="54" t="str">
        <f>IF(ISBLANK('Prediction Log'!$N190), "",IF(AND('Prediction Log'!$W190="Y", 'Prediction Log'!$X190="Y"), "Y", "N"))</f>
        <v/>
      </c>
      <c r="AB190" s="53" t="str">
        <f>IF(ISBLANK('Prediction Log'!$N190), "",IF('Prediction Log'!$D190&gt;0, 'Prediction Log'!$P190-'Prediction Log'!$D190, IF('Prediction Log'!$D190&lt;0, -'Prediction Log'!$P190+'Prediction Log'!$D190, "NA")))</f>
        <v/>
      </c>
      <c r="AC190" s="53" t="str">
        <f>IF(ISBLANK('Prediction Log'!$N190), "",ABS('Prediction Log'!$AB190))</f>
        <v/>
      </c>
      <c r="AD190" s="54" t="str">
        <f>IF(ISBLANK('Prediction Log'!$N190), "",IF('Prediction Log'!$E190&gt;0, 'Prediction Log'!$P190-'Prediction Log'!$E190, IF('Prediction Log'!$E190&lt;0, -'Prediction Log'!$P190+'Prediction Log'!$E190, "NA")))</f>
        <v/>
      </c>
      <c r="AE190" s="54" t="str">
        <f>IF(ISBLANK('Prediction Log'!$N190), "",ABS('Prediction Log'!$AD190))</f>
        <v/>
      </c>
    </row>
    <row r="191" spans="1:31" x14ac:dyDescent="0.45">
      <c r="A191" s="56" t="str">
        <f>IF(ISBLANK(Games!$B191), "",Games!A191)</f>
        <v/>
      </c>
      <c r="B191" s="56" t="str">
        <f>IF(ISBLANK(Games!$B191), "",Games!B191)</f>
        <v/>
      </c>
      <c r="C191" s="56" t="str">
        <f>IF(ISBLANK(Games!$B191), "",Games!C191)</f>
        <v/>
      </c>
      <c r="D191" s="57" t="str">
        <f>IF(ISBLANK(Games!$B191), "",Games!D191)</f>
        <v/>
      </c>
      <c r="E191" s="57" t="str">
        <f>IF(ISBLANK(Games!$B191), "",Games!E191)</f>
        <v/>
      </c>
      <c r="F191" s="45" t="e">
        <f>'Calc - Win Probability'!N191</f>
        <v>#N/A</v>
      </c>
      <c r="G191" s="23" t="str">
        <f>Games!H191</f>
        <v/>
      </c>
      <c r="H191" s="46" t="str">
        <f>IF(ISBLANK(Games!B191), "", IF('Prediction Log'!$D191&lt;0, 'Prediction Log'!$B191, 'Prediction Log'!$C191))</f>
        <v/>
      </c>
      <c r="I191" s="47" t="str">
        <f>IF(ISBLANK(Games!$B191), "",Games!F191)</f>
        <v/>
      </c>
      <c r="J191" s="47" t="e">
        <f>IF('Prediction Log'!$F191&gt;0.5, 'Prediction Log'!$B191, IF('Prediction Log'!$F191&lt;0.5, 'Prediction Log'!$C191, "PICK"))</f>
        <v>#N/A</v>
      </c>
      <c r="K191" s="48" t="str">
        <f>IF(ISBLANK(Games!B191), "",IF('Prediction Log'!$J191='Prediction Log'!$B191, 'Prediction Log'!$F191, 1-'Prediction Log'!$F191))</f>
        <v/>
      </c>
      <c r="L191" s="49" t="str">
        <f>IF(ISBLANK(Games!$B191), "",Games!I191)</f>
        <v/>
      </c>
      <c r="M191" s="60" t="str">
        <f>IF(ISBLANK(Table3[[#This Row],[Home Final]]), "",IF(Table3[[#This Row],[Home Final]]&gt;Table3[[#This Row],[Away Final]],Table3[[#This Row],[Home]],Table3[[#This Row],[Away]]))</f>
        <v/>
      </c>
      <c r="N191" s="50"/>
      <c r="O191" s="50"/>
      <c r="P191" s="21" t="str">
        <f>IF(ISBLANK('Prediction Log'!$N191), "",'Prediction Log'!$O191-'Prediction Log'!$N191)</f>
        <v/>
      </c>
      <c r="Q191" s="51" t="str">
        <f>IF(ISBLANK('Prediction Log'!$N191), "",IF('Prediction Log'!$M191&lt;&gt;'Prediction Log'!$H191, "Y", IF(AND('Prediction Log'!$M191='Prediction Log'!$H191, ABS((-1*'Prediction Log'!$P191))&gt;ABS('Prediction Log'!$D191)), "Y", IF('Prediction Log'!$D191='Prediction Log'!$P191, "PUSH", "N"))))</f>
        <v/>
      </c>
      <c r="R191" s="52" t="str">
        <f>IF(ISBLANK('Prediction Log'!$N191), "",IF('Prediction Log'!$P191&lt;'Prediction Log'!$D191, "Y", IF('Prediction Log'!$P191='Prediction Log'!$D191, "PUSH", "N")))</f>
        <v/>
      </c>
      <c r="S191" s="52" t="str">
        <f>IF(ISBLANK('Prediction Log'!$N191), "",IF('Prediction Log'!$P191&lt;'Prediction Log'!$E191, "Y", IF('Prediction Log'!$P191='Prediction Log'!$E191, "PUSH", "N")))</f>
        <v/>
      </c>
      <c r="T191" s="53" t="str">
        <f>IF(ISBLANK('Prediction Log'!$N191),"",IF('Prediction Log'!$M191='Prediction Log'!$H191, "Y", "N"))</f>
        <v/>
      </c>
      <c r="U191" s="53" t="str">
        <f>Table3[[#This Row],[Home Team Covered Market]]</f>
        <v/>
      </c>
      <c r="V191" s="53" t="str">
        <f>IF(ISBLANK('Prediction Log'!$N191), "",IF(AND('Prediction Log'!$T191="Y", 'Prediction Log'!$U191="Y"), "Y", "N"))</f>
        <v/>
      </c>
      <c r="W191" s="54" t="str">
        <f>IF(ISBLANK('Prediction Log'!$N191),"",IF('Prediction Log'!$M191='Prediction Log'!$I191, "Y", "N"))</f>
        <v/>
      </c>
      <c r="X191" s="54" t="str">
        <f>IF(ISBLANK('Prediction Log'!$N191), "", IF(Table3[[#This Row],[Home Team Covered Market]]=Games!H191, "Y", "N"))</f>
        <v/>
      </c>
      <c r="Y191" s="55" t="str">
        <f>IF(ISBLANK('Prediction Log'!$N191), "",IF('Prediction Log'!$J191='Prediction Log'!$M191, "Y", "N"))</f>
        <v/>
      </c>
      <c r="Z191" s="54" t="str">
        <f>IF(ISBLANK('Prediction Log'!$N191), "",IF('Prediction Log'!$I191&lt;&gt;'Prediction Log'!$M191, "N",IF(AND('Prediction Log'!$E191&gt;0, 'Prediction Log'!$P191&gt;'Prediction Log'!$E191, 'Prediction Log'!$I191='Prediction Log'!$C191), "Y", IF(AND('Prediction Log'!$E191&lt;0, 'Prediction Log'!$P191&lt;'Prediction Log'!$E191,'Prediction Log'!$I191='Prediction Log'!$B191 ), "Y", IF('Prediction Log'!$P191='Prediction Log'!$E191, "PUSH", "N")))))</f>
        <v/>
      </c>
      <c r="AA191" s="54" t="str">
        <f>IF(ISBLANK('Prediction Log'!$N191), "",IF(AND('Prediction Log'!$W191="Y", 'Prediction Log'!$X191="Y"), "Y", "N"))</f>
        <v/>
      </c>
      <c r="AB191" s="53" t="str">
        <f>IF(ISBLANK('Prediction Log'!$N191), "",IF('Prediction Log'!$D191&gt;0, 'Prediction Log'!$P191-'Prediction Log'!$D191, IF('Prediction Log'!$D191&lt;0, -'Prediction Log'!$P191+'Prediction Log'!$D191, "NA")))</f>
        <v/>
      </c>
      <c r="AC191" s="53" t="str">
        <f>IF(ISBLANK('Prediction Log'!$N191), "",ABS('Prediction Log'!$AB191))</f>
        <v/>
      </c>
      <c r="AD191" s="54" t="str">
        <f>IF(ISBLANK('Prediction Log'!$N191), "",IF('Prediction Log'!$E191&gt;0, 'Prediction Log'!$P191-'Prediction Log'!$E191, IF('Prediction Log'!$E191&lt;0, -'Prediction Log'!$P191+'Prediction Log'!$E191, "NA")))</f>
        <v/>
      </c>
      <c r="AE191" s="54" t="str">
        <f>IF(ISBLANK('Prediction Log'!$N191), "",ABS('Prediction Log'!$AD191))</f>
        <v/>
      </c>
    </row>
    <row r="192" spans="1:31" x14ac:dyDescent="0.45">
      <c r="A192" s="43" t="str">
        <f>IF(ISBLANK(Games!$B192), "",Games!A192)</f>
        <v/>
      </c>
      <c r="B192" s="43" t="str">
        <f>IF(ISBLANK(Games!$B192), "",Games!B192)</f>
        <v/>
      </c>
      <c r="C192" s="43" t="str">
        <f>IF(ISBLANK(Games!$B192), "",Games!C192)</f>
        <v/>
      </c>
      <c r="D192" s="44" t="str">
        <f>IF(ISBLANK(Games!$B192), "",Games!D192)</f>
        <v/>
      </c>
      <c r="E192" s="44" t="str">
        <f>IF(ISBLANK(Games!$B192), "",Games!E192)</f>
        <v/>
      </c>
      <c r="F192" s="45" t="e">
        <f>'Calc - Win Probability'!N192</f>
        <v>#N/A</v>
      </c>
      <c r="G192" s="23" t="str">
        <f>Games!H192</f>
        <v/>
      </c>
      <c r="H192" s="46" t="str">
        <f>IF(ISBLANK(Games!B192), "", IF('Prediction Log'!$D192&lt;0, 'Prediction Log'!$B192, 'Prediction Log'!$C192))</f>
        <v/>
      </c>
      <c r="I192" s="47" t="str">
        <f>IF(ISBLANK(Games!$B192), "",Games!F192)</f>
        <v/>
      </c>
      <c r="J192" s="47" t="e">
        <f>IF('Prediction Log'!$F192&gt;0.5, 'Prediction Log'!$B192, IF('Prediction Log'!$F192&lt;0.5, 'Prediction Log'!$C192, "PICK"))</f>
        <v>#N/A</v>
      </c>
      <c r="K192" s="48" t="str">
        <f>IF(ISBLANK(Games!B192), "",IF('Prediction Log'!$J192='Prediction Log'!$B192, 'Prediction Log'!$F192, 1-'Prediction Log'!$F192))</f>
        <v/>
      </c>
      <c r="L192" s="49" t="str">
        <f>IF(ISBLANK(Games!$B192), "",Games!I192)</f>
        <v/>
      </c>
      <c r="M192" s="60" t="str">
        <f>IF(ISBLANK(Table3[[#This Row],[Home Final]]), "",IF(Table3[[#This Row],[Home Final]]&gt;Table3[[#This Row],[Away Final]],Table3[[#This Row],[Home]],Table3[[#This Row],[Away]]))</f>
        <v/>
      </c>
      <c r="N192" s="50"/>
      <c r="O192" s="50"/>
      <c r="P192" s="21" t="str">
        <f>IF(ISBLANK('Prediction Log'!$N192), "",'Prediction Log'!$O192-'Prediction Log'!$N192)</f>
        <v/>
      </c>
      <c r="Q192" s="51" t="str">
        <f>IF(ISBLANK('Prediction Log'!$N192), "",IF('Prediction Log'!$M192&lt;&gt;'Prediction Log'!$H192, "Y", IF(AND('Prediction Log'!$M192='Prediction Log'!$H192, ABS((-1*'Prediction Log'!$P192))&gt;ABS('Prediction Log'!$D192)), "Y", IF('Prediction Log'!$D192='Prediction Log'!$P192, "PUSH", "N"))))</f>
        <v/>
      </c>
      <c r="R192" s="52" t="str">
        <f>IF(ISBLANK('Prediction Log'!$N192), "",IF('Prediction Log'!$P192&lt;'Prediction Log'!$D192, "Y", IF('Prediction Log'!$P192='Prediction Log'!$D192, "PUSH", "N")))</f>
        <v/>
      </c>
      <c r="S192" s="52" t="str">
        <f>IF(ISBLANK('Prediction Log'!$N192), "",IF('Prediction Log'!$P192&lt;'Prediction Log'!$E192, "Y", IF('Prediction Log'!$P192='Prediction Log'!$E192, "PUSH", "N")))</f>
        <v/>
      </c>
      <c r="T192" s="53" t="str">
        <f>IF(ISBLANK('Prediction Log'!$N192),"",IF('Prediction Log'!$M192='Prediction Log'!$H192, "Y", "N"))</f>
        <v/>
      </c>
      <c r="U192" s="53" t="str">
        <f>Table3[[#This Row],[Home Team Covered Market]]</f>
        <v/>
      </c>
      <c r="V192" s="53" t="str">
        <f>IF(ISBLANK('Prediction Log'!$N192), "",IF(AND('Prediction Log'!$T192="Y", 'Prediction Log'!$U192="Y"), "Y", "N"))</f>
        <v/>
      </c>
      <c r="W192" s="54" t="str">
        <f>IF(ISBLANK('Prediction Log'!$N192),"",IF('Prediction Log'!$M192='Prediction Log'!$I192, "Y", "N"))</f>
        <v/>
      </c>
      <c r="X192" s="54" t="str">
        <f>IF(ISBLANK('Prediction Log'!$N192), "", IF(Table3[[#This Row],[Home Team Covered Market]]=Games!H192, "Y", "N"))</f>
        <v/>
      </c>
      <c r="Y192" s="55" t="str">
        <f>IF(ISBLANK('Prediction Log'!$N192), "",IF('Prediction Log'!$J192='Prediction Log'!$M192, "Y", "N"))</f>
        <v/>
      </c>
      <c r="Z192" s="54" t="str">
        <f>IF(ISBLANK('Prediction Log'!$N192), "",IF('Prediction Log'!$I192&lt;&gt;'Prediction Log'!$M192, "N",IF(AND('Prediction Log'!$E192&gt;0, 'Prediction Log'!$P192&gt;'Prediction Log'!$E192, 'Prediction Log'!$I192='Prediction Log'!$C192), "Y", IF(AND('Prediction Log'!$E192&lt;0, 'Prediction Log'!$P192&lt;'Prediction Log'!$E192,'Prediction Log'!$I192='Prediction Log'!$B192 ), "Y", IF('Prediction Log'!$P192='Prediction Log'!$E192, "PUSH", "N")))))</f>
        <v/>
      </c>
      <c r="AA192" s="54" t="str">
        <f>IF(ISBLANK('Prediction Log'!$N192), "",IF(AND('Prediction Log'!$W192="Y", 'Prediction Log'!$X192="Y"), "Y", "N"))</f>
        <v/>
      </c>
      <c r="AB192" s="53" t="str">
        <f>IF(ISBLANK('Prediction Log'!$N192), "",IF('Prediction Log'!$D192&gt;0, 'Prediction Log'!$P192-'Prediction Log'!$D192, IF('Prediction Log'!$D192&lt;0, -'Prediction Log'!$P192+'Prediction Log'!$D192, "NA")))</f>
        <v/>
      </c>
      <c r="AC192" s="53" t="str">
        <f>IF(ISBLANK('Prediction Log'!$N192), "",ABS('Prediction Log'!$AB192))</f>
        <v/>
      </c>
      <c r="AD192" s="54" t="str">
        <f>IF(ISBLANK('Prediction Log'!$N192), "",IF('Prediction Log'!$E192&gt;0, 'Prediction Log'!$P192-'Prediction Log'!$E192, IF('Prediction Log'!$E192&lt;0, -'Prediction Log'!$P192+'Prediction Log'!$E192, "NA")))</f>
        <v/>
      </c>
      <c r="AE192" s="54" t="str">
        <f>IF(ISBLANK('Prediction Log'!$N192), "",ABS('Prediction Log'!$AD192))</f>
        <v/>
      </c>
    </row>
    <row r="193" spans="1:31" x14ac:dyDescent="0.45">
      <c r="A193" s="56" t="str">
        <f>IF(ISBLANK(Games!$B193), "",Games!A193)</f>
        <v/>
      </c>
      <c r="B193" s="56" t="str">
        <f>IF(ISBLANK(Games!$B193), "",Games!B193)</f>
        <v/>
      </c>
      <c r="C193" s="56" t="str">
        <f>IF(ISBLANK(Games!$B193), "",Games!C193)</f>
        <v/>
      </c>
      <c r="D193" s="57" t="str">
        <f>IF(ISBLANK(Games!$B193), "",Games!D193)</f>
        <v/>
      </c>
      <c r="E193" s="57" t="str">
        <f>IF(ISBLANK(Games!$B193), "",Games!E193)</f>
        <v/>
      </c>
      <c r="F193" s="45" t="e">
        <f>'Calc - Win Probability'!N193</f>
        <v>#N/A</v>
      </c>
      <c r="G193" s="23" t="str">
        <f>Games!H193</f>
        <v/>
      </c>
      <c r="H193" s="46" t="str">
        <f>IF(ISBLANK(Games!B193), "", IF('Prediction Log'!$D193&lt;0, 'Prediction Log'!$B193, 'Prediction Log'!$C193))</f>
        <v/>
      </c>
      <c r="I193" s="47" t="str">
        <f>IF(ISBLANK(Games!$B193), "",Games!F193)</f>
        <v/>
      </c>
      <c r="J193" s="47" t="e">
        <f>IF('Prediction Log'!$F193&gt;0.5, 'Prediction Log'!$B193, IF('Prediction Log'!$F193&lt;0.5, 'Prediction Log'!$C193, "PICK"))</f>
        <v>#N/A</v>
      </c>
      <c r="K193" s="48" t="str">
        <f>IF(ISBLANK(Games!B193), "",IF('Prediction Log'!$J193='Prediction Log'!$B193, 'Prediction Log'!$F193, 1-'Prediction Log'!$F193))</f>
        <v/>
      </c>
      <c r="L193" s="49" t="str">
        <f>IF(ISBLANK(Games!$B193), "",Games!I193)</f>
        <v/>
      </c>
      <c r="M193" s="60" t="str">
        <f>IF(ISBLANK(Table3[[#This Row],[Home Final]]), "",IF(Table3[[#This Row],[Home Final]]&gt;Table3[[#This Row],[Away Final]],Table3[[#This Row],[Home]],Table3[[#This Row],[Away]]))</f>
        <v/>
      </c>
      <c r="N193" s="50"/>
      <c r="O193" s="50"/>
      <c r="P193" s="21" t="str">
        <f>IF(ISBLANK('Prediction Log'!$N193), "",'Prediction Log'!$O193-'Prediction Log'!$N193)</f>
        <v/>
      </c>
      <c r="Q193" s="51" t="str">
        <f>IF(ISBLANK('Prediction Log'!$N193), "",IF('Prediction Log'!$M193&lt;&gt;'Prediction Log'!$H193, "Y", IF(AND('Prediction Log'!$M193='Prediction Log'!$H193, ABS((-1*'Prediction Log'!$P193))&gt;ABS('Prediction Log'!$D193)), "Y", IF('Prediction Log'!$D193='Prediction Log'!$P193, "PUSH", "N"))))</f>
        <v/>
      </c>
      <c r="R193" s="52" t="str">
        <f>IF(ISBLANK('Prediction Log'!$N193), "",IF('Prediction Log'!$P193&lt;'Prediction Log'!$D193, "Y", IF('Prediction Log'!$P193='Prediction Log'!$D193, "PUSH", "N")))</f>
        <v/>
      </c>
      <c r="S193" s="52" t="str">
        <f>IF(ISBLANK('Prediction Log'!$N193), "",IF('Prediction Log'!$P193&lt;'Prediction Log'!$E193, "Y", IF('Prediction Log'!$P193='Prediction Log'!$E193, "PUSH", "N")))</f>
        <v/>
      </c>
      <c r="T193" s="53" t="str">
        <f>IF(ISBLANK('Prediction Log'!$N193),"",IF('Prediction Log'!$M193='Prediction Log'!$H193, "Y", "N"))</f>
        <v/>
      </c>
      <c r="U193" s="53" t="str">
        <f>Table3[[#This Row],[Home Team Covered Market]]</f>
        <v/>
      </c>
      <c r="V193" s="53" t="str">
        <f>IF(ISBLANK('Prediction Log'!$N193), "",IF(AND('Prediction Log'!$T193="Y", 'Prediction Log'!$U193="Y"), "Y", "N"))</f>
        <v/>
      </c>
      <c r="W193" s="54" t="str">
        <f>IF(ISBLANK('Prediction Log'!$N193),"",IF('Prediction Log'!$M193='Prediction Log'!$I193, "Y", "N"))</f>
        <v/>
      </c>
      <c r="X193" s="54" t="str">
        <f>IF(ISBLANK('Prediction Log'!$N193), "", IF(Table3[[#This Row],[Home Team Covered Market]]=Games!H193, "Y", "N"))</f>
        <v/>
      </c>
      <c r="Y193" s="55" t="str">
        <f>IF(ISBLANK('Prediction Log'!$N193), "",IF('Prediction Log'!$J193='Prediction Log'!$M193, "Y", "N"))</f>
        <v/>
      </c>
      <c r="Z193" s="54" t="str">
        <f>IF(ISBLANK('Prediction Log'!$N193), "",IF('Prediction Log'!$I193&lt;&gt;'Prediction Log'!$M193, "N",IF(AND('Prediction Log'!$E193&gt;0, 'Prediction Log'!$P193&gt;'Prediction Log'!$E193, 'Prediction Log'!$I193='Prediction Log'!$C193), "Y", IF(AND('Prediction Log'!$E193&lt;0, 'Prediction Log'!$P193&lt;'Prediction Log'!$E193,'Prediction Log'!$I193='Prediction Log'!$B193 ), "Y", IF('Prediction Log'!$P193='Prediction Log'!$E193, "PUSH", "N")))))</f>
        <v/>
      </c>
      <c r="AA193" s="54" t="str">
        <f>IF(ISBLANK('Prediction Log'!$N193), "",IF(AND('Prediction Log'!$W193="Y", 'Prediction Log'!$X193="Y"), "Y", "N"))</f>
        <v/>
      </c>
      <c r="AB193" s="53" t="str">
        <f>IF(ISBLANK('Prediction Log'!$N193), "",IF('Prediction Log'!$D193&gt;0, 'Prediction Log'!$P193-'Prediction Log'!$D193, IF('Prediction Log'!$D193&lt;0, -'Prediction Log'!$P193+'Prediction Log'!$D193, "NA")))</f>
        <v/>
      </c>
      <c r="AC193" s="53" t="str">
        <f>IF(ISBLANK('Prediction Log'!$N193), "",ABS('Prediction Log'!$AB193))</f>
        <v/>
      </c>
      <c r="AD193" s="54" t="str">
        <f>IF(ISBLANK('Prediction Log'!$N193), "",IF('Prediction Log'!$E193&gt;0, 'Prediction Log'!$P193-'Prediction Log'!$E193, IF('Prediction Log'!$E193&lt;0, -'Prediction Log'!$P193+'Prediction Log'!$E193, "NA")))</f>
        <v/>
      </c>
      <c r="AE193" s="54" t="str">
        <f>IF(ISBLANK('Prediction Log'!$N193), "",ABS('Prediction Log'!$AD193))</f>
        <v/>
      </c>
    </row>
    <row r="194" spans="1:31" x14ac:dyDescent="0.45">
      <c r="A194" s="43" t="str">
        <f>IF(ISBLANK(Games!$B194), "",Games!A194)</f>
        <v/>
      </c>
      <c r="B194" s="43" t="str">
        <f>IF(ISBLANK(Games!$B194), "",Games!B194)</f>
        <v/>
      </c>
      <c r="C194" s="43" t="str">
        <f>IF(ISBLANK(Games!$B194), "",Games!C194)</f>
        <v/>
      </c>
      <c r="D194" s="44" t="str">
        <f>IF(ISBLANK(Games!$B194), "",Games!D194)</f>
        <v/>
      </c>
      <c r="E194" s="44" t="str">
        <f>IF(ISBLANK(Games!$B194), "",Games!E194)</f>
        <v/>
      </c>
      <c r="F194" s="45" t="e">
        <f>'Calc - Win Probability'!N194</f>
        <v>#N/A</v>
      </c>
      <c r="G194" s="23" t="str">
        <f>Games!H194</f>
        <v/>
      </c>
      <c r="H194" s="46" t="str">
        <f>IF(ISBLANK(Games!B194), "", IF('Prediction Log'!$D194&lt;0, 'Prediction Log'!$B194, 'Prediction Log'!$C194))</f>
        <v/>
      </c>
      <c r="I194" s="47" t="str">
        <f>IF(ISBLANK(Games!$B194), "",Games!F194)</f>
        <v/>
      </c>
      <c r="J194" s="47" t="e">
        <f>IF('Prediction Log'!$F194&gt;0.5, 'Prediction Log'!$B194, IF('Prediction Log'!$F194&lt;0.5, 'Prediction Log'!$C194, "PICK"))</f>
        <v>#N/A</v>
      </c>
      <c r="K194" s="48" t="str">
        <f>IF(ISBLANK(Games!B194), "",IF('Prediction Log'!$J194='Prediction Log'!$B194, 'Prediction Log'!$F194, 1-'Prediction Log'!$F194))</f>
        <v/>
      </c>
      <c r="L194" s="49" t="str">
        <f>IF(ISBLANK(Games!$B194), "",Games!I194)</f>
        <v/>
      </c>
      <c r="M194" s="60" t="str">
        <f>IF(ISBLANK(Table3[[#This Row],[Home Final]]), "",IF(Table3[[#This Row],[Home Final]]&gt;Table3[[#This Row],[Away Final]],Table3[[#This Row],[Home]],Table3[[#This Row],[Away]]))</f>
        <v/>
      </c>
      <c r="N194" s="50"/>
      <c r="O194" s="50"/>
      <c r="P194" s="21" t="str">
        <f>IF(ISBLANK('Prediction Log'!$N194), "",'Prediction Log'!$O194-'Prediction Log'!$N194)</f>
        <v/>
      </c>
      <c r="Q194" s="51" t="str">
        <f>IF(ISBLANK('Prediction Log'!$N194), "",IF('Prediction Log'!$M194&lt;&gt;'Prediction Log'!$H194, "Y", IF(AND('Prediction Log'!$M194='Prediction Log'!$H194, ABS((-1*'Prediction Log'!$P194))&gt;ABS('Prediction Log'!$D194)), "Y", IF('Prediction Log'!$D194='Prediction Log'!$P194, "PUSH", "N"))))</f>
        <v/>
      </c>
      <c r="R194" s="52" t="str">
        <f>IF(ISBLANK('Prediction Log'!$N194), "",IF('Prediction Log'!$P194&lt;'Prediction Log'!$D194, "Y", IF('Prediction Log'!$P194='Prediction Log'!$D194, "PUSH", "N")))</f>
        <v/>
      </c>
      <c r="S194" s="52" t="str">
        <f>IF(ISBLANK('Prediction Log'!$N194), "",IF('Prediction Log'!$P194&lt;'Prediction Log'!$E194, "Y", IF('Prediction Log'!$P194='Prediction Log'!$E194, "PUSH", "N")))</f>
        <v/>
      </c>
      <c r="T194" s="53" t="str">
        <f>IF(ISBLANK('Prediction Log'!$N194),"",IF('Prediction Log'!$M194='Prediction Log'!$H194, "Y", "N"))</f>
        <v/>
      </c>
      <c r="U194" s="53" t="str">
        <f>Table3[[#This Row],[Home Team Covered Market]]</f>
        <v/>
      </c>
      <c r="V194" s="53" t="str">
        <f>IF(ISBLANK('Prediction Log'!$N194), "",IF(AND('Prediction Log'!$T194="Y", 'Prediction Log'!$U194="Y"), "Y", "N"))</f>
        <v/>
      </c>
      <c r="W194" s="54" t="str">
        <f>IF(ISBLANK('Prediction Log'!$N194),"",IF('Prediction Log'!$M194='Prediction Log'!$I194, "Y", "N"))</f>
        <v/>
      </c>
      <c r="X194" s="54" t="str">
        <f>IF(ISBLANK('Prediction Log'!$N194), "", IF(Table3[[#This Row],[Home Team Covered Market]]=Games!H194, "Y", "N"))</f>
        <v/>
      </c>
      <c r="Y194" s="55" t="str">
        <f>IF(ISBLANK('Prediction Log'!$N194), "",IF('Prediction Log'!$J194='Prediction Log'!$M194, "Y", "N"))</f>
        <v/>
      </c>
      <c r="Z194" s="54" t="str">
        <f>IF(ISBLANK('Prediction Log'!$N194), "",IF('Prediction Log'!$I194&lt;&gt;'Prediction Log'!$M194, "N",IF(AND('Prediction Log'!$E194&gt;0, 'Prediction Log'!$P194&gt;'Prediction Log'!$E194, 'Prediction Log'!$I194='Prediction Log'!$C194), "Y", IF(AND('Prediction Log'!$E194&lt;0, 'Prediction Log'!$P194&lt;'Prediction Log'!$E194,'Prediction Log'!$I194='Prediction Log'!$B194 ), "Y", IF('Prediction Log'!$P194='Prediction Log'!$E194, "PUSH", "N")))))</f>
        <v/>
      </c>
      <c r="AA194" s="54" t="str">
        <f>IF(ISBLANK('Prediction Log'!$N194), "",IF(AND('Prediction Log'!$W194="Y", 'Prediction Log'!$X194="Y"), "Y", "N"))</f>
        <v/>
      </c>
      <c r="AB194" s="53" t="str">
        <f>IF(ISBLANK('Prediction Log'!$N194), "",IF('Prediction Log'!$D194&gt;0, 'Prediction Log'!$P194-'Prediction Log'!$D194, IF('Prediction Log'!$D194&lt;0, -'Prediction Log'!$P194+'Prediction Log'!$D194, "NA")))</f>
        <v/>
      </c>
      <c r="AC194" s="53" t="str">
        <f>IF(ISBLANK('Prediction Log'!$N194), "",ABS('Prediction Log'!$AB194))</f>
        <v/>
      </c>
      <c r="AD194" s="54" t="str">
        <f>IF(ISBLANK('Prediction Log'!$N194), "",IF('Prediction Log'!$E194&gt;0, 'Prediction Log'!$P194-'Prediction Log'!$E194, IF('Prediction Log'!$E194&lt;0, -'Prediction Log'!$P194+'Prediction Log'!$E194, "NA")))</f>
        <v/>
      </c>
      <c r="AE194" s="54" t="str">
        <f>IF(ISBLANK('Prediction Log'!$N194), "",ABS('Prediction Log'!$AD194))</f>
        <v/>
      </c>
    </row>
    <row r="195" spans="1:31" x14ac:dyDescent="0.45">
      <c r="A195" s="56" t="str">
        <f>IF(ISBLANK(Games!$B195), "",Games!A195)</f>
        <v/>
      </c>
      <c r="B195" s="56" t="str">
        <f>IF(ISBLANK(Games!$B195), "",Games!B195)</f>
        <v/>
      </c>
      <c r="C195" s="56" t="str">
        <f>IF(ISBLANK(Games!$B195), "",Games!C195)</f>
        <v/>
      </c>
      <c r="D195" s="57" t="str">
        <f>IF(ISBLANK(Games!$B195), "",Games!D195)</f>
        <v/>
      </c>
      <c r="E195" s="57" t="str">
        <f>IF(ISBLANK(Games!$B195), "",Games!E195)</f>
        <v/>
      </c>
      <c r="F195" s="45" t="e">
        <f>'Calc - Win Probability'!N195</f>
        <v>#N/A</v>
      </c>
      <c r="G195" s="23" t="str">
        <f>Games!H195</f>
        <v/>
      </c>
      <c r="H195" s="46" t="str">
        <f>IF(ISBLANK(Games!B195), "", IF('Prediction Log'!$D195&lt;0, 'Prediction Log'!$B195, 'Prediction Log'!$C195))</f>
        <v/>
      </c>
      <c r="I195" s="47" t="str">
        <f>IF(ISBLANK(Games!$B195), "",Games!F195)</f>
        <v/>
      </c>
      <c r="J195" s="47" t="e">
        <f>IF('Prediction Log'!$F195&gt;0.5, 'Prediction Log'!$B195, IF('Prediction Log'!$F195&lt;0.5, 'Prediction Log'!$C195, "PICK"))</f>
        <v>#N/A</v>
      </c>
      <c r="K195" s="48" t="str">
        <f>IF(ISBLANK(Games!B195), "",IF('Prediction Log'!$J195='Prediction Log'!$B195, 'Prediction Log'!$F195, 1-'Prediction Log'!$F195))</f>
        <v/>
      </c>
      <c r="L195" s="49" t="str">
        <f>IF(ISBLANK(Games!$B195), "",Games!I195)</f>
        <v/>
      </c>
      <c r="M195" s="60" t="str">
        <f>IF(ISBLANK(Table3[[#This Row],[Home Final]]), "",IF(Table3[[#This Row],[Home Final]]&gt;Table3[[#This Row],[Away Final]],Table3[[#This Row],[Home]],Table3[[#This Row],[Away]]))</f>
        <v/>
      </c>
      <c r="N195" s="50"/>
      <c r="O195" s="50"/>
      <c r="P195" s="21" t="str">
        <f>IF(ISBLANK('Prediction Log'!$N195), "",'Prediction Log'!$O195-'Prediction Log'!$N195)</f>
        <v/>
      </c>
      <c r="Q195" s="51" t="str">
        <f>IF(ISBLANK('Prediction Log'!$N195), "",IF('Prediction Log'!$M195&lt;&gt;'Prediction Log'!$H195, "Y", IF(AND('Prediction Log'!$M195='Prediction Log'!$H195, ABS((-1*'Prediction Log'!$P195))&gt;ABS('Prediction Log'!$D195)), "Y", IF('Prediction Log'!$D195='Prediction Log'!$P195, "PUSH", "N"))))</f>
        <v/>
      </c>
      <c r="R195" s="52" t="str">
        <f>IF(ISBLANK('Prediction Log'!$N195), "",IF('Prediction Log'!$P195&lt;'Prediction Log'!$D195, "Y", IF('Prediction Log'!$P195='Prediction Log'!$D195, "PUSH", "N")))</f>
        <v/>
      </c>
      <c r="S195" s="52" t="str">
        <f>IF(ISBLANK('Prediction Log'!$N195), "",IF('Prediction Log'!$P195&lt;'Prediction Log'!$E195, "Y", IF('Prediction Log'!$P195='Prediction Log'!$E195, "PUSH", "N")))</f>
        <v/>
      </c>
      <c r="T195" s="53" t="str">
        <f>IF(ISBLANK('Prediction Log'!$N195),"",IF('Prediction Log'!$M195='Prediction Log'!$H195, "Y", "N"))</f>
        <v/>
      </c>
      <c r="U195" s="53" t="str">
        <f>Table3[[#This Row],[Home Team Covered Market]]</f>
        <v/>
      </c>
      <c r="V195" s="53" t="str">
        <f>IF(ISBLANK('Prediction Log'!$N195), "",IF(AND('Prediction Log'!$T195="Y", 'Prediction Log'!$U195="Y"), "Y", "N"))</f>
        <v/>
      </c>
      <c r="W195" s="54" t="str">
        <f>IF(ISBLANK('Prediction Log'!$N195),"",IF('Prediction Log'!$M195='Prediction Log'!$I195, "Y", "N"))</f>
        <v/>
      </c>
      <c r="X195" s="54" t="str">
        <f>IF(ISBLANK('Prediction Log'!$N195), "", IF(Table3[[#This Row],[Home Team Covered Market]]=Games!H195, "Y", "N"))</f>
        <v/>
      </c>
      <c r="Y195" s="55" t="str">
        <f>IF(ISBLANK('Prediction Log'!$N195), "",IF('Prediction Log'!$J195='Prediction Log'!$M195, "Y", "N"))</f>
        <v/>
      </c>
      <c r="Z195" s="54" t="str">
        <f>IF(ISBLANK('Prediction Log'!$N195), "",IF('Prediction Log'!$I195&lt;&gt;'Prediction Log'!$M195, "N",IF(AND('Prediction Log'!$E195&gt;0, 'Prediction Log'!$P195&gt;'Prediction Log'!$E195, 'Prediction Log'!$I195='Prediction Log'!$C195), "Y", IF(AND('Prediction Log'!$E195&lt;0, 'Prediction Log'!$P195&lt;'Prediction Log'!$E195,'Prediction Log'!$I195='Prediction Log'!$B195 ), "Y", IF('Prediction Log'!$P195='Prediction Log'!$E195, "PUSH", "N")))))</f>
        <v/>
      </c>
      <c r="AA195" s="54" t="str">
        <f>IF(ISBLANK('Prediction Log'!$N195), "",IF(AND('Prediction Log'!$W195="Y", 'Prediction Log'!$X195="Y"), "Y", "N"))</f>
        <v/>
      </c>
      <c r="AB195" s="53" t="str">
        <f>IF(ISBLANK('Prediction Log'!$N195), "",IF('Prediction Log'!$D195&gt;0, 'Prediction Log'!$P195-'Prediction Log'!$D195, IF('Prediction Log'!$D195&lt;0, -'Prediction Log'!$P195+'Prediction Log'!$D195, "NA")))</f>
        <v/>
      </c>
      <c r="AC195" s="53" t="str">
        <f>IF(ISBLANK('Prediction Log'!$N195), "",ABS('Prediction Log'!$AB195))</f>
        <v/>
      </c>
      <c r="AD195" s="54" t="str">
        <f>IF(ISBLANK('Prediction Log'!$N195), "",IF('Prediction Log'!$E195&gt;0, 'Prediction Log'!$P195-'Prediction Log'!$E195, IF('Prediction Log'!$E195&lt;0, -'Prediction Log'!$P195+'Prediction Log'!$E195, "NA")))</f>
        <v/>
      </c>
      <c r="AE195" s="54" t="str">
        <f>IF(ISBLANK('Prediction Log'!$N195), "",ABS('Prediction Log'!$AD195))</f>
        <v/>
      </c>
    </row>
    <row r="196" spans="1:31" x14ac:dyDescent="0.45">
      <c r="A196" s="43" t="str">
        <f>IF(ISBLANK(Games!$B196), "",Games!A196)</f>
        <v/>
      </c>
      <c r="B196" s="43" t="str">
        <f>IF(ISBLANK(Games!$B196), "",Games!B196)</f>
        <v/>
      </c>
      <c r="C196" s="43" t="str">
        <f>IF(ISBLANK(Games!$B196), "",Games!C196)</f>
        <v/>
      </c>
      <c r="D196" s="44" t="str">
        <f>IF(ISBLANK(Games!$B196), "",Games!D196)</f>
        <v/>
      </c>
      <c r="E196" s="44" t="str">
        <f>IF(ISBLANK(Games!$B196), "",Games!E196)</f>
        <v/>
      </c>
      <c r="F196" s="45" t="e">
        <f>'Calc - Win Probability'!N196</f>
        <v>#N/A</v>
      </c>
      <c r="G196" s="23" t="str">
        <f>Games!H196</f>
        <v/>
      </c>
      <c r="H196" s="46" t="str">
        <f>IF(ISBLANK(Games!B196), "", IF('Prediction Log'!$D196&lt;0, 'Prediction Log'!$B196, 'Prediction Log'!$C196))</f>
        <v/>
      </c>
      <c r="I196" s="47" t="str">
        <f>IF(ISBLANK(Games!$B196), "",Games!F196)</f>
        <v/>
      </c>
      <c r="J196" s="47" t="e">
        <f>IF('Prediction Log'!$F196&gt;0.5, 'Prediction Log'!$B196, IF('Prediction Log'!$F196&lt;0.5, 'Prediction Log'!$C196, "PICK"))</f>
        <v>#N/A</v>
      </c>
      <c r="K196" s="48" t="str">
        <f>IF(ISBLANK(Games!B196), "",IF('Prediction Log'!$J196='Prediction Log'!$B196, 'Prediction Log'!$F196, 1-'Prediction Log'!$F196))</f>
        <v/>
      </c>
      <c r="L196" s="49" t="str">
        <f>IF(ISBLANK(Games!$B196), "",Games!I196)</f>
        <v/>
      </c>
      <c r="M196" s="60" t="str">
        <f>IF(ISBLANK(Table3[[#This Row],[Home Final]]), "",IF(Table3[[#This Row],[Home Final]]&gt;Table3[[#This Row],[Away Final]],Table3[[#This Row],[Home]],Table3[[#This Row],[Away]]))</f>
        <v/>
      </c>
      <c r="N196" s="50"/>
      <c r="O196" s="50"/>
      <c r="P196" s="21" t="str">
        <f>IF(ISBLANK('Prediction Log'!$N196), "",'Prediction Log'!$O196-'Prediction Log'!$N196)</f>
        <v/>
      </c>
      <c r="Q196" s="51" t="str">
        <f>IF(ISBLANK('Prediction Log'!$N196), "",IF('Prediction Log'!$M196&lt;&gt;'Prediction Log'!$H196, "Y", IF(AND('Prediction Log'!$M196='Prediction Log'!$H196, ABS((-1*'Prediction Log'!$P196))&gt;ABS('Prediction Log'!$D196)), "Y", IF('Prediction Log'!$D196='Prediction Log'!$P196, "PUSH", "N"))))</f>
        <v/>
      </c>
      <c r="R196" s="52" t="str">
        <f>IF(ISBLANK('Prediction Log'!$N196), "",IF('Prediction Log'!$P196&lt;'Prediction Log'!$D196, "Y", IF('Prediction Log'!$P196='Prediction Log'!$D196, "PUSH", "N")))</f>
        <v/>
      </c>
      <c r="S196" s="52" t="str">
        <f>IF(ISBLANK('Prediction Log'!$N196), "",IF('Prediction Log'!$P196&lt;'Prediction Log'!$E196, "Y", IF('Prediction Log'!$P196='Prediction Log'!$E196, "PUSH", "N")))</f>
        <v/>
      </c>
      <c r="T196" s="53" t="str">
        <f>IF(ISBLANK('Prediction Log'!$N196),"",IF('Prediction Log'!$M196='Prediction Log'!$H196, "Y", "N"))</f>
        <v/>
      </c>
      <c r="U196" s="53" t="str">
        <f>Table3[[#This Row],[Home Team Covered Market]]</f>
        <v/>
      </c>
      <c r="V196" s="53" t="str">
        <f>IF(ISBLANK('Prediction Log'!$N196), "",IF(AND('Prediction Log'!$T196="Y", 'Prediction Log'!$U196="Y"), "Y", "N"))</f>
        <v/>
      </c>
      <c r="W196" s="54" t="str">
        <f>IF(ISBLANK('Prediction Log'!$N196),"",IF('Prediction Log'!$M196='Prediction Log'!$I196, "Y", "N"))</f>
        <v/>
      </c>
      <c r="X196" s="54" t="str">
        <f>IF(ISBLANK('Prediction Log'!$N196), "", IF(Table3[[#This Row],[Home Team Covered Market]]=Games!H196, "Y", "N"))</f>
        <v/>
      </c>
      <c r="Y196" s="55" t="str">
        <f>IF(ISBLANK('Prediction Log'!$N196), "",IF('Prediction Log'!$J196='Prediction Log'!$M196, "Y", "N"))</f>
        <v/>
      </c>
      <c r="Z196" s="54" t="str">
        <f>IF(ISBLANK('Prediction Log'!$N196), "",IF('Prediction Log'!$I196&lt;&gt;'Prediction Log'!$M196, "N",IF(AND('Prediction Log'!$E196&gt;0, 'Prediction Log'!$P196&gt;'Prediction Log'!$E196, 'Prediction Log'!$I196='Prediction Log'!$C196), "Y", IF(AND('Prediction Log'!$E196&lt;0, 'Prediction Log'!$P196&lt;'Prediction Log'!$E196,'Prediction Log'!$I196='Prediction Log'!$B196 ), "Y", IF('Prediction Log'!$P196='Prediction Log'!$E196, "PUSH", "N")))))</f>
        <v/>
      </c>
      <c r="AA196" s="54" t="str">
        <f>IF(ISBLANK('Prediction Log'!$N196), "",IF(AND('Prediction Log'!$W196="Y", 'Prediction Log'!$X196="Y"), "Y", "N"))</f>
        <v/>
      </c>
      <c r="AB196" s="53" t="str">
        <f>IF(ISBLANK('Prediction Log'!$N196), "",IF('Prediction Log'!$D196&gt;0, 'Prediction Log'!$P196-'Prediction Log'!$D196, IF('Prediction Log'!$D196&lt;0, -'Prediction Log'!$P196+'Prediction Log'!$D196, "NA")))</f>
        <v/>
      </c>
      <c r="AC196" s="53" t="str">
        <f>IF(ISBLANK('Prediction Log'!$N196), "",ABS('Prediction Log'!$AB196))</f>
        <v/>
      </c>
      <c r="AD196" s="54" t="str">
        <f>IF(ISBLANK('Prediction Log'!$N196), "",IF('Prediction Log'!$E196&gt;0, 'Prediction Log'!$P196-'Prediction Log'!$E196, IF('Prediction Log'!$E196&lt;0, -'Prediction Log'!$P196+'Prediction Log'!$E196, "NA")))</f>
        <v/>
      </c>
      <c r="AE196" s="54" t="str">
        <f>IF(ISBLANK('Prediction Log'!$N196), "",ABS('Prediction Log'!$AD196))</f>
        <v/>
      </c>
    </row>
    <row r="197" spans="1:31" x14ac:dyDescent="0.45">
      <c r="A197" s="56" t="str">
        <f>IF(ISBLANK(Games!$B197), "",Games!A197)</f>
        <v/>
      </c>
      <c r="B197" s="56" t="str">
        <f>IF(ISBLANK(Games!$B197), "",Games!B197)</f>
        <v/>
      </c>
      <c r="C197" s="56" t="str">
        <f>IF(ISBLANK(Games!$B197), "",Games!C197)</f>
        <v/>
      </c>
      <c r="D197" s="57" t="str">
        <f>IF(ISBLANK(Games!$B197), "",Games!D197)</f>
        <v/>
      </c>
      <c r="E197" s="57" t="str">
        <f>IF(ISBLANK(Games!$B197), "",Games!E197)</f>
        <v/>
      </c>
      <c r="F197" s="45" t="e">
        <f>'Calc - Win Probability'!N197</f>
        <v>#N/A</v>
      </c>
      <c r="G197" s="23" t="str">
        <f>Games!H197</f>
        <v/>
      </c>
      <c r="H197" s="46" t="str">
        <f>IF(ISBLANK(Games!B197), "", IF('Prediction Log'!$D197&lt;0, 'Prediction Log'!$B197, 'Prediction Log'!$C197))</f>
        <v/>
      </c>
      <c r="I197" s="47" t="str">
        <f>IF(ISBLANK(Games!$B197), "",Games!F197)</f>
        <v/>
      </c>
      <c r="J197" s="47" t="e">
        <f>IF('Prediction Log'!$F197&gt;0.5, 'Prediction Log'!$B197, IF('Prediction Log'!$F197&lt;0.5, 'Prediction Log'!$C197, "PICK"))</f>
        <v>#N/A</v>
      </c>
      <c r="K197" s="48" t="str">
        <f>IF(ISBLANK(Games!B197), "",IF('Prediction Log'!$J197='Prediction Log'!$B197, 'Prediction Log'!$F197, 1-'Prediction Log'!$F197))</f>
        <v/>
      </c>
      <c r="L197" s="49" t="str">
        <f>IF(ISBLANK(Games!$B197), "",Games!I197)</f>
        <v/>
      </c>
      <c r="M197" s="60" t="str">
        <f>IF(ISBLANK(Table3[[#This Row],[Home Final]]), "",IF(Table3[[#This Row],[Home Final]]&gt;Table3[[#This Row],[Away Final]],Table3[[#This Row],[Home]],Table3[[#This Row],[Away]]))</f>
        <v/>
      </c>
      <c r="N197" s="50"/>
      <c r="O197" s="50"/>
      <c r="P197" s="21" t="str">
        <f>IF(ISBLANK('Prediction Log'!$N197), "",'Prediction Log'!$O197-'Prediction Log'!$N197)</f>
        <v/>
      </c>
      <c r="Q197" s="51" t="str">
        <f>IF(ISBLANK('Prediction Log'!$N197), "",IF('Prediction Log'!$M197&lt;&gt;'Prediction Log'!$H197, "Y", IF(AND('Prediction Log'!$M197='Prediction Log'!$H197, ABS((-1*'Prediction Log'!$P197))&gt;ABS('Prediction Log'!$D197)), "Y", IF('Prediction Log'!$D197='Prediction Log'!$P197, "PUSH", "N"))))</f>
        <v/>
      </c>
      <c r="R197" s="52" t="str">
        <f>IF(ISBLANK('Prediction Log'!$N197), "",IF('Prediction Log'!$P197&lt;'Prediction Log'!$D197, "Y", IF('Prediction Log'!$P197='Prediction Log'!$D197, "PUSH", "N")))</f>
        <v/>
      </c>
      <c r="S197" s="52" t="str">
        <f>IF(ISBLANK('Prediction Log'!$N197), "",IF('Prediction Log'!$P197&lt;'Prediction Log'!$E197, "Y", IF('Prediction Log'!$P197='Prediction Log'!$E197, "PUSH", "N")))</f>
        <v/>
      </c>
      <c r="T197" s="53" t="str">
        <f>IF(ISBLANK('Prediction Log'!$N197),"",IF('Prediction Log'!$M197='Prediction Log'!$H197, "Y", "N"))</f>
        <v/>
      </c>
      <c r="U197" s="53" t="str">
        <f>Table3[[#This Row],[Home Team Covered Market]]</f>
        <v/>
      </c>
      <c r="V197" s="53" t="str">
        <f>IF(ISBLANK('Prediction Log'!$N197), "",IF(AND('Prediction Log'!$T197="Y", 'Prediction Log'!$U197="Y"), "Y", "N"))</f>
        <v/>
      </c>
      <c r="W197" s="54" t="str">
        <f>IF(ISBLANK('Prediction Log'!$N197),"",IF('Prediction Log'!$M197='Prediction Log'!$I197, "Y", "N"))</f>
        <v/>
      </c>
      <c r="X197" s="54" t="str">
        <f>IF(ISBLANK('Prediction Log'!$N197), "", IF(Table3[[#This Row],[Home Team Covered Market]]=Games!H197, "Y", "N"))</f>
        <v/>
      </c>
      <c r="Y197" s="55" t="str">
        <f>IF(ISBLANK('Prediction Log'!$N197), "",IF('Prediction Log'!$J197='Prediction Log'!$M197, "Y", "N"))</f>
        <v/>
      </c>
      <c r="Z197" s="54" t="str">
        <f>IF(ISBLANK('Prediction Log'!$N197), "",IF('Prediction Log'!$I197&lt;&gt;'Prediction Log'!$M197, "N",IF(AND('Prediction Log'!$E197&gt;0, 'Prediction Log'!$P197&gt;'Prediction Log'!$E197, 'Prediction Log'!$I197='Prediction Log'!$C197), "Y", IF(AND('Prediction Log'!$E197&lt;0, 'Prediction Log'!$P197&lt;'Prediction Log'!$E197,'Prediction Log'!$I197='Prediction Log'!$B197 ), "Y", IF('Prediction Log'!$P197='Prediction Log'!$E197, "PUSH", "N")))))</f>
        <v/>
      </c>
      <c r="AA197" s="54" t="str">
        <f>IF(ISBLANK('Prediction Log'!$N197), "",IF(AND('Prediction Log'!$W197="Y", 'Prediction Log'!$X197="Y"), "Y", "N"))</f>
        <v/>
      </c>
      <c r="AB197" s="53" t="str">
        <f>IF(ISBLANK('Prediction Log'!$N197), "",IF('Prediction Log'!$D197&gt;0, 'Prediction Log'!$P197-'Prediction Log'!$D197, IF('Prediction Log'!$D197&lt;0, -'Prediction Log'!$P197+'Prediction Log'!$D197, "NA")))</f>
        <v/>
      </c>
      <c r="AC197" s="53" t="str">
        <f>IF(ISBLANK('Prediction Log'!$N197), "",ABS('Prediction Log'!$AB197))</f>
        <v/>
      </c>
      <c r="AD197" s="54" t="str">
        <f>IF(ISBLANK('Prediction Log'!$N197), "",IF('Prediction Log'!$E197&gt;0, 'Prediction Log'!$P197-'Prediction Log'!$E197, IF('Prediction Log'!$E197&lt;0, -'Prediction Log'!$P197+'Prediction Log'!$E197, "NA")))</f>
        <v/>
      </c>
      <c r="AE197" s="54" t="str">
        <f>IF(ISBLANK('Prediction Log'!$N197), "",ABS('Prediction Log'!$AD197))</f>
        <v/>
      </c>
    </row>
    <row r="198" spans="1:31" x14ac:dyDescent="0.45">
      <c r="A198" s="43" t="str">
        <f>IF(ISBLANK(Games!$B198), "",Games!A198)</f>
        <v/>
      </c>
      <c r="B198" s="43" t="str">
        <f>IF(ISBLANK(Games!$B198), "",Games!B198)</f>
        <v/>
      </c>
      <c r="C198" s="43" t="str">
        <f>IF(ISBLANK(Games!$B198), "",Games!C198)</f>
        <v/>
      </c>
      <c r="D198" s="44" t="str">
        <f>IF(ISBLANK(Games!$B198), "",Games!D198)</f>
        <v/>
      </c>
      <c r="E198" s="44" t="str">
        <f>IF(ISBLANK(Games!$B198), "",Games!E198)</f>
        <v/>
      </c>
      <c r="F198" s="45" t="e">
        <f>'Calc - Win Probability'!N198</f>
        <v>#N/A</v>
      </c>
      <c r="G198" s="23" t="str">
        <f>Games!H198</f>
        <v/>
      </c>
      <c r="H198" s="46" t="str">
        <f>IF(ISBLANK(Games!B198), "", IF('Prediction Log'!$D198&lt;0, 'Prediction Log'!$B198, 'Prediction Log'!$C198))</f>
        <v/>
      </c>
      <c r="I198" s="47" t="str">
        <f>IF(ISBLANK(Games!$B198), "",Games!F198)</f>
        <v/>
      </c>
      <c r="J198" s="47" t="e">
        <f>IF('Prediction Log'!$F198&gt;0.5, 'Prediction Log'!$B198, IF('Prediction Log'!$F198&lt;0.5, 'Prediction Log'!$C198, "PICK"))</f>
        <v>#N/A</v>
      </c>
      <c r="K198" s="48" t="str">
        <f>IF(ISBLANK(Games!B198), "",IF('Prediction Log'!$J198='Prediction Log'!$B198, 'Prediction Log'!$F198, 1-'Prediction Log'!$F198))</f>
        <v/>
      </c>
      <c r="L198" s="49" t="str">
        <f>IF(ISBLANK(Games!$B198), "",Games!I198)</f>
        <v/>
      </c>
      <c r="M198" s="60" t="str">
        <f>IF(ISBLANK(Table3[[#This Row],[Home Final]]), "",IF(Table3[[#This Row],[Home Final]]&gt;Table3[[#This Row],[Away Final]],Table3[[#This Row],[Home]],Table3[[#This Row],[Away]]))</f>
        <v/>
      </c>
      <c r="N198" s="50"/>
      <c r="O198" s="50"/>
      <c r="P198" s="21" t="str">
        <f>IF(ISBLANK('Prediction Log'!$N198), "",'Prediction Log'!$O198-'Prediction Log'!$N198)</f>
        <v/>
      </c>
      <c r="Q198" s="51" t="str">
        <f>IF(ISBLANK('Prediction Log'!$N198), "",IF('Prediction Log'!$M198&lt;&gt;'Prediction Log'!$H198, "Y", IF(AND('Prediction Log'!$M198='Prediction Log'!$H198, ABS((-1*'Prediction Log'!$P198))&gt;ABS('Prediction Log'!$D198)), "Y", IF('Prediction Log'!$D198='Prediction Log'!$P198, "PUSH", "N"))))</f>
        <v/>
      </c>
      <c r="R198" s="52" t="str">
        <f>IF(ISBLANK('Prediction Log'!$N198), "",IF('Prediction Log'!$P198&lt;'Prediction Log'!$D198, "Y", IF('Prediction Log'!$P198='Prediction Log'!$D198, "PUSH", "N")))</f>
        <v/>
      </c>
      <c r="S198" s="52" t="str">
        <f>IF(ISBLANK('Prediction Log'!$N198), "",IF('Prediction Log'!$P198&lt;'Prediction Log'!$E198, "Y", IF('Prediction Log'!$P198='Prediction Log'!$E198, "PUSH", "N")))</f>
        <v/>
      </c>
      <c r="T198" s="53" t="str">
        <f>IF(ISBLANK('Prediction Log'!$N198),"",IF('Prediction Log'!$M198='Prediction Log'!$H198, "Y", "N"))</f>
        <v/>
      </c>
      <c r="U198" s="53" t="str">
        <f>Table3[[#This Row],[Home Team Covered Market]]</f>
        <v/>
      </c>
      <c r="V198" s="53" t="str">
        <f>IF(ISBLANK('Prediction Log'!$N198), "",IF(AND('Prediction Log'!$T198="Y", 'Prediction Log'!$U198="Y"), "Y", "N"))</f>
        <v/>
      </c>
      <c r="W198" s="54" t="str">
        <f>IF(ISBLANK('Prediction Log'!$N198),"",IF('Prediction Log'!$M198='Prediction Log'!$I198, "Y", "N"))</f>
        <v/>
      </c>
      <c r="X198" s="54" t="str">
        <f>IF(ISBLANK('Prediction Log'!$N198), "", IF(Table3[[#This Row],[Home Team Covered Market]]=Games!H198, "Y", "N"))</f>
        <v/>
      </c>
      <c r="Y198" s="55" t="str">
        <f>IF(ISBLANK('Prediction Log'!$N198), "",IF('Prediction Log'!$J198='Prediction Log'!$M198, "Y", "N"))</f>
        <v/>
      </c>
      <c r="Z198" s="54" t="str">
        <f>IF(ISBLANK('Prediction Log'!$N198), "",IF('Prediction Log'!$I198&lt;&gt;'Prediction Log'!$M198, "N",IF(AND('Prediction Log'!$E198&gt;0, 'Prediction Log'!$P198&gt;'Prediction Log'!$E198, 'Prediction Log'!$I198='Prediction Log'!$C198), "Y", IF(AND('Prediction Log'!$E198&lt;0, 'Prediction Log'!$P198&lt;'Prediction Log'!$E198,'Prediction Log'!$I198='Prediction Log'!$B198 ), "Y", IF('Prediction Log'!$P198='Prediction Log'!$E198, "PUSH", "N")))))</f>
        <v/>
      </c>
      <c r="AA198" s="54" t="str">
        <f>IF(ISBLANK('Prediction Log'!$N198), "",IF(AND('Prediction Log'!$W198="Y", 'Prediction Log'!$X198="Y"), "Y", "N"))</f>
        <v/>
      </c>
      <c r="AB198" s="53" t="str">
        <f>IF(ISBLANK('Prediction Log'!$N198), "",IF('Prediction Log'!$D198&gt;0, 'Prediction Log'!$P198-'Prediction Log'!$D198, IF('Prediction Log'!$D198&lt;0, -'Prediction Log'!$P198+'Prediction Log'!$D198, "NA")))</f>
        <v/>
      </c>
      <c r="AC198" s="53" t="str">
        <f>IF(ISBLANK('Prediction Log'!$N198), "",ABS('Prediction Log'!$AB198))</f>
        <v/>
      </c>
      <c r="AD198" s="54" t="str">
        <f>IF(ISBLANK('Prediction Log'!$N198), "",IF('Prediction Log'!$E198&gt;0, 'Prediction Log'!$P198-'Prediction Log'!$E198, IF('Prediction Log'!$E198&lt;0, -'Prediction Log'!$P198+'Prediction Log'!$E198, "NA")))</f>
        <v/>
      </c>
      <c r="AE198" s="54" t="str">
        <f>IF(ISBLANK('Prediction Log'!$N198), "",ABS('Prediction Log'!$AD198))</f>
        <v/>
      </c>
    </row>
    <row r="199" spans="1:31" x14ac:dyDescent="0.45">
      <c r="A199" s="56" t="str">
        <f>IF(ISBLANK(Games!$B199), "",Games!A199)</f>
        <v/>
      </c>
      <c r="B199" s="56" t="str">
        <f>IF(ISBLANK(Games!$B199), "",Games!B199)</f>
        <v/>
      </c>
      <c r="C199" s="56" t="str">
        <f>IF(ISBLANK(Games!$B199), "",Games!C199)</f>
        <v/>
      </c>
      <c r="D199" s="57" t="str">
        <f>IF(ISBLANK(Games!$B199), "",Games!D199)</f>
        <v/>
      </c>
      <c r="E199" s="57" t="str">
        <f>IF(ISBLANK(Games!$B199), "",Games!E199)</f>
        <v/>
      </c>
      <c r="F199" s="45" t="e">
        <f>'Calc - Win Probability'!N199</f>
        <v>#N/A</v>
      </c>
      <c r="G199" s="23" t="str">
        <f>Games!H199</f>
        <v/>
      </c>
      <c r="H199" s="46" t="str">
        <f>IF(ISBLANK(Games!B199), "", IF('Prediction Log'!$D199&lt;0, 'Prediction Log'!$B199, 'Prediction Log'!$C199))</f>
        <v/>
      </c>
      <c r="I199" s="47" t="str">
        <f>IF(ISBLANK(Games!$B199), "",Games!F199)</f>
        <v/>
      </c>
      <c r="J199" s="47" t="e">
        <f>IF('Prediction Log'!$F199&gt;0.5, 'Prediction Log'!$B199, IF('Prediction Log'!$F199&lt;0.5, 'Prediction Log'!$C199, "PICK"))</f>
        <v>#N/A</v>
      </c>
      <c r="K199" s="48" t="str">
        <f>IF(ISBLANK(Games!B199), "",IF('Prediction Log'!$J199='Prediction Log'!$B199, 'Prediction Log'!$F199, 1-'Prediction Log'!$F199))</f>
        <v/>
      </c>
      <c r="L199" s="49" t="str">
        <f>IF(ISBLANK(Games!$B199), "",Games!I199)</f>
        <v/>
      </c>
      <c r="M199" s="60" t="str">
        <f>IF(ISBLANK(Table3[[#This Row],[Home Final]]), "",IF(Table3[[#This Row],[Home Final]]&gt;Table3[[#This Row],[Away Final]],Table3[[#This Row],[Home]],Table3[[#This Row],[Away]]))</f>
        <v/>
      </c>
      <c r="N199" s="50"/>
      <c r="O199" s="50"/>
      <c r="P199" s="21" t="str">
        <f>IF(ISBLANK('Prediction Log'!$N199), "",'Prediction Log'!$O199-'Prediction Log'!$N199)</f>
        <v/>
      </c>
      <c r="Q199" s="51" t="str">
        <f>IF(ISBLANK('Prediction Log'!$N199), "",IF('Prediction Log'!$M199&lt;&gt;'Prediction Log'!$H199, "Y", IF(AND('Prediction Log'!$M199='Prediction Log'!$H199, ABS((-1*'Prediction Log'!$P199))&gt;ABS('Prediction Log'!$D199)), "Y", IF('Prediction Log'!$D199='Prediction Log'!$P199, "PUSH", "N"))))</f>
        <v/>
      </c>
      <c r="R199" s="52" t="str">
        <f>IF(ISBLANK('Prediction Log'!$N199), "",IF('Prediction Log'!$P199&lt;'Prediction Log'!$D199, "Y", IF('Prediction Log'!$P199='Prediction Log'!$D199, "PUSH", "N")))</f>
        <v/>
      </c>
      <c r="S199" s="52" t="str">
        <f>IF(ISBLANK('Prediction Log'!$N199), "",IF('Prediction Log'!$P199&lt;'Prediction Log'!$E199, "Y", IF('Prediction Log'!$P199='Prediction Log'!$E199, "PUSH", "N")))</f>
        <v/>
      </c>
      <c r="T199" s="53" t="str">
        <f>IF(ISBLANK('Prediction Log'!$N199),"",IF('Prediction Log'!$M199='Prediction Log'!$H199, "Y", "N"))</f>
        <v/>
      </c>
      <c r="U199" s="53" t="str">
        <f>Table3[[#This Row],[Home Team Covered Market]]</f>
        <v/>
      </c>
      <c r="V199" s="53" t="str">
        <f>IF(ISBLANK('Prediction Log'!$N199), "",IF(AND('Prediction Log'!$T199="Y", 'Prediction Log'!$U199="Y"), "Y", "N"))</f>
        <v/>
      </c>
      <c r="W199" s="54" t="str">
        <f>IF(ISBLANK('Prediction Log'!$N199),"",IF('Prediction Log'!$M199='Prediction Log'!$I199, "Y", "N"))</f>
        <v/>
      </c>
      <c r="X199" s="54" t="str">
        <f>IF(ISBLANK('Prediction Log'!$N199), "", IF(Table3[[#This Row],[Home Team Covered Market]]=Games!H199, "Y", "N"))</f>
        <v/>
      </c>
      <c r="Y199" s="55" t="str">
        <f>IF(ISBLANK('Prediction Log'!$N199), "",IF('Prediction Log'!$J199='Prediction Log'!$M199, "Y", "N"))</f>
        <v/>
      </c>
      <c r="Z199" s="54" t="str">
        <f>IF(ISBLANK('Prediction Log'!$N199), "",IF('Prediction Log'!$I199&lt;&gt;'Prediction Log'!$M199, "N",IF(AND('Prediction Log'!$E199&gt;0, 'Prediction Log'!$P199&gt;'Prediction Log'!$E199, 'Prediction Log'!$I199='Prediction Log'!$C199), "Y", IF(AND('Prediction Log'!$E199&lt;0, 'Prediction Log'!$P199&lt;'Prediction Log'!$E199,'Prediction Log'!$I199='Prediction Log'!$B199 ), "Y", IF('Prediction Log'!$P199='Prediction Log'!$E199, "PUSH", "N")))))</f>
        <v/>
      </c>
      <c r="AA199" s="54" t="str">
        <f>IF(ISBLANK('Prediction Log'!$N199), "",IF(AND('Prediction Log'!$W199="Y", 'Prediction Log'!$X199="Y"), "Y", "N"))</f>
        <v/>
      </c>
      <c r="AB199" s="53" t="str">
        <f>IF(ISBLANK('Prediction Log'!$N199), "",IF('Prediction Log'!$D199&gt;0, 'Prediction Log'!$P199-'Prediction Log'!$D199, IF('Prediction Log'!$D199&lt;0, -'Prediction Log'!$P199+'Prediction Log'!$D199, "NA")))</f>
        <v/>
      </c>
      <c r="AC199" s="53" t="str">
        <f>IF(ISBLANK('Prediction Log'!$N199), "",ABS('Prediction Log'!$AB199))</f>
        <v/>
      </c>
      <c r="AD199" s="54" t="str">
        <f>IF(ISBLANK('Prediction Log'!$N199), "",IF('Prediction Log'!$E199&gt;0, 'Prediction Log'!$P199-'Prediction Log'!$E199, IF('Prediction Log'!$E199&lt;0, -'Prediction Log'!$P199+'Prediction Log'!$E199, "NA")))</f>
        <v/>
      </c>
      <c r="AE199" s="54" t="str">
        <f>IF(ISBLANK('Prediction Log'!$N199), "",ABS('Prediction Log'!$AD199))</f>
        <v/>
      </c>
    </row>
    <row r="200" spans="1:31" x14ac:dyDescent="0.45">
      <c r="A200" s="43" t="str">
        <f>IF(ISBLANK(Games!$B200), "",Games!A200)</f>
        <v/>
      </c>
      <c r="B200" s="43" t="str">
        <f>IF(ISBLANK(Games!$B200), "",Games!B200)</f>
        <v/>
      </c>
      <c r="C200" s="43" t="str">
        <f>IF(ISBLANK(Games!$B200), "",Games!C200)</f>
        <v/>
      </c>
      <c r="D200" s="44" t="str">
        <f>IF(ISBLANK(Games!$B200), "",Games!D200)</f>
        <v/>
      </c>
      <c r="E200" s="44" t="str">
        <f>IF(ISBLANK(Games!$B200), "",Games!E200)</f>
        <v/>
      </c>
      <c r="F200" s="45" t="e">
        <f>'Calc - Win Probability'!N200</f>
        <v>#N/A</v>
      </c>
      <c r="G200" s="23" t="str">
        <f>Games!H200</f>
        <v/>
      </c>
      <c r="H200" s="46" t="str">
        <f>IF(ISBLANK(Games!B200), "", IF('Prediction Log'!$D200&lt;0, 'Prediction Log'!$B200, 'Prediction Log'!$C200))</f>
        <v/>
      </c>
      <c r="I200" s="47" t="str">
        <f>IF(ISBLANK(Games!$B200), "",Games!F200)</f>
        <v/>
      </c>
      <c r="J200" s="47" t="e">
        <f>IF('Prediction Log'!$F200&gt;0.5, 'Prediction Log'!$B200, IF('Prediction Log'!$F200&lt;0.5, 'Prediction Log'!$C200, "PICK"))</f>
        <v>#N/A</v>
      </c>
      <c r="K200" s="48" t="str">
        <f>IF(ISBLANK(Games!B200), "",IF('Prediction Log'!$J200='Prediction Log'!$B200, 'Prediction Log'!$F200, 1-'Prediction Log'!$F200))</f>
        <v/>
      </c>
      <c r="L200" s="49" t="str">
        <f>IF(ISBLANK(Games!$B200), "",Games!I200)</f>
        <v/>
      </c>
      <c r="M200" s="60" t="str">
        <f>IF(ISBLANK(Table3[[#This Row],[Home Final]]), "",IF(Table3[[#This Row],[Home Final]]&gt;Table3[[#This Row],[Away Final]],Table3[[#This Row],[Home]],Table3[[#This Row],[Away]]))</f>
        <v/>
      </c>
      <c r="N200" s="50"/>
      <c r="O200" s="50"/>
      <c r="P200" s="21" t="str">
        <f>IF(ISBLANK('Prediction Log'!$N200), "",'Prediction Log'!$O200-'Prediction Log'!$N200)</f>
        <v/>
      </c>
      <c r="Q200" s="51" t="str">
        <f>IF(ISBLANK('Prediction Log'!$N200), "",IF('Prediction Log'!$M200&lt;&gt;'Prediction Log'!$H200, "Y", IF(AND('Prediction Log'!$M200='Prediction Log'!$H200, ABS((-1*'Prediction Log'!$P200))&gt;ABS('Prediction Log'!$D200)), "Y", IF('Prediction Log'!$D200='Prediction Log'!$P200, "PUSH", "N"))))</f>
        <v/>
      </c>
      <c r="R200" s="52" t="str">
        <f>IF(ISBLANK('Prediction Log'!$N200), "",IF('Prediction Log'!$P200&lt;'Prediction Log'!$D200, "Y", IF('Prediction Log'!$P200='Prediction Log'!$D200, "PUSH", "N")))</f>
        <v/>
      </c>
      <c r="S200" s="52" t="str">
        <f>IF(ISBLANK('Prediction Log'!$N200), "",IF('Prediction Log'!$P200&lt;'Prediction Log'!$E200, "Y", IF('Prediction Log'!$P200='Prediction Log'!$E200, "PUSH", "N")))</f>
        <v/>
      </c>
      <c r="T200" s="53" t="str">
        <f>IF(ISBLANK('Prediction Log'!$N200),"",IF('Prediction Log'!$M200='Prediction Log'!$H200, "Y", "N"))</f>
        <v/>
      </c>
      <c r="U200" s="53" t="str">
        <f>Table3[[#This Row],[Home Team Covered Market]]</f>
        <v/>
      </c>
      <c r="V200" s="53" t="str">
        <f>IF(ISBLANK('Prediction Log'!$N200), "",IF(AND('Prediction Log'!$T200="Y", 'Prediction Log'!$U200="Y"), "Y", "N"))</f>
        <v/>
      </c>
      <c r="W200" s="54" t="str">
        <f>IF(ISBLANK('Prediction Log'!$N200),"",IF('Prediction Log'!$M200='Prediction Log'!$I200, "Y", "N"))</f>
        <v/>
      </c>
      <c r="X200" s="54" t="str">
        <f>IF(ISBLANK('Prediction Log'!$N200), "", IF(Table3[[#This Row],[Home Team Covered Market]]=Games!H200, "Y", "N"))</f>
        <v/>
      </c>
      <c r="Y200" s="55" t="str">
        <f>IF(ISBLANK('Prediction Log'!$N200), "",IF('Prediction Log'!$J200='Prediction Log'!$M200, "Y", "N"))</f>
        <v/>
      </c>
      <c r="Z200" s="54" t="str">
        <f>IF(ISBLANK('Prediction Log'!$N200), "",IF('Prediction Log'!$I200&lt;&gt;'Prediction Log'!$M200, "N",IF(AND('Prediction Log'!$E200&gt;0, 'Prediction Log'!$P200&gt;'Prediction Log'!$E200, 'Prediction Log'!$I200='Prediction Log'!$C200), "Y", IF(AND('Prediction Log'!$E200&lt;0, 'Prediction Log'!$P200&lt;'Prediction Log'!$E200,'Prediction Log'!$I200='Prediction Log'!$B200 ), "Y", IF('Prediction Log'!$P200='Prediction Log'!$E200, "PUSH", "N")))))</f>
        <v/>
      </c>
      <c r="AA200" s="54" t="str">
        <f>IF(ISBLANK('Prediction Log'!$N200), "",IF(AND('Prediction Log'!$W200="Y", 'Prediction Log'!$X200="Y"), "Y", "N"))</f>
        <v/>
      </c>
      <c r="AB200" s="53" t="str">
        <f>IF(ISBLANK('Prediction Log'!$N200), "",IF('Prediction Log'!$D200&gt;0, 'Prediction Log'!$P200-'Prediction Log'!$D200, IF('Prediction Log'!$D200&lt;0, -'Prediction Log'!$P200+'Prediction Log'!$D200, "NA")))</f>
        <v/>
      </c>
      <c r="AC200" s="53" t="str">
        <f>IF(ISBLANK('Prediction Log'!$N200), "",ABS('Prediction Log'!$AB200))</f>
        <v/>
      </c>
      <c r="AD200" s="54" t="str">
        <f>IF(ISBLANK('Prediction Log'!$N200), "",IF('Prediction Log'!$E200&gt;0, 'Prediction Log'!$P200-'Prediction Log'!$E200, IF('Prediction Log'!$E200&lt;0, -'Prediction Log'!$P200+'Prediction Log'!$E200, "NA")))</f>
        <v/>
      </c>
      <c r="AE200" s="54" t="str">
        <f>IF(ISBLANK('Prediction Log'!$N200), "",ABS('Prediction Log'!$AD200))</f>
        <v/>
      </c>
    </row>
    <row r="201" spans="1:31" x14ac:dyDescent="0.45">
      <c r="A201" s="56" t="str">
        <f>IF(ISBLANK(Games!$B201), "",Games!A201)</f>
        <v/>
      </c>
      <c r="B201" s="56" t="str">
        <f>IF(ISBLANK(Games!$B201), "",Games!B201)</f>
        <v/>
      </c>
      <c r="C201" s="56" t="str">
        <f>IF(ISBLANK(Games!$B201), "",Games!C201)</f>
        <v/>
      </c>
      <c r="D201" s="57" t="str">
        <f>IF(ISBLANK(Games!$B201), "",Games!D201)</f>
        <v/>
      </c>
      <c r="E201" s="57" t="str">
        <f>IF(ISBLANK(Games!$B201), "",Games!E201)</f>
        <v/>
      </c>
      <c r="F201" s="45" t="e">
        <f>'Calc - Win Probability'!N201</f>
        <v>#N/A</v>
      </c>
      <c r="G201" s="23" t="str">
        <f>Games!H201</f>
        <v/>
      </c>
      <c r="H201" s="46" t="str">
        <f>IF(ISBLANK(Games!B201), "", IF('Prediction Log'!$D201&lt;0, 'Prediction Log'!$B201, 'Prediction Log'!$C201))</f>
        <v/>
      </c>
      <c r="I201" s="47" t="str">
        <f>IF(ISBLANK(Games!$B201), "",Games!F201)</f>
        <v/>
      </c>
      <c r="J201" s="47" t="e">
        <f>IF('Prediction Log'!$F201&gt;0.5, 'Prediction Log'!$B201, IF('Prediction Log'!$F201&lt;0.5, 'Prediction Log'!$C201, "PICK"))</f>
        <v>#N/A</v>
      </c>
      <c r="K201" s="48" t="str">
        <f>IF(ISBLANK(Games!B201), "",IF('Prediction Log'!$J201='Prediction Log'!$B201, 'Prediction Log'!$F201, 1-'Prediction Log'!$F201))</f>
        <v/>
      </c>
      <c r="L201" s="49" t="str">
        <f>IF(ISBLANK(Games!$B201), "",Games!I201)</f>
        <v/>
      </c>
      <c r="M201" s="60" t="str">
        <f>IF(ISBLANK(Table3[[#This Row],[Home Final]]), "",IF(Table3[[#This Row],[Home Final]]&gt;Table3[[#This Row],[Away Final]],Table3[[#This Row],[Home]],Table3[[#This Row],[Away]]))</f>
        <v/>
      </c>
      <c r="N201" s="50"/>
      <c r="O201" s="50"/>
      <c r="P201" s="21" t="str">
        <f>IF(ISBLANK('Prediction Log'!$N201), "",'Prediction Log'!$O201-'Prediction Log'!$N201)</f>
        <v/>
      </c>
      <c r="Q201" s="51" t="str">
        <f>IF(ISBLANK('Prediction Log'!$N201), "",IF('Prediction Log'!$M201&lt;&gt;'Prediction Log'!$H201, "Y", IF(AND('Prediction Log'!$M201='Prediction Log'!$H201, ABS((-1*'Prediction Log'!$P201))&gt;ABS('Prediction Log'!$D201)), "Y", IF('Prediction Log'!$D201='Prediction Log'!$P201, "PUSH", "N"))))</f>
        <v/>
      </c>
      <c r="R201" s="52" t="str">
        <f>IF(ISBLANK('Prediction Log'!$N201), "",IF('Prediction Log'!$P201&lt;'Prediction Log'!$D201, "Y", IF('Prediction Log'!$P201='Prediction Log'!$D201, "PUSH", "N")))</f>
        <v/>
      </c>
      <c r="S201" s="52" t="str">
        <f>IF(ISBLANK('Prediction Log'!$N201), "",IF('Prediction Log'!$P201&lt;'Prediction Log'!$E201, "Y", IF('Prediction Log'!$P201='Prediction Log'!$E201, "PUSH", "N")))</f>
        <v/>
      </c>
      <c r="T201" s="53" t="str">
        <f>IF(ISBLANK('Prediction Log'!$N201),"",IF('Prediction Log'!$M201='Prediction Log'!$H201, "Y", "N"))</f>
        <v/>
      </c>
      <c r="U201" s="53" t="str">
        <f>Table3[[#This Row],[Home Team Covered Market]]</f>
        <v/>
      </c>
      <c r="V201" s="53" t="str">
        <f>IF(ISBLANK('Prediction Log'!$N201), "",IF(AND('Prediction Log'!$T201="Y", 'Prediction Log'!$U201="Y"), "Y", "N"))</f>
        <v/>
      </c>
      <c r="W201" s="54" t="str">
        <f>IF(ISBLANK('Prediction Log'!$N201),"",IF('Prediction Log'!$M201='Prediction Log'!$I201, "Y", "N"))</f>
        <v/>
      </c>
      <c r="X201" s="54" t="str">
        <f>IF(ISBLANK('Prediction Log'!$N201), "", IF(Table3[[#This Row],[Home Team Covered Market]]=Games!H201, "Y", "N"))</f>
        <v/>
      </c>
      <c r="Y201" s="55" t="str">
        <f>IF(ISBLANK('Prediction Log'!$N201), "",IF('Prediction Log'!$J201='Prediction Log'!$M201, "Y", "N"))</f>
        <v/>
      </c>
      <c r="Z201" s="54" t="str">
        <f>IF(ISBLANK('Prediction Log'!$N201), "",IF('Prediction Log'!$I201&lt;&gt;'Prediction Log'!$M201, "N",IF(AND('Prediction Log'!$E201&gt;0, 'Prediction Log'!$P201&gt;'Prediction Log'!$E201, 'Prediction Log'!$I201='Prediction Log'!$C201), "Y", IF(AND('Prediction Log'!$E201&lt;0, 'Prediction Log'!$P201&lt;'Prediction Log'!$E201,'Prediction Log'!$I201='Prediction Log'!$B201 ), "Y", IF('Prediction Log'!$P201='Prediction Log'!$E201, "PUSH", "N")))))</f>
        <v/>
      </c>
      <c r="AA201" s="54" t="str">
        <f>IF(ISBLANK('Prediction Log'!$N201), "",IF(AND('Prediction Log'!$W201="Y", 'Prediction Log'!$X201="Y"), "Y", "N"))</f>
        <v/>
      </c>
      <c r="AB201" s="53" t="str">
        <f>IF(ISBLANK('Prediction Log'!$N201), "",IF('Prediction Log'!$D201&gt;0, 'Prediction Log'!$P201-'Prediction Log'!$D201, IF('Prediction Log'!$D201&lt;0, -'Prediction Log'!$P201+'Prediction Log'!$D201, "NA")))</f>
        <v/>
      </c>
      <c r="AC201" s="53" t="str">
        <f>IF(ISBLANK('Prediction Log'!$N201), "",ABS('Prediction Log'!$AB201))</f>
        <v/>
      </c>
      <c r="AD201" s="54" t="str">
        <f>IF(ISBLANK('Prediction Log'!$N201), "",IF('Prediction Log'!$E201&gt;0, 'Prediction Log'!$P201-'Prediction Log'!$E201, IF('Prediction Log'!$E201&lt;0, -'Prediction Log'!$P201+'Prediction Log'!$E201, "NA")))</f>
        <v/>
      </c>
      <c r="AE201" s="54" t="str">
        <f>IF(ISBLANK('Prediction Log'!$N201), "",ABS('Prediction Log'!$AD201))</f>
        <v/>
      </c>
    </row>
    <row r="202" spans="1:31" x14ac:dyDescent="0.45">
      <c r="A202" s="43" t="str">
        <f>IF(ISBLANK(Games!$B202), "",Games!A202)</f>
        <v/>
      </c>
      <c r="B202" s="43" t="str">
        <f>IF(ISBLANK(Games!$B202), "",Games!B202)</f>
        <v/>
      </c>
      <c r="C202" s="43" t="str">
        <f>IF(ISBLANK(Games!$B202), "",Games!C202)</f>
        <v/>
      </c>
      <c r="D202" s="44" t="str">
        <f>IF(ISBLANK(Games!$B202), "",Games!D202)</f>
        <v/>
      </c>
      <c r="E202" s="44" t="str">
        <f>IF(ISBLANK(Games!$B202), "",Games!E202)</f>
        <v/>
      </c>
      <c r="F202" s="45" t="e">
        <f>'Calc - Win Probability'!N202</f>
        <v>#N/A</v>
      </c>
      <c r="G202" s="23" t="str">
        <f>Games!H202</f>
        <v/>
      </c>
      <c r="H202" s="46" t="str">
        <f>IF(ISBLANK(Games!B202), "", IF('Prediction Log'!$D202&lt;0, 'Prediction Log'!$B202, 'Prediction Log'!$C202))</f>
        <v/>
      </c>
      <c r="I202" s="47" t="str">
        <f>IF(ISBLANK(Games!$B202), "",Games!F202)</f>
        <v/>
      </c>
      <c r="J202" s="47" t="e">
        <f>IF('Prediction Log'!$F202&gt;0.5, 'Prediction Log'!$B202, IF('Prediction Log'!$F202&lt;0.5, 'Prediction Log'!$C202, "PICK"))</f>
        <v>#N/A</v>
      </c>
      <c r="K202" s="48" t="str">
        <f>IF(ISBLANK(Games!B202), "",IF('Prediction Log'!$J202='Prediction Log'!$B202, 'Prediction Log'!$F202, 1-'Prediction Log'!$F202))</f>
        <v/>
      </c>
      <c r="L202" s="49" t="str">
        <f>IF(ISBLANK(Games!$B202), "",Games!I202)</f>
        <v/>
      </c>
      <c r="M202" s="60" t="str">
        <f>IF(ISBLANK(Table3[[#This Row],[Home Final]]), "",IF(Table3[[#This Row],[Home Final]]&gt;Table3[[#This Row],[Away Final]],Table3[[#This Row],[Home]],Table3[[#This Row],[Away]]))</f>
        <v/>
      </c>
      <c r="N202" s="50"/>
      <c r="O202" s="50"/>
      <c r="P202" s="21" t="str">
        <f>IF(ISBLANK('Prediction Log'!$N202), "",'Prediction Log'!$O202-'Prediction Log'!$N202)</f>
        <v/>
      </c>
      <c r="Q202" s="51" t="str">
        <f>IF(ISBLANK('Prediction Log'!$N202), "",IF('Prediction Log'!$M202&lt;&gt;'Prediction Log'!$H202, "Y", IF(AND('Prediction Log'!$M202='Prediction Log'!$H202, ABS((-1*'Prediction Log'!$P202))&gt;ABS('Prediction Log'!$D202)), "Y", IF('Prediction Log'!$D202='Prediction Log'!$P202, "PUSH", "N"))))</f>
        <v/>
      </c>
      <c r="R202" s="52" t="str">
        <f>IF(ISBLANK('Prediction Log'!$N202), "",IF('Prediction Log'!$P202&lt;'Prediction Log'!$D202, "Y", IF('Prediction Log'!$P202='Prediction Log'!$D202, "PUSH", "N")))</f>
        <v/>
      </c>
      <c r="S202" s="52" t="str">
        <f>IF(ISBLANK('Prediction Log'!$N202), "",IF('Prediction Log'!$P202&lt;'Prediction Log'!$E202, "Y", IF('Prediction Log'!$P202='Prediction Log'!$E202, "PUSH", "N")))</f>
        <v/>
      </c>
      <c r="T202" s="53" t="str">
        <f>IF(ISBLANK('Prediction Log'!$N202),"",IF('Prediction Log'!$M202='Prediction Log'!$H202, "Y", "N"))</f>
        <v/>
      </c>
      <c r="U202" s="53" t="str">
        <f>Table3[[#This Row],[Home Team Covered Market]]</f>
        <v/>
      </c>
      <c r="V202" s="53" t="str">
        <f>IF(ISBLANK('Prediction Log'!$N202), "",IF(AND('Prediction Log'!$T202="Y", 'Prediction Log'!$U202="Y"), "Y", "N"))</f>
        <v/>
      </c>
      <c r="W202" s="54" t="str">
        <f>IF(ISBLANK('Prediction Log'!$N202),"",IF('Prediction Log'!$M202='Prediction Log'!$I202, "Y", "N"))</f>
        <v/>
      </c>
      <c r="X202" s="54" t="str">
        <f>IF(ISBLANK('Prediction Log'!$N202), "", IF(Table3[[#This Row],[Home Team Covered Market]]=Games!H202, "Y", "N"))</f>
        <v/>
      </c>
      <c r="Y202" s="55" t="str">
        <f>IF(ISBLANK('Prediction Log'!$N202), "",IF('Prediction Log'!$J202='Prediction Log'!$M202, "Y", "N"))</f>
        <v/>
      </c>
      <c r="Z202" s="54" t="str">
        <f>IF(ISBLANK('Prediction Log'!$N202), "",IF('Prediction Log'!$I202&lt;&gt;'Prediction Log'!$M202, "N",IF(AND('Prediction Log'!$E202&gt;0, 'Prediction Log'!$P202&gt;'Prediction Log'!$E202, 'Prediction Log'!$I202='Prediction Log'!$C202), "Y", IF(AND('Prediction Log'!$E202&lt;0, 'Prediction Log'!$P202&lt;'Prediction Log'!$E202,'Prediction Log'!$I202='Prediction Log'!$B202 ), "Y", IF('Prediction Log'!$P202='Prediction Log'!$E202, "PUSH", "N")))))</f>
        <v/>
      </c>
      <c r="AA202" s="54" t="str">
        <f>IF(ISBLANK('Prediction Log'!$N202), "",IF(AND('Prediction Log'!$W202="Y", 'Prediction Log'!$X202="Y"), "Y", "N"))</f>
        <v/>
      </c>
      <c r="AB202" s="53" t="str">
        <f>IF(ISBLANK('Prediction Log'!$N202), "",IF('Prediction Log'!$D202&gt;0, 'Prediction Log'!$P202-'Prediction Log'!$D202, IF('Prediction Log'!$D202&lt;0, -'Prediction Log'!$P202+'Prediction Log'!$D202, "NA")))</f>
        <v/>
      </c>
      <c r="AC202" s="53" t="str">
        <f>IF(ISBLANK('Prediction Log'!$N202), "",ABS('Prediction Log'!$AB202))</f>
        <v/>
      </c>
      <c r="AD202" s="54" t="str">
        <f>IF(ISBLANK('Prediction Log'!$N202), "",IF('Prediction Log'!$E202&gt;0, 'Prediction Log'!$P202-'Prediction Log'!$E202, IF('Prediction Log'!$E202&lt;0, -'Prediction Log'!$P202+'Prediction Log'!$E202, "NA")))</f>
        <v/>
      </c>
      <c r="AE202" s="54" t="str">
        <f>IF(ISBLANK('Prediction Log'!$N202), "",ABS('Prediction Log'!$AD202))</f>
        <v/>
      </c>
    </row>
    <row r="203" spans="1:31" x14ac:dyDescent="0.45">
      <c r="A203" s="56" t="str">
        <f>IF(ISBLANK(Games!$B203), "",Games!A203)</f>
        <v/>
      </c>
      <c r="B203" s="56" t="str">
        <f>IF(ISBLANK(Games!$B203), "",Games!B203)</f>
        <v/>
      </c>
      <c r="C203" s="56" t="str">
        <f>IF(ISBLANK(Games!$B203), "",Games!C203)</f>
        <v/>
      </c>
      <c r="D203" s="57" t="str">
        <f>IF(ISBLANK(Games!$B203), "",Games!D203)</f>
        <v/>
      </c>
      <c r="E203" s="57" t="str">
        <f>IF(ISBLANK(Games!$B203), "",Games!E203)</f>
        <v/>
      </c>
      <c r="F203" s="45" t="e">
        <f>'Calc - Win Probability'!N203</f>
        <v>#N/A</v>
      </c>
      <c r="G203" s="23" t="str">
        <f>Games!H203</f>
        <v/>
      </c>
      <c r="H203" s="46" t="str">
        <f>IF(ISBLANK(Games!B203), "", IF('Prediction Log'!$D203&lt;0, 'Prediction Log'!$B203, 'Prediction Log'!$C203))</f>
        <v/>
      </c>
      <c r="I203" s="47" t="str">
        <f>IF(ISBLANK(Games!$B203), "",Games!F203)</f>
        <v/>
      </c>
      <c r="J203" s="47" t="e">
        <f>IF('Prediction Log'!$F203&gt;0.5, 'Prediction Log'!$B203, IF('Prediction Log'!$F203&lt;0.5, 'Prediction Log'!$C203, "PICK"))</f>
        <v>#N/A</v>
      </c>
      <c r="K203" s="48" t="str">
        <f>IF(ISBLANK(Games!B203), "",IF('Prediction Log'!$J203='Prediction Log'!$B203, 'Prediction Log'!$F203, 1-'Prediction Log'!$F203))</f>
        <v/>
      </c>
      <c r="L203" s="49" t="str">
        <f>IF(ISBLANK(Games!$B203), "",Games!I203)</f>
        <v/>
      </c>
      <c r="M203" s="60" t="str">
        <f>IF(ISBLANK(Table3[[#This Row],[Home Final]]), "",IF(Table3[[#This Row],[Home Final]]&gt;Table3[[#This Row],[Away Final]],Table3[[#This Row],[Home]],Table3[[#This Row],[Away]]))</f>
        <v/>
      </c>
      <c r="N203" s="50"/>
      <c r="O203" s="50"/>
      <c r="P203" s="21" t="str">
        <f>IF(ISBLANK('Prediction Log'!$N203), "",'Prediction Log'!$O203-'Prediction Log'!$N203)</f>
        <v/>
      </c>
      <c r="Q203" s="51" t="str">
        <f>IF(ISBLANK('Prediction Log'!$N203), "",IF('Prediction Log'!$M203&lt;&gt;'Prediction Log'!$H203, "Y", IF(AND('Prediction Log'!$M203='Prediction Log'!$H203, ABS((-1*'Prediction Log'!$P203))&gt;ABS('Prediction Log'!$D203)), "Y", IF('Prediction Log'!$D203='Prediction Log'!$P203, "PUSH", "N"))))</f>
        <v/>
      </c>
      <c r="R203" s="52" t="str">
        <f>IF(ISBLANK('Prediction Log'!$N203), "",IF('Prediction Log'!$P203&lt;'Prediction Log'!$D203, "Y", IF('Prediction Log'!$P203='Prediction Log'!$D203, "PUSH", "N")))</f>
        <v/>
      </c>
      <c r="S203" s="52" t="str">
        <f>IF(ISBLANK('Prediction Log'!$N203), "",IF('Prediction Log'!$P203&lt;'Prediction Log'!$E203, "Y", IF('Prediction Log'!$P203='Prediction Log'!$E203, "PUSH", "N")))</f>
        <v/>
      </c>
      <c r="T203" s="53" t="str">
        <f>IF(ISBLANK('Prediction Log'!$N203),"",IF('Prediction Log'!$M203='Prediction Log'!$H203, "Y", "N"))</f>
        <v/>
      </c>
      <c r="U203" s="53" t="str">
        <f>Table3[[#This Row],[Home Team Covered Market]]</f>
        <v/>
      </c>
      <c r="V203" s="53" t="str">
        <f>IF(ISBLANK('Prediction Log'!$N203), "",IF(AND('Prediction Log'!$T203="Y", 'Prediction Log'!$U203="Y"), "Y", "N"))</f>
        <v/>
      </c>
      <c r="W203" s="54" t="str">
        <f>IF(ISBLANK('Prediction Log'!$N203),"",IF('Prediction Log'!$M203='Prediction Log'!$I203, "Y", "N"))</f>
        <v/>
      </c>
      <c r="X203" s="54" t="str">
        <f>IF(ISBLANK('Prediction Log'!$N203), "", IF(Table3[[#This Row],[Home Team Covered Market]]=Games!H203, "Y", "N"))</f>
        <v/>
      </c>
      <c r="Y203" s="55" t="str">
        <f>IF(ISBLANK('Prediction Log'!$N203), "",IF('Prediction Log'!$J203='Prediction Log'!$M203, "Y", "N"))</f>
        <v/>
      </c>
      <c r="Z203" s="54" t="str">
        <f>IF(ISBLANK('Prediction Log'!$N203), "",IF('Prediction Log'!$I203&lt;&gt;'Prediction Log'!$M203, "N",IF(AND('Prediction Log'!$E203&gt;0, 'Prediction Log'!$P203&gt;'Prediction Log'!$E203, 'Prediction Log'!$I203='Prediction Log'!$C203), "Y", IF(AND('Prediction Log'!$E203&lt;0, 'Prediction Log'!$P203&lt;'Prediction Log'!$E203,'Prediction Log'!$I203='Prediction Log'!$B203 ), "Y", IF('Prediction Log'!$P203='Prediction Log'!$E203, "PUSH", "N")))))</f>
        <v/>
      </c>
      <c r="AA203" s="54" t="str">
        <f>IF(ISBLANK('Prediction Log'!$N203), "",IF(AND('Prediction Log'!$W203="Y", 'Prediction Log'!$X203="Y"), "Y", "N"))</f>
        <v/>
      </c>
      <c r="AB203" s="53" t="str">
        <f>IF(ISBLANK('Prediction Log'!$N203), "",IF('Prediction Log'!$D203&gt;0, 'Prediction Log'!$P203-'Prediction Log'!$D203, IF('Prediction Log'!$D203&lt;0, -'Prediction Log'!$P203+'Prediction Log'!$D203, "NA")))</f>
        <v/>
      </c>
      <c r="AC203" s="53" t="str">
        <f>IF(ISBLANK('Prediction Log'!$N203), "",ABS('Prediction Log'!$AB203))</f>
        <v/>
      </c>
      <c r="AD203" s="54" t="str">
        <f>IF(ISBLANK('Prediction Log'!$N203), "",IF('Prediction Log'!$E203&gt;0, 'Prediction Log'!$P203-'Prediction Log'!$E203, IF('Prediction Log'!$E203&lt;0, -'Prediction Log'!$P203+'Prediction Log'!$E203, "NA")))</f>
        <v/>
      </c>
      <c r="AE203" s="54" t="str">
        <f>IF(ISBLANK('Prediction Log'!$N203), "",ABS('Prediction Log'!$AD203))</f>
        <v/>
      </c>
    </row>
    <row r="204" spans="1:31" x14ac:dyDescent="0.45">
      <c r="A204" s="43" t="str">
        <f>IF(ISBLANK(Games!$B204), "",Games!A204)</f>
        <v/>
      </c>
      <c r="B204" s="43" t="str">
        <f>IF(ISBLANK(Games!$B204), "",Games!B204)</f>
        <v/>
      </c>
      <c r="C204" s="43" t="str">
        <f>IF(ISBLANK(Games!$B204), "",Games!C204)</f>
        <v/>
      </c>
      <c r="D204" s="44" t="str">
        <f>IF(ISBLANK(Games!$B204), "",Games!D204)</f>
        <v/>
      </c>
      <c r="E204" s="44" t="str">
        <f>IF(ISBLANK(Games!$B204), "",Games!E204)</f>
        <v/>
      </c>
      <c r="F204" s="45" t="e">
        <f>'Calc - Win Probability'!N204</f>
        <v>#N/A</v>
      </c>
      <c r="G204" s="23" t="str">
        <f>Games!H204</f>
        <v/>
      </c>
      <c r="H204" s="46" t="str">
        <f>IF(ISBLANK(Games!B204), "", IF('Prediction Log'!$D204&lt;0, 'Prediction Log'!$B204, 'Prediction Log'!$C204))</f>
        <v/>
      </c>
      <c r="I204" s="47" t="str">
        <f>IF(ISBLANK(Games!$B204), "",Games!F204)</f>
        <v/>
      </c>
      <c r="J204" s="47" t="e">
        <f>IF('Prediction Log'!$F204&gt;0.5, 'Prediction Log'!$B204, IF('Prediction Log'!$F204&lt;0.5, 'Prediction Log'!$C204, "PICK"))</f>
        <v>#N/A</v>
      </c>
      <c r="K204" s="48" t="str">
        <f>IF(ISBLANK(Games!B204), "",IF('Prediction Log'!$J204='Prediction Log'!$B204, 'Prediction Log'!$F204, 1-'Prediction Log'!$F204))</f>
        <v/>
      </c>
      <c r="L204" s="49" t="str">
        <f>IF(ISBLANK(Games!$B204), "",Games!I204)</f>
        <v/>
      </c>
      <c r="M204" s="60" t="str">
        <f>IF(ISBLANK(Table3[[#This Row],[Home Final]]), "",IF(Table3[[#This Row],[Home Final]]&gt;Table3[[#This Row],[Away Final]],Table3[[#This Row],[Home]],Table3[[#This Row],[Away]]))</f>
        <v/>
      </c>
      <c r="N204" s="50"/>
      <c r="O204" s="50"/>
      <c r="P204" s="21" t="str">
        <f>IF(ISBLANK('Prediction Log'!$N204), "",'Prediction Log'!$O204-'Prediction Log'!$N204)</f>
        <v/>
      </c>
      <c r="Q204" s="51" t="str">
        <f>IF(ISBLANK('Prediction Log'!$N204), "",IF('Prediction Log'!$M204&lt;&gt;'Prediction Log'!$H204, "Y", IF(AND('Prediction Log'!$M204='Prediction Log'!$H204, ABS((-1*'Prediction Log'!$P204))&gt;ABS('Prediction Log'!$D204)), "Y", IF('Prediction Log'!$D204='Prediction Log'!$P204, "PUSH", "N"))))</f>
        <v/>
      </c>
      <c r="R204" s="52" t="str">
        <f>IF(ISBLANK('Prediction Log'!$N204), "",IF('Prediction Log'!$P204&lt;'Prediction Log'!$D204, "Y", IF('Prediction Log'!$P204='Prediction Log'!$D204, "PUSH", "N")))</f>
        <v/>
      </c>
      <c r="S204" s="52" t="str">
        <f>IF(ISBLANK('Prediction Log'!$N204), "",IF('Prediction Log'!$P204&lt;'Prediction Log'!$E204, "Y", IF('Prediction Log'!$P204='Prediction Log'!$E204, "PUSH", "N")))</f>
        <v/>
      </c>
      <c r="T204" s="53" t="str">
        <f>IF(ISBLANK('Prediction Log'!$N204),"",IF('Prediction Log'!$M204='Prediction Log'!$H204, "Y", "N"))</f>
        <v/>
      </c>
      <c r="U204" s="53" t="str">
        <f>Table3[[#This Row],[Home Team Covered Market]]</f>
        <v/>
      </c>
      <c r="V204" s="53" t="str">
        <f>IF(ISBLANK('Prediction Log'!$N204), "",IF(AND('Prediction Log'!$T204="Y", 'Prediction Log'!$U204="Y"), "Y", "N"))</f>
        <v/>
      </c>
      <c r="W204" s="54" t="str">
        <f>IF(ISBLANK('Prediction Log'!$N204),"",IF('Prediction Log'!$M204='Prediction Log'!$I204, "Y", "N"))</f>
        <v/>
      </c>
      <c r="X204" s="54" t="str">
        <f>IF(ISBLANK('Prediction Log'!$N204), "", IF(Table3[[#This Row],[Home Team Covered Market]]=Games!H204, "Y", "N"))</f>
        <v/>
      </c>
      <c r="Y204" s="55" t="str">
        <f>IF(ISBLANK('Prediction Log'!$N204), "",IF('Prediction Log'!$J204='Prediction Log'!$M204, "Y", "N"))</f>
        <v/>
      </c>
      <c r="Z204" s="54" t="str">
        <f>IF(ISBLANK('Prediction Log'!$N204), "",IF('Prediction Log'!$I204&lt;&gt;'Prediction Log'!$M204, "N",IF(AND('Prediction Log'!$E204&gt;0, 'Prediction Log'!$P204&gt;'Prediction Log'!$E204, 'Prediction Log'!$I204='Prediction Log'!$C204), "Y", IF(AND('Prediction Log'!$E204&lt;0, 'Prediction Log'!$P204&lt;'Prediction Log'!$E204,'Prediction Log'!$I204='Prediction Log'!$B204 ), "Y", IF('Prediction Log'!$P204='Prediction Log'!$E204, "PUSH", "N")))))</f>
        <v/>
      </c>
      <c r="AA204" s="54" t="str">
        <f>IF(ISBLANK('Prediction Log'!$N204), "",IF(AND('Prediction Log'!$W204="Y", 'Prediction Log'!$X204="Y"), "Y", "N"))</f>
        <v/>
      </c>
      <c r="AB204" s="53" t="str">
        <f>IF(ISBLANK('Prediction Log'!$N204), "",IF('Prediction Log'!$D204&gt;0, 'Prediction Log'!$P204-'Prediction Log'!$D204, IF('Prediction Log'!$D204&lt;0, -'Prediction Log'!$P204+'Prediction Log'!$D204, "NA")))</f>
        <v/>
      </c>
      <c r="AC204" s="53" t="str">
        <f>IF(ISBLANK('Prediction Log'!$N204), "",ABS('Prediction Log'!$AB204))</f>
        <v/>
      </c>
      <c r="AD204" s="54" t="str">
        <f>IF(ISBLANK('Prediction Log'!$N204), "",IF('Prediction Log'!$E204&gt;0, 'Prediction Log'!$P204-'Prediction Log'!$E204, IF('Prediction Log'!$E204&lt;0, -'Prediction Log'!$P204+'Prediction Log'!$E204, "NA")))</f>
        <v/>
      </c>
      <c r="AE204" s="54" t="str">
        <f>IF(ISBLANK('Prediction Log'!$N204), "",ABS('Prediction Log'!$AD204))</f>
        <v/>
      </c>
    </row>
    <row r="205" spans="1:31" x14ac:dyDescent="0.45">
      <c r="A205" s="56" t="str">
        <f>IF(ISBLANK(Games!$B205), "",Games!A205)</f>
        <v/>
      </c>
      <c r="B205" s="56" t="str">
        <f>IF(ISBLANK(Games!$B205), "",Games!B205)</f>
        <v/>
      </c>
      <c r="C205" s="56" t="str">
        <f>IF(ISBLANK(Games!$B205), "",Games!C205)</f>
        <v/>
      </c>
      <c r="D205" s="57" t="str">
        <f>IF(ISBLANK(Games!$B205), "",Games!D205)</f>
        <v/>
      </c>
      <c r="E205" s="57" t="str">
        <f>IF(ISBLANK(Games!$B205), "",Games!E205)</f>
        <v/>
      </c>
      <c r="F205" s="45" t="e">
        <f>'Calc - Win Probability'!N205</f>
        <v>#N/A</v>
      </c>
      <c r="G205" s="23" t="str">
        <f>Games!H205</f>
        <v/>
      </c>
      <c r="H205" s="46" t="str">
        <f>IF(ISBLANK(Games!B205), "", IF('Prediction Log'!$D205&lt;0, 'Prediction Log'!$B205, 'Prediction Log'!$C205))</f>
        <v/>
      </c>
      <c r="I205" s="47" t="str">
        <f>IF(ISBLANK(Games!$B205), "",Games!F205)</f>
        <v/>
      </c>
      <c r="J205" s="47" t="e">
        <f>IF('Prediction Log'!$F205&gt;0.5, 'Prediction Log'!$B205, IF('Prediction Log'!$F205&lt;0.5, 'Prediction Log'!$C205, "PICK"))</f>
        <v>#N/A</v>
      </c>
      <c r="K205" s="48" t="str">
        <f>IF(ISBLANK(Games!B205), "",IF('Prediction Log'!$J205='Prediction Log'!$B205, 'Prediction Log'!$F205, 1-'Prediction Log'!$F205))</f>
        <v/>
      </c>
      <c r="L205" s="49" t="str">
        <f>IF(ISBLANK(Games!$B205), "",Games!I205)</f>
        <v/>
      </c>
      <c r="M205" s="60" t="str">
        <f>IF(ISBLANK(Table3[[#This Row],[Home Final]]), "",IF(Table3[[#This Row],[Home Final]]&gt;Table3[[#This Row],[Away Final]],Table3[[#This Row],[Home]],Table3[[#This Row],[Away]]))</f>
        <v/>
      </c>
      <c r="N205" s="50"/>
      <c r="O205" s="50"/>
      <c r="P205" s="21" t="str">
        <f>IF(ISBLANK('Prediction Log'!$N205), "",'Prediction Log'!$O205-'Prediction Log'!$N205)</f>
        <v/>
      </c>
      <c r="Q205" s="51" t="str">
        <f>IF(ISBLANK('Prediction Log'!$N205), "",IF('Prediction Log'!$M205&lt;&gt;'Prediction Log'!$H205, "Y", IF(AND('Prediction Log'!$M205='Prediction Log'!$H205, ABS((-1*'Prediction Log'!$P205))&gt;ABS('Prediction Log'!$D205)), "Y", IF('Prediction Log'!$D205='Prediction Log'!$P205, "PUSH", "N"))))</f>
        <v/>
      </c>
      <c r="R205" s="52" t="str">
        <f>IF(ISBLANK('Prediction Log'!$N205), "",IF('Prediction Log'!$P205&lt;'Prediction Log'!$D205, "Y", IF('Prediction Log'!$P205='Prediction Log'!$D205, "PUSH", "N")))</f>
        <v/>
      </c>
      <c r="S205" s="52" t="str">
        <f>IF(ISBLANK('Prediction Log'!$N205), "",IF('Prediction Log'!$P205&lt;'Prediction Log'!$E205, "Y", IF('Prediction Log'!$P205='Prediction Log'!$E205, "PUSH", "N")))</f>
        <v/>
      </c>
      <c r="T205" s="53" t="str">
        <f>IF(ISBLANK('Prediction Log'!$N205),"",IF('Prediction Log'!$M205='Prediction Log'!$H205, "Y", "N"))</f>
        <v/>
      </c>
      <c r="U205" s="53" t="str">
        <f>Table3[[#This Row],[Home Team Covered Market]]</f>
        <v/>
      </c>
      <c r="V205" s="53" t="str">
        <f>IF(ISBLANK('Prediction Log'!$N205), "",IF(AND('Prediction Log'!$T205="Y", 'Prediction Log'!$U205="Y"), "Y", "N"))</f>
        <v/>
      </c>
      <c r="W205" s="54" t="str">
        <f>IF(ISBLANK('Prediction Log'!$N205),"",IF('Prediction Log'!$M205='Prediction Log'!$I205, "Y", "N"))</f>
        <v/>
      </c>
      <c r="X205" s="54" t="str">
        <f>IF(ISBLANK('Prediction Log'!$N205), "", IF(Table3[[#This Row],[Home Team Covered Market]]=Games!H205, "Y", "N"))</f>
        <v/>
      </c>
      <c r="Y205" s="55" t="str">
        <f>IF(ISBLANK('Prediction Log'!$N205), "",IF('Prediction Log'!$J205='Prediction Log'!$M205, "Y", "N"))</f>
        <v/>
      </c>
      <c r="Z205" s="54" t="str">
        <f>IF(ISBLANK('Prediction Log'!$N205), "",IF('Prediction Log'!$I205&lt;&gt;'Prediction Log'!$M205, "N",IF(AND('Prediction Log'!$E205&gt;0, 'Prediction Log'!$P205&gt;'Prediction Log'!$E205, 'Prediction Log'!$I205='Prediction Log'!$C205), "Y", IF(AND('Prediction Log'!$E205&lt;0, 'Prediction Log'!$P205&lt;'Prediction Log'!$E205,'Prediction Log'!$I205='Prediction Log'!$B205 ), "Y", IF('Prediction Log'!$P205='Prediction Log'!$E205, "PUSH", "N")))))</f>
        <v/>
      </c>
      <c r="AA205" s="54" t="str">
        <f>IF(ISBLANK('Prediction Log'!$N205), "",IF(AND('Prediction Log'!$W205="Y", 'Prediction Log'!$X205="Y"), "Y", "N"))</f>
        <v/>
      </c>
      <c r="AB205" s="53" t="str">
        <f>IF(ISBLANK('Prediction Log'!$N205), "",IF('Prediction Log'!$D205&gt;0, 'Prediction Log'!$P205-'Prediction Log'!$D205, IF('Prediction Log'!$D205&lt;0, -'Prediction Log'!$P205+'Prediction Log'!$D205, "NA")))</f>
        <v/>
      </c>
      <c r="AC205" s="53" t="str">
        <f>IF(ISBLANK('Prediction Log'!$N205), "",ABS('Prediction Log'!$AB205))</f>
        <v/>
      </c>
      <c r="AD205" s="54" t="str">
        <f>IF(ISBLANK('Prediction Log'!$N205), "",IF('Prediction Log'!$E205&gt;0, 'Prediction Log'!$P205-'Prediction Log'!$E205, IF('Prediction Log'!$E205&lt;0, -'Prediction Log'!$P205+'Prediction Log'!$E205, "NA")))</f>
        <v/>
      </c>
      <c r="AE205" s="54" t="str">
        <f>IF(ISBLANK('Prediction Log'!$N205), "",ABS('Prediction Log'!$AD205))</f>
        <v/>
      </c>
    </row>
    <row r="206" spans="1:31" x14ac:dyDescent="0.45">
      <c r="A206" s="43" t="str">
        <f>IF(ISBLANK(Games!$B206), "",Games!A206)</f>
        <v/>
      </c>
      <c r="B206" s="43" t="str">
        <f>IF(ISBLANK(Games!$B206), "",Games!B206)</f>
        <v/>
      </c>
      <c r="C206" s="43" t="str">
        <f>IF(ISBLANK(Games!$B206), "",Games!C206)</f>
        <v/>
      </c>
      <c r="D206" s="44" t="str">
        <f>IF(ISBLANK(Games!$B206), "",Games!D206)</f>
        <v/>
      </c>
      <c r="E206" s="44" t="str">
        <f>IF(ISBLANK(Games!$B206), "",Games!E206)</f>
        <v/>
      </c>
      <c r="F206" s="45" t="e">
        <f>'Calc - Win Probability'!N206</f>
        <v>#N/A</v>
      </c>
      <c r="G206" s="23" t="str">
        <f>Games!H206</f>
        <v/>
      </c>
      <c r="H206" s="46" t="str">
        <f>IF(ISBLANK(Games!B206), "", IF('Prediction Log'!$D206&lt;0, 'Prediction Log'!$B206, 'Prediction Log'!$C206))</f>
        <v/>
      </c>
      <c r="I206" s="47" t="str">
        <f>IF(ISBLANK(Games!$B206), "",Games!F206)</f>
        <v/>
      </c>
      <c r="J206" s="47" t="e">
        <f>IF('Prediction Log'!$F206&gt;0.5, 'Prediction Log'!$B206, IF('Prediction Log'!$F206&lt;0.5, 'Prediction Log'!$C206, "PICK"))</f>
        <v>#N/A</v>
      </c>
      <c r="K206" s="48" t="str">
        <f>IF(ISBLANK(Games!B206), "",IF('Prediction Log'!$J206='Prediction Log'!$B206, 'Prediction Log'!$F206, 1-'Prediction Log'!$F206))</f>
        <v/>
      </c>
      <c r="L206" s="49" t="str">
        <f>IF(ISBLANK(Games!$B206), "",Games!I206)</f>
        <v/>
      </c>
      <c r="M206" s="60" t="str">
        <f>IF(ISBLANK(Table3[[#This Row],[Home Final]]), "",IF(Table3[[#This Row],[Home Final]]&gt;Table3[[#This Row],[Away Final]],Table3[[#This Row],[Home]],Table3[[#This Row],[Away]]))</f>
        <v/>
      </c>
      <c r="N206" s="50"/>
      <c r="O206" s="50"/>
      <c r="P206" s="21" t="str">
        <f>IF(ISBLANK('Prediction Log'!$N206), "",'Prediction Log'!$O206-'Prediction Log'!$N206)</f>
        <v/>
      </c>
      <c r="Q206" s="51" t="str">
        <f>IF(ISBLANK('Prediction Log'!$N206), "",IF('Prediction Log'!$M206&lt;&gt;'Prediction Log'!$H206, "Y", IF(AND('Prediction Log'!$M206='Prediction Log'!$H206, ABS((-1*'Prediction Log'!$P206))&gt;ABS('Prediction Log'!$D206)), "Y", IF('Prediction Log'!$D206='Prediction Log'!$P206, "PUSH", "N"))))</f>
        <v/>
      </c>
      <c r="R206" s="52" t="str">
        <f>IF(ISBLANK('Prediction Log'!$N206), "",IF('Prediction Log'!$P206&lt;'Prediction Log'!$D206, "Y", IF('Prediction Log'!$P206='Prediction Log'!$D206, "PUSH", "N")))</f>
        <v/>
      </c>
      <c r="S206" s="52" t="str">
        <f>IF(ISBLANK('Prediction Log'!$N206), "",IF('Prediction Log'!$P206&lt;'Prediction Log'!$E206, "Y", IF('Prediction Log'!$P206='Prediction Log'!$E206, "PUSH", "N")))</f>
        <v/>
      </c>
      <c r="T206" s="53" t="str">
        <f>IF(ISBLANK('Prediction Log'!$N206),"",IF('Prediction Log'!$M206='Prediction Log'!$H206, "Y", "N"))</f>
        <v/>
      </c>
      <c r="U206" s="53" t="str">
        <f>Table3[[#This Row],[Home Team Covered Market]]</f>
        <v/>
      </c>
      <c r="V206" s="53" t="str">
        <f>IF(ISBLANK('Prediction Log'!$N206), "",IF(AND('Prediction Log'!$T206="Y", 'Prediction Log'!$U206="Y"), "Y", "N"))</f>
        <v/>
      </c>
      <c r="W206" s="54" t="str">
        <f>IF(ISBLANK('Prediction Log'!$N206),"",IF('Prediction Log'!$M206='Prediction Log'!$I206, "Y", "N"))</f>
        <v/>
      </c>
      <c r="X206" s="54" t="str">
        <f>IF(ISBLANK('Prediction Log'!$N206), "", IF(Table3[[#This Row],[Home Team Covered Market]]=Games!H206, "Y", "N"))</f>
        <v/>
      </c>
      <c r="Y206" s="55" t="str">
        <f>IF(ISBLANK('Prediction Log'!$N206), "",IF('Prediction Log'!$J206='Prediction Log'!$M206, "Y", "N"))</f>
        <v/>
      </c>
      <c r="Z206" s="54" t="str">
        <f>IF(ISBLANK('Prediction Log'!$N206), "",IF('Prediction Log'!$I206&lt;&gt;'Prediction Log'!$M206, "N",IF(AND('Prediction Log'!$E206&gt;0, 'Prediction Log'!$P206&gt;'Prediction Log'!$E206, 'Prediction Log'!$I206='Prediction Log'!$C206), "Y", IF(AND('Prediction Log'!$E206&lt;0, 'Prediction Log'!$P206&lt;'Prediction Log'!$E206,'Prediction Log'!$I206='Prediction Log'!$B206 ), "Y", IF('Prediction Log'!$P206='Prediction Log'!$E206, "PUSH", "N")))))</f>
        <v/>
      </c>
      <c r="AA206" s="54" t="str">
        <f>IF(ISBLANK('Prediction Log'!$N206), "",IF(AND('Prediction Log'!$W206="Y", 'Prediction Log'!$X206="Y"), "Y", "N"))</f>
        <v/>
      </c>
      <c r="AB206" s="53" t="str">
        <f>IF(ISBLANK('Prediction Log'!$N206), "",IF('Prediction Log'!$D206&gt;0, 'Prediction Log'!$P206-'Prediction Log'!$D206, IF('Prediction Log'!$D206&lt;0, -'Prediction Log'!$P206+'Prediction Log'!$D206, "NA")))</f>
        <v/>
      </c>
      <c r="AC206" s="53" t="str">
        <f>IF(ISBLANK('Prediction Log'!$N206), "",ABS('Prediction Log'!$AB206))</f>
        <v/>
      </c>
      <c r="AD206" s="54" t="str">
        <f>IF(ISBLANK('Prediction Log'!$N206), "",IF('Prediction Log'!$E206&gt;0, 'Prediction Log'!$P206-'Prediction Log'!$E206, IF('Prediction Log'!$E206&lt;0, -'Prediction Log'!$P206+'Prediction Log'!$E206, "NA")))</f>
        <v/>
      </c>
      <c r="AE206" s="54" t="str">
        <f>IF(ISBLANK('Prediction Log'!$N206), "",ABS('Prediction Log'!$AD206))</f>
        <v/>
      </c>
    </row>
    <row r="207" spans="1:31" x14ac:dyDescent="0.45">
      <c r="A207" s="56" t="str">
        <f>IF(ISBLANK(Games!$B207), "",Games!A207)</f>
        <v/>
      </c>
      <c r="B207" s="56" t="str">
        <f>IF(ISBLANK(Games!$B207), "",Games!B207)</f>
        <v/>
      </c>
      <c r="C207" s="56" t="str">
        <f>IF(ISBLANK(Games!$B207), "",Games!C207)</f>
        <v/>
      </c>
      <c r="D207" s="57" t="str">
        <f>IF(ISBLANK(Games!$B207), "",Games!D207)</f>
        <v/>
      </c>
      <c r="E207" s="57" t="str">
        <f>IF(ISBLANK(Games!$B207), "",Games!E207)</f>
        <v/>
      </c>
      <c r="F207" s="45" t="e">
        <f>'Calc - Win Probability'!N207</f>
        <v>#N/A</v>
      </c>
      <c r="G207" s="23" t="str">
        <f>Games!H207</f>
        <v/>
      </c>
      <c r="H207" s="46" t="str">
        <f>IF(ISBLANK(Games!B207), "", IF('Prediction Log'!$D207&lt;0, 'Prediction Log'!$B207, 'Prediction Log'!$C207))</f>
        <v/>
      </c>
      <c r="I207" s="47" t="str">
        <f>IF(ISBLANK(Games!$B207), "",Games!F207)</f>
        <v/>
      </c>
      <c r="J207" s="47" t="e">
        <f>IF('Prediction Log'!$F207&gt;0.5, 'Prediction Log'!$B207, IF('Prediction Log'!$F207&lt;0.5, 'Prediction Log'!$C207, "PICK"))</f>
        <v>#N/A</v>
      </c>
      <c r="K207" s="48" t="str">
        <f>IF(ISBLANK(Games!B207), "",IF('Prediction Log'!$J207='Prediction Log'!$B207, 'Prediction Log'!$F207, 1-'Prediction Log'!$F207))</f>
        <v/>
      </c>
      <c r="L207" s="49" t="str">
        <f>IF(ISBLANK(Games!$B207), "",Games!I207)</f>
        <v/>
      </c>
      <c r="M207" s="60" t="str">
        <f>IF(ISBLANK(Table3[[#This Row],[Home Final]]), "",IF(Table3[[#This Row],[Home Final]]&gt;Table3[[#This Row],[Away Final]],Table3[[#This Row],[Home]],Table3[[#This Row],[Away]]))</f>
        <v/>
      </c>
      <c r="N207" s="50"/>
      <c r="O207" s="50"/>
      <c r="P207" s="21" t="str">
        <f>IF(ISBLANK('Prediction Log'!$N207), "",'Prediction Log'!$O207-'Prediction Log'!$N207)</f>
        <v/>
      </c>
      <c r="Q207" s="51" t="str">
        <f>IF(ISBLANK('Prediction Log'!$N207), "",IF('Prediction Log'!$M207&lt;&gt;'Prediction Log'!$H207, "Y", IF(AND('Prediction Log'!$M207='Prediction Log'!$H207, ABS((-1*'Prediction Log'!$P207))&gt;ABS('Prediction Log'!$D207)), "Y", IF('Prediction Log'!$D207='Prediction Log'!$P207, "PUSH", "N"))))</f>
        <v/>
      </c>
      <c r="R207" s="52" t="str">
        <f>IF(ISBLANK('Prediction Log'!$N207), "",IF('Prediction Log'!$P207&lt;'Prediction Log'!$D207, "Y", IF('Prediction Log'!$P207='Prediction Log'!$D207, "PUSH", "N")))</f>
        <v/>
      </c>
      <c r="S207" s="52" t="str">
        <f>IF(ISBLANK('Prediction Log'!$N207), "",IF('Prediction Log'!$P207&lt;'Prediction Log'!$E207, "Y", IF('Prediction Log'!$P207='Prediction Log'!$E207, "PUSH", "N")))</f>
        <v/>
      </c>
      <c r="T207" s="53" t="str">
        <f>IF(ISBLANK('Prediction Log'!$N207),"",IF('Prediction Log'!$M207='Prediction Log'!$H207, "Y", "N"))</f>
        <v/>
      </c>
      <c r="U207" s="53" t="str">
        <f>Table3[[#This Row],[Home Team Covered Market]]</f>
        <v/>
      </c>
      <c r="V207" s="53" t="str">
        <f>IF(ISBLANK('Prediction Log'!$N207), "",IF(AND('Prediction Log'!$T207="Y", 'Prediction Log'!$U207="Y"), "Y", "N"))</f>
        <v/>
      </c>
      <c r="W207" s="54" t="str">
        <f>IF(ISBLANK('Prediction Log'!$N207),"",IF('Prediction Log'!$M207='Prediction Log'!$I207, "Y", "N"))</f>
        <v/>
      </c>
      <c r="X207" s="54" t="str">
        <f>IF(ISBLANK('Prediction Log'!$N207), "", IF(Table3[[#This Row],[Home Team Covered Market]]=Games!H207, "Y", "N"))</f>
        <v/>
      </c>
      <c r="Y207" s="55" t="str">
        <f>IF(ISBLANK('Prediction Log'!$N207), "",IF('Prediction Log'!$J207='Prediction Log'!$M207, "Y", "N"))</f>
        <v/>
      </c>
      <c r="Z207" s="54" t="str">
        <f>IF(ISBLANK('Prediction Log'!$N207), "",IF('Prediction Log'!$I207&lt;&gt;'Prediction Log'!$M207, "N",IF(AND('Prediction Log'!$E207&gt;0, 'Prediction Log'!$P207&gt;'Prediction Log'!$E207, 'Prediction Log'!$I207='Prediction Log'!$C207), "Y", IF(AND('Prediction Log'!$E207&lt;0, 'Prediction Log'!$P207&lt;'Prediction Log'!$E207,'Prediction Log'!$I207='Prediction Log'!$B207 ), "Y", IF('Prediction Log'!$P207='Prediction Log'!$E207, "PUSH", "N")))))</f>
        <v/>
      </c>
      <c r="AA207" s="54" t="str">
        <f>IF(ISBLANK('Prediction Log'!$N207), "",IF(AND('Prediction Log'!$W207="Y", 'Prediction Log'!$X207="Y"), "Y", "N"))</f>
        <v/>
      </c>
      <c r="AB207" s="53" t="str">
        <f>IF(ISBLANK('Prediction Log'!$N207), "",IF('Prediction Log'!$D207&gt;0, 'Prediction Log'!$P207-'Prediction Log'!$D207, IF('Prediction Log'!$D207&lt;0, -'Prediction Log'!$P207+'Prediction Log'!$D207, "NA")))</f>
        <v/>
      </c>
      <c r="AC207" s="53" t="str">
        <f>IF(ISBLANK('Prediction Log'!$N207), "",ABS('Prediction Log'!$AB207))</f>
        <v/>
      </c>
      <c r="AD207" s="54" t="str">
        <f>IF(ISBLANK('Prediction Log'!$N207), "",IF('Prediction Log'!$E207&gt;0, 'Prediction Log'!$P207-'Prediction Log'!$E207, IF('Prediction Log'!$E207&lt;0, -'Prediction Log'!$P207+'Prediction Log'!$E207, "NA")))</f>
        <v/>
      </c>
      <c r="AE207" s="54" t="str">
        <f>IF(ISBLANK('Prediction Log'!$N207), "",ABS('Prediction Log'!$AD207))</f>
        <v/>
      </c>
    </row>
    <row r="208" spans="1:31" x14ac:dyDescent="0.45">
      <c r="A208" s="43" t="str">
        <f>IF(ISBLANK(Games!$B208), "",Games!A208)</f>
        <v/>
      </c>
      <c r="B208" s="43" t="str">
        <f>IF(ISBLANK(Games!$B208), "",Games!B208)</f>
        <v/>
      </c>
      <c r="C208" s="43" t="str">
        <f>IF(ISBLANK(Games!$B208), "",Games!C208)</f>
        <v/>
      </c>
      <c r="D208" s="44" t="str">
        <f>IF(ISBLANK(Games!$B208), "",Games!D208)</f>
        <v/>
      </c>
      <c r="E208" s="44" t="str">
        <f>IF(ISBLANK(Games!$B208), "",Games!E208)</f>
        <v/>
      </c>
      <c r="F208" s="45" t="e">
        <f>'Calc - Win Probability'!N208</f>
        <v>#N/A</v>
      </c>
      <c r="G208" s="23" t="str">
        <f>Games!H208</f>
        <v/>
      </c>
      <c r="H208" s="46" t="str">
        <f>IF(ISBLANK(Games!B208), "", IF('Prediction Log'!$D208&lt;0, 'Prediction Log'!$B208, 'Prediction Log'!$C208))</f>
        <v/>
      </c>
      <c r="I208" s="47" t="str">
        <f>IF(ISBLANK(Games!$B208), "",Games!F208)</f>
        <v/>
      </c>
      <c r="J208" s="47" t="e">
        <f>IF('Prediction Log'!$F208&gt;0.5, 'Prediction Log'!$B208, IF('Prediction Log'!$F208&lt;0.5, 'Prediction Log'!$C208, "PICK"))</f>
        <v>#N/A</v>
      </c>
      <c r="K208" s="48" t="str">
        <f>IF(ISBLANK(Games!B208), "",IF('Prediction Log'!$J208='Prediction Log'!$B208, 'Prediction Log'!$F208, 1-'Prediction Log'!$F208))</f>
        <v/>
      </c>
      <c r="L208" s="49" t="str">
        <f>IF(ISBLANK(Games!$B208), "",Games!I208)</f>
        <v/>
      </c>
      <c r="M208" s="60" t="str">
        <f>IF(ISBLANK(Table3[[#This Row],[Home Final]]), "",IF(Table3[[#This Row],[Home Final]]&gt;Table3[[#This Row],[Away Final]],Table3[[#This Row],[Home]],Table3[[#This Row],[Away]]))</f>
        <v/>
      </c>
      <c r="N208" s="50"/>
      <c r="O208" s="50"/>
      <c r="P208" s="21" t="str">
        <f>IF(ISBLANK('Prediction Log'!$N208), "",'Prediction Log'!$O208-'Prediction Log'!$N208)</f>
        <v/>
      </c>
      <c r="Q208" s="51" t="str">
        <f>IF(ISBLANK('Prediction Log'!$N208), "",IF('Prediction Log'!$M208&lt;&gt;'Prediction Log'!$H208, "Y", IF(AND('Prediction Log'!$M208='Prediction Log'!$H208, ABS((-1*'Prediction Log'!$P208))&gt;ABS('Prediction Log'!$D208)), "Y", IF('Prediction Log'!$D208='Prediction Log'!$P208, "PUSH", "N"))))</f>
        <v/>
      </c>
      <c r="R208" s="52" t="str">
        <f>IF(ISBLANK('Prediction Log'!$N208), "",IF('Prediction Log'!$P208&lt;'Prediction Log'!$D208, "Y", IF('Prediction Log'!$P208='Prediction Log'!$D208, "PUSH", "N")))</f>
        <v/>
      </c>
      <c r="S208" s="52" t="str">
        <f>IF(ISBLANK('Prediction Log'!$N208), "",IF('Prediction Log'!$P208&lt;'Prediction Log'!$E208, "Y", IF('Prediction Log'!$P208='Prediction Log'!$E208, "PUSH", "N")))</f>
        <v/>
      </c>
      <c r="T208" s="53" t="str">
        <f>IF(ISBLANK('Prediction Log'!$N208),"",IF('Prediction Log'!$M208='Prediction Log'!$H208, "Y", "N"))</f>
        <v/>
      </c>
      <c r="U208" s="53" t="str">
        <f>Table3[[#This Row],[Home Team Covered Market]]</f>
        <v/>
      </c>
      <c r="V208" s="53" t="str">
        <f>IF(ISBLANK('Prediction Log'!$N208), "",IF(AND('Prediction Log'!$T208="Y", 'Prediction Log'!$U208="Y"), "Y", "N"))</f>
        <v/>
      </c>
      <c r="W208" s="54" t="str">
        <f>IF(ISBLANK('Prediction Log'!$N208),"",IF('Prediction Log'!$M208='Prediction Log'!$I208, "Y", "N"))</f>
        <v/>
      </c>
      <c r="X208" s="54" t="str">
        <f>IF(ISBLANK('Prediction Log'!$N208), "", IF(Table3[[#This Row],[Home Team Covered Market]]=Games!H208, "Y", "N"))</f>
        <v/>
      </c>
      <c r="Y208" s="55" t="str">
        <f>IF(ISBLANK('Prediction Log'!$N208), "",IF('Prediction Log'!$J208='Prediction Log'!$M208, "Y", "N"))</f>
        <v/>
      </c>
      <c r="Z208" s="54" t="str">
        <f>IF(ISBLANK('Prediction Log'!$N208), "",IF('Prediction Log'!$I208&lt;&gt;'Prediction Log'!$M208, "N",IF(AND('Prediction Log'!$E208&gt;0, 'Prediction Log'!$P208&gt;'Prediction Log'!$E208, 'Prediction Log'!$I208='Prediction Log'!$C208), "Y", IF(AND('Prediction Log'!$E208&lt;0, 'Prediction Log'!$P208&lt;'Prediction Log'!$E208,'Prediction Log'!$I208='Prediction Log'!$B208 ), "Y", IF('Prediction Log'!$P208='Prediction Log'!$E208, "PUSH", "N")))))</f>
        <v/>
      </c>
      <c r="AA208" s="54" t="str">
        <f>IF(ISBLANK('Prediction Log'!$N208), "",IF(AND('Prediction Log'!$W208="Y", 'Prediction Log'!$X208="Y"), "Y", "N"))</f>
        <v/>
      </c>
      <c r="AB208" s="53" t="str">
        <f>IF(ISBLANK('Prediction Log'!$N208), "",IF('Prediction Log'!$D208&gt;0, 'Prediction Log'!$P208-'Prediction Log'!$D208, IF('Prediction Log'!$D208&lt;0, -'Prediction Log'!$P208+'Prediction Log'!$D208, "NA")))</f>
        <v/>
      </c>
      <c r="AC208" s="53" t="str">
        <f>IF(ISBLANK('Prediction Log'!$N208), "",ABS('Prediction Log'!$AB208))</f>
        <v/>
      </c>
      <c r="AD208" s="54" t="str">
        <f>IF(ISBLANK('Prediction Log'!$N208), "",IF('Prediction Log'!$E208&gt;0, 'Prediction Log'!$P208-'Prediction Log'!$E208, IF('Prediction Log'!$E208&lt;0, -'Prediction Log'!$P208+'Prediction Log'!$E208, "NA")))</f>
        <v/>
      </c>
      <c r="AE208" s="54" t="str">
        <f>IF(ISBLANK('Prediction Log'!$N208), "",ABS('Prediction Log'!$AD208))</f>
        <v/>
      </c>
    </row>
    <row r="209" spans="1:31" x14ac:dyDescent="0.45">
      <c r="A209" s="56" t="str">
        <f>IF(ISBLANK(Games!$B209), "",Games!A209)</f>
        <v/>
      </c>
      <c r="B209" s="56" t="str">
        <f>IF(ISBLANK(Games!$B209), "",Games!B209)</f>
        <v/>
      </c>
      <c r="C209" s="56" t="str">
        <f>IF(ISBLANK(Games!$B209), "",Games!C209)</f>
        <v/>
      </c>
      <c r="D209" s="57" t="str">
        <f>IF(ISBLANK(Games!$B209), "",Games!D209)</f>
        <v/>
      </c>
      <c r="E209" s="57" t="str">
        <f>IF(ISBLANK(Games!$B209), "",Games!E209)</f>
        <v/>
      </c>
      <c r="F209" s="45" t="e">
        <f>'Calc - Win Probability'!N209</f>
        <v>#N/A</v>
      </c>
      <c r="G209" s="23" t="str">
        <f>Games!H209</f>
        <v/>
      </c>
      <c r="H209" s="46" t="str">
        <f>IF(ISBLANK(Games!B209), "", IF('Prediction Log'!$D209&lt;0, 'Prediction Log'!$B209, 'Prediction Log'!$C209))</f>
        <v/>
      </c>
      <c r="I209" s="47" t="str">
        <f>IF(ISBLANK(Games!$B209), "",Games!F209)</f>
        <v/>
      </c>
      <c r="J209" s="47" t="e">
        <f>IF('Prediction Log'!$F209&gt;0.5, 'Prediction Log'!$B209, IF('Prediction Log'!$F209&lt;0.5, 'Prediction Log'!$C209, "PICK"))</f>
        <v>#N/A</v>
      </c>
      <c r="K209" s="48" t="str">
        <f>IF(ISBLANK(Games!B209), "",IF('Prediction Log'!$J209='Prediction Log'!$B209, 'Prediction Log'!$F209, 1-'Prediction Log'!$F209))</f>
        <v/>
      </c>
      <c r="L209" s="49" t="str">
        <f>IF(ISBLANK(Games!$B209), "",Games!I209)</f>
        <v/>
      </c>
      <c r="M209" s="60" t="str">
        <f>IF(ISBLANK(Table3[[#This Row],[Home Final]]), "",IF(Table3[[#This Row],[Home Final]]&gt;Table3[[#This Row],[Away Final]],Table3[[#This Row],[Home]],Table3[[#This Row],[Away]]))</f>
        <v/>
      </c>
      <c r="N209" s="50"/>
      <c r="O209" s="50"/>
      <c r="P209" s="21" t="str">
        <f>IF(ISBLANK('Prediction Log'!$N209), "",'Prediction Log'!$O209-'Prediction Log'!$N209)</f>
        <v/>
      </c>
      <c r="Q209" s="51" t="str">
        <f>IF(ISBLANK('Prediction Log'!$N209), "",IF('Prediction Log'!$M209&lt;&gt;'Prediction Log'!$H209, "Y", IF(AND('Prediction Log'!$M209='Prediction Log'!$H209, ABS((-1*'Prediction Log'!$P209))&gt;ABS('Prediction Log'!$D209)), "Y", IF('Prediction Log'!$D209='Prediction Log'!$P209, "PUSH", "N"))))</f>
        <v/>
      </c>
      <c r="R209" s="52" t="str">
        <f>IF(ISBLANK('Prediction Log'!$N209), "",IF('Prediction Log'!$P209&lt;'Prediction Log'!$D209, "Y", IF('Prediction Log'!$P209='Prediction Log'!$D209, "PUSH", "N")))</f>
        <v/>
      </c>
      <c r="S209" s="52" t="str">
        <f>IF(ISBLANK('Prediction Log'!$N209), "",IF('Prediction Log'!$P209&lt;'Prediction Log'!$E209, "Y", IF('Prediction Log'!$P209='Prediction Log'!$E209, "PUSH", "N")))</f>
        <v/>
      </c>
      <c r="T209" s="53" t="str">
        <f>IF(ISBLANK('Prediction Log'!$N209),"",IF('Prediction Log'!$M209='Prediction Log'!$H209, "Y", "N"))</f>
        <v/>
      </c>
      <c r="U209" s="53" t="str">
        <f>Table3[[#This Row],[Home Team Covered Market]]</f>
        <v/>
      </c>
      <c r="V209" s="53" t="str">
        <f>IF(ISBLANK('Prediction Log'!$N209), "",IF(AND('Prediction Log'!$T209="Y", 'Prediction Log'!$U209="Y"), "Y", "N"))</f>
        <v/>
      </c>
      <c r="W209" s="54" t="str">
        <f>IF(ISBLANK('Prediction Log'!$N209),"",IF('Prediction Log'!$M209='Prediction Log'!$I209, "Y", "N"))</f>
        <v/>
      </c>
      <c r="X209" s="54" t="str">
        <f>IF(ISBLANK('Prediction Log'!$N209), "", IF(Table3[[#This Row],[Home Team Covered Market]]=Games!H209, "Y", "N"))</f>
        <v/>
      </c>
      <c r="Y209" s="55" t="str">
        <f>IF(ISBLANK('Prediction Log'!$N209), "",IF('Prediction Log'!$J209='Prediction Log'!$M209, "Y", "N"))</f>
        <v/>
      </c>
      <c r="Z209" s="54" t="str">
        <f>IF(ISBLANK('Prediction Log'!$N209), "",IF('Prediction Log'!$I209&lt;&gt;'Prediction Log'!$M209, "N",IF(AND('Prediction Log'!$E209&gt;0, 'Prediction Log'!$P209&gt;'Prediction Log'!$E209, 'Prediction Log'!$I209='Prediction Log'!$C209), "Y", IF(AND('Prediction Log'!$E209&lt;0, 'Prediction Log'!$P209&lt;'Prediction Log'!$E209,'Prediction Log'!$I209='Prediction Log'!$B209 ), "Y", IF('Prediction Log'!$P209='Prediction Log'!$E209, "PUSH", "N")))))</f>
        <v/>
      </c>
      <c r="AA209" s="54" t="str">
        <f>IF(ISBLANK('Prediction Log'!$N209), "",IF(AND('Prediction Log'!$W209="Y", 'Prediction Log'!$X209="Y"), "Y", "N"))</f>
        <v/>
      </c>
      <c r="AB209" s="53" t="str">
        <f>IF(ISBLANK('Prediction Log'!$N209), "",IF('Prediction Log'!$D209&gt;0, 'Prediction Log'!$P209-'Prediction Log'!$D209, IF('Prediction Log'!$D209&lt;0, -'Prediction Log'!$P209+'Prediction Log'!$D209, "NA")))</f>
        <v/>
      </c>
      <c r="AC209" s="53" t="str">
        <f>IF(ISBLANK('Prediction Log'!$N209), "",ABS('Prediction Log'!$AB209))</f>
        <v/>
      </c>
      <c r="AD209" s="54" t="str">
        <f>IF(ISBLANK('Prediction Log'!$N209), "",IF('Prediction Log'!$E209&gt;0, 'Prediction Log'!$P209-'Prediction Log'!$E209, IF('Prediction Log'!$E209&lt;0, -'Prediction Log'!$P209+'Prediction Log'!$E209, "NA")))</f>
        <v/>
      </c>
      <c r="AE209" s="54" t="str">
        <f>IF(ISBLANK('Prediction Log'!$N209), "",ABS('Prediction Log'!$AD209))</f>
        <v/>
      </c>
    </row>
    <row r="210" spans="1:31" x14ac:dyDescent="0.45">
      <c r="A210" s="43" t="str">
        <f>IF(ISBLANK(Games!$B210), "",Games!A210)</f>
        <v/>
      </c>
      <c r="B210" s="43" t="str">
        <f>IF(ISBLANK(Games!$B210), "",Games!B210)</f>
        <v/>
      </c>
      <c r="C210" s="43" t="str">
        <f>IF(ISBLANK(Games!$B210), "",Games!C210)</f>
        <v/>
      </c>
      <c r="D210" s="44" t="str">
        <f>IF(ISBLANK(Games!$B210), "",Games!D210)</f>
        <v/>
      </c>
      <c r="E210" s="44" t="str">
        <f>IF(ISBLANK(Games!$B210), "",Games!E210)</f>
        <v/>
      </c>
      <c r="F210" s="45" t="e">
        <f>'Calc - Win Probability'!N210</f>
        <v>#N/A</v>
      </c>
      <c r="G210" s="23" t="str">
        <f>Games!H210</f>
        <v/>
      </c>
      <c r="H210" s="46" t="str">
        <f>IF(ISBLANK(Games!B210), "", IF('Prediction Log'!$D210&lt;0, 'Prediction Log'!$B210, 'Prediction Log'!$C210))</f>
        <v/>
      </c>
      <c r="I210" s="47" t="str">
        <f>IF(ISBLANK(Games!$B210), "",Games!F210)</f>
        <v/>
      </c>
      <c r="J210" s="47" t="e">
        <f>IF('Prediction Log'!$F210&gt;0.5, 'Prediction Log'!$B210, IF('Prediction Log'!$F210&lt;0.5, 'Prediction Log'!$C210, "PICK"))</f>
        <v>#N/A</v>
      </c>
      <c r="K210" s="48" t="str">
        <f>IF(ISBLANK(Games!B210), "",IF('Prediction Log'!$J210='Prediction Log'!$B210, 'Prediction Log'!$F210, 1-'Prediction Log'!$F210))</f>
        <v/>
      </c>
      <c r="L210" s="49" t="str">
        <f>IF(ISBLANK(Games!$B210), "",Games!I210)</f>
        <v/>
      </c>
      <c r="M210" s="60" t="str">
        <f>IF(ISBLANK(Table3[[#This Row],[Home Final]]), "",IF(Table3[[#This Row],[Home Final]]&gt;Table3[[#This Row],[Away Final]],Table3[[#This Row],[Home]],Table3[[#This Row],[Away]]))</f>
        <v/>
      </c>
      <c r="N210" s="50"/>
      <c r="O210" s="50"/>
      <c r="P210" s="21" t="str">
        <f>IF(ISBLANK('Prediction Log'!$N210), "",'Prediction Log'!$O210-'Prediction Log'!$N210)</f>
        <v/>
      </c>
      <c r="Q210" s="51" t="str">
        <f>IF(ISBLANK('Prediction Log'!$N210), "",IF('Prediction Log'!$M210&lt;&gt;'Prediction Log'!$H210, "Y", IF(AND('Prediction Log'!$M210='Prediction Log'!$H210, ABS((-1*'Prediction Log'!$P210))&gt;ABS('Prediction Log'!$D210)), "Y", IF('Prediction Log'!$D210='Prediction Log'!$P210, "PUSH", "N"))))</f>
        <v/>
      </c>
      <c r="R210" s="52" t="str">
        <f>IF(ISBLANK('Prediction Log'!$N210), "",IF('Prediction Log'!$P210&lt;'Prediction Log'!$D210, "Y", IF('Prediction Log'!$P210='Prediction Log'!$D210, "PUSH", "N")))</f>
        <v/>
      </c>
      <c r="S210" s="52" t="str">
        <f>IF(ISBLANK('Prediction Log'!$N210), "",IF('Prediction Log'!$P210&lt;'Prediction Log'!$E210, "Y", IF('Prediction Log'!$P210='Prediction Log'!$E210, "PUSH", "N")))</f>
        <v/>
      </c>
      <c r="T210" s="53" t="str">
        <f>IF(ISBLANK('Prediction Log'!$N210),"",IF('Prediction Log'!$M210='Prediction Log'!$H210, "Y", "N"))</f>
        <v/>
      </c>
      <c r="U210" s="53" t="str">
        <f>Table3[[#This Row],[Home Team Covered Market]]</f>
        <v/>
      </c>
      <c r="V210" s="53" t="str">
        <f>IF(ISBLANK('Prediction Log'!$N210), "",IF(AND('Prediction Log'!$T210="Y", 'Prediction Log'!$U210="Y"), "Y", "N"))</f>
        <v/>
      </c>
      <c r="W210" s="54" t="str">
        <f>IF(ISBLANK('Prediction Log'!$N210),"",IF('Prediction Log'!$M210='Prediction Log'!$I210, "Y", "N"))</f>
        <v/>
      </c>
      <c r="X210" s="54" t="str">
        <f>IF(ISBLANK('Prediction Log'!$N210), "", IF(Table3[[#This Row],[Home Team Covered Market]]=Games!H210, "Y", "N"))</f>
        <v/>
      </c>
      <c r="Y210" s="55" t="str">
        <f>IF(ISBLANK('Prediction Log'!$N210), "",IF('Prediction Log'!$J210='Prediction Log'!$M210, "Y", "N"))</f>
        <v/>
      </c>
      <c r="Z210" s="54" t="str">
        <f>IF(ISBLANK('Prediction Log'!$N210), "",IF('Prediction Log'!$I210&lt;&gt;'Prediction Log'!$M210, "N",IF(AND('Prediction Log'!$E210&gt;0, 'Prediction Log'!$P210&gt;'Prediction Log'!$E210, 'Prediction Log'!$I210='Prediction Log'!$C210), "Y", IF(AND('Prediction Log'!$E210&lt;0, 'Prediction Log'!$P210&lt;'Prediction Log'!$E210,'Prediction Log'!$I210='Prediction Log'!$B210 ), "Y", IF('Prediction Log'!$P210='Prediction Log'!$E210, "PUSH", "N")))))</f>
        <v/>
      </c>
      <c r="AA210" s="54" t="str">
        <f>IF(ISBLANK('Prediction Log'!$N210), "",IF(AND('Prediction Log'!$W210="Y", 'Prediction Log'!$X210="Y"), "Y", "N"))</f>
        <v/>
      </c>
      <c r="AB210" s="53" t="str">
        <f>IF(ISBLANK('Prediction Log'!$N210), "",IF('Prediction Log'!$D210&gt;0, 'Prediction Log'!$P210-'Prediction Log'!$D210, IF('Prediction Log'!$D210&lt;0, -'Prediction Log'!$P210+'Prediction Log'!$D210, "NA")))</f>
        <v/>
      </c>
      <c r="AC210" s="53" t="str">
        <f>IF(ISBLANK('Prediction Log'!$N210), "",ABS('Prediction Log'!$AB210))</f>
        <v/>
      </c>
      <c r="AD210" s="54" t="str">
        <f>IF(ISBLANK('Prediction Log'!$N210), "",IF('Prediction Log'!$E210&gt;0, 'Prediction Log'!$P210-'Prediction Log'!$E210, IF('Prediction Log'!$E210&lt;0, -'Prediction Log'!$P210+'Prediction Log'!$E210, "NA")))</f>
        <v/>
      </c>
      <c r="AE210" s="54" t="str">
        <f>IF(ISBLANK('Prediction Log'!$N210), "",ABS('Prediction Log'!$AD210))</f>
        <v/>
      </c>
    </row>
    <row r="211" spans="1:31" x14ac:dyDescent="0.45">
      <c r="A211" s="56" t="str">
        <f>IF(ISBLANK(Games!$B211), "",Games!A211)</f>
        <v/>
      </c>
      <c r="B211" s="56" t="str">
        <f>IF(ISBLANK(Games!$B211), "",Games!B211)</f>
        <v/>
      </c>
      <c r="C211" s="56" t="str">
        <f>IF(ISBLANK(Games!$B211), "",Games!C211)</f>
        <v/>
      </c>
      <c r="D211" s="57" t="str">
        <f>IF(ISBLANK(Games!$B211), "",Games!D211)</f>
        <v/>
      </c>
      <c r="E211" s="57" t="str">
        <f>IF(ISBLANK(Games!$B211), "",Games!E211)</f>
        <v/>
      </c>
      <c r="F211" s="45" t="e">
        <f>'Calc - Win Probability'!N211</f>
        <v>#N/A</v>
      </c>
      <c r="G211" s="23" t="str">
        <f>Games!H211</f>
        <v/>
      </c>
      <c r="H211" s="46" t="str">
        <f>IF(ISBLANK(Games!B211), "", IF('Prediction Log'!$D211&lt;0, 'Prediction Log'!$B211, 'Prediction Log'!$C211))</f>
        <v/>
      </c>
      <c r="I211" s="47" t="str">
        <f>IF(ISBLANK(Games!$B211), "",Games!F211)</f>
        <v/>
      </c>
      <c r="J211" s="47" t="e">
        <f>IF('Prediction Log'!$F211&gt;0.5, 'Prediction Log'!$B211, IF('Prediction Log'!$F211&lt;0.5, 'Prediction Log'!$C211, "PICK"))</f>
        <v>#N/A</v>
      </c>
      <c r="K211" s="48" t="str">
        <f>IF(ISBLANK(Games!B211), "",IF('Prediction Log'!$J211='Prediction Log'!$B211, 'Prediction Log'!$F211, 1-'Prediction Log'!$F211))</f>
        <v/>
      </c>
      <c r="L211" s="49" t="str">
        <f>IF(ISBLANK(Games!$B211), "",Games!I211)</f>
        <v/>
      </c>
      <c r="M211" s="60" t="str">
        <f>IF(ISBLANK(Table3[[#This Row],[Home Final]]), "",IF(Table3[[#This Row],[Home Final]]&gt;Table3[[#This Row],[Away Final]],Table3[[#This Row],[Home]],Table3[[#This Row],[Away]]))</f>
        <v/>
      </c>
      <c r="N211" s="50"/>
      <c r="O211" s="50"/>
      <c r="P211" s="21" t="str">
        <f>IF(ISBLANK('Prediction Log'!$N211), "",'Prediction Log'!$O211-'Prediction Log'!$N211)</f>
        <v/>
      </c>
      <c r="Q211" s="51" t="str">
        <f>IF(ISBLANK('Prediction Log'!$N211), "",IF('Prediction Log'!$M211&lt;&gt;'Prediction Log'!$H211, "Y", IF(AND('Prediction Log'!$M211='Prediction Log'!$H211, ABS((-1*'Prediction Log'!$P211))&gt;ABS('Prediction Log'!$D211)), "Y", IF('Prediction Log'!$D211='Prediction Log'!$P211, "PUSH", "N"))))</f>
        <v/>
      </c>
      <c r="R211" s="52" t="str">
        <f>IF(ISBLANK('Prediction Log'!$N211), "",IF('Prediction Log'!$P211&lt;'Prediction Log'!$D211, "Y", IF('Prediction Log'!$P211='Prediction Log'!$D211, "PUSH", "N")))</f>
        <v/>
      </c>
      <c r="S211" s="52" t="str">
        <f>IF(ISBLANK('Prediction Log'!$N211), "",IF('Prediction Log'!$P211&lt;'Prediction Log'!$E211, "Y", IF('Prediction Log'!$P211='Prediction Log'!$E211, "PUSH", "N")))</f>
        <v/>
      </c>
      <c r="T211" s="53" t="str">
        <f>IF(ISBLANK('Prediction Log'!$N211),"",IF('Prediction Log'!$M211='Prediction Log'!$H211, "Y", "N"))</f>
        <v/>
      </c>
      <c r="U211" s="53" t="str">
        <f>Table3[[#This Row],[Home Team Covered Market]]</f>
        <v/>
      </c>
      <c r="V211" s="53" t="str">
        <f>IF(ISBLANK('Prediction Log'!$N211), "",IF(AND('Prediction Log'!$T211="Y", 'Prediction Log'!$U211="Y"), "Y", "N"))</f>
        <v/>
      </c>
      <c r="W211" s="54" t="str">
        <f>IF(ISBLANK('Prediction Log'!$N211),"",IF('Prediction Log'!$M211='Prediction Log'!$I211, "Y", "N"))</f>
        <v/>
      </c>
      <c r="X211" s="54" t="str">
        <f>IF(ISBLANK('Prediction Log'!$N211), "", IF(Table3[[#This Row],[Home Team Covered Market]]=Games!H211, "Y", "N"))</f>
        <v/>
      </c>
      <c r="Y211" s="55" t="str">
        <f>IF(ISBLANK('Prediction Log'!$N211), "",IF('Prediction Log'!$J211='Prediction Log'!$M211, "Y", "N"))</f>
        <v/>
      </c>
      <c r="Z211" s="54" t="str">
        <f>IF(ISBLANK('Prediction Log'!$N211), "",IF('Prediction Log'!$I211&lt;&gt;'Prediction Log'!$M211, "N",IF(AND('Prediction Log'!$E211&gt;0, 'Prediction Log'!$P211&gt;'Prediction Log'!$E211, 'Prediction Log'!$I211='Prediction Log'!$C211), "Y", IF(AND('Prediction Log'!$E211&lt;0, 'Prediction Log'!$P211&lt;'Prediction Log'!$E211,'Prediction Log'!$I211='Prediction Log'!$B211 ), "Y", IF('Prediction Log'!$P211='Prediction Log'!$E211, "PUSH", "N")))))</f>
        <v/>
      </c>
      <c r="AA211" s="54" t="str">
        <f>IF(ISBLANK('Prediction Log'!$N211), "",IF(AND('Prediction Log'!$W211="Y", 'Prediction Log'!$X211="Y"), "Y", "N"))</f>
        <v/>
      </c>
      <c r="AB211" s="53" t="str">
        <f>IF(ISBLANK('Prediction Log'!$N211), "",IF('Prediction Log'!$D211&gt;0, 'Prediction Log'!$P211-'Prediction Log'!$D211, IF('Prediction Log'!$D211&lt;0, -'Prediction Log'!$P211+'Prediction Log'!$D211, "NA")))</f>
        <v/>
      </c>
      <c r="AC211" s="53" t="str">
        <f>IF(ISBLANK('Prediction Log'!$N211), "",ABS('Prediction Log'!$AB211))</f>
        <v/>
      </c>
      <c r="AD211" s="54" t="str">
        <f>IF(ISBLANK('Prediction Log'!$N211), "",IF('Prediction Log'!$E211&gt;0, 'Prediction Log'!$P211-'Prediction Log'!$E211, IF('Prediction Log'!$E211&lt;0, -'Prediction Log'!$P211+'Prediction Log'!$E211, "NA")))</f>
        <v/>
      </c>
      <c r="AE211" s="54" t="str">
        <f>IF(ISBLANK('Prediction Log'!$N211), "",ABS('Prediction Log'!$AD211))</f>
        <v/>
      </c>
    </row>
    <row r="212" spans="1:31" x14ac:dyDescent="0.45">
      <c r="A212" s="43" t="str">
        <f>IF(ISBLANK(Games!$B212), "",Games!A212)</f>
        <v/>
      </c>
      <c r="B212" s="43" t="str">
        <f>IF(ISBLANK(Games!$B212), "",Games!B212)</f>
        <v/>
      </c>
      <c r="C212" s="43" t="str">
        <f>IF(ISBLANK(Games!$B212), "",Games!C212)</f>
        <v/>
      </c>
      <c r="D212" s="44" t="str">
        <f>IF(ISBLANK(Games!$B212), "",Games!D212)</f>
        <v/>
      </c>
      <c r="E212" s="44" t="str">
        <f>IF(ISBLANK(Games!$B212), "",Games!E212)</f>
        <v/>
      </c>
      <c r="F212" s="45" t="e">
        <f>'Calc - Win Probability'!N212</f>
        <v>#N/A</v>
      </c>
      <c r="G212" s="23" t="str">
        <f>Games!H212</f>
        <v/>
      </c>
      <c r="H212" s="46" t="str">
        <f>IF(ISBLANK(Games!B212), "", IF('Prediction Log'!$D212&lt;0, 'Prediction Log'!$B212, 'Prediction Log'!$C212))</f>
        <v/>
      </c>
      <c r="I212" s="47" t="str">
        <f>IF(ISBLANK(Games!$B212), "",Games!F212)</f>
        <v/>
      </c>
      <c r="J212" s="47" t="e">
        <f>IF('Prediction Log'!$F212&gt;0.5, 'Prediction Log'!$B212, IF('Prediction Log'!$F212&lt;0.5, 'Prediction Log'!$C212, "PICK"))</f>
        <v>#N/A</v>
      </c>
      <c r="K212" s="48" t="str">
        <f>IF(ISBLANK(Games!B212), "",IF('Prediction Log'!$J212='Prediction Log'!$B212, 'Prediction Log'!$F212, 1-'Prediction Log'!$F212))</f>
        <v/>
      </c>
      <c r="L212" s="49" t="str">
        <f>IF(ISBLANK(Games!$B212), "",Games!I212)</f>
        <v/>
      </c>
      <c r="M212" s="60" t="str">
        <f>IF(ISBLANK(Table3[[#This Row],[Home Final]]), "",IF(Table3[[#This Row],[Home Final]]&gt;Table3[[#This Row],[Away Final]],Table3[[#This Row],[Home]],Table3[[#This Row],[Away]]))</f>
        <v/>
      </c>
      <c r="N212" s="50"/>
      <c r="O212" s="50"/>
      <c r="P212" s="21" t="str">
        <f>IF(ISBLANK('Prediction Log'!$N212), "",'Prediction Log'!$O212-'Prediction Log'!$N212)</f>
        <v/>
      </c>
      <c r="Q212" s="51" t="str">
        <f>IF(ISBLANK('Prediction Log'!$N212), "",IF('Prediction Log'!$M212&lt;&gt;'Prediction Log'!$H212, "Y", IF(AND('Prediction Log'!$M212='Prediction Log'!$H212, ABS((-1*'Prediction Log'!$P212))&gt;ABS('Prediction Log'!$D212)), "Y", IF('Prediction Log'!$D212='Prediction Log'!$P212, "PUSH", "N"))))</f>
        <v/>
      </c>
      <c r="R212" s="52" t="str">
        <f>IF(ISBLANK('Prediction Log'!$N212), "",IF('Prediction Log'!$P212&lt;'Prediction Log'!$D212, "Y", IF('Prediction Log'!$P212='Prediction Log'!$D212, "PUSH", "N")))</f>
        <v/>
      </c>
      <c r="S212" s="52" t="str">
        <f>IF(ISBLANK('Prediction Log'!$N212), "",IF('Prediction Log'!$P212&lt;'Prediction Log'!$E212, "Y", IF('Prediction Log'!$P212='Prediction Log'!$E212, "PUSH", "N")))</f>
        <v/>
      </c>
      <c r="T212" s="53" t="str">
        <f>IF(ISBLANK('Prediction Log'!$N212),"",IF('Prediction Log'!$M212='Prediction Log'!$H212, "Y", "N"))</f>
        <v/>
      </c>
      <c r="U212" s="53" t="str">
        <f>Table3[[#This Row],[Home Team Covered Market]]</f>
        <v/>
      </c>
      <c r="V212" s="53" t="str">
        <f>IF(ISBLANK('Prediction Log'!$N212), "",IF(AND('Prediction Log'!$T212="Y", 'Prediction Log'!$U212="Y"), "Y", "N"))</f>
        <v/>
      </c>
      <c r="W212" s="54" t="str">
        <f>IF(ISBLANK('Prediction Log'!$N212),"",IF('Prediction Log'!$M212='Prediction Log'!$I212, "Y", "N"))</f>
        <v/>
      </c>
      <c r="X212" s="54" t="str">
        <f>IF(ISBLANK('Prediction Log'!$N212), "", IF(Table3[[#This Row],[Home Team Covered Market]]=Games!H212, "Y", "N"))</f>
        <v/>
      </c>
      <c r="Y212" s="55" t="str">
        <f>IF(ISBLANK('Prediction Log'!$N212), "",IF('Prediction Log'!$J212='Prediction Log'!$M212, "Y", "N"))</f>
        <v/>
      </c>
      <c r="Z212" s="54" t="str">
        <f>IF(ISBLANK('Prediction Log'!$N212), "",IF('Prediction Log'!$I212&lt;&gt;'Prediction Log'!$M212, "N",IF(AND('Prediction Log'!$E212&gt;0, 'Prediction Log'!$P212&gt;'Prediction Log'!$E212, 'Prediction Log'!$I212='Prediction Log'!$C212), "Y", IF(AND('Prediction Log'!$E212&lt;0, 'Prediction Log'!$P212&lt;'Prediction Log'!$E212,'Prediction Log'!$I212='Prediction Log'!$B212 ), "Y", IF('Prediction Log'!$P212='Prediction Log'!$E212, "PUSH", "N")))))</f>
        <v/>
      </c>
      <c r="AA212" s="54" t="str">
        <f>IF(ISBLANK('Prediction Log'!$N212), "",IF(AND('Prediction Log'!$W212="Y", 'Prediction Log'!$X212="Y"), "Y", "N"))</f>
        <v/>
      </c>
      <c r="AB212" s="53" t="str">
        <f>IF(ISBLANK('Prediction Log'!$N212), "",IF('Prediction Log'!$D212&gt;0, 'Prediction Log'!$P212-'Prediction Log'!$D212, IF('Prediction Log'!$D212&lt;0, -'Prediction Log'!$P212+'Prediction Log'!$D212, "NA")))</f>
        <v/>
      </c>
      <c r="AC212" s="53" t="str">
        <f>IF(ISBLANK('Prediction Log'!$N212), "",ABS('Prediction Log'!$AB212))</f>
        <v/>
      </c>
      <c r="AD212" s="54" t="str">
        <f>IF(ISBLANK('Prediction Log'!$N212), "",IF('Prediction Log'!$E212&gt;0, 'Prediction Log'!$P212-'Prediction Log'!$E212, IF('Prediction Log'!$E212&lt;0, -'Prediction Log'!$P212+'Prediction Log'!$E212, "NA")))</f>
        <v/>
      </c>
      <c r="AE212" s="54" t="str">
        <f>IF(ISBLANK('Prediction Log'!$N212), "",ABS('Prediction Log'!$AD212))</f>
        <v/>
      </c>
    </row>
    <row r="213" spans="1:31" x14ac:dyDescent="0.45">
      <c r="A213" s="56" t="str">
        <f>IF(ISBLANK(Games!$B213), "",Games!A213)</f>
        <v/>
      </c>
      <c r="B213" s="56" t="str">
        <f>IF(ISBLANK(Games!$B213), "",Games!B213)</f>
        <v/>
      </c>
      <c r="C213" s="56" t="str">
        <f>IF(ISBLANK(Games!$B213), "",Games!C213)</f>
        <v/>
      </c>
      <c r="D213" s="57" t="str">
        <f>IF(ISBLANK(Games!$B213), "",Games!D213)</f>
        <v/>
      </c>
      <c r="E213" s="57" t="str">
        <f>IF(ISBLANK(Games!$B213), "",Games!E213)</f>
        <v/>
      </c>
      <c r="F213" s="45" t="e">
        <f>'Calc - Win Probability'!N213</f>
        <v>#N/A</v>
      </c>
      <c r="G213" s="23" t="str">
        <f>Games!H213</f>
        <v/>
      </c>
      <c r="H213" s="46" t="str">
        <f>IF(ISBLANK(Games!B213), "", IF('Prediction Log'!$D213&lt;0, 'Prediction Log'!$B213, 'Prediction Log'!$C213))</f>
        <v/>
      </c>
      <c r="I213" s="47" t="str">
        <f>IF(ISBLANK(Games!$B213), "",Games!F213)</f>
        <v/>
      </c>
      <c r="J213" s="47" t="e">
        <f>IF('Prediction Log'!$F213&gt;0.5, 'Prediction Log'!$B213, IF('Prediction Log'!$F213&lt;0.5, 'Prediction Log'!$C213, "PICK"))</f>
        <v>#N/A</v>
      </c>
      <c r="K213" s="48" t="str">
        <f>IF(ISBLANK(Games!B213), "",IF('Prediction Log'!$J213='Prediction Log'!$B213, 'Prediction Log'!$F213, 1-'Prediction Log'!$F213))</f>
        <v/>
      </c>
      <c r="L213" s="49" t="str">
        <f>IF(ISBLANK(Games!$B213), "",Games!I213)</f>
        <v/>
      </c>
      <c r="M213" s="60" t="str">
        <f>IF(ISBLANK(Table3[[#This Row],[Home Final]]), "",IF(Table3[[#This Row],[Home Final]]&gt;Table3[[#This Row],[Away Final]],Table3[[#This Row],[Home]],Table3[[#This Row],[Away]]))</f>
        <v/>
      </c>
      <c r="N213" s="50"/>
      <c r="O213" s="50"/>
      <c r="P213" s="21" t="str">
        <f>IF(ISBLANK('Prediction Log'!$N213), "",'Prediction Log'!$O213-'Prediction Log'!$N213)</f>
        <v/>
      </c>
      <c r="Q213" s="51" t="str">
        <f>IF(ISBLANK('Prediction Log'!$N213), "",IF('Prediction Log'!$M213&lt;&gt;'Prediction Log'!$H213, "Y", IF(AND('Prediction Log'!$M213='Prediction Log'!$H213, ABS((-1*'Prediction Log'!$P213))&gt;ABS('Prediction Log'!$D213)), "Y", IF('Prediction Log'!$D213='Prediction Log'!$P213, "PUSH", "N"))))</f>
        <v/>
      </c>
      <c r="R213" s="52" t="str">
        <f>IF(ISBLANK('Prediction Log'!$N213), "",IF('Prediction Log'!$P213&lt;'Prediction Log'!$D213, "Y", IF('Prediction Log'!$P213='Prediction Log'!$D213, "PUSH", "N")))</f>
        <v/>
      </c>
      <c r="S213" s="52" t="str">
        <f>IF(ISBLANK('Prediction Log'!$N213), "",IF('Prediction Log'!$P213&lt;'Prediction Log'!$E213, "Y", IF('Prediction Log'!$P213='Prediction Log'!$E213, "PUSH", "N")))</f>
        <v/>
      </c>
      <c r="T213" s="53" t="str">
        <f>IF(ISBLANK('Prediction Log'!$N213),"",IF('Prediction Log'!$M213='Prediction Log'!$H213, "Y", "N"))</f>
        <v/>
      </c>
      <c r="U213" s="53" t="str">
        <f>Table3[[#This Row],[Home Team Covered Market]]</f>
        <v/>
      </c>
      <c r="V213" s="53" t="str">
        <f>IF(ISBLANK('Prediction Log'!$N213), "",IF(AND('Prediction Log'!$T213="Y", 'Prediction Log'!$U213="Y"), "Y", "N"))</f>
        <v/>
      </c>
      <c r="W213" s="54" t="str">
        <f>IF(ISBLANK('Prediction Log'!$N213),"",IF('Prediction Log'!$M213='Prediction Log'!$I213, "Y", "N"))</f>
        <v/>
      </c>
      <c r="X213" s="54" t="str">
        <f>IF(ISBLANK('Prediction Log'!$N213), "", IF(Table3[[#This Row],[Home Team Covered Market]]=Games!H213, "Y", "N"))</f>
        <v/>
      </c>
      <c r="Y213" s="55" t="str">
        <f>IF(ISBLANK('Prediction Log'!$N213), "",IF('Prediction Log'!$J213='Prediction Log'!$M213, "Y", "N"))</f>
        <v/>
      </c>
      <c r="Z213" s="54" t="str">
        <f>IF(ISBLANK('Prediction Log'!$N213), "",IF('Prediction Log'!$I213&lt;&gt;'Prediction Log'!$M213, "N",IF(AND('Prediction Log'!$E213&gt;0, 'Prediction Log'!$P213&gt;'Prediction Log'!$E213, 'Prediction Log'!$I213='Prediction Log'!$C213), "Y", IF(AND('Prediction Log'!$E213&lt;0, 'Prediction Log'!$P213&lt;'Prediction Log'!$E213,'Prediction Log'!$I213='Prediction Log'!$B213 ), "Y", IF('Prediction Log'!$P213='Prediction Log'!$E213, "PUSH", "N")))))</f>
        <v/>
      </c>
      <c r="AA213" s="54" t="str">
        <f>IF(ISBLANK('Prediction Log'!$N213), "",IF(AND('Prediction Log'!$W213="Y", 'Prediction Log'!$X213="Y"), "Y", "N"))</f>
        <v/>
      </c>
      <c r="AB213" s="53" t="str">
        <f>IF(ISBLANK('Prediction Log'!$N213), "",IF('Prediction Log'!$D213&gt;0, 'Prediction Log'!$P213-'Prediction Log'!$D213, IF('Prediction Log'!$D213&lt;0, -'Prediction Log'!$P213+'Prediction Log'!$D213, "NA")))</f>
        <v/>
      </c>
      <c r="AC213" s="53" t="str">
        <f>IF(ISBLANK('Prediction Log'!$N213), "",ABS('Prediction Log'!$AB213))</f>
        <v/>
      </c>
      <c r="AD213" s="54" t="str">
        <f>IF(ISBLANK('Prediction Log'!$N213), "",IF('Prediction Log'!$E213&gt;0, 'Prediction Log'!$P213-'Prediction Log'!$E213, IF('Prediction Log'!$E213&lt;0, -'Prediction Log'!$P213+'Prediction Log'!$E213, "NA")))</f>
        <v/>
      </c>
      <c r="AE213" s="54" t="str">
        <f>IF(ISBLANK('Prediction Log'!$N213), "",ABS('Prediction Log'!$AD213))</f>
        <v/>
      </c>
    </row>
    <row r="214" spans="1:31" x14ac:dyDescent="0.45">
      <c r="A214" s="43" t="str">
        <f>IF(ISBLANK(Games!$B214), "",Games!A214)</f>
        <v/>
      </c>
      <c r="B214" s="43" t="str">
        <f>IF(ISBLANK(Games!$B214), "",Games!B214)</f>
        <v/>
      </c>
      <c r="C214" s="43" t="str">
        <f>IF(ISBLANK(Games!$B214), "",Games!C214)</f>
        <v/>
      </c>
      <c r="D214" s="44" t="str">
        <f>IF(ISBLANK(Games!$B214), "",Games!D214)</f>
        <v/>
      </c>
      <c r="E214" s="44" t="str">
        <f>IF(ISBLANK(Games!$B214), "",Games!E214)</f>
        <v/>
      </c>
      <c r="F214" s="45" t="e">
        <f>'Calc - Win Probability'!N214</f>
        <v>#N/A</v>
      </c>
      <c r="G214" s="23" t="str">
        <f>Games!H214</f>
        <v/>
      </c>
      <c r="H214" s="46" t="str">
        <f>IF(ISBLANK(Games!B214), "", IF('Prediction Log'!$D214&lt;0, 'Prediction Log'!$B214, 'Prediction Log'!$C214))</f>
        <v/>
      </c>
      <c r="I214" s="47" t="str">
        <f>IF(ISBLANK(Games!$B214), "",Games!F214)</f>
        <v/>
      </c>
      <c r="J214" s="47" t="e">
        <f>IF('Prediction Log'!$F214&gt;0.5, 'Prediction Log'!$B214, IF('Prediction Log'!$F214&lt;0.5, 'Prediction Log'!$C214, "PICK"))</f>
        <v>#N/A</v>
      </c>
      <c r="K214" s="48" t="str">
        <f>IF(ISBLANK(Games!B214), "",IF('Prediction Log'!$J214='Prediction Log'!$B214, 'Prediction Log'!$F214, 1-'Prediction Log'!$F214))</f>
        <v/>
      </c>
      <c r="L214" s="49" t="str">
        <f>IF(ISBLANK(Games!$B214), "",Games!I214)</f>
        <v/>
      </c>
      <c r="M214" s="60" t="str">
        <f>IF(ISBLANK(Table3[[#This Row],[Home Final]]), "",IF(Table3[[#This Row],[Home Final]]&gt;Table3[[#This Row],[Away Final]],Table3[[#This Row],[Home]],Table3[[#This Row],[Away]]))</f>
        <v/>
      </c>
      <c r="N214" s="50"/>
      <c r="O214" s="50"/>
      <c r="P214" s="21" t="str">
        <f>IF(ISBLANK('Prediction Log'!$N214), "",'Prediction Log'!$O214-'Prediction Log'!$N214)</f>
        <v/>
      </c>
      <c r="Q214" s="51" t="str">
        <f>IF(ISBLANK('Prediction Log'!$N214), "",IF('Prediction Log'!$M214&lt;&gt;'Prediction Log'!$H214, "Y", IF(AND('Prediction Log'!$M214='Prediction Log'!$H214, ABS((-1*'Prediction Log'!$P214))&gt;ABS('Prediction Log'!$D214)), "Y", IF('Prediction Log'!$D214='Prediction Log'!$P214, "PUSH", "N"))))</f>
        <v/>
      </c>
      <c r="R214" s="52" t="str">
        <f>IF(ISBLANK('Prediction Log'!$N214), "",IF('Prediction Log'!$P214&lt;'Prediction Log'!$D214, "Y", IF('Prediction Log'!$P214='Prediction Log'!$D214, "PUSH", "N")))</f>
        <v/>
      </c>
      <c r="S214" s="52" t="str">
        <f>IF(ISBLANK('Prediction Log'!$N214), "",IF('Prediction Log'!$P214&lt;'Prediction Log'!$E214, "Y", IF('Prediction Log'!$P214='Prediction Log'!$E214, "PUSH", "N")))</f>
        <v/>
      </c>
      <c r="T214" s="53" t="str">
        <f>IF(ISBLANK('Prediction Log'!$N214),"",IF('Prediction Log'!$M214='Prediction Log'!$H214, "Y", "N"))</f>
        <v/>
      </c>
      <c r="U214" s="53" t="str">
        <f>Table3[[#This Row],[Home Team Covered Market]]</f>
        <v/>
      </c>
      <c r="V214" s="53" t="str">
        <f>IF(ISBLANK('Prediction Log'!$N214), "",IF(AND('Prediction Log'!$T214="Y", 'Prediction Log'!$U214="Y"), "Y", "N"))</f>
        <v/>
      </c>
      <c r="W214" s="54" t="str">
        <f>IF(ISBLANK('Prediction Log'!$N214),"",IF('Prediction Log'!$M214='Prediction Log'!$I214, "Y", "N"))</f>
        <v/>
      </c>
      <c r="X214" s="54" t="str">
        <f>IF(ISBLANK('Prediction Log'!$N214), "", IF(Table3[[#This Row],[Home Team Covered Market]]=Games!H214, "Y", "N"))</f>
        <v/>
      </c>
      <c r="Y214" s="55" t="str">
        <f>IF(ISBLANK('Prediction Log'!$N214), "",IF('Prediction Log'!$J214='Prediction Log'!$M214, "Y", "N"))</f>
        <v/>
      </c>
      <c r="Z214" s="54" t="str">
        <f>IF(ISBLANK('Prediction Log'!$N214), "",IF('Prediction Log'!$I214&lt;&gt;'Prediction Log'!$M214, "N",IF(AND('Prediction Log'!$E214&gt;0, 'Prediction Log'!$P214&gt;'Prediction Log'!$E214, 'Prediction Log'!$I214='Prediction Log'!$C214), "Y", IF(AND('Prediction Log'!$E214&lt;0, 'Prediction Log'!$P214&lt;'Prediction Log'!$E214,'Prediction Log'!$I214='Prediction Log'!$B214 ), "Y", IF('Prediction Log'!$P214='Prediction Log'!$E214, "PUSH", "N")))))</f>
        <v/>
      </c>
      <c r="AA214" s="54" t="str">
        <f>IF(ISBLANK('Prediction Log'!$N214), "",IF(AND('Prediction Log'!$W214="Y", 'Prediction Log'!$X214="Y"), "Y", "N"))</f>
        <v/>
      </c>
      <c r="AB214" s="53" t="str">
        <f>IF(ISBLANK('Prediction Log'!$N214), "",IF('Prediction Log'!$D214&gt;0, 'Prediction Log'!$P214-'Prediction Log'!$D214, IF('Prediction Log'!$D214&lt;0, -'Prediction Log'!$P214+'Prediction Log'!$D214, "NA")))</f>
        <v/>
      </c>
      <c r="AC214" s="53" t="str">
        <f>IF(ISBLANK('Prediction Log'!$N214), "",ABS('Prediction Log'!$AB214))</f>
        <v/>
      </c>
      <c r="AD214" s="54" t="str">
        <f>IF(ISBLANK('Prediction Log'!$N214), "",IF('Prediction Log'!$E214&gt;0, 'Prediction Log'!$P214-'Prediction Log'!$E214, IF('Prediction Log'!$E214&lt;0, -'Prediction Log'!$P214+'Prediction Log'!$E214, "NA")))</f>
        <v/>
      </c>
      <c r="AE214" s="54" t="str">
        <f>IF(ISBLANK('Prediction Log'!$N214), "",ABS('Prediction Log'!$AD214))</f>
        <v/>
      </c>
    </row>
    <row r="215" spans="1:31" x14ac:dyDescent="0.45">
      <c r="A215" s="56" t="str">
        <f>IF(ISBLANK(Games!$B215), "",Games!A215)</f>
        <v/>
      </c>
      <c r="B215" s="56" t="str">
        <f>IF(ISBLANK(Games!$B215), "",Games!B215)</f>
        <v/>
      </c>
      <c r="C215" s="56" t="str">
        <f>IF(ISBLANK(Games!$B215), "",Games!C215)</f>
        <v/>
      </c>
      <c r="D215" s="57" t="str">
        <f>IF(ISBLANK(Games!$B215), "",Games!D215)</f>
        <v/>
      </c>
      <c r="E215" s="57" t="str">
        <f>IF(ISBLANK(Games!$B215), "",Games!E215)</f>
        <v/>
      </c>
      <c r="F215" s="45" t="e">
        <f>'Calc - Win Probability'!N215</f>
        <v>#N/A</v>
      </c>
      <c r="G215" s="23" t="str">
        <f>Games!H215</f>
        <v/>
      </c>
      <c r="H215" s="46" t="str">
        <f>IF(ISBLANK(Games!B215), "", IF('Prediction Log'!$D215&lt;0, 'Prediction Log'!$B215, 'Prediction Log'!$C215))</f>
        <v/>
      </c>
      <c r="I215" s="47" t="str">
        <f>IF(ISBLANK(Games!$B215), "",Games!F215)</f>
        <v/>
      </c>
      <c r="J215" s="47" t="e">
        <f>IF('Prediction Log'!$F215&gt;0.5, 'Prediction Log'!$B215, IF('Prediction Log'!$F215&lt;0.5, 'Prediction Log'!$C215, "PICK"))</f>
        <v>#N/A</v>
      </c>
      <c r="K215" s="48" t="str">
        <f>IF(ISBLANK(Games!B215), "",IF('Prediction Log'!$J215='Prediction Log'!$B215, 'Prediction Log'!$F215, 1-'Prediction Log'!$F215))</f>
        <v/>
      </c>
      <c r="L215" s="49" t="str">
        <f>IF(ISBLANK(Games!$B215), "",Games!I215)</f>
        <v/>
      </c>
      <c r="M215" s="60" t="str">
        <f>IF(ISBLANK(Table3[[#This Row],[Home Final]]), "",IF(Table3[[#This Row],[Home Final]]&gt;Table3[[#This Row],[Away Final]],Table3[[#This Row],[Home]],Table3[[#This Row],[Away]]))</f>
        <v/>
      </c>
      <c r="N215" s="50"/>
      <c r="O215" s="50"/>
      <c r="P215" s="21" t="str">
        <f>IF(ISBLANK('Prediction Log'!$N215), "",'Prediction Log'!$O215-'Prediction Log'!$N215)</f>
        <v/>
      </c>
      <c r="Q215" s="51" t="str">
        <f>IF(ISBLANK('Prediction Log'!$N215), "",IF('Prediction Log'!$M215&lt;&gt;'Prediction Log'!$H215, "Y", IF(AND('Prediction Log'!$M215='Prediction Log'!$H215, ABS((-1*'Prediction Log'!$P215))&gt;ABS('Prediction Log'!$D215)), "Y", IF('Prediction Log'!$D215='Prediction Log'!$P215, "PUSH", "N"))))</f>
        <v/>
      </c>
      <c r="R215" s="52" t="str">
        <f>IF(ISBLANK('Prediction Log'!$N215), "",IF('Prediction Log'!$P215&lt;'Prediction Log'!$D215, "Y", IF('Prediction Log'!$P215='Prediction Log'!$D215, "PUSH", "N")))</f>
        <v/>
      </c>
      <c r="S215" s="52" t="str">
        <f>IF(ISBLANK('Prediction Log'!$N215), "",IF('Prediction Log'!$P215&lt;'Prediction Log'!$E215, "Y", IF('Prediction Log'!$P215='Prediction Log'!$E215, "PUSH", "N")))</f>
        <v/>
      </c>
      <c r="T215" s="53" t="str">
        <f>IF(ISBLANK('Prediction Log'!$N215),"",IF('Prediction Log'!$M215='Prediction Log'!$H215, "Y", "N"))</f>
        <v/>
      </c>
      <c r="U215" s="53" t="str">
        <f>Table3[[#This Row],[Home Team Covered Market]]</f>
        <v/>
      </c>
      <c r="V215" s="53" t="str">
        <f>IF(ISBLANK('Prediction Log'!$N215), "",IF(AND('Prediction Log'!$T215="Y", 'Prediction Log'!$U215="Y"), "Y", "N"))</f>
        <v/>
      </c>
      <c r="W215" s="54" t="str">
        <f>IF(ISBLANK('Prediction Log'!$N215),"",IF('Prediction Log'!$M215='Prediction Log'!$I215, "Y", "N"))</f>
        <v/>
      </c>
      <c r="X215" s="54" t="str">
        <f>IF(ISBLANK('Prediction Log'!$N215), "", IF(Table3[[#This Row],[Home Team Covered Market]]=Games!H215, "Y", "N"))</f>
        <v/>
      </c>
      <c r="Y215" s="55" t="str">
        <f>IF(ISBLANK('Prediction Log'!$N215), "",IF('Prediction Log'!$J215='Prediction Log'!$M215, "Y", "N"))</f>
        <v/>
      </c>
      <c r="Z215" s="54" t="str">
        <f>IF(ISBLANK('Prediction Log'!$N215), "",IF('Prediction Log'!$I215&lt;&gt;'Prediction Log'!$M215, "N",IF(AND('Prediction Log'!$E215&gt;0, 'Prediction Log'!$P215&gt;'Prediction Log'!$E215, 'Prediction Log'!$I215='Prediction Log'!$C215), "Y", IF(AND('Prediction Log'!$E215&lt;0, 'Prediction Log'!$P215&lt;'Prediction Log'!$E215,'Prediction Log'!$I215='Prediction Log'!$B215 ), "Y", IF('Prediction Log'!$P215='Prediction Log'!$E215, "PUSH", "N")))))</f>
        <v/>
      </c>
      <c r="AA215" s="54" t="str">
        <f>IF(ISBLANK('Prediction Log'!$N215), "",IF(AND('Prediction Log'!$W215="Y", 'Prediction Log'!$X215="Y"), "Y", "N"))</f>
        <v/>
      </c>
      <c r="AB215" s="53" t="str">
        <f>IF(ISBLANK('Prediction Log'!$N215), "",IF('Prediction Log'!$D215&gt;0, 'Prediction Log'!$P215-'Prediction Log'!$D215, IF('Prediction Log'!$D215&lt;0, -'Prediction Log'!$P215+'Prediction Log'!$D215, "NA")))</f>
        <v/>
      </c>
      <c r="AC215" s="53" t="str">
        <f>IF(ISBLANK('Prediction Log'!$N215), "",ABS('Prediction Log'!$AB215))</f>
        <v/>
      </c>
      <c r="AD215" s="54" t="str">
        <f>IF(ISBLANK('Prediction Log'!$N215), "",IF('Prediction Log'!$E215&gt;0, 'Prediction Log'!$P215-'Prediction Log'!$E215, IF('Prediction Log'!$E215&lt;0, -'Prediction Log'!$P215+'Prediction Log'!$E215, "NA")))</f>
        <v/>
      </c>
      <c r="AE215" s="54" t="str">
        <f>IF(ISBLANK('Prediction Log'!$N215), "",ABS('Prediction Log'!$AD215))</f>
        <v/>
      </c>
    </row>
    <row r="216" spans="1:31" x14ac:dyDescent="0.45">
      <c r="A216" s="43" t="str">
        <f>IF(ISBLANK(Games!$B216), "",Games!A216)</f>
        <v/>
      </c>
      <c r="B216" s="43" t="str">
        <f>IF(ISBLANK(Games!$B216), "",Games!B216)</f>
        <v/>
      </c>
      <c r="C216" s="43" t="str">
        <f>IF(ISBLANK(Games!$B216), "",Games!C216)</f>
        <v/>
      </c>
      <c r="D216" s="44" t="str">
        <f>IF(ISBLANK(Games!$B216), "",Games!D216)</f>
        <v/>
      </c>
      <c r="E216" s="44" t="str">
        <f>IF(ISBLANK(Games!$B216), "",Games!E216)</f>
        <v/>
      </c>
      <c r="F216" s="45" t="e">
        <f>'Calc - Win Probability'!N216</f>
        <v>#N/A</v>
      </c>
      <c r="G216" s="23" t="str">
        <f>Games!H216</f>
        <v/>
      </c>
      <c r="H216" s="46" t="str">
        <f>IF(ISBLANK(Games!B216), "", IF('Prediction Log'!$D216&lt;0, 'Prediction Log'!$B216, 'Prediction Log'!$C216))</f>
        <v/>
      </c>
      <c r="I216" s="47" t="str">
        <f>IF(ISBLANK(Games!$B216), "",Games!F216)</f>
        <v/>
      </c>
      <c r="J216" s="47" t="e">
        <f>IF('Prediction Log'!$F216&gt;0.5, 'Prediction Log'!$B216, IF('Prediction Log'!$F216&lt;0.5, 'Prediction Log'!$C216, "PICK"))</f>
        <v>#N/A</v>
      </c>
      <c r="K216" s="48" t="str">
        <f>IF(ISBLANK(Games!B216), "",IF('Prediction Log'!$J216='Prediction Log'!$B216, 'Prediction Log'!$F216, 1-'Prediction Log'!$F216))</f>
        <v/>
      </c>
      <c r="L216" s="49" t="str">
        <f>IF(ISBLANK(Games!$B216), "",Games!I216)</f>
        <v/>
      </c>
      <c r="M216" s="60" t="str">
        <f>IF(ISBLANK(Table3[[#This Row],[Home Final]]), "",IF(Table3[[#This Row],[Home Final]]&gt;Table3[[#This Row],[Away Final]],Table3[[#This Row],[Home]],Table3[[#This Row],[Away]]))</f>
        <v/>
      </c>
      <c r="N216" s="50"/>
      <c r="O216" s="50"/>
      <c r="P216" s="21" t="str">
        <f>IF(ISBLANK('Prediction Log'!$N216), "",'Prediction Log'!$O216-'Prediction Log'!$N216)</f>
        <v/>
      </c>
      <c r="Q216" s="51" t="str">
        <f>IF(ISBLANK('Prediction Log'!$N216), "",IF('Prediction Log'!$M216&lt;&gt;'Prediction Log'!$H216, "Y", IF(AND('Prediction Log'!$M216='Prediction Log'!$H216, ABS((-1*'Prediction Log'!$P216))&gt;ABS('Prediction Log'!$D216)), "Y", IF('Prediction Log'!$D216='Prediction Log'!$P216, "PUSH", "N"))))</f>
        <v/>
      </c>
      <c r="R216" s="52" t="str">
        <f>IF(ISBLANK('Prediction Log'!$N216), "",IF('Prediction Log'!$P216&lt;'Prediction Log'!$D216, "Y", IF('Prediction Log'!$P216='Prediction Log'!$D216, "PUSH", "N")))</f>
        <v/>
      </c>
      <c r="S216" s="52" t="str">
        <f>IF(ISBLANK('Prediction Log'!$N216), "",IF('Prediction Log'!$P216&lt;'Prediction Log'!$E216, "Y", IF('Prediction Log'!$P216='Prediction Log'!$E216, "PUSH", "N")))</f>
        <v/>
      </c>
      <c r="T216" s="53" t="str">
        <f>IF(ISBLANK('Prediction Log'!$N216),"",IF('Prediction Log'!$M216='Prediction Log'!$H216, "Y", "N"))</f>
        <v/>
      </c>
      <c r="U216" s="53" t="str">
        <f>Table3[[#This Row],[Home Team Covered Market]]</f>
        <v/>
      </c>
      <c r="V216" s="53" t="str">
        <f>IF(ISBLANK('Prediction Log'!$N216), "",IF(AND('Prediction Log'!$T216="Y", 'Prediction Log'!$U216="Y"), "Y", "N"))</f>
        <v/>
      </c>
      <c r="W216" s="54" t="str">
        <f>IF(ISBLANK('Prediction Log'!$N216),"",IF('Prediction Log'!$M216='Prediction Log'!$I216, "Y", "N"))</f>
        <v/>
      </c>
      <c r="X216" s="54" t="str">
        <f>IF(ISBLANK('Prediction Log'!$N216), "", IF(Table3[[#This Row],[Home Team Covered Market]]=Games!H216, "Y", "N"))</f>
        <v/>
      </c>
      <c r="Y216" s="55" t="str">
        <f>IF(ISBLANK('Prediction Log'!$N216), "",IF('Prediction Log'!$J216='Prediction Log'!$M216, "Y", "N"))</f>
        <v/>
      </c>
      <c r="Z216" s="54" t="str">
        <f>IF(ISBLANK('Prediction Log'!$N216), "",IF('Prediction Log'!$I216&lt;&gt;'Prediction Log'!$M216, "N",IF(AND('Prediction Log'!$E216&gt;0, 'Prediction Log'!$P216&gt;'Prediction Log'!$E216, 'Prediction Log'!$I216='Prediction Log'!$C216), "Y", IF(AND('Prediction Log'!$E216&lt;0, 'Prediction Log'!$P216&lt;'Prediction Log'!$E216,'Prediction Log'!$I216='Prediction Log'!$B216 ), "Y", IF('Prediction Log'!$P216='Prediction Log'!$E216, "PUSH", "N")))))</f>
        <v/>
      </c>
      <c r="AA216" s="54" t="str">
        <f>IF(ISBLANK('Prediction Log'!$N216), "",IF(AND('Prediction Log'!$W216="Y", 'Prediction Log'!$X216="Y"), "Y", "N"))</f>
        <v/>
      </c>
      <c r="AB216" s="53" t="str">
        <f>IF(ISBLANK('Prediction Log'!$N216), "",IF('Prediction Log'!$D216&gt;0, 'Prediction Log'!$P216-'Prediction Log'!$D216, IF('Prediction Log'!$D216&lt;0, -'Prediction Log'!$P216+'Prediction Log'!$D216, "NA")))</f>
        <v/>
      </c>
      <c r="AC216" s="53" t="str">
        <f>IF(ISBLANK('Prediction Log'!$N216), "",ABS('Prediction Log'!$AB216))</f>
        <v/>
      </c>
      <c r="AD216" s="54" t="str">
        <f>IF(ISBLANK('Prediction Log'!$N216), "",IF('Prediction Log'!$E216&gt;0, 'Prediction Log'!$P216-'Prediction Log'!$E216, IF('Prediction Log'!$E216&lt;0, -'Prediction Log'!$P216+'Prediction Log'!$E216, "NA")))</f>
        <v/>
      </c>
      <c r="AE216" s="54" t="str">
        <f>IF(ISBLANK('Prediction Log'!$N216), "",ABS('Prediction Log'!$AD216))</f>
        <v/>
      </c>
    </row>
    <row r="217" spans="1:31" x14ac:dyDescent="0.45">
      <c r="A217" s="56" t="str">
        <f>IF(ISBLANK(Games!$B217), "",Games!A217)</f>
        <v/>
      </c>
      <c r="B217" s="56" t="str">
        <f>IF(ISBLANK(Games!$B217), "",Games!B217)</f>
        <v/>
      </c>
      <c r="C217" s="56" t="str">
        <f>IF(ISBLANK(Games!$B217), "",Games!C217)</f>
        <v/>
      </c>
      <c r="D217" s="57" t="str">
        <f>IF(ISBLANK(Games!$B217), "",Games!D217)</f>
        <v/>
      </c>
      <c r="E217" s="57" t="str">
        <f>IF(ISBLANK(Games!$B217), "",Games!E217)</f>
        <v/>
      </c>
      <c r="F217" s="45" t="e">
        <f>'Calc - Win Probability'!N217</f>
        <v>#N/A</v>
      </c>
      <c r="G217" s="23" t="str">
        <f>Games!H217</f>
        <v/>
      </c>
      <c r="H217" s="46" t="str">
        <f>IF(ISBLANK(Games!B217), "", IF('Prediction Log'!$D217&lt;0, 'Prediction Log'!$B217, 'Prediction Log'!$C217))</f>
        <v/>
      </c>
      <c r="I217" s="47" t="str">
        <f>IF(ISBLANK(Games!$B217), "",Games!F217)</f>
        <v/>
      </c>
      <c r="J217" s="47" t="e">
        <f>IF('Prediction Log'!$F217&gt;0.5, 'Prediction Log'!$B217, IF('Prediction Log'!$F217&lt;0.5, 'Prediction Log'!$C217, "PICK"))</f>
        <v>#N/A</v>
      </c>
      <c r="K217" s="48" t="str">
        <f>IF(ISBLANK(Games!B217), "",IF('Prediction Log'!$J217='Prediction Log'!$B217, 'Prediction Log'!$F217, 1-'Prediction Log'!$F217))</f>
        <v/>
      </c>
      <c r="L217" s="49" t="str">
        <f>IF(ISBLANK(Games!$B217), "",Games!I217)</f>
        <v/>
      </c>
      <c r="M217" s="60" t="str">
        <f>IF(ISBLANK(Table3[[#This Row],[Home Final]]), "",IF(Table3[[#This Row],[Home Final]]&gt;Table3[[#This Row],[Away Final]],Table3[[#This Row],[Home]],Table3[[#This Row],[Away]]))</f>
        <v/>
      </c>
      <c r="N217" s="50"/>
      <c r="O217" s="50"/>
      <c r="P217" s="21" t="str">
        <f>IF(ISBLANK('Prediction Log'!$N217), "",'Prediction Log'!$O217-'Prediction Log'!$N217)</f>
        <v/>
      </c>
      <c r="Q217" s="51" t="str">
        <f>IF(ISBLANK('Prediction Log'!$N217), "",IF('Prediction Log'!$M217&lt;&gt;'Prediction Log'!$H217, "Y", IF(AND('Prediction Log'!$M217='Prediction Log'!$H217, ABS((-1*'Prediction Log'!$P217))&gt;ABS('Prediction Log'!$D217)), "Y", IF('Prediction Log'!$D217='Prediction Log'!$P217, "PUSH", "N"))))</f>
        <v/>
      </c>
      <c r="R217" s="52" t="str">
        <f>IF(ISBLANK('Prediction Log'!$N217), "",IF('Prediction Log'!$P217&lt;'Prediction Log'!$D217, "Y", IF('Prediction Log'!$P217='Prediction Log'!$D217, "PUSH", "N")))</f>
        <v/>
      </c>
      <c r="S217" s="52" t="str">
        <f>IF(ISBLANK('Prediction Log'!$N217), "",IF('Prediction Log'!$P217&lt;'Prediction Log'!$E217, "Y", IF('Prediction Log'!$P217='Prediction Log'!$E217, "PUSH", "N")))</f>
        <v/>
      </c>
      <c r="T217" s="53" t="str">
        <f>IF(ISBLANK('Prediction Log'!$N217),"",IF('Prediction Log'!$M217='Prediction Log'!$H217, "Y", "N"))</f>
        <v/>
      </c>
      <c r="U217" s="53" t="str">
        <f>Table3[[#This Row],[Home Team Covered Market]]</f>
        <v/>
      </c>
      <c r="V217" s="53" t="str">
        <f>IF(ISBLANK('Prediction Log'!$N217), "",IF(AND('Prediction Log'!$T217="Y", 'Prediction Log'!$U217="Y"), "Y", "N"))</f>
        <v/>
      </c>
      <c r="W217" s="54" t="str">
        <f>IF(ISBLANK('Prediction Log'!$N217),"",IF('Prediction Log'!$M217='Prediction Log'!$I217, "Y", "N"))</f>
        <v/>
      </c>
      <c r="X217" s="54" t="str">
        <f>IF(ISBLANK('Prediction Log'!$N217), "", IF(Table3[[#This Row],[Home Team Covered Market]]=Games!H217, "Y", "N"))</f>
        <v/>
      </c>
      <c r="Y217" s="55" t="str">
        <f>IF(ISBLANK('Prediction Log'!$N217), "",IF('Prediction Log'!$J217='Prediction Log'!$M217, "Y", "N"))</f>
        <v/>
      </c>
      <c r="Z217" s="54" t="str">
        <f>IF(ISBLANK('Prediction Log'!$N217), "",IF('Prediction Log'!$I217&lt;&gt;'Prediction Log'!$M217, "N",IF(AND('Prediction Log'!$E217&gt;0, 'Prediction Log'!$P217&gt;'Prediction Log'!$E217, 'Prediction Log'!$I217='Prediction Log'!$C217), "Y", IF(AND('Prediction Log'!$E217&lt;0, 'Prediction Log'!$P217&lt;'Prediction Log'!$E217,'Prediction Log'!$I217='Prediction Log'!$B217 ), "Y", IF('Prediction Log'!$P217='Prediction Log'!$E217, "PUSH", "N")))))</f>
        <v/>
      </c>
      <c r="AA217" s="54" t="str">
        <f>IF(ISBLANK('Prediction Log'!$N217), "",IF(AND('Prediction Log'!$W217="Y", 'Prediction Log'!$X217="Y"), "Y", "N"))</f>
        <v/>
      </c>
      <c r="AB217" s="53" t="str">
        <f>IF(ISBLANK('Prediction Log'!$N217), "",IF('Prediction Log'!$D217&gt;0, 'Prediction Log'!$P217-'Prediction Log'!$D217, IF('Prediction Log'!$D217&lt;0, -'Prediction Log'!$P217+'Prediction Log'!$D217, "NA")))</f>
        <v/>
      </c>
      <c r="AC217" s="53" t="str">
        <f>IF(ISBLANK('Prediction Log'!$N217), "",ABS('Prediction Log'!$AB217))</f>
        <v/>
      </c>
      <c r="AD217" s="54" t="str">
        <f>IF(ISBLANK('Prediction Log'!$N217), "",IF('Prediction Log'!$E217&gt;0, 'Prediction Log'!$P217-'Prediction Log'!$E217, IF('Prediction Log'!$E217&lt;0, -'Prediction Log'!$P217+'Prediction Log'!$E217, "NA")))</f>
        <v/>
      </c>
      <c r="AE217" s="54" t="str">
        <f>IF(ISBLANK('Prediction Log'!$N217), "",ABS('Prediction Log'!$AD217))</f>
        <v/>
      </c>
    </row>
    <row r="218" spans="1:31" x14ac:dyDescent="0.45">
      <c r="A218" s="43" t="str">
        <f>IF(ISBLANK(Games!$B218), "",Games!A218)</f>
        <v/>
      </c>
      <c r="B218" s="43" t="str">
        <f>IF(ISBLANK(Games!$B218), "",Games!B218)</f>
        <v/>
      </c>
      <c r="C218" s="43" t="str">
        <f>IF(ISBLANK(Games!$B218), "",Games!C218)</f>
        <v/>
      </c>
      <c r="D218" s="44" t="str">
        <f>IF(ISBLANK(Games!$B218), "",Games!D218)</f>
        <v/>
      </c>
      <c r="E218" s="44" t="str">
        <f>IF(ISBLANK(Games!$B218), "",Games!E218)</f>
        <v/>
      </c>
      <c r="F218" s="45" t="e">
        <f>'Calc - Win Probability'!N218</f>
        <v>#N/A</v>
      </c>
      <c r="G218" s="23" t="str">
        <f>Games!H218</f>
        <v/>
      </c>
      <c r="H218" s="46" t="str">
        <f>IF(ISBLANK(Games!B218), "", IF('Prediction Log'!$D218&lt;0, 'Prediction Log'!$B218, 'Prediction Log'!$C218))</f>
        <v/>
      </c>
      <c r="I218" s="47" t="str">
        <f>IF(ISBLANK(Games!$B218), "",Games!F218)</f>
        <v/>
      </c>
      <c r="J218" s="47" t="e">
        <f>IF('Prediction Log'!$F218&gt;0.5, 'Prediction Log'!$B218, IF('Prediction Log'!$F218&lt;0.5, 'Prediction Log'!$C218, "PICK"))</f>
        <v>#N/A</v>
      </c>
      <c r="K218" s="48" t="str">
        <f>IF(ISBLANK(Games!B218), "",IF('Prediction Log'!$J218='Prediction Log'!$B218, 'Prediction Log'!$F218, 1-'Prediction Log'!$F218))</f>
        <v/>
      </c>
      <c r="L218" s="49" t="str">
        <f>IF(ISBLANK(Games!$B218), "",Games!I218)</f>
        <v/>
      </c>
      <c r="M218" s="60" t="str">
        <f>IF(ISBLANK(Table3[[#This Row],[Home Final]]), "",IF(Table3[[#This Row],[Home Final]]&gt;Table3[[#This Row],[Away Final]],Table3[[#This Row],[Home]],Table3[[#This Row],[Away]]))</f>
        <v/>
      </c>
      <c r="N218" s="50"/>
      <c r="O218" s="50"/>
      <c r="P218" s="21" t="str">
        <f>IF(ISBLANK('Prediction Log'!$N218), "",'Prediction Log'!$O218-'Prediction Log'!$N218)</f>
        <v/>
      </c>
      <c r="Q218" s="51" t="str">
        <f>IF(ISBLANK('Prediction Log'!$N218), "",IF('Prediction Log'!$M218&lt;&gt;'Prediction Log'!$H218, "Y", IF(AND('Prediction Log'!$M218='Prediction Log'!$H218, ABS((-1*'Prediction Log'!$P218))&gt;ABS('Prediction Log'!$D218)), "Y", IF('Prediction Log'!$D218='Prediction Log'!$P218, "PUSH", "N"))))</f>
        <v/>
      </c>
      <c r="R218" s="52" t="str">
        <f>IF(ISBLANK('Prediction Log'!$N218), "",IF('Prediction Log'!$P218&lt;'Prediction Log'!$D218, "Y", IF('Prediction Log'!$P218='Prediction Log'!$D218, "PUSH", "N")))</f>
        <v/>
      </c>
      <c r="S218" s="52" t="str">
        <f>IF(ISBLANK('Prediction Log'!$N218), "",IF('Prediction Log'!$P218&lt;'Prediction Log'!$E218, "Y", IF('Prediction Log'!$P218='Prediction Log'!$E218, "PUSH", "N")))</f>
        <v/>
      </c>
      <c r="T218" s="53" t="str">
        <f>IF(ISBLANK('Prediction Log'!$N218),"",IF('Prediction Log'!$M218='Prediction Log'!$H218, "Y", "N"))</f>
        <v/>
      </c>
      <c r="U218" s="53" t="str">
        <f>Table3[[#This Row],[Home Team Covered Market]]</f>
        <v/>
      </c>
      <c r="V218" s="53" t="str">
        <f>IF(ISBLANK('Prediction Log'!$N218), "",IF(AND('Prediction Log'!$T218="Y", 'Prediction Log'!$U218="Y"), "Y", "N"))</f>
        <v/>
      </c>
      <c r="W218" s="54" t="str">
        <f>IF(ISBLANK('Prediction Log'!$N218),"",IF('Prediction Log'!$M218='Prediction Log'!$I218, "Y", "N"))</f>
        <v/>
      </c>
      <c r="X218" s="54" t="str">
        <f>IF(ISBLANK('Prediction Log'!$N218), "", IF(Table3[[#This Row],[Home Team Covered Market]]=Games!H218, "Y", "N"))</f>
        <v/>
      </c>
      <c r="Y218" s="55" t="str">
        <f>IF(ISBLANK('Prediction Log'!$N218), "",IF('Prediction Log'!$J218='Prediction Log'!$M218, "Y", "N"))</f>
        <v/>
      </c>
      <c r="Z218" s="54" t="str">
        <f>IF(ISBLANK('Prediction Log'!$N218), "",IF('Prediction Log'!$I218&lt;&gt;'Prediction Log'!$M218, "N",IF(AND('Prediction Log'!$E218&gt;0, 'Prediction Log'!$P218&gt;'Prediction Log'!$E218, 'Prediction Log'!$I218='Prediction Log'!$C218), "Y", IF(AND('Prediction Log'!$E218&lt;0, 'Prediction Log'!$P218&lt;'Prediction Log'!$E218,'Prediction Log'!$I218='Prediction Log'!$B218 ), "Y", IF('Prediction Log'!$P218='Prediction Log'!$E218, "PUSH", "N")))))</f>
        <v/>
      </c>
      <c r="AA218" s="54" t="str">
        <f>IF(ISBLANK('Prediction Log'!$N218), "",IF(AND('Prediction Log'!$W218="Y", 'Prediction Log'!$X218="Y"), "Y", "N"))</f>
        <v/>
      </c>
      <c r="AB218" s="53" t="str">
        <f>IF(ISBLANK('Prediction Log'!$N218), "",IF('Prediction Log'!$D218&gt;0, 'Prediction Log'!$P218-'Prediction Log'!$D218, IF('Prediction Log'!$D218&lt;0, -'Prediction Log'!$P218+'Prediction Log'!$D218, "NA")))</f>
        <v/>
      </c>
      <c r="AC218" s="53" t="str">
        <f>IF(ISBLANK('Prediction Log'!$N218), "",ABS('Prediction Log'!$AB218))</f>
        <v/>
      </c>
      <c r="AD218" s="54" t="str">
        <f>IF(ISBLANK('Prediction Log'!$N218), "",IF('Prediction Log'!$E218&gt;0, 'Prediction Log'!$P218-'Prediction Log'!$E218, IF('Prediction Log'!$E218&lt;0, -'Prediction Log'!$P218+'Prediction Log'!$E218, "NA")))</f>
        <v/>
      </c>
      <c r="AE218" s="54" t="str">
        <f>IF(ISBLANK('Prediction Log'!$N218), "",ABS('Prediction Log'!$AD218))</f>
        <v/>
      </c>
    </row>
    <row r="219" spans="1:31" x14ac:dyDescent="0.45">
      <c r="A219" s="56" t="str">
        <f>IF(ISBLANK(Games!$B219), "",Games!A219)</f>
        <v/>
      </c>
      <c r="B219" s="56" t="str">
        <f>IF(ISBLANK(Games!$B219), "",Games!B219)</f>
        <v/>
      </c>
      <c r="C219" s="56" t="str">
        <f>IF(ISBLANK(Games!$B219), "",Games!C219)</f>
        <v/>
      </c>
      <c r="D219" s="57" t="str">
        <f>IF(ISBLANK(Games!$B219), "",Games!D219)</f>
        <v/>
      </c>
      <c r="E219" s="57" t="str">
        <f>IF(ISBLANK(Games!$B219), "",Games!E219)</f>
        <v/>
      </c>
      <c r="F219" s="45" t="e">
        <f>'Calc - Win Probability'!N219</f>
        <v>#N/A</v>
      </c>
      <c r="G219" s="23" t="str">
        <f>Games!H219</f>
        <v/>
      </c>
      <c r="H219" s="46" t="str">
        <f>IF(ISBLANK(Games!B219), "", IF('Prediction Log'!$D219&lt;0, 'Prediction Log'!$B219, 'Prediction Log'!$C219))</f>
        <v/>
      </c>
      <c r="I219" s="47" t="str">
        <f>IF(ISBLANK(Games!$B219), "",Games!F219)</f>
        <v/>
      </c>
      <c r="J219" s="47" t="e">
        <f>IF('Prediction Log'!$F219&gt;0.5, 'Prediction Log'!$B219, IF('Prediction Log'!$F219&lt;0.5, 'Prediction Log'!$C219, "PICK"))</f>
        <v>#N/A</v>
      </c>
      <c r="K219" s="48" t="str">
        <f>IF(ISBLANK(Games!B219), "",IF('Prediction Log'!$J219='Prediction Log'!$B219, 'Prediction Log'!$F219, 1-'Prediction Log'!$F219))</f>
        <v/>
      </c>
      <c r="L219" s="49" t="str">
        <f>IF(ISBLANK(Games!$B219), "",Games!I219)</f>
        <v/>
      </c>
      <c r="M219" s="60" t="str">
        <f>IF(ISBLANK(Table3[[#This Row],[Home Final]]), "",IF(Table3[[#This Row],[Home Final]]&gt;Table3[[#This Row],[Away Final]],Table3[[#This Row],[Home]],Table3[[#This Row],[Away]]))</f>
        <v/>
      </c>
      <c r="N219" s="50"/>
      <c r="O219" s="50"/>
      <c r="P219" s="21" t="str">
        <f>IF(ISBLANK('Prediction Log'!$N219), "",'Prediction Log'!$O219-'Prediction Log'!$N219)</f>
        <v/>
      </c>
      <c r="Q219" s="51" t="str">
        <f>IF(ISBLANK('Prediction Log'!$N219), "",IF('Prediction Log'!$M219&lt;&gt;'Prediction Log'!$H219, "Y", IF(AND('Prediction Log'!$M219='Prediction Log'!$H219, ABS((-1*'Prediction Log'!$P219))&gt;ABS('Prediction Log'!$D219)), "Y", IF('Prediction Log'!$D219='Prediction Log'!$P219, "PUSH", "N"))))</f>
        <v/>
      </c>
      <c r="R219" s="52" t="str">
        <f>IF(ISBLANK('Prediction Log'!$N219), "",IF('Prediction Log'!$P219&lt;'Prediction Log'!$D219, "Y", IF('Prediction Log'!$P219='Prediction Log'!$D219, "PUSH", "N")))</f>
        <v/>
      </c>
      <c r="S219" s="52" t="str">
        <f>IF(ISBLANK('Prediction Log'!$N219), "",IF('Prediction Log'!$P219&lt;'Prediction Log'!$E219, "Y", IF('Prediction Log'!$P219='Prediction Log'!$E219, "PUSH", "N")))</f>
        <v/>
      </c>
      <c r="T219" s="53" t="str">
        <f>IF(ISBLANK('Prediction Log'!$N219),"",IF('Prediction Log'!$M219='Prediction Log'!$H219, "Y", "N"))</f>
        <v/>
      </c>
      <c r="U219" s="53" t="str">
        <f>Table3[[#This Row],[Home Team Covered Market]]</f>
        <v/>
      </c>
      <c r="V219" s="53" t="str">
        <f>IF(ISBLANK('Prediction Log'!$N219), "",IF(AND('Prediction Log'!$T219="Y", 'Prediction Log'!$U219="Y"), "Y", "N"))</f>
        <v/>
      </c>
      <c r="W219" s="54" t="str">
        <f>IF(ISBLANK('Prediction Log'!$N219),"",IF('Prediction Log'!$M219='Prediction Log'!$I219, "Y", "N"))</f>
        <v/>
      </c>
      <c r="X219" s="54" t="str">
        <f>IF(ISBLANK('Prediction Log'!$N219), "", IF(Table3[[#This Row],[Home Team Covered Market]]=Games!H219, "Y", "N"))</f>
        <v/>
      </c>
      <c r="Y219" s="55" t="str">
        <f>IF(ISBLANK('Prediction Log'!$N219), "",IF('Prediction Log'!$J219='Prediction Log'!$M219, "Y", "N"))</f>
        <v/>
      </c>
      <c r="Z219" s="54" t="str">
        <f>IF(ISBLANK('Prediction Log'!$N219), "",IF('Prediction Log'!$I219&lt;&gt;'Prediction Log'!$M219, "N",IF(AND('Prediction Log'!$E219&gt;0, 'Prediction Log'!$P219&gt;'Prediction Log'!$E219, 'Prediction Log'!$I219='Prediction Log'!$C219), "Y", IF(AND('Prediction Log'!$E219&lt;0, 'Prediction Log'!$P219&lt;'Prediction Log'!$E219,'Prediction Log'!$I219='Prediction Log'!$B219 ), "Y", IF('Prediction Log'!$P219='Prediction Log'!$E219, "PUSH", "N")))))</f>
        <v/>
      </c>
      <c r="AA219" s="54" t="str">
        <f>IF(ISBLANK('Prediction Log'!$N219), "",IF(AND('Prediction Log'!$W219="Y", 'Prediction Log'!$X219="Y"), "Y", "N"))</f>
        <v/>
      </c>
      <c r="AB219" s="53" t="str">
        <f>IF(ISBLANK('Prediction Log'!$N219), "",IF('Prediction Log'!$D219&gt;0, 'Prediction Log'!$P219-'Prediction Log'!$D219, IF('Prediction Log'!$D219&lt;0, -'Prediction Log'!$P219+'Prediction Log'!$D219, "NA")))</f>
        <v/>
      </c>
      <c r="AC219" s="53" t="str">
        <f>IF(ISBLANK('Prediction Log'!$N219), "",ABS('Prediction Log'!$AB219))</f>
        <v/>
      </c>
      <c r="AD219" s="54" t="str">
        <f>IF(ISBLANK('Prediction Log'!$N219), "",IF('Prediction Log'!$E219&gt;0, 'Prediction Log'!$P219-'Prediction Log'!$E219, IF('Prediction Log'!$E219&lt;0, -'Prediction Log'!$P219+'Prediction Log'!$E219, "NA")))</f>
        <v/>
      </c>
      <c r="AE219" s="54" t="str">
        <f>IF(ISBLANK('Prediction Log'!$N219), "",ABS('Prediction Log'!$AD219))</f>
        <v/>
      </c>
    </row>
    <row r="220" spans="1:31" x14ac:dyDescent="0.45">
      <c r="A220" s="43" t="str">
        <f>IF(ISBLANK(Games!$B220), "",Games!A220)</f>
        <v/>
      </c>
      <c r="B220" s="43" t="str">
        <f>IF(ISBLANK(Games!$B220), "",Games!B220)</f>
        <v/>
      </c>
      <c r="C220" s="43" t="str">
        <f>IF(ISBLANK(Games!$B220), "",Games!C220)</f>
        <v/>
      </c>
      <c r="D220" s="44" t="str">
        <f>IF(ISBLANK(Games!$B220), "",Games!D220)</f>
        <v/>
      </c>
      <c r="E220" s="44" t="str">
        <f>IF(ISBLANK(Games!$B220), "",Games!E220)</f>
        <v/>
      </c>
      <c r="F220" s="45" t="e">
        <f>'Calc - Win Probability'!N220</f>
        <v>#N/A</v>
      </c>
      <c r="G220" s="23" t="str">
        <f>Games!H220</f>
        <v/>
      </c>
      <c r="H220" s="46" t="str">
        <f>IF(ISBLANK(Games!B220), "", IF('Prediction Log'!$D220&lt;0, 'Prediction Log'!$B220, 'Prediction Log'!$C220))</f>
        <v/>
      </c>
      <c r="I220" s="47" t="str">
        <f>IF(ISBLANK(Games!$B220), "",Games!F220)</f>
        <v/>
      </c>
      <c r="J220" s="47" t="e">
        <f>IF('Prediction Log'!$F220&gt;0.5, 'Prediction Log'!$B220, IF('Prediction Log'!$F220&lt;0.5, 'Prediction Log'!$C220, "PICK"))</f>
        <v>#N/A</v>
      </c>
      <c r="K220" s="48" t="str">
        <f>IF(ISBLANK(Games!B220), "",IF('Prediction Log'!$J220='Prediction Log'!$B220, 'Prediction Log'!$F220, 1-'Prediction Log'!$F220))</f>
        <v/>
      </c>
      <c r="L220" s="49" t="str">
        <f>IF(ISBLANK(Games!$B220), "",Games!I220)</f>
        <v/>
      </c>
      <c r="M220" s="60" t="str">
        <f>IF(ISBLANK(Table3[[#This Row],[Home Final]]), "",IF(Table3[[#This Row],[Home Final]]&gt;Table3[[#This Row],[Away Final]],Table3[[#This Row],[Home]],Table3[[#This Row],[Away]]))</f>
        <v/>
      </c>
      <c r="N220" s="50"/>
      <c r="O220" s="50"/>
      <c r="P220" s="21" t="str">
        <f>IF(ISBLANK('Prediction Log'!$N220), "",'Prediction Log'!$O220-'Prediction Log'!$N220)</f>
        <v/>
      </c>
      <c r="Q220" s="51" t="str">
        <f>IF(ISBLANK('Prediction Log'!$N220), "",IF('Prediction Log'!$M220&lt;&gt;'Prediction Log'!$H220, "Y", IF(AND('Prediction Log'!$M220='Prediction Log'!$H220, ABS((-1*'Prediction Log'!$P220))&gt;ABS('Prediction Log'!$D220)), "Y", IF('Prediction Log'!$D220='Prediction Log'!$P220, "PUSH", "N"))))</f>
        <v/>
      </c>
      <c r="R220" s="52" t="str">
        <f>IF(ISBLANK('Prediction Log'!$N220), "",IF('Prediction Log'!$P220&lt;'Prediction Log'!$D220, "Y", IF('Prediction Log'!$P220='Prediction Log'!$D220, "PUSH", "N")))</f>
        <v/>
      </c>
      <c r="S220" s="52" t="str">
        <f>IF(ISBLANK('Prediction Log'!$N220), "",IF('Prediction Log'!$P220&lt;'Prediction Log'!$E220, "Y", IF('Prediction Log'!$P220='Prediction Log'!$E220, "PUSH", "N")))</f>
        <v/>
      </c>
      <c r="T220" s="53" t="str">
        <f>IF(ISBLANK('Prediction Log'!$N220),"",IF('Prediction Log'!$M220='Prediction Log'!$H220, "Y", "N"))</f>
        <v/>
      </c>
      <c r="U220" s="53" t="str">
        <f>Table3[[#This Row],[Home Team Covered Market]]</f>
        <v/>
      </c>
      <c r="V220" s="53" t="str">
        <f>IF(ISBLANK('Prediction Log'!$N220), "",IF(AND('Prediction Log'!$T220="Y", 'Prediction Log'!$U220="Y"), "Y", "N"))</f>
        <v/>
      </c>
      <c r="W220" s="54" t="str">
        <f>IF(ISBLANK('Prediction Log'!$N220),"",IF('Prediction Log'!$M220='Prediction Log'!$I220, "Y", "N"))</f>
        <v/>
      </c>
      <c r="X220" s="54" t="str">
        <f>IF(ISBLANK('Prediction Log'!$N220), "", IF(Table3[[#This Row],[Home Team Covered Market]]=Games!H220, "Y", "N"))</f>
        <v/>
      </c>
      <c r="Y220" s="55" t="str">
        <f>IF(ISBLANK('Prediction Log'!$N220), "",IF('Prediction Log'!$J220='Prediction Log'!$M220, "Y", "N"))</f>
        <v/>
      </c>
      <c r="Z220" s="54" t="str">
        <f>IF(ISBLANK('Prediction Log'!$N220), "",IF('Prediction Log'!$I220&lt;&gt;'Prediction Log'!$M220, "N",IF(AND('Prediction Log'!$E220&gt;0, 'Prediction Log'!$P220&gt;'Prediction Log'!$E220, 'Prediction Log'!$I220='Prediction Log'!$C220), "Y", IF(AND('Prediction Log'!$E220&lt;0, 'Prediction Log'!$P220&lt;'Prediction Log'!$E220,'Prediction Log'!$I220='Prediction Log'!$B220 ), "Y", IF('Prediction Log'!$P220='Prediction Log'!$E220, "PUSH", "N")))))</f>
        <v/>
      </c>
      <c r="AA220" s="54" t="str">
        <f>IF(ISBLANK('Prediction Log'!$N220), "",IF(AND('Prediction Log'!$W220="Y", 'Prediction Log'!$X220="Y"), "Y", "N"))</f>
        <v/>
      </c>
      <c r="AB220" s="53" t="str">
        <f>IF(ISBLANK('Prediction Log'!$N220), "",IF('Prediction Log'!$D220&gt;0, 'Prediction Log'!$P220-'Prediction Log'!$D220, IF('Prediction Log'!$D220&lt;0, -'Prediction Log'!$P220+'Prediction Log'!$D220, "NA")))</f>
        <v/>
      </c>
      <c r="AC220" s="53" t="str">
        <f>IF(ISBLANK('Prediction Log'!$N220), "",ABS('Prediction Log'!$AB220))</f>
        <v/>
      </c>
      <c r="AD220" s="54" t="str">
        <f>IF(ISBLANK('Prediction Log'!$N220), "",IF('Prediction Log'!$E220&gt;0, 'Prediction Log'!$P220-'Prediction Log'!$E220, IF('Prediction Log'!$E220&lt;0, -'Prediction Log'!$P220+'Prediction Log'!$E220, "NA")))</f>
        <v/>
      </c>
      <c r="AE220" s="54" t="str">
        <f>IF(ISBLANK('Prediction Log'!$N220), "",ABS('Prediction Log'!$AD220))</f>
        <v/>
      </c>
    </row>
    <row r="221" spans="1:31" x14ac:dyDescent="0.45">
      <c r="A221" s="56" t="str">
        <f>IF(ISBLANK(Games!$B221), "",Games!A221)</f>
        <v/>
      </c>
      <c r="B221" s="56" t="str">
        <f>IF(ISBLANK(Games!$B221), "",Games!B221)</f>
        <v/>
      </c>
      <c r="C221" s="56" t="str">
        <f>IF(ISBLANK(Games!$B221), "",Games!C221)</f>
        <v/>
      </c>
      <c r="D221" s="57" t="str">
        <f>IF(ISBLANK(Games!$B221), "",Games!D221)</f>
        <v/>
      </c>
      <c r="E221" s="57" t="str">
        <f>IF(ISBLANK(Games!$B221), "",Games!E221)</f>
        <v/>
      </c>
      <c r="F221" s="45" t="e">
        <f>'Calc - Win Probability'!N221</f>
        <v>#N/A</v>
      </c>
      <c r="G221" s="23" t="str">
        <f>Games!H221</f>
        <v/>
      </c>
      <c r="H221" s="46" t="str">
        <f>IF(ISBLANK(Games!B221), "", IF('Prediction Log'!$D221&lt;0, 'Prediction Log'!$B221, 'Prediction Log'!$C221))</f>
        <v/>
      </c>
      <c r="I221" s="47" t="str">
        <f>IF(ISBLANK(Games!$B221), "",Games!F221)</f>
        <v/>
      </c>
      <c r="J221" s="47" t="e">
        <f>IF('Prediction Log'!$F221&gt;0.5, 'Prediction Log'!$B221, IF('Prediction Log'!$F221&lt;0.5, 'Prediction Log'!$C221, "PICK"))</f>
        <v>#N/A</v>
      </c>
      <c r="K221" s="48" t="str">
        <f>IF(ISBLANK(Games!B221), "",IF('Prediction Log'!$J221='Prediction Log'!$B221, 'Prediction Log'!$F221, 1-'Prediction Log'!$F221))</f>
        <v/>
      </c>
      <c r="L221" s="49" t="str">
        <f>IF(ISBLANK(Games!$B221), "",Games!I221)</f>
        <v/>
      </c>
      <c r="M221" s="60" t="str">
        <f>IF(ISBLANK(Table3[[#This Row],[Home Final]]), "",IF(Table3[[#This Row],[Home Final]]&gt;Table3[[#This Row],[Away Final]],Table3[[#This Row],[Home]],Table3[[#This Row],[Away]]))</f>
        <v/>
      </c>
      <c r="N221" s="50"/>
      <c r="O221" s="50"/>
      <c r="P221" s="21" t="str">
        <f>IF(ISBLANK('Prediction Log'!$N221), "",'Prediction Log'!$O221-'Prediction Log'!$N221)</f>
        <v/>
      </c>
      <c r="Q221" s="51" t="str">
        <f>IF(ISBLANK('Prediction Log'!$N221), "",IF('Prediction Log'!$M221&lt;&gt;'Prediction Log'!$H221, "Y", IF(AND('Prediction Log'!$M221='Prediction Log'!$H221, ABS((-1*'Prediction Log'!$P221))&gt;ABS('Prediction Log'!$D221)), "Y", IF('Prediction Log'!$D221='Prediction Log'!$P221, "PUSH", "N"))))</f>
        <v/>
      </c>
      <c r="R221" s="52" t="str">
        <f>IF(ISBLANK('Prediction Log'!$N221), "",IF('Prediction Log'!$P221&lt;'Prediction Log'!$D221, "Y", IF('Prediction Log'!$P221='Prediction Log'!$D221, "PUSH", "N")))</f>
        <v/>
      </c>
      <c r="S221" s="52" t="str">
        <f>IF(ISBLANK('Prediction Log'!$N221), "",IF('Prediction Log'!$P221&lt;'Prediction Log'!$E221, "Y", IF('Prediction Log'!$P221='Prediction Log'!$E221, "PUSH", "N")))</f>
        <v/>
      </c>
      <c r="T221" s="53" t="str">
        <f>IF(ISBLANK('Prediction Log'!$N221),"",IF('Prediction Log'!$M221='Prediction Log'!$H221, "Y", "N"))</f>
        <v/>
      </c>
      <c r="U221" s="53" t="str">
        <f>Table3[[#This Row],[Home Team Covered Market]]</f>
        <v/>
      </c>
      <c r="V221" s="53" t="str">
        <f>IF(ISBLANK('Prediction Log'!$N221), "",IF(AND('Prediction Log'!$T221="Y", 'Prediction Log'!$U221="Y"), "Y", "N"))</f>
        <v/>
      </c>
      <c r="W221" s="54" t="str">
        <f>IF(ISBLANK('Prediction Log'!$N221),"",IF('Prediction Log'!$M221='Prediction Log'!$I221, "Y", "N"))</f>
        <v/>
      </c>
      <c r="X221" s="54" t="str">
        <f>IF(ISBLANK('Prediction Log'!$N221), "", IF(Table3[[#This Row],[Home Team Covered Market]]=Games!H221, "Y", "N"))</f>
        <v/>
      </c>
      <c r="Y221" s="55" t="str">
        <f>IF(ISBLANK('Prediction Log'!$N221), "",IF('Prediction Log'!$J221='Prediction Log'!$M221, "Y", "N"))</f>
        <v/>
      </c>
      <c r="Z221" s="54" t="str">
        <f>IF(ISBLANK('Prediction Log'!$N221), "",IF('Prediction Log'!$I221&lt;&gt;'Prediction Log'!$M221, "N",IF(AND('Prediction Log'!$E221&gt;0, 'Prediction Log'!$P221&gt;'Prediction Log'!$E221, 'Prediction Log'!$I221='Prediction Log'!$C221), "Y", IF(AND('Prediction Log'!$E221&lt;0, 'Prediction Log'!$P221&lt;'Prediction Log'!$E221,'Prediction Log'!$I221='Prediction Log'!$B221 ), "Y", IF('Prediction Log'!$P221='Prediction Log'!$E221, "PUSH", "N")))))</f>
        <v/>
      </c>
      <c r="AA221" s="54" t="str">
        <f>IF(ISBLANK('Prediction Log'!$N221), "",IF(AND('Prediction Log'!$W221="Y", 'Prediction Log'!$X221="Y"), "Y", "N"))</f>
        <v/>
      </c>
      <c r="AB221" s="53" t="str">
        <f>IF(ISBLANK('Prediction Log'!$N221), "",IF('Prediction Log'!$D221&gt;0, 'Prediction Log'!$P221-'Prediction Log'!$D221, IF('Prediction Log'!$D221&lt;0, -'Prediction Log'!$P221+'Prediction Log'!$D221, "NA")))</f>
        <v/>
      </c>
      <c r="AC221" s="53" t="str">
        <f>IF(ISBLANK('Prediction Log'!$N221), "",ABS('Prediction Log'!$AB221))</f>
        <v/>
      </c>
      <c r="AD221" s="54" t="str">
        <f>IF(ISBLANK('Prediction Log'!$N221), "",IF('Prediction Log'!$E221&gt;0, 'Prediction Log'!$P221-'Prediction Log'!$E221, IF('Prediction Log'!$E221&lt;0, -'Prediction Log'!$P221+'Prediction Log'!$E221, "NA")))</f>
        <v/>
      </c>
      <c r="AE221" s="54" t="str">
        <f>IF(ISBLANK('Prediction Log'!$N221), "",ABS('Prediction Log'!$AD221))</f>
        <v/>
      </c>
    </row>
    <row r="222" spans="1:31" x14ac:dyDescent="0.45">
      <c r="A222" s="43" t="str">
        <f>IF(ISBLANK(Games!$B222), "",Games!A222)</f>
        <v/>
      </c>
      <c r="B222" s="43" t="str">
        <f>IF(ISBLANK(Games!$B222), "",Games!B222)</f>
        <v/>
      </c>
      <c r="C222" s="43" t="str">
        <f>IF(ISBLANK(Games!$B222), "",Games!C222)</f>
        <v/>
      </c>
      <c r="D222" s="44" t="str">
        <f>IF(ISBLANK(Games!$B222), "",Games!D222)</f>
        <v/>
      </c>
      <c r="E222" s="44" t="str">
        <f>IF(ISBLANK(Games!$B222), "",Games!E222)</f>
        <v/>
      </c>
      <c r="F222" s="45" t="e">
        <f>'Calc - Win Probability'!N222</f>
        <v>#N/A</v>
      </c>
      <c r="G222" s="23" t="str">
        <f>Games!H222</f>
        <v/>
      </c>
      <c r="H222" s="46" t="str">
        <f>IF(ISBLANK(Games!B222), "", IF('Prediction Log'!$D222&lt;0, 'Prediction Log'!$B222, 'Prediction Log'!$C222))</f>
        <v/>
      </c>
      <c r="I222" s="47" t="str">
        <f>IF(ISBLANK(Games!$B222), "",Games!F222)</f>
        <v/>
      </c>
      <c r="J222" s="47" t="e">
        <f>IF('Prediction Log'!$F222&gt;0.5, 'Prediction Log'!$B222, IF('Prediction Log'!$F222&lt;0.5, 'Prediction Log'!$C222, "PICK"))</f>
        <v>#N/A</v>
      </c>
      <c r="K222" s="48" t="str">
        <f>IF(ISBLANK(Games!B222), "",IF('Prediction Log'!$J222='Prediction Log'!$B222, 'Prediction Log'!$F222, 1-'Prediction Log'!$F222))</f>
        <v/>
      </c>
      <c r="L222" s="49" t="str">
        <f>IF(ISBLANK(Games!$B222), "",Games!I222)</f>
        <v/>
      </c>
      <c r="M222" s="60" t="str">
        <f>IF(ISBLANK(Table3[[#This Row],[Home Final]]), "",IF(Table3[[#This Row],[Home Final]]&gt;Table3[[#This Row],[Away Final]],Table3[[#This Row],[Home]],Table3[[#This Row],[Away]]))</f>
        <v/>
      </c>
      <c r="N222" s="50"/>
      <c r="O222" s="50"/>
      <c r="P222" s="21" t="str">
        <f>IF(ISBLANK('Prediction Log'!$N222), "",'Prediction Log'!$O222-'Prediction Log'!$N222)</f>
        <v/>
      </c>
      <c r="Q222" s="51" t="str">
        <f>IF(ISBLANK('Prediction Log'!$N222), "",IF('Prediction Log'!$M222&lt;&gt;'Prediction Log'!$H222, "Y", IF(AND('Prediction Log'!$M222='Prediction Log'!$H222, ABS((-1*'Prediction Log'!$P222))&gt;ABS('Prediction Log'!$D222)), "Y", IF('Prediction Log'!$D222='Prediction Log'!$P222, "PUSH", "N"))))</f>
        <v/>
      </c>
      <c r="R222" s="52" t="str">
        <f>IF(ISBLANK('Prediction Log'!$N222), "",IF('Prediction Log'!$P222&lt;'Prediction Log'!$D222, "Y", IF('Prediction Log'!$P222='Prediction Log'!$D222, "PUSH", "N")))</f>
        <v/>
      </c>
      <c r="S222" s="52" t="str">
        <f>IF(ISBLANK('Prediction Log'!$N222), "",IF('Prediction Log'!$P222&lt;'Prediction Log'!$E222, "Y", IF('Prediction Log'!$P222='Prediction Log'!$E222, "PUSH", "N")))</f>
        <v/>
      </c>
      <c r="T222" s="53" t="str">
        <f>IF(ISBLANK('Prediction Log'!$N222),"",IF('Prediction Log'!$M222='Prediction Log'!$H222, "Y", "N"))</f>
        <v/>
      </c>
      <c r="U222" s="53" t="str">
        <f>Table3[[#This Row],[Home Team Covered Market]]</f>
        <v/>
      </c>
      <c r="V222" s="53" t="str">
        <f>IF(ISBLANK('Prediction Log'!$N222), "",IF(AND('Prediction Log'!$T222="Y", 'Prediction Log'!$U222="Y"), "Y", "N"))</f>
        <v/>
      </c>
      <c r="W222" s="54" t="str">
        <f>IF(ISBLANK('Prediction Log'!$N222),"",IF('Prediction Log'!$M222='Prediction Log'!$I222, "Y", "N"))</f>
        <v/>
      </c>
      <c r="X222" s="54" t="str">
        <f>IF(ISBLANK('Prediction Log'!$N222), "", IF(Table3[[#This Row],[Home Team Covered Market]]=Games!H222, "Y", "N"))</f>
        <v/>
      </c>
      <c r="Y222" s="55" t="str">
        <f>IF(ISBLANK('Prediction Log'!$N222), "",IF('Prediction Log'!$J222='Prediction Log'!$M222, "Y", "N"))</f>
        <v/>
      </c>
      <c r="Z222" s="54" t="str">
        <f>IF(ISBLANK('Prediction Log'!$N222), "",IF('Prediction Log'!$I222&lt;&gt;'Prediction Log'!$M222, "N",IF(AND('Prediction Log'!$E222&gt;0, 'Prediction Log'!$P222&gt;'Prediction Log'!$E222, 'Prediction Log'!$I222='Prediction Log'!$C222), "Y", IF(AND('Prediction Log'!$E222&lt;0, 'Prediction Log'!$P222&lt;'Prediction Log'!$E222,'Prediction Log'!$I222='Prediction Log'!$B222 ), "Y", IF('Prediction Log'!$P222='Prediction Log'!$E222, "PUSH", "N")))))</f>
        <v/>
      </c>
      <c r="AA222" s="54" t="str">
        <f>IF(ISBLANK('Prediction Log'!$N222), "",IF(AND('Prediction Log'!$W222="Y", 'Prediction Log'!$X222="Y"), "Y", "N"))</f>
        <v/>
      </c>
      <c r="AB222" s="53" t="str">
        <f>IF(ISBLANK('Prediction Log'!$N222), "",IF('Prediction Log'!$D222&gt;0, 'Prediction Log'!$P222-'Prediction Log'!$D222, IF('Prediction Log'!$D222&lt;0, -'Prediction Log'!$P222+'Prediction Log'!$D222, "NA")))</f>
        <v/>
      </c>
      <c r="AC222" s="53" t="str">
        <f>IF(ISBLANK('Prediction Log'!$N222), "",ABS('Prediction Log'!$AB222))</f>
        <v/>
      </c>
      <c r="AD222" s="54" t="str">
        <f>IF(ISBLANK('Prediction Log'!$N222), "",IF('Prediction Log'!$E222&gt;0, 'Prediction Log'!$P222-'Prediction Log'!$E222, IF('Prediction Log'!$E222&lt;0, -'Prediction Log'!$P222+'Prediction Log'!$E222, "NA")))</f>
        <v/>
      </c>
      <c r="AE222" s="54" t="str">
        <f>IF(ISBLANK('Prediction Log'!$N222), "",ABS('Prediction Log'!$AD222))</f>
        <v/>
      </c>
    </row>
    <row r="223" spans="1:31" x14ac:dyDescent="0.45">
      <c r="A223" s="56" t="str">
        <f>IF(ISBLANK(Games!$B223), "",Games!A223)</f>
        <v/>
      </c>
      <c r="B223" s="56" t="str">
        <f>IF(ISBLANK(Games!$B223), "",Games!B223)</f>
        <v/>
      </c>
      <c r="C223" s="56" t="str">
        <f>IF(ISBLANK(Games!$B223), "",Games!C223)</f>
        <v/>
      </c>
      <c r="D223" s="57" t="str">
        <f>IF(ISBLANK(Games!$B223), "",Games!D223)</f>
        <v/>
      </c>
      <c r="E223" s="57" t="str">
        <f>IF(ISBLANK(Games!$B223), "",Games!E223)</f>
        <v/>
      </c>
      <c r="F223" s="45" t="e">
        <f>'Calc - Win Probability'!N223</f>
        <v>#N/A</v>
      </c>
      <c r="G223" s="23" t="str">
        <f>Games!H223</f>
        <v/>
      </c>
      <c r="H223" s="46" t="str">
        <f>IF(ISBLANK(Games!B223), "", IF('Prediction Log'!$D223&lt;0, 'Prediction Log'!$B223, 'Prediction Log'!$C223))</f>
        <v/>
      </c>
      <c r="I223" s="47" t="str">
        <f>IF(ISBLANK(Games!$B223), "",Games!F223)</f>
        <v/>
      </c>
      <c r="J223" s="47" t="e">
        <f>IF('Prediction Log'!$F223&gt;0.5, 'Prediction Log'!$B223, IF('Prediction Log'!$F223&lt;0.5, 'Prediction Log'!$C223, "PICK"))</f>
        <v>#N/A</v>
      </c>
      <c r="K223" s="48" t="str">
        <f>IF(ISBLANK(Games!B223), "",IF('Prediction Log'!$J223='Prediction Log'!$B223, 'Prediction Log'!$F223, 1-'Prediction Log'!$F223))</f>
        <v/>
      </c>
      <c r="L223" s="49" t="str">
        <f>IF(ISBLANK(Games!$B223), "",Games!I223)</f>
        <v/>
      </c>
      <c r="M223" s="60" t="str">
        <f>IF(ISBLANK(Table3[[#This Row],[Home Final]]), "",IF(Table3[[#This Row],[Home Final]]&gt;Table3[[#This Row],[Away Final]],Table3[[#This Row],[Home]],Table3[[#This Row],[Away]]))</f>
        <v/>
      </c>
      <c r="N223" s="50"/>
      <c r="O223" s="50"/>
      <c r="P223" s="21" t="str">
        <f>IF(ISBLANK('Prediction Log'!$N223), "",'Prediction Log'!$O223-'Prediction Log'!$N223)</f>
        <v/>
      </c>
      <c r="Q223" s="51" t="str">
        <f>IF(ISBLANK('Prediction Log'!$N223), "",IF('Prediction Log'!$M223&lt;&gt;'Prediction Log'!$H223, "Y", IF(AND('Prediction Log'!$M223='Prediction Log'!$H223, ABS((-1*'Prediction Log'!$P223))&gt;ABS('Prediction Log'!$D223)), "Y", IF('Prediction Log'!$D223='Prediction Log'!$P223, "PUSH", "N"))))</f>
        <v/>
      </c>
      <c r="R223" s="52" t="str">
        <f>IF(ISBLANK('Prediction Log'!$N223), "",IF('Prediction Log'!$P223&lt;'Prediction Log'!$D223, "Y", IF('Prediction Log'!$P223='Prediction Log'!$D223, "PUSH", "N")))</f>
        <v/>
      </c>
      <c r="S223" s="52" t="str">
        <f>IF(ISBLANK('Prediction Log'!$N223), "",IF('Prediction Log'!$P223&lt;'Prediction Log'!$E223, "Y", IF('Prediction Log'!$P223='Prediction Log'!$E223, "PUSH", "N")))</f>
        <v/>
      </c>
      <c r="T223" s="53" t="str">
        <f>IF(ISBLANK('Prediction Log'!$N223),"",IF('Prediction Log'!$M223='Prediction Log'!$H223, "Y", "N"))</f>
        <v/>
      </c>
      <c r="U223" s="53" t="str">
        <f>Table3[[#This Row],[Home Team Covered Market]]</f>
        <v/>
      </c>
      <c r="V223" s="53" t="str">
        <f>IF(ISBLANK('Prediction Log'!$N223), "",IF(AND('Prediction Log'!$T223="Y", 'Prediction Log'!$U223="Y"), "Y", "N"))</f>
        <v/>
      </c>
      <c r="W223" s="54" t="str">
        <f>IF(ISBLANK('Prediction Log'!$N223),"",IF('Prediction Log'!$M223='Prediction Log'!$I223, "Y", "N"))</f>
        <v/>
      </c>
      <c r="X223" s="54" t="str">
        <f>IF(ISBLANK('Prediction Log'!$N223), "", IF(Table3[[#This Row],[Home Team Covered Market]]=Games!H223, "Y", "N"))</f>
        <v/>
      </c>
      <c r="Y223" s="55" t="str">
        <f>IF(ISBLANK('Prediction Log'!$N223), "",IF('Prediction Log'!$J223='Prediction Log'!$M223, "Y", "N"))</f>
        <v/>
      </c>
      <c r="Z223" s="54" t="str">
        <f>IF(ISBLANK('Prediction Log'!$N223), "",IF('Prediction Log'!$I223&lt;&gt;'Prediction Log'!$M223, "N",IF(AND('Prediction Log'!$E223&gt;0, 'Prediction Log'!$P223&gt;'Prediction Log'!$E223, 'Prediction Log'!$I223='Prediction Log'!$C223), "Y", IF(AND('Prediction Log'!$E223&lt;0, 'Prediction Log'!$P223&lt;'Prediction Log'!$E223,'Prediction Log'!$I223='Prediction Log'!$B223 ), "Y", IF('Prediction Log'!$P223='Prediction Log'!$E223, "PUSH", "N")))))</f>
        <v/>
      </c>
      <c r="AA223" s="54" t="str">
        <f>IF(ISBLANK('Prediction Log'!$N223), "",IF(AND('Prediction Log'!$W223="Y", 'Prediction Log'!$X223="Y"), "Y", "N"))</f>
        <v/>
      </c>
      <c r="AB223" s="53" t="str">
        <f>IF(ISBLANK('Prediction Log'!$N223), "",IF('Prediction Log'!$D223&gt;0, 'Prediction Log'!$P223-'Prediction Log'!$D223, IF('Prediction Log'!$D223&lt;0, -'Prediction Log'!$P223+'Prediction Log'!$D223, "NA")))</f>
        <v/>
      </c>
      <c r="AC223" s="53" t="str">
        <f>IF(ISBLANK('Prediction Log'!$N223), "",ABS('Prediction Log'!$AB223))</f>
        <v/>
      </c>
      <c r="AD223" s="54" t="str">
        <f>IF(ISBLANK('Prediction Log'!$N223), "",IF('Prediction Log'!$E223&gt;0, 'Prediction Log'!$P223-'Prediction Log'!$E223, IF('Prediction Log'!$E223&lt;0, -'Prediction Log'!$P223+'Prediction Log'!$E223, "NA")))</f>
        <v/>
      </c>
      <c r="AE223" s="54" t="str">
        <f>IF(ISBLANK('Prediction Log'!$N223), "",ABS('Prediction Log'!$AD223))</f>
        <v/>
      </c>
    </row>
    <row r="224" spans="1:31" x14ac:dyDescent="0.45">
      <c r="A224" s="43" t="str">
        <f>IF(ISBLANK(Games!$B224), "",Games!A224)</f>
        <v/>
      </c>
      <c r="B224" s="43" t="str">
        <f>IF(ISBLANK(Games!$B224), "",Games!B224)</f>
        <v/>
      </c>
      <c r="C224" s="43" t="str">
        <f>IF(ISBLANK(Games!$B224), "",Games!C224)</f>
        <v/>
      </c>
      <c r="D224" s="44" t="str">
        <f>IF(ISBLANK(Games!$B224), "",Games!D224)</f>
        <v/>
      </c>
      <c r="E224" s="44" t="str">
        <f>IF(ISBLANK(Games!$B224), "",Games!E224)</f>
        <v/>
      </c>
      <c r="F224" s="45" t="e">
        <f>'Calc - Win Probability'!N224</f>
        <v>#N/A</v>
      </c>
      <c r="G224" s="23" t="str">
        <f>Games!H224</f>
        <v/>
      </c>
      <c r="H224" s="46" t="str">
        <f>IF(ISBLANK(Games!B224), "", IF('Prediction Log'!$D224&lt;0, 'Prediction Log'!$B224, 'Prediction Log'!$C224))</f>
        <v/>
      </c>
      <c r="I224" s="47" t="str">
        <f>IF(ISBLANK(Games!$B224), "",Games!F224)</f>
        <v/>
      </c>
      <c r="J224" s="47" t="e">
        <f>IF('Prediction Log'!$F224&gt;0.5, 'Prediction Log'!$B224, IF('Prediction Log'!$F224&lt;0.5, 'Prediction Log'!$C224, "PICK"))</f>
        <v>#N/A</v>
      </c>
      <c r="K224" s="48" t="str">
        <f>IF(ISBLANK(Games!B224), "",IF('Prediction Log'!$J224='Prediction Log'!$B224, 'Prediction Log'!$F224, 1-'Prediction Log'!$F224))</f>
        <v/>
      </c>
      <c r="L224" s="49" t="str">
        <f>IF(ISBLANK(Games!$B224), "",Games!I224)</f>
        <v/>
      </c>
      <c r="M224" s="60" t="str">
        <f>IF(ISBLANK(Table3[[#This Row],[Home Final]]), "",IF(Table3[[#This Row],[Home Final]]&gt;Table3[[#This Row],[Away Final]],Table3[[#This Row],[Home]],Table3[[#This Row],[Away]]))</f>
        <v/>
      </c>
      <c r="N224" s="50"/>
      <c r="O224" s="50"/>
      <c r="P224" s="21" t="str">
        <f>IF(ISBLANK('Prediction Log'!$N224), "",'Prediction Log'!$O224-'Prediction Log'!$N224)</f>
        <v/>
      </c>
      <c r="Q224" s="51" t="str">
        <f>IF(ISBLANK('Prediction Log'!$N224), "",IF('Prediction Log'!$M224&lt;&gt;'Prediction Log'!$H224, "Y", IF(AND('Prediction Log'!$M224='Prediction Log'!$H224, ABS((-1*'Prediction Log'!$P224))&gt;ABS('Prediction Log'!$D224)), "Y", IF('Prediction Log'!$D224='Prediction Log'!$P224, "PUSH", "N"))))</f>
        <v/>
      </c>
      <c r="R224" s="52" t="str">
        <f>IF(ISBLANK('Prediction Log'!$N224), "",IF('Prediction Log'!$P224&lt;'Prediction Log'!$D224, "Y", IF('Prediction Log'!$P224='Prediction Log'!$D224, "PUSH", "N")))</f>
        <v/>
      </c>
      <c r="S224" s="52" t="str">
        <f>IF(ISBLANK('Prediction Log'!$N224), "",IF('Prediction Log'!$P224&lt;'Prediction Log'!$E224, "Y", IF('Prediction Log'!$P224='Prediction Log'!$E224, "PUSH", "N")))</f>
        <v/>
      </c>
      <c r="T224" s="53" t="str">
        <f>IF(ISBLANK('Prediction Log'!$N224),"",IF('Prediction Log'!$M224='Prediction Log'!$H224, "Y", "N"))</f>
        <v/>
      </c>
      <c r="U224" s="53" t="str">
        <f>Table3[[#This Row],[Home Team Covered Market]]</f>
        <v/>
      </c>
      <c r="V224" s="53" t="str">
        <f>IF(ISBLANK('Prediction Log'!$N224), "",IF(AND('Prediction Log'!$T224="Y", 'Prediction Log'!$U224="Y"), "Y", "N"))</f>
        <v/>
      </c>
      <c r="W224" s="54" t="str">
        <f>IF(ISBLANK('Prediction Log'!$N224),"",IF('Prediction Log'!$M224='Prediction Log'!$I224, "Y", "N"))</f>
        <v/>
      </c>
      <c r="X224" s="54" t="str">
        <f>IF(ISBLANK('Prediction Log'!$N224), "", IF(Table3[[#This Row],[Home Team Covered Market]]=Games!H224, "Y", "N"))</f>
        <v/>
      </c>
      <c r="Y224" s="55" t="str">
        <f>IF(ISBLANK('Prediction Log'!$N224), "",IF('Prediction Log'!$J224='Prediction Log'!$M224, "Y", "N"))</f>
        <v/>
      </c>
      <c r="Z224" s="54" t="str">
        <f>IF(ISBLANK('Prediction Log'!$N224), "",IF('Prediction Log'!$I224&lt;&gt;'Prediction Log'!$M224, "N",IF(AND('Prediction Log'!$E224&gt;0, 'Prediction Log'!$P224&gt;'Prediction Log'!$E224, 'Prediction Log'!$I224='Prediction Log'!$C224), "Y", IF(AND('Prediction Log'!$E224&lt;0, 'Prediction Log'!$P224&lt;'Prediction Log'!$E224,'Prediction Log'!$I224='Prediction Log'!$B224 ), "Y", IF('Prediction Log'!$P224='Prediction Log'!$E224, "PUSH", "N")))))</f>
        <v/>
      </c>
      <c r="AA224" s="54" t="str">
        <f>IF(ISBLANK('Prediction Log'!$N224), "",IF(AND('Prediction Log'!$W224="Y", 'Prediction Log'!$X224="Y"), "Y", "N"))</f>
        <v/>
      </c>
      <c r="AB224" s="53" t="str">
        <f>IF(ISBLANK('Prediction Log'!$N224), "",IF('Prediction Log'!$D224&gt;0, 'Prediction Log'!$P224-'Prediction Log'!$D224, IF('Prediction Log'!$D224&lt;0, -'Prediction Log'!$P224+'Prediction Log'!$D224, "NA")))</f>
        <v/>
      </c>
      <c r="AC224" s="53" t="str">
        <f>IF(ISBLANK('Prediction Log'!$N224), "",ABS('Prediction Log'!$AB224))</f>
        <v/>
      </c>
      <c r="AD224" s="54" t="str">
        <f>IF(ISBLANK('Prediction Log'!$N224), "",IF('Prediction Log'!$E224&gt;0, 'Prediction Log'!$P224-'Prediction Log'!$E224, IF('Prediction Log'!$E224&lt;0, -'Prediction Log'!$P224+'Prediction Log'!$E224, "NA")))</f>
        <v/>
      </c>
      <c r="AE224" s="54" t="str">
        <f>IF(ISBLANK('Prediction Log'!$N224), "",ABS('Prediction Log'!$AD224))</f>
        <v/>
      </c>
    </row>
    <row r="225" spans="1:31" x14ac:dyDescent="0.45">
      <c r="A225" s="56" t="str">
        <f>IF(ISBLANK(Games!$B225), "",Games!A225)</f>
        <v/>
      </c>
      <c r="B225" s="56" t="str">
        <f>IF(ISBLANK(Games!$B225), "",Games!B225)</f>
        <v/>
      </c>
      <c r="C225" s="56" t="str">
        <f>IF(ISBLANK(Games!$B225), "",Games!C225)</f>
        <v/>
      </c>
      <c r="D225" s="57" t="str">
        <f>IF(ISBLANK(Games!$B225), "",Games!D225)</f>
        <v/>
      </c>
      <c r="E225" s="57" t="str">
        <f>IF(ISBLANK(Games!$B225), "",Games!E225)</f>
        <v/>
      </c>
      <c r="F225" s="45" t="e">
        <f>'Calc - Win Probability'!N225</f>
        <v>#N/A</v>
      </c>
      <c r="G225" s="23" t="str">
        <f>Games!H225</f>
        <v/>
      </c>
      <c r="H225" s="46" t="str">
        <f>IF(ISBLANK(Games!B225), "", IF('Prediction Log'!$D225&lt;0, 'Prediction Log'!$B225, 'Prediction Log'!$C225))</f>
        <v/>
      </c>
      <c r="I225" s="47" t="str">
        <f>IF(ISBLANK(Games!$B225), "",Games!F225)</f>
        <v/>
      </c>
      <c r="J225" s="47" t="e">
        <f>IF('Prediction Log'!$F225&gt;0.5, 'Prediction Log'!$B225, IF('Prediction Log'!$F225&lt;0.5, 'Prediction Log'!$C225, "PICK"))</f>
        <v>#N/A</v>
      </c>
      <c r="K225" s="48" t="str">
        <f>IF(ISBLANK(Games!B225), "",IF('Prediction Log'!$J225='Prediction Log'!$B225, 'Prediction Log'!$F225, 1-'Prediction Log'!$F225))</f>
        <v/>
      </c>
      <c r="L225" s="49" t="str">
        <f>IF(ISBLANK(Games!$B225), "",Games!I225)</f>
        <v/>
      </c>
      <c r="M225" s="60" t="str">
        <f>IF(ISBLANK(Table3[[#This Row],[Home Final]]), "",IF(Table3[[#This Row],[Home Final]]&gt;Table3[[#This Row],[Away Final]],Table3[[#This Row],[Home]],Table3[[#This Row],[Away]]))</f>
        <v/>
      </c>
      <c r="N225" s="50"/>
      <c r="O225" s="50"/>
      <c r="P225" s="21" t="str">
        <f>IF(ISBLANK('Prediction Log'!$N225), "",'Prediction Log'!$O225-'Prediction Log'!$N225)</f>
        <v/>
      </c>
      <c r="Q225" s="51" t="str">
        <f>IF(ISBLANK('Prediction Log'!$N225), "",IF('Prediction Log'!$M225&lt;&gt;'Prediction Log'!$H225, "Y", IF(AND('Prediction Log'!$M225='Prediction Log'!$H225, ABS((-1*'Prediction Log'!$P225))&gt;ABS('Prediction Log'!$D225)), "Y", IF('Prediction Log'!$D225='Prediction Log'!$P225, "PUSH", "N"))))</f>
        <v/>
      </c>
      <c r="R225" s="52" t="str">
        <f>IF(ISBLANK('Prediction Log'!$N225), "",IF('Prediction Log'!$P225&lt;'Prediction Log'!$D225, "Y", IF('Prediction Log'!$P225='Prediction Log'!$D225, "PUSH", "N")))</f>
        <v/>
      </c>
      <c r="S225" s="52" t="str">
        <f>IF(ISBLANK('Prediction Log'!$N225), "",IF('Prediction Log'!$P225&lt;'Prediction Log'!$E225, "Y", IF('Prediction Log'!$P225='Prediction Log'!$E225, "PUSH", "N")))</f>
        <v/>
      </c>
      <c r="T225" s="53" t="str">
        <f>IF(ISBLANK('Prediction Log'!$N225),"",IF('Prediction Log'!$M225='Prediction Log'!$H225, "Y", "N"))</f>
        <v/>
      </c>
      <c r="U225" s="53" t="str">
        <f>Table3[[#This Row],[Home Team Covered Market]]</f>
        <v/>
      </c>
      <c r="V225" s="53" t="str">
        <f>IF(ISBLANK('Prediction Log'!$N225), "",IF(AND('Prediction Log'!$T225="Y", 'Prediction Log'!$U225="Y"), "Y", "N"))</f>
        <v/>
      </c>
      <c r="W225" s="54" t="str">
        <f>IF(ISBLANK('Prediction Log'!$N225),"",IF('Prediction Log'!$M225='Prediction Log'!$I225, "Y", "N"))</f>
        <v/>
      </c>
      <c r="X225" s="54" t="str">
        <f>IF(ISBLANK('Prediction Log'!$N225), "", IF(Table3[[#This Row],[Home Team Covered Market]]=Games!H225, "Y", "N"))</f>
        <v/>
      </c>
      <c r="Y225" s="55" t="str">
        <f>IF(ISBLANK('Prediction Log'!$N225), "",IF('Prediction Log'!$J225='Prediction Log'!$M225, "Y", "N"))</f>
        <v/>
      </c>
      <c r="Z225" s="54" t="str">
        <f>IF(ISBLANK('Prediction Log'!$N225), "",IF('Prediction Log'!$I225&lt;&gt;'Prediction Log'!$M225, "N",IF(AND('Prediction Log'!$E225&gt;0, 'Prediction Log'!$P225&gt;'Prediction Log'!$E225, 'Prediction Log'!$I225='Prediction Log'!$C225), "Y", IF(AND('Prediction Log'!$E225&lt;0, 'Prediction Log'!$P225&lt;'Prediction Log'!$E225,'Prediction Log'!$I225='Prediction Log'!$B225 ), "Y", IF('Prediction Log'!$P225='Prediction Log'!$E225, "PUSH", "N")))))</f>
        <v/>
      </c>
      <c r="AA225" s="54" t="str">
        <f>IF(ISBLANK('Prediction Log'!$N225), "",IF(AND('Prediction Log'!$W225="Y", 'Prediction Log'!$X225="Y"), "Y", "N"))</f>
        <v/>
      </c>
      <c r="AB225" s="53" t="str">
        <f>IF(ISBLANK('Prediction Log'!$N225), "",IF('Prediction Log'!$D225&gt;0, 'Prediction Log'!$P225-'Prediction Log'!$D225, IF('Prediction Log'!$D225&lt;0, -'Prediction Log'!$P225+'Prediction Log'!$D225, "NA")))</f>
        <v/>
      </c>
      <c r="AC225" s="53" t="str">
        <f>IF(ISBLANK('Prediction Log'!$N225), "",ABS('Prediction Log'!$AB225))</f>
        <v/>
      </c>
      <c r="AD225" s="54" t="str">
        <f>IF(ISBLANK('Prediction Log'!$N225), "",IF('Prediction Log'!$E225&gt;0, 'Prediction Log'!$P225-'Prediction Log'!$E225, IF('Prediction Log'!$E225&lt;0, -'Prediction Log'!$P225+'Prediction Log'!$E225, "NA")))</f>
        <v/>
      </c>
      <c r="AE225" s="54" t="str">
        <f>IF(ISBLANK('Prediction Log'!$N225), "",ABS('Prediction Log'!$AD225))</f>
        <v/>
      </c>
    </row>
    <row r="226" spans="1:31" x14ac:dyDescent="0.45">
      <c r="A226" s="43" t="str">
        <f>IF(ISBLANK(Games!$B226), "",Games!A226)</f>
        <v/>
      </c>
      <c r="B226" s="43" t="str">
        <f>IF(ISBLANK(Games!$B226), "",Games!B226)</f>
        <v/>
      </c>
      <c r="C226" s="43" t="str">
        <f>IF(ISBLANK(Games!$B226), "",Games!C226)</f>
        <v/>
      </c>
      <c r="D226" s="44" t="str">
        <f>IF(ISBLANK(Games!$B226), "",Games!D226)</f>
        <v/>
      </c>
      <c r="E226" s="44" t="str">
        <f>IF(ISBLANK(Games!$B226), "",Games!E226)</f>
        <v/>
      </c>
      <c r="F226" s="45" t="e">
        <f>'Calc - Win Probability'!N226</f>
        <v>#N/A</v>
      </c>
      <c r="G226" s="23" t="str">
        <f>Games!H226</f>
        <v/>
      </c>
      <c r="H226" s="46" t="str">
        <f>IF(ISBLANK(Games!B226), "", IF('Prediction Log'!$D226&lt;0, 'Prediction Log'!$B226, 'Prediction Log'!$C226))</f>
        <v/>
      </c>
      <c r="I226" s="47" t="str">
        <f>IF(ISBLANK(Games!$B226), "",Games!F226)</f>
        <v/>
      </c>
      <c r="J226" s="47" t="e">
        <f>IF('Prediction Log'!$F226&gt;0.5, 'Prediction Log'!$B226, IF('Prediction Log'!$F226&lt;0.5, 'Prediction Log'!$C226, "PICK"))</f>
        <v>#N/A</v>
      </c>
      <c r="K226" s="48" t="str">
        <f>IF(ISBLANK(Games!B226), "",IF('Prediction Log'!$J226='Prediction Log'!$B226, 'Prediction Log'!$F226, 1-'Prediction Log'!$F226))</f>
        <v/>
      </c>
      <c r="L226" s="49" t="str">
        <f>IF(ISBLANK(Games!$B226), "",Games!I226)</f>
        <v/>
      </c>
      <c r="M226" s="60" t="str">
        <f>IF(ISBLANK(Table3[[#This Row],[Home Final]]), "",IF(Table3[[#This Row],[Home Final]]&gt;Table3[[#This Row],[Away Final]],Table3[[#This Row],[Home]],Table3[[#This Row],[Away]]))</f>
        <v/>
      </c>
      <c r="N226" s="50"/>
      <c r="O226" s="50"/>
      <c r="P226" s="21" t="str">
        <f>IF(ISBLANK('Prediction Log'!$N226), "",'Prediction Log'!$O226-'Prediction Log'!$N226)</f>
        <v/>
      </c>
      <c r="Q226" s="51" t="str">
        <f>IF(ISBLANK('Prediction Log'!$N226), "",IF('Prediction Log'!$M226&lt;&gt;'Prediction Log'!$H226, "Y", IF(AND('Prediction Log'!$M226='Prediction Log'!$H226, ABS((-1*'Prediction Log'!$P226))&gt;ABS('Prediction Log'!$D226)), "Y", IF('Prediction Log'!$D226='Prediction Log'!$P226, "PUSH", "N"))))</f>
        <v/>
      </c>
      <c r="R226" s="52" t="str">
        <f>IF(ISBLANK('Prediction Log'!$N226), "",IF('Prediction Log'!$P226&lt;'Prediction Log'!$D226, "Y", IF('Prediction Log'!$P226='Prediction Log'!$D226, "PUSH", "N")))</f>
        <v/>
      </c>
      <c r="S226" s="52" t="str">
        <f>IF(ISBLANK('Prediction Log'!$N226), "",IF('Prediction Log'!$P226&lt;'Prediction Log'!$E226, "Y", IF('Prediction Log'!$P226='Prediction Log'!$E226, "PUSH", "N")))</f>
        <v/>
      </c>
      <c r="T226" s="53" t="str">
        <f>IF(ISBLANK('Prediction Log'!$N226),"",IF('Prediction Log'!$M226='Prediction Log'!$H226, "Y", "N"))</f>
        <v/>
      </c>
      <c r="U226" s="53" t="str">
        <f>Table3[[#This Row],[Home Team Covered Market]]</f>
        <v/>
      </c>
      <c r="V226" s="53" t="str">
        <f>IF(ISBLANK('Prediction Log'!$N226), "",IF(AND('Prediction Log'!$T226="Y", 'Prediction Log'!$U226="Y"), "Y", "N"))</f>
        <v/>
      </c>
      <c r="W226" s="54" t="str">
        <f>IF(ISBLANK('Prediction Log'!$N226),"",IF('Prediction Log'!$M226='Prediction Log'!$I226, "Y", "N"))</f>
        <v/>
      </c>
      <c r="X226" s="54" t="str">
        <f>IF(ISBLANK('Prediction Log'!$N226), "", IF(Table3[[#This Row],[Home Team Covered Market]]=Games!H226, "Y", "N"))</f>
        <v/>
      </c>
      <c r="Y226" s="55" t="str">
        <f>IF(ISBLANK('Prediction Log'!$N226), "",IF('Prediction Log'!$J226='Prediction Log'!$M226, "Y", "N"))</f>
        <v/>
      </c>
      <c r="Z226" s="54" t="str">
        <f>IF(ISBLANK('Prediction Log'!$N226), "",IF('Prediction Log'!$I226&lt;&gt;'Prediction Log'!$M226, "N",IF(AND('Prediction Log'!$E226&gt;0, 'Prediction Log'!$P226&gt;'Prediction Log'!$E226, 'Prediction Log'!$I226='Prediction Log'!$C226), "Y", IF(AND('Prediction Log'!$E226&lt;0, 'Prediction Log'!$P226&lt;'Prediction Log'!$E226,'Prediction Log'!$I226='Prediction Log'!$B226 ), "Y", IF('Prediction Log'!$P226='Prediction Log'!$E226, "PUSH", "N")))))</f>
        <v/>
      </c>
      <c r="AA226" s="54" t="str">
        <f>IF(ISBLANK('Prediction Log'!$N226), "",IF(AND('Prediction Log'!$W226="Y", 'Prediction Log'!$X226="Y"), "Y", "N"))</f>
        <v/>
      </c>
      <c r="AB226" s="53" t="str">
        <f>IF(ISBLANK('Prediction Log'!$N226), "",IF('Prediction Log'!$D226&gt;0, 'Prediction Log'!$P226-'Prediction Log'!$D226, IF('Prediction Log'!$D226&lt;0, -'Prediction Log'!$P226+'Prediction Log'!$D226, "NA")))</f>
        <v/>
      </c>
      <c r="AC226" s="53" t="str">
        <f>IF(ISBLANK('Prediction Log'!$N226), "",ABS('Prediction Log'!$AB226))</f>
        <v/>
      </c>
      <c r="AD226" s="54" t="str">
        <f>IF(ISBLANK('Prediction Log'!$N226), "",IF('Prediction Log'!$E226&gt;0, 'Prediction Log'!$P226-'Prediction Log'!$E226, IF('Prediction Log'!$E226&lt;0, -'Prediction Log'!$P226+'Prediction Log'!$E226, "NA")))</f>
        <v/>
      </c>
      <c r="AE226" s="54" t="str">
        <f>IF(ISBLANK('Prediction Log'!$N226), "",ABS('Prediction Log'!$AD226))</f>
        <v/>
      </c>
    </row>
    <row r="227" spans="1:31" x14ac:dyDescent="0.45">
      <c r="A227" s="56" t="str">
        <f>IF(ISBLANK(Games!$B227), "",Games!A227)</f>
        <v/>
      </c>
      <c r="B227" s="56" t="str">
        <f>IF(ISBLANK(Games!$B227), "",Games!B227)</f>
        <v/>
      </c>
      <c r="C227" s="56" t="str">
        <f>IF(ISBLANK(Games!$B227), "",Games!C227)</f>
        <v/>
      </c>
      <c r="D227" s="57" t="str">
        <f>IF(ISBLANK(Games!$B227), "",Games!D227)</f>
        <v/>
      </c>
      <c r="E227" s="57" t="str">
        <f>IF(ISBLANK(Games!$B227), "",Games!E227)</f>
        <v/>
      </c>
      <c r="F227" s="45" t="e">
        <f>'Calc - Win Probability'!N227</f>
        <v>#N/A</v>
      </c>
      <c r="G227" s="23" t="str">
        <f>Games!H227</f>
        <v/>
      </c>
      <c r="H227" s="46" t="str">
        <f>IF(ISBLANK(Games!B227), "", IF('Prediction Log'!$D227&lt;0, 'Prediction Log'!$B227, 'Prediction Log'!$C227))</f>
        <v/>
      </c>
      <c r="I227" s="47" t="str">
        <f>IF(ISBLANK(Games!$B227), "",Games!F227)</f>
        <v/>
      </c>
      <c r="J227" s="47" t="e">
        <f>IF('Prediction Log'!$F227&gt;0.5, 'Prediction Log'!$B227, IF('Prediction Log'!$F227&lt;0.5, 'Prediction Log'!$C227, "PICK"))</f>
        <v>#N/A</v>
      </c>
      <c r="K227" s="48" t="str">
        <f>IF(ISBLANK(Games!B227), "",IF('Prediction Log'!$J227='Prediction Log'!$B227, 'Prediction Log'!$F227, 1-'Prediction Log'!$F227))</f>
        <v/>
      </c>
      <c r="L227" s="49" t="str">
        <f>IF(ISBLANK(Games!$B227), "",Games!I227)</f>
        <v/>
      </c>
      <c r="M227" s="60" t="str">
        <f>IF(ISBLANK(Table3[[#This Row],[Home Final]]), "",IF(Table3[[#This Row],[Home Final]]&gt;Table3[[#This Row],[Away Final]],Table3[[#This Row],[Home]],Table3[[#This Row],[Away]]))</f>
        <v/>
      </c>
      <c r="N227" s="50"/>
      <c r="O227" s="50"/>
      <c r="P227" s="21" t="str">
        <f>IF(ISBLANK('Prediction Log'!$N227), "",'Prediction Log'!$O227-'Prediction Log'!$N227)</f>
        <v/>
      </c>
      <c r="Q227" s="51" t="str">
        <f>IF(ISBLANK('Prediction Log'!$N227), "",IF('Prediction Log'!$M227&lt;&gt;'Prediction Log'!$H227, "Y", IF(AND('Prediction Log'!$M227='Prediction Log'!$H227, ABS((-1*'Prediction Log'!$P227))&gt;ABS('Prediction Log'!$D227)), "Y", IF('Prediction Log'!$D227='Prediction Log'!$P227, "PUSH", "N"))))</f>
        <v/>
      </c>
      <c r="R227" s="52" t="str">
        <f>IF(ISBLANK('Prediction Log'!$N227), "",IF('Prediction Log'!$P227&lt;'Prediction Log'!$D227, "Y", IF('Prediction Log'!$P227='Prediction Log'!$D227, "PUSH", "N")))</f>
        <v/>
      </c>
      <c r="S227" s="52" t="str">
        <f>IF(ISBLANK('Prediction Log'!$N227), "",IF('Prediction Log'!$P227&lt;'Prediction Log'!$E227, "Y", IF('Prediction Log'!$P227='Prediction Log'!$E227, "PUSH", "N")))</f>
        <v/>
      </c>
      <c r="T227" s="53" t="str">
        <f>IF(ISBLANK('Prediction Log'!$N227),"",IF('Prediction Log'!$M227='Prediction Log'!$H227, "Y", "N"))</f>
        <v/>
      </c>
      <c r="U227" s="53" t="str">
        <f>Table3[[#This Row],[Home Team Covered Market]]</f>
        <v/>
      </c>
      <c r="V227" s="53" t="str">
        <f>IF(ISBLANK('Prediction Log'!$N227), "",IF(AND('Prediction Log'!$T227="Y", 'Prediction Log'!$U227="Y"), "Y", "N"))</f>
        <v/>
      </c>
      <c r="W227" s="54" t="str">
        <f>IF(ISBLANK('Prediction Log'!$N227),"",IF('Prediction Log'!$M227='Prediction Log'!$I227, "Y", "N"))</f>
        <v/>
      </c>
      <c r="X227" s="54" t="str">
        <f>IF(ISBLANK('Prediction Log'!$N227), "", IF(Table3[[#This Row],[Home Team Covered Market]]=Games!H227, "Y", "N"))</f>
        <v/>
      </c>
      <c r="Y227" s="55" t="str">
        <f>IF(ISBLANK('Prediction Log'!$N227), "",IF('Prediction Log'!$J227='Prediction Log'!$M227, "Y", "N"))</f>
        <v/>
      </c>
      <c r="Z227" s="54" t="str">
        <f>IF(ISBLANK('Prediction Log'!$N227), "",IF('Prediction Log'!$I227&lt;&gt;'Prediction Log'!$M227, "N",IF(AND('Prediction Log'!$E227&gt;0, 'Prediction Log'!$P227&gt;'Prediction Log'!$E227, 'Prediction Log'!$I227='Prediction Log'!$C227), "Y", IF(AND('Prediction Log'!$E227&lt;0, 'Prediction Log'!$P227&lt;'Prediction Log'!$E227,'Prediction Log'!$I227='Prediction Log'!$B227 ), "Y", IF('Prediction Log'!$P227='Prediction Log'!$E227, "PUSH", "N")))))</f>
        <v/>
      </c>
      <c r="AA227" s="54" t="str">
        <f>IF(ISBLANK('Prediction Log'!$N227), "",IF(AND('Prediction Log'!$W227="Y", 'Prediction Log'!$X227="Y"), "Y", "N"))</f>
        <v/>
      </c>
      <c r="AB227" s="53" t="str">
        <f>IF(ISBLANK('Prediction Log'!$N227), "",IF('Prediction Log'!$D227&gt;0, 'Prediction Log'!$P227-'Prediction Log'!$D227, IF('Prediction Log'!$D227&lt;0, -'Prediction Log'!$P227+'Prediction Log'!$D227, "NA")))</f>
        <v/>
      </c>
      <c r="AC227" s="53" t="str">
        <f>IF(ISBLANK('Prediction Log'!$N227), "",ABS('Prediction Log'!$AB227))</f>
        <v/>
      </c>
      <c r="AD227" s="54" t="str">
        <f>IF(ISBLANK('Prediction Log'!$N227), "",IF('Prediction Log'!$E227&gt;0, 'Prediction Log'!$P227-'Prediction Log'!$E227, IF('Prediction Log'!$E227&lt;0, -'Prediction Log'!$P227+'Prediction Log'!$E227, "NA")))</f>
        <v/>
      </c>
      <c r="AE227" s="54" t="str">
        <f>IF(ISBLANK('Prediction Log'!$N227), "",ABS('Prediction Log'!$AD227))</f>
        <v/>
      </c>
    </row>
    <row r="228" spans="1:31" x14ac:dyDescent="0.45">
      <c r="A228" s="43" t="str">
        <f>IF(ISBLANK(Games!$B228), "",Games!A228)</f>
        <v/>
      </c>
      <c r="B228" s="43" t="str">
        <f>IF(ISBLANK(Games!$B228), "",Games!B228)</f>
        <v/>
      </c>
      <c r="C228" s="43" t="str">
        <f>IF(ISBLANK(Games!$B228), "",Games!C228)</f>
        <v/>
      </c>
      <c r="D228" s="44" t="str">
        <f>IF(ISBLANK(Games!$B228), "",Games!D228)</f>
        <v/>
      </c>
      <c r="E228" s="44" t="str">
        <f>IF(ISBLANK(Games!$B228), "",Games!E228)</f>
        <v/>
      </c>
      <c r="F228" s="45" t="e">
        <f>'Calc - Win Probability'!N228</f>
        <v>#N/A</v>
      </c>
      <c r="G228" s="23" t="str">
        <f>Games!H228</f>
        <v/>
      </c>
      <c r="H228" s="46" t="str">
        <f>IF(ISBLANK(Games!B228), "", IF('Prediction Log'!$D228&lt;0, 'Prediction Log'!$B228, 'Prediction Log'!$C228))</f>
        <v/>
      </c>
      <c r="I228" s="47" t="str">
        <f>IF(ISBLANK(Games!$B228), "",Games!F228)</f>
        <v/>
      </c>
      <c r="J228" s="47" t="e">
        <f>IF('Prediction Log'!$F228&gt;0.5, 'Prediction Log'!$B228, IF('Prediction Log'!$F228&lt;0.5, 'Prediction Log'!$C228, "PICK"))</f>
        <v>#N/A</v>
      </c>
      <c r="K228" s="48" t="str">
        <f>IF(ISBLANK(Games!B228), "",IF('Prediction Log'!$J228='Prediction Log'!$B228, 'Prediction Log'!$F228, 1-'Prediction Log'!$F228))</f>
        <v/>
      </c>
      <c r="L228" s="49" t="str">
        <f>IF(ISBLANK(Games!$B228), "",Games!I228)</f>
        <v/>
      </c>
      <c r="M228" s="60" t="str">
        <f>IF(ISBLANK(Table3[[#This Row],[Home Final]]), "",IF(Table3[[#This Row],[Home Final]]&gt;Table3[[#This Row],[Away Final]],Table3[[#This Row],[Home]],Table3[[#This Row],[Away]]))</f>
        <v/>
      </c>
      <c r="N228" s="50"/>
      <c r="O228" s="50"/>
      <c r="P228" s="21" t="str">
        <f>IF(ISBLANK('Prediction Log'!$N228), "",'Prediction Log'!$O228-'Prediction Log'!$N228)</f>
        <v/>
      </c>
      <c r="Q228" s="51" t="str">
        <f>IF(ISBLANK('Prediction Log'!$N228), "",IF('Prediction Log'!$M228&lt;&gt;'Prediction Log'!$H228, "Y", IF(AND('Prediction Log'!$M228='Prediction Log'!$H228, ABS((-1*'Prediction Log'!$P228))&gt;ABS('Prediction Log'!$D228)), "Y", IF('Prediction Log'!$D228='Prediction Log'!$P228, "PUSH", "N"))))</f>
        <v/>
      </c>
      <c r="R228" s="52" t="str">
        <f>IF(ISBLANK('Prediction Log'!$N228), "",IF('Prediction Log'!$P228&lt;'Prediction Log'!$D228, "Y", IF('Prediction Log'!$P228='Prediction Log'!$D228, "PUSH", "N")))</f>
        <v/>
      </c>
      <c r="S228" s="52" t="str">
        <f>IF(ISBLANK('Prediction Log'!$N228), "",IF('Prediction Log'!$P228&lt;'Prediction Log'!$E228, "Y", IF('Prediction Log'!$P228='Prediction Log'!$E228, "PUSH", "N")))</f>
        <v/>
      </c>
      <c r="T228" s="53" t="str">
        <f>IF(ISBLANK('Prediction Log'!$N228),"",IF('Prediction Log'!$M228='Prediction Log'!$H228, "Y", "N"))</f>
        <v/>
      </c>
      <c r="U228" s="53" t="str">
        <f>Table3[[#This Row],[Home Team Covered Market]]</f>
        <v/>
      </c>
      <c r="V228" s="53" t="str">
        <f>IF(ISBLANK('Prediction Log'!$N228), "",IF(AND('Prediction Log'!$T228="Y", 'Prediction Log'!$U228="Y"), "Y", "N"))</f>
        <v/>
      </c>
      <c r="W228" s="54" t="str">
        <f>IF(ISBLANK('Prediction Log'!$N228),"",IF('Prediction Log'!$M228='Prediction Log'!$I228, "Y", "N"))</f>
        <v/>
      </c>
      <c r="X228" s="54" t="str">
        <f>IF(ISBLANK('Prediction Log'!$N228), "", IF(Table3[[#This Row],[Home Team Covered Market]]=Games!H228, "Y", "N"))</f>
        <v/>
      </c>
      <c r="Y228" s="55" t="str">
        <f>IF(ISBLANK('Prediction Log'!$N228), "",IF('Prediction Log'!$J228='Prediction Log'!$M228, "Y", "N"))</f>
        <v/>
      </c>
      <c r="Z228" s="54" t="str">
        <f>IF(ISBLANK('Prediction Log'!$N228), "",IF('Prediction Log'!$I228&lt;&gt;'Prediction Log'!$M228, "N",IF(AND('Prediction Log'!$E228&gt;0, 'Prediction Log'!$P228&gt;'Prediction Log'!$E228, 'Prediction Log'!$I228='Prediction Log'!$C228), "Y", IF(AND('Prediction Log'!$E228&lt;0, 'Prediction Log'!$P228&lt;'Prediction Log'!$E228,'Prediction Log'!$I228='Prediction Log'!$B228 ), "Y", IF('Prediction Log'!$P228='Prediction Log'!$E228, "PUSH", "N")))))</f>
        <v/>
      </c>
      <c r="AA228" s="54" t="str">
        <f>IF(ISBLANK('Prediction Log'!$N228), "",IF(AND('Prediction Log'!$W228="Y", 'Prediction Log'!$X228="Y"), "Y", "N"))</f>
        <v/>
      </c>
      <c r="AB228" s="53" t="str">
        <f>IF(ISBLANK('Prediction Log'!$N228), "",IF('Prediction Log'!$D228&gt;0, 'Prediction Log'!$P228-'Prediction Log'!$D228, IF('Prediction Log'!$D228&lt;0, -'Prediction Log'!$P228+'Prediction Log'!$D228, "NA")))</f>
        <v/>
      </c>
      <c r="AC228" s="53" t="str">
        <f>IF(ISBLANK('Prediction Log'!$N228), "",ABS('Prediction Log'!$AB228))</f>
        <v/>
      </c>
      <c r="AD228" s="54" t="str">
        <f>IF(ISBLANK('Prediction Log'!$N228), "",IF('Prediction Log'!$E228&gt;0, 'Prediction Log'!$P228-'Prediction Log'!$E228, IF('Prediction Log'!$E228&lt;0, -'Prediction Log'!$P228+'Prediction Log'!$E228, "NA")))</f>
        <v/>
      </c>
      <c r="AE228" s="54" t="str">
        <f>IF(ISBLANK('Prediction Log'!$N228), "",ABS('Prediction Log'!$AD228))</f>
        <v/>
      </c>
    </row>
    <row r="229" spans="1:31" x14ac:dyDescent="0.45">
      <c r="A229" s="56" t="str">
        <f>IF(ISBLANK(Games!$B229), "",Games!A229)</f>
        <v/>
      </c>
      <c r="B229" s="56" t="str">
        <f>IF(ISBLANK(Games!$B229), "",Games!B229)</f>
        <v/>
      </c>
      <c r="C229" s="56" t="str">
        <f>IF(ISBLANK(Games!$B229), "",Games!C229)</f>
        <v/>
      </c>
      <c r="D229" s="57" t="str">
        <f>IF(ISBLANK(Games!$B229), "",Games!D229)</f>
        <v/>
      </c>
      <c r="E229" s="57" t="str">
        <f>IF(ISBLANK(Games!$B229), "",Games!E229)</f>
        <v/>
      </c>
      <c r="F229" s="45" t="e">
        <f>'Calc - Win Probability'!N229</f>
        <v>#N/A</v>
      </c>
      <c r="G229" s="23" t="str">
        <f>Games!H229</f>
        <v/>
      </c>
      <c r="H229" s="46" t="str">
        <f>IF(ISBLANK(Games!B229), "", IF('Prediction Log'!$D229&lt;0, 'Prediction Log'!$B229, 'Prediction Log'!$C229))</f>
        <v/>
      </c>
      <c r="I229" s="47" t="str">
        <f>IF(ISBLANK(Games!$B229), "",Games!F229)</f>
        <v/>
      </c>
      <c r="J229" s="47" t="e">
        <f>IF('Prediction Log'!$F229&gt;0.5, 'Prediction Log'!$B229, IF('Prediction Log'!$F229&lt;0.5, 'Prediction Log'!$C229, "PICK"))</f>
        <v>#N/A</v>
      </c>
      <c r="K229" s="48" t="str">
        <f>IF(ISBLANK(Games!B229), "",IF('Prediction Log'!$J229='Prediction Log'!$B229, 'Prediction Log'!$F229, 1-'Prediction Log'!$F229))</f>
        <v/>
      </c>
      <c r="L229" s="49" t="str">
        <f>IF(ISBLANK(Games!$B229), "",Games!I229)</f>
        <v/>
      </c>
      <c r="M229" s="60" t="str">
        <f>IF(ISBLANK(Table3[[#This Row],[Home Final]]), "",IF(Table3[[#This Row],[Home Final]]&gt;Table3[[#This Row],[Away Final]],Table3[[#This Row],[Home]],Table3[[#This Row],[Away]]))</f>
        <v/>
      </c>
      <c r="N229" s="50"/>
      <c r="O229" s="50"/>
      <c r="P229" s="21" t="str">
        <f>IF(ISBLANK('Prediction Log'!$N229), "",'Prediction Log'!$O229-'Prediction Log'!$N229)</f>
        <v/>
      </c>
      <c r="Q229" s="51" t="str">
        <f>IF(ISBLANK('Prediction Log'!$N229), "",IF('Prediction Log'!$M229&lt;&gt;'Prediction Log'!$H229, "Y", IF(AND('Prediction Log'!$M229='Prediction Log'!$H229, ABS((-1*'Prediction Log'!$P229))&gt;ABS('Prediction Log'!$D229)), "Y", IF('Prediction Log'!$D229='Prediction Log'!$P229, "PUSH", "N"))))</f>
        <v/>
      </c>
      <c r="R229" s="52" t="str">
        <f>IF(ISBLANK('Prediction Log'!$N229), "",IF('Prediction Log'!$P229&lt;'Prediction Log'!$D229, "Y", IF('Prediction Log'!$P229='Prediction Log'!$D229, "PUSH", "N")))</f>
        <v/>
      </c>
      <c r="S229" s="52" t="str">
        <f>IF(ISBLANK('Prediction Log'!$N229), "",IF('Prediction Log'!$P229&lt;'Prediction Log'!$E229, "Y", IF('Prediction Log'!$P229='Prediction Log'!$E229, "PUSH", "N")))</f>
        <v/>
      </c>
      <c r="T229" s="53" t="str">
        <f>IF(ISBLANK('Prediction Log'!$N229),"",IF('Prediction Log'!$M229='Prediction Log'!$H229, "Y", "N"))</f>
        <v/>
      </c>
      <c r="U229" s="53" t="str">
        <f>Table3[[#This Row],[Home Team Covered Market]]</f>
        <v/>
      </c>
      <c r="V229" s="53" t="str">
        <f>IF(ISBLANK('Prediction Log'!$N229), "",IF(AND('Prediction Log'!$T229="Y", 'Prediction Log'!$U229="Y"), "Y", "N"))</f>
        <v/>
      </c>
      <c r="W229" s="54" t="str">
        <f>IF(ISBLANK('Prediction Log'!$N229),"",IF('Prediction Log'!$M229='Prediction Log'!$I229, "Y", "N"))</f>
        <v/>
      </c>
      <c r="X229" s="54" t="str">
        <f>IF(ISBLANK('Prediction Log'!$N229), "", IF(Table3[[#This Row],[Home Team Covered Market]]=Games!H229, "Y", "N"))</f>
        <v/>
      </c>
      <c r="Y229" s="55" t="str">
        <f>IF(ISBLANK('Prediction Log'!$N229), "",IF('Prediction Log'!$J229='Prediction Log'!$M229, "Y", "N"))</f>
        <v/>
      </c>
      <c r="Z229" s="54" t="str">
        <f>IF(ISBLANK('Prediction Log'!$N229), "",IF('Prediction Log'!$I229&lt;&gt;'Prediction Log'!$M229, "N",IF(AND('Prediction Log'!$E229&gt;0, 'Prediction Log'!$P229&gt;'Prediction Log'!$E229, 'Prediction Log'!$I229='Prediction Log'!$C229), "Y", IF(AND('Prediction Log'!$E229&lt;0, 'Prediction Log'!$P229&lt;'Prediction Log'!$E229,'Prediction Log'!$I229='Prediction Log'!$B229 ), "Y", IF('Prediction Log'!$P229='Prediction Log'!$E229, "PUSH", "N")))))</f>
        <v/>
      </c>
      <c r="AA229" s="54" t="str">
        <f>IF(ISBLANK('Prediction Log'!$N229), "",IF(AND('Prediction Log'!$W229="Y", 'Prediction Log'!$X229="Y"), "Y", "N"))</f>
        <v/>
      </c>
      <c r="AB229" s="53" t="str">
        <f>IF(ISBLANK('Prediction Log'!$N229), "",IF('Prediction Log'!$D229&gt;0, 'Prediction Log'!$P229-'Prediction Log'!$D229, IF('Prediction Log'!$D229&lt;0, -'Prediction Log'!$P229+'Prediction Log'!$D229, "NA")))</f>
        <v/>
      </c>
      <c r="AC229" s="53" t="str">
        <f>IF(ISBLANK('Prediction Log'!$N229), "",ABS('Prediction Log'!$AB229))</f>
        <v/>
      </c>
      <c r="AD229" s="54" t="str">
        <f>IF(ISBLANK('Prediction Log'!$N229), "",IF('Prediction Log'!$E229&gt;0, 'Prediction Log'!$P229-'Prediction Log'!$E229, IF('Prediction Log'!$E229&lt;0, -'Prediction Log'!$P229+'Prediction Log'!$E229, "NA")))</f>
        <v/>
      </c>
      <c r="AE229" s="54" t="str">
        <f>IF(ISBLANK('Prediction Log'!$N229), "",ABS('Prediction Log'!$AD229))</f>
        <v/>
      </c>
    </row>
    <row r="230" spans="1:31" x14ac:dyDescent="0.45">
      <c r="A230" s="43" t="str">
        <f>IF(ISBLANK(Games!$B230), "",Games!A230)</f>
        <v/>
      </c>
      <c r="B230" s="43" t="str">
        <f>IF(ISBLANK(Games!$B230), "",Games!B230)</f>
        <v/>
      </c>
      <c r="C230" s="43" t="str">
        <f>IF(ISBLANK(Games!$B230), "",Games!C230)</f>
        <v/>
      </c>
      <c r="D230" s="44" t="str">
        <f>IF(ISBLANK(Games!$B230), "",Games!D230)</f>
        <v/>
      </c>
      <c r="E230" s="44" t="str">
        <f>IF(ISBLANK(Games!$B230), "",Games!E230)</f>
        <v/>
      </c>
      <c r="F230" s="45" t="e">
        <f>'Calc - Win Probability'!N230</f>
        <v>#N/A</v>
      </c>
      <c r="G230" s="23" t="str">
        <f>Games!H230</f>
        <v/>
      </c>
      <c r="H230" s="46" t="str">
        <f>IF(ISBLANK(Games!B230), "", IF('Prediction Log'!$D230&lt;0, 'Prediction Log'!$B230, 'Prediction Log'!$C230))</f>
        <v/>
      </c>
      <c r="I230" s="47" t="str">
        <f>IF(ISBLANK(Games!$B230), "",Games!F230)</f>
        <v/>
      </c>
      <c r="J230" s="47" t="e">
        <f>IF('Prediction Log'!$F230&gt;0.5, 'Prediction Log'!$B230, IF('Prediction Log'!$F230&lt;0.5, 'Prediction Log'!$C230, "PICK"))</f>
        <v>#N/A</v>
      </c>
      <c r="K230" s="48" t="str">
        <f>IF(ISBLANK(Games!B230), "",IF('Prediction Log'!$J230='Prediction Log'!$B230, 'Prediction Log'!$F230, 1-'Prediction Log'!$F230))</f>
        <v/>
      </c>
      <c r="L230" s="49" t="str">
        <f>IF(ISBLANK(Games!$B230), "",Games!I230)</f>
        <v/>
      </c>
      <c r="M230" s="60" t="str">
        <f>IF(ISBLANK(Table3[[#This Row],[Home Final]]), "",IF(Table3[[#This Row],[Home Final]]&gt;Table3[[#This Row],[Away Final]],Table3[[#This Row],[Home]],Table3[[#This Row],[Away]]))</f>
        <v/>
      </c>
      <c r="N230" s="50"/>
      <c r="O230" s="50"/>
      <c r="P230" s="21" t="str">
        <f>IF(ISBLANK('Prediction Log'!$N230), "",'Prediction Log'!$O230-'Prediction Log'!$N230)</f>
        <v/>
      </c>
      <c r="Q230" s="51" t="str">
        <f>IF(ISBLANK('Prediction Log'!$N230), "",IF('Prediction Log'!$M230&lt;&gt;'Prediction Log'!$H230, "Y", IF(AND('Prediction Log'!$M230='Prediction Log'!$H230, ABS((-1*'Prediction Log'!$P230))&gt;ABS('Prediction Log'!$D230)), "Y", IF('Prediction Log'!$D230='Prediction Log'!$P230, "PUSH", "N"))))</f>
        <v/>
      </c>
      <c r="R230" s="52" t="str">
        <f>IF(ISBLANK('Prediction Log'!$N230), "",IF('Prediction Log'!$P230&lt;'Prediction Log'!$D230, "Y", IF('Prediction Log'!$P230='Prediction Log'!$D230, "PUSH", "N")))</f>
        <v/>
      </c>
      <c r="S230" s="52" t="str">
        <f>IF(ISBLANK('Prediction Log'!$N230), "",IF('Prediction Log'!$P230&lt;'Prediction Log'!$E230, "Y", IF('Prediction Log'!$P230='Prediction Log'!$E230, "PUSH", "N")))</f>
        <v/>
      </c>
      <c r="T230" s="53" t="str">
        <f>IF(ISBLANK('Prediction Log'!$N230),"",IF('Prediction Log'!$M230='Prediction Log'!$H230, "Y", "N"))</f>
        <v/>
      </c>
      <c r="U230" s="53" t="str">
        <f>Table3[[#This Row],[Home Team Covered Market]]</f>
        <v/>
      </c>
      <c r="V230" s="53" t="str">
        <f>IF(ISBLANK('Prediction Log'!$N230), "",IF(AND('Prediction Log'!$T230="Y", 'Prediction Log'!$U230="Y"), "Y", "N"))</f>
        <v/>
      </c>
      <c r="W230" s="54" t="str">
        <f>IF(ISBLANK('Prediction Log'!$N230),"",IF('Prediction Log'!$M230='Prediction Log'!$I230, "Y", "N"))</f>
        <v/>
      </c>
      <c r="X230" s="54" t="str">
        <f>IF(ISBLANK('Prediction Log'!$N230), "", IF(Table3[[#This Row],[Home Team Covered Market]]=Games!H230, "Y", "N"))</f>
        <v/>
      </c>
      <c r="Y230" s="55" t="str">
        <f>IF(ISBLANK('Prediction Log'!$N230), "",IF('Prediction Log'!$J230='Prediction Log'!$M230, "Y", "N"))</f>
        <v/>
      </c>
      <c r="Z230" s="54" t="str">
        <f>IF(ISBLANK('Prediction Log'!$N230), "",IF('Prediction Log'!$I230&lt;&gt;'Prediction Log'!$M230, "N",IF(AND('Prediction Log'!$E230&gt;0, 'Prediction Log'!$P230&gt;'Prediction Log'!$E230, 'Prediction Log'!$I230='Prediction Log'!$C230), "Y", IF(AND('Prediction Log'!$E230&lt;0, 'Prediction Log'!$P230&lt;'Prediction Log'!$E230,'Prediction Log'!$I230='Prediction Log'!$B230 ), "Y", IF('Prediction Log'!$P230='Prediction Log'!$E230, "PUSH", "N")))))</f>
        <v/>
      </c>
      <c r="AA230" s="54" t="str">
        <f>IF(ISBLANK('Prediction Log'!$N230), "",IF(AND('Prediction Log'!$W230="Y", 'Prediction Log'!$X230="Y"), "Y", "N"))</f>
        <v/>
      </c>
      <c r="AB230" s="53" t="str">
        <f>IF(ISBLANK('Prediction Log'!$N230), "",IF('Prediction Log'!$D230&gt;0, 'Prediction Log'!$P230-'Prediction Log'!$D230, IF('Prediction Log'!$D230&lt;0, -'Prediction Log'!$P230+'Prediction Log'!$D230, "NA")))</f>
        <v/>
      </c>
      <c r="AC230" s="53" t="str">
        <f>IF(ISBLANK('Prediction Log'!$N230), "",ABS('Prediction Log'!$AB230))</f>
        <v/>
      </c>
      <c r="AD230" s="54" t="str">
        <f>IF(ISBLANK('Prediction Log'!$N230), "",IF('Prediction Log'!$E230&gt;0, 'Prediction Log'!$P230-'Prediction Log'!$E230, IF('Prediction Log'!$E230&lt;0, -'Prediction Log'!$P230+'Prediction Log'!$E230, "NA")))</f>
        <v/>
      </c>
      <c r="AE230" s="54" t="str">
        <f>IF(ISBLANK('Prediction Log'!$N230), "",ABS('Prediction Log'!$AD230))</f>
        <v/>
      </c>
    </row>
    <row r="231" spans="1:31" x14ac:dyDescent="0.45">
      <c r="A231" s="56" t="str">
        <f>IF(ISBLANK(Games!$B231), "",Games!A231)</f>
        <v/>
      </c>
      <c r="B231" s="56" t="str">
        <f>IF(ISBLANK(Games!$B231), "",Games!B231)</f>
        <v/>
      </c>
      <c r="C231" s="56" t="str">
        <f>IF(ISBLANK(Games!$B231), "",Games!C231)</f>
        <v/>
      </c>
      <c r="D231" s="57" t="str">
        <f>IF(ISBLANK(Games!$B231), "",Games!D231)</f>
        <v/>
      </c>
      <c r="E231" s="57" t="str">
        <f>IF(ISBLANK(Games!$B231), "",Games!E231)</f>
        <v/>
      </c>
      <c r="F231" s="45" t="e">
        <f>'Calc - Win Probability'!N231</f>
        <v>#N/A</v>
      </c>
      <c r="G231" s="23" t="str">
        <f>Games!H231</f>
        <v/>
      </c>
      <c r="H231" s="46" t="str">
        <f>IF(ISBLANK(Games!B231), "", IF('Prediction Log'!$D231&lt;0, 'Prediction Log'!$B231, 'Prediction Log'!$C231))</f>
        <v/>
      </c>
      <c r="I231" s="47" t="str">
        <f>IF(ISBLANK(Games!$B231), "",Games!F231)</f>
        <v/>
      </c>
      <c r="J231" s="47" t="e">
        <f>IF('Prediction Log'!$F231&gt;0.5, 'Prediction Log'!$B231, IF('Prediction Log'!$F231&lt;0.5, 'Prediction Log'!$C231, "PICK"))</f>
        <v>#N/A</v>
      </c>
      <c r="K231" s="48" t="str">
        <f>IF(ISBLANK(Games!B231), "",IF('Prediction Log'!$J231='Prediction Log'!$B231, 'Prediction Log'!$F231, 1-'Prediction Log'!$F231))</f>
        <v/>
      </c>
      <c r="L231" s="49" t="str">
        <f>IF(ISBLANK(Games!$B231), "",Games!I231)</f>
        <v/>
      </c>
      <c r="M231" s="60" t="str">
        <f>IF(ISBLANK(Table3[[#This Row],[Home Final]]), "",IF(Table3[[#This Row],[Home Final]]&gt;Table3[[#This Row],[Away Final]],Table3[[#This Row],[Home]],Table3[[#This Row],[Away]]))</f>
        <v/>
      </c>
      <c r="N231" s="50"/>
      <c r="O231" s="50"/>
      <c r="P231" s="21" t="str">
        <f>IF(ISBLANK('Prediction Log'!$N231), "",'Prediction Log'!$O231-'Prediction Log'!$N231)</f>
        <v/>
      </c>
      <c r="Q231" s="51" t="str">
        <f>IF(ISBLANK('Prediction Log'!$N231), "",IF('Prediction Log'!$M231&lt;&gt;'Prediction Log'!$H231, "Y", IF(AND('Prediction Log'!$M231='Prediction Log'!$H231, ABS((-1*'Prediction Log'!$P231))&gt;ABS('Prediction Log'!$D231)), "Y", IF('Prediction Log'!$D231='Prediction Log'!$P231, "PUSH", "N"))))</f>
        <v/>
      </c>
      <c r="R231" s="52" t="str">
        <f>IF(ISBLANK('Prediction Log'!$N231), "",IF('Prediction Log'!$P231&lt;'Prediction Log'!$D231, "Y", IF('Prediction Log'!$P231='Prediction Log'!$D231, "PUSH", "N")))</f>
        <v/>
      </c>
      <c r="S231" s="52" t="str">
        <f>IF(ISBLANK('Prediction Log'!$N231), "",IF('Prediction Log'!$P231&lt;'Prediction Log'!$E231, "Y", IF('Prediction Log'!$P231='Prediction Log'!$E231, "PUSH", "N")))</f>
        <v/>
      </c>
      <c r="T231" s="53" t="str">
        <f>IF(ISBLANK('Prediction Log'!$N231),"",IF('Prediction Log'!$M231='Prediction Log'!$H231, "Y", "N"))</f>
        <v/>
      </c>
      <c r="U231" s="53" t="str">
        <f>Table3[[#This Row],[Home Team Covered Market]]</f>
        <v/>
      </c>
      <c r="V231" s="53" t="str">
        <f>IF(ISBLANK('Prediction Log'!$N231), "",IF(AND('Prediction Log'!$T231="Y", 'Prediction Log'!$U231="Y"), "Y", "N"))</f>
        <v/>
      </c>
      <c r="W231" s="54" t="str">
        <f>IF(ISBLANK('Prediction Log'!$N231),"",IF('Prediction Log'!$M231='Prediction Log'!$I231, "Y", "N"))</f>
        <v/>
      </c>
      <c r="X231" s="54" t="str">
        <f>IF(ISBLANK('Prediction Log'!$N231), "", IF(Table3[[#This Row],[Home Team Covered Market]]=Games!H231, "Y", "N"))</f>
        <v/>
      </c>
      <c r="Y231" s="55" t="str">
        <f>IF(ISBLANK('Prediction Log'!$N231), "",IF('Prediction Log'!$J231='Prediction Log'!$M231, "Y", "N"))</f>
        <v/>
      </c>
      <c r="Z231" s="54" t="str">
        <f>IF(ISBLANK('Prediction Log'!$N231), "",IF('Prediction Log'!$I231&lt;&gt;'Prediction Log'!$M231, "N",IF(AND('Prediction Log'!$E231&gt;0, 'Prediction Log'!$P231&gt;'Prediction Log'!$E231, 'Prediction Log'!$I231='Prediction Log'!$C231), "Y", IF(AND('Prediction Log'!$E231&lt;0, 'Prediction Log'!$P231&lt;'Prediction Log'!$E231,'Prediction Log'!$I231='Prediction Log'!$B231 ), "Y", IF('Prediction Log'!$P231='Prediction Log'!$E231, "PUSH", "N")))))</f>
        <v/>
      </c>
      <c r="AA231" s="54" t="str">
        <f>IF(ISBLANK('Prediction Log'!$N231), "",IF(AND('Prediction Log'!$W231="Y", 'Prediction Log'!$X231="Y"), "Y", "N"))</f>
        <v/>
      </c>
      <c r="AB231" s="53" t="str">
        <f>IF(ISBLANK('Prediction Log'!$N231), "",IF('Prediction Log'!$D231&gt;0, 'Prediction Log'!$P231-'Prediction Log'!$D231, IF('Prediction Log'!$D231&lt;0, -'Prediction Log'!$P231+'Prediction Log'!$D231, "NA")))</f>
        <v/>
      </c>
      <c r="AC231" s="53" t="str">
        <f>IF(ISBLANK('Prediction Log'!$N231), "",ABS('Prediction Log'!$AB231))</f>
        <v/>
      </c>
      <c r="AD231" s="54" t="str">
        <f>IF(ISBLANK('Prediction Log'!$N231), "",IF('Prediction Log'!$E231&gt;0, 'Prediction Log'!$P231-'Prediction Log'!$E231, IF('Prediction Log'!$E231&lt;0, -'Prediction Log'!$P231+'Prediction Log'!$E231, "NA")))</f>
        <v/>
      </c>
      <c r="AE231" s="54" t="str">
        <f>IF(ISBLANK('Prediction Log'!$N231), "",ABS('Prediction Log'!$AD231))</f>
        <v/>
      </c>
    </row>
    <row r="232" spans="1:31" x14ac:dyDescent="0.45">
      <c r="A232" s="43" t="str">
        <f>IF(ISBLANK(Games!$B232), "",Games!A232)</f>
        <v/>
      </c>
      <c r="B232" s="43" t="str">
        <f>IF(ISBLANK(Games!$B232), "",Games!B232)</f>
        <v/>
      </c>
      <c r="C232" s="43" t="str">
        <f>IF(ISBLANK(Games!$B232), "",Games!C232)</f>
        <v/>
      </c>
      <c r="D232" s="44" t="str">
        <f>IF(ISBLANK(Games!$B232), "",Games!D232)</f>
        <v/>
      </c>
      <c r="E232" s="44" t="str">
        <f>IF(ISBLANK(Games!$B232), "",Games!E232)</f>
        <v/>
      </c>
      <c r="F232" s="45" t="e">
        <f>'Calc - Win Probability'!N232</f>
        <v>#N/A</v>
      </c>
      <c r="G232" s="23" t="str">
        <f>Games!H232</f>
        <v/>
      </c>
      <c r="H232" s="46" t="str">
        <f>IF(ISBLANK(Games!B232), "", IF('Prediction Log'!$D232&lt;0, 'Prediction Log'!$B232, 'Prediction Log'!$C232))</f>
        <v/>
      </c>
      <c r="I232" s="47" t="str">
        <f>IF(ISBLANK(Games!$B232), "",Games!F232)</f>
        <v/>
      </c>
      <c r="J232" s="47" t="e">
        <f>IF('Prediction Log'!$F232&gt;0.5, 'Prediction Log'!$B232, IF('Prediction Log'!$F232&lt;0.5, 'Prediction Log'!$C232, "PICK"))</f>
        <v>#N/A</v>
      </c>
      <c r="K232" s="48" t="str">
        <f>IF(ISBLANK(Games!B232), "",IF('Prediction Log'!$J232='Prediction Log'!$B232, 'Prediction Log'!$F232, 1-'Prediction Log'!$F232))</f>
        <v/>
      </c>
      <c r="L232" s="49" t="str">
        <f>IF(ISBLANK(Games!$B232), "",Games!I232)</f>
        <v/>
      </c>
      <c r="M232" s="60" t="str">
        <f>IF(ISBLANK(Table3[[#This Row],[Home Final]]), "",IF(Table3[[#This Row],[Home Final]]&gt;Table3[[#This Row],[Away Final]],Table3[[#This Row],[Home]],Table3[[#This Row],[Away]]))</f>
        <v/>
      </c>
      <c r="N232" s="50"/>
      <c r="O232" s="50"/>
      <c r="P232" s="21" t="str">
        <f>IF(ISBLANK('Prediction Log'!$N232), "",'Prediction Log'!$O232-'Prediction Log'!$N232)</f>
        <v/>
      </c>
      <c r="Q232" s="51" t="str">
        <f>IF(ISBLANK('Prediction Log'!$N232), "",IF('Prediction Log'!$M232&lt;&gt;'Prediction Log'!$H232, "Y", IF(AND('Prediction Log'!$M232='Prediction Log'!$H232, ABS((-1*'Prediction Log'!$P232))&gt;ABS('Prediction Log'!$D232)), "Y", IF('Prediction Log'!$D232='Prediction Log'!$P232, "PUSH", "N"))))</f>
        <v/>
      </c>
      <c r="R232" s="52" t="str">
        <f>IF(ISBLANK('Prediction Log'!$N232), "",IF('Prediction Log'!$P232&lt;'Prediction Log'!$D232, "Y", IF('Prediction Log'!$P232='Prediction Log'!$D232, "PUSH", "N")))</f>
        <v/>
      </c>
      <c r="S232" s="52" t="str">
        <f>IF(ISBLANK('Prediction Log'!$N232), "",IF('Prediction Log'!$P232&lt;'Prediction Log'!$E232, "Y", IF('Prediction Log'!$P232='Prediction Log'!$E232, "PUSH", "N")))</f>
        <v/>
      </c>
      <c r="T232" s="53" t="str">
        <f>IF(ISBLANK('Prediction Log'!$N232),"",IF('Prediction Log'!$M232='Prediction Log'!$H232, "Y", "N"))</f>
        <v/>
      </c>
      <c r="U232" s="53" t="str">
        <f>Table3[[#This Row],[Home Team Covered Market]]</f>
        <v/>
      </c>
      <c r="V232" s="53" t="str">
        <f>IF(ISBLANK('Prediction Log'!$N232), "",IF(AND('Prediction Log'!$T232="Y", 'Prediction Log'!$U232="Y"), "Y", "N"))</f>
        <v/>
      </c>
      <c r="W232" s="54" t="str">
        <f>IF(ISBLANK('Prediction Log'!$N232),"",IF('Prediction Log'!$M232='Prediction Log'!$I232, "Y", "N"))</f>
        <v/>
      </c>
      <c r="X232" s="54" t="str">
        <f>IF(ISBLANK('Prediction Log'!$N232), "", IF(Table3[[#This Row],[Home Team Covered Market]]=Games!H232, "Y", "N"))</f>
        <v/>
      </c>
      <c r="Y232" s="55" t="str">
        <f>IF(ISBLANK('Prediction Log'!$N232), "",IF('Prediction Log'!$J232='Prediction Log'!$M232, "Y", "N"))</f>
        <v/>
      </c>
      <c r="Z232" s="54" t="str">
        <f>IF(ISBLANK('Prediction Log'!$N232), "",IF('Prediction Log'!$I232&lt;&gt;'Prediction Log'!$M232, "N",IF(AND('Prediction Log'!$E232&gt;0, 'Prediction Log'!$P232&gt;'Prediction Log'!$E232, 'Prediction Log'!$I232='Prediction Log'!$C232), "Y", IF(AND('Prediction Log'!$E232&lt;0, 'Prediction Log'!$P232&lt;'Prediction Log'!$E232,'Prediction Log'!$I232='Prediction Log'!$B232 ), "Y", IF('Prediction Log'!$P232='Prediction Log'!$E232, "PUSH", "N")))))</f>
        <v/>
      </c>
      <c r="AA232" s="54" t="str">
        <f>IF(ISBLANK('Prediction Log'!$N232), "",IF(AND('Prediction Log'!$W232="Y", 'Prediction Log'!$X232="Y"), "Y", "N"))</f>
        <v/>
      </c>
      <c r="AB232" s="53" t="str">
        <f>IF(ISBLANK('Prediction Log'!$N232), "",IF('Prediction Log'!$D232&gt;0, 'Prediction Log'!$P232-'Prediction Log'!$D232, IF('Prediction Log'!$D232&lt;0, -'Prediction Log'!$P232+'Prediction Log'!$D232, "NA")))</f>
        <v/>
      </c>
      <c r="AC232" s="53" t="str">
        <f>IF(ISBLANK('Prediction Log'!$N232), "",ABS('Prediction Log'!$AB232))</f>
        <v/>
      </c>
      <c r="AD232" s="54" t="str">
        <f>IF(ISBLANK('Prediction Log'!$N232), "",IF('Prediction Log'!$E232&gt;0, 'Prediction Log'!$P232-'Prediction Log'!$E232, IF('Prediction Log'!$E232&lt;0, -'Prediction Log'!$P232+'Prediction Log'!$E232, "NA")))</f>
        <v/>
      </c>
      <c r="AE232" s="54" t="str">
        <f>IF(ISBLANK('Prediction Log'!$N232), "",ABS('Prediction Log'!$AD232))</f>
        <v/>
      </c>
    </row>
    <row r="233" spans="1:31" x14ac:dyDescent="0.45">
      <c r="A233" s="56" t="str">
        <f>IF(ISBLANK(Games!$B233), "",Games!A233)</f>
        <v/>
      </c>
      <c r="B233" s="56" t="str">
        <f>IF(ISBLANK(Games!$B233), "",Games!B233)</f>
        <v/>
      </c>
      <c r="C233" s="56" t="str">
        <f>IF(ISBLANK(Games!$B233), "",Games!C233)</f>
        <v/>
      </c>
      <c r="D233" s="57" t="str">
        <f>IF(ISBLANK(Games!$B233), "",Games!D233)</f>
        <v/>
      </c>
      <c r="E233" s="57" t="str">
        <f>IF(ISBLANK(Games!$B233), "",Games!E233)</f>
        <v/>
      </c>
      <c r="F233" s="45" t="e">
        <f>'Calc - Win Probability'!N233</f>
        <v>#N/A</v>
      </c>
      <c r="G233" s="23" t="str">
        <f>Games!H233</f>
        <v/>
      </c>
      <c r="H233" s="46" t="str">
        <f>IF(ISBLANK(Games!B233), "", IF('Prediction Log'!$D233&lt;0, 'Prediction Log'!$B233, 'Prediction Log'!$C233))</f>
        <v/>
      </c>
      <c r="I233" s="47" t="str">
        <f>IF(ISBLANK(Games!$B233), "",Games!F233)</f>
        <v/>
      </c>
      <c r="J233" s="47" t="e">
        <f>IF('Prediction Log'!$F233&gt;0.5, 'Prediction Log'!$B233, IF('Prediction Log'!$F233&lt;0.5, 'Prediction Log'!$C233, "PICK"))</f>
        <v>#N/A</v>
      </c>
      <c r="K233" s="48" t="str">
        <f>IF(ISBLANK(Games!B233), "",IF('Prediction Log'!$J233='Prediction Log'!$B233, 'Prediction Log'!$F233, 1-'Prediction Log'!$F233))</f>
        <v/>
      </c>
      <c r="L233" s="49" t="str">
        <f>IF(ISBLANK(Games!$B233), "",Games!I233)</f>
        <v/>
      </c>
      <c r="M233" s="60" t="str">
        <f>IF(ISBLANK(Table3[[#This Row],[Home Final]]), "",IF(Table3[[#This Row],[Home Final]]&gt;Table3[[#This Row],[Away Final]],Table3[[#This Row],[Home]],Table3[[#This Row],[Away]]))</f>
        <v/>
      </c>
      <c r="N233" s="50"/>
      <c r="O233" s="50"/>
      <c r="P233" s="21" t="str">
        <f>IF(ISBLANK('Prediction Log'!$N233), "",'Prediction Log'!$O233-'Prediction Log'!$N233)</f>
        <v/>
      </c>
      <c r="Q233" s="51" t="str">
        <f>IF(ISBLANK('Prediction Log'!$N233), "",IF('Prediction Log'!$M233&lt;&gt;'Prediction Log'!$H233, "Y", IF(AND('Prediction Log'!$M233='Prediction Log'!$H233, ABS((-1*'Prediction Log'!$P233))&gt;ABS('Prediction Log'!$D233)), "Y", IF('Prediction Log'!$D233='Prediction Log'!$P233, "PUSH", "N"))))</f>
        <v/>
      </c>
      <c r="R233" s="52" t="str">
        <f>IF(ISBLANK('Prediction Log'!$N233), "",IF('Prediction Log'!$P233&lt;'Prediction Log'!$D233, "Y", IF('Prediction Log'!$P233='Prediction Log'!$D233, "PUSH", "N")))</f>
        <v/>
      </c>
      <c r="S233" s="52" t="str">
        <f>IF(ISBLANK('Prediction Log'!$N233), "",IF('Prediction Log'!$P233&lt;'Prediction Log'!$E233, "Y", IF('Prediction Log'!$P233='Prediction Log'!$E233, "PUSH", "N")))</f>
        <v/>
      </c>
      <c r="T233" s="53" t="str">
        <f>IF(ISBLANK('Prediction Log'!$N233),"",IF('Prediction Log'!$M233='Prediction Log'!$H233, "Y", "N"))</f>
        <v/>
      </c>
      <c r="U233" s="53" t="str">
        <f>Table3[[#This Row],[Home Team Covered Market]]</f>
        <v/>
      </c>
      <c r="V233" s="53" t="str">
        <f>IF(ISBLANK('Prediction Log'!$N233), "",IF(AND('Prediction Log'!$T233="Y", 'Prediction Log'!$U233="Y"), "Y", "N"))</f>
        <v/>
      </c>
      <c r="W233" s="54" t="str">
        <f>IF(ISBLANK('Prediction Log'!$N233),"",IF('Prediction Log'!$M233='Prediction Log'!$I233, "Y", "N"))</f>
        <v/>
      </c>
      <c r="X233" s="54" t="str">
        <f>IF(ISBLANK('Prediction Log'!$N233), "", IF(Table3[[#This Row],[Home Team Covered Market]]=Games!H233, "Y", "N"))</f>
        <v/>
      </c>
      <c r="Y233" s="55" t="str">
        <f>IF(ISBLANK('Prediction Log'!$N233), "",IF('Prediction Log'!$J233='Prediction Log'!$M233, "Y", "N"))</f>
        <v/>
      </c>
      <c r="Z233" s="54" t="str">
        <f>IF(ISBLANK('Prediction Log'!$N233), "",IF('Prediction Log'!$I233&lt;&gt;'Prediction Log'!$M233, "N",IF(AND('Prediction Log'!$E233&gt;0, 'Prediction Log'!$P233&gt;'Prediction Log'!$E233, 'Prediction Log'!$I233='Prediction Log'!$C233), "Y", IF(AND('Prediction Log'!$E233&lt;0, 'Prediction Log'!$P233&lt;'Prediction Log'!$E233,'Prediction Log'!$I233='Prediction Log'!$B233 ), "Y", IF('Prediction Log'!$P233='Prediction Log'!$E233, "PUSH", "N")))))</f>
        <v/>
      </c>
      <c r="AA233" s="54" t="str">
        <f>IF(ISBLANK('Prediction Log'!$N233), "",IF(AND('Prediction Log'!$W233="Y", 'Prediction Log'!$X233="Y"), "Y", "N"))</f>
        <v/>
      </c>
      <c r="AB233" s="53" t="str">
        <f>IF(ISBLANK('Prediction Log'!$N233), "",IF('Prediction Log'!$D233&gt;0, 'Prediction Log'!$P233-'Prediction Log'!$D233, IF('Prediction Log'!$D233&lt;0, -'Prediction Log'!$P233+'Prediction Log'!$D233, "NA")))</f>
        <v/>
      </c>
      <c r="AC233" s="53" t="str">
        <f>IF(ISBLANK('Prediction Log'!$N233), "",ABS('Prediction Log'!$AB233))</f>
        <v/>
      </c>
      <c r="AD233" s="54" t="str">
        <f>IF(ISBLANK('Prediction Log'!$N233), "",IF('Prediction Log'!$E233&gt;0, 'Prediction Log'!$P233-'Prediction Log'!$E233, IF('Prediction Log'!$E233&lt;0, -'Prediction Log'!$P233+'Prediction Log'!$E233, "NA")))</f>
        <v/>
      </c>
      <c r="AE233" s="54" t="str">
        <f>IF(ISBLANK('Prediction Log'!$N233), "",ABS('Prediction Log'!$AD233))</f>
        <v/>
      </c>
    </row>
    <row r="234" spans="1:31" x14ac:dyDescent="0.45">
      <c r="A234" s="43" t="str">
        <f>IF(ISBLANK(Games!$B234), "",Games!A234)</f>
        <v/>
      </c>
      <c r="B234" s="43" t="str">
        <f>IF(ISBLANK(Games!$B234), "",Games!B234)</f>
        <v/>
      </c>
      <c r="C234" s="43" t="str">
        <f>IF(ISBLANK(Games!$B234), "",Games!C234)</f>
        <v/>
      </c>
      <c r="D234" s="44" t="str">
        <f>IF(ISBLANK(Games!$B234), "",Games!D234)</f>
        <v/>
      </c>
      <c r="E234" s="44" t="str">
        <f>IF(ISBLANK(Games!$B234), "",Games!E234)</f>
        <v/>
      </c>
      <c r="F234" s="45" t="e">
        <f>'Calc - Win Probability'!N234</f>
        <v>#N/A</v>
      </c>
      <c r="G234" s="23" t="str">
        <f>Games!H234</f>
        <v/>
      </c>
      <c r="H234" s="46" t="str">
        <f>IF(ISBLANK(Games!B234), "", IF('Prediction Log'!$D234&lt;0, 'Prediction Log'!$B234, 'Prediction Log'!$C234))</f>
        <v/>
      </c>
      <c r="I234" s="47" t="str">
        <f>IF(ISBLANK(Games!$B234), "",Games!F234)</f>
        <v/>
      </c>
      <c r="J234" s="47" t="e">
        <f>IF('Prediction Log'!$F234&gt;0.5, 'Prediction Log'!$B234, IF('Prediction Log'!$F234&lt;0.5, 'Prediction Log'!$C234, "PICK"))</f>
        <v>#N/A</v>
      </c>
      <c r="K234" s="48" t="str">
        <f>IF(ISBLANK(Games!B234), "",IF('Prediction Log'!$J234='Prediction Log'!$B234, 'Prediction Log'!$F234, 1-'Prediction Log'!$F234))</f>
        <v/>
      </c>
      <c r="L234" s="49" t="str">
        <f>IF(ISBLANK(Games!$B234), "",Games!I234)</f>
        <v/>
      </c>
      <c r="M234" s="60" t="str">
        <f>IF(ISBLANK(Table3[[#This Row],[Home Final]]), "",IF(Table3[[#This Row],[Home Final]]&gt;Table3[[#This Row],[Away Final]],Table3[[#This Row],[Home]],Table3[[#This Row],[Away]]))</f>
        <v/>
      </c>
      <c r="N234" s="50"/>
      <c r="O234" s="50"/>
      <c r="P234" s="21" t="str">
        <f>IF(ISBLANK('Prediction Log'!$N234), "",'Prediction Log'!$O234-'Prediction Log'!$N234)</f>
        <v/>
      </c>
      <c r="Q234" s="51" t="str">
        <f>IF(ISBLANK('Prediction Log'!$N234), "",IF('Prediction Log'!$M234&lt;&gt;'Prediction Log'!$H234, "Y", IF(AND('Prediction Log'!$M234='Prediction Log'!$H234, ABS((-1*'Prediction Log'!$P234))&gt;ABS('Prediction Log'!$D234)), "Y", IF('Prediction Log'!$D234='Prediction Log'!$P234, "PUSH", "N"))))</f>
        <v/>
      </c>
      <c r="R234" s="52" t="str">
        <f>IF(ISBLANK('Prediction Log'!$N234), "",IF('Prediction Log'!$P234&lt;'Prediction Log'!$D234, "Y", IF('Prediction Log'!$P234='Prediction Log'!$D234, "PUSH", "N")))</f>
        <v/>
      </c>
      <c r="S234" s="52" t="str">
        <f>IF(ISBLANK('Prediction Log'!$N234), "",IF('Prediction Log'!$P234&lt;'Prediction Log'!$E234, "Y", IF('Prediction Log'!$P234='Prediction Log'!$E234, "PUSH", "N")))</f>
        <v/>
      </c>
      <c r="T234" s="53" t="str">
        <f>IF(ISBLANK('Prediction Log'!$N234),"",IF('Prediction Log'!$M234='Prediction Log'!$H234, "Y", "N"))</f>
        <v/>
      </c>
      <c r="U234" s="53" t="str">
        <f>Table3[[#This Row],[Home Team Covered Market]]</f>
        <v/>
      </c>
      <c r="V234" s="53" t="str">
        <f>IF(ISBLANK('Prediction Log'!$N234), "",IF(AND('Prediction Log'!$T234="Y", 'Prediction Log'!$U234="Y"), "Y", "N"))</f>
        <v/>
      </c>
      <c r="W234" s="54" t="str">
        <f>IF(ISBLANK('Prediction Log'!$N234),"",IF('Prediction Log'!$M234='Prediction Log'!$I234, "Y", "N"))</f>
        <v/>
      </c>
      <c r="X234" s="54" t="str">
        <f>IF(ISBLANK('Prediction Log'!$N234), "", IF(Table3[[#This Row],[Home Team Covered Market]]=Games!H234, "Y", "N"))</f>
        <v/>
      </c>
      <c r="Y234" s="55" t="str">
        <f>IF(ISBLANK('Prediction Log'!$N234), "",IF('Prediction Log'!$J234='Prediction Log'!$M234, "Y", "N"))</f>
        <v/>
      </c>
      <c r="Z234" s="54" t="str">
        <f>IF(ISBLANK('Prediction Log'!$N234), "",IF('Prediction Log'!$I234&lt;&gt;'Prediction Log'!$M234, "N",IF(AND('Prediction Log'!$E234&gt;0, 'Prediction Log'!$P234&gt;'Prediction Log'!$E234, 'Prediction Log'!$I234='Prediction Log'!$C234), "Y", IF(AND('Prediction Log'!$E234&lt;0, 'Prediction Log'!$P234&lt;'Prediction Log'!$E234,'Prediction Log'!$I234='Prediction Log'!$B234 ), "Y", IF('Prediction Log'!$P234='Prediction Log'!$E234, "PUSH", "N")))))</f>
        <v/>
      </c>
      <c r="AA234" s="54" t="str">
        <f>IF(ISBLANK('Prediction Log'!$N234), "",IF(AND('Prediction Log'!$W234="Y", 'Prediction Log'!$X234="Y"), "Y", "N"))</f>
        <v/>
      </c>
      <c r="AB234" s="53" t="str">
        <f>IF(ISBLANK('Prediction Log'!$N234), "",IF('Prediction Log'!$D234&gt;0, 'Prediction Log'!$P234-'Prediction Log'!$D234, IF('Prediction Log'!$D234&lt;0, -'Prediction Log'!$P234+'Prediction Log'!$D234, "NA")))</f>
        <v/>
      </c>
      <c r="AC234" s="53" t="str">
        <f>IF(ISBLANK('Prediction Log'!$N234), "",ABS('Prediction Log'!$AB234))</f>
        <v/>
      </c>
      <c r="AD234" s="54" t="str">
        <f>IF(ISBLANK('Prediction Log'!$N234), "",IF('Prediction Log'!$E234&gt;0, 'Prediction Log'!$P234-'Prediction Log'!$E234, IF('Prediction Log'!$E234&lt;0, -'Prediction Log'!$P234+'Prediction Log'!$E234, "NA")))</f>
        <v/>
      </c>
      <c r="AE234" s="54" t="str">
        <f>IF(ISBLANK('Prediction Log'!$N234), "",ABS('Prediction Log'!$AD234))</f>
        <v/>
      </c>
    </row>
    <row r="235" spans="1:31" x14ac:dyDescent="0.45">
      <c r="A235" s="56" t="str">
        <f>IF(ISBLANK(Games!$B235), "",Games!A235)</f>
        <v/>
      </c>
      <c r="B235" s="56" t="str">
        <f>IF(ISBLANK(Games!$B235), "",Games!B235)</f>
        <v/>
      </c>
      <c r="C235" s="56" t="str">
        <f>IF(ISBLANK(Games!$B235), "",Games!C235)</f>
        <v/>
      </c>
      <c r="D235" s="57" t="str">
        <f>IF(ISBLANK(Games!$B235), "",Games!D235)</f>
        <v/>
      </c>
      <c r="E235" s="57" t="str">
        <f>IF(ISBLANK(Games!$B235), "",Games!E235)</f>
        <v/>
      </c>
      <c r="F235" s="45" t="e">
        <f>'Calc - Win Probability'!N235</f>
        <v>#N/A</v>
      </c>
      <c r="G235" s="23" t="str">
        <f>Games!H235</f>
        <v/>
      </c>
      <c r="H235" s="46" t="str">
        <f>IF(ISBLANK(Games!B235), "", IF('Prediction Log'!$D235&lt;0, 'Prediction Log'!$B235, 'Prediction Log'!$C235))</f>
        <v/>
      </c>
      <c r="I235" s="47" t="str">
        <f>IF(ISBLANK(Games!$B235), "",Games!F235)</f>
        <v/>
      </c>
      <c r="J235" s="47" t="e">
        <f>IF('Prediction Log'!$F235&gt;0.5, 'Prediction Log'!$B235, IF('Prediction Log'!$F235&lt;0.5, 'Prediction Log'!$C235, "PICK"))</f>
        <v>#N/A</v>
      </c>
      <c r="K235" s="48" t="str">
        <f>IF(ISBLANK(Games!B235), "",IF('Prediction Log'!$J235='Prediction Log'!$B235, 'Prediction Log'!$F235, 1-'Prediction Log'!$F235))</f>
        <v/>
      </c>
      <c r="L235" s="49" t="str">
        <f>IF(ISBLANK(Games!$B235), "",Games!I235)</f>
        <v/>
      </c>
      <c r="M235" s="60" t="str">
        <f>IF(ISBLANK(Table3[[#This Row],[Home Final]]), "",IF(Table3[[#This Row],[Home Final]]&gt;Table3[[#This Row],[Away Final]],Table3[[#This Row],[Home]],Table3[[#This Row],[Away]]))</f>
        <v/>
      </c>
      <c r="N235" s="50"/>
      <c r="O235" s="50"/>
      <c r="P235" s="21" t="str">
        <f>IF(ISBLANK('Prediction Log'!$N235), "",'Prediction Log'!$O235-'Prediction Log'!$N235)</f>
        <v/>
      </c>
      <c r="Q235" s="51" t="str">
        <f>IF(ISBLANK('Prediction Log'!$N235), "",IF('Prediction Log'!$M235&lt;&gt;'Prediction Log'!$H235, "Y", IF(AND('Prediction Log'!$M235='Prediction Log'!$H235, ABS((-1*'Prediction Log'!$P235))&gt;ABS('Prediction Log'!$D235)), "Y", IF('Prediction Log'!$D235='Prediction Log'!$P235, "PUSH", "N"))))</f>
        <v/>
      </c>
      <c r="R235" s="52" t="str">
        <f>IF(ISBLANK('Prediction Log'!$N235), "",IF('Prediction Log'!$P235&lt;'Prediction Log'!$D235, "Y", IF('Prediction Log'!$P235='Prediction Log'!$D235, "PUSH", "N")))</f>
        <v/>
      </c>
      <c r="S235" s="52" t="str">
        <f>IF(ISBLANK('Prediction Log'!$N235), "",IF('Prediction Log'!$P235&lt;'Prediction Log'!$E235, "Y", IF('Prediction Log'!$P235='Prediction Log'!$E235, "PUSH", "N")))</f>
        <v/>
      </c>
      <c r="T235" s="53" t="str">
        <f>IF(ISBLANK('Prediction Log'!$N235),"",IF('Prediction Log'!$M235='Prediction Log'!$H235, "Y", "N"))</f>
        <v/>
      </c>
      <c r="U235" s="53" t="str">
        <f>Table3[[#This Row],[Home Team Covered Market]]</f>
        <v/>
      </c>
      <c r="V235" s="53" t="str">
        <f>IF(ISBLANK('Prediction Log'!$N235), "",IF(AND('Prediction Log'!$T235="Y", 'Prediction Log'!$U235="Y"), "Y", "N"))</f>
        <v/>
      </c>
      <c r="W235" s="54" t="str">
        <f>IF(ISBLANK('Prediction Log'!$N235),"",IF('Prediction Log'!$M235='Prediction Log'!$I235, "Y", "N"))</f>
        <v/>
      </c>
      <c r="X235" s="54" t="str">
        <f>IF(ISBLANK('Prediction Log'!$N235), "", IF(Table3[[#This Row],[Home Team Covered Market]]=Games!H235, "Y", "N"))</f>
        <v/>
      </c>
      <c r="Y235" s="55" t="str">
        <f>IF(ISBLANK('Prediction Log'!$N235), "",IF('Prediction Log'!$J235='Prediction Log'!$M235, "Y", "N"))</f>
        <v/>
      </c>
      <c r="Z235" s="54" t="str">
        <f>IF(ISBLANK('Prediction Log'!$N235), "",IF('Prediction Log'!$I235&lt;&gt;'Prediction Log'!$M235, "N",IF(AND('Prediction Log'!$E235&gt;0, 'Prediction Log'!$P235&gt;'Prediction Log'!$E235, 'Prediction Log'!$I235='Prediction Log'!$C235), "Y", IF(AND('Prediction Log'!$E235&lt;0, 'Prediction Log'!$P235&lt;'Prediction Log'!$E235,'Prediction Log'!$I235='Prediction Log'!$B235 ), "Y", IF('Prediction Log'!$P235='Prediction Log'!$E235, "PUSH", "N")))))</f>
        <v/>
      </c>
      <c r="AA235" s="54" t="str">
        <f>IF(ISBLANK('Prediction Log'!$N235), "",IF(AND('Prediction Log'!$W235="Y", 'Prediction Log'!$X235="Y"), "Y", "N"))</f>
        <v/>
      </c>
      <c r="AB235" s="53" t="str">
        <f>IF(ISBLANK('Prediction Log'!$N235), "",IF('Prediction Log'!$D235&gt;0, 'Prediction Log'!$P235-'Prediction Log'!$D235, IF('Prediction Log'!$D235&lt;0, -'Prediction Log'!$P235+'Prediction Log'!$D235, "NA")))</f>
        <v/>
      </c>
      <c r="AC235" s="53" t="str">
        <f>IF(ISBLANK('Prediction Log'!$N235), "",ABS('Prediction Log'!$AB235))</f>
        <v/>
      </c>
      <c r="AD235" s="54" t="str">
        <f>IF(ISBLANK('Prediction Log'!$N235), "",IF('Prediction Log'!$E235&gt;0, 'Prediction Log'!$P235-'Prediction Log'!$E235, IF('Prediction Log'!$E235&lt;0, -'Prediction Log'!$P235+'Prediction Log'!$E235, "NA")))</f>
        <v/>
      </c>
      <c r="AE235" s="54" t="str">
        <f>IF(ISBLANK('Prediction Log'!$N235), "",ABS('Prediction Log'!$AD235))</f>
        <v/>
      </c>
    </row>
    <row r="236" spans="1:31" x14ac:dyDescent="0.45">
      <c r="A236" s="43" t="str">
        <f>IF(ISBLANK(Games!$B236), "",Games!A236)</f>
        <v/>
      </c>
      <c r="B236" s="43" t="str">
        <f>IF(ISBLANK(Games!$B236), "",Games!B236)</f>
        <v/>
      </c>
      <c r="C236" s="43" t="str">
        <f>IF(ISBLANK(Games!$B236), "",Games!C236)</f>
        <v/>
      </c>
      <c r="D236" s="44" t="str">
        <f>IF(ISBLANK(Games!$B236), "",Games!D236)</f>
        <v/>
      </c>
      <c r="E236" s="44" t="str">
        <f>IF(ISBLANK(Games!$B236), "",Games!E236)</f>
        <v/>
      </c>
      <c r="F236" s="45" t="e">
        <f>'Calc - Win Probability'!N236</f>
        <v>#N/A</v>
      </c>
      <c r="G236" s="23" t="str">
        <f>Games!H236</f>
        <v/>
      </c>
      <c r="H236" s="46" t="str">
        <f>IF(ISBLANK(Games!B236), "", IF('Prediction Log'!$D236&lt;0, 'Prediction Log'!$B236, 'Prediction Log'!$C236))</f>
        <v/>
      </c>
      <c r="I236" s="47" t="str">
        <f>IF(ISBLANK(Games!$B236), "",Games!F236)</f>
        <v/>
      </c>
      <c r="J236" s="47" t="e">
        <f>IF('Prediction Log'!$F236&gt;0.5, 'Prediction Log'!$B236, IF('Prediction Log'!$F236&lt;0.5, 'Prediction Log'!$C236, "PICK"))</f>
        <v>#N/A</v>
      </c>
      <c r="K236" s="48" t="str">
        <f>IF(ISBLANK(Games!B236), "",IF('Prediction Log'!$J236='Prediction Log'!$B236, 'Prediction Log'!$F236, 1-'Prediction Log'!$F236))</f>
        <v/>
      </c>
      <c r="L236" s="49" t="str">
        <f>IF(ISBLANK(Games!$B236), "",Games!I236)</f>
        <v/>
      </c>
      <c r="M236" s="60" t="str">
        <f>IF(ISBLANK(Table3[[#This Row],[Home Final]]), "",IF(Table3[[#This Row],[Home Final]]&gt;Table3[[#This Row],[Away Final]],Table3[[#This Row],[Home]],Table3[[#This Row],[Away]]))</f>
        <v/>
      </c>
      <c r="N236" s="50"/>
      <c r="O236" s="50"/>
      <c r="P236" s="21" t="str">
        <f>IF(ISBLANK('Prediction Log'!$N236), "",'Prediction Log'!$O236-'Prediction Log'!$N236)</f>
        <v/>
      </c>
      <c r="Q236" s="51" t="str">
        <f>IF(ISBLANK('Prediction Log'!$N236), "",IF('Prediction Log'!$M236&lt;&gt;'Prediction Log'!$H236, "Y", IF(AND('Prediction Log'!$M236='Prediction Log'!$H236, ABS((-1*'Prediction Log'!$P236))&gt;ABS('Prediction Log'!$D236)), "Y", IF('Prediction Log'!$D236='Prediction Log'!$P236, "PUSH", "N"))))</f>
        <v/>
      </c>
      <c r="R236" s="52" t="str">
        <f>IF(ISBLANK('Prediction Log'!$N236), "",IF('Prediction Log'!$P236&lt;'Prediction Log'!$D236, "Y", IF('Prediction Log'!$P236='Prediction Log'!$D236, "PUSH", "N")))</f>
        <v/>
      </c>
      <c r="S236" s="52" t="str">
        <f>IF(ISBLANK('Prediction Log'!$N236), "",IF('Prediction Log'!$P236&lt;'Prediction Log'!$E236, "Y", IF('Prediction Log'!$P236='Prediction Log'!$E236, "PUSH", "N")))</f>
        <v/>
      </c>
      <c r="T236" s="53" t="str">
        <f>IF(ISBLANK('Prediction Log'!$N236),"",IF('Prediction Log'!$M236='Prediction Log'!$H236, "Y", "N"))</f>
        <v/>
      </c>
      <c r="U236" s="53" t="str">
        <f>Table3[[#This Row],[Home Team Covered Market]]</f>
        <v/>
      </c>
      <c r="V236" s="53" t="str">
        <f>IF(ISBLANK('Prediction Log'!$N236), "",IF(AND('Prediction Log'!$T236="Y", 'Prediction Log'!$U236="Y"), "Y", "N"))</f>
        <v/>
      </c>
      <c r="W236" s="54" t="str">
        <f>IF(ISBLANK('Prediction Log'!$N236),"",IF('Prediction Log'!$M236='Prediction Log'!$I236, "Y", "N"))</f>
        <v/>
      </c>
      <c r="X236" s="54" t="str">
        <f>IF(ISBLANK('Prediction Log'!$N236), "", IF(Table3[[#This Row],[Home Team Covered Market]]=Games!H236, "Y", "N"))</f>
        <v/>
      </c>
      <c r="Y236" s="55" t="str">
        <f>IF(ISBLANK('Prediction Log'!$N236), "",IF('Prediction Log'!$J236='Prediction Log'!$M236, "Y", "N"))</f>
        <v/>
      </c>
      <c r="Z236" s="54" t="str">
        <f>IF(ISBLANK('Prediction Log'!$N236), "",IF('Prediction Log'!$I236&lt;&gt;'Prediction Log'!$M236, "N",IF(AND('Prediction Log'!$E236&gt;0, 'Prediction Log'!$P236&gt;'Prediction Log'!$E236, 'Prediction Log'!$I236='Prediction Log'!$C236), "Y", IF(AND('Prediction Log'!$E236&lt;0, 'Prediction Log'!$P236&lt;'Prediction Log'!$E236,'Prediction Log'!$I236='Prediction Log'!$B236 ), "Y", IF('Prediction Log'!$P236='Prediction Log'!$E236, "PUSH", "N")))))</f>
        <v/>
      </c>
      <c r="AA236" s="54" t="str">
        <f>IF(ISBLANK('Prediction Log'!$N236), "",IF(AND('Prediction Log'!$W236="Y", 'Prediction Log'!$X236="Y"), "Y", "N"))</f>
        <v/>
      </c>
      <c r="AB236" s="53" t="str">
        <f>IF(ISBLANK('Prediction Log'!$N236), "",IF('Prediction Log'!$D236&gt;0, 'Prediction Log'!$P236-'Prediction Log'!$D236, IF('Prediction Log'!$D236&lt;0, -'Prediction Log'!$P236+'Prediction Log'!$D236, "NA")))</f>
        <v/>
      </c>
      <c r="AC236" s="53" t="str">
        <f>IF(ISBLANK('Prediction Log'!$N236), "",ABS('Prediction Log'!$AB236))</f>
        <v/>
      </c>
      <c r="AD236" s="54" t="str">
        <f>IF(ISBLANK('Prediction Log'!$N236), "",IF('Prediction Log'!$E236&gt;0, 'Prediction Log'!$P236-'Prediction Log'!$E236, IF('Prediction Log'!$E236&lt;0, -'Prediction Log'!$P236+'Prediction Log'!$E236, "NA")))</f>
        <v/>
      </c>
      <c r="AE236" s="54" t="str">
        <f>IF(ISBLANK('Prediction Log'!$N236), "",ABS('Prediction Log'!$AD236))</f>
        <v/>
      </c>
    </row>
    <row r="237" spans="1:31" x14ac:dyDescent="0.45">
      <c r="A237" s="56" t="str">
        <f>IF(ISBLANK(Games!$B237), "",Games!A237)</f>
        <v/>
      </c>
      <c r="B237" s="56" t="str">
        <f>IF(ISBLANK(Games!$B237), "",Games!B237)</f>
        <v/>
      </c>
      <c r="C237" s="56" t="str">
        <f>IF(ISBLANK(Games!$B237), "",Games!C237)</f>
        <v/>
      </c>
      <c r="D237" s="57" t="str">
        <f>IF(ISBLANK(Games!$B237), "",Games!D237)</f>
        <v/>
      </c>
      <c r="E237" s="57" t="str">
        <f>IF(ISBLANK(Games!$B237), "",Games!E237)</f>
        <v/>
      </c>
      <c r="F237" s="45" t="e">
        <f>'Calc - Win Probability'!N237</f>
        <v>#N/A</v>
      </c>
      <c r="G237" s="23" t="str">
        <f>Games!H237</f>
        <v/>
      </c>
      <c r="H237" s="46" t="str">
        <f>IF(ISBLANK(Games!B237), "", IF('Prediction Log'!$D237&lt;0, 'Prediction Log'!$B237, 'Prediction Log'!$C237))</f>
        <v/>
      </c>
      <c r="I237" s="47" t="str">
        <f>IF(ISBLANK(Games!$B237), "",Games!F237)</f>
        <v/>
      </c>
      <c r="J237" s="47" t="e">
        <f>IF('Prediction Log'!$F237&gt;0.5, 'Prediction Log'!$B237, IF('Prediction Log'!$F237&lt;0.5, 'Prediction Log'!$C237, "PICK"))</f>
        <v>#N/A</v>
      </c>
      <c r="K237" s="48" t="str">
        <f>IF(ISBLANK(Games!B237), "",IF('Prediction Log'!$J237='Prediction Log'!$B237, 'Prediction Log'!$F237, 1-'Prediction Log'!$F237))</f>
        <v/>
      </c>
      <c r="L237" s="49" t="str">
        <f>IF(ISBLANK(Games!$B237), "",Games!I237)</f>
        <v/>
      </c>
      <c r="M237" s="60" t="str">
        <f>IF(ISBLANK(Table3[[#This Row],[Home Final]]), "",IF(Table3[[#This Row],[Home Final]]&gt;Table3[[#This Row],[Away Final]],Table3[[#This Row],[Home]],Table3[[#This Row],[Away]]))</f>
        <v/>
      </c>
      <c r="N237" s="50"/>
      <c r="O237" s="50"/>
      <c r="P237" s="21" t="str">
        <f>IF(ISBLANK('Prediction Log'!$N237), "",'Prediction Log'!$O237-'Prediction Log'!$N237)</f>
        <v/>
      </c>
      <c r="Q237" s="51" t="str">
        <f>IF(ISBLANK('Prediction Log'!$N237), "",IF('Prediction Log'!$M237&lt;&gt;'Prediction Log'!$H237, "Y", IF(AND('Prediction Log'!$M237='Prediction Log'!$H237, ABS((-1*'Prediction Log'!$P237))&gt;ABS('Prediction Log'!$D237)), "Y", IF('Prediction Log'!$D237='Prediction Log'!$P237, "PUSH", "N"))))</f>
        <v/>
      </c>
      <c r="R237" s="52" t="str">
        <f>IF(ISBLANK('Prediction Log'!$N237), "",IF('Prediction Log'!$P237&lt;'Prediction Log'!$D237, "Y", IF('Prediction Log'!$P237='Prediction Log'!$D237, "PUSH", "N")))</f>
        <v/>
      </c>
      <c r="S237" s="52" t="str">
        <f>IF(ISBLANK('Prediction Log'!$N237), "",IF('Prediction Log'!$P237&lt;'Prediction Log'!$E237, "Y", IF('Prediction Log'!$P237='Prediction Log'!$E237, "PUSH", "N")))</f>
        <v/>
      </c>
      <c r="T237" s="53" t="str">
        <f>IF(ISBLANK('Prediction Log'!$N237),"",IF('Prediction Log'!$M237='Prediction Log'!$H237, "Y", "N"))</f>
        <v/>
      </c>
      <c r="U237" s="53" t="str">
        <f>Table3[[#This Row],[Home Team Covered Market]]</f>
        <v/>
      </c>
      <c r="V237" s="53" t="str">
        <f>IF(ISBLANK('Prediction Log'!$N237), "",IF(AND('Prediction Log'!$T237="Y", 'Prediction Log'!$U237="Y"), "Y", "N"))</f>
        <v/>
      </c>
      <c r="W237" s="54" t="str">
        <f>IF(ISBLANK('Prediction Log'!$N237),"",IF('Prediction Log'!$M237='Prediction Log'!$I237, "Y", "N"))</f>
        <v/>
      </c>
      <c r="X237" s="54" t="str">
        <f>IF(ISBLANK('Prediction Log'!$N237), "", IF(Table3[[#This Row],[Home Team Covered Market]]=Games!H237, "Y", "N"))</f>
        <v/>
      </c>
      <c r="Y237" s="55" t="str">
        <f>IF(ISBLANK('Prediction Log'!$N237), "",IF('Prediction Log'!$J237='Prediction Log'!$M237, "Y", "N"))</f>
        <v/>
      </c>
      <c r="Z237" s="54" t="str">
        <f>IF(ISBLANK('Prediction Log'!$N237), "",IF('Prediction Log'!$I237&lt;&gt;'Prediction Log'!$M237, "N",IF(AND('Prediction Log'!$E237&gt;0, 'Prediction Log'!$P237&gt;'Prediction Log'!$E237, 'Prediction Log'!$I237='Prediction Log'!$C237), "Y", IF(AND('Prediction Log'!$E237&lt;0, 'Prediction Log'!$P237&lt;'Prediction Log'!$E237,'Prediction Log'!$I237='Prediction Log'!$B237 ), "Y", IF('Prediction Log'!$P237='Prediction Log'!$E237, "PUSH", "N")))))</f>
        <v/>
      </c>
      <c r="AA237" s="54" t="str">
        <f>IF(ISBLANK('Prediction Log'!$N237), "",IF(AND('Prediction Log'!$W237="Y", 'Prediction Log'!$X237="Y"), "Y", "N"))</f>
        <v/>
      </c>
      <c r="AB237" s="53" t="str">
        <f>IF(ISBLANK('Prediction Log'!$N237), "",IF('Prediction Log'!$D237&gt;0, 'Prediction Log'!$P237-'Prediction Log'!$D237, IF('Prediction Log'!$D237&lt;0, -'Prediction Log'!$P237+'Prediction Log'!$D237, "NA")))</f>
        <v/>
      </c>
      <c r="AC237" s="53" t="str">
        <f>IF(ISBLANK('Prediction Log'!$N237), "",ABS('Prediction Log'!$AB237))</f>
        <v/>
      </c>
      <c r="AD237" s="54" t="str">
        <f>IF(ISBLANK('Prediction Log'!$N237), "",IF('Prediction Log'!$E237&gt;0, 'Prediction Log'!$P237-'Prediction Log'!$E237, IF('Prediction Log'!$E237&lt;0, -'Prediction Log'!$P237+'Prediction Log'!$E237, "NA")))</f>
        <v/>
      </c>
      <c r="AE237" s="54" t="str">
        <f>IF(ISBLANK('Prediction Log'!$N237), "",ABS('Prediction Log'!$AD237))</f>
        <v/>
      </c>
    </row>
    <row r="238" spans="1:31" x14ac:dyDescent="0.45">
      <c r="A238" s="43" t="str">
        <f>IF(ISBLANK(Games!$B238), "",Games!A238)</f>
        <v/>
      </c>
      <c r="B238" s="43" t="str">
        <f>IF(ISBLANK(Games!$B238), "",Games!B238)</f>
        <v/>
      </c>
      <c r="C238" s="43" t="str">
        <f>IF(ISBLANK(Games!$B238), "",Games!C238)</f>
        <v/>
      </c>
      <c r="D238" s="44" t="str">
        <f>IF(ISBLANK(Games!$B238), "",Games!D238)</f>
        <v/>
      </c>
      <c r="E238" s="44" t="str">
        <f>IF(ISBLANK(Games!$B238), "",Games!E238)</f>
        <v/>
      </c>
      <c r="F238" s="45" t="e">
        <f>'Calc - Win Probability'!N238</f>
        <v>#N/A</v>
      </c>
      <c r="G238" s="23" t="str">
        <f>Games!H238</f>
        <v/>
      </c>
      <c r="H238" s="46" t="str">
        <f>IF(ISBLANK(Games!B238), "", IF('Prediction Log'!$D238&lt;0, 'Prediction Log'!$B238, 'Prediction Log'!$C238))</f>
        <v/>
      </c>
      <c r="I238" s="47" t="str">
        <f>IF(ISBLANK(Games!$B238), "",Games!F238)</f>
        <v/>
      </c>
      <c r="J238" s="47" t="e">
        <f>IF('Prediction Log'!$F238&gt;0.5, 'Prediction Log'!$B238, IF('Prediction Log'!$F238&lt;0.5, 'Prediction Log'!$C238, "PICK"))</f>
        <v>#N/A</v>
      </c>
      <c r="K238" s="48" t="str">
        <f>IF(ISBLANK(Games!B238), "",IF('Prediction Log'!$J238='Prediction Log'!$B238, 'Prediction Log'!$F238, 1-'Prediction Log'!$F238))</f>
        <v/>
      </c>
      <c r="L238" s="49" t="str">
        <f>IF(ISBLANK(Games!$B238), "",Games!I238)</f>
        <v/>
      </c>
      <c r="M238" s="60" t="str">
        <f>IF(ISBLANK(Table3[[#This Row],[Home Final]]), "",IF(Table3[[#This Row],[Home Final]]&gt;Table3[[#This Row],[Away Final]],Table3[[#This Row],[Home]],Table3[[#This Row],[Away]]))</f>
        <v/>
      </c>
      <c r="N238" s="50"/>
      <c r="O238" s="50"/>
      <c r="P238" s="21" t="str">
        <f>IF(ISBLANK('Prediction Log'!$N238), "",'Prediction Log'!$O238-'Prediction Log'!$N238)</f>
        <v/>
      </c>
      <c r="Q238" s="51" t="str">
        <f>IF(ISBLANK('Prediction Log'!$N238), "",IF('Prediction Log'!$M238&lt;&gt;'Prediction Log'!$H238, "Y", IF(AND('Prediction Log'!$M238='Prediction Log'!$H238, ABS((-1*'Prediction Log'!$P238))&gt;ABS('Prediction Log'!$D238)), "Y", IF('Prediction Log'!$D238='Prediction Log'!$P238, "PUSH", "N"))))</f>
        <v/>
      </c>
      <c r="R238" s="52" t="str">
        <f>IF(ISBLANK('Prediction Log'!$N238), "",IF('Prediction Log'!$P238&lt;'Prediction Log'!$D238, "Y", IF('Prediction Log'!$P238='Prediction Log'!$D238, "PUSH", "N")))</f>
        <v/>
      </c>
      <c r="S238" s="52" t="str">
        <f>IF(ISBLANK('Prediction Log'!$N238), "",IF('Prediction Log'!$P238&lt;'Prediction Log'!$E238, "Y", IF('Prediction Log'!$P238='Prediction Log'!$E238, "PUSH", "N")))</f>
        <v/>
      </c>
      <c r="T238" s="53" t="str">
        <f>IF(ISBLANK('Prediction Log'!$N238),"",IF('Prediction Log'!$M238='Prediction Log'!$H238, "Y", "N"))</f>
        <v/>
      </c>
      <c r="U238" s="53" t="str">
        <f>Table3[[#This Row],[Home Team Covered Market]]</f>
        <v/>
      </c>
      <c r="V238" s="53" t="str">
        <f>IF(ISBLANK('Prediction Log'!$N238), "",IF(AND('Prediction Log'!$T238="Y", 'Prediction Log'!$U238="Y"), "Y", "N"))</f>
        <v/>
      </c>
      <c r="W238" s="54" t="str">
        <f>IF(ISBLANK('Prediction Log'!$N238),"",IF('Prediction Log'!$M238='Prediction Log'!$I238, "Y", "N"))</f>
        <v/>
      </c>
      <c r="X238" s="54" t="str">
        <f>IF(ISBLANK('Prediction Log'!$N238), "", IF(Table3[[#This Row],[Home Team Covered Market]]=Games!H238, "Y", "N"))</f>
        <v/>
      </c>
      <c r="Y238" s="55" t="str">
        <f>IF(ISBLANK('Prediction Log'!$N238), "",IF('Prediction Log'!$J238='Prediction Log'!$M238, "Y", "N"))</f>
        <v/>
      </c>
      <c r="Z238" s="54" t="str">
        <f>IF(ISBLANK('Prediction Log'!$N238), "",IF('Prediction Log'!$I238&lt;&gt;'Prediction Log'!$M238, "N",IF(AND('Prediction Log'!$E238&gt;0, 'Prediction Log'!$P238&gt;'Prediction Log'!$E238, 'Prediction Log'!$I238='Prediction Log'!$C238), "Y", IF(AND('Prediction Log'!$E238&lt;0, 'Prediction Log'!$P238&lt;'Prediction Log'!$E238,'Prediction Log'!$I238='Prediction Log'!$B238 ), "Y", IF('Prediction Log'!$P238='Prediction Log'!$E238, "PUSH", "N")))))</f>
        <v/>
      </c>
      <c r="AA238" s="54" t="str">
        <f>IF(ISBLANK('Prediction Log'!$N238), "",IF(AND('Prediction Log'!$W238="Y", 'Prediction Log'!$X238="Y"), "Y", "N"))</f>
        <v/>
      </c>
      <c r="AB238" s="53" t="str">
        <f>IF(ISBLANK('Prediction Log'!$N238), "",IF('Prediction Log'!$D238&gt;0, 'Prediction Log'!$P238-'Prediction Log'!$D238, IF('Prediction Log'!$D238&lt;0, -'Prediction Log'!$P238+'Prediction Log'!$D238, "NA")))</f>
        <v/>
      </c>
      <c r="AC238" s="53" t="str">
        <f>IF(ISBLANK('Prediction Log'!$N238), "",ABS('Prediction Log'!$AB238))</f>
        <v/>
      </c>
      <c r="AD238" s="54" t="str">
        <f>IF(ISBLANK('Prediction Log'!$N238), "",IF('Prediction Log'!$E238&gt;0, 'Prediction Log'!$P238-'Prediction Log'!$E238, IF('Prediction Log'!$E238&lt;0, -'Prediction Log'!$P238+'Prediction Log'!$E238, "NA")))</f>
        <v/>
      </c>
      <c r="AE238" s="54" t="str">
        <f>IF(ISBLANK('Prediction Log'!$N238), "",ABS('Prediction Log'!$AD238))</f>
        <v/>
      </c>
    </row>
    <row r="239" spans="1:31" x14ac:dyDescent="0.45">
      <c r="A239" s="56" t="str">
        <f>IF(ISBLANK(Games!$B239), "",Games!A239)</f>
        <v/>
      </c>
      <c r="B239" s="56" t="str">
        <f>IF(ISBLANK(Games!$B239), "",Games!B239)</f>
        <v/>
      </c>
      <c r="C239" s="56" t="str">
        <f>IF(ISBLANK(Games!$B239), "",Games!C239)</f>
        <v/>
      </c>
      <c r="D239" s="57" t="str">
        <f>IF(ISBLANK(Games!$B239), "",Games!D239)</f>
        <v/>
      </c>
      <c r="E239" s="57" t="str">
        <f>IF(ISBLANK(Games!$B239), "",Games!E239)</f>
        <v/>
      </c>
      <c r="F239" s="45" t="e">
        <f>'Calc - Win Probability'!N239</f>
        <v>#N/A</v>
      </c>
      <c r="G239" s="23" t="str">
        <f>Games!H239</f>
        <v/>
      </c>
      <c r="H239" s="46" t="str">
        <f>IF(ISBLANK(Games!B239), "", IF('Prediction Log'!$D239&lt;0, 'Prediction Log'!$B239, 'Prediction Log'!$C239))</f>
        <v/>
      </c>
      <c r="I239" s="47" t="str">
        <f>IF(ISBLANK(Games!$B239), "",Games!F239)</f>
        <v/>
      </c>
      <c r="J239" s="47" t="e">
        <f>IF('Prediction Log'!$F239&gt;0.5, 'Prediction Log'!$B239, IF('Prediction Log'!$F239&lt;0.5, 'Prediction Log'!$C239, "PICK"))</f>
        <v>#N/A</v>
      </c>
      <c r="K239" s="48" t="str">
        <f>IF(ISBLANK(Games!B239), "",IF('Prediction Log'!$J239='Prediction Log'!$B239, 'Prediction Log'!$F239, 1-'Prediction Log'!$F239))</f>
        <v/>
      </c>
      <c r="L239" s="49" t="str">
        <f>IF(ISBLANK(Games!$B239), "",Games!I239)</f>
        <v/>
      </c>
      <c r="M239" s="60" t="str">
        <f>IF(ISBLANK(Table3[[#This Row],[Home Final]]), "",IF(Table3[[#This Row],[Home Final]]&gt;Table3[[#This Row],[Away Final]],Table3[[#This Row],[Home]],Table3[[#This Row],[Away]]))</f>
        <v/>
      </c>
      <c r="N239" s="50"/>
      <c r="O239" s="50"/>
      <c r="P239" s="21" t="str">
        <f>IF(ISBLANK('Prediction Log'!$N239), "",'Prediction Log'!$O239-'Prediction Log'!$N239)</f>
        <v/>
      </c>
      <c r="Q239" s="51" t="str">
        <f>IF(ISBLANK('Prediction Log'!$N239), "",IF('Prediction Log'!$M239&lt;&gt;'Prediction Log'!$H239, "Y", IF(AND('Prediction Log'!$M239='Prediction Log'!$H239, ABS((-1*'Prediction Log'!$P239))&gt;ABS('Prediction Log'!$D239)), "Y", IF('Prediction Log'!$D239='Prediction Log'!$P239, "PUSH", "N"))))</f>
        <v/>
      </c>
      <c r="R239" s="52" t="str">
        <f>IF(ISBLANK('Prediction Log'!$N239), "",IF('Prediction Log'!$P239&lt;'Prediction Log'!$D239, "Y", IF('Prediction Log'!$P239='Prediction Log'!$D239, "PUSH", "N")))</f>
        <v/>
      </c>
      <c r="S239" s="52" t="str">
        <f>IF(ISBLANK('Prediction Log'!$N239), "",IF('Prediction Log'!$P239&lt;'Prediction Log'!$E239, "Y", IF('Prediction Log'!$P239='Prediction Log'!$E239, "PUSH", "N")))</f>
        <v/>
      </c>
      <c r="T239" s="53" t="str">
        <f>IF(ISBLANK('Prediction Log'!$N239),"",IF('Prediction Log'!$M239='Prediction Log'!$H239, "Y", "N"))</f>
        <v/>
      </c>
      <c r="U239" s="53" t="str">
        <f>Table3[[#This Row],[Home Team Covered Market]]</f>
        <v/>
      </c>
      <c r="V239" s="53" t="str">
        <f>IF(ISBLANK('Prediction Log'!$N239), "",IF(AND('Prediction Log'!$T239="Y", 'Prediction Log'!$U239="Y"), "Y", "N"))</f>
        <v/>
      </c>
      <c r="W239" s="54" t="str">
        <f>IF(ISBLANK('Prediction Log'!$N239),"",IF('Prediction Log'!$M239='Prediction Log'!$I239, "Y", "N"))</f>
        <v/>
      </c>
      <c r="X239" s="54" t="str">
        <f>IF(ISBLANK('Prediction Log'!$N239), "", IF(Table3[[#This Row],[Home Team Covered Market]]=Games!H239, "Y", "N"))</f>
        <v/>
      </c>
      <c r="Y239" s="55" t="str">
        <f>IF(ISBLANK('Prediction Log'!$N239), "",IF('Prediction Log'!$J239='Prediction Log'!$M239, "Y", "N"))</f>
        <v/>
      </c>
      <c r="Z239" s="54" t="str">
        <f>IF(ISBLANK('Prediction Log'!$N239), "",IF('Prediction Log'!$I239&lt;&gt;'Prediction Log'!$M239, "N",IF(AND('Prediction Log'!$E239&gt;0, 'Prediction Log'!$P239&gt;'Prediction Log'!$E239, 'Prediction Log'!$I239='Prediction Log'!$C239), "Y", IF(AND('Prediction Log'!$E239&lt;0, 'Prediction Log'!$P239&lt;'Prediction Log'!$E239,'Prediction Log'!$I239='Prediction Log'!$B239 ), "Y", IF('Prediction Log'!$P239='Prediction Log'!$E239, "PUSH", "N")))))</f>
        <v/>
      </c>
      <c r="AA239" s="54" t="str">
        <f>IF(ISBLANK('Prediction Log'!$N239), "",IF(AND('Prediction Log'!$W239="Y", 'Prediction Log'!$X239="Y"), "Y", "N"))</f>
        <v/>
      </c>
      <c r="AB239" s="53" t="str">
        <f>IF(ISBLANK('Prediction Log'!$N239), "",IF('Prediction Log'!$D239&gt;0, 'Prediction Log'!$P239-'Prediction Log'!$D239, IF('Prediction Log'!$D239&lt;0, -'Prediction Log'!$P239+'Prediction Log'!$D239, "NA")))</f>
        <v/>
      </c>
      <c r="AC239" s="53" t="str">
        <f>IF(ISBLANK('Prediction Log'!$N239), "",ABS('Prediction Log'!$AB239))</f>
        <v/>
      </c>
      <c r="AD239" s="54" t="str">
        <f>IF(ISBLANK('Prediction Log'!$N239), "",IF('Prediction Log'!$E239&gt;0, 'Prediction Log'!$P239-'Prediction Log'!$E239, IF('Prediction Log'!$E239&lt;0, -'Prediction Log'!$P239+'Prediction Log'!$E239, "NA")))</f>
        <v/>
      </c>
      <c r="AE239" s="54" t="str">
        <f>IF(ISBLANK('Prediction Log'!$N239), "",ABS('Prediction Log'!$AD239))</f>
        <v/>
      </c>
    </row>
    <row r="240" spans="1:31" x14ac:dyDescent="0.45">
      <c r="A240" s="43" t="str">
        <f>IF(ISBLANK(Games!$B240), "",Games!A240)</f>
        <v/>
      </c>
      <c r="B240" s="43" t="str">
        <f>IF(ISBLANK(Games!$B240), "",Games!B240)</f>
        <v/>
      </c>
      <c r="C240" s="43" t="str">
        <f>IF(ISBLANK(Games!$B240), "",Games!C240)</f>
        <v/>
      </c>
      <c r="D240" s="44" t="str">
        <f>IF(ISBLANK(Games!$B240), "",Games!D240)</f>
        <v/>
      </c>
      <c r="E240" s="44" t="str">
        <f>IF(ISBLANK(Games!$B240), "",Games!E240)</f>
        <v/>
      </c>
      <c r="F240" s="45" t="e">
        <f>'Calc - Win Probability'!N240</f>
        <v>#N/A</v>
      </c>
      <c r="G240" s="23" t="str">
        <f>Games!H240</f>
        <v/>
      </c>
      <c r="H240" s="46" t="str">
        <f>IF(ISBLANK(Games!B240), "", IF('Prediction Log'!$D240&lt;0, 'Prediction Log'!$B240, 'Prediction Log'!$C240))</f>
        <v/>
      </c>
      <c r="I240" s="47" t="str">
        <f>IF(ISBLANK(Games!$B240), "",Games!F240)</f>
        <v/>
      </c>
      <c r="J240" s="47" t="e">
        <f>IF('Prediction Log'!$F240&gt;0.5, 'Prediction Log'!$B240, IF('Prediction Log'!$F240&lt;0.5, 'Prediction Log'!$C240, "PICK"))</f>
        <v>#N/A</v>
      </c>
      <c r="K240" s="48" t="str">
        <f>IF(ISBLANK(Games!B240), "",IF('Prediction Log'!$J240='Prediction Log'!$B240, 'Prediction Log'!$F240, 1-'Prediction Log'!$F240))</f>
        <v/>
      </c>
      <c r="L240" s="49" t="str">
        <f>IF(ISBLANK(Games!$B240), "",Games!I240)</f>
        <v/>
      </c>
      <c r="M240" s="60" t="str">
        <f>IF(ISBLANK(Table3[[#This Row],[Home Final]]), "",IF(Table3[[#This Row],[Home Final]]&gt;Table3[[#This Row],[Away Final]],Table3[[#This Row],[Home]],Table3[[#This Row],[Away]]))</f>
        <v/>
      </c>
      <c r="N240" s="50"/>
      <c r="O240" s="50"/>
      <c r="P240" s="21" t="str">
        <f>IF(ISBLANK('Prediction Log'!$N240), "",'Prediction Log'!$O240-'Prediction Log'!$N240)</f>
        <v/>
      </c>
      <c r="Q240" s="51" t="str">
        <f>IF(ISBLANK('Prediction Log'!$N240), "",IF('Prediction Log'!$M240&lt;&gt;'Prediction Log'!$H240, "Y", IF(AND('Prediction Log'!$M240='Prediction Log'!$H240, ABS((-1*'Prediction Log'!$P240))&gt;ABS('Prediction Log'!$D240)), "Y", IF('Prediction Log'!$D240='Prediction Log'!$P240, "PUSH", "N"))))</f>
        <v/>
      </c>
      <c r="R240" s="52" t="str">
        <f>IF(ISBLANK('Prediction Log'!$N240), "",IF('Prediction Log'!$P240&lt;'Prediction Log'!$D240, "Y", IF('Prediction Log'!$P240='Prediction Log'!$D240, "PUSH", "N")))</f>
        <v/>
      </c>
      <c r="S240" s="52" t="str">
        <f>IF(ISBLANK('Prediction Log'!$N240), "",IF('Prediction Log'!$P240&lt;'Prediction Log'!$E240, "Y", IF('Prediction Log'!$P240='Prediction Log'!$E240, "PUSH", "N")))</f>
        <v/>
      </c>
      <c r="T240" s="53" t="str">
        <f>IF(ISBLANK('Prediction Log'!$N240),"",IF('Prediction Log'!$M240='Prediction Log'!$H240, "Y", "N"))</f>
        <v/>
      </c>
      <c r="U240" s="53" t="str">
        <f>Table3[[#This Row],[Home Team Covered Market]]</f>
        <v/>
      </c>
      <c r="V240" s="53" t="str">
        <f>IF(ISBLANK('Prediction Log'!$N240), "",IF(AND('Prediction Log'!$T240="Y", 'Prediction Log'!$U240="Y"), "Y", "N"))</f>
        <v/>
      </c>
      <c r="W240" s="54" t="str">
        <f>IF(ISBLANK('Prediction Log'!$N240),"",IF('Prediction Log'!$M240='Prediction Log'!$I240, "Y", "N"))</f>
        <v/>
      </c>
      <c r="X240" s="54" t="str">
        <f>IF(ISBLANK('Prediction Log'!$N240), "", IF(Table3[[#This Row],[Home Team Covered Market]]=Games!H240, "Y", "N"))</f>
        <v/>
      </c>
      <c r="Y240" s="55" t="str">
        <f>IF(ISBLANK('Prediction Log'!$N240), "",IF('Prediction Log'!$J240='Prediction Log'!$M240, "Y", "N"))</f>
        <v/>
      </c>
      <c r="Z240" s="54" t="str">
        <f>IF(ISBLANK('Prediction Log'!$N240), "",IF('Prediction Log'!$I240&lt;&gt;'Prediction Log'!$M240, "N",IF(AND('Prediction Log'!$E240&gt;0, 'Prediction Log'!$P240&gt;'Prediction Log'!$E240, 'Prediction Log'!$I240='Prediction Log'!$C240), "Y", IF(AND('Prediction Log'!$E240&lt;0, 'Prediction Log'!$P240&lt;'Prediction Log'!$E240,'Prediction Log'!$I240='Prediction Log'!$B240 ), "Y", IF('Prediction Log'!$P240='Prediction Log'!$E240, "PUSH", "N")))))</f>
        <v/>
      </c>
      <c r="AA240" s="54" t="str">
        <f>IF(ISBLANK('Prediction Log'!$N240), "",IF(AND('Prediction Log'!$W240="Y", 'Prediction Log'!$X240="Y"), "Y", "N"))</f>
        <v/>
      </c>
      <c r="AB240" s="53" t="str">
        <f>IF(ISBLANK('Prediction Log'!$N240), "",IF('Prediction Log'!$D240&gt;0, 'Prediction Log'!$P240-'Prediction Log'!$D240, IF('Prediction Log'!$D240&lt;0, -'Prediction Log'!$P240+'Prediction Log'!$D240, "NA")))</f>
        <v/>
      </c>
      <c r="AC240" s="53" t="str">
        <f>IF(ISBLANK('Prediction Log'!$N240), "",ABS('Prediction Log'!$AB240))</f>
        <v/>
      </c>
      <c r="AD240" s="54" t="str">
        <f>IF(ISBLANK('Prediction Log'!$N240), "",IF('Prediction Log'!$E240&gt;0, 'Prediction Log'!$P240-'Prediction Log'!$E240, IF('Prediction Log'!$E240&lt;0, -'Prediction Log'!$P240+'Prediction Log'!$E240, "NA")))</f>
        <v/>
      </c>
      <c r="AE240" s="54" t="str">
        <f>IF(ISBLANK('Prediction Log'!$N240), "",ABS('Prediction Log'!$AD240))</f>
        <v/>
      </c>
    </row>
    <row r="241" spans="1:31" x14ac:dyDescent="0.45">
      <c r="A241" s="56" t="str">
        <f>IF(ISBLANK(Games!$B241), "",Games!A241)</f>
        <v/>
      </c>
      <c r="B241" s="56" t="str">
        <f>IF(ISBLANK(Games!$B241), "",Games!B241)</f>
        <v/>
      </c>
      <c r="C241" s="56" t="str">
        <f>IF(ISBLANK(Games!$B241), "",Games!C241)</f>
        <v/>
      </c>
      <c r="D241" s="57" t="str">
        <f>IF(ISBLANK(Games!$B241), "",Games!D241)</f>
        <v/>
      </c>
      <c r="E241" s="57" t="str">
        <f>IF(ISBLANK(Games!$B241), "",Games!E241)</f>
        <v/>
      </c>
      <c r="F241" s="45" t="e">
        <f>'Calc - Win Probability'!N241</f>
        <v>#N/A</v>
      </c>
      <c r="G241" s="23" t="str">
        <f>Games!H241</f>
        <v/>
      </c>
      <c r="H241" s="46" t="str">
        <f>IF(ISBLANK(Games!B241), "", IF('Prediction Log'!$D241&lt;0, 'Prediction Log'!$B241, 'Prediction Log'!$C241))</f>
        <v/>
      </c>
      <c r="I241" s="47" t="str">
        <f>IF(ISBLANK(Games!$B241), "",Games!F241)</f>
        <v/>
      </c>
      <c r="J241" s="47" t="e">
        <f>IF('Prediction Log'!$F241&gt;0.5, 'Prediction Log'!$B241, IF('Prediction Log'!$F241&lt;0.5, 'Prediction Log'!$C241, "PICK"))</f>
        <v>#N/A</v>
      </c>
      <c r="K241" s="48" t="str">
        <f>IF(ISBLANK(Games!B241), "",IF('Prediction Log'!$J241='Prediction Log'!$B241, 'Prediction Log'!$F241, 1-'Prediction Log'!$F241))</f>
        <v/>
      </c>
      <c r="L241" s="49" t="str">
        <f>IF(ISBLANK(Games!$B241), "",Games!I241)</f>
        <v/>
      </c>
      <c r="M241" s="60" t="str">
        <f>IF(ISBLANK(Table3[[#This Row],[Home Final]]), "",IF(Table3[[#This Row],[Home Final]]&gt;Table3[[#This Row],[Away Final]],Table3[[#This Row],[Home]],Table3[[#This Row],[Away]]))</f>
        <v/>
      </c>
      <c r="N241" s="50"/>
      <c r="O241" s="50"/>
      <c r="P241" s="21" t="str">
        <f>IF(ISBLANK('Prediction Log'!$N241), "",'Prediction Log'!$O241-'Prediction Log'!$N241)</f>
        <v/>
      </c>
      <c r="Q241" s="51" t="str">
        <f>IF(ISBLANK('Prediction Log'!$N241), "",IF('Prediction Log'!$M241&lt;&gt;'Prediction Log'!$H241, "Y", IF(AND('Prediction Log'!$M241='Prediction Log'!$H241, ABS((-1*'Prediction Log'!$P241))&gt;ABS('Prediction Log'!$D241)), "Y", IF('Prediction Log'!$D241='Prediction Log'!$P241, "PUSH", "N"))))</f>
        <v/>
      </c>
      <c r="R241" s="52" t="str">
        <f>IF(ISBLANK('Prediction Log'!$N241), "",IF('Prediction Log'!$P241&lt;'Prediction Log'!$D241, "Y", IF('Prediction Log'!$P241='Prediction Log'!$D241, "PUSH", "N")))</f>
        <v/>
      </c>
      <c r="S241" s="52" t="str">
        <f>IF(ISBLANK('Prediction Log'!$N241), "",IF('Prediction Log'!$P241&lt;'Prediction Log'!$E241, "Y", IF('Prediction Log'!$P241='Prediction Log'!$E241, "PUSH", "N")))</f>
        <v/>
      </c>
      <c r="T241" s="53" t="str">
        <f>IF(ISBLANK('Prediction Log'!$N241),"",IF('Prediction Log'!$M241='Prediction Log'!$H241, "Y", "N"))</f>
        <v/>
      </c>
      <c r="U241" s="53" t="str">
        <f>Table3[[#This Row],[Home Team Covered Market]]</f>
        <v/>
      </c>
      <c r="V241" s="53" t="str">
        <f>IF(ISBLANK('Prediction Log'!$N241), "",IF(AND('Prediction Log'!$T241="Y", 'Prediction Log'!$U241="Y"), "Y", "N"))</f>
        <v/>
      </c>
      <c r="W241" s="54" t="str">
        <f>IF(ISBLANK('Prediction Log'!$N241),"",IF('Prediction Log'!$M241='Prediction Log'!$I241, "Y", "N"))</f>
        <v/>
      </c>
      <c r="X241" s="54" t="str">
        <f>IF(ISBLANK('Prediction Log'!$N241), "", IF(Table3[[#This Row],[Home Team Covered Market]]=Games!H241, "Y", "N"))</f>
        <v/>
      </c>
      <c r="Y241" s="55" t="str">
        <f>IF(ISBLANK('Prediction Log'!$N241), "",IF('Prediction Log'!$J241='Prediction Log'!$M241, "Y", "N"))</f>
        <v/>
      </c>
      <c r="Z241" s="54" t="str">
        <f>IF(ISBLANK('Prediction Log'!$N241), "",IF('Prediction Log'!$I241&lt;&gt;'Prediction Log'!$M241, "N",IF(AND('Prediction Log'!$E241&gt;0, 'Prediction Log'!$P241&gt;'Prediction Log'!$E241, 'Prediction Log'!$I241='Prediction Log'!$C241), "Y", IF(AND('Prediction Log'!$E241&lt;0, 'Prediction Log'!$P241&lt;'Prediction Log'!$E241,'Prediction Log'!$I241='Prediction Log'!$B241 ), "Y", IF('Prediction Log'!$P241='Prediction Log'!$E241, "PUSH", "N")))))</f>
        <v/>
      </c>
      <c r="AA241" s="54" t="str">
        <f>IF(ISBLANK('Prediction Log'!$N241), "",IF(AND('Prediction Log'!$W241="Y", 'Prediction Log'!$X241="Y"), "Y", "N"))</f>
        <v/>
      </c>
      <c r="AB241" s="53" t="str">
        <f>IF(ISBLANK('Prediction Log'!$N241), "",IF('Prediction Log'!$D241&gt;0, 'Prediction Log'!$P241-'Prediction Log'!$D241, IF('Prediction Log'!$D241&lt;0, -'Prediction Log'!$P241+'Prediction Log'!$D241, "NA")))</f>
        <v/>
      </c>
      <c r="AC241" s="53" t="str">
        <f>IF(ISBLANK('Prediction Log'!$N241), "",ABS('Prediction Log'!$AB241))</f>
        <v/>
      </c>
      <c r="AD241" s="54" t="str">
        <f>IF(ISBLANK('Prediction Log'!$N241), "",IF('Prediction Log'!$E241&gt;0, 'Prediction Log'!$P241-'Prediction Log'!$E241, IF('Prediction Log'!$E241&lt;0, -'Prediction Log'!$P241+'Prediction Log'!$E241, "NA")))</f>
        <v/>
      </c>
      <c r="AE241" s="54" t="str">
        <f>IF(ISBLANK('Prediction Log'!$N241), "",ABS('Prediction Log'!$AD241))</f>
        <v/>
      </c>
    </row>
    <row r="242" spans="1:31" x14ac:dyDescent="0.45">
      <c r="A242" s="43" t="str">
        <f>IF(ISBLANK(Games!$B242), "",Games!A242)</f>
        <v/>
      </c>
      <c r="B242" s="43" t="str">
        <f>IF(ISBLANK(Games!$B242), "",Games!B242)</f>
        <v/>
      </c>
      <c r="C242" s="43" t="str">
        <f>IF(ISBLANK(Games!$B242), "",Games!C242)</f>
        <v/>
      </c>
      <c r="D242" s="44" t="str">
        <f>IF(ISBLANK(Games!$B242), "",Games!D242)</f>
        <v/>
      </c>
      <c r="E242" s="44" t="str">
        <f>IF(ISBLANK(Games!$B242), "",Games!E242)</f>
        <v/>
      </c>
      <c r="F242" s="45" t="e">
        <f>'Calc - Win Probability'!N242</f>
        <v>#N/A</v>
      </c>
      <c r="G242" s="23" t="str">
        <f>Games!H242</f>
        <v/>
      </c>
      <c r="H242" s="46" t="str">
        <f>IF(ISBLANK(Games!B242), "", IF('Prediction Log'!$D242&lt;0, 'Prediction Log'!$B242, 'Prediction Log'!$C242))</f>
        <v/>
      </c>
      <c r="I242" s="47" t="str">
        <f>IF(ISBLANK(Games!$B242), "",Games!F242)</f>
        <v/>
      </c>
      <c r="J242" s="47" t="e">
        <f>IF('Prediction Log'!$F242&gt;0.5, 'Prediction Log'!$B242, IF('Prediction Log'!$F242&lt;0.5, 'Prediction Log'!$C242, "PICK"))</f>
        <v>#N/A</v>
      </c>
      <c r="K242" s="48" t="str">
        <f>IF(ISBLANK(Games!B242), "",IF('Prediction Log'!$J242='Prediction Log'!$B242, 'Prediction Log'!$F242, 1-'Prediction Log'!$F242))</f>
        <v/>
      </c>
      <c r="L242" s="49" t="str">
        <f>IF(ISBLANK(Games!$B242), "",Games!I242)</f>
        <v/>
      </c>
      <c r="M242" s="60" t="str">
        <f>IF(ISBLANK(Table3[[#This Row],[Home Final]]), "",IF(Table3[[#This Row],[Home Final]]&gt;Table3[[#This Row],[Away Final]],Table3[[#This Row],[Home]],Table3[[#This Row],[Away]]))</f>
        <v/>
      </c>
      <c r="N242" s="50"/>
      <c r="O242" s="50"/>
      <c r="P242" s="21" t="str">
        <f>IF(ISBLANK('Prediction Log'!$N242), "",'Prediction Log'!$O242-'Prediction Log'!$N242)</f>
        <v/>
      </c>
      <c r="Q242" s="51" t="str">
        <f>IF(ISBLANK('Prediction Log'!$N242), "",IF('Prediction Log'!$M242&lt;&gt;'Prediction Log'!$H242, "Y", IF(AND('Prediction Log'!$M242='Prediction Log'!$H242, ABS((-1*'Prediction Log'!$P242))&gt;ABS('Prediction Log'!$D242)), "Y", IF('Prediction Log'!$D242='Prediction Log'!$P242, "PUSH", "N"))))</f>
        <v/>
      </c>
      <c r="R242" s="52" t="str">
        <f>IF(ISBLANK('Prediction Log'!$N242), "",IF('Prediction Log'!$P242&lt;'Prediction Log'!$D242, "Y", IF('Prediction Log'!$P242='Prediction Log'!$D242, "PUSH", "N")))</f>
        <v/>
      </c>
      <c r="S242" s="52" t="str">
        <f>IF(ISBLANK('Prediction Log'!$N242), "",IF('Prediction Log'!$P242&lt;'Prediction Log'!$E242, "Y", IF('Prediction Log'!$P242='Prediction Log'!$E242, "PUSH", "N")))</f>
        <v/>
      </c>
      <c r="T242" s="53" t="str">
        <f>IF(ISBLANK('Prediction Log'!$N242),"",IF('Prediction Log'!$M242='Prediction Log'!$H242, "Y", "N"))</f>
        <v/>
      </c>
      <c r="U242" s="53" t="str">
        <f>Table3[[#This Row],[Home Team Covered Market]]</f>
        <v/>
      </c>
      <c r="V242" s="53" t="str">
        <f>IF(ISBLANK('Prediction Log'!$N242), "",IF(AND('Prediction Log'!$T242="Y", 'Prediction Log'!$U242="Y"), "Y", "N"))</f>
        <v/>
      </c>
      <c r="W242" s="54" t="str">
        <f>IF(ISBLANK('Prediction Log'!$N242),"",IF('Prediction Log'!$M242='Prediction Log'!$I242, "Y", "N"))</f>
        <v/>
      </c>
      <c r="X242" s="54" t="str">
        <f>IF(ISBLANK('Prediction Log'!$N242), "", IF(Table3[[#This Row],[Home Team Covered Market]]=Games!H242, "Y", "N"))</f>
        <v/>
      </c>
      <c r="Y242" s="55" t="str">
        <f>IF(ISBLANK('Prediction Log'!$N242), "",IF('Prediction Log'!$J242='Prediction Log'!$M242, "Y", "N"))</f>
        <v/>
      </c>
      <c r="Z242" s="54" t="str">
        <f>IF(ISBLANK('Prediction Log'!$N242), "",IF('Prediction Log'!$I242&lt;&gt;'Prediction Log'!$M242, "N",IF(AND('Prediction Log'!$E242&gt;0, 'Prediction Log'!$P242&gt;'Prediction Log'!$E242, 'Prediction Log'!$I242='Prediction Log'!$C242), "Y", IF(AND('Prediction Log'!$E242&lt;0, 'Prediction Log'!$P242&lt;'Prediction Log'!$E242,'Prediction Log'!$I242='Prediction Log'!$B242 ), "Y", IF('Prediction Log'!$P242='Prediction Log'!$E242, "PUSH", "N")))))</f>
        <v/>
      </c>
      <c r="AA242" s="54" t="str">
        <f>IF(ISBLANK('Prediction Log'!$N242), "",IF(AND('Prediction Log'!$W242="Y", 'Prediction Log'!$X242="Y"), "Y", "N"))</f>
        <v/>
      </c>
      <c r="AB242" s="53" t="str">
        <f>IF(ISBLANK('Prediction Log'!$N242), "",IF('Prediction Log'!$D242&gt;0, 'Prediction Log'!$P242-'Prediction Log'!$D242, IF('Prediction Log'!$D242&lt;0, -'Prediction Log'!$P242+'Prediction Log'!$D242, "NA")))</f>
        <v/>
      </c>
      <c r="AC242" s="53" t="str">
        <f>IF(ISBLANK('Prediction Log'!$N242), "",ABS('Prediction Log'!$AB242))</f>
        <v/>
      </c>
      <c r="AD242" s="54" t="str">
        <f>IF(ISBLANK('Prediction Log'!$N242), "",IF('Prediction Log'!$E242&gt;0, 'Prediction Log'!$P242-'Prediction Log'!$E242, IF('Prediction Log'!$E242&lt;0, -'Prediction Log'!$P242+'Prediction Log'!$E242, "NA")))</f>
        <v/>
      </c>
      <c r="AE242" s="54" t="str">
        <f>IF(ISBLANK('Prediction Log'!$N242), "",ABS('Prediction Log'!$AD242))</f>
        <v/>
      </c>
    </row>
    <row r="243" spans="1:31" x14ac:dyDescent="0.45">
      <c r="A243" s="56" t="str">
        <f>IF(ISBLANK(Games!$B243), "",Games!A243)</f>
        <v/>
      </c>
      <c r="B243" s="56" t="str">
        <f>IF(ISBLANK(Games!$B243), "",Games!B243)</f>
        <v/>
      </c>
      <c r="C243" s="56" t="str">
        <f>IF(ISBLANK(Games!$B243), "",Games!C243)</f>
        <v/>
      </c>
      <c r="D243" s="57" t="str">
        <f>IF(ISBLANK(Games!$B243), "",Games!D243)</f>
        <v/>
      </c>
      <c r="E243" s="57" t="str">
        <f>IF(ISBLANK(Games!$B243), "",Games!E243)</f>
        <v/>
      </c>
      <c r="F243" s="45" t="e">
        <f>'Calc - Win Probability'!N243</f>
        <v>#N/A</v>
      </c>
      <c r="G243" s="23" t="str">
        <f>Games!H243</f>
        <v/>
      </c>
      <c r="H243" s="46" t="str">
        <f>IF(ISBLANK(Games!B243), "", IF('Prediction Log'!$D243&lt;0, 'Prediction Log'!$B243, 'Prediction Log'!$C243))</f>
        <v/>
      </c>
      <c r="I243" s="47" t="str">
        <f>IF(ISBLANK(Games!$B243), "",Games!F243)</f>
        <v/>
      </c>
      <c r="J243" s="47" t="e">
        <f>IF('Prediction Log'!$F243&gt;0.5, 'Prediction Log'!$B243, IF('Prediction Log'!$F243&lt;0.5, 'Prediction Log'!$C243, "PICK"))</f>
        <v>#N/A</v>
      </c>
      <c r="K243" s="48" t="str">
        <f>IF(ISBLANK(Games!B243), "",IF('Prediction Log'!$J243='Prediction Log'!$B243, 'Prediction Log'!$F243, 1-'Prediction Log'!$F243))</f>
        <v/>
      </c>
      <c r="L243" s="49" t="str">
        <f>IF(ISBLANK(Games!$B243), "",Games!I243)</f>
        <v/>
      </c>
      <c r="M243" s="60" t="str">
        <f>IF(ISBLANK(Table3[[#This Row],[Home Final]]), "",IF(Table3[[#This Row],[Home Final]]&gt;Table3[[#This Row],[Away Final]],Table3[[#This Row],[Home]],Table3[[#This Row],[Away]]))</f>
        <v/>
      </c>
      <c r="N243" s="50"/>
      <c r="O243" s="50"/>
      <c r="P243" s="21" t="str">
        <f>IF(ISBLANK('Prediction Log'!$N243), "",'Prediction Log'!$O243-'Prediction Log'!$N243)</f>
        <v/>
      </c>
      <c r="Q243" s="51" t="str">
        <f>IF(ISBLANK('Prediction Log'!$N243), "",IF('Prediction Log'!$M243&lt;&gt;'Prediction Log'!$H243, "Y", IF(AND('Prediction Log'!$M243='Prediction Log'!$H243, ABS((-1*'Prediction Log'!$P243))&gt;ABS('Prediction Log'!$D243)), "Y", IF('Prediction Log'!$D243='Prediction Log'!$P243, "PUSH", "N"))))</f>
        <v/>
      </c>
      <c r="R243" s="52" t="str">
        <f>IF(ISBLANK('Prediction Log'!$N243), "",IF('Prediction Log'!$P243&lt;'Prediction Log'!$D243, "Y", IF('Prediction Log'!$P243='Prediction Log'!$D243, "PUSH", "N")))</f>
        <v/>
      </c>
      <c r="S243" s="52" t="str">
        <f>IF(ISBLANK('Prediction Log'!$N243), "",IF('Prediction Log'!$P243&lt;'Prediction Log'!$E243, "Y", IF('Prediction Log'!$P243='Prediction Log'!$E243, "PUSH", "N")))</f>
        <v/>
      </c>
      <c r="T243" s="53" t="str">
        <f>IF(ISBLANK('Prediction Log'!$N243),"",IF('Prediction Log'!$M243='Prediction Log'!$H243, "Y", "N"))</f>
        <v/>
      </c>
      <c r="U243" s="53" t="str">
        <f>Table3[[#This Row],[Home Team Covered Market]]</f>
        <v/>
      </c>
      <c r="V243" s="53" t="str">
        <f>IF(ISBLANK('Prediction Log'!$N243), "",IF(AND('Prediction Log'!$T243="Y", 'Prediction Log'!$U243="Y"), "Y", "N"))</f>
        <v/>
      </c>
      <c r="W243" s="54" t="str">
        <f>IF(ISBLANK('Prediction Log'!$N243),"",IF('Prediction Log'!$M243='Prediction Log'!$I243, "Y", "N"))</f>
        <v/>
      </c>
      <c r="X243" s="54" t="str">
        <f>IF(ISBLANK('Prediction Log'!$N243), "", IF(Table3[[#This Row],[Home Team Covered Market]]=Games!H243, "Y", "N"))</f>
        <v/>
      </c>
      <c r="Y243" s="55" t="str">
        <f>IF(ISBLANK('Prediction Log'!$N243), "",IF('Prediction Log'!$J243='Prediction Log'!$M243, "Y", "N"))</f>
        <v/>
      </c>
      <c r="Z243" s="54" t="str">
        <f>IF(ISBLANK('Prediction Log'!$N243), "",IF('Prediction Log'!$I243&lt;&gt;'Prediction Log'!$M243, "N",IF(AND('Prediction Log'!$E243&gt;0, 'Prediction Log'!$P243&gt;'Prediction Log'!$E243, 'Prediction Log'!$I243='Prediction Log'!$C243), "Y", IF(AND('Prediction Log'!$E243&lt;0, 'Prediction Log'!$P243&lt;'Prediction Log'!$E243,'Prediction Log'!$I243='Prediction Log'!$B243 ), "Y", IF('Prediction Log'!$P243='Prediction Log'!$E243, "PUSH", "N")))))</f>
        <v/>
      </c>
      <c r="AA243" s="54" t="str">
        <f>IF(ISBLANK('Prediction Log'!$N243), "",IF(AND('Prediction Log'!$W243="Y", 'Prediction Log'!$X243="Y"), "Y", "N"))</f>
        <v/>
      </c>
      <c r="AB243" s="53" t="str">
        <f>IF(ISBLANK('Prediction Log'!$N243), "",IF('Prediction Log'!$D243&gt;0, 'Prediction Log'!$P243-'Prediction Log'!$D243, IF('Prediction Log'!$D243&lt;0, -'Prediction Log'!$P243+'Prediction Log'!$D243, "NA")))</f>
        <v/>
      </c>
      <c r="AC243" s="53" t="str">
        <f>IF(ISBLANK('Prediction Log'!$N243), "",ABS('Prediction Log'!$AB243))</f>
        <v/>
      </c>
      <c r="AD243" s="54" t="str">
        <f>IF(ISBLANK('Prediction Log'!$N243), "",IF('Prediction Log'!$E243&gt;0, 'Prediction Log'!$P243-'Prediction Log'!$E243, IF('Prediction Log'!$E243&lt;0, -'Prediction Log'!$P243+'Prediction Log'!$E243, "NA")))</f>
        <v/>
      </c>
      <c r="AE243" s="54" t="str">
        <f>IF(ISBLANK('Prediction Log'!$N243), "",ABS('Prediction Log'!$AD243))</f>
        <v/>
      </c>
    </row>
    <row r="244" spans="1:31" x14ac:dyDescent="0.45">
      <c r="A244" s="43" t="str">
        <f>IF(ISBLANK(Games!$B244), "",Games!A244)</f>
        <v/>
      </c>
      <c r="B244" s="43" t="str">
        <f>IF(ISBLANK(Games!$B244), "",Games!B244)</f>
        <v/>
      </c>
      <c r="C244" s="43" t="str">
        <f>IF(ISBLANK(Games!$B244), "",Games!C244)</f>
        <v/>
      </c>
      <c r="D244" s="44" t="str">
        <f>IF(ISBLANK(Games!$B244), "",Games!D244)</f>
        <v/>
      </c>
      <c r="E244" s="44" t="str">
        <f>IF(ISBLANK(Games!$B244), "",Games!E244)</f>
        <v/>
      </c>
      <c r="F244" s="45" t="e">
        <f>'Calc - Win Probability'!N244</f>
        <v>#N/A</v>
      </c>
      <c r="G244" s="23" t="str">
        <f>Games!H244</f>
        <v/>
      </c>
      <c r="H244" s="46" t="str">
        <f>IF(ISBLANK(Games!B244), "", IF('Prediction Log'!$D244&lt;0, 'Prediction Log'!$B244, 'Prediction Log'!$C244))</f>
        <v/>
      </c>
      <c r="I244" s="47" t="str">
        <f>IF(ISBLANK(Games!$B244), "",Games!F244)</f>
        <v/>
      </c>
      <c r="J244" s="47" t="e">
        <f>IF('Prediction Log'!$F244&gt;0.5, 'Prediction Log'!$B244, IF('Prediction Log'!$F244&lt;0.5, 'Prediction Log'!$C244, "PICK"))</f>
        <v>#N/A</v>
      </c>
      <c r="K244" s="48" t="str">
        <f>IF(ISBLANK(Games!B244), "",IF('Prediction Log'!$J244='Prediction Log'!$B244, 'Prediction Log'!$F244, 1-'Prediction Log'!$F244))</f>
        <v/>
      </c>
      <c r="L244" s="49" t="str">
        <f>IF(ISBLANK(Games!$B244), "",Games!I244)</f>
        <v/>
      </c>
      <c r="M244" s="60" t="str">
        <f>IF(ISBLANK(Table3[[#This Row],[Home Final]]), "",IF(Table3[[#This Row],[Home Final]]&gt;Table3[[#This Row],[Away Final]],Table3[[#This Row],[Home]],Table3[[#This Row],[Away]]))</f>
        <v/>
      </c>
      <c r="N244" s="50"/>
      <c r="O244" s="50"/>
      <c r="P244" s="21" t="str">
        <f>IF(ISBLANK('Prediction Log'!$N244), "",'Prediction Log'!$O244-'Prediction Log'!$N244)</f>
        <v/>
      </c>
      <c r="Q244" s="51" t="str">
        <f>IF(ISBLANK('Prediction Log'!$N244), "",IF('Prediction Log'!$M244&lt;&gt;'Prediction Log'!$H244, "Y", IF(AND('Prediction Log'!$M244='Prediction Log'!$H244, ABS((-1*'Prediction Log'!$P244))&gt;ABS('Prediction Log'!$D244)), "Y", IF('Prediction Log'!$D244='Prediction Log'!$P244, "PUSH", "N"))))</f>
        <v/>
      </c>
      <c r="R244" s="52" t="str">
        <f>IF(ISBLANK('Prediction Log'!$N244), "",IF('Prediction Log'!$P244&lt;'Prediction Log'!$D244, "Y", IF('Prediction Log'!$P244='Prediction Log'!$D244, "PUSH", "N")))</f>
        <v/>
      </c>
      <c r="S244" s="52" t="str">
        <f>IF(ISBLANK('Prediction Log'!$N244), "",IF('Prediction Log'!$P244&lt;'Prediction Log'!$E244, "Y", IF('Prediction Log'!$P244='Prediction Log'!$E244, "PUSH", "N")))</f>
        <v/>
      </c>
      <c r="T244" s="53" t="str">
        <f>IF(ISBLANK('Prediction Log'!$N244),"",IF('Prediction Log'!$M244='Prediction Log'!$H244, "Y", "N"))</f>
        <v/>
      </c>
      <c r="U244" s="53" t="str">
        <f>Table3[[#This Row],[Home Team Covered Market]]</f>
        <v/>
      </c>
      <c r="V244" s="53" t="str">
        <f>IF(ISBLANK('Prediction Log'!$N244), "",IF(AND('Prediction Log'!$T244="Y", 'Prediction Log'!$U244="Y"), "Y", "N"))</f>
        <v/>
      </c>
      <c r="W244" s="54" t="str">
        <f>IF(ISBLANK('Prediction Log'!$N244),"",IF('Prediction Log'!$M244='Prediction Log'!$I244, "Y", "N"))</f>
        <v/>
      </c>
      <c r="X244" s="54" t="str">
        <f>IF(ISBLANK('Prediction Log'!$N244), "", IF(Table3[[#This Row],[Home Team Covered Market]]=Games!H244, "Y", "N"))</f>
        <v/>
      </c>
      <c r="Y244" s="55" t="str">
        <f>IF(ISBLANK('Prediction Log'!$N244), "",IF('Prediction Log'!$J244='Prediction Log'!$M244, "Y", "N"))</f>
        <v/>
      </c>
      <c r="Z244" s="54" t="str">
        <f>IF(ISBLANK('Prediction Log'!$N244), "",IF('Prediction Log'!$I244&lt;&gt;'Prediction Log'!$M244, "N",IF(AND('Prediction Log'!$E244&gt;0, 'Prediction Log'!$P244&gt;'Prediction Log'!$E244, 'Prediction Log'!$I244='Prediction Log'!$C244), "Y", IF(AND('Prediction Log'!$E244&lt;0, 'Prediction Log'!$P244&lt;'Prediction Log'!$E244,'Prediction Log'!$I244='Prediction Log'!$B244 ), "Y", IF('Prediction Log'!$P244='Prediction Log'!$E244, "PUSH", "N")))))</f>
        <v/>
      </c>
      <c r="AA244" s="54" t="str">
        <f>IF(ISBLANK('Prediction Log'!$N244), "",IF(AND('Prediction Log'!$W244="Y", 'Prediction Log'!$X244="Y"), "Y", "N"))</f>
        <v/>
      </c>
      <c r="AB244" s="53" t="str">
        <f>IF(ISBLANK('Prediction Log'!$N244), "",IF('Prediction Log'!$D244&gt;0, 'Prediction Log'!$P244-'Prediction Log'!$D244, IF('Prediction Log'!$D244&lt;0, -'Prediction Log'!$P244+'Prediction Log'!$D244, "NA")))</f>
        <v/>
      </c>
      <c r="AC244" s="53" t="str">
        <f>IF(ISBLANK('Prediction Log'!$N244), "",ABS('Prediction Log'!$AB244))</f>
        <v/>
      </c>
      <c r="AD244" s="54" t="str">
        <f>IF(ISBLANK('Prediction Log'!$N244), "",IF('Prediction Log'!$E244&gt;0, 'Prediction Log'!$P244-'Prediction Log'!$E244, IF('Prediction Log'!$E244&lt;0, -'Prediction Log'!$P244+'Prediction Log'!$E244, "NA")))</f>
        <v/>
      </c>
      <c r="AE244" s="54" t="str">
        <f>IF(ISBLANK('Prediction Log'!$N244), "",ABS('Prediction Log'!$AD244))</f>
        <v/>
      </c>
    </row>
    <row r="245" spans="1:31" x14ac:dyDescent="0.45">
      <c r="A245" s="56" t="str">
        <f>IF(ISBLANK(Games!$B245), "",Games!A245)</f>
        <v/>
      </c>
      <c r="B245" s="56" t="str">
        <f>IF(ISBLANK(Games!$B245), "",Games!B245)</f>
        <v/>
      </c>
      <c r="C245" s="56" t="str">
        <f>IF(ISBLANK(Games!$B245), "",Games!C245)</f>
        <v/>
      </c>
      <c r="D245" s="57" t="str">
        <f>IF(ISBLANK(Games!$B245), "",Games!D245)</f>
        <v/>
      </c>
      <c r="E245" s="57" t="str">
        <f>IF(ISBLANK(Games!$B245), "",Games!E245)</f>
        <v/>
      </c>
      <c r="F245" s="45" t="e">
        <f>'Calc - Win Probability'!N245</f>
        <v>#N/A</v>
      </c>
      <c r="G245" s="23" t="str">
        <f>Games!H245</f>
        <v/>
      </c>
      <c r="H245" s="46" t="str">
        <f>IF(ISBLANK(Games!B245), "", IF('Prediction Log'!$D245&lt;0, 'Prediction Log'!$B245, 'Prediction Log'!$C245))</f>
        <v/>
      </c>
      <c r="I245" s="47" t="str">
        <f>IF(ISBLANK(Games!$B245), "",Games!F245)</f>
        <v/>
      </c>
      <c r="J245" s="47" t="e">
        <f>IF('Prediction Log'!$F245&gt;0.5, 'Prediction Log'!$B245, IF('Prediction Log'!$F245&lt;0.5, 'Prediction Log'!$C245, "PICK"))</f>
        <v>#N/A</v>
      </c>
      <c r="K245" s="48" t="str">
        <f>IF(ISBLANK(Games!B245), "",IF('Prediction Log'!$J245='Prediction Log'!$B245, 'Prediction Log'!$F245, 1-'Prediction Log'!$F245))</f>
        <v/>
      </c>
      <c r="L245" s="49" t="str">
        <f>IF(ISBLANK(Games!$B245), "",Games!I245)</f>
        <v/>
      </c>
      <c r="M245" s="60" t="str">
        <f>IF(ISBLANK(Table3[[#This Row],[Home Final]]), "",IF(Table3[[#This Row],[Home Final]]&gt;Table3[[#This Row],[Away Final]],Table3[[#This Row],[Home]],Table3[[#This Row],[Away]]))</f>
        <v/>
      </c>
      <c r="N245" s="50"/>
      <c r="O245" s="50"/>
      <c r="P245" s="21" t="str">
        <f>IF(ISBLANK('Prediction Log'!$N245), "",'Prediction Log'!$O245-'Prediction Log'!$N245)</f>
        <v/>
      </c>
      <c r="Q245" s="51" t="str">
        <f>IF(ISBLANK('Prediction Log'!$N245), "",IF('Prediction Log'!$M245&lt;&gt;'Prediction Log'!$H245, "Y", IF(AND('Prediction Log'!$M245='Prediction Log'!$H245, ABS((-1*'Prediction Log'!$P245))&gt;ABS('Prediction Log'!$D245)), "Y", IF('Prediction Log'!$D245='Prediction Log'!$P245, "PUSH", "N"))))</f>
        <v/>
      </c>
      <c r="R245" s="52" t="str">
        <f>IF(ISBLANK('Prediction Log'!$N245), "",IF('Prediction Log'!$P245&lt;'Prediction Log'!$D245, "Y", IF('Prediction Log'!$P245='Prediction Log'!$D245, "PUSH", "N")))</f>
        <v/>
      </c>
      <c r="S245" s="52" t="str">
        <f>IF(ISBLANK('Prediction Log'!$N245), "",IF('Prediction Log'!$P245&lt;'Prediction Log'!$E245, "Y", IF('Prediction Log'!$P245='Prediction Log'!$E245, "PUSH", "N")))</f>
        <v/>
      </c>
      <c r="T245" s="53" t="str">
        <f>IF(ISBLANK('Prediction Log'!$N245),"",IF('Prediction Log'!$M245='Prediction Log'!$H245, "Y", "N"))</f>
        <v/>
      </c>
      <c r="U245" s="53" t="str">
        <f>Table3[[#This Row],[Home Team Covered Market]]</f>
        <v/>
      </c>
      <c r="V245" s="53" t="str">
        <f>IF(ISBLANK('Prediction Log'!$N245), "",IF(AND('Prediction Log'!$T245="Y", 'Prediction Log'!$U245="Y"), "Y", "N"))</f>
        <v/>
      </c>
      <c r="W245" s="54" t="str">
        <f>IF(ISBLANK('Prediction Log'!$N245),"",IF('Prediction Log'!$M245='Prediction Log'!$I245, "Y", "N"))</f>
        <v/>
      </c>
      <c r="X245" s="54" t="str">
        <f>IF(ISBLANK('Prediction Log'!$N245), "", IF(Table3[[#This Row],[Home Team Covered Market]]=Games!H245, "Y", "N"))</f>
        <v/>
      </c>
      <c r="Y245" s="55" t="str">
        <f>IF(ISBLANK('Prediction Log'!$N245), "",IF('Prediction Log'!$J245='Prediction Log'!$M245, "Y", "N"))</f>
        <v/>
      </c>
      <c r="Z245" s="54" t="str">
        <f>IF(ISBLANK('Prediction Log'!$N245), "",IF('Prediction Log'!$I245&lt;&gt;'Prediction Log'!$M245, "N",IF(AND('Prediction Log'!$E245&gt;0, 'Prediction Log'!$P245&gt;'Prediction Log'!$E245, 'Prediction Log'!$I245='Prediction Log'!$C245), "Y", IF(AND('Prediction Log'!$E245&lt;0, 'Prediction Log'!$P245&lt;'Prediction Log'!$E245,'Prediction Log'!$I245='Prediction Log'!$B245 ), "Y", IF('Prediction Log'!$P245='Prediction Log'!$E245, "PUSH", "N")))))</f>
        <v/>
      </c>
      <c r="AA245" s="54" t="str">
        <f>IF(ISBLANK('Prediction Log'!$N245), "",IF(AND('Prediction Log'!$W245="Y", 'Prediction Log'!$X245="Y"), "Y", "N"))</f>
        <v/>
      </c>
      <c r="AB245" s="53" t="str">
        <f>IF(ISBLANK('Prediction Log'!$N245), "",IF('Prediction Log'!$D245&gt;0, 'Prediction Log'!$P245-'Prediction Log'!$D245, IF('Prediction Log'!$D245&lt;0, -'Prediction Log'!$P245+'Prediction Log'!$D245, "NA")))</f>
        <v/>
      </c>
      <c r="AC245" s="53" t="str">
        <f>IF(ISBLANK('Prediction Log'!$N245), "",ABS('Prediction Log'!$AB245))</f>
        <v/>
      </c>
      <c r="AD245" s="54" t="str">
        <f>IF(ISBLANK('Prediction Log'!$N245), "",IF('Prediction Log'!$E245&gt;0, 'Prediction Log'!$P245-'Prediction Log'!$E245, IF('Prediction Log'!$E245&lt;0, -'Prediction Log'!$P245+'Prediction Log'!$E245, "NA")))</f>
        <v/>
      </c>
      <c r="AE245" s="54" t="str">
        <f>IF(ISBLANK('Prediction Log'!$N245), "",ABS('Prediction Log'!$AD245))</f>
        <v/>
      </c>
    </row>
    <row r="246" spans="1:31" x14ac:dyDescent="0.45">
      <c r="A246" s="43" t="str">
        <f>IF(ISBLANK(Games!$B246), "",Games!A246)</f>
        <v/>
      </c>
      <c r="B246" s="43" t="str">
        <f>IF(ISBLANK(Games!$B246), "",Games!B246)</f>
        <v/>
      </c>
      <c r="C246" s="43" t="str">
        <f>IF(ISBLANK(Games!$B246), "",Games!C246)</f>
        <v/>
      </c>
      <c r="D246" s="44" t="str">
        <f>IF(ISBLANK(Games!$B246), "",Games!D246)</f>
        <v/>
      </c>
      <c r="E246" s="44" t="str">
        <f>IF(ISBLANK(Games!$B246), "",Games!E246)</f>
        <v/>
      </c>
      <c r="F246" s="45" t="e">
        <f>'Calc - Win Probability'!N246</f>
        <v>#N/A</v>
      </c>
      <c r="G246" s="23" t="str">
        <f>Games!H246</f>
        <v/>
      </c>
      <c r="H246" s="46" t="str">
        <f>IF(ISBLANK(Games!B246), "", IF('Prediction Log'!$D246&lt;0, 'Prediction Log'!$B246, 'Prediction Log'!$C246))</f>
        <v/>
      </c>
      <c r="I246" s="47" t="str">
        <f>IF(ISBLANK(Games!$B246), "",Games!F246)</f>
        <v/>
      </c>
      <c r="J246" s="47" t="e">
        <f>IF('Prediction Log'!$F246&gt;0.5, 'Prediction Log'!$B246, IF('Prediction Log'!$F246&lt;0.5, 'Prediction Log'!$C246, "PICK"))</f>
        <v>#N/A</v>
      </c>
      <c r="K246" s="48" t="str">
        <f>IF(ISBLANK(Games!B246), "",IF('Prediction Log'!$J246='Prediction Log'!$B246, 'Prediction Log'!$F246, 1-'Prediction Log'!$F246))</f>
        <v/>
      </c>
      <c r="L246" s="49" t="str">
        <f>IF(ISBLANK(Games!$B246), "",Games!I246)</f>
        <v/>
      </c>
      <c r="M246" s="60" t="str">
        <f>IF(ISBLANK(Table3[[#This Row],[Home Final]]), "",IF(Table3[[#This Row],[Home Final]]&gt;Table3[[#This Row],[Away Final]],Table3[[#This Row],[Home]],Table3[[#This Row],[Away]]))</f>
        <v/>
      </c>
      <c r="N246" s="50"/>
      <c r="O246" s="50"/>
      <c r="P246" s="21" t="str">
        <f>IF(ISBLANK('Prediction Log'!$N246), "",'Prediction Log'!$O246-'Prediction Log'!$N246)</f>
        <v/>
      </c>
      <c r="Q246" s="51" t="str">
        <f>IF(ISBLANK('Prediction Log'!$N246), "",IF('Prediction Log'!$M246&lt;&gt;'Prediction Log'!$H246, "Y", IF(AND('Prediction Log'!$M246='Prediction Log'!$H246, ABS((-1*'Prediction Log'!$P246))&gt;ABS('Prediction Log'!$D246)), "Y", IF('Prediction Log'!$D246='Prediction Log'!$P246, "PUSH", "N"))))</f>
        <v/>
      </c>
      <c r="R246" s="52" t="str">
        <f>IF(ISBLANK('Prediction Log'!$N246), "",IF('Prediction Log'!$P246&lt;'Prediction Log'!$D246, "Y", IF('Prediction Log'!$P246='Prediction Log'!$D246, "PUSH", "N")))</f>
        <v/>
      </c>
      <c r="S246" s="52" t="str">
        <f>IF(ISBLANK('Prediction Log'!$N246), "",IF('Prediction Log'!$P246&lt;'Prediction Log'!$E246, "Y", IF('Prediction Log'!$P246='Prediction Log'!$E246, "PUSH", "N")))</f>
        <v/>
      </c>
      <c r="T246" s="53" t="str">
        <f>IF(ISBLANK('Prediction Log'!$N246),"",IF('Prediction Log'!$M246='Prediction Log'!$H246, "Y", "N"))</f>
        <v/>
      </c>
      <c r="U246" s="53" t="str">
        <f>Table3[[#This Row],[Home Team Covered Market]]</f>
        <v/>
      </c>
      <c r="V246" s="53" t="str">
        <f>IF(ISBLANK('Prediction Log'!$N246), "",IF(AND('Prediction Log'!$T246="Y", 'Prediction Log'!$U246="Y"), "Y", "N"))</f>
        <v/>
      </c>
      <c r="W246" s="54" t="str">
        <f>IF(ISBLANK('Prediction Log'!$N246),"",IF('Prediction Log'!$M246='Prediction Log'!$I246, "Y", "N"))</f>
        <v/>
      </c>
      <c r="X246" s="54" t="str">
        <f>IF(ISBLANK('Prediction Log'!$N246), "", IF(Table3[[#This Row],[Home Team Covered Market]]=Games!H246, "Y", "N"))</f>
        <v/>
      </c>
      <c r="Y246" s="55" t="str">
        <f>IF(ISBLANK('Prediction Log'!$N246), "",IF('Prediction Log'!$J246='Prediction Log'!$M246, "Y", "N"))</f>
        <v/>
      </c>
      <c r="Z246" s="54" t="str">
        <f>IF(ISBLANK('Prediction Log'!$N246), "",IF('Prediction Log'!$I246&lt;&gt;'Prediction Log'!$M246, "N",IF(AND('Prediction Log'!$E246&gt;0, 'Prediction Log'!$P246&gt;'Prediction Log'!$E246, 'Prediction Log'!$I246='Prediction Log'!$C246), "Y", IF(AND('Prediction Log'!$E246&lt;0, 'Prediction Log'!$P246&lt;'Prediction Log'!$E246,'Prediction Log'!$I246='Prediction Log'!$B246 ), "Y", IF('Prediction Log'!$P246='Prediction Log'!$E246, "PUSH", "N")))))</f>
        <v/>
      </c>
      <c r="AA246" s="54" t="str">
        <f>IF(ISBLANK('Prediction Log'!$N246), "",IF(AND('Prediction Log'!$W246="Y", 'Prediction Log'!$X246="Y"), "Y", "N"))</f>
        <v/>
      </c>
      <c r="AB246" s="53" t="str">
        <f>IF(ISBLANK('Prediction Log'!$N246), "",IF('Prediction Log'!$D246&gt;0, 'Prediction Log'!$P246-'Prediction Log'!$D246, IF('Prediction Log'!$D246&lt;0, -'Prediction Log'!$P246+'Prediction Log'!$D246, "NA")))</f>
        <v/>
      </c>
      <c r="AC246" s="53" t="str">
        <f>IF(ISBLANK('Prediction Log'!$N246), "",ABS('Prediction Log'!$AB246))</f>
        <v/>
      </c>
      <c r="AD246" s="54" t="str">
        <f>IF(ISBLANK('Prediction Log'!$N246), "",IF('Prediction Log'!$E246&gt;0, 'Prediction Log'!$P246-'Prediction Log'!$E246, IF('Prediction Log'!$E246&lt;0, -'Prediction Log'!$P246+'Prediction Log'!$E246, "NA")))</f>
        <v/>
      </c>
      <c r="AE246" s="54" t="str">
        <f>IF(ISBLANK('Prediction Log'!$N246), "",ABS('Prediction Log'!$AD246))</f>
        <v/>
      </c>
    </row>
    <row r="247" spans="1:31" x14ac:dyDescent="0.45">
      <c r="A247" s="56" t="str">
        <f>IF(ISBLANK(Games!$B247), "",Games!A247)</f>
        <v/>
      </c>
      <c r="B247" s="56" t="str">
        <f>IF(ISBLANK(Games!$B247), "",Games!B247)</f>
        <v/>
      </c>
      <c r="C247" s="56" t="str">
        <f>IF(ISBLANK(Games!$B247), "",Games!C247)</f>
        <v/>
      </c>
      <c r="D247" s="57" t="str">
        <f>IF(ISBLANK(Games!$B247), "",Games!D247)</f>
        <v/>
      </c>
      <c r="E247" s="57" t="str">
        <f>IF(ISBLANK(Games!$B247), "",Games!E247)</f>
        <v/>
      </c>
      <c r="F247" s="45" t="e">
        <f>'Calc - Win Probability'!N247</f>
        <v>#N/A</v>
      </c>
      <c r="G247" s="23" t="str">
        <f>Games!H247</f>
        <v/>
      </c>
      <c r="H247" s="46" t="str">
        <f>IF(ISBLANK(Games!B247), "", IF('Prediction Log'!$D247&lt;0, 'Prediction Log'!$B247, 'Prediction Log'!$C247))</f>
        <v/>
      </c>
      <c r="I247" s="47" t="str">
        <f>IF(ISBLANK(Games!$B247), "",Games!F247)</f>
        <v/>
      </c>
      <c r="J247" s="47" t="e">
        <f>IF('Prediction Log'!$F247&gt;0.5, 'Prediction Log'!$B247, IF('Prediction Log'!$F247&lt;0.5, 'Prediction Log'!$C247, "PICK"))</f>
        <v>#N/A</v>
      </c>
      <c r="K247" s="48" t="str">
        <f>IF(ISBLANK(Games!B247), "",IF('Prediction Log'!$J247='Prediction Log'!$B247, 'Prediction Log'!$F247, 1-'Prediction Log'!$F247))</f>
        <v/>
      </c>
      <c r="L247" s="49" t="str">
        <f>IF(ISBLANK(Games!$B247), "",Games!I247)</f>
        <v/>
      </c>
      <c r="M247" s="60" t="str">
        <f>IF(ISBLANK(Table3[[#This Row],[Home Final]]), "",IF(Table3[[#This Row],[Home Final]]&gt;Table3[[#This Row],[Away Final]],Table3[[#This Row],[Home]],Table3[[#This Row],[Away]]))</f>
        <v/>
      </c>
      <c r="N247" s="50"/>
      <c r="O247" s="50"/>
      <c r="P247" s="21" t="str">
        <f>IF(ISBLANK('Prediction Log'!$N247), "",'Prediction Log'!$O247-'Prediction Log'!$N247)</f>
        <v/>
      </c>
      <c r="Q247" s="51" t="str">
        <f>IF(ISBLANK('Prediction Log'!$N247), "",IF('Prediction Log'!$M247&lt;&gt;'Prediction Log'!$H247, "Y", IF(AND('Prediction Log'!$M247='Prediction Log'!$H247, ABS((-1*'Prediction Log'!$P247))&gt;ABS('Prediction Log'!$D247)), "Y", IF('Prediction Log'!$D247='Prediction Log'!$P247, "PUSH", "N"))))</f>
        <v/>
      </c>
      <c r="R247" s="52" t="str">
        <f>IF(ISBLANK('Prediction Log'!$N247), "",IF('Prediction Log'!$P247&lt;'Prediction Log'!$D247, "Y", IF('Prediction Log'!$P247='Prediction Log'!$D247, "PUSH", "N")))</f>
        <v/>
      </c>
      <c r="S247" s="52" t="str">
        <f>IF(ISBLANK('Prediction Log'!$N247), "",IF('Prediction Log'!$P247&lt;'Prediction Log'!$E247, "Y", IF('Prediction Log'!$P247='Prediction Log'!$E247, "PUSH", "N")))</f>
        <v/>
      </c>
      <c r="T247" s="53" t="str">
        <f>IF(ISBLANK('Prediction Log'!$N247),"",IF('Prediction Log'!$M247='Prediction Log'!$H247, "Y", "N"))</f>
        <v/>
      </c>
      <c r="U247" s="53" t="str">
        <f>Table3[[#This Row],[Home Team Covered Market]]</f>
        <v/>
      </c>
      <c r="V247" s="53" t="str">
        <f>IF(ISBLANK('Prediction Log'!$N247), "",IF(AND('Prediction Log'!$T247="Y", 'Prediction Log'!$U247="Y"), "Y", "N"))</f>
        <v/>
      </c>
      <c r="W247" s="54" t="str">
        <f>IF(ISBLANK('Prediction Log'!$N247),"",IF('Prediction Log'!$M247='Prediction Log'!$I247, "Y", "N"))</f>
        <v/>
      </c>
      <c r="X247" s="54" t="str">
        <f>IF(ISBLANK('Prediction Log'!$N247), "", IF(Table3[[#This Row],[Home Team Covered Market]]=Games!H247, "Y", "N"))</f>
        <v/>
      </c>
      <c r="Y247" s="55" t="str">
        <f>IF(ISBLANK('Prediction Log'!$N247), "",IF('Prediction Log'!$J247='Prediction Log'!$M247, "Y", "N"))</f>
        <v/>
      </c>
      <c r="Z247" s="54" t="str">
        <f>IF(ISBLANK('Prediction Log'!$N247), "",IF('Prediction Log'!$I247&lt;&gt;'Prediction Log'!$M247, "N",IF(AND('Prediction Log'!$E247&gt;0, 'Prediction Log'!$P247&gt;'Prediction Log'!$E247, 'Prediction Log'!$I247='Prediction Log'!$C247), "Y", IF(AND('Prediction Log'!$E247&lt;0, 'Prediction Log'!$P247&lt;'Prediction Log'!$E247,'Prediction Log'!$I247='Prediction Log'!$B247 ), "Y", IF('Prediction Log'!$P247='Prediction Log'!$E247, "PUSH", "N")))))</f>
        <v/>
      </c>
      <c r="AA247" s="54" t="str">
        <f>IF(ISBLANK('Prediction Log'!$N247), "",IF(AND('Prediction Log'!$W247="Y", 'Prediction Log'!$X247="Y"), "Y", "N"))</f>
        <v/>
      </c>
      <c r="AB247" s="53" t="str">
        <f>IF(ISBLANK('Prediction Log'!$N247), "",IF('Prediction Log'!$D247&gt;0, 'Prediction Log'!$P247-'Prediction Log'!$D247, IF('Prediction Log'!$D247&lt;0, -'Prediction Log'!$P247+'Prediction Log'!$D247, "NA")))</f>
        <v/>
      </c>
      <c r="AC247" s="53" t="str">
        <f>IF(ISBLANK('Prediction Log'!$N247), "",ABS('Prediction Log'!$AB247))</f>
        <v/>
      </c>
      <c r="AD247" s="54" t="str">
        <f>IF(ISBLANK('Prediction Log'!$N247), "",IF('Prediction Log'!$E247&gt;0, 'Prediction Log'!$P247-'Prediction Log'!$E247, IF('Prediction Log'!$E247&lt;0, -'Prediction Log'!$P247+'Prediction Log'!$E247, "NA")))</f>
        <v/>
      </c>
      <c r="AE247" s="54" t="str">
        <f>IF(ISBLANK('Prediction Log'!$N247), "",ABS('Prediction Log'!$AD247))</f>
        <v/>
      </c>
    </row>
    <row r="248" spans="1:31" x14ac:dyDescent="0.45">
      <c r="A248" s="43" t="str">
        <f>IF(ISBLANK(Games!$B248), "",Games!A248)</f>
        <v/>
      </c>
      <c r="B248" s="43" t="str">
        <f>IF(ISBLANK(Games!$B248), "",Games!B248)</f>
        <v/>
      </c>
      <c r="C248" s="43" t="str">
        <f>IF(ISBLANK(Games!$B248), "",Games!C248)</f>
        <v/>
      </c>
      <c r="D248" s="44" t="str">
        <f>IF(ISBLANK(Games!$B248), "",Games!D248)</f>
        <v/>
      </c>
      <c r="E248" s="44" t="str">
        <f>IF(ISBLANK(Games!$B248), "",Games!E248)</f>
        <v/>
      </c>
      <c r="F248" s="45" t="e">
        <f>'Calc - Win Probability'!N248</f>
        <v>#N/A</v>
      </c>
      <c r="G248" s="23" t="str">
        <f>Games!H248</f>
        <v/>
      </c>
      <c r="H248" s="46" t="str">
        <f>IF(ISBLANK(Games!B248), "", IF('Prediction Log'!$D248&lt;0, 'Prediction Log'!$B248, 'Prediction Log'!$C248))</f>
        <v/>
      </c>
      <c r="I248" s="47" t="str">
        <f>IF(ISBLANK(Games!$B248), "",Games!F248)</f>
        <v/>
      </c>
      <c r="J248" s="47" t="e">
        <f>IF('Prediction Log'!$F248&gt;0.5, 'Prediction Log'!$B248, IF('Prediction Log'!$F248&lt;0.5, 'Prediction Log'!$C248, "PICK"))</f>
        <v>#N/A</v>
      </c>
      <c r="K248" s="48" t="str">
        <f>IF(ISBLANK(Games!B248), "",IF('Prediction Log'!$J248='Prediction Log'!$B248, 'Prediction Log'!$F248, 1-'Prediction Log'!$F248))</f>
        <v/>
      </c>
      <c r="L248" s="49" t="str">
        <f>IF(ISBLANK(Games!$B248), "",Games!I248)</f>
        <v/>
      </c>
      <c r="M248" s="60" t="str">
        <f>IF(ISBLANK(Table3[[#This Row],[Home Final]]), "",IF(Table3[[#This Row],[Home Final]]&gt;Table3[[#This Row],[Away Final]],Table3[[#This Row],[Home]],Table3[[#This Row],[Away]]))</f>
        <v/>
      </c>
      <c r="N248" s="50"/>
      <c r="O248" s="50"/>
      <c r="P248" s="21" t="str">
        <f>IF(ISBLANK('Prediction Log'!$N248), "",'Prediction Log'!$O248-'Prediction Log'!$N248)</f>
        <v/>
      </c>
      <c r="Q248" s="51" t="str">
        <f>IF(ISBLANK('Prediction Log'!$N248), "",IF('Prediction Log'!$M248&lt;&gt;'Prediction Log'!$H248, "Y", IF(AND('Prediction Log'!$M248='Prediction Log'!$H248, ABS((-1*'Prediction Log'!$P248))&gt;ABS('Prediction Log'!$D248)), "Y", IF('Prediction Log'!$D248='Prediction Log'!$P248, "PUSH", "N"))))</f>
        <v/>
      </c>
      <c r="R248" s="52" t="str">
        <f>IF(ISBLANK('Prediction Log'!$N248), "",IF('Prediction Log'!$P248&lt;'Prediction Log'!$D248, "Y", IF('Prediction Log'!$P248='Prediction Log'!$D248, "PUSH", "N")))</f>
        <v/>
      </c>
      <c r="S248" s="52" t="str">
        <f>IF(ISBLANK('Prediction Log'!$N248), "",IF('Prediction Log'!$P248&lt;'Prediction Log'!$E248, "Y", IF('Prediction Log'!$P248='Prediction Log'!$E248, "PUSH", "N")))</f>
        <v/>
      </c>
      <c r="T248" s="53" t="str">
        <f>IF(ISBLANK('Prediction Log'!$N248),"",IF('Prediction Log'!$M248='Prediction Log'!$H248, "Y", "N"))</f>
        <v/>
      </c>
      <c r="U248" s="53" t="str">
        <f>Table3[[#This Row],[Home Team Covered Market]]</f>
        <v/>
      </c>
      <c r="V248" s="53" t="str">
        <f>IF(ISBLANK('Prediction Log'!$N248), "",IF(AND('Prediction Log'!$T248="Y", 'Prediction Log'!$U248="Y"), "Y", "N"))</f>
        <v/>
      </c>
      <c r="W248" s="54" t="str">
        <f>IF(ISBLANK('Prediction Log'!$N248),"",IF('Prediction Log'!$M248='Prediction Log'!$I248, "Y", "N"))</f>
        <v/>
      </c>
      <c r="X248" s="54" t="str">
        <f>IF(ISBLANK('Prediction Log'!$N248), "", IF(Table3[[#This Row],[Home Team Covered Market]]=Games!H248, "Y", "N"))</f>
        <v/>
      </c>
      <c r="Y248" s="55" t="str">
        <f>IF(ISBLANK('Prediction Log'!$N248), "",IF('Prediction Log'!$J248='Prediction Log'!$M248, "Y", "N"))</f>
        <v/>
      </c>
      <c r="Z248" s="54" t="str">
        <f>IF(ISBLANK('Prediction Log'!$N248), "",IF('Prediction Log'!$I248&lt;&gt;'Prediction Log'!$M248, "N",IF(AND('Prediction Log'!$E248&gt;0, 'Prediction Log'!$P248&gt;'Prediction Log'!$E248, 'Prediction Log'!$I248='Prediction Log'!$C248), "Y", IF(AND('Prediction Log'!$E248&lt;0, 'Prediction Log'!$P248&lt;'Prediction Log'!$E248,'Prediction Log'!$I248='Prediction Log'!$B248 ), "Y", IF('Prediction Log'!$P248='Prediction Log'!$E248, "PUSH", "N")))))</f>
        <v/>
      </c>
      <c r="AA248" s="54" t="str">
        <f>IF(ISBLANK('Prediction Log'!$N248), "",IF(AND('Prediction Log'!$W248="Y", 'Prediction Log'!$X248="Y"), "Y", "N"))</f>
        <v/>
      </c>
      <c r="AB248" s="53" t="str">
        <f>IF(ISBLANK('Prediction Log'!$N248), "",IF('Prediction Log'!$D248&gt;0, 'Prediction Log'!$P248-'Prediction Log'!$D248, IF('Prediction Log'!$D248&lt;0, -'Prediction Log'!$P248+'Prediction Log'!$D248, "NA")))</f>
        <v/>
      </c>
      <c r="AC248" s="53" t="str">
        <f>IF(ISBLANK('Prediction Log'!$N248), "",ABS('Prediction Log'!$AB248))</f>
        <v/>
      </c>
      <c r="AD248" s="54" t="str">
        <f>IF(ISBLANK('Prediction Log'!$N248), "",IF('Prediction Log'!$E248&gt;0, 'Prediction Log'!$P248-'Prediction Log'!$E248, IF('Prediction Log'!$E248&lt;0, -'Prediction Log'!$P248+'Prediction Log'!$E248, "NA")))</f>
        <v/>
      </c>
      <c r="AE248" s="54" t="str">
        <f>IF(ISBLANK('Prediction Log'!$N248), "",ABS('Prediction Log'!$AD248))</f>
        <v/>
      </c>
    </row>
    <row r="249" spans="1:31" x14ac:dyDescent="0.45">
      <c r="A249" s="56" t="str">
        <f>IF(ISBLANK(Games!$B249), "",Games!A249)</f>
        <v/>
      </c>
      <c r="B249" s="56" t="str">
        <f>IF(ISBLANK(Games!$B249), "",Games!B249)</f>
        <v/>
      </c>
      <c r="C249" s="56" t="str">
        <f>IF(ISBLANK(Games!$B249), "",Games!C249)</f>
        <v/>
      </c>
      <c r="D249" s="57" t="str">
        <f>IF(ISBLANK(Games!$B249), "",Games!D249)</f>
        <v/>
      </c>
      <c r="E249" s="57" t="str">
        <f>IF(ISBLANK(Games!$B249), "",Games!E249)</f>
        <v/>
      </c>
      <c r="F249" s="45" t="e">
        <f>'Calc - Win Probability'!N249</f>
        <v>#N/A</v>
      </c>
      <c r="G249" s="23" t="str">
        <f>Games!H249</f>
        <v/>
      </c>
      <c r="H249" s="46" t="str">
        <f>IF(ISBLANK(Games!B249), "", IF('Prediction Log'!$D249&lt;0, 'Prediction Log'!$B249, 'Prediction Log'!$C249))</f>
        <v/>
      </c>
      <c r="I249" s="47" t="str">
        <f>IF(ISBLANK(Games!$B249), "",Games!F249)</f>
        <v/>
      </c>
      <c r="J249" s="47" t="e">
        <f>IF('Prediction Log'!$F249&gt;0.5, 'Prediction Log'!$B249, IF('Prediction Log'!$F249&lt;0.5, 'Prediction Log'!$C249, "PICK"))</f>
        <v>#N/A</v>
      </c>
      <c r="K249" s="48" t="str">
        <f>IF(ISBLANK(Games!B249), "",IF('Prediction Log'!$J249='Prediction Log'!$B249, 'Prediction Log'!$F249, 1-'Prediction Log'!$F249))</f>
        <v/>
      </c>
      <c r="L249" s="49" t="str">
        <f>IF(ISBLANK(Games!$B249), "",Games!I249)</f>
        <v/>
      </c>
      <c r="M249" s="60" t="str">
        <f>IF(ISBLANK(Table3[[#This Row],[Home Final]]), "",IF(Table3[[#This Row],[Home Final]]&gt;Table3[[#This Row],[Away Final]],Table3[[#This Row],[Home]],Table3[[#This Row],[Away]]))</f>
        <v/>
      </c>
      <c r="N249" s="50"/>
      <c r="O249" s="50"/>
      <c r="P249" s="21" t="str">
        <f>IF(ISBLANK('Prediction Log'!$N249), "",'Prediction Log'!$O249-'Prediction Log'!$N249)</f>
        <v/>
      </c>
      <c r="Q249" s="51" t="str">
        <f>IF(ISBLANK('Prediction Log'!$N249), "",IF('Prediction Log'!$M249&lt;&gt;'Prediction Log'!$H249, "Y", IF(AND('Prediction Log'!$M249='Prediction Log'!$H249, ABS((-1*'Prediction Log'!$P249))&gt;ABS('Prediction Log'!$D249)), "Y", IF('Prediction Log'!$D249='Prediction Log'!$P249, "PUSH", "N"))))</f>
        <v/>
      </c>
      <c r="R249" s="52" t="str">
        <f>IF(ISBLANK('Prediction Log'!$N249), "",IF('Prediction Log'!$P249&lt;'Prediction Log'!$D249, "Y", IF('Prediction Log'!$P249='Prediction Log'!$D249, "PUSH", "N")))</f>
        <v/>
      </c>
      <c r="S249" s="52" t="str">
        <f>IF(ISBLANK('Prediction Log'!$N249), "",IF('Prediction Log'!$P249&lt;'Prediction Log'!$E249, "Y", IF('Prediction Log'!$P249='Prediction Log'!$E249, "PUSH", "N")))</f>
        <v/>
      </c>
      <c r="T249" s="53" t="str">
        <f>IF(ISBLANK('Prediction Log'!$N249),"",IF('Prediction Log'!$M249='Prediction Log'!$H249, "Y", "N"))</f>
        <v/>
      </c>
      <c r="U249" s="53" t="str">
        <f>Table3[[#This Row],[Home Team Covered Market]]</f>
        <v/>
      </c>
      <c r="V249" s="53" t="str">
        <f>IF(ISBLANK('Prediction Log'!$N249), "",IF(AND('Prediction Log'!$T249="Y", 'Prediction Log'!$U249="Y"), "Y", "N"))</f>
        <v/>
      </c>
      <c r="W249" s="54" t="str">
        <f>IF(ISBLANK('Prediction Log'!$N249),"",IF('Prediction Log'!$M249='Prediction Log'!$I249, "Y", "N"))</f>
        <v/>
      </c>
      <c r="X249" s="54" t="str">
        <f>IF(ISBLANK('Prediction Log'!$N249), "", IF(Table3[[#This Row],[Home Team Covered Market]]=Games!H249, "Y", "N"))</f>
        <v/>
      </c>
      <c r="Y249" s="55" t="str">
        <f>IF(ISBLANK('Prediction Log'!$N249), "",IF('Prediction Log'!$J249='Prediction Log'!$M249, "Y", "N"))</f>
        <v/>
      </c>
      <c r="Z249" s="54" t="str">
        <f>IF(ISBLANK('Prediction Log'!$N249), "",IF('Prediction Log'!$I249&lt;&gt;'Prediction Log'!$M249, "N",IF(AND('Prediction Log'!$E249&gt;0, 'Prediction Log'!$P249&gt;'Prediction Log'!$E249, 'Prediction Log'!$I249='Prediction Log'!$C249), "Y", IF(AND('Prediction Log'!$E249&lt;0, 'Prediction Log'!$P249&lt;'Prediction Log'!$E249,'Prediction Log'!$I249='Prediction Log'!$B249 ), "Y", IF('Prediction Log'!$P249='Prediction Log'!$E249, "PUSH", "N")))))</f>
        <v/>
      </c>
      <c r="AA249" s="54" t="str">
        <f>IF(ISBLANK('Prediction Log'!$N249), "",IF(AND('Prediction Log'!$W249="Y", 'Prediction Log'!$X249="Y"), "Y", "N"))</f>
        <v/>
      </c>
      <c r="AB249" s="53" t="str">
        <f>IF(ISBLANK('Prediction Log'!$N249), "",IF('Prediction Log'!$D249&gt;0, 'Prediction Log'!$P249-'Prediction Log'!$D249, IF('Prediction Log'!$D249&lt;0, -'Prediction Log'!$P249+'Prediction Log'!$D249, "NA")))</f>
        <v/>
      </c>
      <c r="AC249" s="53" t="str">
        <f>IF(ISBLANK('Prediction Log'!$N249), "",ABS('Prediction Log'!$AB249))</f>
        <v/>
      </c>
      <c r="AD249" s="54" t="str">
        <f>IF(ISBLANK('Prediction Log'!$N249), "",IF('Prediction Log'!$E249&gt;0, 'Prediction Log'!$P249-'Prediction Log'!$E249, IF('Prediction Log'!$E249&lt;0, -'Prediction Log'!$P249+'Prediction Log'!$E249, "NA")))</f>
        <v/>
      </c>
      <c r="AE249" s="54" t="str">
        <f>IF(ISBLANK('Prediction Log'!$N249), "",ABS('Prediction Log'!$AD249))</f>
        <v/>
      </c>
    </row>
    <row r="250" spans="1:31" x14ac:dyDescent="0.45">
      <c r="A250" s="43" t="str">
        <f>IF(ISBLANK(Games!$B250), "",Games!A250)</f>
        <v/>
      </c>
      <c r="B250" s="43" t="str">
        <f>IF(ISBLANK(Games!$B250), "",Games!B250)</f>
        <v/>
      </c>
      <c r="C250" s="43" t="str">
        <f>IF(ISBLANK(Games!$B250), "",Games!C250)</f>
        <v/>
      </c>
      <c r="D250" s="44" t="str">
        <f>IF(ISBLANK(Games!$B250), "",Games!D250)</f>
        <v/>
      </c>
      <c r="E250" s="44" t="str">
        <f>IF(ISBLANK(Games!$B250), "",Games!E250)</f>
        <v/>
      </c>
      <c r="F250" s="45" t="e">
        <f>'Calc - Win Probability'!N250</f>
        <v>#N/A</v>
      </c>
      <c r="G250" s="23" t="str">
        <f>Games!H250</f>
        <v/>
      </c>
      <c r="H250" s="46" t="str">
        <f>IF(ISBLANK(Games!B250), "", IF('Prediction Log'!$D250&lt;0, 'Prediction Log'!$B250, 'Prediction Log'!$C250))</f>
        <v/>
      </c>
      <c r="I250" s="47" t="str">
        <f>IF(ISBLANK(Games!$B250), "",Games!F250)</f>
        <v/>
      </c>
      <c r="J250" s="47" t="e">
        <f>IF('Prediction Log'!$F250&gt;0.5, 'Prediction Log'!$B250, IF('Prediction Log'!$F250&lt;0.5, 'Prediction Log'!$C250, "PICK"))</f>
        <v>#N/A</v>
      </c>
      <c r="K250" s="48" t="str">
        <f>IF(ISBLANK(Games!B250), "",IF('Prediction Log'!$J250='Prediction Log'!$B250, 'Prediction Log'!$F250, 1-'Prediction Log'!$F250))</f>
        <v/>
      </c>
      <c r="L250" s="49" t="str">
        <f>IF(ISBLANK(Games!$B250), "",Games!I250)</f>
        <v/>
      </c>
      <c r="M250" s="60" t="str">
        <f>IF(ISBLANK(Table3[[#This Row],[Home Final]]), "",IF(Table3[[#This Row],[Home Final]]&gt;Table3[[#This Row],[Away Final]],Table3[[#This Row],[Home]],Table3[[#This Row],[Away]]))</f>
        <v/>
      </c>
      <c r="N250" s="50"/>
      <c r="O250" s="50"/>
      <c r="P250" s="21" t="str">
        <f>IF(ISBLANK('Prediction Log'!$N250), "",'Prediction Log'!$O250-'Prediction Log'!$N250)</f>
        <v/>
      </c>
      <c r="Q250" s="51" t="str">
        <f>IF(ISBLANK('Prediction Log'!$N250), "",IF('Prediction Log'!$M250&lt;&gt;'Prediction Log'!$H250, "Y", IF(AND('Prediction Log'!$M250='Prediction Log'!$H250, ABS((-1*'Prediction Log'!$P250))&gt;ABS('Prediction Log'!$D250)), "Y", IF('Prediction Log'!$D250='Prediction Log'!$P250, "PUSH", "N"))))</f>
        <v/>
      </c>
      <c r="R250" s="52" t="str">
        <f>IF(ISBLANK('Prediction Log'!$N250), "",IF('Prediction Log'!$P250&lt;'Prediction Log'!$D250, "Y", IF('Prediction Log'!$P250='Prediction Log'!$D250, "PUSH", "N")))</f>
        <v/>
      </c>
      <c r="S250" s="52" t="str">
        <f>IF(ISBLANK('Prediction Log'!$N250), "",IF('Prediction Log'!$P250&lt;'Prediction Log'!$E250, "Y", IF('Prediction Log'!$P250='Prediction Log'!$E250, "PUSH", "N")))</f>
        <v/>
      </c>
      <c r="T250" s="53" t="str">
        <f>IF(ISBLANK('Prediction Log'!$N250),"",IF('Prediction Log'!$M250='Prediction Log'!$H250, "Y", "N"))</f>
        <v/>
      </c>
      <c r="U250" s="53" t="str">
        <f>Table3[[#This Row],[Home Team Covered Market]]</f>
        <v/>
      </c>
      <c r="V250" s="53" t="str">
        <f>IF(ISBLANK('Prediction Log'!$N250), "",IF(AND('Prediction Log'!$T250="Y", 'Prediction Log'!$U250="Y"), "Y", "N"))</f>
        <v/>
      </c>
      <c r="W250" s="54" t="str">
        <f>IF(ISBLANK('Prediction Log'!$N250),"",IF('Prediction Log'!$M250='Prediction Log'!$I250, "Y", "N"))</f>
        <v/>
      </c>
      <c r="X250" s="54" t="str">
        <f>IF(ISBLANK('Prediction Log'!$N250), "", IF(Table3[[#This Row],[Home Team Covered Market]]=Games!H250, "Y", "N"))</f>
        <v/>
      </c>
      <c r="Y250" s="55" t="str">
        <f>IF(ISBLANK('Prediction Log'!$N250), "",IF('Prediction Log'!$J250='Prediction Log'!$M250, "Y", "N"))</f>
        <v/>
      </c>
      <c r="Z250" s="54" t="str">
        <f>IF(ISBLANK('Prediction Log'!$N250), "",IF('Prediction Log'!$I250&lt;&gt;'Prediction Log'!$M250, "N",IF(AND('Prediction Log'!$E250&gt;0, 'Prediction Log'!$P250&gt;'Prediction Log'!$E250, 'Prediction Log'!$I250='Prediction Log'!$C250), "Y", IF(AND('Prediction Log'!$E250&lt;0, 'Prediction Log'!$P250&lt;'Prediction Log'!$E250,'Prediction Log'!$I250='Prediction Log'!$B250 ), "Y", IF('Prediction Log'!$P250='Prediction Log'!$E250, "PUSH", "N")))))</f>
        <v/>
      </c>
      <c r="AA250" s="54" t="str">
        <f>IF(ISBLANK('Prediction Log'!$N250), "",IF(AND('Prediction Log'!$W250="Y", 'Prediction Log'!$X250="Y"), "Y", "N"))</f>
        <v/>
      </c>
      <c r="AB250" s="53" t="str">
        <f>IF(ISBLANK('Prediction Log'!$N250), "",IF('Prediction Log'!$D250&gt;0, 'Prediction Log'!$P250-'Prediction Log'!$D250, IF('Prediction Log'!$D250&lt;0, -'Prediction Log'!$P250+'Prediction Log'!$D250, "NA")))</f>
        <v/>
      </c>
      <c r="AC250" s="53" t="str">
        <f>IF(ISBLANK('Prediction Log'!$N250), "",ABS('Prediction Log'!$AB250))</f>
        <v/>
      </c>
      <c r="AD250" s="54" t="str">
        <f>IF(ISBLANK('Prediction Log'!$N250), "",IF('Prediction Log'!$E250&gt;0, 'Prediction Log'!$P250-'Prediction Log'!$E250, IF('Prediction Log'!$E250&lt;0, -'Prediction Log'!$P250+'Prediction Log'!$E250, "NA")))</f>
        <v/>
      </c>
      <c r="AE250" s="54" t="str">
        <f>IF(ISBLANK('Prediction Log'!$N250), "",ABS('Prediction Log'!$AD250))</f>
        <v/>
      </c>
    </row>
    <row r="251" spans="1:31" x14ac:dyDescent="0.45">
      <c r="A251" s="56" t="str">
        <f>IF(ISBLANK(Games!$B251), "",Games!A251)</f>
        <v/>
      </c>
      <c r="B251" s="56" t="str">
        <f>IF(ISBLANK(Games!$B251), "",Games!B251)</f>
        <v/>
      </c>
      <c r="C251" s="56" t="str">
        <f>IF(ISBLANK(Games!$B251), "",Games!C251)</f>
        <v/>
      </c>
      <c r="D251" s="57" t="str">
        <f>IF(ISBLANK(Games!$B251), "",Games!D251)</f>
        <v/>
      </c>
      <c r="E251" s="57" t="str">
        <f>IF(ISBLANK(Games!$B251), "",Games!E251)</f>
        <v/>
      </c>
      <c r="F251" s="45" t="e">
        <f>'Calc - Win Probability'!N251</f>
        <v>#N/A</v>
      </c>
      <c r="G251" s="23" t="str">
        <f>Games!H251</f>
        <v/>
      </c>
      <c r="H251" s="46" t="str">
        <f>IF(ISBLANK(Games!B251), "", IF('Prediction Log'!$D251&lt;0, 'Prediction Log'!$B251, 'Prediction Log'!$C251))</f>
        <v/>
      </c>
      <c r="I251" s="47" t="str">
        <f>IF(ISBLANK(Games!$B251), "",Games!F251)</f>
        <v/>
      </c>
      <c r="J251" s="47" t="e">
        <f>IF('Prediction Log'!$F251&gt;0.5, 'Prediction Log'!$B251, IF('Prediction Log'!$F251&lt;0.5, 'Prediction Log'!$C251, "PICK"))</f>
        <v>#N/A</v>
      </c>
      <c r="K251" s="48" t="str">
        <f>IF(ISBLANK(Games!B251), "",IF('Prediction Log'!$J251='Prediction Log'!$B251, 'Prediction Log'!$F251, 1-'Prediction Log'!$F251))</f>
        <v/>
      </c>
      <c r="L251" s="49" t="str">
        <f>IF(ISBLANK(Games!$B251), "",Games!I251)</f>
        <v/>
      </c>
      <c r="M251" s="60" t="str">
        <f>IF(ISBLANK(Table3[[#This Row],[Home Final]]), "",IF(Table3[[#This Row],[Home Final]]&gt;Table3[[#This Row],[Away Final]],Table3[[#This Row],[Home]],Table3[[#This Row],[Away]]))</f>
        <v/>
      </c>
      <c r="N251" s="50"/>
      <c r="O251" s="50"/>
      <c r="P251" s="21" t="str">
        <f>IF(ISBLANK('Prediction Log'!$N251), "",'Prediction Log'!$O251-'Prediction Log'!$N251)</f>
        <v/>
      </c>
      <c r="Q251" s="51" t="str">
        <f>IF(ISBLANK('Prediction Log'!$N251), "",IF('Prediction Log'!$M251&lt;&gt;'Prediction Log'!$H251, "Y", IF(AND('Prediction Log'!$M251='Prediction Log'!$H251, ABS((-1*'Prediction Log'!$P251))&gt;ABS('Prediction Log'!$D251)), "Y", IF('Prediction Log'!$D251='Prediction Log'!$P251, "PUSH", "N"))))</f>
        <v/>
      </c>
      <c r="R251" s="52" t="str">
        <f>IF(ISBLANK('Prediction Log'!$N251), "",IF('Prediction Log'!$P251&lt;'Prediction Log'!$D251, "Y", IF('Prediction Log'!$P251='Prediction Log'!$D251, "PUSH", "N")))</f>
        <v/>
      </c>
      <c r="S251" s="52" t="str">
        <f>IF(ISBLANK('Prediction Log'!$N251), "",IF('Prediction Log'!$P251&lt;'Prediction Log'!$E251, "Y", IF('Prediction Log'!$P251='Prediction Log'!$E251, "PUSH", "N")))</f>
        <v/>
      </c>
      <c r="T251" s="53" t="str">
        <f>IF(ISBLANK('Prediction Log'!$N251),"",IF('Prediction Log'!$M251='Prediction Log'!$H251, "Y", "N"))</f>
        <v/>
      </c>
      <c r="U251" s="53" t="str">
        <f>Table3[[#This Row],[Home Team Covered Market]]</f>
        <v/>
      </c>
      <c r="V251" s="53" t="str">
        <f>IF(ISBLANK('Prediction Log'!$N251), "",IF(AND('Prediction Log'!$T251="Y", 'Prediction Log'!$U251="Y"), "Y", "N"))</f>
        <v/>
      </c>
      <c r="W251" s="54" t="str">
        <f>IF(ISBLANK('Prediction Log'!$N251),"",IF('Prediction Log'!$M251='Prediction Log'!$I251, "Y", "N"))</f>
        <v/>
      </c>
      <c r="X251" s="54" t="str">
        <f>IF(ISBLANK('Prediction Log'!$N251), "", IF(Table3[[#This Row],[Home Team Covered Market]]=Games!H251, "Y", "N"))</f>
        <v/>
      </c>
      <c r="Y251" s="55" t="str">
        <f>IF(ISBLANK('Prediction Log'!$N251), "",IF('Prediction Log'!$J251='Prediction Log'!$M251, "Y", "N"))</f>
        <v/>
      </c>
      <c r="Z251" s="54" t="str">
        <f>IF(ISBLANK('Prediction Log'!$N251), "",IF('Prediction Log'!$I251&lt;&gt;'Prediction Log'!$M251, "N",IF(AND('Prediction Log'!$E251&gt;0, 'Prediction Log'!$P251&gt;'Prediction Log'!$E251, 'Prediction Log'!$I251='Prediction Log'!$C251), "Y", IF(AND('Prediction Log'!$E251&lt;0, 'Prediction Log'!$P251&lt;'Prediction Log'!$E251,'Prediction Log'!$I251='Prediction Log'!$B251 ), "Y", IF('Prediction Log'!$P251='Prediction Log'!$E251, "PUSH", "N")))))</f>
        <v/>
      </c>
      <c r="AA251" s="54" t="str">
        <f>IF(ISBLANK('Prediction Log'!$N251), "",IF(AND('Prediction Log'!$W251="Y", 'Prediction Log'!$X251="Y"), "Y", "N"))</f>
        <v/>
      </c>
      <c r="AB251" s="53" t="str">
        <f>IF(ISBLANK('Prediction Log'!$N251), "",IF('Prediction Log'!$D251&gt;0, 'Prediction Log'!$P251-'Prediction Log'!$D251, IF('Prediction Log'!$D251&lt;0, -'Prediction Log'!$P251+'Prediction Log'!$D251, "NA")))</f>
        <v/>
      </c>
      <c r="AC251" s="53" t="str">
        <f>IF(ISBLANK('Prediction Log'!$N251), "",ABS('Prediction Log'!$AB251))</f>
        <v/>
      </c>
      <c r="AD251" s="54" t="str">
        <f>IF(ISBLANK('Prediction Log'!$N251), "",IF('Prediction Log'!$E251&gt;0, 'Prediction Log'!$P251-'Prediction Log'!$E251, IF('Prediction Log'!$E251&lt;0, -'Prediction Log'!$P251+'Prediction Log'!$E251, "NA")))</f>
        <v/>
      </c>
      <c r="AE251" s="54" t="str">
        <f>IF(ISBLANK('Prediction Log'!$N251), "",ABS('Prediction Log'!$AD251))</f>
        <v/>
      </c>
    </row>
    <row r="252" spans="1:31" x14ac:dyDescent="0.45">
      <c r="A252" s="43" t="str">
        <f>IF(ISBLANK(Games!$B252), "",Games!A252)</f>
        <v/>
      </c>
      <c r="B252" s="43" t="str">
        <f>IF(ISBLANK(Games!$B252), "",Games!B252)</f>
        <v/>
      </c>
      <c r="C252" s="43" t="str">
        <f>IF(ISBLANK(Games!$B252), "",Games!C252)</f>
        <v/>
      </c>
      <c r="D252" s="44" t="str">
        <f>IF(ISBLANK(Games!$B252), "",Games!D252)</f>
        <v/>
      </c>
      <c r="E252" s="44" t="str">
        <f>IF(ISBLANK(Games!$B252), "",Games!E252)</f>
        <v/>
      </c>
      <c r="F252" s="45" t="e">
        <f>'Calc - Win Probability'!N252</f>
        <v>#N/A</v>
      </c>
      <c r="G252" s="23" t="str">
        <f>Games!H252</f>
        <v/>
      </c>
      <c r="H252" s="46" t="str">
        <f>IF(ISBLANK(Games!B252), "", IF('Prediction Log'!$D252&lt;0, 'Prediction Log'!$B252, 'Prediction Log'!$C252))</f>
        <v/>
      </c>
      <c r="I252" s="47" t="str">
        <f>IF(ISBLANK(Games!$B252), "",Games!F252)</f>
        <v/>
      </c>
      <c r="J252" s="47" t="e">
        <f>IF('Prediction Log'!$F252&gt;0.5, 'Prediction Log'!$B252, IF('Prediction Log'!$F252&lt;0.5, 'Prediction Log'!$C252, "PICK"))</f>
        <v>#N/A</v>
      </c>
      <c r="K252" s="48" t="str">
        <f>IF(ISBLANK(Games!B252), "",IF('Prediction Log'!$J252='Prediction Log'!$B252, 'Prediction Log'!$F252, 1-'Prediction Log'!$F252))</f>
        <v/>
      </c>
      <c r="L252" s="49" t="str">
        <f>IF(ISBLANK(Games!$B252), "",Games!I252)</f>
        <v/>
      </c>
      <c r="M252" s="60" t="str">
        <f>IF(ISBLANK(Table3[[#This Row],[Home Final]]), "",IF(Table3[[#This Row],[Home Final]]&gt;Table3[[#This Row],[Away Final]],Table3[[#This Row],[Home]],Table3[[#This Row],[Away]]))</f>
        <v/>
      </c>
      <c r="N252" s="50"/>
      <c r="O252" s="50"/>
      <c r="P252" s="21" t="str">
        <f>IF(ISBLANK('Prediction Log'!$N252), "",'Prediction Log'!$O252-'Prediction Log'!$N252)</f>
        <v/>
      </c>
      <c r="Q252" s="51" t="str">
        <f>IF(ISBLANK('Prediction Log'!$N252), "",IF('Prediction Log'!$M252&lt;&gt;'Prediction Log'!$H252, "Y", IF(AND('Prediction Log'!$M252='Prediction Log'!$H252, ABS((-1*'Prediction Log'!$P252))&gt;ABS('Prediction Log'!$D252)), "Y", IF('Prediction Log'!$D252='Prediction Log'!$P252, "PUSH", "N"))))</f>
        <v/>
      </c>
      <c r="R252" s="52" t="str">
        <f>IF(ISBLANK('Prediction Log'!$N252), "",IF('Prediction Log'!$P252&lt;'Prediction Log'!$D252, "Y", IF('Prediction Log'!$P252='Prediction Log'!$D252, "PUSH", "N")))</f>
        <v/>
      </c>
      <c r="S252" s="52" t="str">
        <f>IF(ISBLANK('Prediction Log'!$N252), "",IF('Prediction Log'!$P252&lt;'Prediction Log'!$E252, "Y", IF('Prediction Log'!$P252='Prediction Log'!$E252, "PUSH", "N")))</f>
        <v/>
      </c>
      <c r="T252" s="53" t="str">
        <f>IF(ISBLANK('Prediction Log'!$N252),"",IF('Prediction Log'!$M252='Prediction Log'!$H252, "Y", "N"))</f>
        <v/>
      </c>
      <c r="U252" s="53" t="str">
        <f>Table3[[#This Row],[Home Team Covered Market]]</f>
        <v/>
      </c>
      <c r="V252" s="53" t="str">
        <f>IF(ISBLANK('Prediction Log'!$N252), "",IF(AND('Prediction Log'!$T252="Y", 'Prediction Log'!$U252="Y"), "Y", "N"))</f>
        <v/>
      </c>
      <c r="W252" s="54" t="str">
        <f>IF(ISBLANK('Prediction Log'!$N252),"",IF('Prediction Log'!$M252='Prediction Log'!$I252, "Y", "N"))</f>
        <v/>
      </c>
      <c r="X252" s="54" t="str">
        <f>IF(ISBLANK('Prediction Log'!$N252), "", IF(Table3[[#This Row],[Home Team Covered Market]]=Games!H252, "Y", "N"))</f>
        <v/>
      </c>
      <c r="Y252" s="55" t="str">
        <f>IF(ISBLANK('Prediction Log'!$N252), "",IF('Prediction Log'!$J252='Prediction Log'!$M252, "Y", "N"))</f>
        <v/>
      </c>
      <c r="Z252" s="54" t="str">
        <f>IF(ISBLANK('Prediction Log'!$N252), "",IF('Prediction Log'!$I252&lt;&gt;'Prediction Log'!$M252, "N",IF(AND('Prediction Log'!$E252&gt;0, 'Prediction Log'!$P252&gt;'Prediction Log'!$E252, 'Prediction Log'!$I252='Prediction Log'!$C252), "Y", IF(AND('Prediction Log'!$E252&lt;0, 'Prediction Log'!$P252&lt;'Prediction Log'!$E252,'Prediction Log'!$I252='Prediction Log'!$B252 ), "Y", IF('Prediction Log'!$P252='Prediction Log'!$E252, "PUSH", "N")))))</f>
        <v/>
      </c>
      <c r="AA252" s="54" t="str">
        <f>IF(ISBLANK('Prediction Log'!$N252), "",IF(AND('Prediction Log'!$W252="Y", 'Prediction Log'!$X252="Y"), "Y", "N"))</f>
        <v/>
      </c>
      <c r="AB252" s="53" t="str">
        <f>IF(ISBLANK('Prediction Log'!$N252), "",IF('Prediction Log'!$D252&gt;0, 'Prediction Log'!$P252-'Prediction Log'!$D252, IF('Prediction Log'!$D252&lt;0, -'Prediction Log'!$P252+'Prediction Log'!$D252, "NA")))</f>
        <v/>
      </c>
      <c r="AC252" s="53" t="str">
        <f>IF(ISBLANK('Prediction Log'!$N252), "",ABS('Prediction Log'!$AB252))</f>
        <v/>
      </c>
      <c r="AD252" s="54" t="str">
        <f>IF(ISBLANK('Prediction Log'!$N252), "",IF('Prediction Log'!$E252&gt;0, 'Prediction Log'!$P252-'Prediction Log'!$E252, IF('Prediction Log'!$E252&lt;0, -'Prediction Log'!$P252+'Prediction Log'!$E252, "NA")))</f>
        <v/>
      </c>
      <c r="AE252" s="54" t="str">
        <f>IF(ISBLANK('Prediction Log'!$N252), "",ABS('Prediction Log'!$AD252))</f>
        <v/>
      </c>
    </row>
    <row r="253" spans="1:31" x14ac:dyDescent="0.45">
      <c r="A253" s="56" t="str">
        <f>IF(ISBLANK(Games!$B253), "",Games!A253)</f>
        <v/>
      </c>
      <c r="B253" s="56" t="str">
        <f>IF(ISBLANK(Games!$B253), "",Games!B253)</f>
        <v/>
      </c>
      <c r="C253" s="56" t="str">
        <f>IF(ISBLANK(Games!$B253), "",Games!C253)</f>
        <v/>
      </c>
      <c r="D253" s="57" t="str">
        <f>IF(ISBLANK(Games!$B253), "",Games!D253)</f>
        <v/>
      </c>
      <c r="E253" s="57" t="str">
        <f>IF(ISBLANK(Games!$B253), "",Games!E253)</f>
        <v/>
      </c>
      <c r="F253" s="45" t="e">
        <f>'Calc - Win Probability'!N253</f>
        <v>#N/A</v>
      </c>
      <c r="G253" s="23" t="str">
        <f>Games!H253</f>
        <v/>
      </c>
      <c r="H253" s="46" t="str">
        <f>IF(ISBLANK(Games!B253), "", IF('Prediction Log'!$D253&lt;0, 'Prediction Log'!$B253, 'Prediction Log'!$C253))</f>
        <v/>
      </c>
      <c r="I253" s="47" t="str">
        <f>IF(ISBLANK(Games!$B253), "",Games!F253)</f>
        <v/>
      </c>
      <c r="J253" s="47" t="e">
        <f>IF('Prediction Log'!$F253&gt;0.5, 'Prediction Log'!$B253, IF('Prediction Log'!$F253&lt;0.5, 'Prediction Log'!$C253, "PICK"))</f>
        <v>#N/A</v>
      </c>
      <c r="K253" s="48" t="str">
        <f>IF(ISBLANK(Games!B253), "",IF('Prediction Log'!$J253='Prediction Log'!$B253, 'Prediction Log'!$F253, 1-'Prediction Log'!$F253))</f>
        <v/>
      </c>
      <c r="L253" s="49" t="str">
        <f>IF(ISBLANK(Games!$B253), "",Games!I253)</f>
        <v/>
      </c>
      <c r="M253" s="60" t="str">
        <f>IF(ISBLANK(Table3[[#This Row],[Home Final]]), "",IF(Table3[[#This Row],[Home Final]]&gt;Table3[[#This Row],[Away Final]],Table3[[#This Row],[Home]],Table3[[#This Row],[Away]]))</f>
        <v/>
      </c>
      <c r="N253" s="50"/>
      <c r="O253" s="50"/>
      <c r="P253" s="21" t="str">
        <f>IF(ISBLANK('Prediction Log'!$N253), "",'Prediction Log'!$O253-'Prediction Log'!$N253)</f>
        <v/>
      </c>
      <c r="Q253" s="51" t="str">
        <f>IF(ISBLANK('Prediction Log'!$N253), "",IF('Prediction Log'!$M253&lt;&gt;'Prediction Log'!$H253, "Y", IF(AND('Prediction Log'!$M253='Prediction Log'!$H253, ABS((-1*'Prediction Log'!$P253))&gt;ABS('Prediction Log'!$D253)), "Y", IF('Prediction Log'!$D253='Prediction Log'!$P253, "PUSH", "N"))))</f>
        <v/>
      </c>
      <c r="R253" s="52" t="str">
        <f>IF(ISBLANK('Prediction Log'!$N253), "",IF('Prediction Log'!$P253&lt;'Prediction Log'!$D253, "Y", IF('Prediction Log'!$P253='Prediction Log'!$D253, "PUSH", "N")))</f>
        <v/>
      </c>
      <c r="S253" s="52" t="str">
        <f>IF(ISBLANK('Prediction Log'!$N253), "",IF('Prediction Log'!$P253&lt;'Prediction Log'!$E253, "Y", IF('Prediction Log'!$P253='Prediction Log'!$E253, "PUSH", "N")))</f>
        <v/>
      </c>
      <c r="T253" s="53" t="str">
        <f>IF(ISBLANK('Prediction Log'!$N253),"",IF('Prediction Log'!$M253='Prediction Log'!$H253, "Y", "N"))</f>
        <v/>
      </c>
      <c r="U253" s="53" t="str">
        <f>Table3[[#This Row],[Home Team Covered Market]]</f>
        <v/>
      </c>
      <c r="V253" s="53" t="str">
        <f>IF(ISBLANK('Prediction Log'!$N253), "",IF(AND('Prediction Log'!$T253="Y", 'Prediction Log'!$U253="Y"), "Y", "N"))</f>
        <v/>
      </c>
      <c r="W253" s="54" t="str">
        <f>IF(ISBLANK('Prediction Log'!$N253),"",IF('Prediction Log'!$M253='Prediction Log'!$I253, "Y", "N"))</f>
        <v/>
      </c>
      <c r="X253" s="54" t="str">
        <f>IF(ISBLANK('Prediction Log'!$N253), "", IF(Table3[[#This Row],[Home Team Covered Market]]=Games!H253, "Y", "N"))</f>
        <v/>
      </c>
      <c r="Y253" s="55" t="str">
        <f>IF(ISBLANK('Prediction Log'!$N253), "",IF('Prediction Log'!$J253='Prediction Log'!$M253, "Y", "N"))</f>
        <v/>
      </c>
      <c r="Z253" s="54" t="str">
        <f>IF(ISBLANK('Prediction Log'!$N253), "",IF('Prediction Log'!$I253&lt;&gt;'Prediction Log'!$M253, "N",IF(AND('Prediction Log'!$E253&gt;0, 'Prediction Log'!$P253&gt;'Prediction Log'!$E253, 'Prediction Log'!$I253='Prediction Log'!$C253), "Y", IF(AND('Prediction Log'!$E253&lt;0, 'Prediction Log'!$P253&lt;'Prediction Log'!$E253,'Prediction Log'!$I253='Prediction Log'!$B253 ), "Y", IF('Prediction Log'!$P253='Prediction Log'!$E253, "PUSH", "N")))))</f>
        <v/>
      </c>
      <c r="AA253" s="54" t="str">
        <f>IF(ISBLANK('Prediction Log'!$N253), "",IF(AND('Prediction Log'!$W253="Y", 'Prediction Log'!$X253="Y"), "Y", "N"))</f>
        <v/>
      </c>
      <c r="AB253" s="53" t="str">
        <f>IF(ISBLANK('Prediction Log'!$N253), "",IF('Prediction Log'!$D253&gt;0, 'Prediction Log'!$P253-'Prediction Log'!$D253, IF('Prediction Log'!$D253&lt;0, -'Prediction Log'!$P253+'Prediction Log'!$D253, "NA")))</f>
        <v/>
      </c>
      <c r="AC253" s="53" t="str">
        <f>IF(ISBLANK('Prediction Log'!$N253), "",ABS('Prediction Log'!$AB253))</f>
        <v/>
      </c>
      <c r="AD253" s="54" t="str">
        <f>IF(ISBLANK('Prediction Log'!$N253), "",IF('Prediction Log'!$E253&gt;0, 'Prediction Log'!$P253-'Prediction Log'!$E253, IF('Prediction Log'!$E253&lt;0, -'Prediction Log'!$P253+'Prediction Log'!$E253, "NA")))</f>
        <v/>
      </c>
      <c r="AE253" s="54" t="str">
        <f>IF(ISBLANK('Prediction Log'!$N253), "",ABS('Prediction Log'!$AD253))</f>
        <v/>
      </c>
    </row>
    <row r="254" spans="1:31" x14ac:dyDescent="0.45">
      <c r="A254" s="43" t="str">
        <f>IF(ISBLANK(Games!$B254), "",Games!A254)</f>
        <v/>
      </c>
      <c r="B254" s="43" t="str">
        <f>IF(ISBLANK(Games!$B254), "",Games!B254)</f>
        <v/>
      </c>
      <c r="C254" s="43" t="str">
        <f>IF(ISBLANK(Games!$B254), "",Games!C254)</f>
        <v/>
      </c>
      <c r="D254" s="44" t="str">
        <f>IF(ISBLANK(Games!$B254), "",Games!D254)</f>
        <v/>
      </c>
      <c r="E254" s="44" t="str">
        <f>IF(ISBLANK(Games!$B254), "",Games!E254)</f>
        <v/>
      </c>
      <c r="F254" s="45" t="e">
        <f>'Calc - Win Probability'!N254</f>
        <v>#N/A</v>
      </c>
      <c r="G254" s="23" t="str">
        <f>Games!H254</f>
        <v/>
      </c>
      <c r="H254" s="46" t="str">
        <f>IF(ISBLANK(Games!B254), "", IF('Prediction Log'!$D254&lt;0, 'Prediction Log'!$B254, 'Prediction Log'!$C254))</f>
        <v/>
      </c>
      <c r="I254" s="47" t="str">
        <f>IF(ISBLANK(Games!$B254), "",Games!F254)</f>
        <v/>
      </c>
      <c r="J254" s="47" t="e">
        <f>IF('Prediction Log'!$F254&gt;0.5, 'Prediction Log'!$B254, IF('Prediction Log'!$F254&lt;0.5, 'Prediction Log'!$C254, "PICK"))</f>
        <v>#N/A</v>
      </c>
      <c r="K254" s="48" t="str">
        <f>IF(ISBLANK(Games!B254), "",IF('Prediction Log'!$J254='Prediction Log'!$B254, 'Prediction Log'!$F254, 1-'Prediction Log'!$F254))</f>
        <v/>
      </c>
      <c r="L254" s="49" t="str">
        <f>IF(ISBLANK(Games!$B254), "",Games!I254)</f>
        <v/>
      </c>
      <c r="M254" s="60" t="str">
        <f>IF(ISBLANK(Table3[[#This Row],[Home Final]]), "",IF(Table3[[#This Row],[Home Final]]&gt;Table3[[#This Row],[Away Final]],Table3[[#This Row],[Home]],Table3[[#This Row],[Away]]))</f>
        <v/>
      </c>
      <c r="N254" s="50"/>
      <c r="O254" s="50"/>
      <c r="P254" s="21" t="str">
        <f>IF(ISBLANK('Prediction Log'!$N254), "",'Prediction Log'!$O254-'Prediction Log'!$N254)</f>
        <v/>
      </c>
      <c r="Q254" s="51" t="str">
        <f>IF(ISBLANK('Prediction Log'!$N254), "",IF('Prediction Log'!$M254&lt;&gt;'Prediction Log'!$H254, "Y", IF(AND('Prediction Log'!$M254='Prediction Log'!$H254, ABS((-1*'Prediction Log'!$P254))&gt;ABS('Prediction Log'!$D254)), "Y", IF('Prediction Log'!$D254='Prediction Log'!$P254, "PUSH", "N"))))</f>
        <v/>
      </c>
      <c r="R254" s="52" t="str">
        <f>IF(ISBLANK('Prediction Log'!$N254), "",IF('Prediction Log'!$P254&lt;'Prediction Log'!$D254, "Y", IF('Prediction Log'!$P254='Prediction Log'!$D254, "PUSH", "N")))</f>
        <v/>
      </c>
      <c r="S254" s="52" t="str">
        <f>IF(ISBLANK('Prediction Log'!$N254), "",IF('Prediction Log'!$P254&lt;'Prediction Log'!$E254, "Y", IF('Prediction Log'!$P254='Prediction Log'!$E254, "PUSH", "N")))</f>
        <v/>
      </c>
      <c r="T254" s="53" t="str">
        <f>IF(ISBLANK('Prediction Log'!$N254),"",IF('Prediction Log'!$M254='Prediction Log'!$H254, "Y", "N"))</f>
        <v/>
      </c>
      <c r="U254" s="53" t="str">
        <f>Table3[[#This Row],[Home Team Covered Market]]</f>
        <v/>
      </c>
      <c r="V254" s="53" t="str">
        <f>IF(ISBLANK('Prediction Log'!$N254), "",IF(AND('Prediction Log'!$T254="Y", 'Prediction Log'!$U254="Y"), "Y", "N"))</f>
        <v/>
      </c>
      <c r="W254" s="54" t="str">
        <f>IF(ISBLANK('Prediction Log'!$N254),"",IF('Prediction Log'!$M254='Prediction Log'!$I254, "Y", "N"))</f>
        <v/>
      </c>
      <c r="X254" s="54" t="str">
        <f>IF(ISBLANK('Prediction Log'!$N254), "", IF(Table3[[#This Row],[Home Team Covered Market]]=Games!H254, "Y", "N"))</f>
        <v/>
      </c>
      <c r="Y254" s="55" t="str">
        <f>IF(ISBLANK('Prediction Log'!$N254), "",IF('Prediction Log'!$J254='Prediction Log'!$M254, "Y", "N"))</f>
        <v/>
      </c>
      <c r="Z254" s="54" t="str">
        <f>IF(ISBLANK('Prediction Log'!$N254), "",IF('Prediction Log'!$I254&lt;&gt;'Prediction Log'!$M254, "N",IF(AND('Prediction Log'!$E254&gt;0, 'Prediction Log'!$P254&gt;'Prediction Log'!$E254, 'Prediction Log'!$I254='Prediction Log'!$C254), "Y", IF(AND('Prediction Log'!$E254&lt;0, 'Prediction Log'!$P254&lt;'Prediction Log'!$E254,'Prediction Log'!$I254='Prediction Log'!$B254 ), "Y", IF('Prediction Log'!$P254='Prediction Log'!$E254, "PUSH", "N")))))</f>
        <v/>
      </c>
      <c r="AA254" s="54" t="str">
        <f>IF(ISBLANK('Prediction Log'!$N254), "",IF(AND('Prediction Log'!$W254="Y", 'Prediction Log'!$X254="Y"), "Y", "N"))</f>
        <v/>
      </c>
      <c r="AB254" s="53" t="str">
        <f>IF(ISBLANK('Prediction Log'!$N254), "",IF('Prediction Log'!$D254&gt;0, 'Prediction Log'!$P254-'Prediction Log'!$D254, IF('Prediction Log'!$D254&lt;0, -'Prediction Log'!$P254+'Prediction Log'!$D254, "NA")))</f>
        <v/>
      </c>
      <c r="AC254" s="53" t="str">
        <f>IF(ISBLANK('Prediction Log'!$N254), "",ABS('Prediction Log'!$AB254))</f>
        <v/>
      </c>
      <c r="AD254" s="54" t="str">
        <f>IF(ISBLANK('Prediction Log'!$N254), "",IF('Prediction Log'!$E254&gt;0, 'Prediction Log'!$P254-'Prediction Log'!$E254, IF('Prediction Log'!$E254&lt;0, -'Prediction Log'!$P254+'Prediction Log'!$E254, "NA")))</f>
        <v/>
      </c>
      <c r="AE254" s="54" t="str">
        <f>IF(ISBLANK('Prediction Log'!$N254), "",ABS('Prediction Log'!$AD254))</f>
        <v/>
      </c>
    </row>
    <row r="255" spans="1:31" x14ac:dyDescent="0.45">
      <c r="A255" s="56" t="str">
        <f>IF(ISBLANK(Games!$B255), "",Games!A255)</f>
        <v/>
      </c>
      <c r="B255" s="56" t="str">
        <f>IF(ISBLANK(Games!$B255), "",Games!B255)</f>
        <v/>
      </c>
      <c r="C255" s="56" t="str">
        <f>IF(ISBLANK(Games!$B255), "",Games!C255)</f>
        <v/>
      </c>
      <c r="D255" s="57" t="str">
        <f>IF(ISBLANK(Games!$B255), "",Games!D255)</f>
        <v/>
      </c>
      <c r="E255" s="57" t="str">
        <f>IF(ISBLANK(Games!$B255), "",Games!E255)</f>
        <v/>
      </c>
      <c r="F255" s="45" t="e">
        <f>'Calc - Win Probability'!N255</f>
        <v>#N/A</v>
      </c>
      <c r="G255" s="23" t="str">
        <f>Games!H255</f>
        <v/>
      </c>
      <c r="H255" s="46" t="str">
        <f>IF(ISBLANK(Games!B255), "", IF('Prediction Log'!$D255&lt;0, 'Prediction Log'!$B255, 'Prediction Log'!$C255))</f>
        <v/>
      </c>
      <c r="I255" s="47" t="str">
        <f>IF(ISBLANK(Games!$B255), "",Games!F255)</f>
        <v/>
      </c>
      <c r="J255" s="47" t="e">
        <f>IF('Prediction Log'!$F255&gt;0.5, 'Prediction Log'!$B255, IF('Prediction Log'!$F255&lt;0.5, 'Prediction Log'!$C255, "PICK"))</f>
        <v>#N/A</v>
      </c>
      <c r="K255" s="48" t="str">
        <f>IF(ISBLANK(Games!B255), "",IF('Prediction Log'!$J255='Prediction Log'!$B255, 'Prediction Log'!$F255, 1-'Prediction Log'!$F255))</f>
        <v/>
      </c>
      <c r="L255" s="49" t="str">
        <f>IF(ISBLANK(Games!$B255), "",Games!I255)</f>
        <v/>
      </c>
      <c r="M255" s="60" t="str">
        <f>IF(ISBLANK(Table3[[#This Row],[Home Final]]), "",IF(Table3[[#This Row],[Home Final]]&gt;Table3[[#This Row],[Away Final]],Table3[[#This Row],[Home]],Table3[[#This Row],[Away]]))</f>
        <v/>
      </c>
      <c r="N255" s="50"/>
      <c r="O255" s="50"/>
      <c r="P255" s="21" t="str">
        <f>IF(ISBLANK('Prediction Log'!$N255), "",'Prediction Log'!$O255-'Prediction Log'!$N255)</f>
        <v/>
      </c>
      <c r="Q255" s="51" t="str">
        <f>IF(ISBLANK('Prediction Log'!$N255), "",IF('Prediction Log'!$M255&lt;&gt;'Prediction Log'!$H255, "Y", IF(AND('Prediction Log'!$M255='Prediction Log'!$H255, ABS((-1*'Prediction Log'!$P255))&gt;ABS('Prediction Log'!$D255)), "Y", IF('Prediction Log'!$D255='Prediction Log'!$P255, "PUSH", "N"))))</f>
        <v/>
      </c>
      <c r="R255" s="52" t="str">
        <f>IF(ISBLANK('Prediction Log'!$N255), "",IF('Prediction Log'!$P255&lt;'Prediction Log'!$D255, "Y", IF('Prediction Log'!$P255='Prediction Log'!$D255, "PUSH", "N")))</f>
        <v/>
      </c>
      <c r="S255" s="52" t="str">
        <f>IF(ISBLANK('Prediction Log'!$N255), "",IF('Prediction Log'!$P255&lt;'Prediction Log'!$E255, "Y", IF('Prediction Log'!$P255='Prediction Log'!$E255, "PUSH", "N")))</f>
        <v/>
      </c>
      <c r="T255" s="53" t="str">
        <f>IF(ISBLANK('Prediction Log'!$N255),"",IF('Prediction Log'!$M255='Prediction Log'!$H255, "Y", "N"))</f>
        <v/>
      </c>
      <c r="U255" s="53" t="str">
        <f>Table3[[#This Row],[Home Team Covered Market]]</f>
        <v/>
      </c>
      <c r="V255" s="53" t="str">
        <f>IF(ISBLANK('Prediction Log'!$N255), "",IF(AND('Prediction Log'!$T255="Y", 'Prediction Log'!$U255="Y"), "Y", "N"))</f>
        <v/>
      </c>
      <c r="W255" s="54" t="str">
        <f>IF(ISBLANK('Prediction Log'!$N255),"",IF('Prediction Log'!$M255='Prediction Log'!$I255, "Y", "N"))</f>
        <v/>
      </c>
      <c r="X255" s="54" t="str">
        <f>IF(ISBLANK('Prediction Log'!$N255), "", IF(Table3[[#This Row],[Home Team Covered Market]]=Games!H255, "Y", "N"))</f>
        <v/>
      </c>
      <c r="Y255" s="55" t="str">
        <f>IF(ISBLANK('Prediction Log'!$N255), "",IF('Prediction Log'!$J255='Prediction Log'!$M255, "Y", "N"))</f>
        <v/>
      </c>
      <c r="Z255" s="54" t="str">
        <f>IF(ISBLANK('Prediction Log'!$N255), "",IF('Prediction Log'!$I255&lt;&gt;'Prediction Log'!$M255, "N",IF(AND('Prediction Log'!$E255&gt;0, 'Prediction Log'!$P255&gt;'Prediction Log'!$E255, 'Prediction Log'!$I255='Prediction Log'!$C255), "Y", IF(AND('Prediction Log'!$E255&lt;0, 'Prediction Log'!$P255&lt;'Prediction Log'!$E255,'Prediction Log'!$I255='Prediction Log'!$B255 ), "Y", IF('Prediction Log'!$P255='Prediction Log'!$E255, "PUSH", "N")))))</f>
        <v/>
      </c>
      <c r="AA255" s="54" t="str">
        <f>IF(ISBLANK('Prediction Log'!$N255), "",IF(AND('Prediction Log'!$W255="Y", 'Prediction Log'!$X255="Y"), "Y", "N"))</f>
        <v/>
      </c>
      <c r="AB255" s="53" t="str">
        <f>IF(ISBLANK('Prediction Log'!$N255), "",IF('Prediction Log'!$D255&gt;0, 'Prediction Log'!$P255-'Prediction Log'!$D255, IF('Prediction Log'!$D255&lt;0, -'Prediction Log'!$P255+'Prediction Log'!$D255, "NA")))</f>
        <v/>
      </c>
      <c r="AC255" s="53" t="str">
        <f>IF(ISBLANK('Prediction Log'!$N255), "",ABS('Prediction Log'!$AB255))</f>
        <v/>
      </c>
      <c r="AD255" s="54" t="str">
        <f>IF(ISBLANK('Prediction Log'!$N255), "",IF('Prediction Log'!$E255&gt;0, 'Prediction Log'!$P255-'Prediction Log'!$E255, IF('Prediction Log'!$E255&lt;0, -'Prediction Log'!$P255+'Prediction Log'!$E255, "NA")))</f>
        <v/>
      </c>
      <c r="AE255" s="54" t="str">
        <f>IF(ISBLANK('Prediction Log'!$N255), "",ABS('Prediction Log'!$AD255))</f>
        <v/>
      </c>
    </row>
    <row r="256" spans="1:31" x14ac:dyDescent="0.45">
      <c r="A256" s="43" t="str">
        <f>IF(ISBLANK(Games!$B256), "",Games!A256)</f>
        <v/>
      </c>
      <c r="B256" s="43" t="str">
        <f>IF(ISBLANK(Games!$B256), "",Games!B256)</f>
        <v/>
      </c>
      <c r="C256" s="43" t="str">
        <f>IF(ISBLANK(Games!$B256), "",Games!C256)</f>
        <v/>
      </c>
      <c r="D256" s="44" t="str">
        <f>IF(ISBLANK(Games!$B256), "",Games!D256)</f>
        <v/>
      </c>
      <c r="E256" s="44" t="str">
        <f>IF(ISBLANK(Games!$B256), "",Games!E256)</f>
        <v/>
      </c>
      <c r="F256" s="45" t="e">
        <f>'Calc - Win Probability'!N256</f>
        <v>#N/A</v>
      </c>
      <c r="G256" s="23" t="str">
        <f>Games!H256</f>
        <v/>
      </c>
      <c r="H256" s="46" t="str">
        <f>IF(ISBLANK(Games!B256), "", IF('Prediction Log'!$D256&lt;0, 'Prediction Log'!$B256, 'Prediction Log'!$C256))</f>
        <v/>
      </c>
      <c r="I256" s="47" t="str">
        <f>IF(ISBLANK(Games!$B256), "",Games!F256)</f>
        <v/>
      </c>
      <c r="J256" s="47" t="e">
        <f>IF('Prediction Log'!$F256&gt;0.5, 'Prediction Log'!$B256, IF('Prediction Log'!$F256&lt;0.5, 'Prediction Log'!$C256, "PICK"))</f>
        <v>#N/A</v>
      </c>
      <c r="K256" s="48" t="str">
        <f>IF(ISBLANK(Games!B256), "",IF('Prediction Log'!$J256='Prediction Log'!$B256, 'Prediction Log'!$F256, 1-'Prediction Log'!$F256))</f>
        <v/>
      </c>
      <c r="L256" s="49" t="str">
        <f>IF(ISBLANK(Games!$B256), "",Games!I256)</f>
        <v/>
      </c>
      <c r="M256" s="60" t="str">
        <f>IF(ISBLANK(Table3[[#This Row],[Home Final]]), "",IF(Table3[[#This Row],[Home Final]]&gt;Table3[[#This Row],[Away Final]],Table3[[#This Row],[Home]],Table3[[#This Row],[Away]]))</f>
        <v/>
      </c>
      <c r="N256" s="50"/>
      <c r="O256" s="50"/>
      <c r="P256" s="21" t="str">
        <f>IF(ISBLANK('Prediction Log'!$N256), "",'Prediction Log'!$O256-'Prediction Log'!$N256)</f>
        <v/>
      </c>
      <c r="Q256" s="51" t="str">
        <f>IF(ISBLANK('Prediction Log'!$N256), "",IF('Prediction Log'!$M256&lt;&gt;'Prediction Log'!$H256, "Y", IF(AND('Prediction Log'!$M256='Prediction Log'!$H256, ABS((-1*'Prediction Log'!$P256))&gt;ABS('Prediction Log'!$D256)), "Y", IF('Prediction Log'!$D256='Prediction Log'!$P256, "PUSH", "N"))))</f>
        <v/>
      </c>
      <c r="R256" s="52" t="str">
        <f>IF(ISBLANK('Prediction Log'!$N256), "",IF('Prediction Log'!$P256&lt;'Prediction Log'!$D256, "Y", IF('Prediction Log'!$P256='Prediction Log'!$D256, "PUSH", "N")))</f>
        <v/>
      </c>
      <c r="S256" s="52" t="str">
        <f>IF(ISBLANK('Prediction Log'!$N256), "",IF('Prediction Log'!$P256&lt;'Prediction Log'!$E256, "Y", IF('Prediction Log'!$P256='Prediction Log'!$E256, "PUSH", "N")))</f>
        <v/>
      </c>
      <c r="T256" s="53" t="str">
        <f>IF(ISBLANK('Prediction Log'!$N256),"",IF('Prediction Log'!$M256='Prediction Log'!$H256, "Y", "N"))</f>
        <v/>
      </c>
      <c r="U256" s="53" t="str">
        <f>Table3[[#This Row],[Home Team Covered Market]]</f>
        <v/>
      </c>
      <c r="V256" s="53" t="str">
        <f>IF(ISBLANK('Prediction Log'!$N256), "",IF(AND('Prediction Log'!$T256="Y", 'Prediction Log'!$U256="Y"), "Y", "N"))</f>
        <v/>
      </c>
      <c r="W256" s="54" t="str">
        <f>IF(ISBLANK('Prediction Log'!$N256),"",IF('Prediction Log'!$M256='Prediction Log'!$I256, "Y", "N"))</f>
        <v/>
      </c>
      <c r="X256" s="54" t="str">
        <f>IF(ISBLANK('Prediction Log'!$N256), "", IF(Table3[[#This Row],[Home Team Covered Market]]=Games!H256, "Y", "N"))</f>
        <v/>
      </c>
      <c r="Y256" s="55" t="str">
        <f>IF(ISBLANK('Prediction Log'!$N256), "",IF('Prediction Log'!$J256='Prediction Log'!$M256, "Y", "N"))</f>
        <v/>
      </c>
      <c r="Z256" s="54" t="str">
        <f>IF(ISBLANK('Prediction Log'!$N256), "",IF('Prediction Log'!$I256&lt;&gt;'Prediction Log'!$M256, "N",IF(AND('Prediction Log'!$E256&gt;0, 'Prediction Log'!$P256&gt;'Prediction Log'!$E256, 'Prediction Log'!$I256='Prediction Log'!$C256), "Y", IF(AND('Prediction Log'!$E256&lt;0, 'Prediction Log'!$P256&lt;'Prediction Log'!$E256,'Prediction Log'!$I256='Prediction Log'!$B256 ), "Y", IF('Prediction Log'!$P256='Prediction Log'!$E256, "PUSH", "N")))))</f>
        <v/>
      </c>
      <c r="AA256" s="54" t="str">
        <f>IF(ISBLANK('Prediction Log'!$N256), "",IF(AND('Prediction Log'!$W256="Y", 'Prediction Log'!$X256="Y"), "Y", "N"))</f>
        <v/>
      </c>
      <c r="AB256" s="53" t="str">
        <f>IF(ISBLANK('Prediction Log'!$N256), "",IF('Prediction Log'!$D256&gt;0, 'Prediction Log'!$P256-'Prediction Log'!$D256, IF('Prediction Log'!$D256&lt;0, -'Prediction Log'!$P256+'Prediction Log'!$D256, "NA")))</f>
        <v/>
      </c>
      <c r="AC256" s="53" t="str">
        <f>IF(ISBLANK('Prediction Log'!$N256), "",ABS('Prediction Log'!$AB256))</f>
        <v/>
      </c>
      <c r="AD256" s="54" t="str">
        <f>IF(ISBLANK('Prediction Log'!$N256), "",IF('Prediction Log'!$E256&gt;0, 'Prediction Log'!$P256-'Prediction Log'!$E256, IF('Prediction Log'!$E256&lt;0, -'Prediction Log'!$P256+'Prediction Log'!$E256, "NA")))</f>
        <v/>
      </c>
      <c r="AE256" s="54" t="str">
        <f>IF(ISBLANK('Prediction Log'!$N256), "",ABS('Prediction Log'!$AD256))</f>
        <v/>
      </c>
    </row>
    <row r="257" spans="1:31" x14ac:dyDescent="0.45">
      <c r="A257" s="56" t="str">
        <f>IF(ISBLANK(Games!$B257), "",Games!A257)</f>
        <v/>
      </c>
      <c r="B257" s="56" t="str">
        <f>IF(ISBLANK(Games!$B257), "",Games!B257)</f>
        <v/>
      </c>
      <c r="C257" s="56" t="str">
        <f>IF(ISBLANK(Games!$B257), "",Games!C257)</f>
        <v/>
      </c>
      <c r="D257" s="57" t="str">
        <f>IF(ISBLANK(Games!$B257), "",Games!D257)</f>
        <v/>
      </c>
      <c r="E257" s="57" t="str">
        <f>IF(ISBLANK(Games!$B257), "",Games!E257)</f>
        <v/>
      </c>
      <c r="F257" s="45" t="e">
        <f>'Calc - Win Probability'!N257</f>
        <v>#N/A</v>
      </c>
      <c r="G257" s="23" t="str">
        <f>Games!H257</f>
        <v/>
      </c>
      <c r="H257" s="46" t="str">
        <f>IF(ISBLANK(Games!B257), "", IF('Prediction Log'!$D257&lt;0, 'Prediction Log'!$B257, 'Prediction Log'!$C257))</f>
        <v/>
      </c>
      <c r="I257" s="47" t="str">
        <f>IF(ISBLANK(Games!$B257), "",Games!F257)</f>
        <v/>
      </c>
      <c r="J257" s="47" t="e">
        <f>IF('Prediction Log'!$F257&gt;0.5, 'Prediction Log'!$B257, IF('Prediction Log'!$F257&lt;0.5, 'Prediction Log'!$C257, "PICK"))</f>
        <v>#N/A</v>
      </c>
      <c r="K257" s="48" t="str">
        <f>IF(ISBLANK(Games!B257), "",IF('Prediction Log'!$J257='Prediction Log'!$B257, 'Prediction Log'!$F257, 1-'Prediction Log'!$F257))</f>
        <v/>
      </c>
      <c r="L257" s="49" t="str">
        <f>IF(ISBLANK(Games!$B257), "",Games!I257)</f>
        <v/>
      </c>
      <c r="M257" s="60" t="str">
        <f>IF(ISBLANK(Table3[[#This Row],[Home Final]]), "",IF(Table3[[#This Row],[Home Final]]&gt;Table3[[#This Row],[Away Final]],Table3[[#This Row],[Home]],Table3[[#This Row],[Away]]))</f>
        <v/>
      </c>
      <c r="N257" s="50"/>
      <c r="O257" s="50"/>
      <c r="P257" s="21" t="str">
        <f>IF(ISBLANK('Prediction Log'!$N257), "",'Prediction Log'!$O257-'Prediction Log'!$N257)</f>
        <v/>
      </c>
      <c r="Q257" s="51" t="str">
        <f>IF(ISBLANK('Prediction Log'!$N257), "",IF('Prediction Log'!$M257&lt;&gt;'Prediction Log'!$H257, "Y", IF(AND('Prediction Log'!$M257='Prediction Log'!$H257, ABS((-1*'Prediction Log'!$P257))&gt;ABS('Prediction Log'!$D257)), "Y", IF('Prediction Log'!$D257='Prediction Log'!$P257, "PUSH", "N"))))</f>
        <v/>
      </c>
      <c r="R257" s="52" t="str">
        <f>IF(ISBLANK('Prediction Log'!$N257), "",IF('Prediction Log'!$P257&lt;'Prediction Log'!$D257, "Y", IF('Prediction Log'!$P257='Prediction Log'!$D257, "PUSH", "N")))</f>
        <v/>
      </c>
      <c r="S257" s="52" t="str">
        <f>IF(ISBLANK('Prediction Log'!$N257), "",IF('Prediction Log'!$P257&lt;'Prediction Log'!$E257, "Y", IF('Prediction Log'!$P257='Prediction Log'!$E257, "PUSH", "N")))</f>
        <v/>
      </c>
      <c r="T257" s="53" t="str">
        <f>IF(ISBLANK('Prediction Log'!$N257),"",IF('Prediction Log'!$M257='Prediction Log'!$H257, "Y", "N"))</f>
        <v/>
      </c>
      <c r="U257" s="53" t="str">
        <f>Table3[[#This Row],[Home Team Covered Market]]</f>
        <v/>
      </c>
      <c r="V257" s="53" t="str">
        <f>IF(ISBLANK('Prediction Log'!$N257), "",IF(AND('Prediction Log'!$T257="Y", 'Prediction Log'!$U257="Y"), "Y", "N"))</f>
        <v/>
      </c>
      <c r="W257" s="54" t="str">
        <f>IF(ISBLANK('Prediction Log'!$N257),"",IF('Prediction Log'!$M257='Prediction Log'!$I257, "Y", "N"))</f>
        <v/>
      </c>
      <c r="X257" s="54" t="str">
        <f>IF(ISBLANK('Prediction Log'!$N257), "", IF(Table3[[#This Row],[Home Team Covered Market]]=Games!H257, "Y", "N"))</f>
        <v/>
      </c>
      <c r="Y257" s="55" t="str">
        <f>IF(ISBLANK('Prediction Log'!$N257), "",IF('Prediction Log'!$J257='Prediction Log'!$M257, "Y", "N"))</f>
        <v/>
      </c>
      <c r="Z257" s="54" t="str">
        <f>IF(ISBLANK('Prediction Log'!$N257), "",IF('Prediction Log'!$I257&lt;&gt;'Prediction Log'!$M257, "N",IF(AND('Prediction Log'!$E257&gt;0, 'Prediction Log'!$P257&gt;'Prediction Log'!$E257, 'Prediction Log'!$I257='Prediction Log'!$C257), "Y", IF(AND('Prediction Log'!$E257&lt;0, 'Prediction Log'!$P257&lt;'Prediction Log'!$E257,'Prediction Log'!$I257='Prediction Log'!$B257 ), "Y", IF('Prediction Log'!$P257='Prediction Log'!$E257, "PUSH", "N")))))</f>
        <v/>
      </c>
      <c r="AA257" s="54" t="str">
        <f>IF(ISBLANK('Prediction Log'!$N257), "",IF(AND('Prediction Log'!$W257="Y", 'Prediction Log'!$X257="Y"), "Y", "N"))</f>
        <v/>
      </c>
      <c r="AB257" s="53" t="str">
        <f>IF(ISBLANK('Prediction Log'!$N257), "",IF('Prediction Log'!$D257&gt;0, 'Prediction Log'!$P257-'Prediction Log'!$D257, IF('Prediction Log'!$D257&lt;0, -'Prediction Log'!$P257+'Prediction Log'!$D257, "NA")))</f>
        <v/>
      </c>
      <c r="AC257" s="53" t="str">
        <f>IF(ISBLANK('Prediction Log'!$N257), "",ABS('Prediction Log'!$AB257))</f>
        <v/>
      </c>
      <c r="AD257" s="54" t="str">
        <f>IF(ISBLANK('Prediction Log'!$N257), "",IF('Prediction Log'!$E257&gt;0, 'Prediction Log'!$P257-'Prediction Log'!$E257, IF('Prediction Log'!$E257&lt;0, -'Prediction Log'!$P257+'Prediction Log'!$E257, "NA")))</f>
        <v/>
      </c>
      <c r="AE257" s="54" t="str">
        <f>IF(ISBLANK('Prediction Log'!$N257), "",ABS('Prediction Log'!$AD257))</f>
        <v/>
      </c>
    </row>
    <row r="258" spans="1:31" x14ac:dyDescent="0.45">
      <c r="A258" s="43" t="str">
        <f>IF(ISBLANK(Games!$B258), "",Games!A258)</f>
        <v/>
      </c>
      <c r="B258" s="43" t="str">
        <f>IF(ISBLANK(Games!$B258), "",Games!B258)</f>
        <v/>
      </c>
      <c r="C258" s="43" t="str">
        <f>IF(ISBLANK(Games!$B258), "",Games!C258)</f>
        <v/>
      </c>
      <c r="D258" s="44" t="str">
        <f>IF(ISBLANK(Games!$B258), "",Games!D258)</f>
        <v/>
      </c>
      <c r="E258" s="44" t="str">
        <f>IF(ISBLANK(Games!$B258), "",Games!E258)</f>
        <v/>
      </c>
      <c r="F258" s="45" t="e">
        <f>'Calc - Win Probability'!N258</f>
        <v>#N/A</v>
      </c>
      <c r="G258" s="23" t="str">
        <f>Games!H258</f>
        <v/>
      </c>
      <c r="H258" s="46" t="str">
        <f>IF(ISBLANK(Games!B258), "", IF('Prediction Log'!$D258&lt;0, 'Prediction Log'!$B258, 'Prediction Log'!$C258))</f>
        <v/>
      </c>
      <c r="I258" s="47" t="str">
        <f>IF(ISBLANK(Games!$B258), "",Games!F258)</f>
        <v/>
      </c>
      <c r="J258" s="47" t="e">
        <f>IF('Prediction Log'!$F258&gt;0.5, 'Prediction Log'!$B258, IF('Prediction Log'!$F258&lt;0.5, 'Prediction Log'!$C258, "PICK"))</f>
        <v>#N/A</v>
      </c>
      <c r="K258" s="48" t="str">
        <f>IF(ISBLANK(Games!B258), "",IF('Prediction Log'!$J258='Prediction Log'!$B258, 'Prediction Log'!$F258, 1-'Prediction Log'!$F258))</f>
        <v/>
      </c>
      <c r="L258" s="49" t="str">
        <f>IF(ISBLANK(Games!$B258), "",Games!I258)</f>
        <v/>
      </c>
      <c r="M258" s="60" t="str">
        <f>IF(ISBLANK(Table3[[#This Row],[Home Final]]), "",IF(Table3[[#This Row],[Home Final]]&gt;Table3[[#This Row],[Away Final]],Table3[[#This Row],[Home]],Table3[[#This Row],[Away]]))</f>
        <v/>
      </c>
      <c r="N258" s="50"/>
      <c r="O258" s="50"/>
      <c r="P258" s="21" t="str">
        <f>IF(ISBLANK('Prediction Log'!$N258), "",'Prediction Log'!$O258-'Prediction Log'!$N258)</f>
        <v/>
      </c>
      <c r="Q258" s="51" t="str">
        <f>IF(ISBLANK('Prediction Log'!$N258), "",IF('Prediction Log'!$M258&lt;&gt;'Prediction Log'!$H258, "Y", IF(AND('Prediction Log'!$M258='Prediction Log'!$H258, ABS((-1*'Prediction Log'!$P258))&gt;ABS('Prediction Log'!$D258)), "Y", IF('Prediction Log'!$D258='Prediction Log'!$P258, "PUSH", "N"))))</f>
        <v/>
      </c>
      <c r="R258" s="52" t="str">
        <f>IF(ISBLANK('Prediction Log'!$N258), "",IF('Prediction Log'!$P258&lt;'Prediction Log'!$D258, "Y", IF('Prediction Log'!$P258='Prediction Log'!$D258, "PUSH", "N")))</f>
        <v/>
      </c>
      <c r="S258" s="52" t="str">
        <f>IF(ISBLANK('Prediction Log'!$N258), "",IF('Prediction Log'!$P258&lt;'Prediction Log'!$E258, "Y", IF('Prediction Log'!$P258='Prediction Log'!$E258, "PUSH", "N")))</f>
        <v/>
      </c>
      <c r="T258" s="53" t="str">
        <f>IF(ISBLANK('Prediction Log'!$N258),"",IF('Prediction Log'!$M258='Prediction Log'!$H258, "Y", "N"))</f>
        <v/>
      </c>
      <c r="U258" s="53" t="str">
        <f>Table3[[#This Row],[Home Team Covered Market]]</f>
        <v/>
      </c>
      <c r="V258" s="53" t="str">
        <f>IF(ISBLANK('Prediction Log'!$N258), "",IF(AND('Prediction Log'!$T258="Y", 'Prediction Log'!$U258="Y"), "Y", "N"))</f>
        <v/>
      </c>
      <c r="W258" s="54" t="str">
        <f>IF(ISBLANK('Prediction Log'!$N258),"",IF('Prediction Log'!$M258='Prediction Log'!$I258, "Y", "N"))</f>
        <v/>
      </c>
      <c r="X258" s="54" t="str">
        <f>IF(ISBLANK('Prediction Log'!$N258), "", IF(Table3[[#This Row],[Home Team Covered Market]]=Games!H258, "Y", "N"))</f>
        <v/>
      </c>
      <c r="Y258" s="55" t="str">
        <f>IF(ISBLANK('Prediction Log'!$N258), "",IF('Prediction Log'!$J258='Prediction Log'!$M258, "Y", "N"))</f>
        <v/>
      </c>
      <c r="Z258" s="54" t="str">
        <f>IF(ISBLANK('Prediction Log'!$N258), "",IF('Prediction Log'!$I258&lt;&gt;'Prediction Log'!$M258, "N",IF(AND('Prediction Log'!$E258&gt;0, 'Prediction Log'!$P258&gt;'Prediction Log'!$E258, 'Prediction Log'!$I258='Prediction Log'!$C258), "Y", IF(AND('Prediction Log'!$E258&lt;0, 'Prediction Log'!$P258&lt;'Prediction Log'!$E258,'Prediction Log'!$I258='Prediction Log'!$B258 ), "Y", IF('Prediction Log'!$P258='Prediction Log'!$E258, "PUSH", "N")))))</f>
        <v/>
      </c>
      <c r="AA258" s="54" t="str">
        <f>IF(ISBLANK('Prediction Log'!$N258), "",IF(AND('Prediction Log'!$W258="Y", 'Prediction Log'!$X258="Y"), "Y", "N"))</f>
        <v/>
      </c>
      <c r="AB258" s="53" t="str">
        <f>IF(ISBLANK('Prediction Log'!$N258), "",IF('Prediction Log'!$D258&gt;0, 'Prediction Log'!$P258-'Prediction Log'!$D258, IF('Prediction Log'!$D258&lt;0, -'Prediction Log'!$P258+'Prediction Log'!$D258, "NA")))</f>
        <v/>
      </c>
      <c r="AC258" s="53" t="str">
        <f>IF(ISBLANK('Prediction Log'!$N258), "",ABS('Prediction Log'!$AB258))</f>
        <v/>
      </c>
      <c r="AD258" s="54" t="str">
        <f>IF(ISBLANK('Prediction Log'!$N258), "",IF('Prediction Log'!$E258&gt;0, 'Prediction Log'!$P258-'Prediction Log'!$E258, IF('Prediction Log'!$E258&lt;0, -'Prediction Log'!$P258+'Prediction Log'!$E258, "NA")))</f>
        <v/>
      </c>
      <c r="AE258" s="54" t="str">
        <f>IF(ISBLANK('Prediction Log'!$N258), "",ABS('Prediction Log'!$AD258))</f>
        <v/>
      </c>
    </row>
    <row r="259" spans="1:31" x14ac:dyDescent="0.45">
      <c r="A259" s="56" t="str">
        <f>IF(ISBLANK(Games!$B259), "",Games!A259)</f>
        <v/>
      </c>
      <c r="B259" s="56" t="str">
        <f>IF(ISBLANK(Games!$B259), "",Games!B259)</f>
        <v/>
      </c>
      <c r="C259" s="56" t="str">
        <f>IF(ISBLANK(Games!$B259), "",Games!C259)</f>
        <v/>
      </c>
      <c r="D259" s="57" t="str">
        <f>IF(ISBLANK(Games!$B259), "",Games!D259)</f>
        <v/>
      </c>
      <c r="E259" s="57" t="str">
        <f>IF(ISBLANK(Games!$B259), "",Games!E259)</f>
        <v/>
      </c>
      <c r="F259" s="45" t="e">
        <f>'Calc - Win Probability'!N259</f>
        <v>#N/A</v>
      </c>
      <c r="G259" s="23" t="str">
        <f>Games!H259</f>
        <v/>
      </c>
      <c r="H259" s="46" t="str">
        <f>IF(ISBLANK(Games!B259), "", IF('Prediction Log'!$D259&lt;0, 'Prediction Log'!$B259, 'Prediction Log'!$C259))</f>
        <v/>
      </c>
      <c r="I259" s="47" t="str">
        <f>IF(ISBLANK(Games!$B259), "",Games!F259)</f>
        <v/>
      </c>
      <c r="J259" s="47" t="e">
        <f>IF('Prediction Log'!$F259&gt;0.5, 'Prediction Log'!$B259, IF('Prediction Log'!$F259&lt;0.5, 'Prediction Log'!$C259, "PICK"))</f>
        <v>#N/A</v>
      </c>
      <c r="K259" s="48" t="str">
        <f>IF(ISBLANK(Games!B259), "",IF('Prediction Log'!$J259='Prediction Log'!$B259, 'Prediction Log'!$F259, 1-'Prediction Log'!$F259))</f>
        <v/>
      </c>
      <c r="L259" s="49" t="str">
        <f>IF(ISBLANK(Games!$B259), "",Games!I259)</f>
        <v/>
      </c>
      <c r="M259" s="60" t="str">
        <f>IF(ISBLANK(Table3[[#This Row],[Home Final]]), "",IF(Table3[[#This Row],[Home Final]]&gt;Table3[[#This Row],[Away Final]],Table3[[#This Row],[Home]],Table3[[#This Row],[Away]]))</f>
        <v/>
      </c>
      <c r="N259" s="50"/>
      <c r="O259" s="50"/>
      <c r="P259" s="21" t="str">
        <f>IF(ISBLANK('Prediction Log'!$N259), "",'Prediction Log'!$O259-'Prediction Log'!$N259)</f>
        <v/>
      </c>
      <c r="Q259" s="51" t="str">
        <f>IF(ISBLANK('Prediction Log'!$N259), "",IF('Prediction Log'!$M259&lt;&gt;'Prediction Log'!$H259, "Y", IF(AND('Prediction Log'!$M259='Prediction Log'!$H259, ABS((-1*'Prediction Log'!$P259))&gt;ABS('Prediction Log'!$D259)), "Y", IF('Prediction Log'!$D259='Prediction Log'!$P259, "PUSH", "N"))))</f>
        <v/>
      </c>
      <c r="R259" s="52" t="str">
        <f>IF(ISBLANK('Prediction Log'!$N259), "",IF('Prediction Log'!$P259&lt;'Prediction Log'!$D259, "Y", IF('Prediction Log'!$P259='Prediction Log'!$D259, "PUSH", "N")))</f>
        <v/>
      </c>
      <c r="S259" s="52" t="str">
        <f>IF(ISBLANK('Prediction Log'!$N259), "",IF('Prediction Log'!$P259&lt;'Prediction Log'!$E259, "Y", IF('Prediction Log'!$P259='Prediction Log'!$E259, "PUSH", "N")))</f>
        <v/>
      </c>
      <c r="T259" s="53" t="str">
        <f>IF(ISBLANK('Prediction Log'!$N259),"",IF('Prediction Log'!$M259='Prediction Log'!$H259, "Y", "N"))</f>
        <v/>
      </c>
      <c r="U259" s="53" t="str">
        <f>Table3[[#This Row],[Home Team Covered Market]]</f>
        <v/>
      </c>
      <c r="V259" s="53" t="str">
        <f>IF(ISBLANK('Prediction Log'!$N259), "",IF(AND('Prediction Log'!$T259="Y", 'Prediction Log'!$U259="Y"), "Y", "N"))</f>
        <v/>
      </c>
      <c r="W259" s="54" t="str">
        <f>IF(ISBLANK('Prediction Log'!$N259),"",IF('Prediction Log'!$M259='Prediction Log'!$I259, "Y", "N"))</f>
        <v/>
      </c>
      <c r="X259" s="54" t="str">
        <f>IF(ISBLANK('Prediction Log'!$N259), "", IF(Table3[[#This Row],[Home Team Covered Market]]=Games!H259, "Y", "N"))</f>
        <v/>
      </c>
      <c r="Y259" s="55" t="str">
        <f>IF(ISBLANK('Prediction Log'!$N259), "",IF('Prediction Log'!$J259='Prediction Log'!$M259, "Y", "N"))</f>
        <v/>
      </c>
      <c r="Z259" s="54" t="str">
        <f>IF(ISBLANK('Prediction Log'!$N259), "",IF('Prediction Log'!$I259&lt;&gt;'Prediction Log'!$M259, "N",IF(AND('Prediction Log'!$E259&gt;0, 'Prediction Log'!$P259&gt;'Prediction Log'!$E259, 'Prediction Log'!$I259='Prediction Log'!$C259), "Y", IF(AND('Prediction Log'!$E259&lt;0, 'Prediction Log'!$P259&lt;'Prediction Log'!$E259,'Prediction Log'!$I259='Prediction Log'!$B259 ), "Y", IF('Prediction Log'!$P259='Prediction Log'!$E259, "PUSH", "N")))))</f>
        <v/>
      </c>
      <c r="AA259" s="54" t="str">
        <f>IF(ISBLANK('Prediction Log'!$N259), "",IF(AND('Prediction Log'!$W259="Y", 'Prediction Log'!$X259="Y"), "Y", "N"))</f>
        <v/>
      </c>
      <c r="AB259" s="53" t="str">
        <f>IF(ISBLANK('Prediction Log'!$N259), "",IF('Prediction Log'!$D259&gt;0, 'Prediction Log'!$P259-'Prediction Log'!$D259, IF('Prediction Log'!$D259&lt;0, -'Prediction Log'!$P259+'Prediction Log'!$D259, "NA")))</f>
        <v/>
      </c>
      <c r="AC259" s="53" t="str">
        <f>IF(ISBLANK('Prediction Log'!$N259), "",ABS('Prediction Log'!$AB259))</f>
        <v/>
      </c>
      <c r="AD259" s="54" t="str">
        <f>IF(ISBLANK('Prediction Log'!$N259), "",IF('Prediction Log'!$E259&gt;0, 'Prediction Log'!$P259-'Prediction Log'!$E259, IF('Prediction Log'!$E259&lt;0, -'Prediction Log'!$P259+'Prediction Log'!$E259, "NA")))</f>
        <v/>
      </c>
      <c r="AE259" s="54" t="str">
        <f>IF(ISBLANK('Prediction Log'!$N259), "",ABS('Prediction Log'!$AD259))</f>
        <v/>
      </c>
    </row>
    <row r="260" spans="1:31" x14ac:dyDescent="0.45">
      <c r="A260" s="43" t="str">
        <f>IF(ISBLANK(Games!$B260), "",Games!A260)</f>
        <v/>
      </c>
      <c r="B260" s="43" t="str">
        <f>IF(ISBLANK(Games!$B260), "",Games!B260)</f>
        <v/>
      </c>
      <c r="C260" s="43" t="str">
        <f>IF(ISBLANK(Games!$B260), "",Games!C260)</f>
        <v/>
      </c>
      <c r="D260" s="44" t="str">
        <f>IF(ISBLANK(Games!$B260), "",Games!D260)</f>
        <v/>
      </c>
      <c r="E260" s="44" t="str">
        <f>IF(ISBLANK(Games!$B260), "",Games!E260)</f>
        <v/>
      </c>
      <c r="F260" s="45" t="e">
        <f>'Calc - Win Probability'!N260</f>
        <v>#N/A</v>
      </c>
      <c r="G260" s="23" t="str">
        <f>Games!H260</f>
        <v/>
      </c>
      <c r="H260" s="46" t="str">
        <f>IF(ISBLANK(Games!B260), "", IF('Prediction Log'!$D260&lt;0, 'Prediction Log'!$B260, 'Prediction Log'!$C260))</f>
        <v/>
      </c>
      <c r="I260" s="47" t="str">
        <f>IF(ISBLANK(Games!$B260), "",Games!F260)</f>
        <v/>
      </c>
      <c r="J260" s="47" t="e">
        <f>IF('Prediction Log'!$F260&gt;0.5, 'Prediction Log'!$B260, IF('Prediction Log'!$F260&lt;0.5, 'Prediction Log'!$C260, "PICK"))</f>
        <v>#N/A</v>
      </c>
      <c r="K260" s="48" t="str">
        <f>IF(ISBLANK(Games!B260), "",IF('Prediction Log'!$J260='Prediction Log'!$B260, 'Prediction Log'!$F260, 1-'Prediction Log'!$F260))</f>
        <v/>
      </c>
      <c r="L260" s="49" t="str">
        <f>IF(ISBLANK(Games!$B260), "",Games!I260)</f>
        <v/>
      </c>
      <c r="M260" s="60" t="str">
        <f>IF(ISBLANK(Table3[[#This Row],[Home Final]]), "",IF(Table3[[#This Row],[Home Final]]&gt;Table3[[#This Row],[Away Final]],Table3[[#This Row],[Home]],Table3[[#This Row],[Away]]))</f>
        <v/>
      </c>
      <c r="N260" s="50"/>
      <c r="O260" s="50"/>
      <c r="P260" s="21" t="str">
        <f>IF(ISBLANK('Prediction Log'!$N260), "",'Prediction Log'!$O260-'Prediction Log'!$N260)</f>
        <v/>
      </c>
      <c r="Q260" s="51" t="str">
        <f>IF(ISBLANK('Prediction Log'!$N260), "",IF('Prediction Log'!$M260&lt;&gt;'Prediction Log'!$H260, "Y", IF(AND('Prediction Log'!$M260='Prediction Log'!$H260, ABS((-1*'Prediction Log'!$P260))&gt;ABS('Prediction Log'!$D260)), "Y", IF('Prediction Log'!$D260='Prediction Log'!$P260, "PUSH", "N"))))</f>
        <v/>
      </c>
      <c r="R260" s="52" t="str">
        <f>IF(ISBLANK('Prediction Log'!$N260), "",IF('Prediction Log'!$P260&lt;'Prediction Log'!$D260, "Y", IF('Prediction Log'!$P260='Prediction Log'!$D260, "PUSH", "N")))</f>
        <v/>
      </c>
      <c r="S260" s="52" t="str">
        <f>IF(ISBLANK('Prediction Log'!$N260), "",IF('Prediction Log'!$P260&lt;'Prediction Log'!$E260, "Y", IF('Prediction Log'!$P260='Prediction Log'!$E260, "PUSH", "N")))</f>
        <v/>
      </c>
      <c r="T260" s="53" t="str">
        <f>IF(ISBLANK('Prediction Log'!$N260),"",IF('Prediction Log'!$M260='Prediction Log'!$H260, "Y", "N"))</f>
        <v/>
      </c>
      <c r="U260" s="53" t="str">
        <f>Table3[[#This Row],[Home Team Covered Market]]</f>
        <v/>
      </c>
      <c r="V260" s="53" t="str">
        <f>IF(ISBLANK('Prediction Log'!$N260), "",IF(AND('Prediction Log'!$T260="Y", 'Prediction Log'!$U260="Y"), "Y", "N"))</f>
        <v/>
      </c>
      <c r="W260" s="54" t="str">
        <f>IF(ISBLANK('Prediction Log'!$N260),"",IF('Prediction Log'!$M260='Prediction Log'!$I260, "Y", "N"))</f>
        <v/>
      </c>
      <c r="X260" s="54" t="str">
        <f>IF(ISBLANK('Prediction Log'!$N260), "", IF(Table3[[#This Row],[Home Team Covered Market]]=Games!H260, "Y", "N"))</f>
        <v/>
      </c>
      <c r="Y260" s="55" t="str">
        <f>IF(ISBLANK('Prediction Log'!$N260), "",IF('Prediction Log'!$J260='Prediction Log'!$M260, "Y", "N"))</f>
        <v/>
      </c>
      <c r="Z260" s="54" t="str">
        <f>IF(ISBLANK('Prediction Log'!$N260), "",IF('Prediction Log'!$I260&lt;&gt;'Prediction Log'!$M260, "N",IF(AND('Prediction Log'!$E260&gt;0, 'Prediction Log'!$P260&gt;'Prediction Log'!$E260, 'Prediction Log'!$I260='Prediction Log'!$C260), "Y", IF(AND('Prediction Log'!$E260&lt;0, 'Prediction Log'!$P260&lt;'Prediction Log'!$E260,'Prediction Log'!$I260='Prediction Log'!$B260 ), "Y", IF('Prediction Log'!$P260='Prediction Log'!$E260, "PUSH", "N")))))</f>
        <v/>
      </c>
      <c r="AA260" s="54" t="str">
        <f>IF(ISBLANK('Prediction Log'!$N260), "",IF(AND('Prediction Log'!$W260="Y", 'Prediction Log'!$X260="Y"), "Y", "N"))</f>
        <v/>
      </c>
      <c r="AB260" s="53" t="str">
        <f>IF(ISBLANK('Prediction Log'!$N260), "",IF('Prediction Log'!$D260&gt;0, 'Prediction Log'!$P260-'Prediction Log'!$D260, IF('Prediction Log'!$D260&lt;0, -'Prediction Log'!$P260+'Prediction Log'!$D260, "NA")))</f>
        <v/>
      </c>
      <c r="AC260" s="53" t="str">
        <f>IF(ISBLANK('Prediction Log'!$N260), "",ABS('Prediction Log'!$AB260))</f>
        <v/>
      </c>
      <c r="AD260" s="54" t="str">
        <f>IF(ISBLANK('Prediction Log'!$N260), "",IF('Prediction Log'!$E260&gt;0, 'Prediction Log'!$P260-'Prediction Log'!$E260, IF('Prediction Log'!$E260&lt;0, -'Prediction Log'!$P260+'Prediction Log'!$E260, "NA")))</f>
        <v/>
      </c>
      <c r="AE260" s="54" t="str">
        <f>IF(ISBLANK('Prediction Log'!$N260), "",ABS('Prediction Log'!$AD260))</f>
        <v/>
      </c>
    </row>
    <row r="261" spans="1:31" x14ac:dyDescent="0.45">
      <c r="A261" s="56" t="str">
        <f>IF(ISBLANK(Games!$B261), "",Games!A261)</f>
        <v/>
      </c>
      <c r="B261" s="56" t="str">
        <f>IF(ISBLANK(Games!$B261), "",Games!B261)</f>
        <v/>
      </c>
      <c r="C261" s="56" t="str">
        <f>IF(ISBLANK(Games!$B261), "",Games!C261)</f>
        <v/>
      </c>
      <c r="D261" s="57" t="str">
        <f>IF(ISBLANK(Games!$B261), "",Games!D261)</f>
        <v/>
      </c>
      <c r="E261" s="57" t="str">
        <f>IF(ISBLANK(Games!$B261), "",Games!E261)</f>
        <v/>
      </c>
      <c r="F261" s="45" t="e">
        <f>'Calc - Win Probability'!N261</f>
        <v>#N/A</v>
      </c>
      <c r="G261" s="23" t="str">
        <f>Games!H261</f>
        <v/>
      </c>
      <c r="H261" s="46" t="str">
        <f>IF(ISBLANK(Games!B261), "", IF('Prediction Log'!$D261&lt;0, 'Prediction Log'!$B261, 'Prediction Log'!$C261))</f>
        <v/>
      </c>
      <c r="I261" s="47" t="str">
        <f>IF(ISBLANK(Games!$B261), "",Games!F261)</f>
        <v/>
      </c>
      <c r="J261" s="47" t="e">
        <f>IF('Prediction Log'!$F261&gt;0.5, 'Prediction Log'!$B261, IF('Prediction Log'!$F261&lt;0.5, 'Prediction Log'!$C261, "PICK"))</f>
        <v>#N/A</v>
      </c>
      <c r="K261" s="48" t="str">
        <f>IF(ISBLANK(Games!B261), "",IF('Prediction Log'!$J261='Prediction Log'!$B261, 'Prediction Log'!$F261, 1-'Prediction Log'!$F261))</f>
        <v/>
      </c>
      <c r="L261" s="49" t="str">
        <f>IF(ISBLANK(Games!$B261), "",Games!I261)</f>
        <v/>
      </c>
      <c r="M261" s="60" t="str">
        <f>IF(ISBLANK(Table3[[#This Row],[Home Final]]), "",IF(Table3[[#This Row],[Home Final]]&gt;Table3[[#This Row],[Away Final]],Table3[[#This Row],[Home]],Table3[[#This Row],[Away]]))</f>
        <v/>
      </c>
      <c r="N261" s="50"/>
      <c r="O261" s="50"/>
      <c r="P261" s="21" t="str">
        <f>IF(ISBLANK('Prediction Log'!$N261), "",'Prediction Log'!$O261-'Prediction Log'!$N261)</f>
        <v/>
      </c>
      <c r="Q261" s="51" t="str">
        <f>IF(ISBLANK('Prediction Log'!$N261), "",IF('Prediction Log'!$M261&lt;&gt;'Prediction Log'!$H261, "Y", IF(AND('Prediction Log'!$M261='Prediction Log'!$H261, ABS((-1*'Prediction Log'!$P261))&gt;ABS('Prediction Log'!$D261)), "Y", IF('Prediction Log'!$D261='Prediction Log'!$P261, "PUSH", "N"))))</f>
        <v/>
      </c>
      <c r="R261" s="52" t="str">
        <f>IF(ISBLANK('Prediction Log'!$N261), "",IF('Prediction Log'!$P261&lt;'Prediction Log'!$D261, "Y", IF('Prediction Log'!$P261='Prediction Log'!$D261, "PUSH", "N")))</f>
        <v/>
      </c>
      <c r="S261" s="52" t="str">
        <f>IF(ISBLANK('Prediction Log'!$N261), "",IF('Prediction Log'!$P261&lt;'Prediction Log'!$E261, "Y", IF('Prediction Log'!$P261='Prediction Log'!$E261, "PUSH", "N")))</f>
        <v/>
      </c>
      <c r="T261" s="53" t="str">
        <f>IF(ISBLANK('Prediction Log'!$N261),"",IF('Prediction Log'!$M261='Prediction Log'!$H261, "Y", "N"))</f>
        <v/>
      </c>
      <c r="U261" s="53" t="str">
        <f>Table3[[#This Row],[Home Team Covered Market]]</f>
        <v/>
      </c>
      <c r="V261" s="53" t="str">
        <f>IF(ISBLANK('Prediction Log'!$N261), "",IF(AND('Prediction Log'!$T261="Y", 'Prediction Log'!$U261="Y"), "Y", "N"))</f>
        <v/>
      </c>
      <c r="W261" s="54" t="str">
        <f>IF(ISBLANK('Prediction Log'!$N261),"",IF('Prediction Log'!$M261='Prediction Log'!$I261, "Y", "N"))</f>
        <v/>
      </c>
      <c r="X261" s="54" t="str">
        <f>IF(ISBLANK('Prediction Log'!$N261), "", IF(Table3[[#This Row],[Home Team Covered Market]]=Games!H261, "Y", "N"))</f>
        <v/>
      </c>
      <c r="Y261" s="55" t="str">
        <f>IF(ISBLANK('Prediction Log'!$N261), "",IF('Prediction Log'!$J261='Prediction Log'!$M261, "Y", "N"))</f>
        <v/>
      </c>
      <c r="Z261" s="54" t="str">
        <f>IF(ISBLANK('Prediction Log'!$N261), "",IF('Prediction Log'!$I261&lt;&gt;'Prediction Log'!$M261, "N",IF(AND('Prediction Log'!$E261&gt;0, 'Prediction Log'!$P261&gt;'Prediction Log'!$E261, 'Prediction Log'!$I261='Prediction Log'!$C261), "Y", IF(AND('Prediction Log'!$E261&lt;0, 'Prediction Log'!$P261&lt;'Prediction Log'!$E261,'Prediction Log'!$I261='Prediction Log'!$B261 ), "Y", IF('Prediction Log'!$P261='Prediction Log'!$E261, "PUSH", "N")))))</f>
        <v/>
      </c>
      <c r="AA261" s="54" t="str">
        <f>IF(ISBLANK('Prediction Log'!$N261), "",IF(AND('Prediction Log'!$W261="Y", 'Prediction Log'!$X261="Y"), "Y", "N"))</f>
        <v/>
      </c>
      <c r="AB261" s="53" t="str">
        <f>IF(ISBLANK('Prediction Log'!$N261), "",IF('Prediction Log'!$D261&gt;0, 'Prediction Log'!$P261-'Prediction Log'!$D261, IF('Prediction Log'!$D261&lt;0, -'Prediction Log'!$P261+'Prediction Log'!$D261, "NA")))</f>
        <v/>
      </c>
      <c r="AC261" s="53" t="str">
        <f>IF(ISBLANK('Prediction Log'!$N261), "",ABS('Prediction Log'!$AB261))</f>
        <v/>
      </c>
      <c r="AD261" s="54" t="str">
        <f>IF(ISBLANK('Prediction Log'!$N261), "",IF('Prediction Log'!$E261&gt;0, 'Prediction Log'!$P261-'Prediction Log'!$E261, IF('Prediction Log'!$E261&lt;0, -'Prediction Log'!$P261+'Prediction Log'!$E261, "NA")))</f>
        <v/>
      </c>
      <c r="AE261" s="54" t="str">
        <f>IF(ISBLANK('Prediction Log'!$N261), "",ABS('Prediction Log'!$AD261))</f>
        <v/>
      </c>
    </row>
    <row r="262" spans="1:31" x14ac:dyDescent="0.45">
      <c r="A262" s="43" t="str">
        <f>IF(ISBLANK(Games!$B262), "",Games!A262)</f>
        <v/>
      </c>
      <c r="B262" s="43" t="str">
        <f>IF(ISBLANK(Games!$B262), "",Games!B262)</f>
        <v/>
      </c>
      <c r="C262" s="43" t="str">
        <f>IF(ISBLANK(Games!$B262), "",Games!C262)</f>
        <v/>
      </c>
      <c r="D262" s="44" t="str">
        <f>IF(ISBLANK(Games!$B262), "",Games!D262)</f>
        <v/>
      </c>
      <c r="E262" s="44" t="str">
        <f>IF(ISBLANK(Games!$B262), "",Games!E262)</f>
        <v/>
      </c>
      <c r="F262" s="45" t="e">
        <f>'Calc - Win Probability'!N262</f>
        <v>#N/A</v>
      </c>
      <c r="G262" s="23" t="str">
        <f>Games!H262</f>
        <v/>
      </c>
      <c r="H262" s="46" t="str">
        <f>IF(ISBLANK(Games!B262), "", IF('Prediction Log'!$D262&lt;0, 'Prediction Log'!$B262, 'Prediction Log'!$C262))</f>
        <v/>
      </c>
      <c r="I262" s="47" t="str">
        <f>IF(ISBLANK(Games!$B262), "",Games!F262)</f>
        <v/>
      </c>
      <c r="J262" s="47" t="e">
        <f>IF('Prediction Log'!$F262&gt;0.5, 'Prediction Log'!$B262, IF('Prediction Log'!$F262&lt;0.5, 'Prediction Log'!$C262, "PICK"))</f>
        <v>#N/A</v>
      </c>
      <c r="K262" s="48" t="str">
        <f>IF(ISBLANK(Games!B262), "",IF('Prediction Log'!$J262='Prediction Log'!$B262, 'Prediction Log'!$F262, 1-'Prediction Log'!$F262))</f>
        <v/>
      </c>
      <c r="L262" s="49" t="str">
        <f>IF(ISBLANK(Games!$B262), "",Games!I262)</f>
        <v/>
      </c>
      <c r="M262" s="60" t="str">
        <f>IF(ISBLANK(Table3[[#This Row],[Home Final]]), "",IF(Table3[[#This Row],[Home Final]]&gt;Table3[[#This Row],[Away Final]],Table3[[#This Row],[Home]],Table3[[#This Row],[Away]]))</f>
        <v/>
      </c>
      <c r="N262" s="50"/>
      <c r="O262" s="50"/>
      <c r="P262" s="21" t="str">
        <f>IF(ISBLANK('Prediction Log'!$N262), "",'Prediction Log'!$O262-'Prediction Log'!$N262)</f>
        <v/>
      </c>
      <c r="Q262" s="51" t="str">
        <f>IF(ISBLANK('Prediction Log'!$N262), "",IF('Prediction Log'!$M262&lt;&gt;'Prediction Log'!$H262, "Y", IF(AND('Prediction Log'!$M262='Prediction Log'!$H262, ABS((-1*'Prediction Log'!$P262))&gt;ABS('Prediction Log'!$D262)), "Y", IF('Prediction Log'!$D262='Prediction Log'!$P262, "PUSH", "N"))))</f>
        <v/>
      </c>
      <c r="R262" s="52" t="str">
        <f>IF(ISBLANK('Prediction Log'!$N262), "",IF('Prediction Log'!$P262&lt;'Prediction Log'!$D262, "Y", IF('Prediction Log'!$P262='Prediction Log'!$D262, "PUSH", "N")))</f>
        <v/>
      </c>
      <c r="S262" s="52" t="str">
        <f>IF(ISBLANK('Prediction Log'!$N262), "",IF('Prediction Log'!$P262&lt;'Prediction Log'!$E262, "Y", IF('Prediction Log'!$P262='Prediction Log'!$E262, "PUSH", "N")))</f>
        <v/>
      </c>
      <c r="T262" s="53" t="str">
        <f>IF(ISBLANK('Prediction Log'!$N262),"",IF('Prediction Log'!$M262='Prediction Log'!$H262, "Y", "N"))</f>
        <v/>
      </c>
      <c r="U262" s="53" t="str">
        <f>Table3[[#This Row],[Home Team Covered Market]]</f>
        <v/>
      </c>
      <c r="V262" s="53" t="str">
        <f>IF(ISBLANK('Prediction Log'!$N262), "",IF(AND('Prediction Log'!$T262="Y", 'Prediction Log'!$U262="Y"), "Y", "N"))</f>
        <v/>
      </c>
      <c r="W262" s="54" t="str">
        <f>IF(ISBLANK('Prediction Log'!$N262),"",IF('Prediction Log'!$M262='Prediction Log'!$I262, "Y", "N"))</f>
        <v/>
      </c>
      <c r="X262" s="54" t="str">
        <f>IF(ISBLANK('Prediction Log'!$N262), "", IF(Table3[[#This Row],[Home Team Covered Market]]=Games!H262, "Y", "N"))</f>
        <v/>
      </c>
      <c r="Y262" s="55" t="str">
        <f>IF(ISBLANK('Prediction Log'!$N262), "",IF('Prediction Log'!$J262='Prediction Log'!$M262, "Y", "N"))</f>
        <v/>
      </c>
      <c r="Z262" s="54" t="str">
        <f>IF(ISBLANK('Prediction Log'!$N262), "",IF('Prediction Log'!$I262&lt;&gt;'Prediction Log'!$M262, "N",IF(AND('Prediction Log'!$E262&gt;0, 'Prediction Log'!$P262&gt;'Prediction Log'!$E262, 'Prediction Log'!$I262='Prediction Log'!$C262), "Y", IF(AND('Prediction Log'!$E262&lt;0, 'Prediction Log'!$P262&lt;'Prediction Log'!$E262,'Prediction Log'!$I262='Prediction Log'!$B262 ), "Y", IF('Prediction Log'!$P262='Prediction Log'!$E262, "PUSH", "N")))))</f>
        <v/>
      </c>
      <c r="AA262" s="54" t="str">
        <f>IF(ISBLANK('Prediction Log'!$N262), "",IF(AND('Prediction Log'!$W262="Y", 'Prediction Log'!$X262="Y"), "Y", "N"))</f>
        <v/>
      </c>
      <c r="AB262" s="53" t="str">
        <f>IF(ISBLANK('Prediction Log'!$N262), "",IF('Prediction Log'!$D262&gt;0, 'Prediction Log'!$P262-'Prediction Log'!$D262, IF('Prediction Log'!$D262&lt;0, -'Prediction Log'!$P262+'Prediction Log'!$D262, "NA")))</f>
        <v/>
      </c>
      <c r="AC262" s="53" t="str">
        <f>IF(ISBLANK('Prediction Log'!$N262), "",ABS('Prediction Log'!$AB262))</f>
        <v/>
      </c>
      <c r="AD262" s="54" t="str">
        <f>IF(ISBLANK('Prediction Log'!$N262), "",IF('Prediction Log'!$E262&gt;0, 'Prediction Log'!$P262-'Prediction Log'!$E262, IF('Prediction Log'!$E262&lt;0, -'Prediction Log'!$P262+'Prediction Log'!$E262, "NA")))</f>
        <v/>
      </c>
      <c r="AE262" s="54" t="str">
        <f>IF(ISBLANK('Prediction Log'!$N262), "",ABS('Prediction Log'!$AD262))</f>
        <v/>
      </c>
    </row>
    <row r="263" spans="1:31" x14ac:dyDescent="0.45">
      <c r="A263" s="56" t="str">
        <f>IF(ISBLANK(Games!$B263), "",Games!A263)</f>
        <v/>
      </c>
      <c r="B263" s="56" t="str">
        <f>IF(ISBLANK(Games!$B263), "",Games!B263)</f>
        <v/>
      </c>
      <c r="C263" s="56" t="str">
        <f>IF(ISBLANK(Games!$B263), "",Games!C263)</f>
        <v/>
      </c>
      <c r="D263" s="57" t="str">
        <f>IF(ISBLANK(Games!$B263), "",Games!D263)</f>
        <v/>
      </c>
      <c r="E263" s="57" t="str">
        <f>IF(ISBLANK(Games!$B263), "",Games!E263)</f>
        <v/>
      </c>
      <c r="F263" s="45" t="e">
        <f>'Calc - Win Probability'!N263</f>
        <v>#N/A</v>
      </c>
      <c r="G263" s="23" t="str">
        <f>Games!H263</f>
        <v/>
      </c>
      <c r="H263" s="46" t="str">
        <f>IF(ISBLANK(Games!B263), "", IF('Prediction Log'!$D263&lt;0, 'Prediction Log'!$B263, 'Prediction Log'!$C263))</f>
        <v/>
      </c>
      <c r="I263" s="47" t="str">
        <f>IF(ISBLANK(Games!$B263), "",Games!F263)</f>
        <v/>
      </c>
      <c r="J263" s="47" t="e">
        <f>IF('Prediction Log'!$F263&gt;0.5, 'Prediction Log'!$B263, IF('Prediction Log'!$F263&lt;0.5, 'Prediction Log'!$C263, "PICK"))</f>
        <v>#N/A</v>
      </c>
      <c r="K263" s="48" t="str">
        <f>IF(ISBLANK(Games!B263), "",IF('Prediction Log'!$J263='Prediction Log'!$B263, 'Prediction Log'!$F263, 1-'Prediction Log'!$F263))</f>
        <v/>
      </c>
      <c r="L263" s="49" t="str">
        <f>IF(ISBLANK(Games!$B263), "",Games!I263)</f>
        <v/>
      </c>
      <c r="M263" s="60" t="str">
        <f>IF(ISBLANK(Table3[[#This Row],[Home Final]]), "",IF(Table3[[#This Row],[Home Final]]&gt;Table3[[#This Row],[Away Final]],Table3[[#This Row],[Home]],Table3[[#This Row],[Away]]))</f>
        <v/>
      </c>
      <c r="N263" s="50"/>
      <c r="O263" s="50"/>
      <c r="P263" s="21" t="str">
        <f>IF(ISBLANK('Prediction Log'!$N263), "",'Prediction Log'!$O263-'Prediction Log'!$N263)</f>
        <v/>
      </c>
      <c r="Q263" s="51" t="str">
        <f>IF(ISBLANK('Prediction Log'!$N263), "",IF('Prediction Log'!$M263&lt;&gt;'Prediction Log'!$H263, "Y", IF(AND('Prediction Log'!$M263='Prediction Log'!$H263, ABS((-1*'Prediction Log'!$P263))&gt;ABS('Prediction Log'!$D263)), "Y", IF('Prediction Log'!$D263='Prediction Log'!$P263, "PUSH", "N"))))</f>
        <v/>
      </c>
      <c r="R263" s="52" t="str">
        <f>IF(ISBLANK('Prediction Log'!$N263), "",IF('Prediction Log'!$P263&lt;'Prediction Log'!$D263, "Y", IF('Prediction Log'!$P263='Prediction Log'!$D263, "PUSH", "N")))</f>
        <v/>
      </c>
      <c r="S263" s="52" t="str">
        <f>IF(ISBLANK('Prediction Log'!$N263), "",IF('Prediction Log'!$P263&lt;'Prediction Log'!$E263, "Y", IF('Prediction Log'!$P263='Prediction Log'!$E263, "PUSH", "N")))</f>
        <v/>
      </c>
      <c r="T263" s="53" t="str">
        <f>IF(ISBLANK('Prediction Log'!$N263),"",IF('Prediction Log'!$M263='Prediction Log'!$H263, "Y", "N"))</f>
        <v/>
      </c>
      <c r="U263" s="53" t="str">
        <f>Table3[[#This Row],[Home Team Covered Market]]</f>
        <v/>
      </c>
      <c r="V263" s="53" t="str">
        <f>IF(ISBLANK('Prediction Log'!$N263), "",IF(AND('Prediction Log'!$T263="Y", 'Prediction Log'!$U263="Y"), "Y", "N"))</f>
        <v/>
      </c>
      <c r="W263" s="54" t="str">
        <f>IF(ISBLANK('Prediction Log'!$N263),"",IF('Prediction Log'!$M263='Prediction Log'!$I263, "Y", "N"))</f>
        <v/>
      </c>
      <c r="X263" s="54" t="str">
        <f>IF(ISBLANK('Prediction Log'!$N263), "", IF(Table3[[#This Row],[Home Team Covered Market]]=Games!H263, "Y", "N"))</f>
        <v/>
      </c>
      <c r="Y263" s="55" t="str">
        <f>IF(ISBLANK('Prediction Log'!$N263), "",IF('Prediction Log'!$J263='Prediction Log'!$M263, "Y", "N"))</f>
        <v/>
      </c>
      <c r="Z263" s="54" t="str">
        <f>IF(ISBLANK('Prediction Log'!$N263), "",IF('Prediction Log'!$I263&lt;&gt;'Prediction Log'!$M263, "N",IF(AND('Prediction Log'!$E263&gt;0, 'Prediction Log'!$P263&gt;'Prediction Log'!$E263, 'Prediction Log'!$I263='Prediction Log'!$C263), "Y", IF(AND('Prediction Log'!$E263&lt;0, 'Prediction Log'!$P263&lt;'Prediction Log'!$E263,'Prediction Log'!$I263='Prediction Log'!$B263 ), "Y", IF('Prediction Log'!$P263='Prediction Log'!$E263, "PUSH", "N")))))</f>
        <v/>
      </c>
      <c r="AA263" s="54" t="str">
        <f>IF(ISBLANK('Prediction Log'!$N263), "",IF(AND('Prediction Log'!$W263="Y", 'Prediction Log'!$X263="Y"), "Y", "N"))</f>
        <v/>
      </c>
      <c r="AB263" s="53" t="str">
        <f>IF(ISBLANK('Prediction Log'!$N263), "",IF('Prediction Log'!$D263&gt;0, 'Prediction Log'!$P263-'Prediction Log'!$D263, IF('Prediction Log'!$D263&lt;0, -'Prediction Log'!$P263+'Prediction Log'!$D263, "NA")))</f>
        <v/>
      </c>
      <c r="AC263" s="53" t="str">
        <f>IF(ISBLANK('Prediction Log'!$N263), "",ABS('Prediction Log'!$AB263))</f>
        <v/>
      </c>
      <c r="AD263" s="54" t="str">
        <f>IF(ISBLANK('Prediction Log'!$N263), "",IF('Prediction Log'!$E263&gt;0, 'Prediction Log'!$P263-'Prediction Log'!$E263, IF('Prediction Log'!$E263&lt;0, -'Prediction Log'!$P263+'Prediction Log'!$E263, "NA")))</f>
        <v/>
      </c>
      <c r="AE263" s="54" t="str">
        <f>IF(ISBLANK('Prediction Log'!$N263), "",ABS('Prediction Log'!$AD263))</f>
        <v/>
      </c>
    </row>
    <row r="264" spans="1:31" x14ac:dyDescent="0.45">
      <c r="A264" s="43" t="str">
        <f>IF(ISBLANK(Games!$B264), "",Games!A264)</f>
        <v/>
      </c>
      <c r="B264" s="43" t="str">
        <f>IF(ISBLANK(Games!$B264), "",Games!B264)</f>
        <v/>
      </c>
      <c r="C264" s="43" t="str">
        <f>IF(ISBLANK(Games!$B264), "",Games!C264)</f>
        <v/>
      </c>
      <c r="D264" s="44" t="str">
        <f>IF(ISBLANK(Games!$B264), "",Games!D264)</f>
        <v/>
      </c>
      <c r="E264" s="44" t="str">
        <f>IF(ISBLANK(Games!$B264), "",Games!E264)</f>
        <v/>
      </c>
      <c r="F264" s="45" t="e">
        <f>'Calc - Win Probability'!N264</f>
        <v>#N/A</v>
      </c>
      <c r="G264" s="23" t="str">
        <f>Games!H264</f>
        <v/>
      </c>
      <c r="H264" s="46" t="str">
        <f>IF(ISBLANK(Games!B264), "", IF('Prediction Log'!$D264&lt;0, 'Prediction Log'!$B264, 'Prediction Log'!$C264))</f>
        <v/>
      </c>
      <c r="I264" s="47" t="str">
        <f>IF(ISBLANK(Games!$B264), "",Games!F264)</f>
        <v/>
      </c>
      <c r="J264" s="47" t="e">
        <f>IF('Prediction Log'!$F264&gt;0.5, 'Prediction Log'!$B264, IF('Prediction Log'!$F264&lt;0.5, 'Prediction Log'!$C264, "PICK"))</f>
        <v>#N/A</v>
      </c>
      <c r="K264" s="48" t="str">
        <f>IF(ISBLANK(Games!B264), "",IF('Prediction Log'!$J264='Prediction Log'!$B264, 'Prediction Log'!$F264, 1-'Prediction Log'!$F264))</f>
        <v/>
      </c>
      <c r="L264" s="49" t="str">
        <f>IF(ISBLANK(Games!$B264), "",Games!I264)</f>
        <v/>
      </c>
      <c r="M264" s="60" t="str">
        <f>IF(ISBLANK(Table3[[#This Row],[Home Final]]), "",IF(Table3[[#This Row],[Home Final]]&gt;Table3[[#This Row],[Away Final]],Table3[[#This Row],[Home]],Table3[[#This Row],[Away]]))</f>
        <v/>
      </c>
      <c r="N264" s="50"/>
      <c r="O264" s="50"/>
      <c r="P264" s="21" t="str">
        <f>IF(ISBLANK('Prediction Log'!$N264), "",'Prediction Log'!$O264-'Prediction Log'!$N264)</f>
        <v/>
      </c>
      <c r="Q264" s="51" t="str">
        <f>IF(ISBLANK('Prediction Log'!$N264), "",IF('Prediction Log'!$M264&lt;&gt;'Prediction Log'!$H264, "Y", IF(AND('Prediction Log'!$M264='Prediction Log'!$H264, ABS((-1*'Prediction Log'!$P264))&gt;ABS('Prediction Log'!$D264)), "Y", IF('Prediction Log'!$D264='Prediction Log'!$P264, "PUSH", "N"))))</f>
        <v/>
      </c>
      <c r="R264" s="52" t="str">
        <f>IF(ISBLANK('Prediction Log'!$N264), "",IF('Prediction Log'!$P264&lt;'Prediction Log'!$D264, "Y", IF('Prediction Log'!$P264='Prediction Log'!$D264, "PUSH", "N")))</f>
        <v/>
      </c>
      <c r="S264" s="52" t="str">
        <f>IF(ISBLANK('Prediction Log'!$N264), "",IF('Prediction Log'!$P264&lt;'Prediction Log'!$E264, "Y", IF('Prediction Log'!$P264='Prediction Log'!$E264, "PUSH", "N")))</f>
        <v/>
      </c>
      <c r="T264" s="53" t="str">
        <f>IF(ISBLANK('Prediction Log'!$N264),"",IF('Prediction Log'!$M264='Prediction Log'!$H264, "Y", "N"))</f>
        <v/>
      </c>
      <c r="U264" s="53" t="str">
        <f>Table3[[#This Row],[Home Team Covered Market]]</f>
        <v/>
      </c>
      <c r="V264" s="53" t="str">
        <f>IF(ISBLANK('Prediction Log'!$N264), "",IF(AND('Prediction Log'!$T264="Y", 'Prediction Log'!$U264="Y"), "Y", "N"))</f>
        <v/>
      </c>
      <c r="W264" s="54" t="str">
        <f>IF(ISBLANK('Prediction Log'!$N264),"",IF('Prediction Log'!$M264='Prediction Log'!$I264, "Y", "N"))</f>
        <v/>
      </c>
      <c r="X264" s="54" t="str">
        <f>IF(ISBLANK('Prediction Log'!$N264), "", IF(Table3[[#This Row],[Home Team Covered Market]]=Games!H264, "Y", "N"))</f>
        <v/>
      </c>
      <c r="Y264" s="55" t="str">
        <f>IF(ISBLANK('Prediction Log'!$N264), "",IF('Prediction Log'!$J264='Prediction Log'!$M264, "Y", "N"))</f>
        <v/>
      </c>
      <c r="Z264" s="54" t="str">
        <f>IF(ISBLANK('Prediction Log'!$N264), "",IF('Prediction Log'!$I264&lt;&gt;'Prediction Log'!$M264, "N",IF(AND('Prediction Log'!$E264&gt;0, 'Prediction Log'!$P264&gt;'Prediction Log'!$E264, 'Prediction Log'!$I264='Prediction Log'!$C264), "Y", IF(AND('Prediction Log'!$E264&lt;0, 'Prediction Log'!$P264&lt;'Prediction Log'!$E264,'Prediction Log'!$I264='Prediction Log'!$B264 ), "Y", IF('Prediction Log'!$P264='Prediction Log'!$E264, "PUSH", "N")))))</f>
        <v/>
      </c>
      <c r="AA264" s="54" t="str">
        <f>IF(ISBLANK('Prediction Log'!$N264), "",IF(AND('Prediction Log'!$W264="Y", 'Prediction Log'!$X264="Y"), "Y", "N"))</f>
        <v/>
      </c>
      <c r="AB264" s="53" t="str">
        <f>IF(ISBLANK('Prediction Log'!$N264), "",IF('Prediction Log'!$D264&gt;0, 'Prediction Log'!$P264-'Prediction Log'!$D264, IF('Prediction Log'!$D264&lt;0, -'Prediction Log'!$P264+'Prediction Log'!$D264, "NA")))</f>
        <v/>
      </c>
      <c r="AC264" s="53" t="str">
        <f>IF(ISBLANK('Prediction Log'!$N264), "",ABS('Prediction Log'!$AB264))</f>
        <v/>
      </c>
      <c r="AD264" s="54" t="str">
        <f>IF(ISBLANK('Prediction Log'!$N264), "",IF('Prediction Log'!$E264&gt;0, 'Prediction Log'!$P264-'Prediction Log'!$E264, IF('Prediction Log'!$E264&lt;0, -'Prediction Log'!$P264+'Prediction Log'!$E264, "NA")))</f>
        <v/>
      </c>
      <c r="AE264" s="54" t="str">
        <f>IF(ISBLANK('Prediction Log'!$N264), "",ABS('Prediction Log'!$AD264))</f>
        <v/>
      </c>
    </row>
    <row r="265" spans="1:31" x14ac:dyDescent="0.45">
      <c r="A265" s="56" t="str">
        <f>IF(ISBLANK(Games!$B265), "",Games!A265)</f>
        <v/>
      </c>
      <c r="B265" s="56" t="str">
        <f>IF(ISBLANK(Games!$B265), "",Games!B265)</f>
        <v/>
      </c>
      <c r="C265" s="56" t="str">
        <f>IF(ISBLANK(Games!$B265), "",Games!C265)</f>
        <v/>
      </c>
      <c r="D265" s="57" t="str">
        <f>IF(ISBLANK(Games!$B265), "",Games!D265)</f>
        <v/>
      </c>
      <c r="E265" s="57" t="str">
        <f>IF(ISBLANK(Games!$B265), "",Games!E265)</f>
        <v/>
      </c>
      <c r="F265" s="45" t="e">
        <f>'Calc - Win Probability'!N265</f>
        <v>#N/A</v>
      </c>
      <c r="G265" s="23" t="str">
        <f>Games!H265</f>
        <v/>
      </c>
      <c r="H265" s="46" t="str">
        <f>IF(ISBLANK(Games!B265), "", IF('Prediction Log'!$D265&lt;0, 'Prediction Log'!$B265, 'Prediction Log'!$C265))</f>
        <v/>
      </c>
      <c r="I265" s="47" t="str">
        <f>IF(ISBLANK(Games!$B265), "",Games!F265)</f>
        <v/>
      </c>
      <c r="J265" s="47" t="e">
        <f>IF('Prediction Log'!$F265&gt;0.5, 'Prediction Log'!$B265, IF('Prediction Log'!$F265&lt;0.5, 'Prediction Log'!$C265, "PICK"))</f>
        <v>#N/A</v>
      </c>
      <c r="K265" s="48" t="str">
        <f>IF(ISBLANK(Games!B265), "",IF('Prediction Log'!$J265='Prediction Log'!$B265, 'Prediction Log'!$F265, 1-'Prediction Log'!$F265))</f>
        <v/>
      </c>
      <c r="L265" s="49" t="str">
        <f>IF(ISBLANK(Games!$B265), "",Games!I265)</f>
        <v/>
      </c>
      <c r="M265" s="60" t="str">
        <f>IF(ISBLANK(Table3[[#This Row],[Home Final]]), "",IF(Table3[[#This Row],[Home Final]]&gt;Table3[[#This Row],[Away Final]],Table3[[#This Row],[Home]],Table3[[#This Row],[Away]]))</f>
        <v/>
      </c>
      <c r="N265" s="50"/>
      <c r="O265" s="50"/>
      <c r="P265" s="21" t="str">
        <f>IF(ISBLANK('Prediction Log'!$N265), "",'Prediction Log'!$O265-'Prediction Log'!$N265)</f>
        <v/>
      </c>
      <c r="Q265" s="51" t="str">
        <f>IF(ISBLANK('Prediction Log'!$N265), "",IF('Prediction Log'!$M265&lt;&gt;'Prediction Log'!$H265, "Y", IF(AND('Prediction Log'!$M265='Prediction Log'!$H265, ABS((-1*'Prediction Log'!$P265))&gt;ABS('Prediction Log'!$D265)), "Y", IF('Prediction Log'!$D265='Prediction Log'!$P265, "PUSH", "N"))))</f>
        <v/>
      </c>
      <c r="R265" s="52" t="str">
        <f>IF(ISBLANK('Prediction Log'!$N265), "",IF('Prediction Log'!$P265&lt;'Prediction Log'!$D265, "Y", IF('Prediction Log'!$P265='Prediction Log'!$D265, "PUSH", "N")))</f>
        <v/>
      </c>
      <c r="S265" s="52" t="str">
        <f>IF(ISBLANK('Prediction Log'!$N265), "",IF('Prediction Log'!$P265&lt;'Prediction Log'!$E265, "Y", IF('Prediction Log'!$P265='Prediction Log'!$E265, "PUSH", "N")))</f>
        <v/>
      </c>
      <c r="T265" s="53" t="str">
        <f>IF(ISBLANK('Prediction Log'!$N265),"",IF('Prediction Log'!$M265='Prediction Log'!$H265, "Y", "N"))</f>
        <v/>
      </c>
      <c r="U265" s="53" t="str">
        <f>Table3[[#This Row],[Home Team Covered Market]]</f>
        <v/>
      </c>
      <c r="V265" s="53" t="str">
        <f>IF(ISBLANK('Prediction Log'!$N265), "",IF(AND('Prediction Log'!$T265="Y", 'Prediction Log'!$U265="Y"), "Y", "N"))</f>
        <v/>
      </c>
      <c r="W265" s="54" t="str">
        <f>IF(ISBLANK('Prediction Log'!$N265),"",IF('Prediction Log'!$M265='Prediction Log'!$I265, "Y", "N"))</f>
        <v/>
      </c>
      <c r="X265" s="54" t="str">
        <f>IF(ISBLANK('Prediction Log'!$N265), "", IF(Table3[[#This Row],[Home Team Covered Market]]=Games!H265, "Y", "N"))</f>
        <v/>
      </c>
      <c r="Y265" s="55" t="str">
        <f>IF(ISBLANK('Prediction Log'!$N265), "",IF('Prediction Log'!$J265='Prediction Log'!$M265, "Y", "N"))</f>
        <v/>
      </c>
      <c r="Z265" s="54" t="str">
        <f>IF(ISBLANK('Prediction Log'!$N265), "",IF('Prediction Log'!$I265&lt;&gt;'Prediction Log'!$M265, "N",IF(AND('Prediction Log'!$E265&gt;0, 'Prediction Log'!$P265&gt;'Prediction Log'!$E265, 'Prediction Log'!$I265='Prediction Log'!$C265), "Y", IF(AND('Prediction Log'!$E265&lt;0, 'Prediction Log'!$P265&lt;'Prediction Log'!$E265,'Prediction Log'!$I265='Prediction Log'!$B265 ), "Y", IF('Prediction Log'!$P265='Prediction Log'!$E265, "PUSH", "N")))))</f>
        <v/>
      </c>
      <c r="AA265" s="54" t="str">
        <f>IF(ISBLANK('Prediction Log'!$N265), "",IF(AND('Prediction Log'!$W265="Y", 'Prediction Log'!$X265="Y"), "Y", "N"))</f>
        <v/>
      </c>
      <c r="AB265" s="53" t="str">
        <f>IF(ISBLANK('Prediction Log'!$N265), "",IF('Prediction Log'!$D265&gt;0, 'Prediction Log'!$P265-'Prediction Log'!$D265, IF('Prediction Log'!$D265&lt;0, -'Prediction Log'!$P265+'Prediction Log'!$D265, "NA")))</f>
        <v/>
      </c>
      <c r="AC265" s="53" t="str">
        <f>IF(ISBLANK('Prediction Log'!$N265), "",ABS('Prediction Log'!$AB265))</f>
        <v/>
      </c>
      <c r="AD265" s="54" t="str">
        <f>IF(ISBLANK('Prediction Log'!$N265), "",IF('Prediction Log'!$E265&gt;0, 'Prediction Log'!$P265-'Prediction Log'!$E265, IF('Prediction Log'!$E265&lt;0, -'Prediction Log'!$P265+'Prediction Log'!$E265, "NA")))</f>
        <v/>
      </c>
      <c r="AE265" s="54" t="str">
        <f>IF(ISBLANK('Prediction Log'!$N265), "",ABS('Prediction Log'!$AD265))</f>
        <v/>
      </c>
    </row>
    <row r="266" spans="1:31" x14ac:dyDescent="0.45">
      <c r="A266" s="43" t="str">
        <f>IF(ISBLANK(Games!$B266), "",Games!A266)</f>
        <v/>
      </c>
      <c r="B266" s="43" t="str">
        <f>IF(ISBLANK(Games!$B266), "",Games!B266)</f>
        <v/>
      </c>
      <c r="C266" s="43" t="str">
        <f>IF(ISBLANK(Games!$B266), "",Games!C266)</f>
        <v/>
      </c>
      <c r="D266" s="44" t="str">
        <f>IF(ISBLANK(Games!$B266), "",Games!D266)</f>
        <v/>
      </c>
      <c r="E266" s="44" t="str">
        <f>IF(ISBLANK(Games!$B266), "",Games!E266)</f>
        <v/>
      </c>
      <c r="F266" s="45" t="e">
        <f>'Calc - Win Probability'!N266</f>
        <v>#N/A</v>
      </c>
      <c r="G266" s="23" t="str">
        <f>Games!H266</f>
        <v/>
      </c>
      <c r="H266" s="46" t="str">
        <f>IF(ISBLANK(Games!B266), "", IF('Prediction Log'!$D266&lt;0, 'Prediction Log'!$B266, 'Prediction Log'!$C266))</f>
        <v/>
      </c>
      <c r="I266" s="47" t="str">
        <f>IF(ISBLANK(Games!$B266), "",Games!F266)</f>
        <v/>
      </c>
      <c r="J266" s="47" t="e">
        <f>IF('Prediction Log'!$F266&gt;0.5, 'Prediction Log'!$B266, IF('Prediction Log'!$F266&lt;0.5, 'Prediction Log'!$C266, "PICK"))</f>
        <v>#N/A</v>
      </c>
      <c r="K266" s="48" t="str">
        <f>IF(ISBLANK(Games!B266), "",IF('Prediction Log'!$J266='Prediction Log'!$B266, 'Prediction Log'!$F266, 1-'Prediction Log'!$F266))</f>
        <v/>
      </c>
      <c r="L266" s="49" t="str">
        <f>IF(ISBLANK(Games!$B266), "",Games!I266)</f>
        <v/>
      </c>
      <c r="M266" s="60" t="str">
        <f>IF(ISBLANK(Table3[[#This Row],[Home Final]]), "",IF(Table3[[#This Row],[Home Final]]&gt;Table3[[#This Row],[Away Final]],Table3[[#This Row],[Home]],Table3[[#This Row],[Away]]))</f>
        <v/>
      </c>
      <c r="N266" s="50"/>
      <c r="O266" s="50"/>
      <c r="P266" s="21" t="str">
        <f>IF(ISBLANK('Prediction Log'!$N266), "",'Prediction Log'!$O266-'Prediction Log'!$N266)</f>
        <v/>
      </c>
      <c r="Q266" s="51" t="str">
        <f>IF(ISBLANK('Prediction Log'!$N266), "",IF('Prediction Log'!$M266&lt;&gt;'Prediction Log'!$H266, "Y", IF(AND('Prediction Log'!$M266='Prediction Log'!$H266, ABS((-1*'Prediction Log'!$P266))&gt;ABS('Prediction Log'!$D266)), "Y", IF('Prediction Log'!$D266='Prediction Log'!$P266, "PUSH", "N"))))</f>
        <v/>
      </c>
      <c r="R266" s="52" t="str">
        <f>IF(ISBLANK('Prediction Log'!$N266), "",IF('Prediction Log'!$P266&lt;'Prediction Log'!$D266, "Y", IF('Prediction Log'!$P266='Prediction Log'!$D266, "PUSH", "N")))</f>
        <v/>
      </c>
      <c r="S266" s="52" t="str">
        <f>IF(ISBLANK('Prediction Log'!$N266), "",IF('Prediction Log'!$P266&lt;'Prediction Log'!$E266, "Y", IF('Prediction Log'!$P266='Prediction Log'!$E266, "PUSH", "N")))</f>
        <v/>
      </c>
      <c r="T266" s="53" t="str">
        <f>IF(ISBLANK('Prediction Log'!$N266),"",IF('Prediction Log'!$M266='Prediction Log'!$H266, "Y", "N"))</f>
        <v/>
      </c>
      <c r="U266" s="53" t="str">
        <f>Table3[[#This Row],[Home Team Covered Market]]</f>
        <v/>
      </c>
      <c r="V266" s="53" t="str">
        <f>IF(ISBLANK('Prediction Log'!$N266), "",IF(AND('Prediction Log'!$T266="Y", 'Prediction Log'!$U266="Y"), "Y", "N"))</f>
        <v/>
      </c>
      <c r="W266" s="54" t="str">
        <f>IF(ISBLANK('Prediction Log'!$N266),"",IF('Prediction Log'!$M266='Prediction Log'!$I266, "Y", "N"))</f>
        <v/>
      </c>
      <c r="X266" s="54" t="str">
        <f>IF(ISBLANK('Prediction Log'!$N266), "", IF(Table3[[#This Row],[Home Team Covered Market]]=Games!H266, "Y", "N"))</f>
        <v/>
      </c>
      <c r="Y266" s="55" t="str">
        <f>IF(ISBLANK('Prediction Log'!$N266), "",IF('Prediction Log'!$J266='Prediction Log'!$M266, "Y", "N"))</f>
        <v/>
      </c>
      <c r="Z266" s="54" t="str">
        <f>IF(ISBLANK('Prediction Log'!$N266), "",IF('Prediction Log'!$I266&lt;&gt;'Prediction Log'!$M266, "N",IF(AND('Prediction Log'!$E266&gt;0, 'Prediction Log'!$P266&gt;'Prediction Log'!$E266, 'Prediction Log'!$I266='Prediction Log'!$C266), "Y", IF(AND('Prediction Log'!$E266&lt;0, 'Prediction Log'!$P266&lt;'Prediction Log'!$E266,'Prediction Log'!$I266='Prediction Log'!$B266 ), "Y", IF('Prediction Log'!$P266='Prediction Log'!$E266, "PUSH", "N")))))</f>
        <v/>
      </c>
      <c r="AA266" s="54" t="str">
        <f>IF(ISBLANK('Prediction Log'!$N266), "",IF(AND('Prediction Log'!$W266="Y", 'Prediction Log'!$X266="Y"), "Y", "N"))</f>
        <v/>
      </c>
      <c r="AB266" s="53" t="str">
        <f>IF(ISBLANK('Prediction Log'!$N266), "",IF('Prediction Log'!$D266&gt;0, 'Prediction Log'!$P266-'Prediction Log'!$D266, IF('Prediction Log'!$D266&lt;0, -'Prediction Log'!$P266+'Prediction Log'!$D266, "NA")))</f>
        <v/>
      </c>
      <c r="AC266" s="53" t="str">
        <f>IF(ISBLANK('Prediction Log'!$N266), "",ABS('Prediction Log'!$AB266))</f>
        <v/>
      </c>
      <c r="AD266" s="54" t="str">
        <f>IF(ISBLANK('Prediction Log'!$N266), "",IF('Prediction Log'!$E266&gt;0, 'Prediction Log'!$P266-'Prediction Log'!$E266, IF('Prediction Log'!$E266&lt;0, -'Prediction Log'!$P266+'Prediction Log'!$E266, "NA")))</f>
        <v/>
      </c>
      <c r="AE266" s="54" t="str">
        <f>IF(ISBLANK('Prediction Log'!$N266), "",ABS('Prediction Log'!$AD266))</f>
        <v/>
      </c>
    </row>
    <row r="267" spans="1:31" x14ac:dyDescent="0.45">
      <c r="A267" s="56" t="str">
        <f>IF(ISBLANK(Games!$B267), "",Games!A267)</f>
        <v/>
      </c>
      <c r="B267" s="56" t="str">
        <f>IF(ISBLANK(Games!$B267), "",Games!B267)</f>
        <v/>
      </c>
      <c r="C267" s="56" t="str">
        <f>IF(ISBLANK(Games!$B267), "",Games!C267)</f>
        <v/>
      </c>
      <c r="D267" s="57" t="str">
        <f>IF(ISBLANK(Games!$B267), "",Games!D267)</f>
        <v/>
      </c>
      <c r="E267" s="57" t="str">
        <f>IF(ISBLANK(Games!$B267), "",Games!E267)</f>
        <v/>
      </c>
      <c r="F267" s="45" t="e">
        <f>'Calc - Win Probability'!N267</f>
        <v>#N/A</v>
      </c>
      <c r="G267" s="23" t="str">
        <f>Games!H267</f>
        <v/>
      </c>
      <c r="H267" s="46" t="str">
        <f>IF(ISBLANK(Games!B267), "", IF('Prediction Log'!$D267&lt;0, 'Prediction Log'!$B267, 'Prediction Log'!$C267))</f>
        <v/>
      </c>
      <c r="I267" s="47" t="str">
        <f>IF(ISBLANK(Games!$B267), "",Games!F267)</f>
        <v/>
      </c>
      <c r="J267" s="47" t="e">
        <f>IF('Prediction Log'!$F267&gt;0.5, 'Prediction Log'!$B267, IF('Prediction Log'!$F267&lt;0.5, 'Prediction Log'!$C267, "PICK"))</f>
        <v>#N/A</v>
      </c>
      <c r="K267" s="48" t="str">
        <f>IF(ISBLANK(Games!B267), "",IF('Prediction Log'!$J267='Prediction Log'!$B267, 'Prediction Log'!$F267, 1-'Prediction Log'!$F267))</f>
        <v/>
      </c>
      <c r="L267" s="49" t="str">
        <f>IF(ISBLANK(Games!$B267), "",Games!I267)</f>
        <v/>
      </c>
      <c r="M267" s="60" t="str">
        <f>IF(ISBLANK(Table3[[#This Row],[Home Final]]), "",IF(Table3[[#This Row],[Home Final]]&gt;Table3[[#This Row],[Away Final]],Table3[[#This Row],[Home]],Table3[[#This Row],[Away]]))</f>
        <v/>
      </c>
      <c r="N267" s="50"/>
      <c r="O267" s="50"/>
      <c r="P267" s="21" t="str">
        <f>IF(ISBLANK('Prediction Log'!$N267), "",'Prediction Log'!$O267-'Prediction Log'!$N267)</f>
        <v/>
      </c>
      <c r="Q267" s="51" t="str">
        <f>IF(ISBLANK('Prediction Log'!$N267), "",IF('Prediction Log'!$M267&lt;&gt;'Prediction Log'!$H267, "Y", IF(AND('Prediction Log'!$M267='Prediction Log'!$H267, ABS((-1*'Prediction Log'!$P267))&gt;ABS('Prediction Log'!$D267)), "Y", IF('Prediction Log'!$D267='Prediction Log'!$P267, "PUSH", "N"))))</f>
        <v/>
      </c>
      <c r="R267" s="52" t="str">
        <f>IF(ISBLANK('Prediction Log'!$N267), "",IF('Prediction Log'!$P267&lt;'Prediction Log'!$D267, "Y", IF('Prediction Log'!$P267='Prediction Log'!$D267, "PUSH", "N")))</f>
        <v/>
      </c>
      <c r="S267" s="52" t="str">
        <f>IF(ISBLANK('Prediction Log'!$N267), "",IF('Prediction Log'!$P267&lt;'Prediction Log'!$E267, "Y", IF('Prediction Log'!$P267='Prediction Log'!$E267, "PUSH", "N")))</f>
        <v/>
      </c>
      <c r="T267" s="53" t="str">
        <f>IF(ISBLANK('Prediction Log'!$N267),"",IF('Prediction Log'!$M267='Prediction Log'!$H267, "Y", "N"))</f>
        <v/>
      </c>
      <c r="U267" s="53" t="str">
        <f>Table3[[#This Row],[Home Team Covered Market]]</f>
        <v/>
      </c>
      <c r="V267" s="53" t="str">
        <f>IF(ISBLANK('Prediction Log'!$N267), "",IF(AND('Prediction Log'!$T267="Y", 'Prediction Log'!$U267="Y"), "Y", "N"))</f>
        <v/>
      </c>
      <c r="W267" s="54" t="str">
        <f>IF(ISBLANK('Prediction Log'!$N267),"",IF('Prediction Log'!$M267='Prediction Log'!$I267, "Y", "N"))</f>
        <v/>
      </c>
      <c r="X267" s="54" t="str">
        <f>IF(ISBLANK('Prediction Log'!$N267), "", IF(Table3[[#This Row],[Home Team Covered Market]]=Games!H267, "Y", "N"))</f>
        <v/>
      </c>
      <c r="Y267" s="55" t="str">
        <f>IF(ISBLANK('Prediction Log'!$N267), "",IF('Prediction Log'!$J267='Prediction Log'!$M267, "Y", "N"))</f>
        <v/>
      </c>
      <c r="Z267" s="54" t="str">
        <f>IF(ISBLANK('Prediction Log'!$N267), "",IF('Prediction Log'!$I267&lt;&gt;'Prediction Log'!$M267, "N",IF(AND('Prediction Log'!$E267&gt;0, 'Prediction Log'!$P267&gt;'Prediction Log'!$E267, 'Prediction Log'!$I267='Prediction Log'!$C267), "Y", IF(AND('Prediction Log'!$E267&lt;0, 'Prediction Log'!$P267&lt;'Prediction Log'!$E267,'Prediction Log'!$I267='Prediction Log'!$B267 ), "Y", IF('Prediction Log'!$P267='Prediction Log'!$E267, "PUSH", "N")))))</f>
        <v/>
      </c>
      <c r="AA267" s="54" t="str">
        <f>IF(ISBLANK('Prediction Log'!$N267), "",IF(AND('Prediction Log'!$W267="Y", 'Prediction Log'!$X267="Y"), "Y", "N"))</f>
        <v/>
      </c>
      <c r="AB267" s="53" t="str">
        <f>IF(ISBLANK('Prediction Log'!$N267), "",IF('Prediction Log'!$D267&gt;0, 'Prediction Log'!$P267-'Prediction Log'!$D267, IF('Prediction Log'!$D267&lt;0, -'Prediction Log'!$P267+'Prediction Log'!$D267, "NA")))</f>
        <v/>
      </c>
      <c r="AC267" s="53" t="str">
        <f>IF(ISBLANK('Prediction Log'!$N267), "",ABS('Prediction Log'!$AB267))</f>
        <v/>
      </c>
      <c r="AD267" s="54" t="str">
        <f>IF(ISBLANK('Prediction Log'!$N267), "",IF('Prediction Log'!$E267&gt;0, 'Prediction Log'!$P267-'Prediction Log'!$E267, IF('Prediction Log'!$E267&lt;0, -'Prediction Log'!$P267+'Prediction Log'!$E267, "NA")))</f>
        <v/>
      </c>
      <c r="AE267" s="54" t="str">
        <f>IF(ISBLANK('Prediction Log'!$N267), "",ABS('Prediction Log'!$AD267))</f>
        <v/>
      </c>
    </row>
    <row r="268" spans="1:31" x14ac:dyDescent="0.45">
      <c r="A268" s="43" t="str">
        <f>IF(ISBLANK(Games!$B268), "",Games!A268)</f>
        <v/>
      </c>
      <c r="B268" s="43" t="str">
        <f>IF(ISBLANK(Games!$B268), "",Games!B268)</f>
        <v/>
      </c>
      <c r="C268" s="43" t="str">
        <f>IF(ISBLANK(Games!$B268), "",Games!C268)</f>
        <v/>
      </c>
      <c r="D268" s="44" t="str">
        <f>IF(ISBLANK(Games!$B268), "",Games!D268)</f>
        <v/>
      </c>
      <c r="E268" s="44" t="str">
        <f>IF(ISBLANK(Games!$B268), "",Games!E268)</f>
        <v/>
      </c>
      <c r="F268" s="45" t="e">
        <f>'Calc - Win Probability'!N268</f>
        <v>#N/A</v>
      </c>
      <c r="G268" s="23" t="str">
        <f>Games!H268</f>
        <v/>
      </c>
      <c r="H268" s="46" t="str">
        <f>IF(ISBLANK(Games!B268), "", IF('Prediction Log'!$D268&lt;0, 'Prediction Log'!$B268, 'Prediction Log'!$C268))</f>
        <v/>
      </c>
      <c r="I268" s="47" t="str">
        <f>IF(ISBLANK(Games!$B268), "",Games!F268)</f>
        <v/>
      </c>
      <c r="J268" s="47" t="e">
        <f>IF('Prediction Log'!$F268&gt;0.5, 'Prediction Log'!$B268, IF('Prediction Log'!$F268&lt;0.5, 'Prediction Log'!$C268, "PICK"))</f>
        <v>#N/A</v>
      </c>
      <c r="K268" s="48" t="str">
        <f>IF(ISBLANK(Games!B268), "",IF('Prediction Log'!$J268='Prediction Log'!$B268, 'Prediction Log'!$F268, 1-'Prediction Log'!$F268))</f>
        <v/>
      </c>
      <c r="L268" s="49" t="str">
        <f>IF(ISBLANK(Games!$B268), "",Games!I268)</f>
        <v/>
      </c>
      <c r="M268" s="60" t="str">
        <f>IF(ISBLANK(Table3[[#This Row],[Home Final]]), "",IF(Table3[[#This Row],[Home Final]]&gt;Table3[[#This Row],[Away Final]],Table3[[#This Row],[Home]],Table3[[#This Row],[Away]]))</f>
        <v/>
      </c>
      <c r="N268" s="50"/>
      <c r="O268" s="50"/>
      <c r="P268" s="21" t="str">
        <f>IF(ISBLANK('Prediction Log'!$N268), "",'Prediction Log'!$O268-'Prediction Log'!$N268)</f>
        <v/>
      </c>
      <c r="Q268" s="51" t="str">
        <f>IF(ISBLANK('Prediction Log'!$N268), "",IF('Prediction Log'!$M268&lt;&gt;'Prediction Log'!$H268, "Y", IF(AND('Prediction Log'!$M268='Prediction Log'!$H268, ABS((-1*'Prediction Log'!$P268))&gt;ABS('Prediction Log'!$D268)), "Y", IF('Prediction Log'!$D268='Prediction Log'!$P268, "PUSH", "N"))))</f>
        <v/>
      </c>
      <c r="R268" s="52" t="str">
        <f>IF(ISBLANK('Prediction Log'!$N268), "",IF('Prediction Log'!$P268&lt;'Prediction Log'!$D268, "Y", IF('Prediction Log'!$P268='Prediction Log'!$D268, "PUSH", "N")))</f>
        <v/>
      </c>
      <c r="S268" s="52" t="str">
        <f>IF(ISBLANK('Prediction Log'!$N268), "",IF('Prediction Log'!$P268&lt;'Prediction Log'!$E268, "Y", IF('Prediction Log'!$P268='Prediction Log'!$E268, "PUSH", "N")))</f>
        <v/>
      </c>
      <c r="T268" s="53" t="str">
        <f>IF(ISBLANK('Prediction Log'!$N268),"",IF('Prediction Log'!$M268='Prediction Log'!$H268, "Y", "N"))</f>
        <v/>
      </c>
      <c r="U268" s="53" t="str">
        <f>Table3[[#This Row],[Home Team Covered Market]]</f>
        <v/>
      </c>
      <c r="V268" s="53" t="str">
        <f>IF(ISBLANK('Prediction Log'!$N268), "",IF(AND('Prediction Log'!$T268="Y", 'Prediction Log'!$U268="Y"), "Y", "N"))</f>
        <v/>
      </c>
      <c r="W268" s="54" t="str">
        <f>IF(ISBLANK('Prediction Log'!$N268),"",IF('Prediction Log'!$M268='Prediction Log'!$I268, "Y", "N"))</f>
        <v/>
      </c>
      <c r="X268" s="54" t="str">
        <f>IF(ISBLANK('Prediction Log'!$N268), "", IF(Table3[[#This Row],[Home Team Covered Market]]=Games!H268, "Y", "N"))</f>
        <v/>
      </c>
      <c r="Y268" s="55" t="str">
        <f>IF(ISBLANK('Prediction Log'!$N268), "",IF('Prediction Log'!$J268='Prediction Log'!$M268, "Y", "N"))</f>
        <v/>
      </c>
      <c r="Z268" s="54" t="str">
        <f>IF(ISBLANK('Prediction Log'!$N268), "",IF('Prediction Log'!$I268&lt;&gt;'Prediction Log'!$M268, "N",IF(AND('Prediction Log'!$E268&gt;0, 'Prediction Log'!$P268&gt;'Prediction Log'!$E268, 'Prediction Log'!$I268='Prediction Log'!$C268), "Y", IF(AND('Prediction Log'!$E268&lt;0, 'Prediction Log'!$P268&lt;'Prediction Log'!$E268,'Prediction Log'!$I268='Prediction Log'!$B268 ), "Y", IF('Prediction Log'!$P268='Prediction Log'!$E268, "PUSH", "N")))))</f>
        <v/>
      </c>
      <c r="AA268" s="54" t="str">
        <f>IF(ISBLANK('Prediction Log'!$N268), "",IF(AND('Prediction Log'!$W268="Y", 'Prediction Log'!$X268="Y"), "Y", "N"))</f>
        <v/>
      </c>
      <c r="AB268" s="53" t="str">
        <f>IF(ISBLANK('Prediction Log'!$N268), "",IF('Prediction Log'!$D268&gt;0, 'Prediction Log'!$P268-'Prediction Log'!$D268, IF('Prediction Log'!$D268&lt;0, -'Prediction Log'!$P268+'Prediction Log'!$D268, "NA")))</f>
        <v/>
      </c>
      <c r="AC268" s="53" t="str">
        <f>IF(ISBLANK('Prediction Log'!$N268), "",ABS('Prediction Log'!$AB268))</f>
        <v/>
      </c>
      <c r="AD268" s="54" t="str">
        <f>IF(ISBLANK('Prediction Log'!$N268), "",IF('Prediction Log'!$E268&gt;0, 'Prediction Log'!$P268-'Prediction Log'!$E268, IF('Prediction Log'!$E268&lt;0, -'Prediction Log'!$P268+'Prediction Log'!$E268, "NA")))</f>
        <v/>
      </c>
      <c r="AE268" s="54" t="str">
        <f>IF(ISBLANK('Prediction Log'!$N268), "",ABS('Prediction Log'!$AD268))</f>
        <v/>
      </c>
    </row>
    <row r="269" spans="1:31" x14ac:dyDescent="0.45">
      <c r="A269" s="56" t="str">
        <f>IF(ISBLANK(Games!$B269), "",Games!A269)</f>
        <v/>
      </c>
      <c r="B269" s="56" t="str">
        <f>IF(ISBLANK(Games!$B269), "",Games!B269)</f>
        <v/>
      </c>
      <c r="C269" s="56" t="str">
        <f>IF(ISBLANK(Games!$B269), "",Games!C269)</f>
        <v/>
      </c>
      <c r="D269" s="57" t="str">
        <f>IF(ISBLANK(Games!$B269), "",Games!D269)</f>
        <v/>
      </c>
      <c r="E269" s="57" t="str">
        <f>IF(ISBLANK(Games!$B269), "",Games!E269)</f>
        <v/>
      </c>
      <c r="F269" s="45" t="e">
        <f>'Calc - Win Probability'!N269</f>
        <v>#N/A</v>
      </c>
      <c r="G269" s="23" t="str">
        <f>Games!H269</f>
        <v/>
      </c>
      <c r="H269" s="46" t="str">
        <f>IF(ISBLANK(Games!B269), "", IF('Prediction Log'!$D269&lt;0, 'Prediction Log'!$B269, 'Prediction Log'!$C269))</f>
        <v/>
      </c>
      <c r="I269" s="47" t="str">
        <f>IF(ISBLANK(Games!$B269), "",Games!F269)</f>
        <v/>
      </c>
      <c r="J269" s="47" t="e">
        <f>IF('Prediction Log'!$F269&gt;0.5, 'Prediction Log'!$B269, IF('Prediction Log'!$F269&lt;0.5, 'Prediction Log'!$C269, "PICK"))</f>
        <v>#N/A</v>
      </c>
      <c r="K269" s="48" t="str">
        <f>IF(ISBLANK(Games!B269), "",IF('Prediction Log'!$J269='Prediction Log'!$B269, 'Prediction Log'!$F269, 1-'Prediction Log'!$F269))</f>
        <v/>
      </c>
      <c r="L269" s="49" t="str">
        <f>IF(ISBLANK(Games!$B269), "",Games!I269)</f>
        <v/>
      </c>
      <c r="M269" s="60" t="str">
        <f>IF(ISBLANK(Table3[[#This Row],[Home Final]]), "",IF(Table3[[#This Row],[Home Final]]&gt;Table3[[#This Row],[Away Final]],Table3[[#This Row],[Home]],Table3[[#This Row],[Away]]))</f>
        <v/>
      </c>
      <c r="N269" s="50"/>
      <c r="O269" s="50"/>
      <c r="P269" s="21" t="str">
        <f>IF(ISBLANK('Prediction Log'!$N269), "",'Prediction Log'!$O269-'Prediction Log'!$N269)</f>
        <v/>
      </c>
      <c r="Q269" s="51" t="str">
        <f>IF(ISBLANK('Prediction Log'!$N269), "",IF('Prediction Log'!$M269&lt;&gt;'Prediction Log'!$H269, "Y", IF(AND('Prediction Log'!$M269='Prediction Log'!$H269, ABS((-1*'Prediction Log'!$P269))&gt;ABS('Prediction Log'!$D269)), "Y", IF('Prediction Log'!$D269='Prediction Log'!$P269, "PUSH", "N"))))</f>
        <v/>
      </c>
      <c r="R269" s="52" t="str">
        <f>IF(ISBLANK('Prediction Log'!$N269), "",IF('Prediction Log'!$P269&lt;'Prediction Log'!$D269, "Y", IF('Prediction Log'!$P269='Prediction Log'!$D269, "PUSH", "N")))</f>
        <v/>
      </c>
      <c r="S269" s="52" t="str">
        <f>IF(ISBLANK('Prediction Log'!$N269), "",IF('Prediction Log'!$P269&lt;'Prediction Log'!$E269, "Y", IF('Prediction Log'!$P269='Prediction Log'!$E269, "PUSH", "N")))</f>
        <v/>
      </c>
      <c r="T269" s="53" t="str">
        <f>IF(ISBLANK('Prediction Log'!$N269),"",IF('Prediction Log'!$M269='Prediction Log'!$H269, "Y", "N"))</f>
        <v/>
      </c>
      <c r="U269" s="53" t="str">
        <f>Table3[[#This Row],[Home Team Covered Market]]</f>
        <v/>
      </c>
      <c r="V269" s="53" t="str">
        <f>IF(ISBLANK('Prediction Log'!$N269), "",IF(AND('Prediction Log'!$T269="Y", 'Prediction Log'!$U269="Y"), "Y", "N"))</f>
        <v/>
      </c>
      <c r="W269" s="54" t="str">
        <f>IF(ISBLANK('Prediction Log'!$N269),"",IF('Prediction Log'!$M269='Prediction Log'!$I269, "Y", "N"))</f>
        <v/>
      </c>
      <c r="X269" s="54" t="str">
        <f>IF(ISBLANK('Prediction Log'!$N269), "", IF(Table3[[#This Row],[Home Team Covered Market]]=Games!H269, "Y", "N"))</f>
        <v/>
      </c>
      <c r="Y269" s="55" t="str">
        <f>IF(ISBLANK('Prediction Log'!$N269), "",IF('Prediction Log'!$J269='Prediction Log'!$M269, "Y", "N"))</f>
        <v/>
      </c>
      <c r="Z269" s="54" t="str">
        <f>IF(ISBLANK('Prediction Log'!$N269), "",IF('Prediction Log'!$I269&lt;&gt;'Prediction Log'!$M269, "N",IF(AND('Prediction Log'!$E269&gt;0, 'Prediction Log'!$P269&gt;'Prediction Log'!$E269, 'Prediction Log'!$I269='Prediction Log'!$C269), "Y", IF(AND('Prediction Log'!$E269&lt;0, 'Prediction Log'!$P269&lt;'Prediction Log'!$E269,'Prediction Log'!$I269='Prediction Log'!$B269 ), "Y", IF('Prediction Log'!$P269='Prediction Log'!$E269, "PUSH", "N")))))</f>
        <v/>
      </c>
      <c r="AA269" s="54" t="str">
        <f>IF(ISBLANK('Prediction Log'!$N269), "",IF(AND('Prediction Log'!$W269="Y", 'Prediction Log'!$X269="Y"), "Y", "N"))</f>
        <v/>
      </c>
      <c r="AB269" s="53" t="str">
        <f>IF(ISBLANK('Prediction Log'!$N269), "",IF('Prediction Log'!$D269&gt;0, 'Prediction Log'!$P269-'Prediction Log'!$D269, IF('Prediction Log'!$D269&lt;0, -'Prediction Log'!$P269+'Prediction Log'!$D269, "NA")))</f>
        <v/>
      </c>
      <c r="AC269" s="53" t="str">
        <f>IF(ISBLANK('Prediction Log'!$N269), "",ABS('Prediction Log'!$AB269))</f>
        <v/>
      </c>
      <c r="AD269" s="54" t="str">
        <f>IF(ISBLANK('Prediction Log'!$N269), "",IF('Prediction Log'!$E269&gt;0, 'Prediction Log'!$P269-'Prediction Log'!$E269, IF('Prediction Log'!$E269&lt;0, -'Prediction Log'!$P269+'Prediction Log'!$E269, "NA")))</f>
        <v/>
      </c>
      <c r="AE269" s="54" t="str">
        <f>IF(ISBLANK('Prediction Log'!$N269), "",ABS('Prediction Log'!$AD269))</f>
        <v/>
      </c>
    </row>
    <row r="270" spans="1:31" x14ac:dyDescent="0.45">
      <c r="A270" s="43" t="str">
        <f>IF(ISBLANK(Games!$B270), "",Games!A270)</f>
        <v/>
      </c>
      <c r="B270" s="43" t="str">
        <f>IF(ISBLANK(Games!$B270), "",Games!B270)</f>
        <v/>
      </c>
      <c r="C270" s="43" t="str">
        <f>IF(ISBLANK(Games!$B270), "",Games!C270)</f>
        <v/>
      </c>
      <c r="D270" s="44" t="str">
        <f>IF(ISBLANK(Games!$B270), "",Games!D270)</f>
        <v/>
      </c>
      <c r="E270" s="44" t="str">
        <f>IF(ISBLANK(Games!$B270), "",Games!E270)</f>
        <v/>
      </c>
      <c r="F270" s="45" t="e">
        <f>'Calc - Win Probability'!N270</f>
        <v>#N/A</v>
      </c>
      <c r="G270" s="23" t="str">
        <f>Games!H270</f>
        <v/>
      </c>
      <c r="H270" s="46" t="str">
        <f>IF(ISBLANK(Games!B270), "", IF('Prediction Log'!$D270&lt;0, 'Prediction Log'!$B270, 'Prediction Log'!$C270))</f>
        <v/>
      </c>
      <c r="I270" s="47" t="str">
        <f>IF(ISBLANK(Games!$B270), "",Games!F270)</f>
        <v/>
      </c>
      <c r="J270" s="47" t="e">
        <f>IF('Prediction Log'!$F270&gt;0.5, 'Prediction Log'!$B270, IF('Prediction Log'!$F270&lt;0.5, 'Prediction Log'!$C270, "PICK"))</f>
        <v>#N/A</v>
      </c>
      <c r="K270" s="48" t="str">
        <f>IF(ISBLANK(Games!B270), "",IF('Prediction Log'!$J270='Prediction Log'!$B270, 'Prediction Log'!$F270, 1-'Prediction Log'!$F270))</f>
        <v/>
      </c>
      <c r="L270" s="49" t="str">
        <f>IF(ISBLANK(Games!$B270), "",Games!I270)</f>
        <v/>
      </c>
      <c r="M270" s="60" t="str">
        <f>IF(ISBLANK(Table3[[#This Row],[Home Final]]), "",IF(Table3[[#This Row],[Home Final]]&gt;Table3[[#This Row],[Away Final]],Table3[[#This Row],[Home]],Table3[[#This Row],[Away]]))</f>
        <v/>
      </c>
      <c r="N270" s="50"/>
      <c r="O270" s="50"/>
      <c r="P270" s="21" t="str">
        <f>IF(ISBLANK('Prediction Log'!$N270), "",'Prediction Log'!$O270-'Prediction Log'!$N270)</f>
        <v/>
      </c>
      <c r="Q270" s="51" t="str">
        <f>IF(ISBLANK('Prediction Log'!$N270), "",IF('Prediction Log'!$M270&lt;&gt;'Prediction Log'!$H270, "Y", IF(AND('Prediction Log'!$M270='Prediction Log'!$H270, ABS((-1*'Prediction Log'!$P270))&gt;ABS('Prediction Log'!$D270)), "Y", IF('Prediction Log'!$D270='Prediction Log'!$P270, "PUSH", "N"))))</f>
        <v/>
      </c>
      <c r="R270" s="52" t="str">
        <f>IF(ISBLANK('Prediction Log'!$N270), "",IF('Prediction Log'!$P270&lt;'Prediction Log'!$D270, "Y", IF('Prediction Log'!$P270='Prediction Log'!$D270, "PUSH", "N")))</f>
        <v/>
      </c>
      <c r="S270" s="52" t="str">
        <f>IF(ISBLANK('Prediction Log'!$N270), "",IF('Prediction Log'!$P270&lt;'Prediction Log'!$E270, "Y", IF('Prediction Log'!$P270='Prediction Log'!$E270, "PUSH", "N")))</f>
        <v/>
      </c>
      <c r="T270" s="53" t="str">
        <f>IF(ISBLANK('Prediction Log'!$N270),"",IF('Prediction Log'!$M270='Prediction Log'!$H270, "Y", "N"))</f>
        <v/>
      </c>
      <c r="U270" s="53" t="str">
        <f>Table3[[#This Row],[Home Team Covered Market]]</f>
        <v/>
      </c>
      <c r="V270" s="53" t="str">
        <f>IF(ISBLANK('Prediction Log'!$N270), "",IF(AND('Prediction Log'!$T270="Y", 'Prediction Log'!$U270="Y"), "Y", "N"))</f>
        <v/>
      </c>
      <c r="W270" s="54" t="str">
        <f>IF(ISBLANK('Prediction Log'!$N270),"",IF('Prediction Log'!$M270='Prediction Log'!$I270, "Y", "N"))</f>
        <v/>
      </c>
      <c r="X270" s="54" t="str">
        <f>IF(ISBLANK('Prediction Log'!$N270), "", IF(Table3[[#This Row],[Home Team Covered Market]]=Games!H270, "Y", "N"))</f>
        <v/>
      </c>
      <c r="Y270" s="55" t="str">
        <f>IF(ISBLANK('Prediction Log'!$N270), "",IF('Prediction Log'!$J270='Prediction Log'!$M270, "Y", "N"))</f>
        <v/>
      </c>
      <c r="Z270" s="54" t="str">
        <f>IF(ISBLANK('Prediction Log'!$N270), "",IF('Prediction Log'!$I270&lt;&gt;'Prediction Log'!$M270, "N",IF(AND('Prediction Log'!$E270&gt;0, 'Prediction Log'!$P270&gt;'Prediction Log'!$E270, 'Prediction Log'!$I270='Prediction Log'!$C270), "Y", IF(AND('Prediction Log'!$E270&lt;0, 'Prediction Log'!$P270&lt;'Prediction Log'!$E270,'Prediction Log'!$I270='Prediction Log'!$B270 ), "Y", IF('Prediction Log'!$P270='Prediction Log'!$E270, "PUSH", "N")))))</f>
        <v/>
      </c>
      <c r="AA270" s="54" t="str">
        <f>IF(ISBLANK('Prediction Log'!$N270), "",IF(AND('Prediction Log'!$W270="Y", 'Prediction Log'!$X270="Y"), "Y", "N"))</f>
        <v/>
      </c>
      <c r="AB270" s="53" t="str">
        <f>IF(ISBLANK('Prediction Log'!$N270), "",IF('Prediction Log'!$D270&gt;0, 'Prediction Log'!$P270-'Prediction Log'!$D270, IF('Prediction Log'!$D270&lt;0, -'Prediction Log'!$P270+'Prediction Log'!$D270, "NA")))</f>
        <v/>
      </c>
      <c r="AC270" s="53" t="str">
        <f>IF(ISBLANK('Prediction Log'!$N270), "",ABS('Prediction Log'!$AB270))</f>
        <v/>
      </c>
      <c r="AD270" s="54" t="str">
        <f>IF(ISBLANK('Prediction Log'!$N270), "",IF('Prediction Log'!$E270&gt;0, 'Prediction Log'!$P270-'Prediction Log'!$E270, IF('Prediction Log'!$E270&lt;0, -'Prediction Log'!$P270+'Prediction Log'!$E270, "NA")))</f>
        <v/>
      </c>
      <c r="AE270" s="54" t="str">
        <f>IF(ISBLANK('Prediction Log'!$N270), "",ABS('Prediction Log'!$AD270))</f>
        <v/>
      </c>
    </row>
    <row r="271" spans="1:31" x14ac:dyDescent="0.45">
      <c r="A271" s="56" t="str">
        <f>IF(ISBLANK(Games!$B271), "",Games!A271)</f>
        <v/>
      </c>
      <c r="B271" s="56" t="str">
        <f>IF(ISBLANK(Games!$B271), "",Games!B271)</f>
        <v/>
      </c>
      <c r="C271" s="56" t="str">
        <f>IF(ISBLANK(Games!$B271), "",Games!C271)</f>
        <v/>
      </c>
      <c r="D271" s="57" t="str">
        <f>IF(ISBLANK(Games!$B271), "",Games!D271)</f>
        <v/>
      </c>
      <c r="E271" s="57" t="str">
        <f>IF(ISBLANK(Games!$B271), "",Games!E271)</f>
        <v/>
      </c>
      <c r="F271" s="45" t="e">
        <f>'Calc - Win Probability'!N271</f>
        <v>#N/A</v>
      </c>
      <c r="G271" s="23" t="str">
        <f>Games!H271</f>
        <v/>
      </c>
      <c r="H271" s="46" t="str">
        <f>IF(ISBLANK(Games!B271), "", IF('Prediction Log'!$D271&lt;0, 'Prediction Log'!$B271, 'Prediction Log'!$C271))</f>
        <v/>
      </c>
      <c r="I271" s="47" t="str">
        <f>IF(ISBLANK(Games!$B271), "",Games!F271)</f>
        <v/>
      </c>
      <c r="J271" s="47" t="e">
        <f>IF('Prediction Log'!$F271&gt;0.5, 'Prediction Log'!$B271, IF('Prediction Log'!$F271&lt;0.5, 'Prediction Log'!$C271, "PICK"))</f>
        <v>#N/A</v>
      </c>
      <c r="K271" s="48" t="str">
        <f>IF(ISBLANK(Games!B271), "",IF('Prediction Log'!$J271='Prediction Log'!$B271, 'Prediction Log'!$F271, 1-'Prediction Log'!$F271))</f>
        <v/>
      </c>
      <c r="L271" s="49" t="str">
        <f>IF(ISBLANK(Games!$B271), "",Games!I271)</f>
        <v/>
      </c>
      <c r="M271" s="60" t="str">
        <f>IF(ISBLANK(Table3[[#This Row],[Home Final]]), "",IF(Table3[[#This Row],[Home Final]]&gt;Table3[[#This Row],[Away Final]],Table3[[#This Row],[Home]],Table3[[#This Row],[Away]]))</f>
        <v/>
      </c>
      <c r="N271" s="50"/>
      <c r="O271" s="50"/>
      <c r="P271" s="21" t="str">
        <f>IF(ISBLANK('Prediction Log'!$N271), "",'Prediction Log'!$O271-'Prediction Log'!$N271)</f>
        <v/>
      </c>
      <c r="Q271" s="51" t="str">
        <f>IF(ISBLANK('Prediction Log'!$N271), "",IF('Prediction Log'!$M271&lt;&gt;'Prediction Log'!$H271, "Y", IF(AND('Prediction Log'!$M271='Prediction Log'!$H271, ABS((-1*'Prediction Log'!$P271))&gt;ABS('Prediction Log'!$D271)), "Y", IF('Prediction Log'!$D271='Prediction Log'!$P271, "PUSH", "N"))))</f>
        <v/>
      </c>
      <c r="R271" s="52" t="str">
        <f>IF(ISBLANK('Prediction Log'!$N271), "",IF('Prediction Log'!$P271&lt;'Prediction Log'!$D271, "Y", IF('Prediction Log'!$P271='Prediction Log'!$D271, "PUSH", "N")))</f>
        <v/>
      </c>
      <c r="S271" s="52" t="str">
        <f>IF(ISBLANK('Prediction Log'!$N271), "",IF('Prediction Log'!$P271&lt;'Prediction Log'!$E271, "Y", IF('Prediction Log'!$P271='Prediction Log'!$E271, "PUSH", "N")))</f>
        <v/>
      </c>
      <c r="T271" s="53" t="str">
        <f>IF(ISBLANK('Prediction Log'!$N271),"",IF('Prediction Log'!$M271='Prediction Log'!$H271, "Y", "N"))</f>
        <v/>
      </c>
      <c r="U271" s="53" t="str">
        <f>Table3[[#This Row],[Home Team Covered Market]]</f>
        <v/>
      </c>
      <c r="V271" s="53" t="str">
        <f>IF(ISBLANK('Prediction Log'!$N271), "",IF(AND('Prediction Log'!$T271="Y", 'Prediction Log'!$U271="Y"), "Y", "N"))</f>
        <v/>
      </c>
      <c r="W271" s="54" t="str">
        <f>IF(ISBLANK('Prediction Log'!$N271),"",IF('Prediction Log'!$M271='Prediction Log'!$I271, "Y", "N"))</f>
        <v/>
      </c>
      <c r="X271" s="54" t="str">
        <f>IF(ISBLANK('Prediction Log'!$N271), "", IF(Table3[[#This Row],[Home Team Covered Market]]=Games!H271, "Y", "N"))</f>
        <v/>
      </c>
      <c r="Y271" s="55" t="str">
        <f>IF(ISBLANK('Prediction Log'!$N271), "",IF('Prediction Log'!$J271='Prediction Log'!$M271, "Y", "N"))</f>
        <v/>
      </c>
      <c r="Z271" s="54" t="str">
        <f>IF(ISBLANK('Prediction Log'!$N271), "",IF('Prediction Log'!$I271&lt;&gt;'Prediction Log'!$M271, "N",IF(AND('Prediction Log'!$E271&gt;0, 'Prediction Log'!$P271&gt;'Prediction Log'!$E271, 'Prediction Log'!$I271='Prediction Log'!$C271), "Y", IF(AND('Prediction Log'!$E271&lt;0, 'Prediction Log'!$P271&lt;'Prediction Log'!$E271,'Prediction Log'!$I271='Prediction Log'!$B271 ), "Y", IF('Prediction Log'!$P271='Prediction Log'!$E271, "PUSH", "N")))))</f>
        <v/>
      </c>
      <c r="AA271" s="54" t="str">
        <f>IF(ISBLANK('Prediction Log'!$N271), "",IF(AND('Prediction Log'!$W271="Y", 'Prediction Log'!$X271="Y"), "Y", "N"))</f>
        <v/>
      </c>
      <c r="AB271" s="53" t="str">
        <f>IF(ISBLANK('Prediction Log'!$N271), "",IF('Prediction Log'!$D271&gt;0, 'Prediction Log'!$P271-'Prediction Log'!$D271, IF('Prediction Log'!$D271&lt;0, -'Prediction Log'!$P271+'Prediction Log'!$D271, "NA")))</f>
        <v/>
      </c>
      <c r="AC271" s="53" t="str">
        <f>IF(ISBLANK('Prediction Log'!$N271), "",ABS('Prediction Log'!$AB271))</f>
        <v/>
      </c>
      <c r="AD271" s="54" t="str">
        <f>IF(ISBLANK('Prediction Log'!$N271), "",IF('Prediction Log'!$E271&gt;0, 'Prediction Log'!$P271-'Prediction Log'!$E271, IF('Prediction Log'!$E271&lt;0, -'Prediction Log'!$P271+'Prediction Log'!$E271, "NA")))</f>
        <v/>
      </c>
      <c r="AE271" s="54" t="str">
        <f>IF(ISBLANK('Prediction Log'!$N271), "",ABS('Prediction Log'!$AD271))</f>
        <v/>
      </c>
    </row>
    <row r="272" spans="1:31" x14ac:dyDescent="0.45">
      <c r="A272" s="43" t="str">
        <f>IF(ISBLANK(Games!$B272), "",Games!A272)</f>
        <v/>
      </c>
      <c r="B272" s="43" t="str">
        <f>IF(ISBLANK(Games!$B272), "",Games!B272)</f>
        <v/>
      </c>
      <c r="C272" s="43" t="str">
        <f>IF(ISBLANK(Games!$B272), "",Games!C272)</f>
        <v/>
      </c>
      <c r="D272" s="44" t="str">
        <f>IF(ISBLANK(Games!$B272), "",Games!D272)</f>
        <v/>
      </c>
      <c r="E272" s="44" t="str">
        <f>IF(ISBLANK(Games!$B272), "",Games!E272)</f>
        <v/>
      </c>
      <c r="F272" s="45" t="e">
        <f>'Calc - Win Probability'!N272</f>
        <v>#N/A</v>
      </c>
      <c r="G272" s="23" t="str">
        <f>Games!H272</f>
        <v/>
      </c>
      <c r="H272" s="46" t="str">
        <f>IF(ISBLANK(Games!B272), "", IF('Prediction Log'!$D272&lt;0, 'Prediction Log'!$B272, 'Prediction Log'!$C272))</f>
        <v/>
      </c>
      <c r="I272" s="47" t="str">
        <f>IF(ISBLANK(Games!$B272), "",Games!F272)</f>
        <v/>
      </c>
      <c r="J272" s="47" t="e">
        <f>IF('Prediction Log'!$F272&gt;0.5, 'Prediction Log'!$B272, IF('Prediction Log'!$F272&lt;0.5, 'Prediction Log'!$C272, "PICK"))</f>
        <v>#N/A</v>
      </c>
      <c r="K272" s="48" t="str">
        <f>IF(ISBLANK(Games!B272), "",IF('Prediction Log'!$J272='Prediction Log'!$B272, 'Prediction Log'!$F272, 1-'Prediction Log'!$F272))</f>
        <v/>
      </c>
      <c r="L272" s="49" t="str">
        <f>IF(ISBLANK(Games!$B272), "",Games!I272)</f>
        <v/>
      </c>
      <c r="M272" s="60" t="str">
        <f>IF(ISBLANK(Table3[[#This Row],[Home Final]]), "",IF(Table3[[#This Row],[Home Final]]&gt;Table3[[#This Row],[Away Final]],Table3[[#This Row],[Home]],Table3[[#This Row],[Away]]))</f>
        <v/>
      </c>
      <c r="N272" s="50"/>
      <c r="O272" s="50"/>
      <c r="P272" s="21" t="str">
        <f>IF(ISBLANK('Prediction Log'!$N272), "",'Prediction Log'!$O272-'Prediction Log'!$N272)</f>
        <v/>
      </c>
      <c r="Q272" s="51" t="str">
        <f>IF(ISBLANK('Prediction Log'!$N272), "",IF('Prediction Log'!$M272&lt;&gt;'Prediction Log'!$H272, "Y", IF(AND('Prediction Log'!$M272='Prediction Log'!$H272, ABS((-1*'Prediction Log'!$P272))&gt;ABS('Prediction Log'!$D272)), "Y", IF('Prediction Log'!$D272='Prediction Log'!$P272, "PUSH", "N"))))</f>
        <v/>
      </c>
      <c r="R272" s="52" t="str">
        <f>IF(ISBLANK('Prediction Log'!$N272), "",IF('Prediction Log'!$P272&lt;'Prediction Log'!$D272, "Y", IF('Prediction Log'!$P272='Prediction Log'!$D272, "PUSH", "N")))</f>
        <v/>
      </c>
      <c r="S272" s="52" t="str">
        <f>IF(ISBLANK('Prediction Log'!$N272), "",IF('Prediction Log'!$P272&lt;'Prediction Log'!$E272, "Y", IF('Prediction Log'!$P272='Prediction Log'!$E272, "PUSH", "N")))</f>
        <v/>
      </c>
      <c r="T272" s="53" t="str">
        <f>IF(ISBLANK('Prediction Log'!$N272),"",IF('Prediction Log'!$M272='Prediction Log'!$H272, "Y", "N"))</f>
        <v/>
      </c>
      <c r="U272" s="53" t="str">
        <f>Table3[[#This Row],[Home Team Covered Market]]</f>
        <v/>
      </c>
      <c r="V272" s="53" t="str">
        <f>IF(ISBLANK('Prediction Log'!$N272), "",IF(AND('Prediction Log'!$T272="Y", 'Prediction Log'!$U272="Y"), "Y", "N"))</f>
        <v/>
      </c>
      <c r="W272" s="54" t="str">
        <f>IF(ISBLANK('Prediction Log'!$N272),"",IF('Prediction Log'!$M272='Prediction Log'!$I272, "Y", "N"))</f>
        <v/>
      </c>
      <c r="X272" s="54" t="str">
        <f>IF(ISBLANK('Prediction Log'!$N272), "", IF(Table3[[#This Row],[Home Team Covered Market]]=Games!H272, "Y", "N"))</f>
        <v/>
      </c>
      <c r="Y272" s="55" t="str">
        <f>IF(ISBLANK('Prediction Log'!$N272), "",IF('Prediction Log'!$J272='Prediction Log'!$M272, "Y", "N"))</f>
        <v/>
      </c>
      <c r="Z272" s="54" t="str">
        <f>IF(ISBLANK('Prediction Log'!$N272), "",IF('Prediction Log'!$I272&lt;&gt;'Prediction Log'!$M272, "N",IF(AND('Prediction Log'!$E272&gt;0, 'Prediction Log'!$P272&gt;'Prediction Log'!$E272, 'Prediction Log'!$I272='Prediction Log'!$C272), "Y", IF(AND('Prediction Log'!$E272&lt;0, 'Prediction Log'!$P272&lt;'Prediction Log'!$E272,'Prediction Log'!$I272='Prediction Log'!$B272 ), "Y", IF('Prediction Log'!$P272='Prediction Log'!$E272, "PUSH", "N")))))</f>
        <v/>
      </c>
      <c r="AA272" s="54" t="str">
        <f>IF(ISBLANK('Prediction Log'!$N272), "",IF(AND('Prediction Log'!$W272="Y", 'Prediction Log'!$X272="Y"), "Y", "N"))</f>
        <v/>
      </c>
      <c r="AB272" s="53" t="str">
        <f>IF(ISBLANK('Prediction Log'!$N272), "",IF('Prediction Log'!$D272&gt;0, 'Prediction Log'!$P272-'Prediction Log'!$D272, IF('Prediction Log'!$D272&lt;0, -'Prediction Log'!$P272+'Prediction Log'!$D272, "NA")))</f>
        <v/>
      </c>
      <c r="AC272" s="53" t="str">
        <f>IF(ISBLANK('Prediction Log'!$N272), "",ABS('Prediction Log'!$AB272))</f>
        <v/>
      </c>
      <c r="AD272" s="54" t="str">
        <f>IF(ISBLANK('Prediction Log'!$N272), "",IF('Prediction Log'!$E272&gt;0, 'Prediction Log'!$P272-'Prediction Log'!$E272, IF('Prediction Log'!$E272&lt;0, -'Prediction Log'!$P272+'Prediction Log'!$E272, "NA")))</f>
        <v/>
      </c>
      <c r="AE272" s="54" t="str">
        <f>IF(ISBLANK('Prediction Log'!$N272), "",ABS('Prediction Log'!$AD272))</f>
        <v/>
      </c>
    </row>
    <row r="273" spans="1:31" x14ac:dyDescent="0.45">
      <c r="A273" s="56" t="str">
        <f>IF(ISBLANK(Games!$B273), "",Games!A273)</f>
        <v/>
      </c>
      <c r="B273" s="56" t="str">
        <f>IF(ISBLANK(Games!$B273), "",Games!B273)</f>
        <v/>
      </c>
      <c r="C273" s="56" t="str">
        <f>IF(ISBLANK(Games!$B273), "",Games!C273)</f>
        <v/>
      </c>
      <c r="D273" s="57" t="str">
        <f>IF(ISBLANK(Games!$B273), "",Games!D273)</f>
        <v/>
      </c>
      <c r="E273" s="57" t="str">
        <f>IF(ISBLANK(Games!$B273), "",Games!E273)</f>
        <v/>
      </c>
      <c r="F273" s="45" t="e">
        <f>'Calc - Win Probability'!N273</f>
        <v>#N/A</v>
      </c>
      <c r="G273" s="23" t="str">
        <f>Games!H273</f>
        <v/>
      </c>
      <c r="H273" s="46" t="str">
        <f>IF(ISBLANK(Games!B273), "", IF('Prediction Log'!$D273&lt;0, 'Prediction Log'!$B273, 'Prediction Log'!$C273))</f>
        <v/>
      </c>
      <c r="I273" s="47" t="str">
        <f>IF(ISBLANK(Games!$B273), "",Games!F273)</f>
        <v/>
      </c>
      <c r="J273" s="47" t="e">
        <f>IF('Prediction Log'!$F273&gt;0.5, 'Prediction Log'!$B273, IF('Prediction Log'!$F273&lt;0.5, 'Prediction Log'!$C273, "PICK"))</f>
        <v>#N/A</v>
      </c>
      <c r="K273" s="48" t="str">
        <f>IF(ISBLANK(Games!B273), "",IF('Prediction Log'!$J273='Prediction Log'!$B273, 'Prediction Log'!$F273, 1-'Prediction Log'!$F273))</f>
        <v/>
      </c>
      <c r="L273" s="49" t="str">
        <f>IF(ISBLANK(Games!$B273), "",Games!I273)</f>
        <v/>
      </c>
      <c r="M273" s="60" t="str">
        <f>IF(ISBLANK(Table3[[#This Row],[Home Final]]), "",IF(Table3[[#This Row],[Home Final]]&gt;Table3[[#This Row],[Away Final]],Table3[[#This Row],[Home]],Table3[[#This Row],[Away]]))</f>
        <v/>
      </c>
      <c r="N273" s="50"/>
      <c r="O273" s="50"/>
      <c r="P273" s="21" t="str">
        <f>IF(ISBLANK('Prediction Log'!$N273), "",'Prediction Log'!$O273-'Prediction Log'!$N273)</f>
        <v/>
      </c>
      <c r="Q273" s="51" t="str">
        <f>IF(ISBLANK('Prediction Log'!$N273), "",IF('Prediction Log'!$M273&lt;&gt;'Prediction Log'!$H273, "Y", IF(AND('Prediction Log'!$M273='Prediction Log'!$H273, ABS((-1*'Prediction Log'!$P273))&gt;ABS('Prediction Log'!$D273)), "Y", IF('Prediction Log'!$D273='Prediction Log'!$P273, "PUSH", "N"))))</f>
        <v/>
      </c>
      <c r="R273" s="52" t="str">
        <f>IF(ISBLANK('Prediction Log'!$N273), "",IF('Prediction Log'!$P273&lt;'Prediction Log'!$D273, "Y", IF('Prediction Log'!$P273='Prediction Log'!$D273, "PUSH", "N")))</f>
        <v/>
      </c>
      <c r="S273" s="52" t="str">
        <f>IF(ISBLANK('Prediction Log'!$N273), "",IF('Prediction Log'!$P273&lt;'Prediction Log'!$E273, "Y", IF('Prediction Log'!$P273='Prediction Log'!$E273, "PUSH", "N")))</f>
        <v/>
      </c>
      <c r="T273" s="53" t="str">
        <f>IF(ISBLANK('Prediction Log'!$N273),"",IF('Prediction Log'!$M273='Prediction Log'!$H273, "Y", "N"))</f>
        <v/>
      </c>
      <c r="U273" s="53" t="str">
        <f>Table3[[#This Row],[Home Team Covered Market]]</f>
        <v/>
      </c>
      <c r="V273" s="53" t="str">
        <f>IF(ISBLANK('Prediction Log'!$N273), "",IF(AND('Prediction Log'!$T273="Y", 'Prediction Log'!$U273="Y"), "Y", "N"))</f>
        <v/>
      </c>
      <c r="W273" s="54" t="str">
        <f>IF(ISBLANK('Prediction Log'!$N273),"",IF('Prediction Log'!$M273='Prediction Log'!$I273, "Y", "N"))</f>
        <v/>
      </c>
      <c r="X273" s="54" t="str">
        <f>IF(ISBLANK('Prediction Log'!$N273), "", IF(Table3[[#This Row],[Home Team Covered Market]]=Games!H273, "Y", "N"))</f>
        <v/>
      </c>
      <c r="Y273" s="55" t="str">
        <f>IF(ISBLANK('Prediction Log'!$N273), "",IF('Prediction Log'!$J273='Prediction Log'!$M273, "Y", "N"))</f>
        <v/>
      </c>
      <c r="Z273" s="54" t="str">
        <f>IF(ISBLANK('Prediction Log'!$N273), "",IF('Prediction Log'!$I273&lt;&gt;'Prediction Log'!$M273, "N",IF(AND('Prediction Log'!$E273&gt;0, 'Prediction Log'!$P273&gt;'Prediction Log'!$E273, 'Prediction Log'!$I273='Prediction Log'!$C273), "Y", IF(AND('Prediction Log'!$E273&lt;0, 'Prediction Log'!$P273&lt;'Prediction Log'!$E273,'Prediction Log'!$I273='Prediction Log'!$B273 ), "Y", IF('Prediction Log'!$P273='Prediction Log'!$E273, "PUSH", "N")))))</f>
        <v/>
      </c>
      <c r="AA273" s="54" t="str">
        <f>IF(ISBLANK('Prediction Log'!$N273), "",IF(AND('Prediction Log'!$W273="Y", 'Prediction Log'!$X273="Y"), "Y", "N"))</f>
        <v/>
      </c>
      <c r="AB273" s="53" t="str">
        <f>IF(ISBLANK('Prediction Log'!$N273), "",IF('Prediction Log'!$D273&gt;0, 'Prediction Log'!$P273-'Prediction Log'!$D273, IF('Prediction Log'!$D273&lt;0, -'Prediction Log'!$P273+'Prediction Log'!$D273, "NA")))</f>
        <v/>
      </c>
      <c r="AC273" s="53" t="str">
        <f>IF(ISBLANK('Prediction Log'!$N273), "",ABS('Prediction Log'!$AB273))</f>
        <v/>
      </c>
      <c r="AD273" s="54" t="str">
        <f>IF(ISBLANK('Prediction Log'!$N273), "",IF('Prediction Log'!$E273&gt;0, 'Prediction Log'!$P273-'Prediction Log'!$E273, IF('Prediction Log'!$E273&lt;0, -'Prediction Log'!$P273+'Prediction Log'!$E273, "NA")))</f>
        <v/>
      </c>
      <c r="AE273" s="54" t="str">
        <f>IF(ISBLANK('Prediction Log'!$N273), "",ABS('Prediction Log'!$AD273))</f>
        <v/>
      </c>
    </row>
    <row r="274" spans="1:31" x14ac:dyDescent="0.45">
      <c r="A274" s="43" t="str">
        <f>IF(ISBLANK(Games!$B274), "",Games!A274)</f>
        <v/>
      </c>
      <c r="B274" s="43" t="str">
        <f>IF(ISBLANK(Games!$B274), "",Games!B274)</f>
        <v/>
      </c>
      <c r="C274" s="43" t="str">
        <f>IF(ISBLANK(Games!$B274), "",Games!C274)</f>
        <v/>
      </c>
      <c r="D274" s="44" t="str">
        <f>IF(ISBLANK(Games!$B274), "",Games!D274)</f>
        <v/>
      </c>
      <c r="E274" s="44" t="str">
        <f>IF(ISBLANK(Games!$B274), "",Games!E274)</f>
        <v/>
      </c>
      <c r="F274" s="45" t="e">
        <f>'Calc - Win Probability'!N274</f>
        <v>#N/A</v>
      </c>
      <c r="G274" s="23" t="str">
        <f>Games!H274</f>
        <v/>
      </c>
      <c r="H274" s="46" t="str">
        <f>IF(ISBLANK(Games!B274), "", IF('Prediction Log'!$D274&lt;0, 'Prediction Log'!$B274, 'Prediction Log'!$C274))</f>
        <v/>
      </c>
      <c r="I274" s="47" t="str">
        <f>IF(ISBLANK(Games!$B274), "",Games!F274)</f>
        <v/>
      </c>
      <c r="J274" s="47" t="e">
        <f>IF('Prediction Log'!$F274&gt;0.5, 'Prediction Log'!$B274, IF('Prediction Log'!$F274&lt;0.5, 'Prediction Log'!$C274, "PICK"))</f>
        <v>#N/A</v>
      </c>
      <c r="K274" s="48" t="str">
        <f>IF(ISBLANK(Games!B274), "",IF('Prediction Log'!$J274='Prediction Log'!$B274, 'Prediction Log'!$F274, 1-'Prediction Log'!$F274))</f>
        <v/>
      </c>
      <c r="L274" s="49" t="str">
        <f>IF(ISBLANK(Games!$B274), "",Games!I274)</f>
        <v/>
      </c>
      <c r="M274" s="60" t="str">
        <f>IF(ISBLANK(Table3[[#This Row],[Home Final]]), "",IF(Table3[[#This Row],[Home Final]]&gt;Table3[[#This Row],[Away Final]],Table3[[#This Row],[Home]],Table3[[#This Row],[Away]]))</f>
        <v/>
      </c>
      <c r="N274" s="50"/>
      <c r="O274" s="50"/>
      <c r="P274" s="21" t="str">
        <f>IF(ISBLANK('Prediction Log'!$N274), "",'Prediction Log'!$O274-'Prediction Log'!$N274)</f>
        <v/>
      </c>
      <c r="Q274" s="51" t="str">
        <f>IF(ISBLANK('Prediction Log'!$N274), "",IF('Prediction Log'!$M274&lt;&gt;'Prediction Log'!$H274, "Y", IF(AND('Prediction Log'!$M274='Prediction Log'!$H274, ABS((-1*'Prediction Log'!$P274))&gt;ABS('Prediction Log'!$D274)), "Y", IF('Prediction Log'!$D274='Prediction Log'!$P274, "PUSH", "N"))))</f>
        <v/>
      </c>
      <c r="R274" s="52" t="str">
        <f>IF(ISBLANK('Prediction Log'!$N274), "",IF('Prediction Log'!$P274&lt;'Prediction Log'!$D274, "Y", IF('Prediction Log'!$P274='Prediction Log'!$D274, "PUSH", "N")))</f>
        <v/>
      </c>
      <c r="S274" s="52" t="str">
        <f>IF(ISBLANK('Prediction Log'!$N274), "",IF('Prediction Log'!$P274&lt;'Prediction Log'!$E274, "Y", IF('Prediction Log'!$P274='Prediction Log'!$E274, "PUSH", "N")))</f>
        <v/>
      </c>
      <c r="T274" s="53" t="str">
        <f>IF(ISBLANK('Prediction Log'!$N274),"",IF('Prediction Log'!$M274='Prediction Log'!$H274, "Y", "N"))</f>
        <v/>
      </c>
      <c r="U274" s="53" t="str">
        <f>Table3[[#This Row],[Home Team Covered Market]]</f>
        <v/>
      </c>
      <c r="V274" s="53" t="str">
        <f>IF(ISBLANK('Prediction Log'!$N274), "",IF(AND('Prediction Log'!$T274="Y", 'Prediction Log'!$U274="Y"), "Y", "N"))</f>
        <v/>
      </c>
      <c r="W274" s="54" t="str">
        <f>IF(ISBLANK('Prediction Log'!$N274),"",IF('Prediction Log'!$M274='Prediction Log'!$I274, "Y", "N"))</f>
        <v/>
      </c>
      <c r="X274" s="54" t="str">
        <f>IF(ISBLANK('Prediction Log'!$N274), "", IF(Table3[[#This Row],[Home Team Covered Market]]=Games!H274, "Y", "N"))</f>
        <v/>
      </c>
      <c r="Y274" s="55" t="str">
        <f>IF(ISBLANK('Prediction Log'!$N274), "",IF('Prediction Log'!$J274='Prediction Log'!$M274, "Y", "N"))</f>
        <v/>
      </c>
      <c r="Z274" s="54" t="str">
        <f>IF(ISBLANK('Prediction Log'!$N274), "",IF('Prediction Log'!$I274&lt;&gt;'Prediction Log'!$M274, "N",IF(AND('Prediction Log'!$E274&gt;0, 'Prediction Log'!$P274&gt;'Prediction Log'!$E274, 'Prediction Log'!$I274='Prediction Log'!$C274), "Y", IF(AND('Prediction Log'!$E274&lt;0, 'Prediction Log'!$P274&lt;'Prediction Log'!$E274,'Prediction Log'!$I274='Prediction Log'!$B274 ), "Y", IF('Prediction Log'!$P274='Prediction Log'!$E274, "PUSH", "N")))))</f>
        <v/>
      </c>
      <c r="AA274" s="54" t="str">
        <f>IF(ISBLANK('Prediction Log'!$N274), "",IF(AND('Prediction Log'!$W274="Y", 'Prediction Log'!$X274="Y"), "Y", "N"))</f>
        <v/>
      </c>
      <c r="AB274" s="53" t="str">
        <f>IF(ISBLANK('Prediction Log'!$N274), "",IF('Prediction Log'!$D274&gt;0, 'Prediction Log'!$P274-'Prediction Log'!$D274, IF('Prediction Log'!$D274&lt;0, -'Prediction Log'!$P274+'Prediction Log'!$D274, "NA")))</f>
        <v/>
      </c>
      <c r="AC274" s="53" t="str">
        <f>IF(ISBLANK('Prediction Log'!$N274), "",ABS('Prediction Log'!$AB274))</f>
        <v/>
      </c>
      <c r="AD274" s="54" t="str">
        <f>IF(ISBLANK('Prediction Log'!$N274), "",IF('Prediction Log'!$E274&gt;0, 'Prediction Log'!$P274-'Prediction Log'!$E274, IF('Prediction Log'!$E274&lt;0, -'Prediction Log'!$P274+'Prediction Log'!$E274, "NA")))</f>
        <v/>
      </c>
      <c r="AE274" s="54" t="str">
        <f>IF(ISBLANK('Prediction Log'!$N274), "",ABS('Prediction Log'!$AD274))</f>
        <v/>
      </c>
    </row>
    <row r="275" spans="1:31" x14ac:dyDescent="0.45">
      <c r="A275" s="56" t="str">
        <f>IF(ISBLANK(Games!$B275), "",Games!A275)</f>
        <v/>
      </c>
      <c r="B275" s="56" t="str">
        <f>IF(ISBLANK(Games!$B275), "",Games!B275)</f>
        <v/>
      </c>
      <c r="C275" s="56" t="str">
        <f>IF(ISBLANK(Games!$B275), "",Games!C275)</f>
        <v/>
      </c>
      <c r="D275" s="57" t="str">
        <f>IF(ISBLANK(Games!$B275), "",Games!D275)</f>
        <v/>
      </c>
      <c r="E275" s="57" t="str">
        <f>IF(ISBLANK(Games!$B275), "",Games!E275)</f>
        <v/>
      </c>
      <c r="F275" s="45" t="e">
        <f>'Calc - Win Probability'!N275</f>
        <v>#N/A</v>
      </c>
      <c r="G275" s="23" t="str">
        <f>Games!H275</f>
        <v/>
      </c>
      <c r="H275" s="46" t="str">
        <f>IF(ISBLANK(Games!B275), "", IF('Prediction Log'!$D275&lt;0, 'Prediction Log'!$B275, 'Prediction Log'!$C275))</f>
        <v/>
      </c>
      <c r="I275" s="47" t="str">
        <f>IF(ISBLANK(Games!$B275), "",Games!F275)</f>
        <v/>
      </c>
      <c r="J275" s="47" t="e">
        <f>IF('Prediction Log'!$F275&gt;0.5, 'Prediction Log'!$B275, IF('Prediction Log'!$F275&lt;0.5, 'Prediction Log'!$C275, "PICK"))</f>
        <v>#N/A</v>
      </c>
      <c r="K275" s="48" t="str">
        <f>IF(ISBLANK(Games!B275), "",IF('Prediction Log'!$J275='Prediction Log'!$B275, 'Prediction Log'!$F275, 1-'Prediction Log'!$F275))</f>
        <v/>
      </c>
      <c r="L275" s="49" t="str">
        <f>IF(ISBLANK(Games!$B275), "",Games!I275)</f>
        <v/>
      </c>
      <c r="M275" s="60" t="str">
        <f>IF(ISBLANK(Table3[[#This Row],[Home Final]]), "",IF(Table3[[#This Row],[Home Final]]&gt;Table3[[#This Row],[Away Final]],Table3[[#This Row],[Home]],Table3[[#This Row],[Away]]))</f>
        <v/>
      </c>
      <c r="N275" s="50"/>
      <c r="O275" s="50"/>
      <c r="P275" s="21" t="str">
        <f>IF(ISBLANK('Prediction Log'!$N275), "",'Prediction Log'!$O275-'Prediction Log'!$N275)</f>
        <v/>
      </c>
      <c r="Q275" s="51" t="str">
        <f>IF(ISBLANK('Prediction Log'!$N275), "",IF('Prediction Log'!$M275&lt;&gt;'Prediction Log'!$H275, "Y", IF(AND('Prediction Log'!$M275='Prediction Log'!$H275, ABS((-1*'Prediction Log'!$P275))&gt;ABS('Prediction Log'!$D275)), "Y", IF('Prediction Log'!$D275='Prediction Log'!$P275, "PUSH", "N"))))</f>
        <v/>
      </c>
      <c r="R275" s="52" t="str">
        <f>IF(ISBLANK('Prediction Log'!$N275), "",IF('Prediction Log'!$P275&lt;'Prediction Log'!$D275, "Y", IF('Prediction Log'!$P275='Prediction Log'!$D275, "PUSH", "N")))</f>
        <v/>
      </c>
      <c r="S275" s="52" t="str">
        <f>IF(ISBLANK('Prediction Log'!$N275), "",IF('Prediction Log'!$P275&lt;'Prediction Log'!$E275, "Y", IF('Prediction Log'!$P275='Prediction Log'!$E275, "PUSH", "N")))</f>
        <v/>
      </c>
      <c r="T275" s="53" t="str">
        <f>IF(ISBLANK('Prediction Log'!$N275),"",IF('Prediction Log'!$M275='Prediction Log'!$H275, "Y", "N"))</f>
        <v/>
      </c>
      <c r="U275" s="53" t="str">
        <f>Table3[[#This Row],[Home Team Covered Market]]</f>
        <v/>
      </c>
      <c r="V275" s="53" t="str">
        <f>IF(ISBLANK('Prediction Log'!$N275), "",IF(AND('Prediction Log'!$T275="Y", 'Prediction Log'!$U275="Y"), "Y", "N"))</f>
        <v/>
      </c>
      <c r="W275" s="54" t="str">
        <f>IF(ISBLANK('Prediction Log'!$N275),"",IF('Prediction Log'!$M275='Prediction Log'!$I275, "Y", "N"))</f>
        <v/>
      </c>
      <c r="X275" s="54" t="str">
        <f>IF(ISBLANK('Prediction Log'!$N275), "", IF(Table3[[#This Row],[Home Team Covered Market]]=Games!H275, "Y", "N"))</f>
        <v/>
      </c>
      <c r="Y275" s="55" t="str">
        <f>IF(ISBLANK('Prediction Log'!$N275), "",IF('Prediction Log'!$J275='Prediction Log'!$M275, "Y", "N"))</f>
        <v/>
      </c>
      <c r="Z275" s="54" t="str">
        <f>IF(ISBLANK('Prediction Log'!$N275), "",IF('Prediction Log'!$I275&lt;&gt;'Prediction Log'!$M275, "N",IF(AND('Prediction Log'!$E275&gt;0, 'Prediction Log'!$P275&gt;'Prediction Log'!$E275, 'Prediction Log'!$I275='Prediction Log'!$C275), "Y", IF(AND('Prediction Log'!$E275&lt;0, 'Prediction Log'!$P275&lt;'Prediction Log'!$E275,'Prediction Log'!$I275='Prediction Log'!$B275 ), "Y", IF('Prediction Log'!$P275='Prediction Log'!$E275, "PUSH", "N")))))</f>
        <v/>
      </c>
      <c r="AA275" s="54" t="str">
        <f>IF(ISBLANK('Prediction Log'!$N275), "",IF(AND('Prediction Log'!$W275="Y", 'Prediction Log'!$X275="Y"), "Y", "N"))</f>
        <v/>
      </c>
      <c r="AB275" s="53" t="str">
        <f>IF(ISBLANK('Prediction Log'!$N275), "",IF('Prediction Log'!$D275&gt;0, 'Prediction Log'!$P275-'Prediction Log'!$D275, IF('Prediction Log'!$D275&lt;0, -'Prediction Log'!$P275+'Prediction Log'!$D275, "NA")))</f>
        <v/>
      </c>
      <c r="AC275" s="53" t="str">
        <f>IF(ISBLANK('Prediction Log'!$N275), "",ABS('Prediction Log'!$AB275))</f>
        <v/>
      </c>
      <c r="AD275" s="54" t="str">
        <f>IF(ISBLANK('Prediction Log'!$N275), "",IF('Prediction Log'!$E275&gt;0, 'Prediction Log'!$P275-'Prediction Log'!$E275, IF('Prediction Log'!$E275&lt;0, -'Prediction Log'!$P275+'Prediction Log'!$E275, "NA")))</f>
        <v/>
      </c>
      <c r="AE275" s="54" t="str">
        <f>IF(ISBLANK('Prediction Log'!$N275), "",ABS('Prediction Log'!$AD275))</f>
        <v/>
      </c>
    </row>
    <row r="276" spans="1:31" x14ac:dyDescent="0.45">
      <c r="A276" s="43" t="str">
        <f>IF(ISBLANK(Games!$B276), "",Games!A276)</f>
        <v/>
      </c>
      <c r="B276" s="43" t="str">
        <f>IF(ISBLANK(Games!$B276), "",Games!B276)</f>
        <v/>
      </c>
      <c r="C276" s="43" t="str">
        <f>IF(ISBLANK(Games!$B276), "",Games!C276)</f>
        <v/>
      </c>
      <c r="D276" s="44" t="str">
        <f>IF(ISBLANK(Games!$B276), "",Games!D276)</f>
        <v/>
      </c>
      <c r="E276" s="44" t="str">
        <f>IF(ISBLANK(Games!$B276), "",Games!E276)</f>
        <v/>
      </c>
      <c r="F276" s="45" t="e">
        <f>'Calc - Win Probability'!N276</f>
        <v>#N/A</v>
      </c>
      <c r="G276" s="23" t="str">
        <f>Games!H276</f>
        <v/>
      </c>
      <c r="H276" s="46" t="str">
        <f>IF(ISBLANK(Games!B276), "", IF('Prediction Log'!$D276&lt;0, 'Prediction Log'!$B276, 'Prediction Log'!$C276))</f>
        <v/>
      </c>
      <c r="I276" s="47" t="str">
        <f>IF(ISBLANK(Games!$B276), "",Games!F276)</f>
        <v/>
      </c>
      <c r="J276" s="47" t="e">
        <f>IF('Prediction Log'!$F276&gt;0.5, 'Prediction Log'!$B276, IF('Prediction Log'!$F276&lt;0.5, 'Prediction Log'!$C276, "PICK"))</f>
        <v>#N/A</v>
      </c>
      <c r="K276" s="48" t="str">
        <f>IF(ISBLANK(Games!B276), "",IF('Prediction Log'!$J276='Prediction Log'!$B276, 'Prediction Log'!$F276, 1-'Prediction Log'!$F276))</f>
        <v/>
      </c>
      <c r="L276" s="49" t="str">
        <f>IF(ISBLANK(Games!$B276), "",Games!I276)</f>
        <v/>
      </c>
      <c r="M276" s="60" t="str">
        <f>IF(ISBLANK(Table3[[#This Row],[Home Final]]), "",IF(Table3[[#This Row],[Home Final]]&gt;Table3[[#This Row],[Away Final]],Table3[[#This Row],[Home]],Table3[[#This Row],[Away]]))</f>
        <v/>
      </c>
      <c r="N276" s="50"/>
      <c r="O276" s="50"/>
      <c r="P276" s="21" t="str">
        <f>IF(ISBLANK('Prediction Log'!$N276), "",'Prediction Log'!$O276-'Prediction Log'!$N276)</f>
        <v/>
      </c>
      <c r="Q276" s="51" t="str">
        <f>IF(ISBLANK('Prediction Log'!$N276), "",IF('Prediction Log'!$M276&lt;&gt;'Prediction Log'!$H276, "Y", IF(AND('Prediction Log'!$M276='Prediction Log'!$H276, ABS((-1*'Prediction Log'!$P276))&gt;ABS('Prediction Log'!$D276)), "Y", IF('Prediction Log'!$D276='Prediction Log'!$P276, "PUSH", "N"))))</f>
        <v/>
      </c>
      <c r="R276" s="52" t="str">
        <f>IF(ISBLANK('Prediction Log'!$N276), "",IF('Prediction Log'!$P276&lt;'Prediction Log'!$D276, "Y", IF('Prediction Log'!$P276='Prediction Log'!$D276, "PUSH", "N")))</f>
        <v/>
      </c>
      <c r="S276" s="52" t="str">
        <f>IF(ISBLANK('Prediction Log'!$N276), "",IF('Prediction Log'!$P276&lt;'Prediction Log'!$E276, "Y", IF('Prediction Log'!$P276='Prediction Log'!$E276, "PUSH", "N")))</f>
        <v/>
      </c>
      <c r="T276" s="53" t="str">
        <f>IF(ISBLANK('Prediction Log'!$N276),"",IF('Prediction Log'!$M276='Prediction Log'!$H276, "Y", "N"))</f>
        <v/>
      </c>
      <c r="U276" s="53" t="str">
        <f>Table3[[#This Row],[Home Team Covered Market]]</f>
        <v/>
      </c>
      <c r="V276" s="53" t="str">
        <f>IF(ISBLANK('Prediction Log'!$N276), "",IF(AND('Prediction Log'!$T276="Y", 'Prediction Log'!$U276="Y"), "Y", "N"))</f>
        <v/>
      </c>
      <c r="W276" s="54" t="str">
        <f>IF(ISBLANK('Prediction Log'!$N276),"",IF('Prediction Log'!$M276='Prediction Log'!$I276, "Y", "N"))</f>
        <v/>
      </c>
      <c r="X276" s="54" t="str">
        <f>IF(ISBLANK('Prediction Log'!$N276), "", IF(Table3[[#This Row],[Home Team Covered Market]]=Games!H276, "Y", "N"))</f>
        <v/>
      </c>
      <c r="Y276" s="55" t="str">
        <f>IF(ISBLANK('Prediction Log'!$N276), "",IF('Prediction Log'!$J276='Prediction Log'!$M276, "Y", "N"))</f>
        <v/>
      </c>
      <c r="Z276" s="54" t="str">
        <f>IF(ISBLANK('Prediction Log'!$N276), "",IF('Prediction Log'!$I276&lt;&gt;'Prediction Log'!$M276, "N",IF(AND('Prediction Log'!$E276&gt;0, 'Prediction Log'!$P276&gt;'Prediction Log'!$E276, 'Prediction Log'!$I276='Prediction Log'!$C276), "Y", IF(AND('Prediction Log'!$E276&lt;0, 'Prediction Log'!$P276&lt;'Prediction Log'!$E276,'Prediction Log'!$I276='Prediction Log'!$B276 ), "Y", IF('Prediction Log'!$P276='Prediction Log'!$E276, "PUSH", "N")))))</f>
        <v/>
      </c>
      <c r="AA276" s="54" t="str">
        <f>IF(ISBLANK('Prediction Log'!$N276), "",IF(AND('Prediction Log'!$W276="Y", 'Prediction Log'!$X276="Y"), "Y", "N"))</f>
        <v/>
      </c>
      <c r="AB276" s="53" t="str">
        <f>IF(ISBLANK('Prediction Log'!$N276), "",IF('Prediction Log'!$D276&gt;0, 'Prediction Log'!$P276-'Prediction Log'!$D276, IF('Prediction Log'!$D276&lt;0, -'Prediction Log'!$P276+'Prediction Log'!$D276, "NA")))</f>
        <v/>
      </c>
      <c r="AC276" s="53" t="str">
        <f>IF(ISBLANK('Prediction Log'!$N276), "",ABS('Prediction Log'!$AB276))</f>
        <v/>
      </c>
      <c r="AD276" s="54" t="str">
        <f>IF(ISBLANK('Prediction Log'!$N276), "",IF('Prediction Log'!$E276&gt;0, 'Prediction Log'!$P276-'Prediction Log'!$E276, IF('Prediction Log'!$E276&lt;0, -'Prediction Log'!$P276+'Prediction Log'!$E276, "NA")))</f>
        <v/>
      </c>
      <c r="AE276" s="54" t="str">
        <f>IF(ISBLANK('Prediction Log'!$N276), "",ABS('Prediction Log'!$AD276))</f>
        <v/>
      </c>
    </row>
    <row r="277" spans="1:31" x14ac:dyDescent="0.45">
      <c r="A277" s="56" t="str">
        <f>IF(ISBLANK(Games!$B277), "",Games!A277)</f>
        <v/>
      </c>
      <c r="B277" s="56" t="str">
        <f>IF(ISBLANK(Games!$B277), "",Games!B277)</f>
        <v/>
      </c>
      <c r="C277" s="56" t="str">
        <f>IF(ISBLANK(Games!$B277), "",Games!C277)</f>
        <v/>
      </c>
      <c r="D277" s="57" t="str">
        <f>IF(ISBLANK(Games!$B277), "",Games!D277)</f>
        <v/>
      </c>
      <c r="E277" s="57" t="str">
        <f>IF(ISBLANK(Games!$B277), "",Games!E277)</f>
        <v/>
      </c>
      <c r="F277" s="45" t="e">
        <f>'Calc - Win Probability'!N277</f>
        <v>#N/A</v>
      </c>
      <c r="G277" s="23" t="str">
        <f>Games!H277</f>
        <v/>
      </c>
      <c r="H277" s="46" t="str">
        <f>IF(ISBLANK(Games!B277), "", IF('Prediction Log'!$D277&lt;0, 'Prediction Log'!$B277, 'Prediction Log'!$C277))</f>
        <v/>
      </c>
      <c r="I277" s="47" t="str">
        <f>IF(ISBLANK(Games!$B277), "",Games!F277)</f>
        <v/>
      </c>
      <c r="J277" s="47" t="e">
        <f>IF('Prediction Log'!$F277&gt;0.5, 'Prediction Log'!$B277, IF('Prediction Log'!$F277&lt;0.5, 'Prediction Log'!$C277, "PICK"))</f>
        <v>#N/A</v>
      </c>
      <c r="K277" s="48" t="str">
        <f>IF(ISBLANK(Games!B277), "",IF('Prediction Log'!$J277='Prediction Log'!$B277, 'Prediction Log'!$F277, 1-'Prediction Log'!$F277))</f>
        <v/>
      </c>
      <c r="L277" s="49" t="str">
        <f>IF(ISBLANK(Games!$B277), "",Games!I277)</f>
        <v/>
      </c>
      <c r="M277" s="60" t="str">
        <f>IF(ISBLANK(Table3[[#This Row],[Home Final]]), "",IF(Table3[[#This Row],[Home Final]]&gt;Table3[[#This Row],[Away Final]],Table3[[#This Row],[Home]],Table3[[#This Row],[Away]]))</f>
        <v/>
      </c>
      <c r="N277" s="50"/>
      <c r="O277" s="50"/>
      <c r="P277" s="21" t="str">
        <f>IF(ISBLANK('Prediction Log'!$N277), "",'Prediction Log'!$O277-'Prediction Log'!$N277)</f>
        <v/>
      </c>
      <c r="Q277" s="51" t="str">
        <f>IF(ISBLANK('Prediction Log'!$N277), "",IF('Prediction Log'!$M277&lt;&gt;'Prediction Log'!$H277, "Y", IF(AND('Prediction Log'!$M277='Prediction Log'!$H277, ABS((-1*'Prediction Log'!$P277))&gt;ABS('Prediction Log'!$D277)), "Y", IF('Prediction Log'!$D277='Prediction Log'!$P277, "PUSH", "N"))))</f>
        <v/>
      </c>
      <c r="R277" s="52" t="str">
        <f>IF(ISBLANK('Prediction Log'!$N277), "",IF('Prediction Log'!$P277&lt;'Prediction Log'!$D277, "Y", IF('Prediction Log'!$P277='Prediction Log'!$D277, "PUSH", "N")))</f>
        <v/>
      </c>
      <c r="S277" s="52" t="str">
        <f>IF(ISBLANK('Prediction Log'!$N277), "",IF('Prediction Log'!$P277&lt;'Prediction Log'!$E277, "Y", IF('Prediction Log'!$P277='Prediction Log'!$E277, "PUSH", "N")))</f>
        <v/>
      </c>
      <c r="T277" s="53" t="str">
        <f>IF(ISBLANK('Prediction Log'!$N277),"",IF('Prediction Log'!$M277='Prediction Log'!$H277, "Y", "N"))</f>
        <v/>
      </c>
      <c r="U277" s="53" t="str">
        <f>Table3[[#This Row],[Home Team Covered Market]]</f>
        <v/>
      </c>
      <c r="V277" s="53" t="str">
        <f>IF(ISBLANK('Prediction Log'!$N277), "",IF(AND('Prediction Log'!$T277="Y", 'Prediction Log'!$U277="Y"), "Y", "N"))</f>
        <v/>
      </c>
      <c r="W277" s="54" t="str">
        <f>IF(ISBLANK('Prediction Log'!$N277),"",IF('Prediction Log'!$M277='Prediction Log'!$I277, "Y", "N"))</f>
        <v/>
      </c>
      <c r="X277" s="54" t="str">
        <f>IF(ISBLANK('Prediction Log'!$N277), "", IF(Table3[[#This Row],[Home Team Covered Market]]=Games!H277, "Y", "N"))</f>
        <v/>
      </c>
      <c r="Y277" s="55" t="str">
        <f>IF(ISBLANK('Prediction Log'!$N277), "",IF('Prediction Log'!$J277='Prediction Log'!$M277, "Y", "N"))</f>
        <v/>
      </c>
      <c r="Z277" s="54" t="str">
        <f>IF(ISBLANK('Prediction Log'!$N277), "",IF('Prediction Log'!$I277&lt;&gt;'Prediction Log'!$M277, "N",IF(AND('Prediction Log'!$E277&gt;0, 'Prediction Log'!$P277&gt;'Prediction Log'!$E277, 'Prediction Log'!$I277='Prediction Log'!$C277), "Y", IF(AND('Prediction Log'!$E277&lt;0, 'Prediction Log'!$P277&lt;'Prediction Log'!$E277,'Prediction Log'!$I277='Prediction Log'!$B277 ), "Y", IF('Prediction Log'!$P277='Prediction Log'!$E277, "PUSH", "N")))))</f>
        <v/>
      </c>
      <c r="AA277" s="54" t="str">
        <f>IF(ISBLANK('Prediction Log'!$N277), "",IF(AND('Prediction Log'!$W277="Y", 'Prediction Log'!$X277="Y"), "Y", "N"))</f>
        <v/>
      </c>
      <c r="AB277" s="53" t="str">
        <f>IF(ISBLANK('Prediction Log'!$N277), "",IF('Prediction Log'!$D277&gt;0, 'Prediction Log'!$P277-'Prediction Log'!$D277, IF('Prediction Log'!$D277&lt;0, -'Prediction Log'!$P277+'Prediction Log'!$D277, "NA")))</f>
        <v/>
      </c>
      <c r="AC277" s="53" t="str">
        <f>IF(ISBLANK('Prediction Log'!$N277), "",ABS('Prediction Log'!$AB277))</f>
        <v/>
      </c>
      <c r="AD277" s="54" t="str">
        <f>IF(ISBLANK('Prediction Log'!$N277), "",IF('Prediction Log'!$E277&gt;0, 'Prediction Log'!$P277-'Prediction Log'!$E277, IF('Prediction Log'!$E277&lt;0, -'Prediction Log'!$P277+'Prediction Log'!$E277, "NA")))</f>
        <v/>
      </c>
      <c r="AE277" s="54" t="str">
        <f>IF(ISBLANK('Prediction Log'!$N277), "",ABS('Prediction Log'!$AD277))</f>
        <v/>
      </c>
    </row>
    <row r="278" spans="1:31" x14ac:dyDescent="0.45">
      <c r="A278" s="43" t="str">
        <f>IF(ISBLANK(Games!$B278), "",Games!A278)</f>
        <v/>
      </c>
      <c r="B278" s="43" t="str">
        <f>IF(ISBLANK(Games!$B278), "",Games!B278)</f>
        <v/>
      </c>
      <c r="C278" s="43" t="str">
        <f>IF(ISBLANK(Games!$B278), "",Games!C278)</f>
        <v/>
      </c>
      <c r="D278" s="44" t="str">
        <f>IF(ISBLANK(Games!$B278), "",Games!D278)</f>
        <v/>
      </c>
      <c r="E278" s="44" t="str">
        <f>IF(ISBLANK(Games!$B278), "",Games!E278)</f>
        <v/>
      </c>
      <c r="F278" s="45" t="e">
        <f>'Calc - Win Probability'!N278</f>
        <v>#N/A</v>
      </c>
      <c r="G278" s="23" t="str">
        <f>Games!H278</f>
        <v/>
      </c>
      <c r="H278" s="46" t="str">
        <f>IF(ISBLANK(Games!B278), "", IF('Prediction Log'!$D278&lt;0, 'Prediction Log'!$B278, 'Prediction Log'!$C278))</f>
        <v/>
      </c>
      <c r="I278" s="47" t="str">
        <f>IF(ISBLANK(Games!$B278), "",Games!F278)</f>
        <v/>
      </c>
      <c r="J278" s="47" t="e">
        <f>IF('Prediction Log'!$F278&gt;0.5, 'Prediction Log'!$B278, IF('Prediction Log'!$F278&lt;0.5, 'Prediction Log'!$C278, "PICK"))</f>
        <v>#N/A</v>
      </c>
      <c r="K278" s="48" t="str">
        <f>IF(ISBLANK(Games!B278), "",IF('Prediction Log'!$J278='Prediction Log'!$B278, 'Prediction Log'!$F278, 1-'Prediction Log'!$F278))</f>
        <v/>
      </c>
      <c r="L278" s="49" t="str">
        <f>IF(ISBLANK(Games!$B278), "",Games!I278)</f>
        <v/>
      </c>
      <c r="M278" s="60" t="str">
        <f>IF(ISBLANK(Table3[[#This Row],[Home Final]]), "",IF(Table3[[#This Row],[Home Final]]&gt;Table3[[#This Row],[Away Final]],Table3[[#This Row],[Home]],Table3[[#This Row],[Away]]))</f>
        <v/>
      </c>
      <c r="N278" s="50"/>
      <c r="O278" s="50"/>
      <c r="P278" s="21" t="str">
        <f>IF(ISBLANK('Prediction Log'!$N278), "",'Prediction Log'!$O278-'Prediction Log'!$N278)</f>
        <v/>
      </c>
      <c r="Q278" s="51" t="str">
        <f>IF(ISBLANK('Prediction Log'!$N278), "",IF('Prediction Log'!$M278&lt;&gt;'Prediction Log'!$H278, "Y", IF(AND('Prediction Log'!$M278='Prediction Log'!$H278, ABS((-1*'Prediction Log'!$P278))&gt;ABS('Prediction Log'!$D278)), "Y", IF('Prediction Log'!$D278='Prediction Log'!$P278, "PUSH", "N"))))</f>
        <v/>
      </c>
      <c r="R278" s="52" t="str">
        <f>IF(ISBLANK('Prediction Log'!$N278), "",IF('Prediction Log'!$P278&lt;'Prediction Log'!$D278, "Y", IF('Prediction Log'!$P278='Prediction Log'!$D278, "PUSH", "N")))</f>
        <v/>
      </c>
      <c r="S278" s="52" t="str">
        <f>IF(ISBLANK('Prediction Log'!$N278), "",IF('Prediction Log'!$P278&lt;'Prediction Log'!$E278, "Y", IF('Prediction Log'!$P278='Prediction Log'!$E278, "PUSH", "N")))</f>
        <v/>
      </c>
      <c r="T278" s="53" t="str">
        <f>IF(ISBLANK('Prediction Log'!$N278),"",IF('Prediction Log'!$M278='Prediction Log'!$H278, "Y", "N"))</f>
        <v/>
      </c>
      <c r="U278" s="53" t="str">
        <f>Table3[[#This Row],[Home Team Covered Market]]</f>
        <v/>
      </c>
      <c r="V278" s="53" t="str">
        <f>IF(ISBLANK('Prediction Log'!$N278), "",IF(AND('Prediction Log'!$T278="Y", 'Prediction Log'!$U278="Y"), "Y", "N"))</f>
        <v/>
      </c>
      <c r="W278" s="54" t="str">
        <f>IF(ISBLANK('Prediction Log'!$N278),"",IF('Prediction Log'!$M278='Prediction Log'!$I278, "Y", "N"))</f>
        <v/>
      </c>
      <c r="X278" s="54" t="str">
        <f>IF(ISBLANK('Prediction Log'!$N278), "", IF(Table3[[#This Row],[Home Team Covered Market]]=Games!H278, "Y", "N"))</f>
        <v/>
      </c>
      <c r="Y278" s="55" t="str">
        <f>IF(ISBLANK('Prediction Log'!$N278), "",IF('Prediction Log'!$J278='Prediction Log'!$M278, "Y", "N"))</f>
        <v/>
      </c>
      <c r="Z278" s="54" t="str">
        <f>IF(ISBLANK('Prediction Log'!$N278), "",IF('Prediction Log'!$I278&lt;&gt;'Prediction Log'!$M278, "N",IF(AND('Prediction Log'!$E278&gt;0, 'Prediction Log'!$P278&gt;'Prediction Log'!$E278, 'Prediction Log'!$I278='Prediction Log'!$C278), "Y", IF(AND('Prediction Log'!$E278&lt;0, 'Prediction Log'!$P278&lt;'Prediction Log'!$E278,'Prediction Log'!$I278='Prediction Log'!$B278 ), "Y", IF('Prediction Log'!$P278='Prediction Log'!$E278, "PUSH", "N")))))</f>
        <v/>
      </c>
      <c r="AA278" s="54" t="str">
        <f>IF(ISBLANK('Prediction Log'!$N278), "",IF(AND('Prediction Log'!$W278="Y", 'Prediction Log'!$X278="Y"), "Y", "N"))</f>
        <v/>
      </c>
      <c r="AB278" s="53" t="str">
        <f>IF(ISBLANK('Prediction Log'!$N278), "",IF('Prediction Log'!$D278&gt;0, 'Prediction Log'!$P278-'Prediction Log'!$D278, IF('Prediction Log'!$D278&lt;0, -'Prediction Log'!$P278+'Prediction Log'!$D278, "NA")))</f>
        <v/>
      </c>
      <c r="AC278" s="53" t="str">
        <f>IF(ISBLANK('Prediction Log'!$N278), "",ABS('Prediction Log'!$AB278))</f>
        <v/>
      </c>
      <c r="AD278" s="54" t="str">
        <f>IF(ISBLANK('Prediction Log'!$N278), "",IF('Prediction Log'!$E278&gt;0, 'Prediction Log'!$P278-'Prediction Log'!$E278, IF('Prediction Log'!$E278&lt;0, -'Prediction Log'!$P278+'Prediction Log'!$E278, "NA")))</f>
        <v/>
      </c>
      <c r="AE278" s="54" t="str">
        <f>IF(ISBLANK('Prediction Log'!$N278), "",ABS('Prediction Log'!$AD278))</f>
        <v/>
      </c>
    </row>
    <row r="279" spans="1:31" x14ac:dyDescent="0.45">
      <c r="A279" s="56" t="str">
        <f>IF(ISBLANK(Games!$B279), "",Games!A279)</f>
        <v/>
      </c>
      <c r="B279" s="56" t="str">
        <f>IF(ISBLANK(Games!$B279), "",Games!B279)</f>
        <v/>
      </c>
      <c r="C279" s="56" t="str">
        <f>IF(ISBLANK(Games!$B279), "",Games!C279)</f>
        <v/>
      </c>
      <c r="D279" s="57" t="str">
        <f>IF(ISBLANK(Games!$B279), "",Games!D279)</f>
        <v/>
      </c>
      <c r="E279" s="57" t="str">
        <f>IF(ISBLANK(Games!$B279), "",Games!E279)</f>
        <v/>
      </c>
      <c r="F279" s="45" t="e">
        <f>'Calc - Win Probability'!N279</f>
        <v>#N/A</v>
      </c>
      <c r="G279" s="23" t="str">
        <f>Games!H279</f>
        <v/>
      </c>
      <c r="H279" s="46" t="str">
        <f>IF(ISBLANK(Games!B279), "", IF('Prediction Log'!$D279&lt;0, 'Prediction Log'!$B279, 'Prediction Log'!$C279))</f>
        <v/>
      </c>
      <c r="I279" s="47" t="str">
        <f>IF(ISBLANK(Games!$B279), "",Games!F279)</f>
        <v/>
      </c>
      <c r="J279" s="47" t="e">
        <f>IF('Prediction Log'!$F279&gt;0.5, 'Prediction Log'!$B279, IF('Prediction Log'!$F279&lt;0.5, 'Prediction Log'!$C279, "PICK"))</f>
        <v>#N/A</v>
      </c>
      <c r="K279" s="48" t="str">
        <f>IF(ISBLANK(Games!B279), "",IF('Prediction Log'!$J279='Prediction Log'!$B279, 'Prediction Log'!$F279, 1-'Prediction Log'!$F279))</f>
        <v/>
      </c>
      <c r="L279" s="49" t="str">
        <f>IF(ISBLANK(Games!$B279), "",Games!I279)</f>
        <v/>
      </c>
      <c r="M279" s="60" t="str">
        <f>IF(ISBLANK(Table3[[#This Row],[Home Final]]), "",IF(Table3[[#This Row],[Home Final]]&gt;Table3[[#This Row],[Away Final]],Table3[[#This Row],[Home]],Table3[[#This Row],[Away]]))</f>
        <v/>
      </c>
      <c r="N279" s="50"/>
      <c r="O279" s="50"/>
      <c r="P279" s="21" t="str">
        <f>IF(ISBLANK('Prediction Log'!$N279), "",'Prediction Log'!$O279-'Prediction Log'!$N279)</f>
        <v/>
      </c>
      <c r="Q279" s="51" t="str">
        <f>IF(ISBLANK('Prediction Log'!$N279), "",IF('Prediction Log'!$M279&lt;&gt;'Prediction Log'!$H279, "Y", IF(AND('Prediction Log'!$M279='Prediction Log'!$H279, ABS((-1*'Prediction Log'!$P279))&gt;ABS('Prediction Log'!$D279)), "Y", IF('Prediction Log'!$D279='Prediction Log'!$P279, "PUSH", "N"))))</f>
        <v/>
      </c>
      <c r="R279" s="52" t="str">
        <f>IF(ISBLANK('Prediction Log'!$N279), "",IF('Prediction Log'!$P279&lt;'Prediction Log'!$D279, "Y", IF('Prediction Log'!$P279='Prediction Log'!$D279, "PUSH", "N")))</f>
        <v/>
      </c>
      <c r="S279" s="52" t="str">
        <f>IF(ISBLANK('Prediction Log'!$N279), "",IF('Prediction Log'!$P279&lt;'Prediction Log'!$E279, "Y", IF('Prediction Log'!$P279='Prediction Log'!$E279, "PUSH", "N")))</f>
        <v/>
      </c>
      <c r="T279" s="53" t="str">
        <f>IF(ISBLANK('Prediction Log'!$N279),"",IF('Prediction Log'!$M279='Prediction Log'!$H279, "Y", "N"))</f>
        <v/>
      </c>
      <c r="U279" s="53" t="str">
        <f>Table3[[#This Row],[Home Team Covered Market]]</f>
        <v/>
      </c>
      <c r="V279" s="53" t="str">
        <f>IF(ISBLANK('Prediction Log'!$N279), "",IF(AND('Prediction Log'!$T279="Y", 'Prediction Log'!$U279="Y"), "Y", "N"))</f>
        <v/>
      </c>
      <c r="W279" s="54" t="str">
        <f>IF(ISBLANK('Prediction Log'!$N279),"",IF('Prediction Log'!$M279='Prediction Log'!$I279, "Y", "N"))</f>
        <v/>
      </c>
      <c r="X279" s="54" t="str">
        <f>IF(ISBLANK('Prediction Log'!$N279), "", IF(Table3[[#This Row],[Home Team Covered Market]]=Games!H279, "Y", "N"))</f>
        <v/>
      </c>
      <c r="Y279" s="55" t="str">
        <f>IF(ISBLANK('Prediction Log'!$N279), "",IF('Prediction Log'!$J279='Prediction Log'!$M279, "Y", "N"))</f>
        <v/>
      </c>
      <c r="Z279" s="54" t="str">
        <f>IF(ISBLANK('Prediction Log'!$N279), "",IF('Prediction Log'!$I279&lt;&gt;'Prediction Log'!$M279, "N",IF(AND('Prediction Log'!$E279&gt;0, 'Prediction Log'!$P279&gt;'Prediction Log'!$E279, 'Prediction Log'!$I279='Prediction Log'!$C279), "Y", IF(AND('Prediction Log'!$E279&lt;0, 'Prediction Log'!$P279&lt;'Prediction Log'!$E279,'Prediction Log'!$I279='Prediction Log'!$B279 ), "Y", IF('Prediction Log'!$P279='Prediction Log'!$E279, "PUSH", "N")))))</f>
        <v/>
      </c>
      <c r="AA279" s="54" t="str">
        <f>IF(ISBLANK('Prediction Log'!$N279), "",IF(AND('Prediction Log'!$W279="Y", 'Prediction Log'!$X279="Y"), "Y", "N"))</f>
        <v/>
      </c>
      <c r="AB279" s="53" t="str">
        <f>IF(ISBLANK('Prediction Log'!$N279), "",IF('Prediction Log'!$D279&gt;0, 'Prediction Log'!$P279-'Prediction Log'!$D279, IF('Prediction Log'!$D279&lt;0, -'Prediction Log'!$P279+'Prediction Log'!$D279, "NA")))</f>
        <v/>
      </c>
      <c r="AC279" s="53" t="str">
        <f>IF(ISBLANK('Prediction Log'!$N279), "",ABS('Prediction Log'!$AB279))</f>
        <v/>
      </c>
      <c r="AD279" s="54" t="str">
        <f>IF(ISBLANK('Prediction Log'!$N279), "",IF('Prediction Log'!$E279&gt;0, 'Prediction Log'!$P279-'Prediction Log'!$E279, IF('Prediction Log'!$E279&lt;0, -'Prediction Log'!$P279+'Prediction Log'!$E279, "NA")))</f>
        <v/>
      </c>
      <c r="AE279" s="54" t="str">
        <f>IF(ISBLANK('Prediction Log'!$N279), "",ABS('Prediction Log'!$AD279))</f>
        <v/>
      </c>
    </row>
    <row r="280" spans="1:31" x14ac:dyDescent="0.45">
      <c r="A280" s="43" t="str">
        <f>IF(ISBLANK(Games!$B280), "",Games!A280)</f>
        <v/>
      </c>
      <c r="B280" s="43" t="str">
        <f>IF(ISBLANK(Games!$B280), "",Games!B280)</f>
        <v/>
      </c>
      <c r="C280" s="43" t="str">
        <f>IF(ISBLANK(Games!$B280), "",Games!C280)</f>
        <v/>
      </c>
      <c r="D280" s="44" t="str">
        <f>IF(ISBLANK(Games!$B280), "",Games!D280)</f>
        <v/>
      </c>
      <c r="E280" s="44" t="str">
        <f>IF(ISBLANK(Games!$B280), "",Games!E280)</f>
        <v/>
      </c>
      <c r="F280" s="45" t="e">
        <f>'Calc - Win Probability'!N280</f>
        <v>#N/A</v>
      </c>
      <c r="G280" s="23" t="str">
        <f>Games!H280</f>
        <v/>
      </c>
      <c r="H280" s="46" t="str">
        <f>IF(ISBLANK(Games!B280), "", IF('Prediction Log'!$D280&lt;0, 'Prediction Log'!$B280, 'Prediction Log'!$C280))</f>
        <v/>
      </c>
      <c r="I280" s="47" t="str">
        <f>IF(ISBLANK(Games!$B280), "",Games!F280)</f>
        <v/>
      </c>
      <c r="J280" s="47" t="e">
        <f>IF('Prediction Log'!$F280&gt;0.5, 'Prediction Log'!$B280, IF('Prediction Log'!$F280&lt;0.5, 'Prediction Log'!$C280, "PICK"))</f>
        <v>#N/A</v>
      </c>
      <c r="K280" s="48" t="str">
        <f>IF(ISBLANK(Games!B280), "",IF('Prediction Log'!$J280='Prediction Log'!$B280, 'Prediction Log'!$F280, 1-'Prediction Log'!$F280))</f>
        <v/>
      </c>
      <c r="L280" s="49" t="str">
        <f>IF(ISBLANK(Games!$B280), "",Games!I280)</f>
        <v/>
      </c>
      <c r="M280" s="60" t="str">
        <f>IF(ISBLANK(Table3[[#This Row],[Home Final]]), "",IF(Table3[[#This Row],[Home Final]]&gt;Table3[[#This Row],[Away Final]],Table3[[#This Row],[Home]],Table3[[#This Row],[Away]]))</f>
        <v/>
      </c>
      <c r="N280" s="50"/>
      <c r="O280" s="50"/>
      <c r="P280" s="21" t="str">
        <f>IF(ISBLANK('Prediction Log'!$N280), "",'Prediction Log'!$O280-'Prediction Log'!$N280)</f>
        <v/>
      </c>
      <c r="Q280" s="51" t="str">
        <f>IF(ISBLANK('Prediction Log'!$N280), "",IF('Prediction Log'!$M280&lt;&gt;'Prediction Log'!$H280, "Y", IF(AND('Prediction Log'!$M280='Prediction Log'!$H280, ABS((-1*'Prediction Log'!$P280))&gt;ABS('Prediction Log'!$D280)), "Y", IF('Prediction Log'!$D280='Prediction Log'!$P280, "PUSH", "N"))))</f>
        <v/>
      </c>
      <c r="R280" s="52" t="str">
        <f>IF(ISBLANK('Prediction Log'!$N280), "",IF('Prediction Log'!$P280&lt;'Prediction Log'!$D280, "Y", IF('Prediction Log'!$P280='Prediction Log'!$D280, "PUSH", "N")))</f>
        <v/>
      </c>
      <c r="S280" s="52" t="str">
        <f>IF(ISBLANK('Prediction Log'!$N280), "",IF('Prediction Log'!$P280&lt;'Prediction Log'!$E280, "Y", IF('Prediction Log'!$P280='Prediction Log'!$E280, "PUSH", "N")))</f>
        <v/>
      </c>
      <c r="T280" s="53" t="str">
        <f>IF(ISBLANK('Prediction Log'!$N280),"",IF('Prediction Log'!$M280='Prediction Log'!$H280, "Y", "N"))</f>
        <v/>
      </c>
      <c r="U280" s="53" t="str">
        <f>Table3[[#This Row],[Home Team Covered Market]]</f>
        <v/>
      </c>
      <c r="V280" s="53" t="str">
        <f>IF(ISBLANK('Prediction Log'!$N280), "",IF(AND('Prediction Log'!$T280="Y", 'Prediction Log'!$U280="Y"), "Y", "N"))</f>
        <v/>
      </c>
      <c r="W280" s="54" t="str">
        <f>IF(ISBLANK('Prediction Log'!$N280),"",IF('Prediction Log'!$M280='Prediction Log'!$I280, "Y", "N"))</f>
        <v/>
      </c>
      <c r="X280" s="54" t="str">
        <f>IF(ISBLANK('Prediction Log'!$N280), "", IF(Table3[[#This Row],[Home Team Covered Market]]=Games!H280, "Y", "N"))</f>
        <v/>
      </c>
      <c r="Y280" s="55" t="str">
        <f>IF(ISBLANK('Prediction Log'!$N280), "",IF('Prediction Log'!$J280='Prediction Log'!$M280, "Y", "N"))</f>
        <v/>
      </c>
      <c r="Z280" s="54" t="str">
        <f>IF(ISBLANK('Prediction Log'!$N280), "",IF('Prediction Log'!$I280&lt;&gt;'Prediction Log'!$M280, "N",IF(AND('Prediction Log'!$E280&gt;0, 'Prediction Log'!$P280&gt;'Prediction Log'!$E280, 'Prediction Log'!$I280='Prediction Log'!$C280), "Y", IF(AND('Prediction Log'!$E280&lt;0, 'Prediction Log'!$P280&lt;'Prediction Log'!$E280,'Prediction Log'!$I280='Prediction Log'!$B280 ), "Y", IF('Prediction Log'!$P280='Prediction Log'!$E280, "PUSH", "N")))))</f>
        <v/>
      </c>
      <c r="AA280" s="54" t="str">
        <f>IF(ISBLANK('Prediction Log'!$N280), "",IF(AND('Prediction Log'!$W280="Y", 'Prediction Log'!$X280="Y"), "Y", "N"))</f>
        <v/>
      </c>
      <c r="AB280" s="53" t="str">
        <f>IF(ISBLANK('Prediction Log'!$N280), "",IF('Prediction Log'!$D280&gt;0, 'Prediction Log'!$P280-'Prediction Log'!$D280, IF('Prediction Log'!$D280&lt;0, -'Prediction Log'!$P280+'Prediction Log'!$D280, "NA")))</f>
        <v/>
      </c>
      <c r="AC280" s="53" t="str">
        <f>IF(ISBLANK('Prediction Log'!$N280), "",ABS('Prediction Log'!$AB280))</f>
        <v/>
      </c>
      <c r="AD280" s="54" t="str">
        <f>IF(ISBLANK('Prediction Log'!$N280), "",IF('Prediction Log'!$E280&gt;0, 'Prediction Log'!$P280-'Prediction Log'!$E280, IF('Prediction Log'!$E280&lt;0, -'Prediction Log'!$P280+'Prediction Log'!$E280, "NA")))</f>
        <v/>
      </c>
      <c r="AE280" s="54" t="str">
        <f>IF(ISBLANK('Prediction Log'!$N280), "",ABS('Prediction Log'!$AD280))</f>
        <v/>
      </c>
    </row>
    <row r="281" spans="1:31" x14ac:dyDescent="0.45">
      <c r="A281" s="56" t="str">
        <f>IF(ISBLANK(Games!$B281), "",Games!A281)</f>
        <v/>
      </c>
      <c r="B281" s="56" t="str">
        <f>IF(ISBLANK(Games!$B281), "",Games!B281)</f>
        <v/>
      </c>
      <c r="C281" s="56" t="str">
        <f>IF(ISBLANK(Games!$B281), "",Games!C281)</f>
        <v/>
      </c>
      <c r="D281" s="57" t="str">
        <f>IF(ISBLANK(Games!$B281), "",Games!D281)</f>
        <v/>
      </c>
      <c r="E281" s="57" t="str">
        <f>IF(ISBLANK(Games!$B281), "",Games!E281)</f>
        <v/>
      </c>
      <c r="F281" s="45">
        <f>'Calc - Win Probability'!N281</f>
        <v>0</v>
      </c>
      <c r="G281" s="23" t="str">
        <f>Games!H281</f>
        <v/>
      </c>
      <c r="H281" s="46" t="str">
        <f>IF(ISBLANK(Games!B281), "", IF('Prediction Log'!$D281&lt;0, 'Prediction Log'!$B281, 'Prediction Log'!$C281))</f>
        <v/>
      </c>
      <c r="I281" s="47" t="str">
        <f>IF(ISBLANK(Games!$B281), "",Games!F281)</f>
        <v/>
      </c>
      <c r="J281" s="47" t="str">
        <f>IF('Prediction Log'!$F281&gt;0.5, 'Prediction Log'!$B281, IF('Prediction Log'!$F281&lt;0.5, 'Prediction Log'!$C281, "PICK"))</f>
        <v/>
      </c>
      <c r="K281" s="48" t="str">
        <f>IF(ISBLANK(Games!B281), "",IF('Prediction Log'!$J281='Prediction Log'!$B281, 'Prediction Log'!$F281, 1-'Prediction Log'!$F281))</f>
        <v/>
      </c>
      <c r="L281" s="49" t="str">
        <f>IF(ISBLANK(Games!$B281), "",Games!I281)</f>
        <v/>
      </c>
      <c r="M281" s="60" t="str">
        <f>IF(ISBLANK(Table3[[#This Row],[Home Final]]), "",IF(Table3[[#This Row],[Home Final]]&gt;Table3[[#This Row],[Away Final]],Table3[[#This Row],[Home]],Table3[[#This Row],[Away]]))</f>
        <v/>
      </c>
      <c r="N281" s="50"/>
      <c r="O281" s="50"/>
      <c r="P281" s="21" t="str">
        <f>IF(ISBLANK('Prediction Log'!$N281), "",'Prediction Log'!$O281-'Prediction Log'!$N281)</f>
        <v/>
      </c>
      <c r="Q281" s="51" t="str">
        <f>IF(ISBLANK('Prediction Log'!$N281), "",IF('Prediction Log'!$M281&lt;&gt;'Prediction Log'!$H281, "Y", IF(AND('Prediction Log'!$M281='Prediction Log'!$H281, ABS((-1*'Prediction Log'!$P281))&gt;ABS('Prediction Log'!$D281)), "Y", IF('Prediction Log'!$D281='Prediction Log'!$P281, "PUSH", "N"))))</f>
        <v/>
      </c>
      <c r="R281" s="52" t="str">
        <f>IF(ISBLANK('Prediction Log'!$N281), "",IF('Prediction Log'!$P281&lt;'Prediction Log'!$D281, "Y", IF('Prediction Log'!$P281='Prediction Log'!$D281, "PUSH", "N")))</f>
        <v/>
      </c>
      <c r="S281" s="52" t="str">
        <f>IF(ISBLANK('Prediction Log'!$N281), "",IF('Prediction Log'!$P281&lt;'Prediction Log'!$E281, "Y", IF('Prediction Log'!$P281='Prediction Log'!$E281, "PUSH", "N")))</f>
        <v/>
      </c>
      <c r="T281" s="53" t="str">
        <f>IF(ISBLANK('Prediction Log'!$N281),"",IF('Prediction Log'!$M281='Prediction Log'!$H281, "Y", "N"))</f>
        <v/>
      </c>
      <c r="U281" s="53" t="str">
        <f>Table3[[#This Row],[Home Team Covered Market]]</f>
        <v/>
      </c>
      <c r="V281" s="53" t="str">
        <f>IF(ISBLANK('Prediction Log'!$N281), "",IF(AND('Prediction Log'!$T281="Y", 'Prediction Log'!$U281="Y"), "Y", "N"))</f>
        <v/>
      </c>
      <c r="W281" s="54" t="str">
        <f>IF(ISBLANK('Prediction Log'!$N281),"",IF('Prediction Log'!$M281='Prediction Log'!$I281, "Y", "N"))</f>
        <v/>
      </c>
      <c r="X281" s="54" t="str">
        <f>IF(ISBLANK('Prediction Log'!$N281), "", IF(Table3[[#This Row],[Home Team Covered Market]]=Games!H281, "Y", "N"))</f>
        <v/>
      </c>
      <c r="Y281" s="55" t="str">
        <f>IF(ISBLANK('Prediction Log'!$N281), "",IF('Prediction Log'!$J281='Prediction Log'!$M281, "Y", "N"))</f>
        <v/>
      </c>
      <c r="Z281" s="54" t="str">
        <f>IF(ISBLANK('Prediction Log'!$N281), "",IF('Prediction Log'!$I281&lt;&gt;'Prediction Log'!$M281, "N",IF(AND('Prediction Log'!$E281&gt;0, 'Prediction Log'!$P281&gt;'Prediction Log'!$E281, 'Prediction Log'!$I281='Prediction Log'!$C281), "Y", IF(AND('Prediction Log'!$E281&lt;0, 'Prediction Log'!$P281&lt;'Prediction Log'!$E281,'Prediction Log'!$I281='Prediction Log'!$B281 ), "Y", IF('Prediction Log'!$P281='Prediction Log'!$E281, "PUSH", "N")))))</f>
        <v/>
      </c>
      <c r="AA281" s="54" t="str">
        <f>IF(ISBLANK('Prediction Log'!$N281), "",IF(AND('Prediction Log'!$W281="Y", 'Prediction Log'!$X281="Y"), "Y", "N"))</f>
        <v/>
      </c>
      <c r="AB281" s="53" t="str">
        <f>IF(ISBLANK('Prediction Log'!$N281), "",IF('Prediction Log'!$D281&gt;0, 'Prediction Log'!$P281-'Prediction Log'!$D281, IF('Prediction Log'!$D281&lt;0, -'Prediction Log'!$P281+'Prediction Log'!$D281, "NA")))</f>
        <v/>
      </c>
      <c r="AC281" s="53" t="str">
        <f>IF(ISBLANK('Prediction Log'!$N281), "",ABS('Prediction Log'!$AB281))</f>
        <v/>
      </c>
      <c r="AD281" s="54" t="str">
        <f>IF(ISBLANK('Prediction Log'!$N281), "",IF('Prediction Log'!$E281&gt;0, 'Prediction Log'!$P281-'Prediction Log'!$E281, IF('Prediction Log'!$E281&lt;0, -'Prediction Log'!$P281+'Prediction Log'!$E281, "NA")))</f>
        <v/>
      </c>
      <c r="AE281" s="54" t="str">
        <f>IF(ISBLANK('Prediction Log'!$N281), "",ABS('Prediction Log'!$AD281))</f>
        <v/>
      </c>
    </row>
    <row r="282" spans="1:31" x14ac:dyDescent="0.45">
      <c r="A282" s="43" t="str">
        <f>IF(ISBLANK(Games!$B282), "",Games!A282)</f>
        <v/>
      </c>
      <c r="B282" s="43" t="str">
        <f>IF(ISBLANK(Games!$B282), "",Games!B282)</f>
        <v/>
      </c>
      <c r="C282" s="43" t="str">
        <f>IF(ISBLANK(Games!$B282), "",Games!C282)</f>
        <v/>
      </c>
      <c r="D282" s="44" t="str">
        <f>IF(ISBLANK(Games!$B282), "",Games!D282)</f>
        <v/>
      </c>
      <c r="E282" s="44" t="str">
        <f>IF(ISBLANK(Games!$B282), "",Games!E282)</f>
        <v/>
      </c>
      <c r="F282" s="45">
        <f>'Calc - Win Probability'!N282</f>
        <v>0</v>
      </c>
      <c r="G282" s="23" t="str">
        <f>Games!H282</f>
        <v/>
      </c>
      <c r="H282" s="46" t="str">
        <f>IF(ISBLANK(Games!B282), "", IF('Prediction Log'!$D282&lt;0, 'Prediction Log'!$B282, 'Prediction Log'!$C282))</f>
        <v/>
      </c>
      <c r="I282" s="47" t="str">
        <f>IF(ISBLANK(Games!$B282), "",Games!F282)</f>
        <v/>
      </c>
      <c r="J282" s="47" t="str">
        <f>IF('Prediction Log'!$F282&gt;0.5, 'Prediction Log'!$B282, IF('Prediction Log'!$F282&lt;0.5, 'Prediction Log'!$C282, "PICK"))</f>
        <v/>
      </c>
      <c r="K282" s="48" t="str">
        <f>IF(ISBLANK(Games!B282), "",IF('Prediction Log'!$J282='Prediction Log'!$B282, 'Prediction Log'!$F282, 1-'Prediction Log'!$F282))</f>
        <v/>
      </c>
      <c r="L282" s="49" t="str">
        <f>IF(ISBLANK(Games!$B282), "",Games!I282)</f>
        <v/>
      </c>
      <c r="M282" s="60" t="str">
        <f>IF(ISBLANK(Table3[[#This Row],[Home Final]]), "",IF(Table3[[#This Row],[Home Final]]&gt;Table3[[#This Row],[Away Final]],Table3[[#This Row],[Home]],Table3[[#This Row],[Away]]))</f>
        <v/>
      </c>
      <c r="N282" s="50"/>
      <c r="O282" s="50"/>
      <c r="P282" s="21" t="str">
        <f>IF(ISBLANK('Prediction Log'!$N282), "",'Prediction Log'!$O282-'Prediction Log'!$N282)</f>
        <v/>
      </c>
      <c r="Q282" s="51" t="str">
        <f>IF(ISBLANK('Prediction Log'!$N282), "",IF('Prediction Log'!$M282&lt;&gt;'Prediction Log'!$H282, "Y", IF(AND('Prediction Log'!$M282='Prediction Log'!$H282, ABS((-1*'Prediction Log'!$P282))&gt;ABS('Prediction Log'!$D282)), "Y", IF('Prediction Log'!$D282='Prediction Log'!$P282, "PUSH", "N"))))</f>
        <v/>
      </c>
      <c r="R282" s="52" t="str">
        <f>IF(ISBLANK('Prediction Log'!$N282), "",IF('Prediction Log'!$P282&lt;'Prediction Log'!$D282, "Y", IF('Prediction Log'!$P282='Prediction Log'!$D282, "PUSH", "N")))</f>
        <v/>
      </c>
      <c r="S282" s="52" t="str">
        <f>IF(ISBLANK('Prediction Log'!$N282), "",IF('Prediction Log'!$P282&lt;'Prediction Log'!$E282, "Y", IF('Prediction Log'!$P282='Prediction Log'!$E282, "PUSH", "N")))</f>
        <v/>
      </c>
      <c r="T282" s="53" t="str">
        <f>IF(ISBLANK('Prediction Log'!$N282),"",IF('Prediction Log'!$M282='Prediction Log'!$H282, "Y", "N"))</f>
        <v/>
      </c>
      <c r="U282" s="53" t="str">
        <f>Table3[[#This Row],[Home Team Covered Market]]</f>
        <v/>
      </c>
      <c r="V282" s="53" t="str">
        <f>IF(ISBLANK('Prediction Log'!$N282), "",IF(AND('Prediction Log'!$T282="Y", 'Prediction Log'!$U282="Y"), "Y", "N"))</f>
        <v/>
      </c>
      <c r="W282" s="54" t="str">
        <f>IF(ISBLANK('Prediction Log'!$N282),"",IF('Prediction Log'!$M282='Prediction Log'!$I282, "Y", "N"))</f>
        <v/>
      </c>
      <c r="X282" s="54" t="str">
        <f>IF(ISBLANK('Prediction Log'!$N282), "", IF(Table3[[#This Row],[Home Team Covered Market]]=Games!H282, "Y", "N"))</f>
        <v/>
      </c>
      <c r="Y282" s="55" t="str">
        <f>IF(ISBLANK('Prediction Log'!$N282), "",IF('Prediction Log'!$J282='Prediction Log'!$M282, "Y", "N"))</f>
        <v/>
      </c>
      <c r="Z282" s="54" t="str">
        <f>IF(ISBLANK('Prediction Log'!$N282), "",IF('Prediction Log'!$I282&lt;&gt;'Prediction Log'!$M282, "N",IF(AND('Prediction Log'!$E282&gt;0, 'Prediction Log'!$P282&gt;'Prediction Log'!$E282, 'Prediction Log'!$I282='Prediction Log'!$C282), "Y", IF(AND('Prediction Log'!$E282&lt;0, 'Prediction Log'!$P282&lt;'Prediction Log'!$E282,'Prediction Log'!$I282='Prediction Log'!$B282 ), "Y", IF('Prediction Log'!$P282='Prediction Log'!$E282, "PUSH", "N")))))</f>
        <v/>
      </c>
      <c r="AA282" s="54" t="str">
        <f>IF(ISBLANK('Prediction Log'!$N282), "",IF(AND('Prediction Log'!$W282="Y", 'Prediction Log'!$X282="Y"), "Y", "N"))</f>
        <v/>
      </c>
      <c r="AB282" s="53" t="str">
        <f>IF(ISBLANK('Prediction Log'!$N282), "",IF('Prediction Log'!$D282&gt;0, 'Prediction Log'!$P282-'Prediction Log'!$D282, IF('Prediction Log'!$D282&lt;0, -'Prediction Log'!$P282+'Prediction Log'!$D282, "NA")))</f>
        <v/>
      </c>
      <c r="AC282" s="53" t="str">
        <f>IF(ISBLANK('Prediction Log'!$N282), "",ABS('Prediction Log'!$AB282))</f>
        <v/>
      </c>
      <c r="AD282" s="54" t="str">
        <f>IF(ISBLANK('Prediction Log'!$N282), "",IF('Prediction Log'!$E282&gt;0, 'Prediction Log'!$P282-'Prediction Log'!$E282, IF('Prediction Log'!$E282&lt;0, -'Prediction Log'!$P282+'Prediction Log'!$E282, "NA")))</f>
        <v/>
      </c>
      <c r="AE282" s="54" t="str">
        <f>IF(ISBLANK('Prediction Log'!$N282), "",ABS('Prediction Log'!$AD282))</f>
        <v/>
      </c>
    </row>
    <row r="283" spans="1:31" x14ac:dyDescent="0.45">
      <c r="A283" s="56" t="str">
        <f>IF(ISBLANK(Games!$B283), "",Games!A283)</f>
        <v/>
      </c>
      <c r="B283" s="56" t="str">
        <f>IF(ISBLANK(Games!$B283), "",Games!B283)</f>
        <v/>
      </c>
      <c r="C283" s="56" t="str">
        <f>IF(ISBLANK(Games!$B283), "",Games!C283)</f>
        <v/>
      </c>
      <c r="D283" s="57" t="str">
        <f>IF(ISBLANK(Games!$B283), "",Games!D283)</f>
        <v/>
      </c>
      <c r="E283" s="57" t="str">
        <f>IF(ISBLANK(Games!$B283), "",Games!E283)</f>
        <v/>
      </c>
      <c r="F283" s="45">
        <f>'Calc - Win Probability'!N283</f>
        <v>0</v>
      </c>
      <c r="G283" s="23" t="str">
        <f>Games!H283</f>
        <v/>
      </c>
      <c r="H283" s="46" t="str">
        <f>IF(ISBLANK(Games!B283), "", IF('Prediction Log'!$D283&lt;0, 'Prediction Log'!$B283, 'Prediction Log'!$C283))</f>
        <v/>
      </c>
      <c r="I283" s="47" t="str">
        <f>IF(ISBLANK(Games!$B283), "",Games!F283)</f>
        <v/>
      </c>
      <c r="J283" s="47" t="str">
        <f>IF('Prediction Log'!$F283&gt;0.5, 'Prediction Log'!$B283, IF('Prediction Log'!$F283&lt;0.5, 'Prediction Log'!$C283, "PICK"))</f>
        <v/>
      </c>
      <c r="K283" s="48" t="str">
        <f>IF(ISBLANK(Games!B283), "",IF('Prediction Log'!$J283='Prediction Log'!$B283, 'Prediction Log'!$F283, 1-'Prediction Log'!$F283))</f>
        <v/>
      </c>
      <c r="L283" s="49" t="str">
        <f>IF(ISBLANK(Games!$B283), "",Games!I283)</f>
        <v/>
      </c>
      <c r="M283" s="60" t="str">
        <f>IF(ISBLANK(Table3[[#This Row],[Home Final]]), "",IF(Table3[[#This Row],[Home Final]]&gt;Table3[[#This Row],[Away Final]],Table3[[#This Row],[Home]],Table3[[#This Row],[Away]]))</f>
        <v/>
      </c>
      <c r="N283" s="50"/>
      <c r="O283" s="50"/>
      <c r="P283" s="21" t="str">
        <f>IF(ISBLANK('Prediction Log'!$N283), "",'Prediction Log'!$O283-'Prediction Log'!$N283)</f>
        <v/>
      </c>
      <c r="Q283" s="51" t="str">
        <f>IF(ISBLANK('Prediction Log'!$N283), "",IF('Prediction Log'!$M283&lt;&gt;'Prediction Log'!$H283, "Y", IF(AND('Prediction Log'!$M283='Prediction Log'!$H283, ABS((-1*'Prediction Log'!$P283))&gt;ABS('Prediction Log'!$D283)), "Y", IF('Prediction Log'!$D283='Prediction Log'!$P283, "PUSH", "N"))))</f>
        <v/>
      </c>
      <c r="R283" s="52" t="str">
        <f>IF(ISBLANK('Prediction Log'!$N283), "",IF('Prediction Log'!$P283&lt;'Prediction Log'!$D283, "Y", IF('Prediction Log'!$P283='Prediction Log'!$D283, "PUSH", "N")))</f>
        <v/>
      </c>
      <c r="S283" s="52" t="str">
        <f>IF(ISBLANK('Prediction Log'!$N283), "",IF('Prediction Log'!$P283&lt;'Prediction Log'!$E283, "Y", IF('Prediction Log'!$P283='Prediction Log'!$E283, "PUSH", "N")))</f>
        <v/>
      </c>
      <c r="T283" s="53" t="str">
        <f>IF(ISBLANK('Prediction Log'!$N283),"",IF('Prediction Log'!$M283='Prediction Log'!$H283, "Y", "N"))</f>
        <v/>
      </c>
      <c r="U283" s="53" t="str">
        <f>Table3[[#This Row],[Home Team Covered Market]]</f>
        <v/>
      </c>
      <c r="V283" s="53" t="str">
        <f>IF(ISBLANK('Prediction Log'!$N283), "",IF(AND('Prediction Log'!$T283="Y", 'Prediction Log'!$U283="Y"), "Y", "N"))</f>
        <v/>
      </c>
      <c r="W283" s="54" t="str">
        <f>IF(ISBLANK('Prediction Log'!$N283),"",IF('Prediction Log'!$M283='Prediction Log'!$I283, "Y", "N"))</f>
        <v/>
      </c>
      <c r="X283" s="54" t="str">
        <f>IF(ISBLANK('Prediction Log'!$N283), "", IF(Table3[[#This Row],[Home Team Covered Market]]=Games!H283, "Y", "N"))</f>
        <v/>
      </c>
      <c r="Y283" s="55" t="str">
        <f>IF(ISBLANK('Prediction Log'!$N283), "",IF('Prediction Log'!$J283='Prediction Log'!$M283, "Y", "N"))</f>
        <v/>
      </c>
      <c r="Z283" s="54" t="str">
        <f>IF(ISBLANK('Prediction Log'!$N283), "",IF('Prediction Log'!$I283&lt;&gt;'Prediction Log'!$M283, "N",IF(AND('Prediction Log'!$E283&gt;0, 'Prediction Log'!$P283&gt;'Prediction Log'!$E283, 'Prediction Log'!$I283='Prediction Log'!$C283), "Y", IF(AND('Prediction Log'!$E283&lt;0, 'Prediction Log'!$P283&lt;'Prediction Log'!$E283,'Prediction Log'!$I283='Prediction Log'!$B283 ), "Y", IF('Prediction Log'!$P283='Prediction Log'!$E283, "PUSH", "N")))))</f>
        <v/>
      </c>
      <c r="AA283" s="54" t="str">
        <f>IF(ISBLANK('Prediction Log'!$N283), "",IF(AND('Prediction Log'!$W283="Y", 'Prediction Log'!$X283="Y"), "Y", "N"))</f>
        <v/>
      </c>
      <c r="AB283" s="53" t="str">
        <f>IF(ISBLANK('Prediction Log'!$N283), "",IF('Prediction Log'!$D283&gt;0, 'Prediction Log'!$P283-'Prediction Log'!$D283, IF('Prediction Log'!$D283&lt;0, -'Prediction Log'!$P283+'Prediction Log'!$D283, "NA")))</f>
        <v/>
      </c>
      <c r="AC283" s="53" t="str">
        <f>IF(ISBLANK('Prediction Log'!$N283), "",ABS('Prediction Log'!$AB283))</f>
        <v/>
      </c>
      <c r="AD283" s="54" t="str">
        <f>IF(ISBLANK('Prediction Log'!$N283), "",IF('Prediction Log'!$E283&gt;0, 'Prediction Log'!$P283-'Prediction Log'!$E283, IF('Prediction Log'!$E283&lt;0, -'Prediction Log'!$P283+'Prediction Log'!$E283, "NA")))</f>
        <v/>
      </c>
      <c r="AE283" s="54" t="str">
        <f>IF(ISBLANK('Prediction Log'!$N283), "",ABS('Prediction Log'!$AD283))</f>
        <v/>
      </c>
    </row>
    <row r="284" spans="1:31" x14ac:dyDescent="0.45">
      <c r="A284" s="43" t="str">
        <f>IF(ISBLANK(Games!$B284), "",Games!A284)</f>
        <v/>
      </c>
      <c r="B284" s="43" t="str">
        <f>IF(ISBLANK(Games!$B284), "",Games!B284)</f>
        <v/>
      </c>
      <c r="C284" s="43" t="str">
        <f>IF(ISBLANK(Games!$B284), "",Games!C284)</f>
        <v/>
      </c>
      <c r="D284" s="44" t="str">
        <f>IF(ISBLANK(Games!$B284), "",Games!D284)</f>
        <v/>
      </c>
      <c r="E284" s="44" t="str">
        <f>IF(ISBLANK(Games!$B284), "",Games!E284)</f>
        <v/>
      </c>
      <c r="F284" s="45">
        <f>'Calc - Win Probability'!N284</f>
        <v>0</v>
      </c>
      <c r="G284" s="23" t="str">
        <f>Games!H284</f>
        <v/>
      </c>
      <c r="H284" s="46" t="str">
        <f>IF(ISBLANK(Games!B284), "", IF('Prediction Log'!$D284&lt;0, 'Prediction Log'!$B284, 'Prediction Log'!$C284))</f>
        <v/>
      </c>
      <c r="I284" s="47" t="str">
        <f>IF(ISBLANK(Games!$B284), "",Games!F284)</f>
        <v/>
      </c>
      <c r="J284" s="47" t="str">
        <f>IF('Prediction Log'!$F284&gt;0.5, 'Prediction Log'!$B284, IF('Prediction Log'!$F284&lt;0.5, 'Prediction Log'!$C284, "PICK"))</f>
        <v/>
      </c>
      <c r="K284" s="48" t="str">
        <f>IF(ISBLANK(Games!B284), "",IF('Prediction Log'!$J284='Prediction Log'!$B284, 'Prediction Log'!$F284, 1-'Prediction Log'!$F284))</f>
        <v/>
      </c>
      <c r="L284" s="49" t="str">
        <f>IF(ISBLANK(Games!$B284), "",Games!I284)</f>
        <v/>
      </c>
      <c r="M284" s="60" t="str">
        <f>IF(ISBLANK(Table3[[#This Row],[Home Final]]), "",IF(Table3[[#This Row],[Home Final]]&gt;Table3[[#This Row],[Away Final]],Table3[[#This Row],[Home]],Table3[[#This Row],[Away]]))</f>
        <v/>
      </c>
      <c r="N284" s="50"/>
      <c r="O284" s="50"/>
      <c r="P284" s="21" t="str">
        <f>IF(ISBLANK('Prediction Log'!$N284), "",'Prediction Log'!$O284-'Prediction Log'!$N284)</f>
        <v/>
      </c>
      <c r="Q284" s="51" t="str">
        <f>IF(ISBLANK('Prediction Log'!$N284), "",IF('Prediction Log'!$M284&lt;&gt;'Prediction Log'!$H284, "Y", IF(AND('Prediction Log'!$M284='Prediction Log'!$H284, ABS((-1*'Prediction Log'!$P284))&gt;ABS('Prediction Log'!$D284)), "Y", IF('Prediction Log'!$D284='Prediction Log'!$P284, "PUSH", "N"))))</f>
        <v/>
      </c>
      <c r="R284" s="52" t="str">
        <f>IF(ISBLANK('Prediction Log'!$N284), "",IF('Prediction Log'!$P284&lt;'Prediction Log'!$D284, "Y", IF('Prediction Log'!$P284='Prediction Log'!$D284, "PUSH", "N")))</f>
        <v/>
      </c>
      <c r="S284" s="52" t="str">
        <f>IF(ISBLANK('Prediction Log'!$N284), "",IF('Prediction Log'!$P284&lt;'Prediction Log'!$E284, "Y", IF('Prediction Log'!$P284='Prediction Log'!$E284, "PUSH", "N")))</f>
        <v/>
      </c>
      <c r="T284" s="53" t="str">
        <f>IF(ISBLANK('Prediction Log'!$N284),"",IF('Prediction Log'!$M284='Prediction Log'!$H284, "Y", "N"))</f>
        <v/>
      </c>
      <c r="U284" s="53" t="str">
        <f>Table3[[#This Row],[Home Team Covered Market]]</f>
        <v/>
      </c>
      <c r="V284" s="53" t="str">
        <f>IF(ISBLANK('Prediction Log'!$N284), "",IF(AND('Prediction Log'!$T284="Y", 'Prediction Log'!$U284="Y"), "Y", "N"))</f>
        <v/>
      </c>
      <c r="W284" s="54" t="str">
        <f>IF(ISBLANK('Prediction Log'!$N284),"",IF('Prediction Log'!$M284='Prediction Log'!$I284, "Y", "N"))</f>
        <v/>
      </c>
      <c r="X284" s="54" t="str">
        <f>IF(ISBLANK('Prediction Log'!$N284), "", IF(Table3[[#This Row],[Home Team Covered Market]]=Games!H284, "Y", "N"))</f>
        <v/>
      </c>
      <c r="Y284" s="55" t="str">
        <f>IF(ISBLANK('Prediction Log'!$N284), "",IF('Prediction Log'!$J284='Prediction Log'!$M284, "Y", "N"))</f>
        <v/>
      </c>
      <c r="Z284" s="54" t="str">
        <f>IF(ISBLANK('Prediction Log'!$N284), "",IF('Prediction Log'!$I284&lt;&gt;'Prediction Log'!$M284, "N",IF(AND('Prediction Log'!$E284&gt;0, 'Prediction Log'!$P284&gt;'Prediction Log'!$E284, 'Prediction Log'!$I284='Prediction Log'!$C284), "Y", IF(AND('Prediction Log'!$E284&lt;0, 'Prediction Log'!$P284&lt;'Prediction Log'!$E284,'Prediction Log'!$I284='Prediction Log'!$B284 ), "Y", IF('Prediction Log'!$P284='Prediction Log'!$E284, "PUSH", "N")))))</f>
        <v/>
      </c>
      <c r="AA284" s="54" t="str">
        <f>IF(ISBLANK('Prediction Log'!$N284), "",IF(AND('Prediction Log'!$W284="Y", 'Prediction Log'!$X284="Y"), "Y", "N"))</f>
        <v/>
      </c>
      <c r="AB284" s="53" t="str">
        <f>IF(ISBLANK('Prediction Log'!$N284), "",IF('Prediction Log'!$D284&gt;0, 'Prediction Log'!$P284-'Prediction Log'!$D284, IF('Prediction Log'!$D284&lt;0, -'Prediction Log'!$P284+'Prediction Log'!$D284, "NA")))</f>
        <v/>
      </c>
      <c r="AC284" s="53" t="str">
        <f>IF(ISBLANK('Prediction Log'!$N284), "",ABS('Prediction Log'!$AB284))</f>
        <v/>
      </c>
      <c r="AD284" s="54" t="str">
        <f>IF(ISBLANK('Prediction Log'!$N284), "",IF('Prediction Log'!$E284&gt;0, 'Prediction Log'!$P284-'Prediction Log'!$E284, IF('Prediction Log'!$E284&lt;0, -'Prediction Log'!$P284+'Prediction Log'!$E284, "NA")))</f>
        <v/>
      </c>
      <c r="AE284" s="54" t="str">
        <f>IF(ISBLANK('Prediction Log'!$N284), "",ABS('Prediction Log'!$AD284))</f>
        <v/>
      </c>
    </row>
    <row r="285" spans="1:31" x14ac:dyDescent="0.45">
      <c r="A285" s="56" t="str">
        <f>IF(ISBLANK(Games!$B285), "",Games!A285)</f>
        <v/>
      </c>
      <c r="B285" s="56" t="str">
        <f>IF(ISBLANK(Games!$B285), "",Games!B285)</f>
        <v/>
      </c>
      <c r="C285" s="56" t="str">
        <f>IF(ISBLANK(Games!$B285), "",Games!C285)</f>
        <v/>
      </c>
      <c r="D285" s="57" t="str">
        <f>IF(ISBLANK(Games!$B285), "",Games!D285)</f>
        <v/>
      </c>
      <c r="E285" s="57" t="str">
        <f>IF(ISBLANK(Games!$B285), "",Games!E285)</f>
        <v/>
      </c>
      <c r="F285" s="45">
        <f>'Calc - Win Probability'!N285</f>
        <v>0</v>
      </c>
      <c r="G285" s="23" t="str">
        <f>Games!H285</f>
        <v/>
      </c>
      <c r="H285" s="46" t="str">
        <f>IF(ISBLANK(Games!B285), "", IF('Prediction Log'!$D285&lt;0, 'Prediction Log'!$B285, 'Prediction Log'!$C285))</f>
        <v/>
      </c>
      <c r="I285" s="47" t="str">
        <f>IF(ISBLANK(Games!$B285), "",Games!F285)</f>
        <v/>
      </c>
      <c r="J285" s="47" t="str">
        <f>IF('Prediction Log'!$F285&gt;0.5, 'Prediction Log'!$B285, IF('Prediction Log'!$F285&lt;0.5, 'Prediction Log'!$C285, "PICK"))</f>
        <v/>
      </c>
      <c r="K285" s="48" t="str">
        <f>IF(ISBLANK(Games!B285), "",IF('Prediction Log'!$J285='Prediction Log'!$B285, 'Prediction Log'!$F285, 1-'Prediction Log'!$F285))</f>
        <v/>
      </c>
      <c r="L285" s="49" t="str">
        <f>IF(ISBLANK(Games!$B285), "",Games!I285)</f>
        <v/>
      </c>
      <c r="M285" s="60" t="str">
        <f>IF(ISBLANK(Table3[[#This Row],[Home Final]]), "",IF(Table3[[#This Row],[Home Final]]&gt;Table3[[#This Row],[Away Final]],Table3[[#This Row],[Home]],Table3[[#This Row],[Away]]))</f>
        <v/>
      </c>
      <c r="N285" s="50"/>
      <c r="O285" s="50"/>
      <c r="P285" s="21" t="str">
        <f>IF(ISBLANK('Prediction Log'!$N285), "",'Prediction Log'!$O285-'Prediction Log'!$N285)</f>
        <v/>
      </c>
      <c r="Q285" s="51" t="str">
        <f>IF(ISBLANK('Prediction Log'!$N285), "",IF('Prediction Log'!$M285&lt;&gt;'Prediction Log'!$H285, "Y", IF(AND('Prediction Log'!$M285='Prediction Log'!$H285, ABS((-1*'Prediction Log'!$P285))&gt;ABS('Prediction Log'!$D285)), "Y", IF('Prediction Log'!$D285='Prediction Log'!$P285, "PUSH", "N"))))</f>
        <v/>
      </c>
      <c r="R285" s="52" t="str">
        <f>IF(ISBLANK('Prediction Log'!$N285), "",IF('Prediction Log'!$P285&lt;'Prediction Log'!$D285, "Y", IF('Prediction Log'!$P285='Prediction Log'!$D285, "PUSH", "N")))</f>
        <v/>
      </c>
      <c r="S285" s="52" t="str">
        <f>IF(ISBLANK('Prediction Log'!$N285), "",IF('Prediction Log'!$P285&lt;'Prediction Log'!$E285, "Y", IF('Prediction Log'!$P285='Prediction Log'!$E285, "PUSH", "N")))</f>
        <v/>
      </c>
      <c r="T285" s="53" t="str">
        <f>IF(ISBLANK('Prediction Log'!$N285),"",IF('Prediction Log'!$M285='Prediction Log'!$H285, "Y", "N"))</f>
        <v/>
      </c>
      <c r="U285" s="53" t="str">
        <f>Table3[[#This Row],[Home Team Covered Market]]</f>
        <v/>
      </c>
      <c r="V285" s="53" t="str">
        <f>IF(ISBLANK('Prediction Log'!$N285), "",IF(AND('Prediction Log'!$T285="Y", 'Prediction Log'!$U285="Y"), "Y", "N"))</f>
        <v/>
      </c>
      <c r="W285" s="54" t="str">
        <f>IF(ISBLANK('Prediction Log'!$N285),"",IF('Prediction Log'!$M285='Prediction Log'!$I285, "Y", "N"))</f>
        <v/>
      </c>
      <c r="X285" s="54" t="str">
        <f>IF(ISBLANK('Prediction Log'!$N285), "", IF(Table3[[#This Row],[Home Team Covered Market]]=Games!H285, "Y", "N"))</f>
        <v/>
      </c>
      <c r="Y285" s="55" t="str">
        <f>IF(ISBLANK('Prediction Log'!$N285), "",IF('Prediction Log'!$J285='Prediction Log'!$M285, "Y", "N"))</f>
        <v/>
      </c>
      <c r="Z285" s="54" t="str">
        <f>IF(ISBLANK('Prediction Log'!$N285), "",IF('Prediction Log'!$I285&lt;&gt;'Prediction Log'!$M285, "N",IF(AND('Prediction Log'!$E285&gt;0, 'Prediction Log'!$P285&gt;'Prediction Log'!$E285, 'Prediction Log'!$I285='Prediction Log'!$C285), "Y", IF(AND('Prediction Log'!$E285&lt;0, 'Prediction Log'!$P285&lt;'Prediction Log'!$E285,'Prediction Log'!$I285='Prediction Log'!$B285 ), "Y", IF('Prediction Log'!$P285='Prediction Log'!$E285, "PUSH", "N")))))</f>
        <v/>
      </c>
      <c r="AA285" s="54" t="str">
        <f>IF(ISBLANK('Prediction Log'!$N285), "",IF(AND('Prediction Log'!$W285="Y", 'Prediction Log'!$X285="Y"), "Y", "N"))</f>
        <v/>
      </c>
      <c r="AB285" s="53" t="str">
        <f>IF(ISBLANK('Prediction Log'!$N285), "",IF('Prediction Log'!$D285&gt;0, 'Prediction Log'!$P285-'Prediction Log'!$D285, IF('Prediction Log'!$D285&lt;0, -'Prediction Log'!$P285+'Prediction Log'!$D285, "NA")))</f>
        <v/>
      </c>
      <c r="AC285" s="53" t="str">
        <f>IF(ISBLANK('Prediction Log'!$N285), "",ABS('Prediction Log'!$AB285))</f>
        <v/>
      </c>
      <c r="AD285" s="54" t="str">
        <f>IF(ISBLANK('Prediction Log'!$N285), "",IF('Prediction Log'!$E285&gt;0, 'Prediction Log'!$P285-'Prediction Log'!$E285, IF('Prediction Log'!$E285&lt;0, -'Prediction Log'!$P285+'Prediction Log'!$E285, "NA")))</f>
        <v/>
      </c>
      <c r="AE285" s="54" t="str">
        <f>IF(ISBLANK('Prediction Log'!$N285), "",ABS('Prediction Log'!$AD285))</f>
        <v/>
      </c>
    </row>
    <row r="286" spans="1:31" x14ac:dyDescent="0.45">
      <c r="A286" s="43" t="str">
        <f>IF(ISBLANK(Games!$B286), "",Games!A286)</f>
        <v/>
      </c>
      <c r="B286" s="43" t="str">
        <f>IF(ISBLANK(Games!$B286), "",Games!B286)</f>
        <v/>
      </c>
      <c r="C286" s="43" t="str">
        <f>IF(ISBLANK(Games!$B286), "",Games!C286)</f>
        <v/>
      </c>
      <c r="D286" s="44" t="str">
        <f>IF(ISBLANK(Games!$B286), "",Games!D286)</f>
        <v/>
      </c>
      <c r="E286" s="44" t="str">
        <f>IF(ISBLANK(Games!$B286), "",Games!E286)</f>
        <v/>
      </c>
      <c r="F286" s="45">
        <f>'Calc - Win Probability'!N286</f>
        <v>0</v>
      </c>
      <c r="G286" s="23" t="str">
        <f>Games!H286</f>
        <v/>
      </c>
      <c r="H286" s="46" t="str">
        <f>IF(ISBLANK(Games!B286), "", IF('Prediction Log'!$D286&lt;0, 'Prediction Log'!$B286, 'Prediction Log'!$C286))</f>
        <v/>
      </c>
      <c r="I286" s="47" t="str">
        <f>IF(ISBLANK(Games!$B286), "",Games!F286)</f>
        <v/>
      </c>
      <c r="J286" s="47" t="str">
        <f>IF('Prediction Log'!$F286&gt;0.5, 'Prediction Log'!$B286, IF('Prediction Log'!$F286&lt;0.5, 'Prediction Log'!$C286, "PICK"))</f>
        <v/>
      </c>
      <c r="K286" s="48" t="str">
        <f>IF(ISBLANK(Games!B286), "",IF('Prediction Log'!$J286='Prediction Log'!$B286, 'Prediction Log'!$F286, 1-'Prediction Log'!$F286))</f>
        <v/>
      </c>
      <c r="L286" s="49" t="str">
        <f>IF(ISBLANK(Games!$B286), "",Games!I286)</f>
        <v/>
      </c>
      <c r="M286" s="60" t="str">
        <f>IF(ISBLANK(Table3[[#This Row],[Home Final]]), "",IF(Table3[[#This Row],[Home Final]]&gt;Table3[[#This Row],[Away Final]],Table3[[#This Row],[Home]],Table3[[#This Row],[Away]]))</f>
        <v/>
      </c>
      <c r="N286" s="50"/>
      <c r="O286" s="50"/>
      <c r="P286" s="21" t="str">
        <f>IF(ISBLANK('Prediction Log'!$N286), "",'Prediction Log'!$O286-'Prediction Log'!$N286)</f>
        <v/>
      </c>
      <c r="Q286" s="51" t="str">
        <f>IF(ISBLANK('Prediction Log'!$N286), "",IF('Prediction Log'!$M286&lt;&gt;'Prediction Log'!$H286, "Y", IF(AND('Prediction Log'!$M286='Prediction Log'!$H286, ABS((-1*'Prediction Log'!$P286))&gt;ABS('Prediction Log'!$D286)), "Y", IF('Prediction Log'!$D286='Prediction Log'!$P286, "PUSH", "N"))))</f>
        <v/>
      </c>
      <c r="R286" s="52" t="str">
        <f>IF(ISBLANK('Prediction Log'!$N286), "",IF('Prediction Log'!$P286&lt;'Prediction Log'!$D286, "Y", IF('Prediction Log'!$P286='Prediction Log'!$D286, "PUSH", "N")))</f>
        <v/>
      </c>
      <c r="S286" s="52" t="str">
        <f>IF(ISBLANK('Prediction Log'!$N286), "",IF('Prediction Log'!$P286&lt;'Prediction Log'!$E286, "Y", IF('Prediction Log'!$P286='Prediction Log'!$E286, "PUSH", "N")))</f>
        <v/>
      </c>
      <c r="T286" s="53" t="str">
        <f>IF(ISBLANK('Prediction Log'!$N286),"",IF('Prediction Log'!$M286='Prediction Log'!$H286, "Y", "N"))</f>
        <v/>
      </c>
      <c r="U286" s="53" t="str">
        <f>Table3[[#This Row],[Home Team Covered Market]]</f>
        <v/>
      </c>
      <c r="V286" s="53" t="str">
        <f>IF(ISBLANK('Prediction Log'!$N286), "",IF(AND('Prediction Log'!$T286="Y", 'Prediction Log'!$U286="Y"), "Y", "N"))</f>
        <v/>
      </c>
      <c r="W286" s="54" t="str">
        <f>IF(ISBLANK('Prediction Log'!$N286),"",IF('Prediction Log'!$M286='Prediction Log'!$I286, "Y", "N"))</f>
        <v/>
      </c>
      <c r="X286" s="54" t="str">
        <f>IF(ISBLANK('Prediction Log'!$N286), "", IF(Table3[[#This Row],[Home Team Covered Market]]=Games!H286, "Y", "N"))</f>
        <v/>
      </c>
      <c r="Y286" s="55" t="str">
        <f>IF(ISBLANK('Prediction Log'!$N286), "",IF('Prediction Log'!$J286='Prediction Log'!$M286, "Y", "N"))</f>
        <v/>
      </c>
      <c r="Z286" s="54" t="str">
        <f>IF(ISBLANK('Prediction Log'!$N286), "",IF('Prediction Log'!$I286&lt;&gt;'Prediction Log'!$M286, "N",IF(AND('Prediction Log'!$E286&gt;0, 'Prediction Log'!$P286&gt;'Prediction Log'!$E286, 'Prediction Log'!$I286='Prediction Log'!$C286), "Y", IF(AND('Prediction Log'!$E286&lt;0, 'Prediction Log'!$P286&lt;'Prediction Log'!$E286,'Prediction Log'!$I286='Prediction Log'!$B286 ), "Y", IF('Prediction Log'!$P286='Prediction Log'!$E286, "PUSH", "N")))))</f>
        <v/>
      </c>
      <c r="AA286" s="54" t="str">
        <f>IF(ISBLANK('Prediction Log'!$N286), "",IF(AND('Prediction Log'!$W286="Y", 'Prediction Log'!$X286="Y"), "Y", "N"))</f>
        <v/>
      </c>
      <c r="AB286" s="53" t="str">
        <f>IF(ISBLANK('Prediction Log'!$N286), "",IF('Prediction Log'!$D286&gt;0, 'Prediction Log'!$P286-'Prediction Log'!$D286, IF('Prediction Log'!$D286&lt;0, -'Prediction Log'!$P286+'Prediction Log'!$D286, "NA")))</f>
        <v/>
      </c>
      <c r="AC286" s="53" t="str">
        <f>IF(ISBLANK('Prediction Log'!$N286), "",ABS('Prediction Log'!$AB286))</f>
        <v/>
      </c>
      <c r="AD286" s="54" t="str">
        <f>IF(ISBLANK('Prediction Log'!$N286), "",IF('Prediction Log'!$E286&gt;0, 'Prediction Log'!$P286-'Prediction Log'!$E286, IF('Prediction Log'!$E286&lt;0, -'Prediction Log'!$P286+'Prediction Log'!$E286, "NA")))</f>
        <v/>
      </c>
      <c r="AE286" s="54" t="str">
        <f>IF(ISBLANK('Prediction Log'!$N286), "",ABS('Prediction Log'!$AD286))</f>
        <v/>
      </c>
    </row>
    <row r="287" spans="1:31" x14ac:dyDescent="0.45">
      <c r="A287" s="56" t="str">
        <f>IF(ISBLANK(Games!$B287), "",Games!A287)</f>
        <v/>
      </c>
      <c r="B287" s="56" t="str">
        <f>IF(ISBLANK(Games!$B287), "",Games!B287)</f>
        <v/>
      </c>
      <c r="C287" s="56" t="str">
        <f>IF(ISBLANK(Games!$B287), "",Games!C287)</f>
        <v/>
      </c>
      <c r="D287" s="57" t="str">
        <f>IF(ISBLANK(Games!$B287), "",Games!D287)</f>
        <v/>
      </c>
      <c r="E287" s="57" t="str">
        <f>IF(ISBLANK(Games!$B287), "",Games!E287)</f>
        <v/>
      </c>
      <c r="F287" s="45">
        <f>'Calc - Win Probability'!N287</f>
        <v>0</v>
      </c>
      <c r="G287" s="23" t="str">
        <f>Games!H287</f>
        <v/>
      </c>
      <c r="H287" s="46" t="str">
        <f>IF(ISBLANK(Games!B287), "", IF('Prediction Log'!$D287&lt;0, 'Prediction Log'!$B287, 'Prediction Log'!$C287))</f>
        <v/>
      </c>
      <c r="I287" s="47" t="str">
        <f>IF(ISBLANK(Games!$B287), "",Games!F287)</f>
        <v/>
      </c>
      <c r="J287" s="47" t="str">
        <f>IF('Prediction Log'!$F287&gt;0.5, 'Prediction Log'!$B287, IF('Prediction Log'!$F287&lt;0.5, 'Prediction Log'!$C287, "PICK"))</f>
        <v/>
      </c>
      <c r="K287" s="48" t="str">
        <f>IF(ISBLANK(Games!B287), "",IF('Prediction Log'!$J287='Prediction Log'!$B287, 'Prediction Log'!$F287, 1-'Prediction Log'!$F287))</f>
        <v/>
      </c>
      <c r="L287" s="49" t="str">
        <f>IF(ISBLANK(Games!$B287), "",Games!I287)</f>
        <v/>
      </c>
      <c r="M287" s="60" t="str">
        <f>IF(ISBLANK(Table3[[#This Row],[Home Final]]), "",IF(Table3[[#This Row],[Home Final]]&gt;Table3[[#This Row],[Away Final]],Table3[[#This Row],[Home]],Table3[[#This Row],[Away]]))</f>
        <v/>
      </c>
      <c r="N287" s="50"/>
      <c r="O287" s="50"/>
      <c r="P287" s="21" t="str">
        <f>IF(ISBLANK('Prediction Log'!$N287), "",'Prediction Log'!$O287-'Prediction Log'!$N287)</f>
        <v/>
      </c>
      <c r="Q287" s="51" t="str">
        <f>IF(ISBLANK('Prediction Log'!$N287), "",IF('Prediction Log'!$M287&lt;&gt;'Prediction Log'!$H287, "Y", IF(AND('Prediction Log'!$M287='Prediction Log'!$H287, ABS((-1*'Prediction Log'!$P287))&gt;ABS('Prediction Log'!$D287)), "Y", IF('Prediction Log'!$D287='Prediction Log'!$P287, "PUSH", "N"))))</f>
        <v/>
      </c>
      <c r="R287" s="52" t="str">
        <f>IF(ISBLANK('Prediction Log'!$N287), "",IF('Prediction Log'!$P287&lt;'Prediction Log'!$D287, "Y", IF('Prediction Log'!$P287='Prediction Log'!$D287, "PUSH", "N")))</f>
        <v/>
      </c>
      <c r="S287" s="52" t="str">
        <f>IF(ISBLANK('Prediction Log'!$N287), "",IF('Prediction Log'!$P287&lt;'Prediction Log'!$E287, "Y", IF('Prediction Log'!$P287='Prediction Log'!$E287, "PUSH", "N")))</f>
        <v/>
      </c>
      <c r="T287" s="53" t="str">
        <f>IF(ISBLANK('Prediction Log'!$N287),"",IF('Prediction Log'!$M287='Prediction Log'!$H287, "Y", "N"))</f>
        <v/>
      </c>
      <c r="U287" s="53" t="str">
        <f>Table3[[#This Row],[Home Team Covered Market]]</f>
        <v/>
      </c>
      <c r="V287" s="53" t="str">
        <f>IF(ISBLANK('Prediction Log'!$N287), "",IF(AND('Prediction Log'!$T287="Y", 'Prediction Log'!$U287="Y"), "Y", "N"))</f>
        <v/>
      </c>
      <c r="W287" s="54" t="str">
        <f>IF(ISBLANK('Prediction Log'!$N287),"",IF('Prediction Log'!$M287='Prediction Log'!$I287, "Y", "N"))</f>
        <v/>
      </c>
      <c r="X287" s="54" t="str">
        <f>IF(ISBLANK('Prediction Log'!$N287), "", IF(Table3[[#This Row],[Home Team Covered Market]]=Games!H287, "Y", "N"))</f>
        <v/>
      </c>
      <c r="Y287" s="55" t="str">
        <f>IF(ISBLANK('Prediction Log'!$N287), "",IF('Prediction Log'!$J287='Prediction Log'!$M287, "Y", "N"))</f>
        <v/>
      </c>
      <c r="Z287" s="54" t="str">
        <f>IF(ISBLANK('Prediction Log'!$N287), "",IF('Prediction Log'!$I287&lt;&gt;'Prediction Log'!$M287, "N",IF(AND('Prediction Log'!$E287&gt;0, 'Prediction Log'!$P287&gt;'Prediction Log'!$E287, 'Prediction Log'!$I287='Prediction Log'!$C287), "Y", IF(AND('Prediction Log'!$E287&lt;0, 'Prediction Log'!$P287&lt;'Prediction Log'!$E287,'Prediction Log'!$I287='Prediction Log'!$B287 ), "Y", IF('Prediction Log'!$P287='Prediction Log'!$E287, "PUSH", "N")))))</f>
        <v/>
      </c>
      <c r="AA287" s="54" t="str">
        <f>IF(ISBLANK('Prediction Log'!$N287), "",IF(AND('Prediction Log'!$W287="Y", 'Prediction Log'!$X287="Y"), "Y", "N"))</f>
        <v/>
      </c>
      <c r="AB287" s="53" t="str">
        <f>IF(ISBLANK('Prediction Log'!$N287), "",IF('Prediction Log'!$D287&gt;0, 'Prediction Log'!$P287-'Prediction Log'!$D287, IF('Prediction Log'!$D287&lt;0, -'Prediction Log'!$P287+'Prediction Log'!$D287, "NA")))</f>
        <v/>
      </c>
      <c r="AC287" s="53" t="str">
        <f>IF(ISBLANK('Prediction Log'!$N287), "",ABS('Prediction Log'!$AB287))</f>
        <v/>
      </c>
      <c r="AD287" s="54" t="str">
        <f>IF(ISBLANK('Prediction Log'!$N287), "",IF('Prediction Log'!$E287&gt;0, 'Prediction Log'!$P287-'Prediction Log'!$E287, IF('Prediction Log'!$E287&lt;0, -'Prediction Log'!$P287+'Prediction Log'!$E287, "NA")))</f>
        <v/>
      </c>
      <c r="AE287" s="54" t="str">
        <f>IF(ISBLANK('Prediction Log'!$N287), "",ABS('Prediction Log'!$AD287))</f>
        <v/>
      </c>
    </row>
    <row r="288" spans="1:31" x14ac:dyDescent="0.45">
      <c r="A288" s="43" t="str">
        <f>IF(ISBLANK(Games!$B288), "",Games!A288)</f>
        <v/>
      </c>
      <c r="B288" s="43" t="str">
        <f>IF(ISBLANK(Games!$B288), "",Games!B288)</f>
        <v/>
      </c>
      <c r="C288" s="43" t="str">
        <f>IF(ISBLANK(Games!$B288), "",Games!C288)</f>
        <v/>
      </c>
      <c r="D288" s="44" t="str">
        <f>IF(ISBLANK(Games!$B288), "",Games!D288)</f>
        <v/>
      </c>
      <c r="E288" s="44" t="str">
        <f>IF(ISBLANK(Games!$B288), "",Games!E288)</f>
        <v/>
      </c>
      <c r="F288" s="45">
        <f>'Calc - Win Probability'!N288</f>
        <v>0</v>
      </c>
      <c r="G288" s="23" t="str">
        <f>Games!H288</f>
        <v/>
      </c>
      <c r="H288" s="46" t="str">
        <f>IF(ISBLANK(Games!B288), "", IF('Prediction Log'!$D288&lt;0, 'Prediction Log'!$B288, 'Prediction Log'!$C288))</f>
        <v/>
      </c>
      <c r="I288" s="47" t="str">
        <f>IF(ISBLANK(Games!$B288), "",Games!F288)</f>
        <v/>
      </c>
      <c r="J288" s="47" t="str">
        <f>IF('Prediction Log'!$F288&gt;0.5, 'Prediction Log'!$B288, IF('Prediction Log'!$F288&lt;0.5, 'Prediction Log'!$C288, "PICK"))</f>
        <v/>
      </c>
      <c r="K288" s="48" t="str">
        <f>IF(ISBLANK(Games!B288), "",IF('Prediction Log'!$J288='Prediction Log'!$B288, 'Prediction Log'!$F288, 1-'Prediction Log'!$F288))</f>
        <v/>
      </c>
      <c r="L288" s="49" t="str">
        <f>IF(ISBLANK(Games!$B288), "",Games!I288)</f>
        <v/>
      </c>
      <c r="M288" s="60" t="str">
        <f>IF(ISBLANK(Table3[[#This Row],[Home Final]]), "",IF(Table3[[#This Row],[Home Final]]&gt;Table3[[#This Row],[Away Final]],Table3[[#This Row],[Home]],Table3[[#This Row],[Away]]))</f>
        <v/>
      </c>
      <c r="N288" s="50"/>
      <c r="O288" s="50"/>
      <c r="P288" s="21" t="str">
        <f>IF(ISBLANK('Prediction Log'!$N288), "",'Prediction Log'!$O288-'Prediction Log'!$N288)</f>
        <v/>
      </c>
      <c r="Q288" s="51" t="str">
        <f>IF(ISBLANK('Prediction Log'!$N288), "",IF('Prediction Log'!$M288&lt;&gt;'Prediction Log'!$H288, "Y", IF(AND('Prediction Log'!$M288='Prediction Log'!$H288, ABS((-1*'Prediction Log'!$P288))&gt;ABS('Prediction Log'!$D288)), "Y", IF('Prediction Log'!$D288='Prediction Log'!$P288, "PUSH", "N"))))</f>
        <v/>
      </c>
      <c r="R288" s="52" t="str">
        <f>IF(ISBLANK('Prediction Log'!$N288), "",IF('Prediction Log'!$P288&lt;'Prediction Log'!$D288, "Y", IF('Prediction Log'!$P288='Prediction Log'!$D288, "PUSH", "N")))</f>
        <v/>
      </c>
      <c r="S288" s="52" t="str">
        <f>IF(ISBLANK('Prediction Log'!$N288), "",IF('Prediction Log'!$P288&lt;'Prediction Log'!$E288, "Y", IF('Prediction Log'!$P288='Prediction Log'!$E288, "PUSH", "N")))</f>
        <v/>
      </c>
      <c r="T288" s="53" t="str">
        <f>IF(ISBLANK('Prediction Log'!$N288),"",IF('Prediction Log'!$M288='Prediction Log'!$H288, "Y", "N"))</f>
        <v/>
      </c>
      <c r="U288" s="53" t="str">
        <f>Table3[[#This Row],[Home Team Covered Market]]</f>
        <v/>
      </c>
      <c r="V288" s="53" t="str">
        <f>IF(ISBLANK('Prediction Log'!$N288), "",IF(AND('Prediction Log'!$T288="Y", 'Prediction Log'!$U288="Y"), "Y", "N"))</f>
        <v/>
      </c>
      <c r="W288" s="54" t="str">
        <f>IF(ISBLANK('Prediction Log'!$N288),"",IF('Prediction Log'!$M288='Prediction Log'!$I288, "Y", "N"))</f>
        <v/>
      </c>
      <c r="X288" s="54" t="str">
        <f>IF(ISBLANK('Prediction Log'!$N288), "", IF(Table3[[#This Row],[Home Team Covered Market]]=Games!H288, "Y", "N"))</f>
        <v/>
      </c>
      <c r="Y288" s="55" t="str">
        <f>IF(ISBLANK('Prediction Log'!$N288), "",IF('Prediction Log'!$J288='Prediction Log'!$M288, "Y", "N"))</f>
        <v/>
      </c>
      <c r="Z288" s="54" t="str">
        <f>IF(ISBLANK('Prediction Log'!$N288), "",IF('Prediction Log'!$I288&lt;&gt;'Prediction Log'!$M288, "N",IF(AND('Prediction Log'!$E288&gt;0, 'Prediction Log'!$P288&gt;'Prediction Log'!$E288, 'Prediction Log'!$I288='Prediction Log'!$C288), "Y", IF(AND('Prediction Log'!$E288&lt;0, 'Prediction Log'!$P288&lt;'Prediction Log'!$E288,'Prediction Log'!$I288='Prediction Log'!$B288 ), "Y", IF('Prediction Log'!$P288='Prediction Log'!$E288, "PUSH", "N")))))</f>
        <v/>
      </c>
      <c r="AA288" s="54" t="str">
        <f>IF(ISBLANK('Prediction Log'!$N288), "",IF(AND('Prediction Log'!$W288="Y", 'Prediction Log'!$X288="Y"), "Y", "N"))</f>
        <v/>
      </c>
      <c r="AB288" s="53" t="str">
        <f>IF(ISBLANK('Prediction Log'!$N288), "",IF('Prediction Log'!$D288&gt;0, 'Prediction Log'!$P288-'Prediction Log'!$D288, IF('Prediction Log'!$D288&lt;0, -'Prediction Log'!$P288+'Prediction Log'!$D288, "NA")))</f>
        <v/>
      </c>
      <c r="AC288" s="53" t="str">
        <f>IF(ISBLANK('Prediction Log'!$N288), "",ABS('Prediction Log'!$AB288))</f>
        <v/>
      </c>
      <c r="AD288" s="54" t="str">
        <f>IF(ISBLANK('Prediction Log'!$N288), "",IF('Prediction Log'!$E288&gt;0, 'Prediction Log'!$P288-'Prediction Log'!$E288, IF('Prediction Log'!$E288&lt;0, -'Prediction Log'!$P288+'Prediction Log'!$E288, "NA")))</f>
        <v/>
      </c>
      <c r="AE288" s="54" t="str">
        <f>IF(ISBLANK('Prediction Log'!$N288), "",ABS('Prediction Log'!$AD288))</f>
        <v/>
      </c>
    </row>
    <row r="289" spans="1:31" x14ac:dyDescent="0.45">
      <c r="A289" s="56" t="str">
        <f>IF(ISBLANK(Games!$B289), "",Games!A289)</f>
        <v/>
      </c>
      <c r="B289" s="56" t="str">
        <f>IF(ISBLANK(Games!$B289), "",Games!B289)</f>
        <v/>
      </c>
      <c r="C289" s="56" t="str">
        <f>IF(ISBLANK(Games!$B289), "",Games!C289)</f>
        <v/>
      </c>
      <c r="D289" s="57" t="str">
        <f>IF(ISBLANK(Games!$B289), "",Games!D289)</f>
        <v/>
      </c>
      <c r="E289" s="57" t="str">
        <f>IF(ISBLANK(Games!$B289), "",Games!E289)</f>
        <v/>
      </c>
      <c r="F289" s="45">
        <f>'Calc - Win Probability'!N289</f>
        <v>0</v>
      </c>
      <c r="G289" s="23" t="str">
        <f>Games!H289</f>
        <v/>
      </c>
      <c r="H289" s="46" t="str">
        <f>IF(ISBLANK(Games!B289), "", IF('Prediction Log'!$D289&lt;0, 'Prediction Log'!$B289, 'Prediction Log'!$C289))</f>
        <v/>
      </c>
      <c r="I289" s="47" t="str">
        <f>IF(ISBLANK(Games!$B289), "",Games!F289)</f>
        <v/>
      </c>
      <c r="J289" s="47" t="str">
        <f>IF('Prediction Log'!$F289&gt;0.5, 'Prediction Log'!$B289, IF('Prediction Log'!$F289&lt;0.5, 'Prediction Log'!$C289, "PICK"))</f>
        <v/>
      </c>
      <c r="K289" s="48" t="str">
        <f>IF(ISBLANK(Games!B289), "",IF('Prediction Log'!$J289='Prediction Log'!$B289, 'Prediction Log'!$F289, 1-'Prediction Log'!$F289))</f>
        <v/>
      </c>
      <c r="L289" s="49" t="str">
        <f>IF(ISBLANK(Games!$B289), "",Games!I289)</f>
        <v/>
      </c>
      <c r="M289" s="60" t="str">
        <f>IF(ISBLANK(Table3[[#This Row],[Home Final]]), "",IF(Table3[[#This Row],[Home Final]]&gt;Table3[[#This Row],[Away Final]],Table3[[#This Row],[Home]],Table3[[#This Row],[Away]]))</f>
        <v/>
      </c>
      <c r="N289" s="50"/>
      <c r="O289" s="50"/>
      <c r="P289" s="21" t="str">
        <f>IF(ISBLANK('Prediction Log'!$N289), "",'Prediction Log'!$O289-'Prediction Log'!$N289)</f>
        <v/>
      </c>
      <c r="Q289" s="51" t="str">
        <f>IF(ISBLANK('Prediction Log'!$N289), "",IF('Prediction Log'!$M289&lt;&gt;'Prediction Log'!$H289, "Y", IF(AND('Prediction Log'!$M289='Prediction Log'!$H289, ABS((-1*'Prediction Log'!$P289))&gt;ABS('Prediction Log'!$D289)), "Y", IF('Prediction Log'!$D289='Prediction Log'!$P289, "PUSH", "N"))))</f>
        <v/>
      </c>
      <c r="R289" s="52" t="str">
        <f>IF(ISBLANK('Prediction Log'!$N289), "",IF('Prediction Log'!$P289&lt;'Prediction Log'!$D289, "Y", IF('Prediction Log'!$P289='Prediction Log'!$D289, "PUSH", "N")))</f>
        <v/>
      </c>
      <c r="S289" s="52" t="str">
        <f>IF(ISBLANK('Prediction Log'!$N289), "",IF('Prediction Log'!$P289&lt;'Prediction Log'!$E289, "Y", IF('Prediction Log'!$P289='Prediction Log'!$E289, "PUSH", "N")))</f>
        <v/>
      </c>
      <c r="T289" s="53" t="str">
        <f>IF(ISBLANK('Prediction Log'!$N289),"",IF('Prediction Log'!$M289='Prediction Log'!$H289, "Y", "N"))</f>
        <v/>
      </c>
      <c r="U289" s="53" t="str">
        <f>Table3[[#This Row],[Home Team Covered Market]]</f>
        <v/>
      </c>
      <c r="V289" s="53" t="str">
        <f>IF(ISBLANK('Prediction Log'!$N289), "",IF(AND('Prediction Log'!$T289="Y", 'Prediction Log'!$U289="Y"), "Y", "N"))</f>
        <v/>
      </c>
      <c r="W289" s="54" t="str">
        <f>IF(ISBLANK('Prediction Log'!$N289),"",IF('Prediction Log'!$M289='Prediction Log'!$I289, "Y", "N"))</f>
        <v/>
      </c>
      <c r="X289" s="54" t="str">
        <f>IF(ISBLANK('Prediction Log'!$N289), "", IF(Table3[[#This Row],[Home Team Covered Market]]=Games!H289, "Y", "N"))</f>
        <v/>
      </c>
      <c r="Y289" s="55" t="str">
        <f>IF(ISBLANK('Prediction Log'!$N289), "",IF('Prediction Log'!$J289='Prediction Log'!$M289, "Y", "N"))</f>
        <v/>
      </c>
      <c r="Z289" s="54" t="str">
        <f>IF(ISBLANK('Prediction Log'!$N289), "",IF('Prediction Log'!$I289&lt;&gt;'Prediction Log'!$M289, "N",IF(AND('Prediction Log'!$E289&gt;0, 'Prediction Log'!$P289&gt;'Prediction Log'!$E289, 'Prediction Log'!$I289='Prediction Log'!$C289), "Y", IF(AND('Prediction Log'!$E289&lt;0, 'Prediction Log'!$P289&lt;'Prediction Log'!$E289,'Prediction Log'!$I289='Prediction Log'!$B289 ), "Y", IF('Prediction Log'!$P289='Prediction Log'!$E289, "PUSH", "N")))))</f>
        <v/>
      </c>
      <c r="AA289" s="54" t="str">
        <f>IF(ISBLANK('Prediction Log'!$N289), "",IF(AND('Prediction Log'!$W289="Y", 'Prediction Log'!$X289="Y"), "Y", "N"))</f>
        <v/>
      </c>
      <c r="AB289" s="53" t="str">
        <f>IF(ISBLANK('Prediction Log'!$N289), "",IF('Prediction Log'!$D289&gt;0, 'Prediction Log'!$P289-'Prediction Log'!$D289, IF('Prediction Log'!$D289&lt;0, -'Prediction Log'!$P289+'Prediction Log'!$D289, "NA")))</f>
        <v/>
      </c>
      <c r="AC289" s="53" t="str">
        <f>IF(ISBLANK('Prediction Log'!$N289), "",ABS('Prediction Log'!$AB289))</f>
        <v/>
      </c>
      <c r="AD289" s="54" t="str">
        <f>IF(ISBLANK('Prediction Log'!$N289), "",IF('Prediction Log'!$E289&gt;0, 'Prediction Log'!$P289-'Prediction Log'!$E289, IF('Prediction Log'!$E289&lt;0, -'Prediction Log'!$P289+'Prediction Log'!$E289, "NA")))</f>
        <v/>
      </c>
      <c r="AE289" s="54" t="str">
        <f>IF(ISBLANK('Prediction Log'!$N289), "",ABS('Prediction Log'!$AD289))</f>
        <v/>
      </c>
    </row>
    <row r="290" spans="1:31" x14ac:dyDescent="0.45">
      <c r="A290" s="43" t="str">
        <f>IF(ISBLANK(Games!$B290), "",Games!A290)</f>
        <v/>
      </c>
      <c r="B290" s="43" t="str">
        <f>IF(ISBLANK(Games!$B290), "",Games!B290)</f>
        <v/>
      </c>
      <c r="C290" s="43" t="str">
        <f>IF(ISBLANK(Games!$B290), "",Games!C290)</f>
        <v/>
      </c>
      <c r="D290" s="44" t="str">
        <f>IF(ISBLANK(Games!$B290), "",Games!D290)</f>
        <v/>
      </c>
      <c r="E290" s="44" t="str">
        <f>IF(ISBLANK(Games!$B290), "",Games!E290)</f>
        <v/>
      </c>
      <c r="F290" s="45">
        <f>'Calc - Win Probability'!N290</f>
        <v>0</v>
      </c>
      <c r="G290" s="23" t="str">
        <f>Games!H290</f>
        <v/>
      </c>
      <c r="H290" s="46" t="str">
        <f>IF(ISBLANK(Games!B290), "", IF('Prediction Log'!$D290&lt;0, 'Prediction Log'!$B290, 'Prediction Log'!$C290))</f>
        <v/>
      </c>
      <c r="I290" s="47" t="str">
        <f>IF(ISBLANK(Games!$B290), "",Games!F290)</f>
        <v/>
      </c>
      <c r="J290" s="47" t="str">
        <f>IF('Prediction Log'!$F290&gt;0.5, 'Prediction Log'!$B290, IF('Prediction Log'!$F290&lt;0.5, 'Prediction Log'!$C290, "PICK"))</f>
        <v/>
      </c>
      <c r="K290" s="48" t="str">
        <f>IF(ISBLANK(Games!B290), "",IF('Prediction Log'!$J290='Prediction Log'!$B290, 'Prediction Log'!$F290, 1-'Prediction Log'!$F290))</f>
        <v/>
      </c>
      <c r="L290" s="49" t="str">
        <f>IF(ISBLANK(Games!$B290), "",Games!I290)</f>
        <v/>
      </c>
      <c r="M290" s="60" t="str">
        <f>IF(ISBLANK(Table3[[#This Row],[Home Final]]), "",IF(Table3[[#This Row],[Home Final]]&gt;Table3[[#This Row],[Away Final]],Table3[[#This Row],[Home]],Table3[[#This Row],[Away]]))</f>
        <v/>
      </c>
      <c r="N290" s="50"/>
      <c r="O290" s="50"/>
      <c r="P290" s="21" t="str">
        <f>IF(ISBLANK('Prediction Log'!$N290), "",'Prediction Log'!$O290-'Prediction Log'!$N290)</f>
        <v/>
      </c>
      <c r="Q290" s="51" t="str">
        <f>IF(ISBLANK('Prediction Log'!$N290), "",IF('Prediction Log'!$M290&lt;&gt;'Prediction Log'!$H290, "Y", IF(AND('Prediction Log'!$M290='Prediction Log'!$H290, ABS((-1*'Prediction Log'!$P290))&gt;ABS('Prediction Log'!$D290)), "Y", IF('Prediction Log'!$D290='Prediction Log'!$P290, "PUSH", "N"))))</f>
        <v/>
      </c>
      <c r="R290" s="52" t="str">
        <f>IF(ISBLANK('Prediction Log'!$N290), "",IF('Prediction Log'!$P290&lt;'Prediction Log'!$D290, "Y", IF('Prediction Log'!$P290='Prediction Log'!$D290, "PUSH", "N")))</f>
        <v/>
      </c>
      <c r="S290" s="52" t="str">
        <f>IF(ISBLANK('Prediction Log'!$N290), "",IF('Prediction Log'!$P290&lt;'Prediction Log'!$E290, "Y", IF('Prediction Log'!$P290='Prediction Log'!$E290, "PUSH", "N")))</f>
        <v/>
      </c>
      <c r="T290" s="53" t="str">
        <f>IF(ISBLANK('Prediction Log'!$N290),"",IF('Prediction Log'!$M290='Prediction Log'!$H290, "Y", "N"))</f>
        <v/>
      </c>
      <c r="U290" s="53" t="str">
        <f>Table3[[#This Row],[Home Team Covered Market]]</f>
        <v/>
      </c>
      <c r="V290" s="53" t="str">
        <f>IF(ISBLANK('Prediction Log'!$N290), "",IF(AND('Prediction Log'!$T290="Y", 'Prediction Log'!$U290="Y"), "Y", "N"))</f>
        <v/>
      </c>
      <c r="W290" s="54" t="str">
        <f>IF(ISBLANK('Prediction Log'!$N290),"",IF('Prediction Log'!$M290='Prediction Log'!$I290, "Y", "N"))</f>
        <v/>
      </c>
      <c r="X290" s="54" t="str">
        <f>IF(ISBLANK('Prediction Log'!$N290), "", IF(Table3[[#This Row],[Home Team Covered Market]]=Games!H290, "Y", "N"))</f>
        <v/>
      </c>
      <c r="Y290" s="55" t="str">
        <f>IF(ISBLANK('Prediction Log'!$N290), "",IF('Prediction Log'!$J290='Prediction Log'!$M290, "Y", "N"))</f>
        <v/>
      </c>
      <c r="Z290" s="54" t="str">
        <f>IF(ISBLANK('Prediction Log'!$N290), "",IF('Prediction Log'!$I290&lt;&gt;'Prediction Log'!$M290, "N",IF(AND('Prediction Log'!$E290&gt;0, 'Prediction Log'!$P290&gt;'Prediction Log'!$E290, 'Prediction Log'!$I290='Prediction Log'!$C290), "Y", IF(AND('Prediction Log'!$E290&lt;0, 'Prediction Log'!$P290&lt;'Prediction Log'!$E290,'Prediction Log'!$I290='Prediction Log'!$B290 ), "Y", IF('Prediction Log'!$P290='Prediction Log'!$E290, "PUSH", "N")))))</f>
        <v/>
      </c>
      <c r="AA290" s="54" t="str">
        <f>IF(ISBLANK('Prediction Log'!$N290), "",IF(AND('Prediction Log'!$W290="Y", 'Prediction Log'!$X290="Y"), "Y", "N"))</f>
        <v/>
      </c>
      <c r="AB290" s="53" t="str">
        <f>IF(ISBLANK('Prediction Log'!$N290), "",IF('Prediction Log'!$D290&gt;0, 'Prediction Log'!$P290-'Prediction Log'!$D290, IF('Prediction Log'!$D290&lt;0, -'Prediction Log'!$P290+'Prediction Log'!$D290, "NA")))</f>
        <v/>
      </c>
      <c r="AC290" s="53" t="str">
        <f>IF(ISBLANK('Prediction Log'!$N290), "",ABS('Prediction Log'!$AB290))</f>
        <v/>
      </c>
      <c r="AD290" s="54" t="str">
        <f>IF(ISBLANK('Prediction Log'!$N290), "",IF('Prediction Log'!$E290&gt;0, 'Prediction Log'!$P290-'Prediction Log'!$E290, IF('Prediction Log'!$E290&lt;0, -'Prediction Log'!$P290+'Prediction Log'!$E290, "NA")))</f>
        <v/>
      </c>
      <c r="AE290" s="54" t="str">
        <f>IF(ISBLANK('Prediction Log'!$N290), "",ABS('Prediction Log'!$AD290))</f>
        <v/>
      </c>
    </row>
    <row r="291" spans="1:31" x14ac:dyDescent="0.45">
      <c r="A291" s="56" t="str">
        <f>IF(ISBLANK(Games!$B291), "",Games!A291)</f>
        <v/>
      </c>
      <c r="B291" s="56" t="str">
        <f>IF(ISBLANK(Games!$B291), "",Games!B291)</f>
        <v/>
      </c>
      <c r="C291" s="56" t="str">
        <f>IF(ISBLANK(Games!$B291), "",Games!C291)</f>
        <v/>
      </c>
      <c r="D291" s="57" t="str">
        <f>IF(ISBLANK(Games!$B291), "",Games!D291)</f>
        <v/>
      </c>
      <c r="E291" s="57" t="str">
        <f>IF(ISBLANK(Games!$B291), "",Games!E291)</f>
        <v/>
      </c>
      <c r="F291" s="45">
        <f>'Calc - Win Probability'!N291</f>
        <v>0</v>
      </c>
      <c r="G291" s="23" t="str">
        <f>Games!H291</f>
        <v/>
      </c>
      <c r="H291" s="46" t="str">
        <f>IF(ISBLANK(Games!B291), "", IF('Prediction Log'!$D291&lt;0, 'Prediction Log'!$B291, 'Prediction Log'!$C291))</f>
        <v/>
      </c>
      <c r="I291" s="47" t="str">
        <f>IF(ISBLANK(Games!$B291), "",Games!F291)</f>
        <v/>
      </c>
      <c r="J291" s="47" t="str">
        <f>IF('Prediction Log'!$F291&gt;0.5, 'Prediction Log'!$B291, IF('Prediction Log'!$F291&lt;0.5, 'Prediction Log'!$C291, "PICK"))</f>
        <v/>
      </c>
      <c r="K291" s="48" t="str">
        <f>IF(ISBLANK(Games!B291), "",IF('Prediction Log'!$J291='Prediction Log'!$B291, 'Prediction Log'!$F291, 1-'Prediction Log'!$F291))</f>
        <v/>
      </c>
      <c r="L291" s="49" t="str">
        <f>IF(ISBLANK(Games!$B291), "",Games!I291)</f>
        <v/>
      </c>
      <c r="M291" s="60" t="str">
        <f>IF(ISBLANK(Table3[[#This Row],[Home Final]]), "",IF(Table3[[#This Row],[Home Final]]&gt;Table3[[#This Row],[Away Final]],Table3[[#This Row],[Home]],Table3[[#This Row],[Away]]))</f>
        <v/>
      </c>
      <c r="N291" s="50"/>
      <c r="O291" s="50"/>
      <c r="P291" s="21" t="str">
        <f>IF(ISBLANK('Prediction Log'!$N291), "",'Prediction Log'!$O291-'Prediction Log'!$N291)</f>
        <v/>
      </c>
      <c r="Q291" s="51" t="str">
        <f>IF(ISBLANK('Prediction Log'!$N291), "",IF('Prediction Log'!$M291&lt;&gt;'Prediction Log'!$H291, "Y", IF(AND('Prediction Log'!$M291='Prediction Log'!$H291, ABS((-1*'Prediction Log'!$P291))&gt;ABS('Prediction Log'!$D291)), "Y", IF('Prediction Log'!$D291='Prediction Log'!$P291, "PUSH", "N"))))</f>
        <v/>
      </c>
      <c r="R291" s="52" t="str">
        <f>IF(ISBLANK('Prediction Log'!$N291), "",IF('Prediction Log'!$P291&lt;'Prediction Log'!$D291, "Y", IF('Prediction Log'!$P291='Prediction Log'!$D291, "PUSH", "N")))</f>
        <v/>
      </c>
      <c r="S291" s="52" t="str">
        <f>IF(ISBLANK('Prediction Log'!$N291), "",IF('Prediction Log'!$P291&lt;'Prediction Log'!$E291, "Y", IF('Prediction Log'!$P291='Prediction Log'!$E291, "PUSH", "N")))</f>
        <v/>
      </c>
      <c r="T291" s="53" t="str">
        <f>IF(ISBLANK('Prediction Log'!$N291),"",IF('Prediction Log'!$M291='Prediction Log'!$H291, "Y", "N"))</f>
        <v/>
      </c>
      <c r="U291" s="53" t="str">
        <f>Table3[[#This Row],[Home Team Covered Market]]</f>
        <v/>
      </c>
      <c r="V291" s="53" t="str">
        <f>IF(ISBLANK('Prediction Log'!$N291), "",IF(AND('Prediction Log'!$T291="Y", 'Prediction Log'!$U291="Y"), "Y", "N"))</f>
        <v/>
      </c>
      <c r="W291" s="54" t="str">
        <f>IF(ISBLANK('Prediction Log'!$N291),"",IF('Prediction Log'!$M291='Prediction Log'!$I291, "Y", "N"))</f>
        <v/>
      </c>
      <c r="X291" s="54" t="str">
        <f>IF(ISBLANK('Prediction Log'!$N291), "", IF(Table3[[#This Row],[Home Team Covered Market]]=Games!H291, "Y", "N"))</f>
        <v/>
      </c>
      <c r="Y291" s="55" t="str">
        <f>IF(ISBLANK('Prediction Log'!$N291), "",IF('Prediction Log'!$J291='Prediction Log'!$M291, "Y", "N"))</f>
        <v/>
      </c>
      <c r="Z291" s="54" t="str">
        <f>IF(ISBLANK('Prediction Log'!$N291), "",IF('Prediction Log'!$I291&lt;&gt;'Prediction Log'!$M291, "N",IF(AND('Prediction Log'!$E291&gt;0, 'Prediction Log'!$P291&gt;'Prediction Log'!$E291, 'Prediction Log'!$I291='Prediction Log'!$C291), "Y", IF(AND('Prediction Log'!$E291&lt;0, 'Prediction Log'!$P291&lt;'Prediction Log'!$E291,'Prediction Log'!$I291='Prediction Log'!$B291 ), "Y", IF('Prediction Log'!$P291='Prediction Log'!$E291, "PUSH", "N")))))</f>
        <v/>
      </c>
      <c r="AA291" s="54" t="str">
        <f>IF(ISBLANK('Prediction Log'!$N291), "",IF(AND('Prediction Log'!$W291="Y", 'Prediction Log'!$X291="Y"), "Y", "N"))</f>
        <v/>
      </c>
      <c r="AB291" s="53" t="str">
        <f>IF(ISBLANK('Prediction Log'!$N291), "",IF('Prediction Log'!$D291&gt;0, 'Prediction Log'!$P291-'Prediction Log'!$D291, IF('Prediction Log'!$D291&lt;0, -'Prediction Log'!$P291+'Prediction Log'!$D291, "NA")))</f>
        <v/>
      </c>
      <c r="AC291" s="53" t="str">
        <f>IF(ISBLANK('Prediction Log'!$N291), "",ABS('Prediction Log'!$AB291))</f>
        <v/>
      </c>
      <c r="AD291" s="54" t="str">
        <f>IF(ISBLANK('Prediction Log'!$N291), "",IF('Prediction Log'!$E291&gt;0, 'Prediction Log'!$P291-'Prediction Log'!$E291, IF('Prediction Log'!$E291&lt;0, -'Prediction Log'!$P291+'Prediction Log'!$E291, "NA")))</f>
        <v/>
      </c>
      <c r="AE291" s="54" t="str">
        <f>IF(ISBLANK('Prediction Log'!$N291), "",ABS('Prediction Log'!$AD291))</f>
        <v/>
      </c>
    </row>
    <row r="292" spans="1:31" x14ac:dyDescent="0.45">
      <c r="A292" s="43" t="str">
        <f>IF(ISBLANK(Games!$B292), "",Games!A292)</f>
        <v/>
      </c>
      <c r="B292" s="43" t="str">
        <f>IF(ISBLANK(Games!$B292), "",Games!B292)</f>
        <v/>
      </c>
      <c r="C292" s="43" t="str">
        <f>IF(ISBLANK(Games!$B292), "",Games!C292)</f>
        <v/>
      </c>
      <c r="D292" s="44" t="str">
        <f>IF(ISBLANK(Games!$B292), "",Games!D292)</f>
        <v/>
      </c>
      <c r="E292" s="44" t="str">
        <f>IF(ISBLANK(Games!$B292), "",Games!E292)</f>
        <v/>
      </c>
      <c r="F292" s="45">
        <f>'Calc - Win Probability'!N292</f>
        <v>0</v>
      </c>
      <c r="G292" s="23" t="str">
        <f>Games!H292</f>
        <v/>
      </c>
      <c r="H292" s="46" t="str">
        <f>IF(ISBLANK(Games!B292), "", IF('Prediction Log'!$D292&lt;0, 'Prediction Log'!$B292, 'Prediction Log'!$C292))</f>
        <v/>
      </c>
      <c r="I292" s="47" t="str">
        <f>IF(ISBLANK(Games!$B292), "",Games!F292)</f>
        <v/>
      </c>
      <c r="J292" s="47" t="str">
        <f>IF('Prediction Log'!$F292&gt;0.5, 'Prediction Log'!$B292, IF('Prediction Log'!$F292&lt;0.5, 'Prediction Log'!$C292, "PICK"))</f>
        <v/>
      </c>
      <c r="K292" s="48" t="str">
        <f>IF(ISBLANK(Games!B292), "",IF('Prediction Log'!$J292='Prediction Log'!$B292, 'Prediction Log'!$F292, 1-'Prediction Log'!$F292))</f>
        <v/>
      </c>
      <c r="L292" s="49" t="str">
        <f>IF(ISBLANK(Games!$B292), "",Games!I292)</f>
        <v/>
      </c>
      <c r="M292" s="60" t="str">
        <f>IF(ISBLANK(Table3[[#This Row],[Home Final]]), "",IF(Table3[[#This Row],[Home Final]]&gt;Table3[[#This Row],[Away Final]],Table3[[#This Row],[Home]],Table3[[#This Row],[Away]]))</f>
        <v/>
      </c>
      <c r="N292" s="50"/>
      <c r="O292" s="50"/>
      <c r="P292" s="21" t="str">
        <f>IF(ISBLANK('Prediction Log'!$N292), "",'Prediction Log'!$O292-'Prediction Log'!$N292)</f>
        <v/>
      </c>
      <c r="Q292" s="51" t="str">
        <f>IF(ISBLANK('Prediction Log'!$N292), "",IF('Prediction Log'!$M292&lt;&gt;'Prediction Log'!$H292, "Y", IF(AND('Prediction Log'!$M292='Prediction Log'!$H292, ABS((-1*'Prediction Log'!$P292))&gt;ABS('Prediction Log'!$D292)), "Y", IF('Prediction Log'!$D292='Prediction Log'!$P292, "PUSH", "N"))))</f>
        <v/>
      </c>
      <c r="R292" s="52" t="str">
        <f>IF(ISBLANK('Prediction Log'!$N292), "",IF('Prediction Log'!$P292&lt;'Prediction Log'!$D292, "Y", IF('Prediction Log'!$P292='Prediction Log'!$D292, "PUSH", "N")))</f>
        <v/>
      </c>
      <c r="S292" s="52" t="str">
        <f>IF(ISBLANK('Prediction Log'!$N292), "",IF('Prediction Log'!$P292&lt;'Prediction Log'!$E292, "Y", IF('Prediction Log'!$P292='Prediction Log'!$E292, "PUSH", "N")))</f>
        <v/>
      </c>
      <c r="T292" s="53" t="str">
        <f>IF(ISBLANK('Prediction Log'!$N292),"",IF('Prediction Log'!$M292='Prediction Log'!$H292, "Y", "N"))</f>
        <v/>
      </c>
      <c r="U292" s="53" t="str">
        <f>Table3[[#This Row],[Home Team Covered Market]]</f>
        <v/>
      </c>
      <c r="V292" s="53" t="str">
        <f>IF(ISBLANK('Prediction Log'!$N292), "",IF(AND('Prediction Log'!$T292="Y", 'Prediction Log'!$U292="Y"), "Y", "N"))</f>
        <v/>
      </c>
      <c r="W292" s="54" t="str">
        <f>IF(ISBLANK('Prediction Log'!$N292),"",IF('Prediction Log'!$M292='Prediction Log'!$I292, "Y", "N"))</f>
        <v/>
      </c>
      <c r="X292" s="54" t="str">
        <f>IF(ISBLANK('Prediction Log'!$N292), "", IF(Table3[[#This Row],[Home Team Covered Market]]=Games!H292, "Y", "N"))</f>
        <v/>
      </c>
      <c r="Y292" s="55" t="str">
        <f>IF(ISBLANK('Prediction Log'!$N292), "",IF('Prediction Log'!$J292='Prediction Log'!$M292, "Y", "N"))</f>
        <v/>
      </c>
      <c r="Z292" s="54" t="str">
        <f>IF(ISBLANK('Prediction Log'!$N292), "",IF('Prediction Log'!$I292&lt;&gt;'Prediction Log'!$M292, "N",IF(AND('Prediction Log'!$E292&gt;0, 'Prediction Log'!$P292&gt;'Prediction Log'!$E292, 'Prediction Log'!$I292='Prediction Log'!$C292), "Y", IF(AND('Prediction Log'!$E292&lt;0, 'Prediction Log'!$P292&lt;'Prediction Log'!$E292,'Prediction Log'!$I292='Prediction Log'!$B292 ), "Y", IF('Prediction Log'!$P292='Prediction Log'!$E292, "PUSH", "N")))))</f>
        <v/>
      </c>
      <c r="AA292" s="54" t="str">
        <f>IF(ISBLANK('Prediction Log'!$N292), "",IF(AND('Prediction Log'!$W292="Y", 'Prediction Log'!$X292="Y"), "Y", "N"))</f>
        <v/>
      </c>
      <c r="AB292" s="53" t="str">
        <f>IF(ISBLANK('Prediction Log'!$N292), "",IF('Prediction Log'!$D292&gt;0, 'Prediction Log'!$P292-'Prediction Log'!$D292, IF('Prediction Log'!$D292&lt;0, -'Prediction Log'!$P292+'Prediction Log'!$D292, "NA")))</f>
        <v/>
      </c>
      <c r="AC292" s="53" t="str">
        <f>IF(ISBLANK('Prediction Log'!$N292), "",ABS('Prediction Log'!$AB292))</f>
        <v/>
      </c>
      <c r="AD292" s="54" t="str">
        <f>IF(ISBLANK('Prediction Log'!$N292), "",IF('Prediction Log'!$E292&gt;0, 'Prediction Log'!$P292-'Prediction Log'!$E292, IF('Prediction Log'!$E292&lt;0, -'Prediction Log'!$P292+'Prediction Log'!$E292, "NA")))</f>
        <v/>
      </c>
      <c r="AE292" s="54" t="str">
        <f>IF(ISBLANK('Prediction Log'!$N292), "",ABS('Prediction Log'!$AD292))</f>
        <v/>
      </c>
    </row>
    <row r="293" spans="1:31" x14ac:dyDescent="0.45">
      <c r="A293" s="56" t="str">
        <f>IF(ISBLANK(Games!$B293), "",Games!A293)</f>
        <v/>
      </c>
      <c r="B293" s="56" t="str">
        <f>IF(ISBLANK(Games!$B293), "",Games!B293)</f>
        <v/>
      </c>
      <c r="C293" s="56" t="str">
        <f>IF(ISBLANK(Games!$B293), "",Games!C293)</f>
        <v/>
      </c>
      <c r="D293" s="57" t="str">
        <f>IF(ISBLANK(Games!$B293), "",Games!D293)</f>
        <v/>
      </c>
      <c r="E293" s="57" t="str">
        <f>IF(ISBLANK(Games!$B293), "",Games!E293)</f>
        <v/>
      </c>
      <c r="F293" s="45">
        <f>'Calc - Win Probability'!N293</f>
        <v>0</v>
      </c>
      <c r="G293" s="23" t="str">
        <f>Games!H293</f>
        <v/>
      </c>
      <c r="H293" s="46" t="str">
        <f>IF(ISBLANK(Games!B293), "", IF('Prediction Log'!$D293&lt;0, 'Prediction Log'!$B293, 'Prediction Log'!$C293))</f>
        <v/>
      </c>
      <c r="I293" s="47" t="str">
        <f>IF(ISBLANK(Games!$B293), "",Games!F293)</f>
        <v/>
      </c>
      <c r="J293" s="47" t="str">
        <f>IF('Prediction Log'!$F293&gt;0.5, 'Prediction Log'!$B293, IF('Prediction Log'!$F293&lt;0.5, 'Prediction Log'!$C293, "PICK"))</f>
        <v/>
      </c>
      <c r="K293" s="48" t="str">
        <f>IF(ISBLANK(Games!B293), "",IF('Prediction Log'!$J293='Prediction Log'!$B293, 'Prediction Log'!$F293, 1-'Prediction Log'!$F293))</f>
        <v/>
      </c>
      <c r="L293" s="49" t="str">
        <f>IF(ISBLANK(Games!$B293), "",Games!I293)</f>
        <v/>
      </c>
      <c r="M293" s="60" t="str">
        <f>IF(ISBLANK(Table3[[#This Row],[Home Final]]), "",IF(Table3[[#This Row],[Home Final]]&gt;Table3[[#This Row],[Away Final]],Table3[[#This Row],[Home]],Table3[[#This Row],[Away]]))</f>
        <v/>
      </c>
      <c r="N293" s="50"/>
      <c r="O293" s="50"/>
      <c r="P293" s="21" t="str">
        <f>IF(ISBLANK('Prediction Log'!$N293), "",'Prediction Log'!$O293-'Prediction Log'!$N293)</f>
        <v/>
      </c>
      <c r="Q293" s="51" t="str">
        <f>IF(ISBLANK('Prediction Log'!$N293), "",IF('Prediction Log'!$M293&lt;&gt;'Prediction Log'!$H293, "Y", IF(AND('Prediction Log'!$M293='Prediction Log'!$H293, ABS((-1*'Prediction Log'!$P293))&gt;ABS('Prediction Log'!$D293)), "Y", IF('Prediction Log'!$D293='Prediction Log'!$P293, "PUSH", "N"))))</f>
        <v/>
      </c>
      <c r="R293" s="52" t="str">
        <f>IF(ISBLANK('Prediction Log'!$N293), "",IF('Prediction Log'!$P293&lt;'Prediction Log'!$D293, "Y", IF('Prediction Log'!$P293='Prediction Log'!$D293, "PUSH", "N")))</f>
        <v/>
      </c>
      <c r="S293" s="52" t="str">
        <f>IF(ISBLANK('Prediction Log'!$N293), "",IF('Prediction Log'!$P293&lt;'Prediction Log'!$E293, "Y", IF('Prediction Log'!$P293='Prediction Log'!$E293, "PUSH", "N")))</f>
        <v/>
      </c>
      <c r="T293" s="53" t="str">
        <f>IF(ISBLANK('Prediction Log'!$N293),"",IF('Prediction Log'!$M293='Prediction Log'!$H293, "Y", "N"))</f>
        <v/>
      </c>
      <c r="U293" s="53" t="str">
        <f>Table3[[#This Row],[Home Team Covered Market]]</f>
        <v/>
      </c>
      <c r="V293" s="53" t="str">
        <f>IF(ISBLANK('Prediction Log'!$N293), "",IF(AND('Prediction Log'!$T293="Y", 'Prediction Log'!$U293="Y"), "Y", "N"))</f>
        <v/>
      </c>
      <c r="W293" s="54" t="str">
        <f>IF(ISBLANK('Prediction Log'!$N293),"",IF('Prediction Log'!$M293='Prediction Log'!$I293, "Y", "N"))</f>
        <v/>
      </c>
      <c r="X293" s="54" t="str">
        <f>IF(ISBLANK('Prediction Log'!$N293), "", IF(Table3[[#This Row],[Home Team Covered Market]]=Games!H293, "Y", "N"))</f>
        <v/>
      </c>
      <c r="Y293" s="55" t="str">
        <f>IF(ISBLANK('Prediction Log'!$N293), "",IF('Prediction Log'!$J293='Prediction Log'!$M293, "Y", "N"))</f>
        <v/>
      </c>
      <c r="Z293" s="54" t="str">
        <f>IF(ISBLANK('Prediction Log'!$N293), "",IF('Prediction Log'!$I293&lt;&gt;'Prediction Log'!$M293, "N",IF(AND('Prediction Log'!$E293&gt;0, 'Prediction Log'!$P293&gt;'Prediction Log'!$E293, 'Prediction Log'!$I293='Prediction Log'!$C293), "Y", IF(AND('Prediction Log'!$E293&lt;0, 'Prediction Log'!$P293&lt;'Prediction Log'!$E293,'Prediction Log'!$I293='Prediction Log'!$B293 ), "Y", IF('Prediction Log'!$P293='Prediction Log'!$E293, "PUSH", "N")))))</f>
        <v/>
      </c>
      <c r="AA293" s="54" t="str">
        <f>IF(ISBLANK('Prediction Log'!$N293), "",IF(AND('Prediction Log'!$W293="Y", 'Prediction Log'!$X293="Y"), "Y", "N"))</f>
        <v/>
      </c>
      <c r="AB293" s="53" t="str">
        <f>IF(ISBLANK('Prediction Log'!$N293), "",IF('Prediction Log'!$D293&gt;0, 'Prediction Log'!$P293-'Prediction Log'!$D293, IF('Prediction Log'!$D293&lt;0, -'Prediction Log'!$P293+'Prediction Log'!$D293, "NA")))</f>
        <v/>
      </c>
      <c r="AC293" s="53" t="str">
        <f>IF(ISBLANK('Prediction Log'!$N293), "",ABS('Prediction Log'!$AB293))</f>
        <v/>
      </c>
      <c r="AD293" s="54" t="str">
        <f>IF(ISBLANK('Prediction Log'!$N293), "",IF('Prediction Log'!$E293&gt;0, 'Prediction Log'!$P293-'Prediction Log'!$E293, IF('Prediction Log'!$E293&lt;0, -'Prediction Log'!$P293+'Prediction Log'!$E293, "NA")))</f>
        <v/>
      </c>
      <c r="AE293" s="54" t="str">
        <f>IF(ISBLANK('Prediction Log'!$N293), "",ABS('Prediction Log'!$AD293))</f>
        <v/>
      </c>
    </row>
    <row r="294" spans="1:31" x14ac:dyDescent="0.45">
      <c r="A294" s="43" t="str">
        <f>IF(ISBLANK(Games!$B294), "",Games!A294)</f>
        <v/>
      </c>
      <c r="B294" s="43" t="str">
        <f>IF(ISBLANK(Games!$B294), "",Games!B294)</f>
        <v/>
      </c>
      <c r="C294" s="43" t="str">
        <f>IF(ISBLANK(Games!$B294), "",Games!C294)</f>
        <v/>
      </c>
      <c r="D294" s="44" t="str">
        <f>IF(ISBLANK(Games!$B294), "",Games!D294)</f>
        <v/>
      </c>
      <c r="E294" s="44" t="str">
        <f>IF(ISBLANK(Games!$B294), "",Games!E294)</f>
        <v/>
      </c>
      <c r="F294" s="45">
        <f>'Calc - Win Probability'!N294</f>
        <v>0</v>
      </c>
      <c r="G294" s="23" t="str">
        <f>Games!H294</f>
        <v/>
      </c>
      <c r="H294" s="46" t="str">
        <f>IF(ISBLANK(Games!B294), "", IF('Prediction Log'!$D294&lt;0, 'Prediction Log'!$B294, 'Prediction Log'!$C294))</f>
        <v/>
      </c>
      <c r="I294" s="47" t="str">
        <f>IF(ISBLANK(Games!$B294), "",Games!F294)</f>
        <v/>
      </c>
      <c r="J294" s="47" t="str">
        <f>IF('Prediction Log'!$F294&gt;0.5, 'Prediction Log'!$B294, IF('Prediction Log'!$F294&lt;0.5, 'Prediction Log'!$C294, "PICK"))</f>
        <v/>
      </c>
      <c r="K294" s="48" t="str">
        <f>IF(ISBLANK(Games!B294), "",IF('Prediction Log'!$J294='Prediction Log'!$B294, 'Prediction Log'!$F294, 1-'Prediction Log'!$F294))</f>
        <v/>
      </c>
      <c r="L294" s="49" t="str">
        <f>IF(ISBLANK(Games!$B294), "",Games!I294)</f>
        <v/>
      </c>
      <c r="M294" s="60" t="str">
        <f>IF(ISBLANK(Table3[[#This Row],[Home Final]]), "",IF(Table3[[#This Row],[Home Final]]&gt;Table3[[#This Row],[Away Final]],Table3[[#This Row],[Home]],Table3[[#This Row],[Away]]))</f>
        <v/>
      </c>
      <c r="N294" s="50"/>
      <c r="O294" s="50"/>
      <c r="P294" s="21" t="str">
        <f>IF(ISBLANK('Prediction Log'!$N294), "",'Prediction Log'!$O294-'Prediction Log'!$N294)</f>
        <v/>
      </c>
      <c r="Q294" s="51" t="str">
        <f>IF(ISBLANK('Prediction Log'!$N294), "",IF('Prediction Log'!$M294&lt;&gt;'Prediction Log'!$H294, "Y", IF(AND('Prediction Log'!$M294='Prediction Log'!$H294, ABS((-1*'Prediction Log'!$P294))&gt;ABS('Prediction Log'!$D294)), "Y", IF('Prediction Log'!$D294='Prediction Log'!$P294, "PUSH", "N"))))</f>
        <v/>
      </c>
      <c r="R294" s="52" t="str">
        <f>IF(ISBLANK('Prediction Log'!$N294), "",IF('Prediction Log'!$P294&lt;'Prediction Log'!$D294, "Y", IF('Prediction Log'!$P294='Prediction Log'!$D294, "PUSH", "N")))</f>
        <v/>
      </c>
      <c r="S294" s="52" t="str">
        <f>IF(ISBLANK('Prediction Log'!$N294), "",IF('Prediction Log'!$P294&lt;'Prediction Log'!$E294, "Y", IF('Prediction Log'!$P294='Prediction Log'!$E294, "PUSH", "N")))</f>
        <v/>
      </c>
      <c r="T294" s="53" t="str">
        <f>IF(ISBLANK('Prediction Log'!$N294),"",IF('Prediction Log'!$M294='Prediction Log'!$H294, "Y", "N"))</f>
        <v/>
      </c>
      <c r="U294" s="53" t="str">
        <f>Table3[[#This Row],[Home Team Covered Market]]</f>
        <v/>
      </c>
      <c r="V294" s="53" t="str">
        <f>IF(ISBLANK('Prediction Log'!$N294), "",IF(AND('Prediction Log'!$T294="Y", 'Prediction Log'!$U294="Y"), "Y", "N"))</f>
        <v/>
      </c>
      <c r="W294" s="54" t="str">
        <f>IF(ISBLANK('Prediction Log'!$N294),"",IF('Prediction Log'!$M294='Prediction Log'!$I294, "Y", "N"))</f>
        <v/>
      </c>
      <c r="X294" s="54" t="str">
        <f>IF(ISBLANK('Prediction Log'!$N294), "", IF(Table3[[#This Row],[Home Team Covered Market]]=Games!H294, "Y", "N"))</f>
        <v/>
      </c>
      <c r="Y294" s="55" t="str">
        <f>IF(ISBLANK('Prediction Log'!$N294), "",IF('Prediction Log'!$J294='Prediction Log'!$M294, "Y", "N"))</f>
        <v/>
      </c>
      <c r="Z294" s="54" t="str">
        <f>IF(ISBLANK('Prediction Log'!$N294), "",IF('Prediction Log'!$I294&lt;&gt;'Prediction Log'!$M294, "N",IF(AND('Prediction Log'!$E294&gt;0, 'Prediction Log'!$P294&gt;'Prediction Log'!$E294, 'Prediction Log'!$I294='Prediction Log'!$C294), "Y", IF(AND('Prediction Log'!$E294&lt;0, 'Prediction Log'!$P294&lt;'Prediction Log'!$E294,'Prediction Log'!$I294='Prediction Log'!$B294 ), "Y", IF('Prediction Log'!$P294='Prediction Log'!$E294, "PUSH", "N")))))</f>
        <v/>
      </c>
      <c r="AA294" s="54" t="str">
        <f>IF(ISBLANK('Prediction Log'!$N294), "",IF(AND('Prediction Log'!$W294="Y", 'Prediction Log'!$X294="Y"), "Y", "N"))</f>
        <v/>
      </c>
      <c r="AB294" s="53" t="str">
        <f>IF(ISBLANK('Prediction Log'!$N294), "",IF('Prediction Log'!$D294&gt;0, 'Prediction Log'!$P294-'Prediction Log'!$D294, IF('Prediction Log'!$D294&lt;0, -'Prediction Log'!$P294+'Prediction Log'!$D294, "NA")))</f>
        <v/>
      </c>
      <c r="AC294" s="53" t="str">
        <f>IF(ISBLANK('Prediction Log'!$N294), "",ABS('Prediction Log'!$AB294))</f>
        <v/>
      </c>
      <c r="AD294" s="54" t="str">
        <f>IF(ISBLANK('Prediction Log'!$N294), "",IF('Prediction Log'!$E294&gt;0, 'Prediction Log'!$P294-'Prediction Log'!$E294, IF('Prediction Log'!$E294&lt;0, -'Prediction Log'!$P294+'Prediction Log'!$E294, "NA")))</f>
        <v/>
      </c>
      <c r="AE294" s="54" t="str">
        <f>IF(ISBLANK('Prediction Log'!$N294), "",ABS('Prediction Log'!$AD294))</f>
        <v/>
      </c>
    </row>
    <row r="295" spans="1:31" x14ac:dyDescent="0.45">
      <c r="A295" s="56" t="str">
        <f>IF(ISBLANK(Games!$B295), "",Games!A295)</f>
        <v/>
      </c>
      <c r="B295" s="56" t="str">
        <f>IF(ISBLANK(Games!$B295), "",Games!B295)</f>
        <v/>
      </c>
      <c r="C295" s="56" t="str">
        <f>IF(ISBLANK(Games!$B295), "",Games!C295)</f>
        <v/>
      </c>
      <c r="D295" s="57" t="str">
        <f>IF(ISBLANK(Games!$B295), "",Games!D295)</f>
        <v/>
      </c>
      <c r="E295" s="57" t="str">
        <f>IF(ISBLANK(Games!$B295), "",Games!E295)</f>
        <v/>
      </c>
      <c r="F295" s="45">
        <f>'Calc - Win Probability'!N295</f>
        <v>0</v>
      </c>
      <c r="G295" s="23" t="str">
        <f>Games!H295</f>
        <v/>
      </c>
      <c r="H295" s="46" t="str">
        <f>IF(ISBLANK(Games!B295), "", IF('Prediction Log'!$D295&lt;0, 'Prediction Log'!$B295, 'Prediction Log'!$C295))</f>
        <v/>
      </c>
      <c r="I295" s="47" t="str">
        <f>IF(ISBLANK(Games!$B295), "",Games!F295)</f>
        <v/>
      </c>
      <c r="J295" s="47" t="str">
        <f>IF('Prediction Log'!$F295&gt;0.5, 'Prediction Log'!$B295, IF('Prediction Log'!$F295&lt;0.5, 'Prediction Log'!$C295, "PICK"))</f>
        <v/>
      </c>
      <c r="K295" s="48" t="str">
        <f>IF(ISBLANK(Games!B295), "",IF('Prediction Log'!$J295='Prediction Log'!$B295, 'Prediction Log'!$F295, 1-'Prediction Log'!$F295))</f>
        <v/>
      </c>
      <c r="L295" s="49" t="str">
        <f>IF(ISBLANK(Games!$B295), "",Games!I295)</f>
        <v/>
      </c>
      <c r="M295" s="60" t="str">
        <f>IF(ISBLANK(Table3[[#This Row],[Home Final]]), "",IF(Table3[[#This Row],[Home Final]]&gt;Table3[[#This Row],[Away Final]],Table3[[#This Row],[Home]],Table3[[#This Row],[Away]]))</f>
        <v/>
      </c>
      <c r="N295" s="50"/>
      <c r="O295" s="50"/>
      <c r="P295" s="21" t="str">
        <f>IF(ISBLANK('Prediction Log'!$N295), "",'Prediction Log'!$O295-'Prediction Log'!$N295)</f>
        <v/>
      </c>
      <c r="Q295" s="51" t="str">
        <f>IF(ISBLANK('Prediction Log'!$N295), "",IF('Prediction Log'!$M295&lt;&gt;'Prediction Log'!$H295, "Y", IF(AND('Prediction Log'!$M295='Prediction Log'!$H295, ABS((-1*'Prediction Log'!$P295))&gt;ABS('Prediction Log'!$D295)), "Y", IF('Prediction Log'!$D295='Prediction Log'!$P295, "PUSH", "N"))))</f>
        <v/>
      </c>
      <c r="R295" s="52" t="str">
        <f>IF(ISBLANK('Prediction Log'!$N295), "",IF('Prediction Log'!$P295&lt;'Prediction Log'!$D295, "Y", IF('Prediction Log'!$P295='Prediction Log'!$D295, "PUSH", "N")))</f>
        <v/>
      </c>
      <c r="S295" s="52" t="str">
        <f>IF(ISBLANK('Prediction Log'!$N295), "",IF('Prediction Log'!$P295&lt;'Prediction Log'!$E295, "Y", IF('Prediction Log'!$P295='Prediction Log'!$E295, "PUSH", "N")))</f>
        <v/>
      </c>
      <c r="T295" s="53" t="str">
        <f>IF(ISBLANK('Prediction Log'!$N295),"",IF('Prediction Log'!$M295='Prediction Log'!$H295, "Y", "N"))</f>
        <v/>
      </c>
      <c r="U295" s="53" t="str">
        <f>Table3[[#This Row],[Home Team Covered Market]]</f>
        <v/>
      </c>
      <c r="V295" s="53" t="str">
        <f>IF(ISBLANK('Prediction Log'!$N295), "",IF(AND('Prediction Log'!$T295="Y", 'Prediction Log'!$U295="Y"), "Y", "N"))</f>
        <v/>
      </c>
      <c r="W295" s="54" t="str">
        <f>IF(ISBLANK('Prediction Log'!$N295),"",IF('Prediction Log'!$M295='Prediction Log'!$I295, "Y", "N"))</f>
        <v/>
      </c>
      <c r="X295" s="54" t="str">
        <f>IF(ISBLANK('Prediction Log'!$N295), "", IF(Table3[[#This Row],[Home Team Covered Market]]=Games!H295, "Y", "N"))</f>
        <v/>
      </c>
      <c r="Y295" s="55" t="str">
        <f>IF(ISBLANK('Prediction Log'!$N295), "",IF('Prediction Log'!$J295='Prediction Log'!$M295, "Y", "N"))</f>
        <v/>
      </c>
      <c r="Z295" s="54" t="str">
        <f>IF(ISBLANK('Prediction Log'!$N295), "",IF('Prediction Log'!$I295&lt;&gt;'Prediction Log'!$M295, "N",IF(AND('Prediction Log'!$E295&gt;0, 'Prediction Log'!$P295&gt;'Prediction Log'!$E295, 'Prediction Log'!$I295='Prediction Log'!$C295), "Y", IF(AND('Prediction Log'!$E295&lt;0, 'Prediction Log'!$P295&lt;'Prediction Log'!$E295,'Prediction Log'!$I295='Prediction Log'!$B295 ), "Y", IF('Prediction Log'!$P295='Prediction Log'!$E295, "PUSH", "N")))))</f>
        <v/>
      </c>
      <c r="AA295" s="54" t="str">
        <f>IF(ISBLANK('Prediction Log'!$N295), "",IF(AND('Prediction Log'!$W295="Y", 'Prediction Log'!$X295="Y"), "Y", "N"))</f>
        <v/>
      </c>
      <c r="AB295" s="53" t="str">
        <f>IF(ISBLANK('Prediction Log'!$N295), "",IF('Prediction Log'!$D295&gt;0, 'Prediction Log'!$P295-'Prediction Log'!$D295, IF('Prediction Log'!$D295&lt;0, -'Prediction Log'!$P295+'Prediction Log'!$D295, "NA")))</f>
        <v/>
      </c>
      <c r="AC295" s="53" t="str">
        <f>IF(ISBLANK('Prediction Log'!$N295), "",ABS('Prediction Log'!$AB295))</f>
        <v/>
      </c>
      <c r="AD295" s="54" t="str">
        <f>IF(ISBLANK('Prediction Log'!$N295), "",IF('Prediction Log'!$E295&gt;0, 'Prediction Log'!$P295-'Prediction Log'!$E295, IF('Prediction Log'!$E295&lt;0, -'Prediction Log'!$P295+'Prediction Log'!$E295, "NA")))</f>
        <v/>
      </c>
      <c r="AE295" s="54" t="str">
        <f>IF(ISBLANK('Prediction Log'!$N295), "",ABS('Prediction Log'!$AD295))</f>
        <v/>
      </c>
    </row>
    <row r="296" spans="1:31" x14ac:dyDescent="0.45">
      <c r="A296" s="43" t="str">
        <f>IF(ISBLANK(Games!$B296), "",Games!A296)</f>
        <v/>
      </c>
      <c r="B296" s="43" t="str">
        <f>IF(ISBLANK(Games!$B296), "",Games!B296)</f>
        <v/>
      </c>
      <c r="C296" s="43" t="str">
        <f>IF(ISBLANK(Games!$B296), "",Games!C296)</f>
        <v/>
      </c>
      <c r="D296" s="44" t="str">
        <f>IF(ISBLANK(Games!$B296), "",Games!D296)</f>
        <v/>
      </c>
      <c r="E296" s="44" t="str">
        <f>IF(ISBLANK(Games!$B296), "",Games!E296)</f>
        <v/>
      </c>
      <c r="F296" s="45">
        <f>'Calc - Win Probability'!N296</f>
        <v>0</v>
      </c>
      <c r="G296" s="23" t="str">
        <f>Games!H296</f>
        <v/>
      </c>
      <c r="H296" s="46" t="str">
        <f>IF(ISBLANK(Games!B296), "", IF('Prediction Log'!$D296&lt;0, 'Prediction Log'!$B296, 'Prediction Log'!$C296))</f>
        <v/>
      </c>
      <c r="I296" s="47" t="str">
        <f>IF(ISBLANK(Games!$B296), "",Games!F296)</f>
        <v/>
      </c>
      <c r="J296" s="47" t="str">
        <f>IF('Prediction Log'!$F296&gt;0.5, 'Prediction Log'!$B296, IF('Prediction Log'!$F296&lt;0.5, 'Prediction Log'!$C296, "PICK"))</f>
        <v/>
      </c>
      <c r="K296" s="48" t="str">
        <f>IF(ISBLANK(Games!B296), "",IF('Prediction Log'!$J296='Prediction Log'!$B296, 'Prediction Log'!$F296, 1-'Prediction Log'!$F296))</f>
        <v/>
      </c>
      <c r="L296" s="49" t="str">
        <f>IF(ISBLANK(Games!$B296), "",Games!I296)</f>
        <v/>
      </c>
      <c r="M296" s="60" t="str">
        <f>IF(ISBLANK(Table3[[#This Row],[Home Final]]), "",IF(Table3[[#This Row],[Home Final]]&gt;Table3[[#This Row],[Away Final]],Table3[[#This Row],[Home]],Table3[[#This Row],[Away]]))</f>
        <v/>
      </c>
      <c r="N296" s="50"/>
      <c r="O296" s="50"/>
      <c r="P296" s="21" t="str">
        <f>IF(ISBLANK('Prediction Log'!$N296), "",'Prediction Log'!$O296-'Prediction Log'!$N296)</f>
        <v/>
      </c>
      <c r="Q296" s="51" t="str">
        <f>IF(ISBLANK('Prediction Log'!$N296), "",IF('Prediction Log'!$M296&lt;&gt;'Prediction Log'!$H296, "Y", IF(AND('Prediction Log'!$M296='Prediction Log'!$H296, ABS((-1*'Prediction Log'!$P296))&gt;ABS('Prediction Log'!$D296)), "Y", IF('Prediction Log'!$D296='Prediction Log'!$P296, "PUSH", "N"))))</f>
        <v/>
      </c>
      <c r="R296" s="52" t="str">
        <f>IF(ISBLANK('Prediction Log'!$N296), "",IF('Prediction Log'!$P296&lt;'Prediction Log'!$D296, "Y", IF('Prediction Log'!$P296='Prediction Log'!$D296, "PUSH", "N")))</f>
        <v/>
      </c>
      <c r="S296" s="52" t="str">
        <f>IF(ISBLANK('Prediction Log'!$N296), "",IF('Prediction Log'!$P296&lt;'Prediction Log'!$E296, "Y", IF('Prediction Log'!$P296='Prediction Log'!$E296, "PUSH", "N")))</f>
        <v/>
      </c>
      <c r="T296" s="53" t="str">
        <f>IF(ISBLANK('Prediction Log'!$N296),"",IF('Prediction Log'!$M296='Prediction Log'!$H296, "Y", "N"))</f>
        <v/>
      </c>
      <c r="U296" s="53" t="str">
        <f>Table3[[#This Row],[Home Team Covered Market]]</f>
        <v/>
      </c>
      <c r="V296" s="53" t="str">
        <f>IF(ISBLANK('Prediction Log'!$N296), "",IF(AND('Prediction Log'!$T296="Y", 'Prediction Log'!$U296="Y"), "Y", "N"))</f>
        <v/>
      </c>
      <c r="W296" s="54" t="str">
        <f>IF(ISBLANK('Prediction Log'!$N296),"",IF('Prediction Log'!$M296='Prediction Log'!$I296, "Y", "N"))</f>
        <v/>
      </c>
      <c r="X296" s="54" t="str">
        <f>IF(ISBLANK('Prediction Log'!$N296), "", IF(Table3[[#This Row],[Home Team Covered Market]]=Games!H296, "Y", "N"))</f>
        <v/>
      </c>
      <c r="Y296" s="55" t="str">
        <f>IF(ISBLANK('Prediction Log'!$N296), "",IF('Prediction Log'!$J296='Prediction Log'!$M296, "Y", "N"))</f>
        <v/>
      </c>
      <c r="Z296" s="54" t="str">
        <f>IF(ISBLANK('Prediction Log'!$N296), "",IF('Prediction Log'!$I296&lt;&gt;'Prediction Log'!$M296, "N",IF(AND('Prediction Log'!$E296&gt;0, 'Prediction Log'!$P296&gt;'Prediction Log'!$E296, 'Prediction Log'!$I296='Prediction Log'!$C296), "Y", IF(AND('Prediction Log'!$E296&lt;0, 'Prediction Log'!$P296&lt;'Prediction Log'!$E296,'Prediction Log'!$I296='Prediction Log'!$B296 ), "Y", IF('Prediction Log'!$P296='Prediction Log'!$E296, "PUSH", "N")))))</f>
        <v/>
      </c>
      <c r="AA296" s="54" t="str">
        <f>IF(ISBLANK('Prediction Log'!$N296), "",IF(AND('Prediction Log'!$W296="Y", 'Prediction Log'!$X296="Y"), "Y", "N"))</f>
        <v/>
      </c>
      <c r="AB296" s="53" t="str">
        <f>IF(ISBLANK('Prediction Log'!$N296), "",IF('Prediction Log'!$D296&gt;0, 'Prediction Log'!$P296-'Prediction Log'!$D296, IF('Prediction Log'!$D296&lt;0, -'Prediction Log'!$P296+'Prediction Log'!$D296, "NA")))</f>
        <v/>
      </c>
      <c r="AC296" s="53" t="str">
        <f>IF(ISBLANK('Prediction Log'!$N296), "",ABS('Prediction Log'!$AB296))</f>
        <v/>
      </c>
      <c r="AD296" s="54" t="str">
        <f>IF(ISBLANK('Prediction Log'!$N296), "",IF('Prediction Log'!$E296&gt;0, 'Prediction Log'!$P296-'Prediction Log'!$E296, IF('Prediction Log'!$E296&lt;0, -'Prediction Log'!$P296+'Prediction Log'!$E296, "NA")))</f>
        <v/>
      </c>
      <c r="AE296" s="54" t="str">
        <f>IF(ISBLANK('Prediction Log'!$N296), "",ABS('Prediction Log'!$AD296))</f>
        <v/>
      </c>
    </row>
    <row r="297" spans="1:31" x14ac:dyDescent="0.45">
      <c r="A297" s="56" t="str">
        <f>IF(ISBLANK(Games!$B297), "",Games!A297)</f>
        <v/>
      </c>
      <c r="B297" s="56" t="str">
        <f>IF(ISBLANK(Games!$B297), "",Games!B297)</f>
        <v/>
      </c>
      <c r="C297" s="56" t="str">
        <f>IF(ISBLANK(Games!$B297), "",Games!C297)</f>
        <v/>
      </c>
      <c r="D297" s="57" t="str">
        <f>IF(ISBLANK(Games!$B297), "",Games!D297)</f>
        <v/>
      </c>
      <c r="E297" s="57" t="str">
        <f>IF(ISBLANK(Games!$B297), "",Games!E297)</f>
        <v/>
      </c>
      <c r="F297" s="45">
        <f>'Calc - Win Probability'!N297</f>
        <v>0</v>
      </c>
      <c r="G297" s="23" t="str">
        <f>Games!H297</f>
        <v/>
      </c>
      <c r="H297" s="46" t="str">
        <f>IF(ISBLANK(Games!B297), "", IF('Prediction Log'!$D297&lt;0, 'Prediction Log'!$B297, 'Prediction Log'!$C297))</f>
        <v/>
      </c>
      <c r="I297" s="47" t="str">
        <f>IF(ISBLANK(Games!$B297), "",Games!F297)</f>
        <v/>
      </c>
      <c r="J297" s="47" t="str">
        <f>IF('Prediction Log'!$F297&gt;0.5, 'Prediction Log'!$B297, IF('Prediction Log'!$F297&lt;0.5, 'Prediction Log'!$C297, "PICK"))</f>
        <v/>
      </c>
      <c r="K297" s="48" t="str">
        <f>IF(ISBLANK(Games!B297), "",IF('Prediction Log'!$J297='Prediction Log'!$B297, 'Prediction Log'!$F297, 1-'Prediction Log'!$F297))</f>
        <v/>
      </c>
      <c r="L297" s="49" t="str">
        <f>IF(ISBLANK(Games!$B297), "",Games!I297)</f>
        <v/>
      </c>
      <c r="M297" s="60" t="str">
        <f>IF(ISBLANK(Table3[[#This Row],[Home Final]]), "",IF(Table3[[#This Row],[Home Final]]&gt;Table3[[#This Row],[Away Final]],Table3[[#This Row],[Home]],Table3[[#This Row],[Away]]))</f>
        <v/>
      </c>
      <c r="N297" s="50"/>
      <c r="O297" s="50"/>
      <c r="P297" s="21" t="str">
        <f>IF(ISBLANK('Prediction Log'!$N297), "",'Prediction Log'!$O297-'Prediction Log'!$N297)</f>
        <v/>
      </c>
      <c r="Q297" s="51" t="str">
        <f>IF(ISBLANK('Prediction Log'!$N297), "",IF('Prediction Log'!$M297&lt;&gt;'Prediction Log'!$H297, "Y", IF(AND('Prediction Log'!$M297='Prediction Log'!$H297, ABS((-1*'Prediction Log'!$P297))&gt;ABS('Prediction Log'!$D297)), "Y", IF('Prediction Log'!$D297='Prediction Log'!$P297, "PUSH", "N"))))</f>
        <v/>
      </c>
      <c r="R297" s="52" t="str">
        <f>IF(ISBLANK('Prediction Log'!$N297), "",IF('Prediction Log'!$P297&lt;'Prediction Log'!$D297, "Y", IF('Prediction Log'!$P297='Prediction Log'!$D297, "PUSH", "N")))</f>
        <v/>
      </c>
      <c r="S297" s="52" t="str">
        <f>IF(ISBLANK('Prediction Log'!$N297), "",IF('Prediction Log'!$P297&lt;'Prediction Log'!$E297, "Y", IF('Prediction Log'!$P297='Prediction Log'!$E297, "PUSH", "N")))</f>
        <v/>
      </c>
      <c r="T297" s="53" t="str">
        <f>IF(ISBLANK('Prediction Log'!$N297),"",IF('Prediction Log'!$M297='Prediction Log'!$H297, "Y", "N"))</f>
        <v/>
      </c>
      <c r="U297" s="53" t="str">
        <f>Table3[[#This Row],[Home Team Covered Market]]</f>
        <v/>
      </c>
      <c r="V297" s="53" t="str">
        <f>IF(ISBLANK('Prediction Log'!$N297), "",IF(AND('Prediction Log'!$T297="Y", 'Prediction Log'!$U297="Y"), "Y", "N"))</f>
        <v/>
      </c>
      <c r="W297" s="54" t="str">
        <f>IF(ISBLANK('Prediction Log'!$N297),"",IF('Prediction Log'!$M297='Prediction Log'!$I297, "Y", "N"))</f>
        <v/>
      </c>
      <c r="X297" s="54" t="str">
        <f>IF(ISBLANK('Prediction Log'!$N297), "", IF(Table3[[#This Row],[Home Team Covered Market]]=Games!H297, "Y", "N"))</f>
        <v/>
      </c>
      <c r="Y297" s="55" t="str">
        <f>IF(ISBLANK('Prediction Log'!$N297), "",IF('Prediction Log'!$J297='Prediction Log'!$M297, "Y", "N"))</f>
        <v/>
      </c>
      <c r="Z297" s="54" t="str">
        <f>IF(ISBLANK('Prediction Log'!$N297), "",IF('Prediction Log'!$I297&lt;&gt;'Prediction Log'!$M297, "N",IF(AND('Prediction Log'!$E297&gt;0, 'Prediction Log'!$P297&gt;'Prediction Log'!$E297, 'Prediction Log'!$I297='Prediction Log'!$C297), "Y", IF(AND('Prediction Log'!$E297&lt;0, 'Prediction Log'!$P297&lt;'Prediction Log'!$E297,'Prediction Log'!$I297='Prediction Log'!$B297 ), "Y", IF('Prediction Log'!$P297='Prediction Log'!$E297, "PUSH", "N")))))</f>
        <v/>
      </c>
      <c r="AA297" s="54" t="str">
        <f>IF(ISBLANK('Prediction Log'!$N297), "",IF(AND('Prediction Log'!$W297="Y", 'Prediction Log'!$X297="Y"), "Y", "N"))</f>
        <v/>
      </c>
      <c r="AB297" s="53" t="str">
        <f>IF(ISBLANK('Prediction Log'!$N297), "",IF('Prediction Log'!$D297&gt;0, 'Prediction Log'!$P297-'Prediction Log'!$D297, IF('Prediction Log'!$D297&lt;0, -'Prediction Log'!$P297+'Prediction Log'!$D297, "NA")))</f>
        <v/>
      </c>
      <c r="AC297" s="53" t="str">
        <f>IF(ISBLANK('Prediction Log'!$N297), "",ABS('Prediction Log'!$AB297))</f>
        <v/>
      </c>
      <c r="AD297" s="54" t="str">
        <f>IF(ISBLANK('Prediction Log'!$N297), "",IF('Prediction Log'!$E297&gt;0, 'Prediction Log'!$P297-'Prediction Log'!$E297, IF('Prediction Log'!$E297&lt;0, -'Prediction Log'!$P297+'Prediction Log'!$E297, "NA")))</f>
        <v/>
      </c>
      <c r="AE297" s="54" t="str">
        <f>IF(ISBLANK('Prediction Log'!$N297), "",ABS('Prediction Log'!$AD297))</f>
        <v/>
      </c>
    </row>
    <row r="298" spans="1:31" x14ac:dyDescent="0.45">
      <c r="A298" s="43" t="str">
        <f>IF(ISBLANK(Games!$B298), "",Games!A298)</f>
        <v/>
      </c>
      <c r="B298" s="43" t="str">
        <f>IF(ISBLANK(Games!$B298), "",Games!B298)</f>
        <v/>
      </c>
      <c r="C298" s="43" t="str">
        <f>IF(ISBLANK(Games!$B298), "",Games!C298)</f>
        <v/>
      </c>
      <c r="D298" s="44" t="str">
        <f>IF(ISBLANK(Games!$B298), "",Games!D298)</f>
        <v/>
      </c>
      <c r="E298" s="44" t="str">
        <f>IF(ISBLANK(Games!$B298), "",Games!E298)</f>
        <v/>
      </c>
      <c r="F298" s="45">
        <f>'Calc - Win Probability'!N298</f>
        <v>0</v>
      </c>
      <c r="G298" s="23" t="str">
        <f>Games!H298</f>
        <v/>
      </c>
      <c r="H298" s="46" t="str">
        <f>IF(ISBLANK(Games!B298), "", IF('Prediction Log'!$D298&lt;0, 'Prediction Log'!$B298, 'Prediction Log'!$C298))</f>
        <v/>
      </c>
      <c r="I298" s="47" t="str">
        <f>IF(ISBLANK(Games!$B298), "",Games!F298)</f>
        <v/>
      </c>
      <c r="J298" s="47" t="str">
        <f>IF('Prediction Log'!$F298&gt;0.5, 'Prediction Log'!$B298, IF('Prediction Log'!$F298&lt;0.5, 'Prediction Log'!$C298, "PICK"))</f>
        <v/>
      </c>
      <c r="K298" s="48" t="str">
        <f>IF(ISBLANK(Games!B298), "",IF('Prediction Log'!$J298='Prediction Log'!$B298, 'Prediction Log'!$F298, 1-'Prediction Log'!$F298))</f>
        <v/>
      </c>
      <c r="L298" s="49" t="str">
        <f>IF(ISBLANK(Games!$B298), "",Games!I298)</f>
        <v/>
      </c>
      <c r="M298" s="60" t="str">
        <f>IF(ISBLANK(Table3[[#This Row],[Home Final]]), "",IF(Table3[[#This Row],[Home Final]]&gt;Table3[[#This Row],[Away Final]],Table3[[#This Row],[Home]],Table3[[#This Row],[Away]]))</f>
        <v/>
      </c>
      <c r="N298" s="50"/>
      <c r="O298" s="50"/>
      <c r="P298" s="21" t="str">
        <f>IF(ISBLANK('Prediction Log'!$N298), "",'Prediction Log'!$O298-'Prediction Log'!$N298)</f>
        <v/>
      </c>
      <c r="Q298" s="51" t="str">
        <f>IF(ISBLANK('Prediction Log'!$N298), "",IF('Prediction Log'!$M298&lt;&gt;'Prediction Log'!$H298, "Y", IF(AND('Prediction Log'!$M298='Prediction Log'!$H298, ABS((-1*'Prediction Log'!$P298))&gt;ABS('Prediction Log'!$D298)), "Y", IF('Prediction Log'!$D298='Prediction Log'!$P298, "PUSH", "N"))))</f>
        <v/>
      </c>
      <c r="R298" s="52" t="str">
        <f>IF(ISBLANK('Prediction Log'!$N298), "",IF('Prediction Log'!$P298&lt;'Prediction Log'!$D298, "Y", IF('Prediction Log'!$P298='Prediction Log'!$D298, "PUSH", "N")))</f>
        <v/>
      </c>
      <c r="S298" s="52" t="str">
        <f>IF(ISBLANK('Prediction Log'!$N298), "",IF('Prediction Log'!$P298&lt;'Prediction Log'!$E298, "Y", IF('Prediction Log'!$P298='Prediction Log'!$E298, "PUSH", "N")))</f>
        <v/>
      </c>
      <c r="T298" s="53" t="str">
        <f>IF(ISBLANK('Prediction Log'!$N298),"",IF('Prediction Log'!$M298='Prediction Log'!$H298, "Y", "N"))</f>
        <v/>
      </c>
      <c r="U298" s="53" t="str">
        <f>Table3[[#This Row],[Home Team Covered Market]]</f>
        <v/>
      </c>
      <c r="V298" s="53" t="str">
        <f>IF(ISBLANK('Prediction Log'!$N298), "",IF(AND('Prediction Log'!$T298="Y", 'Prediction Log'!$U298="Y"), "Y", "N"))</f>
        <v/>
      </c>
      <c r="W298" s="54" t="str">
        <f>IF(ISBLANK('Prediction Log'!$N298),"",IF('Prediction Log'!$M298='Prediction Log'!$I298, "Y", "N"))</f>
        <v/>
      </c>
      <c r="X298" s="54" t="str">
        <f>IF(ISBLANK('Prediction Log'!$N298), "", IF(Table3[[#This Row],[Home Team Covered Market]]=Games!H298, "Y", "N"))</f>
        <v/>
      </c>
      <c r="Y298" s="55" t="str">
        <f>IF(ISBLANK('Prediction Log'!$N298), "",IF('Prediction Log'!$J298='Prediction Log'!$M298, "Y", "N"))</f>
        <v/>
      </c>
      <c r="Z298" s="54" t="str">
        <f>IF(ISBLANK('Prediction Log'!$N298), "",IF('Prediction Log'!$I298&lt;&gt;'Prediction Log'!$M298, "N",IF(AND('Prediction Log'!$E298&gt;0, 'Prediction Log'!$P298&gt;'Prediction Log'!$E298, 'Prediction Log'!$I298='Prediction Log'!$C298), "Y", IF(AND('Prediction Log'!$E298&lt;0, 'Prediction Log'!$P298&lt;'Prediction Log'!$E298,'Prediction Log'!$I298='Prediction Log'!$B298 ), "Y", IF('Prediction Log'!$P298='Prediction Log'!$E298, "PUSH", "N")))))</f>
        <v/>
      </c>
      <c r="AA298" s="54" t="str">
        <f>IF(ISBLANK('Prediction Log'!$N298), "",IF(AND('Prediction Log'!$W298="Y", 'Prediction Log'!$X298="Y"), "Y", "N"))</f>
        <v/>
      </c>
      <c r="AB298" s="53" t="str">
        <f>IF(ISBLANK('Prediction Log'!$N298), "",IF('Prediction Log'!$D298&gt;0, 'Prediction Log'!$P298-'Prediction Log'!$D298, IF('Prediction Log'!$D298&lt;0, -'Prediction Log'!$P298+'Prediction Log'!$D298, "NA")))</f>
        <v/>
      </c>
      <c r="AC298" s="53" t="str">
        <f>IF(ISBLANK('Prediction Log'!$N298), "",ABS('Prediction Log'!$AB298))</f>
        <v/>
      </c>
      <c r="AD298" s="54" t="str">
        <f>IF(ISBLANK('Prediction Log'!$N298), "",IF('Prediction Log'!$E298&gt;0, 'Prediction Log'!$P298-'Prediction Log'!$E298, IF('Prediction Log'!$E298&lt;0, -'Prediction Log'!$P298+'Prediction Log'!$E298, "NA")))</f>
        <v/>
      </c>
      <c r="AE298" s="54" t="str">
        <f>IF(ISBLANK('Prediction Log'!$N298), "",ABS('Prediction Log'!$AD298))</f>
        <v/>
      </c>
    </row>
    <row r="299" spans="1:31" x14ac:dyDescent="0.45">
      <c r="A299" s="56" t="str">
        <f>IF(ISBLANK(Games!$B299), "",Games!A299)</f>
        <v/>
      </c>
      <c r="B299" s="56" t="str">
        <f>IF(ISBLANK(Games!$B299), "",Games!B299)</f>
        <v/>
      </c>
      <c r="C299" s="56" t="str">
        <f>IF(ISBLANK(Games!$B299), "",Games!C299)</f>
        <v/>
      </c>
      <c r="D299" s="57" t="str">
        <f>IF(ISBLANK(Games!$B299), "",Games!D299)</f>
        <v/>
      </c>
      <c r="E299" s="57" t="str">
        <f>IF(ISBLANK(Games!$B299), "",Games!E299)</f>
        <v/>
      </c>
      <c r="F299" s="45">
        <f>'Calc - Win Probability'!N299</f>
        <v>0</v>
      </c>
      <c r="G299" s="23" t="str">
        <f>Games!H299</f>
        <v/>
      </c>
      <c r="H299" s="46" t="str">
        <f>IF(ISBLANK(Games!B299), "", IF('Prediction Log'!$D299&lt;0, 'Prediction Log'!$B299, 'Prediction Log'!$C299))</f>
        <v/>
      </c>
      <c r="I299" s="47" t="str">
        <f>IF(ISBLANK(Games!$B299), "",Games!F299)</f>
        <v/>
      </c>
      <c r="J299" s="47" t="str">
        <f>IF('Prediction Log'!$F299&gt;0.5, 'Prediction Log'!$B299, IF('Prediction Log'!$F299&lt;0.5, 'Prediction Log'!$C299, "PICK"))</f>
        <v/>
      </c>
      <c r="K299" s="48" t="str">
        <f>IF(ISBLANK(Games!B299), "",IF('Prediction Log'!$J299='Prediction Log'!$B299, 'Prediction Log'!$F299, 1-'Prediction Log'!$F299))</f>
        <v/>
      </c>
      <c r="L299" s="49" t="str">
        <f>IF(ISBLANK(Games!$B299), "",Games!I299)</f>
        <v/>
      </c>
      <c r="M299" s="60" t="str">
        <f>IF(ISBLANK(Table3[[#This Row],[Home Final]]), "",IF(Table3[[#This Row],[Home Final]]&gt;Table3[[#This Row],[Away Final]],Table3[[#This Row],[Home]],Table3[[#This Row],[Away]]))</f>
        <v/>
      </c>
      <c r="N299" s="50"/>
      <c r="O299" s="50"/>
      <c r="P299" s="21" t="str">
        <f>IF(ISBLANK('Prediction Log'!$N299), "",'Prediction Log'!$O299-'Prediction Log'!$N299)</f>
        <v/>
      </c>
      <c r="Q299" s="51" t="str">
        <f>IF(ISBLANK('Prediction Log'!$N299), "",IF('Prediction Log'!$M299&lt;&gt;'Prediction Log'!$H299, "Y", IF(AND('Prediction Log'!$M299='Prediction Log'!$H299, ABS((-1*'Prediction Log'!$P299))&gt;ABS('Prediction Log'!$D299)), "Y", IF('Prediction Log'!$D299='Prediction Log'!$P299, "PUSH", "N"))))</f>
        <v/>
      </c>
      <c r="R299" s="52" t="str">
        <f>IF(ISBLANK('Prediction Log'!$N299), "",IF('Prediction Log'!$P299&lt;'Prediction Log'!$D299, "Y", IF('Prediction Log'!$P299='Prediction Log'!$D299, "PUSH", "N")))</f>
        <v/>
      </c>
      <c r="S299" s="52" t="str">
        <f>IF(ISBLANK('Prediction Log'!$N299), "",IF('Prediction Log'!$P299&lt;'Prediction Log'!$E299, "Y", IF('Prediction Log'!$P299='Prediction Log'!$E299, "PUSH", "N")))</f>
        <v/>
      </c>
      <c r="T299" s="53" t="str">
        <f>IF(ISBLANK('Prediction Log'!$N299),"",IF('Prediction Log'!$M299='Prediction Log'!$H299, "Y", "N"))</f>
        <v/>
      </c>
      <c r="U299" s="53" t="str">
        <f>Table3[[#This Row],[Home Team Covered Market]]</f>
        <v/>
      </c>
      <c r="V299" s="53" t="str">
        <f>IF(ISBLANK('Prediction Log'!$N299), "",IF(AND('Prediction Log'!$T299="Y", 'Prediction Log'!$U299="Y"), "Y", "N"))</f>
        <v/>
      </c>
      <c r="W299" s="54" t="str">
        <f>IF(ISBLANK('Prediction Log'!$N299),"",IF('Prediction Log'!$M299='Prediction Log'!$I299, "Y", "N"))</f>
        <v/>
      </c>
      <c r="X299" s="54" t="str">
        <f>IF(ISBLANK('Prediction Log'!$N299), "", IF(Table3[[#This Row],[Home Team Covered Market]]=Games!H299, "Y", "N"))</f>
        <v/>
      </c>
      <c r="Y299" s="55" t="str">
        <f>IF(ISBLANK('Prediction Log'!$N299), "",IF('Prediction Log'!$J299='Prediction Log'!$M299, "Y", "N"))</f>
        <v/>
      </c>
      <c r="Z299" s="54" t="str">
        <f>IF(ISBLANK('Prediction Log'!$N299), "",IF('Prediction Log'!$I299&lt;&gt;'Prediction Log'!$M299, "N",IF(AND('Prediction Log'!$E299&gt;0, 'Prediction Log'!$P299&gt;'Prediction Log'!$E299, 'Prediction Log'!$I299='Prediction Log'!$C299), "Y", IF(AND('Prediction Log'!$E299&lt;0, 'Prediction Log'!$P299&lt;'Prediction Log'!$E299,'Prediction Log'!$I299='Prediction Log'!$B299 ), "Y", IF('Prediction Log'!$P299='Prediction Log'!$E299, "PUSH", "N")))))</f>
        <v/>
      </c>
      <c r="AA299" s="54" t="str">
        <f>IF(ISBLANK('Prediction Log'!$N299), "",IF(AND('Prediction Log'!$W299="Y", 'Prediction Log'!$X299="Y"), "Y", "N"))</f>
        <v/>
      </c>
      <c r="AB299" s="53" t="str">
        <f>IF(ISBLANK('Prediction Log'!$N299), "",IF('Prediction Log'!$D299&gt;0, 'Prediction Log'!$P299-'Prediction Log'!$D299, IF('Prediction Log'!$D299&lt;0, -'Prediction Log'!$P299+'Prediction Log'!$D299, "NA")))</f>
        <v/>
      </c>
      <c r="AC299" s="53" t="str">
        <f>IF(ISBLANK('Prediction Log'!$N299), "",ABS('Prediction Log'!$AB299))</f>
        <v/>
      </c>
      <c r="AD299" s="54" t="str">
        <f>IF(ISBLANK('Prediction Log'!$N299), "",IF('Prediction Log'!$E299&gt;0, 'Prediction Log'!$P299-'Prediction Log'!$E299, IF('Prediction Log'!$E299&lt;0, -'Prediction Log'!$P299+'Prediction Log'!$E299, "NA")))</f>
        <v/>
      </c>
      <c r="AE299" s="54" t="str">
        <f>IF(ISBLANK('Prediction Log'!$N299), "",ABS('Prediction Log'!$AD299))</f>
        <v/>
      </c>
    </row>
    <row r="300" spans="1:31" x14ac:dyDescent="0.45">
      <c r="A300" s="43" t="str">
        <f>IF(ISBLANK(Games!$B300), "",Games!A300)</f>
        <v/>
      </c>
      <c r="B300" s="43" t="str">
        <f>IF(ISBLANK(Games!$B300), "",Games!B300)</f>
        <v/>
      </c>
      <c r="C300" s="43" t="str">
        <f>IF(ISBLANK(Games!$B300), "",Games!C300)</f>
        <v/>
      </c>
      <c r="D300" s="44" t="str">
        <f>IF(ISBLANK(Games!$B300), "",Games!D300)</f>
        <v/>
      </c>
      <c r="E300" s="44" t="str">
        <f>IF(ISBLANK(Games!$B300), "",Games!E300)</f>
        <v/>
      </c>
      <c r="F300" s="45">
        <f>'Calc - Win Probability'!N300</f>
        <v>0</v>
      </c>
      <c r="G300" s="23" t="str">
        <f>Games!H300</f>
        <v/>
      </c>
      <c r="H300" s="46" t="str">
        <f>IF(ISBLANK(Games!B300), "", IF('Prediction Log'!$D300&lt;0, 'Prediction Log'!$B300, 'Prediction Log'!$C300))</f>
        <v/>
      </c>
      <c r="I300" s="47" t="str">
        <f>IF(ISBLANK(Games!$B300), "",Games!F300)</f>
        <v/>
      </c>
      <c r="J300" s="47" t="str">
        <f>IF('Prediction Log'!$F300&gt;0.5, 'Prediction Log'!$B300, IF('Prediction Log'!$F300&lt;0.5, 'Prediction Log'!$C300, "PICK"))</f>
        <v/>
      </c>
      <c r="K300" s="48" t="str">
        <f>IF(ISBLANK(Games!B300), "",IF('Prediction Log'!$J300='Prediction Log'!$B300, 'Prediction Log'!$F300, 1-'Prediction Log'!$F300))</f>
        <v/>
      </c>
      <c r="L300" s="49" t="str">
        <f>IF(ISBLANK(Games!$B300), "",Games!I300)</f>
        <v/>
      </c>
      <c r="M300" s="60" t="str">
        <f>IF(ISBLANK(Table3[[#This Row],[Home Final]]), "",IF(Table3[[#This Row],[Home Final]]&gt;Table3[[#This Row],[Away Final]],Table3[[#This Row],[Home]],Table3[[#This Row],[Away]]))</f>
        <v/>
      </c>
      <c r="N300" s="50"/>
      <c r="O300" s="50"/>
      <c r="P300" s="21" t="str">
        <f>IF(ISBLANK('Prediction Log'!$N300), "",'Prediction Log'!$O300-'Prediction Log'!$N300)</f>
        <v/>
      </c>
      <c r="Q300" s="51" t="str">
        <f>IF(ISBLANK('Prediction Log'!$N300), "",IF('Prediction Log'!$M300&lt;&gt;'Prediction Log'!$H300, "Y", IF(AND('Prediction Log'!$M300='Prediction Log'!$H300, ABS((-1*'Prediction Log'!$P300))&gt;ABS('Prediction Log'!$D300)), "Y", IF('Prediction Log'!$D300='Prediction Log'!$P300, "PUSH", "N"))))</f>
        <v/>
      </c>
      <c r="R300" s="52" t="str">
        <f>IF(ISBLANK('Prediction Log'!$N300), "",IF('Prediction Log'!$P300&lt;'Prediction Log'!$D300, "Y", IF('Prediction Log'!$P300='Prediction Log'!$D300, "PUSH", "N")))</f>
        <v/>
      </c>
      <c r="S300" s="52" t="str">
        <f>IF(ISBLANK('Prediction Log'!$N300), "",IF('Prediction Log'!$P300&lt;'Prediction Log'!$E300, "Y", IF('Prediction Log'!$P300='Prediction Log'!$E300, "PUSH", "N")))</f>
        <v/>
      </c>
      <c r="T300" s="53" t="str">
        <f>IF(ISBLANK('Prediction Log'!$N300),"",IF('Prediction Log'!$M300='Prediction Log'!$H300, "Y", "N"))</f>
        <v/>
      </c>
      <c r="U300" s="53" t="str">
        <f>Table3[[#This Row],[Home Team Covered Market]]</f>
        <v/>
      </c>
      <c r="V300" s="53" t="str">
        <f>IF(ISBLANK('Prediction Log'!$N300), "",IF(AND('Prediction Log'!$T300="Y", 'Prediction Log'!$U300="Y"), "Y", "N"))</f>
        <v/>
      </c>
      <c r="W300" s="54" t="str">
        <f>IF(ISBLANK('Prediction Log'!$N300),"",IF('Prediction Log'!$M300='Prediction Log'!$I300, "Y", "N"))</f>
        <v/>
      </c>
      <c r="X300" s="54" t="str">
        <f>IF(ISBLANK('Prediction Log'!$N300), "", IF(Table3[[#This Row],[Home Team Covered Market]]=Games!H300, "Y", "N"))</f>
        <v/>
      </c>
      <c r="Y300" s="55" t="str">
        <f>IF(ISBLANK('Prediction Log'!$N300), "",IF('Prediction Log'!$J300='Prediction Log'!$M300, "Y", "N"))</f>
        <v/>
      </c>
      <c r="Z300" s="54" t="str">
        <f>IF(ISBLANK('Prediction Log'!$N300), "",IF('Prediction Log'!$I300&lt;&gt;'Prediction Log'!$M300, "N",IF(AND('Prediction Log'!$E300&gt;0, 'Prediction Log'!$P300&gt;'Prediction Log'!$E300, 'Prediction Log'!$I300='Prediction Log'!$C300), "Y", IF(AND('Prediction Log'!$E300&lt;0, 'Prediction Log'!$P300&lt;'Prediction Log'!$E300,'Prediction Log'!$I300='Prediction Log'!$B300 ), "Y", IF('Prediction Log'!$P300='Prediction Log'!$E300, "PUSH", "N")))))</f>
        <v/>
      </c>
      <c r="AA300" s="54" t="str">
        <f>IF(ISBLANK('Prediction Log'!$N300), "",IF(AND('Prediction Log'!$W300="Y", 'Prediction Log'!$X300="Y"), "Y", "N"))</f>
        <v/>
      </c>
      <c r="AB300" s="53" t="str">
        <f>IF(ISBLANK('Prediction Log'!$N300), "",IF('Prediction Log'!$D300&gt;0, 'Prediction Log'!$P300-'Prediction Log'!$D300, IF('Prediction Log'!$D300&lt;0, -'Prediction Log'!$P300+'Prediction Log'!$D300, "NA")))</f>
        <v/>
      </c>
      <c r="AC300" s="53" t="str">
        <f>IF(ISBLANK('Prediction Log'!$N300), "",ABS('Prediction Log'!$AB300))</f>
        <v/>
      </c>
      <c r="AD300" s="54" t="str">
        <f>IF(ISBLANK('Prediction Log'!$N300), "",IF('Prediction Log'!$E300&gt;0, 'Prediction Log'!$P300-'Prediction Log'!$E300, IF('Prediction Log'!$E300&lt;0, -'Prediction Log'!$P300+'Prediction Log'!$E300, "NA")))</f>
        <v/>
      </c>
      <c r="AE300" s="54" t="str">
        <f>IF(ISBLANK('Prediction Log'!$N300), "",ABS('Prediction Log'!$AD300))</f>
        <v/>
      </c>
    </row>
    <row r="301" spans="1:31" x14ac:dyDescent="0.45">
      <c r="A301" s="56" t="str">
        <f>IF(ISBLANK(Games!$B301), "",Games!A301)</f>
        <v/>
      </c>
      <c r="B301" s="56" t="str">
        <f>IF(ISBLANK(Games!$B301), "",Games!B301)</f>
        <v/>
      </c>
      <c r="C301" s="56" t="str">
        <f>IF(ISBLANK(Games!$B301), "",Games!C301)</f>
        <v/>
      </c>
      <c r="D301" s="57" t="str">
        <f>IF(ISBLANK(Games!$B301), "",Games!D301)</f>
        <v/>
      </c>
      <c r="E301" s="57" t="str">
        <f>IF(ISBLANK(Games!$B301), "",Games!E301)</f>
        <v/>
      </c>
      <c r="F301" s="45">
        <f>'Calc - Win Probability'!N301</f>
        <v>0</v>
      </c>
      <c r="G301" s="23" t="str">
        <f>Games!H301</f>
        <v/>
      </c>
      <c r="H301" s="46" t="str">
        <f>IF(ISBLANK(Games!B301), "", IF('Prediction Log'!$D301&lt;0, 'Prediction Log'!$B301, 'Prediction Log'!$C301))</f>
        <v/>
      </c>
      <c r="I301" s="47" t="str">
        <f>IF(ISBLANK(Games!$B301), "",Games!F301)</f>
        <v/>
      </c>
      <c r="J301" s="47" t="str">
        <f>IF('Prediction Log'!$F301&gt;0.5, 'Prediction Log'!$B301, IF('Prediction Log'!$F301&lt;0.5, 'Prediction Log'!$C301, "PICK"))</f>
        <v/>
      </c>
      <c r="K301" s="48" t="str">
        <f>IF(ISBLANK(Games!B301), "",IF('Prediction Log'!$J301='Prediction Log'!$B301, 'Prediction Log'!$F301, 1-'Prediction Log'!$F301))</f>
        <v/>
      </c>
      <c r="L301" s="49" t="str">
        <f>IF(ISBLANK(Games!$B301), "",Games!I301)</f>
        <v/>
      </c>
      <c r="M301" s="60" t="str">
        <f>IF(ISBLANK(Table3[[#This Row],[Home Final]]), "",IF(Table3[[#This Row],[Home Final]]&gt;Table3[[#This Row],[Away Final]],Table3[[#This Row],[Home]],Table3[[#This Row],[Away]]))</f>
        <v/>
      </c>
      <c r="N301" s="50"/>
      <c r="O301" s="50"/>
      <c r="P301" s="21" t="str">
        <f>IF(ISBLANK('Prediction Log'!$N301), "",'Prediction Log'!$O301-'Prediction Log'!$N301)</f>
        <v/>
      </c>
      <c r="Q301" s="51" t="str">
        <f>IF(ISBLANK('Prediction Log'!$N301), "",IF('Prediction Log'!$M301&lt;&gt;'Prediction Log'!$H301, "Y", IF(AND('Prediction Log'!$M301='Prediction Log'!$H301, ABS((-1*'Prediction Log'!$P301))&gt;ABS('Prediction Log'!$D301)), "Y", IF('Prediction Log'!$D301='Prediction Log'!$P301, "PUSH", "N"))))</f>
        <v/>
      </c>
      <c r="R301" s="52" t="str">
        <f>IF(ISBLANK('Prediction Log'!$N301), "",IF('Prediction Log'!$P301&lt;'Prediction Log'!$D301, "Y", IF('Prediction Log'!$P301='Prediction Log'!$D301, "PUSH", "N")))</f>
        <v/>
      </c>
      <c r="S301" s="52" t="str">
        <f>IF(ISBLANK('Prediction Log'!$N301), "",IF('Prediction Log'!$P301&lt;'Prediction Log'!$E301, "Y", IF('Prediction Log'!$P301='Prediction Log'!$E301, "PUSH", "N")))</f>
        <v/>
      </c>
      <c r="T301" s="53" t="str">
        <f>IF(ISBLANK('Prediction Log'!$N301),"",IF('Prediction Log'!$M301='Prediction Log'!$H301, "Y", "N"))</f>
        <v/>
      </c>
      <c r="U301" s="53" t="str">
        <f>Table3[[#This Row],[Home Team Covered Market]]</f>
        <v/>
      </c>
      <c r="V301" s="53" t="str">
        <f>IF(ISBLANK('Prediction Log'!$N301), "",IF(AND('Prediction Log'!$T301="Y", 'Prediction Log'!$U301="Y"), "Y", "N"))</f>
        <v/>
      </c>
      <c r="W301" s="54" t="str">
        <f>IF(ISBLANK('Prediction Log'!$N301),"",IF('Prediction Log'!$M301='Prediction Log'!$I301, "Y", "N"))</f>
        <v/>
      </c>
      <c r="X301" s="54" t="str">
        <f>IF(ISBLANK('Prediction Log'!$N301), "", IF(Table3[[#This Row],[Home Team Covered Market]]=Games!H301, "Y", "N"))</f>
        <v/>
      </c>
      <c r="Y301" s="55" t="str">
        <f>IF(ISBLANK('Prediction Log'!$N301), "",IF('Prediction Log'!$J301='Prediction Log'!$M301, "Y", "N"))</f>
        <v/>
      </c>
      <c r="Z301" s="54" t="str">
        <f>IF(ISBLANK('Prediction Log'!$N301), "",IF('Prediction Log'!$I301&lt;&gt;'Prediction Log'!$M301, "N",IF(AND('Prediction Log'!$E301&gt;0, 'Prediction Log'!$P301&gt;'Prediction Log'!$E301, 'Prediction Log'!$I301='Prediction Log'!$C301), "Y", IF(AND('Prediction Log'!$E301&lt;0, 'Prediction Log'!$P301&lt;'Prediction Log'!$E301,'Prediction Log'!$I301='Prediction Log'!$B301 ), "Y", IF('Prediction Log'!$P301='Prediction Log'!$E301, "PUSH", "N")))))</f>
        <v/>
      </c>
      <c r="AA301" s="54" t="str">
        <f>IF(ISBLANK('Prediction Log'!$N301), "",IF(AND('Prediction Log'!$W301="Y", 'Prediction Log'!$X301="Y"), "Y", "N"))</f>
        <v/>
      </c>
      <c r="AB301" s="53" t="str">
        <f>IF(ISBLANK('Prediction Log'!$N301), "",IF('Prediction Log'!$D301&gt;0, 'Prediction Log'!$P301-'Prediction Log'!$D301, IF('Prediction Log'!$D301&lt;0, -'Prediction Log'!$P301+'Prediction Log'!$D301, "NA")))</f>
        <v/>
      </c>
      <c r="AC301" s="53" t="str">
        <f>IF(ISBLANK('Prediction Log'!$N301), "",ABS('Prediction Log'!$AB301))</f>
        <v/>
      </c>
      <c r="AD301" s="54" t="str">
        <f>IF(ISBLANK('Prediction Log'!$N301), "",IF('Prediction Log'!$E301&gt;0, 'Prediction Log'!$P301-'Prediction Log'!$E301, IF('Prediction Log'!$E301&lt;0, -'Prediction Log'!$P301+'Prediction Log'!$E301, "NA")))</f>
        <v/>
      </c>
      <c r="AE301" s="54" t="str">
        <f>IF(ISBLANK('Prediction Log'!$N301), "",ABS('Prediction Log'!$AD301))</f>
        <v/>
      </c>
    </row>
    <row r="302" spans="1:31" x14ac:dyDescent="0.45">
      <c r="A302" s="43" t="str">
        <f>IF(ISBLANK(Games!$B302), "",Games!A302)</f>
        <v/>
      </c>
      <c r="B302" s="43" t="str">
        <f>IF(ISBLANK(Games!$B302), "",Games!B302)</f>
        <v/>
      </c>
      <c r="C302" s="43" t="str">
        <f>IF(ISBLANK(Games!$B302), "",Games!C302)</f>
        <v/>
      </c>
      <c r="D302" s="44" t="str">
        <f>IF(ISBLANK(Games!$B302), "",Games!D302)</f>
        <v/>
      </c>
      <c r="E302" s="44" t="str">
        <f>IF(ISBLANK(Games!$B302), "",Games!E302)</f>
        <v/>
      </c>
      <c r="F302" s="45">
        <f>'Calc - Win Probability'!N302</f>
        <v>0</v>
      </c>
      <c r="G302" s="23" t="str">
        <f>Games!H302</f>
        <v/>
      </c>
      <c r="H302" s="46" t="str">
        <f>IF(ISBLANK(Games!B302), "", IF('Prediction Log'!$D302&lt;0, 'Prediction Log'!$B302, 'Prediction Log'!$C302))</f>
        <v/>
      </c>
      <c r="I302" s="47" t="str">
        <f>IF(ISBLANK(Games!$B302), "",Games!F302)</f>
        <v/>
      </c>
      <c r="J302" s="47" t="str">
        <f>IF('Prediction Log'!$F302&gt;0.5, 'Prediction Log'!$B302, IF('Prediction Log'!$F302&lt;0.5, 'Prediction Log'!$C302, "PICK"))</f>
        <v/>
      </c>
      <c r="K302" s="48" t="str">
        <f>IF(ISBLANK(Games!B302), "",IF('Prediction Log'!$J302='Prediction Log'!$B302, 'Prediction Log'!$F302, 1-'Prediction Log'!$F302))</f>
        <v/>
      </c>
      <c r="L302" s="49" t="str">
        <f>IF(ISBLANK(Games!$B302), "",Games!I302)</f>
        <v/>
      </c>
      <c r="M302" s="60" t="str">
        <f>IF(ISBLANK(Table3[[#This Row],[Home Final]]), "",IF(Table3[[#This Row],[Home Final]]&gt;Table3[[#This Row],[Away Final]],Table3[[#This Row],[Home]],Table3[[#This Row],[Away]]))</f>
        <v/>
      </c>
      <c r="N302" s="50"/>
      <c r="O302" s="50"/>
      <c r="P302" s="21" t="str">
        <f>IF(ISBLANK('Prediction Log'!$N302), "",'Prediction Log'!$O302-'Prediction Log'!$N302)</f>
        <v/>
      </c>
      <c r="Q302" s="51" t="str">
        <f>IF(ISBLANK('Prediction Log'!$N302), "",IF('Prediction Log'!$M302&lt;&gt;'Prediction Log'!$H302, "Y", IF(AND('Prediction Log'!$M302='Prediction Log'!$H302, ABS((-1*'Prediction Log'!$P302))&gt;ABS('Prediction Log'!$D302)), "Y", IF('Prediction Log'!$D302='Prediction Log'!$P302, "PUSH", "N"))))</f>
        <v/>
      </c>
      <c r="R302" s="52" t="str">
        <f>IF(ISBLANK('Prediction Log'!$N302), "",IF('Prediction Log'!$P302&lt;'Prediction Log'!$D302, "Y", IF('Prediction Log'!$P302='Prediction Log'!$D302, "PUSH", "N")))</f>
        <v/>
      </c>
      <c r="S302" s="52" t="str">
        <f>IF(ISBLANK('Prediction Log'!$N302), "",IF('Prediction Log'!$P302&lt;'Prediction Log'!$E302, "Y", IF('Prediction Log'!$P302='Prediction Log'!$E302, "PUSH", "N")))</f>
        <v/>
      </c>
      <c r="T302" s="53" t="str">
        <f>IF(ISBLANK('Prediction Log'!$N302),"",IF('Prediction Log'!$M302='Prediction Log'!$H302, "Y", "N"))</f>
        <v/>
      </c>
      <c r="U302" s="53" t="str">
        <f>Table3[[#This Row],[Home Team Covered Market]]</f>
        <v/>
      </c>
      <c r="V302" s="53" t="str">
        <f>IF(ISBLANK('Prediction Log'!$N302), "",IF(AND('Prediction Log'!$T302="Y", 'Prediction Log'!$U302="Y"), "Y", "N"))</f>
        <v/>
      </c>
      <c r="W302" s="54" t="str">
        <f>IF(ISBLANK('Prediction Log'!$N302),"",IF('Prediction Log'!$M302='Prediction Log'!$I302, "Y", "N"))</f>
        <v/>
      </c>
      <c r="X302" s="54" t="str">
        <f>IF(ISBLANK('Prediction Log'!$N302), "", IF(Table3[[#This Row],[Home Team Covered Market]]=Games!H302, "Y", "N"))</f>
        <v/>
      </c>
      <c r="Y302" s="55" t="str">
        <f>IF(ISBLANK('Prediction Log'!$N302), "",IF('Prediction Log'!$J302='Prediction Log'!$M302, "Y", "N"))</f>
        <v/>
      </c>
      <c r="Z302" s="54" t="str">
        <f>IF(ISBLANK('Prediction Log'!$N302), "",IF('Prediction Log'!$I302&lt;&gt;'Prediction Log'!$M302, "N",IF(AND('Prediction Log'!$E302&gt;0, 'Prediction Log'!$P302&gt;'Prediction Log'!$E302, 'Prediction Log'!$I302='Prediction Log'!$C302), "Y", IF(AND('Prediction Log'!$E302&lt;0, 'Prediction Log'!$P302&lt;'Prediction Log'!$E302,'Prediction Log'!$I302='Prediction Log'!$B302 ), "Y", IF('Prediction Log'!$P302='Prediction Log'!$E302, "PUSH", "N")))))</f>
        <v/>
      </c>
      <c r="AA302" s="54" t="str">
        <f>IF(ISBLANK('Prediction Log'!$N302), "",IF(AND('Prediction Log'!$W302="Y", 'Prediction Log'!$X302="Y"), "Y", "N"))</f>
        <v/>
      </c>
      <c r="AB302" s="53" t="str">
        <f>IF(ISBLANK('Prediction Log'!$N302), "",IF('Prediction Log'!$D302&gt;0, 'Prediction Log'!$P302-'Prediction Log'!$D302, IF('Prediction Log'!$D302&lt;0, -'Prediction Log'!$P302+'Prediction Log'!$D302, "NA")))</f>
        <v/>
      </c>
      <c r="AC302" s="53" t="str">
        <f>IF(ISBLANK('Prediction Log'!$N302), "",ABS('Prediction Log'!$AB302))</f>
        <v/>
      </c>
      <c r="AD302" s="54" t="str">
        <f>IF(ISBLANK('Prediction Log'!$N302), "",IF('Prediction Log'!$E302&gt;0, 'Prediction Log'!$P302-'Prediction Log'!$E302, IF('Prediction Log'!$E302&lt;0, -'Prediction Log'!$P302+'Prediction Log'!$E302, "NA")))</f>
        <v/>
      </c>
      <c r="AE302" s="54" t="str">
        <f>IF(ISBLANK('Prediction Log'!$N302), "",ABS('Prediction Log'!$AD302))</f>
        <v/>
      </c>
    </row>
    <row r="303" spans="1:31" x14ac:dyDescent="0.45">
      <c r="A303" s="56" t="str">
        <f>IF(ISBLANK(Games!$B303), "",Games!A303)</f>
        <v/>
      </c>
      <c r="B303" s="56" t="str">
        <f>IF(ISBLANK(Games!$B303), "",Games!B303)</f>
        <v/>
      </c>
      <c r="C303" s="56" t="str">
        <f>IF(ISBLANK(Games!$B303), "",Games!C303)</f>
        <v/>
      </c>
      <c r="D303" s="57" t="str">
        <f>IF(ISBLANK(Games!$B303), "",Games!D303)</f>
        <v/>
      </c>
      <c r="E303" s="57" t="str">
        <f>IF(ISBLANK(Games!$B303), "",Games!E303)</f>
        <v/>
      </c>
      <c r="F303" s="45">
        <f>'Calc - Win Probability'!N303</f>
        <v>0</v>
      </c>
      <c r="G303" s="23" t="str">
        <f>Games!H303</f>
        <v/>
      </c>
      <c r="H303" s="46" t="str">
        <f>IF(ISBLANK(Games!B303), "", IF('Prediction Log'!$D303&lt;0, 'Prediction Log'!$B303, 'Prediction Log'!$C303))</f>
        <v/>
      </c>
      <c r="I303" s="47" t="str">
        <f>IF(ISBLANK(Games!$B303), "",Games!F303)</f>
        <v/>
      </c>
      <c r="J303" s="47" t="str">
        <f>IF('Prediction Log'!$F303&gt;0.5, 'Prediction Log'!$B303, IF('Prediction Log'!$F303&lt;0.5, 'Prediction Log'!$C303, "PICK"))</f>
        <v/>
      </c>
      <c r="K303" s="48" t="str">
        <f>IF(ISBLANK(Games!B303), "",IF('Prediction Log'!$J303='Prediction Log'!$B303, 'Prediction Log'!$F303, 1-'Prediction Log'!$F303))</f>
        <v/>
      </c>
      <c r="L303" s="49" t="str">
        <f>IF(ISBLANK(Games!$B303), "",Games!I303)</f>
        <v/>
      </c>
      <c r="M303" s="60" t="str">
        <f>IF(ISBLANK(Table3[[#This Row],[Home Final]]), "",IF(Table3[[#This Row],[Home Final]]&gt;Table3[[#This Row],[Away Final]],Table3[[#This Row],[Home]],Table3[[#This Row],[Away]]))</f>
        <v/>
      </c>
      <c r="N303" s="50"/>
      <c r="O303" s="50"/>
      <c r="P303" s="21" t="str">
        <f>IF(ISBLANK('Prediction Log'!$N303), "",'Prediction Log'!$O303-'Prediction Log'!$N303)</f>
        <v/>
      </c>
      <c r="Q303" s="51" t="str">
        <f>IF(ISBLANK('Prediction Log'!$N303), "",IF('Prediction Log'!$M303&lt;&gt;'Prediction Log'!$H303, "Y", IF(AND('Prediction Log'!$M303='Prediction Log'!$H303, ABS((-1*'Prediction Log'!$P303))&gt;ABS('Prediction Log'!$D303)), "Y", IF('Prediction Log'!$D303='Prediction Log'!$P303, "PUSH", "N"))))</f>
        <v/>
      </c>
      <c r="R303" s="52" t="str">
        <f>IF(ISBLANK('Prediction Log'!$N303), "",IF('Prediction Log'!$P303&lt;'Prediction Log'!$D303, "Y", IF('Prediction Log'!$P303='Prediction Log'!$D303, "PUSH", "N")))</f>
        <v/>
      </c>
      <c r="S303" s="52" t="str">
        <f>IF(ISBLANK('Prediction Log'!$N303), "",IF('Prediction Log'!$P303&lt;'Prediction Log'!$E303, "Y", IF('Prediction Log'!$P303='Prediction Log'!$E303, "PUSH", "N")))</f>
        <v/>
      </c>
      <c r="T303" s="53" t="str">
        <f>IF(ISBLANK('Prediction Log'!$N303),"",IF('Prediction Log'!$M303='Prediction Log'!$H303, "Y", "N"))</f>
        <v/>
      </c>
      <c r="U303" s="53" t="str">
        <f>Table3[[#This Row],[Home Team Covered Market]]</f>
        <v/>
      </c>
      <c r="V303" s="53" t="str">
        <f>IF(ISBLANK('Prediction Log'!$N303), "",IF(AND('Prediction Log'!$T303="Y", 'Prediction Log'!$U303="Y"), "Y", "N"))</f>
        <v/>
      </c>
      <c r="W303" s="54" t="str">
        <f>IF(ISBLANK('Prediction Log'!$N303),"",IF('Prediction Log'!$M303='Prediction Log'!$I303, "Y", "N"))</f>
        <v/>
      </c>
      <c r="X303" s="54" t="str">
        <f>IF(ISBLANK('Prediction Log'!$N303), "", IF(Table3[[#This Row],[Home Team Covered Market]]=Games!H303, "Y", "N"))</f>
        <v/>
      </c>
      <c r="Y303" s="55" t="str">
        <f>IF(ISBLANK('Prediction Log'!$N303), "",IF('Prediction Log'!$J303='Prediction Log'!$M303, "Y", "N"))</f>
        <v/>
      </c>
      <c r="Z303" s="54" t="str">
        <f>IF(ISBLANK('Prediction Log'!$N303), "",IF('Prediction Log'!$I303&lt;&gt;'Prediction Log'!$M303, "N",IF(AND('Prediction Log'!$E303&gt;0, 'Prediction Log'!$P303&gt;'Prediction Log'!$E303, 'Prediction Log'!$I303='Prediction Log'!$C303), "Y", IF(AND('Prediction Log'!$E303&lt;0, 'Prediction Log'!$P303&lt;'Prediction Log'!$E303,'Prediction Log'!$I303='Prediction Log'!$B303 ), "Y", IF('Prediction Log'!$P303='Prediction Log'!$E303, "PUSH", "N")))))</f>
        <v/>
      </c>
      <c r="AA303" s="54" t="str">
        <f>IF(ISBLANK('Prediction Log'!$N303), "",IF(AND('Prediction Log'!$W303="Y", 'Prediction Log'!$X303="Y"), "Y", "N"))</f>
        <v/>
      </c>
      <c r="AB303" s="53" t="str">
        <f>IF(ISBLANK('Prediction Log'!$N303), "",IF('Prediction Log'!$D303&gt;0, 'Prediction Log'!$P303-'Prediction Log'!$D303, IF('Prediction Log'!$D303&lt;0, -'Prediction Log'!$P303+'Prediction Log'!$D303, "NA")))</f>
        <v/>
      </c>
      <c r="AC303" s="53" t="str">
        <f>IF(ISBLANK('Prediction Log'!$N303), "",ABS('Prediction Log'!$AB303))</f>
        <v/>
      </c>
      <c r="AD303" s="54" t="str">
        <f>IF(ISBLANK('Prediction Log'!$N303), "",IF('Prediction Log'!$E303&gt;0, 'Prediction Log'!$P303-'Prediction Log'!$E303, IF('Prediction Log'!$E303&lt;0, -'Prediction Log'!$P303+'Prediction Log'!$E303, "NA")))</f>
        <v/>
      </c>
      <c r="AE303" s="54" t="str">
        <f>IF(ISBLANK('Prediction Log'!$N303), "",ABS('Prediction Log'!$AD303))</f>
        <v/>
      </c>
    </row>
    <row r="304" spans="1:31" x14ac:dyDescent="0.45">
      <c r="A304" s="43" t="str">
        <f>IF(ISBLANK(Games!$B304), "",Games!A304)</f>
        <v/>
      </c>
      <c r="B304" s="43" t="str">
        <f>IF(ISBLANK(Games!$B304), "",Games!B304)</f>
        <v/>
      </c>
      <c r="C304" s="43" t="str">
        <f>IF(ISBLANK(Games!$B304), "",Games!C304)</f>
        <v/>
      </c>
      <c r="D304" s="44" t="str">
        <f>IF(ISBLANK(Games!$B304), "",Games!D304)</f>
        <v/>
      </c>
      <c r="E304" s="44" t="str">
        <f>IF(ISBLANK(Games!$B304), "",Games!E304)</f>
        <v/>
      </c>
      <c r="F304" s="45">
        <f>'Calc - Win Probability'!N304</f>
        <v>0</v>
      </c>
      <c r="G304" s="23" t="str">
        <f>Games!H304</f>
        <v/>
      </c>
      <c r="H304" s="46" t="str">
        <f>IF(ISBLANK(Games!B304), "", IF('Prediction Log'!$D304&lt;0, 'Prediction Log'!$B304, 'Prediction Log'!$C304))</f>
        <v/>
      </c>
      <c r="I304" s="47" t="str">
        <f>IF(ISBLANK(Games!$B304), "",Games!F304)</f>
        <v/>
      </c>
      <c r="J304" s="47" t="str">
        <f>IF('Prediction Log'!$F304&gt;0.5, 'Prediction Log'!$B304, IF('Prediction Log'!$F304&lt;0.5, 'Prediction Log'!$C304, "PICK"))</f>
        <v/>
      </c>
      <c r="K304" s="48" t="str">
        <f>IF(ISBLANK(Games!B304), "",IF('Prediction Log'!$J304='Prediction Log'!$B304, 'Prediction Log'!$F304, 1-'Prediction Log'!$F304))</f>
        <v/>
      </c>
      <c r="L304" s="49" t="str">
        <f>IF(ISBLANK(Games!$B304), "",Games!I304)</f>
        <v/>
      </c>
      <c r="M304" s="60" t="str">
        <f>IF(ISBLANK(Table3[[#This Row],[Home Final]]), "",IF(Table3[[#This Row],[Home Final]]&gt;Table3[[#This Row],[Away Final]],Table3[[#This Row],[Home]],Table3[[#This Row],[Away]]))</f>
        <v/>
      </c>
      <c r="N304" s="50"/>
      <c r="O304" s="50"/>
      <c r="P304" s="21" t="str">
        <f>IF(ISBLANK('Prediction Log'!$N304), "",'Prediction Log'!$O304-'Prediction Log'!$N304)</f>
        <v/>
      </c>
      <c r="Q304" s="51" t="str">
        <f>IF(ISBLANK('Prediction Log'!$N304), "",IF('Prediction Log'!$M304&lt;&gt;'Prediction Log'!$H304, "Y", IF(AND('Prediction Log'!$M304='Prediction Log'!$H304, ABS((-1*'Prediction Log'!$P304))&gt;ABS('Prediction Log'!$D304)), "Y", IF('Prediction Log'!$D304='Prediction Log'!$P304, "PUSH", "N"))))</f>
        <v/>
      </c>
      <c r="R304" s="52" t="str">
        <f>IF(ISBLANK('Prediction Log'!$N304), "",IF('Prediction Log'!$P304&lt;'Prediction Log'!$D304, "Y", IF('Prediction Log'!$P304='Prediction Log'!$D304, "PUSH", "N")))</f>
        <v/>
      </c>
      <c r="S304" s="52" t="str">
        <f>IF(ISBLANK('Prediction Log'!$N304), "",IF('Prediction Log'!$P304&lt;'Prediction Log'!$E304, "Y", IF('Prediction Log'!$P304='Prediction Log'!$E304, "PUSH", "N")))</f>
        <v/>
      </c>
      <c r="T304" s="53" t="str">
        <f>IF(ISBLANK('Prediction Log'!$N304),"",IF('Prediction Log'!$M304='Prediction Log'!$H304, "Y", "N"))</f>
        <v/>
      </c>
      <c r="U304" s="53" t="str">
        <f>Table3[[#This Row],[Home Team Covered Market]]</f>
        <v/>
      </c>
      <c r="V304" s="53" t="str">
        <f>IF(ISBLANK('Prediction Log'!$N304), "",IF(AND('Prediction Log'!$T304="Y", 'Prediction Log'!$U304="Y"), "Y", "N"))</f>
        <v/>
      </c>
      <c r="W304" s="54" t="str">
        <f>IF(ISBLANK('Prediction Log'!$N304),"",IF('Prediction Log'!$M304='Prediction Log'!$I304, "Y", "N"))</f>
        <v/>
      </c>
      <c r="X304" s="54" t="str">
        <f>IF(ISBLANK('Prediction Log'!$N304), "", IF(Table3[[#This Row],[Home Team Covered Market]]=Games!H304, "Y", "N"))</f>
        <v/>
      </c>
      <c r="Y304" s="55" t="str">
        <f>IF(ISBLANK('Prediction Log'!$N304), "",IF('Prediction Log'!$J304='Prediction Log'!$M304, "Y", "N"))</f>
        <v/>
      </c>
      <c r="Z304" s="54" t="str">
        <f>IF(ISBLANK('Prediction Log'!$N304), "",IF('Prediction Log'!$I304&lt;&gt;'Prediction Log'!$M304, "N",IF(AND('Prediction Log'!$E304&gt;0, 'Prediction Log'!$P304&gt;'Prediction Log'!$E304, 'Prediction Log'!$I304='Prediction Log'!$C304), "Y", IF(AND('Prediction Log'!$E304&lt;0, 'Prediction Log'!$P304&lt;'Prediction Log'!$E304,'Prediction Log'!$I304='Prediction Log'!$B304 ), "Y", IF('Prediction Log'!$P304='Prediction Log'!$E304, "PUSH", "N")))))</f>
        <v/>
      </c>
      <c r="AA304" s="54" t="str">
        <f>IF(ISBLANK('Prediction Log'!$N304), "",IF(AND('Prediction Log'!$W304="Y", 'Prediction Log'!$X304="Y"), "Y", "N"))</f>
        <v/>
      </c>
      <c r="AB304" s="53" t="str">
        <f>IF(ISBLANK('Prediction Log'!$N304), "",IF('Prediction Log'!$D304&gt;0, 'Prediction Log'!$P304-'Prediction Log'!$D304, IF('Prediction Log'!$D304&lt;0, -'Prediction Log'!$P304+'Prediction Log'!$D304, "NA")))</f>
        <v/>
      </c>
      <c r="AC304" s="53" t="str">
        <f>IF(ISBLANK('Prediction Log'!$N304), "",ABS('Prediction Log'!$AB304))</f>
        <v/>
      </c>
      <c r="AD304" s="54" t="str">
        <f>IF(ISBLANK('Prediction Log'!$N304), "",IF('Prediction Log'!$E304&gt;0, 'Prediction Log'!$P304-'Prediction Log'!$E304, IF('Prediction Log'!$E304&lt;0, -'Prediction Log'!$P304+'Prediction Log'!$E304, "NA")))</f>
        <v/>
      </c>
      <c r="AE304" s="54" t="str">
        <f>IF(ISBLANK('Prediction Log'!$N304), "",ABS('Prediction Log'!$AD304))</f>
        <v/>
      </c>
    </row>
    <row r="305" spans="1:31" x14ac:dyDescent="0.45">
      <c r="A305" s="56" t="str">
        <f>IF(ISBLANK(Games!$B305), "",Games!A305)</f>
        <v/>
      </c>
      <c r="B305" s="56" t="str">
        <f>IF(ISBLANK(Games!$B305), "",Games!B305)</f>
        <v/>
      </c>
      <c r="C305" s="56" t="str">
        <f>IF(ISBLANK(Games!$B305), "",Games!C305)</f>
        <v/>
      </c>
      <c r="D305" s="57" t="str">
        <f>IF(ISBLANK(Games!$B305), "",Games!D305)</f>
        <v/>
      </c>
      <c r="E305" s="57" t="str">
        <f>IF(ISBLANK(Games!$B305), "",Games!E305)</f>
        <v/>
      </c>
      <c r="F305" s="45">
        <f>'Calc - Win Probability'!N305</f>
        <v>0</v>
      </c>
      <c r="G305" s="23" t="str">
        <f>Games!H305</f>
        <v/>
      </c>
      <c r="H305" s="46" t="str">
        <f>IF(ISBLANK(Games!B305), "", IF('Prediction Log'!$D305&lt;0, 'Prediction Log'!$B305, 'Prediction Log'!$C305))</f>
        <v/>
      </c>
      <c r="I305" s="47" t="str">
        <f>IF(ISBLANK(Games!$B305), "",Games!F305)</f>
        <v/>
      </c>
      <c r="J305" s="47" t="str">
        <f>IF('Prediction Log'!$F305&gt;0.5, 'Prediction Log'!$B305, IF('Prediction Log'!$F305&lt;0.5, 'Prediction Log'!$C305, "PICK"))</f>
        <v/>
      </c>
      <c r="K305" s="48" t="str">
        <f>IF(ISBLANK(Games!B305), "",IF('Prediction Log'!$J305='Prediction Log'!$B305, 'Prediction Log'!$F305, 1-'Prediction Log'!$F305))</f>
        <v/>
      </c>
      <c r="L305" s="49" t="str">
        <f>IF(ISBLANK(Games!$B305), "",Games!I305)</f>
        <v/>
      </c>
      <c r="M305" s="60" t="str">
        <f>IF(ISBLANK(Table3[[#This Row],[Home Final]]), "",IF(Table3[[#This Row],[Home Final]]&gt;Table3[[#This Row],[Away Final]],Table3[[#This Row],[Home]],Table3[[#This Row],[Away]]))</f>
        <v/>
      </c>
      <c r="N305" s="50"/>
      <c r="O305" s="50"/>
      <c r="P305" s="21" t="str">
        <f>IF(ISBLANK('Prediction Log'!$N305), "",'Prediction Log'!$O305-'Prediction Log'!$N305)</f>
        <v/>
      </c>
      <c r="Q305" s="51" t="str">
        <f>IF(ISBLANK('Prediction Log'!$N305), "",IF('Prediction Log'!$M305&lt;&gt;'Prediction Log'!$H305, "Y", IF(AND('Prediction Log'!$M305='Prediction Log'!$H305, ABS((-1*'Prediction Log'!$P305))&gt;ABS('Prediction Log'!$D305)), "Y", IF('Prediction Log'!$D305='Prediction Log'!$P305, "PUSH", "N"))))</f>
        <v/>
      </c>
      <c r="R305" s="52" t="str">
        <f>IF(ISBLANK('Prediction Log'!$N305), "",IF('Prediction Log'!$P305&lt;'Prediction Log'!$D305, "Y", IF('Prediction Log'!$P305='Prediction Log'!$D305, "PUSH", "N")))</f>
        <v/>
      </c>
      <c r="S305" s="52" t="str">
        <f>IF(ISBLANK('Prediction Log'!$N305), "",IF('Prediction Log'!$P305&lt;'Prediction Log'!$E305, "Y", IF('Prediction Log'!$P305='Prediction Log'!$E305, "PUSH", "N")))</f>
        <v/>
      </c>
      <c r="T305" s="53" t="str">
        <f>IF(ISBLANK('Prediction Log'!$N305),"",IF('Prediction Log'!$M305='Prediction Log'!$H305, "Y", "N"))</f>
        <v/>
      </c>
      <c r="U305" s="53" t="str">
        <f>Table3[[#This Row],[Home Team Covered Market]]</f>
        <v/>
      </c>
      <c r="V305" s="53" t="str">
        <f>IF(ISBLANK('Prediction Log'!$N305), "",IF(AND('Prediction Log'!$T305="Y", 'Prediction Log'!$U305="Y"), "Y", "N"))</f>
        <v/>
      </c>
      <c r="W305" s="54" t="str">
        <f>IF(ISBLANK('Prediction Log'!$N305),"",IF('Prediction Log'!$M305='Prediction Log'!$I305, "Y", "N"))</f>
        <v/>
      </c>
      <c r="X305" s="54" t="str">
        <f>IF(ISBLANK('Prediction Log'!$N305), "", IF(Table3[[#This Row],[Home Team Covered Market]]=Games!H305, "Y", "N"))</f>
        <v/>
      </c>
      <c r="Y305" s="55" t="str">
        <f>IF(ISBLANK('Prediction Log'!$N305), "",IF('Prediction Log'!$J305='Prediction Log'!$M305, "Y", "N"))</f>
        <v/>
      </c>
      <c r="Z305" s="54" t="str">
        <f>IF(ISBLANK('Prediction Log'!$N305), "",IF('Prediction Log'!$I305&lt;&gt;'Prediction Log'!$M305, "N",IF(AND('Prediction Log'!$E305&gt;0, 'Prediction Log'!$P305&gt;'Prediction Log'!$E305, 'Prediction Log'!$I305='Prediction Log'!$C305), "Y", IF(AND('Prediction Log'!$E305&lt;0, 'Prediction Log'!$P305&lt;'Prediction Log'!$E305,'Prediction Log'!$I305='Prediction Log'!$B305 ), "Y", IF('Prediction Log'!$P305='Prediction Log'!$E305, "PUSH", "N")))))</f>
        <v/>
      </c>
      <c r="AA305" s="54" t="str">
        <f>IF(ISBLANK('Prediction Log'!$N305), "",IF(AND('Prediction Log'!$W305="Y", 'Prediction Log'!$X305="Y"), "Y", "N"))</f>
        <v/>
      </c>
      <c r="AB305" s="53" t="str">
        <f>IF(ISBLANK('Prediction Log'!$N305), "",IF('Prediction Log'!$D305&gt;0, 'Prediction Log'!$P305-'Prediction Log'!$D305, IF('Prediction Log'!$D305&lt;0, -'Prediction Log'!$P305+'Prediction Log'!$D305, "NA")))</f>
        <v/>
      </c>
      <c r="AC305" s="53" t="str">
        <f>IF(ISBLANK('Prediction Log'!$N305), "",ABS('Prediction Log'!$AB305))</f>
        <v/>
      </c>
      <c r="AD305" s="54" t="str">
        <f>IF(ISBLANK('Prediction Log'!$N305), "",IF('Prediction Log'!$E305&gt;0, 'Prediction Log'!$P305-'Prediction Log'!$E305, IF('Prediction Log'!$E305&lt;0, -'Prediction Log'!$P305+'Prediction Log'!$E305, "NA")))</f>
        <v/>
      </c>
      <c r="AE305" s="54" t="str">
        <f>IF(ISBLANK('Prediction Log'!$N305), "",ABS('Prediction Log'!$AD305))</f>
        <v/>
      </c>
    </row>
    <row r="306" spans="1:31" x14ac:dyDescent="0.45">
      <c r="A306" s="43" t="str">
        <f>IF(ISBLANK(Games!$B306), "",Games!A306)</f>
        <v/>
      </c>
      <c r="B306" s="43" t="str">
        <f>IF(ISBLANK(Games!$B306), "",Games!B306)</f>
        <v/>
      </c>
      <c r="C306" s="43" t="str">
        <f>IF(ISBLANK(Games!$B306), "",Games!C306)</f>
        <v/>
      </c>
      <c r="D306" s="44" t="str">
        <f>IF(ISBLANK(Games!$B306), "",Games!D306)</f>
        <v/>
      </c>
      <c r="E306" s="44" t="str">
        <f>IF(ISBLANK(Games!$B306), "",Games!E306)</f>
        <v/>
      </c>
      <c r="F306" s="45">
        <f>'Calc - Win Probability'!N306</f>
        <v>0</v>
      </c>
      <c r="G306" s="23" t="str">
        <f>Games!H306</f>
        <v/>
      </c>
      <c r="H306" s="46" t="str">
        <f>IF(ISBLANK(Games!B306), "", IF('Prediction Log'!$D306&lt;0, 'Prediction Log'!$B306, 'Prediction Log'!$C306))</f>
        <v/>
      </c>
      <c r="I306" s="47" t="str">
        <f>IF(ISBLANK(Games!$B306), "",Games!F306)</f>
        <v/>
      </c>
      <c r="J306" s="47" t="str">
        <f>IF('Prediction Log'!$F306&gt;0.5, 'Prediction Log'!$B306, IF('Prediction Log'!$F306&lt;0.5, 'Prediction Log'!$C306, "PICK"))</f>
        <v/>
      </c>
      <c r="K306" s="48" t="str">
        <f>IF(ISBLANK(Games!B306), "",IF('Prediction Log'!$J306='Prediction Log'!$B306, 'Prediction Log'!$F306, 1-'Prediction Log'!$F306))</f>
        <v/>
      </c>
      <c r="L306" s="49" t="str">
        <f>IF(ISBLANK(Games!$B306), "",Games!I306)</f>
        <v/>
      </c>
      <c r="M306" s="60" t="str">
        <f>IF(ISBLANK(Table3[[#This Row],[Home Final]]), "",IF(Table3[[#This Row],[Home Final]]&gt;Table3[[#This Row],[Away Final]],Table3[[#This Row],[Home]],Table3[[#This Row],[Away]]))</f>
        <v/>
      </c>
      <c r="N306" s="50"/>
      <c r="O306" s="50"/>
      <c r="P306" s="21" t="str">
        <f>IF(ISBLANK('Prediction Log'!$N306), "",'Prediction Log'!$O306-'Prediction Log'!$N306)</f>
        <v/>
      </c>
      <c r="Q306" s="51" t="str">
        <f>IF(ISBLANK('Prediction Log'!$N306), "",IF('Prediction Log'!$M306&lt;&gt;'Prediction Log'!$H306, "Y", IF(AND('Prediction Log'!$M306='Prediction Log'!$H306, ABS((-1*'Prediction Log'!$P306))&gt;ABS('Prediction Log'!$D306)), "Y", IF('Prediction Log'!$D306='Prediction Log'!$P306, "PUSH", "N"))))</f>
        <v/>
      </c>
      <c r="R306" s="52" t="str">
        <f>IF(ISBLANK('Prediction Log'!$N306), "",IF('Prediction Log'!$P306&lt;'Prediction Log'!$D306, "Y", IF('Prediction Log'!$P306='Prediction Log'!$D306, "PUSH", "N")))</f>
        <v/>
      </c>
      <c r="S306" s="52" t="str">
        <f>IF(ISBLANK('Prediction Log'!$N306), "",IF('Prediction Log'!$P306&lt;'Prediction Log'!$E306, "Y", IF('Prediction Log'!$P306='Prediction Log'!$E306, "PUSH", "N")))</f>
        <v/>
      </c>
      <c r="T306" s="53" t="str">
        <f>IF(ISBLANK('Prediction Log'!$N306),"",IF('Prediction Log'!$M306='Prediction Log'!$H306, "Y", "N"))</f>
        <v/>
      </c>
      <c r="U306" s="53" t="str">
        <f>Table3[[#This Row],[Home Team Covered Market]]</f>
        <v/>
      </c>
      <c r="V306" s="53" t="str">
        <f>IF(ISBLANK('Prediction Log'!$N306), "",IF(AND('Prediction Log'!$T306="Y", 'Prediction Log'!$U306="Y"), "Y", "N"))</f>
        <v/>
      </c>
      <c r="W306" s="54" t="str">
        <f>IF(ISBLANK('Prediction Log'!$N306),"",IF('Prediction Log'!$M306='Prediction Log'!$I306, "Y", "N"))</f>
        <v/>
      </c>
      <c r="X306" s="54" t="str">
        <f>IF(ISBLANK('Prediction Log'!$N306), "", IF(Table3[[#This Row],[Home Team Covered Market]]=Games!H306, "Y", "N"))</f>
        <v/>
      </c>
      <c r="Y306" s="55" t="str">
        <f>IF(ISBLANK('Prediction Log'!$N306), "",IF('Prediction Log'!$J306='Prediction Log'!$M306, "Y", "N"))</f>
        <v/>
      </c>
      <c r="Z306" s="54" t="str">
        <f>IF(ISBLANK('Prediction Log'!$N306), "",IF('Prediction Log'!$I306&lt;&gt;'Prediction Log'!$M306, "N",IF(AND('Prediction Log'!$E306&gt;0, 'Prediction Log'!$P306&gt;'Prediction Log'!$E306, 'Prediction Log'!$I306='Prediction Log'!$C306), "Y", IF(AND('Prediction Log'!$E306&lt;0, 'Prediction Log'!$P306&lt;'Prediction Log'!$E306,'Prediction Log'!$I306='Prediction Log'!$B306 ), "Y", IF('Prediction Log'!$P306='Prediction Log'!$E306, "PUSH", "N")))))</f>
        <v/>
      </c>
      <c r="AA306" s="54" t="str">
        <f>IF(ISBLANK('Prediction Log'!$N306), "",IF(AND('Prediction Log'!$W306="Y", 'Prediction Log'!$X306="Y"), "Y", "N"))</f>
        <v/>
      </c>
      <c r="AB306" s="53" t="str">
        <f>IF(ISBLANK('Prediction Log'!$N306), "",IF('Prediction Log'!$D306&gt;0, 'Prediction Log'!$P306-'Prediction Log'!$D306, IF('Prediction Log'!$D306&lt;0, -'Prediction Log'!$P306+'Prediction Log'!$D306, "NA")))</f>
        <v/>
      </c>
      <c r="AC306" s="53" t="str">
        <f>IF(ISBLANK('Prediction Log'!$N306), "",ABS('Prediction Log'!$AB306))</f>
        <v/>
      </c>
      <c r="AD306" s="54" t="str">
        <f>IF(ISBLANK('Prediction Log'!$N306), "",IF('Prediction Log'!$E306&gt;0, 'Prediction Log'!$P306-'Prediction Log'!$E306, IF('Prediction Log'!$E306&lt;0, -'Prediction Log'!$P306+'Prediction Log'!$E306, "NA")))</f>
        <v/>
      </c>
      <c r="AE306" s="54" t="str">
        <f>IF(ISBLANK('Prediction Log'!$N306), "",ABS('Prediction Log'!$AD306))</f>
        <v/>
      </c>
    </row>
    <row r="307" spans="1:31" x14ac:dyDescent="0.45">
      <c r="A307" s="56" t="str">
        <f>IF(ISBLANK(Games!$B307), "",Games!A307)</f>
        <v/>
      </c>
      <c r="B307" s="56" t="str">
        <f>IF(ISBLANK(Games!$B307), "",Games!B307)</f>
        <v/>
      </c>
      <c r="C307" s="56" t="str">
        <f>IF(ISBLANK(Games!$B307), "",Games!C307)</f>
        <v/>
      </c>
      <c r="D307" s="57" t="str">
        <f>IF(ISBLANK(Games!$B307), "",Games!D307)</f>
        <v/>
      </c>
      <c r="E307" s="57" t="str">
        <f>IF(ISBLANK(Games!$B307), "",Games!E307)</f>
        <v/>
      </c>
      <c r="F307" s="45">
        <f>'Calc - Win Probability'!N307</f>
        <v>0</v>
      </c>
      <c r="G307" s="23" t="str">
        <f>Games!H307</f>
        <v/>
      </c>
      <c r="H307" s="46" t="str">
        <f>IF(ISBLANK(Games!B307), "", IF('Prediction Log'!$D307&lt;0, 'Prediction Log'!$B307, 'Prediction Log'!$C307))</f>
        <v/>
      </c>
      <c r="I307" s="47" t="str">
        <f>IF(ISBLANK(Games!$B307), "",Games!F307)</f>
        <v/>
      </c>
      <c r="J307" s="47" t="str">
        <f>IF('Prediction Log'!$F307&gt;0.5, 'Prediction Log'!$B307, IF('Prediction Log'!$F307&lt;0.5, 'Prediction Log'!$C307, "PICK"))</f>
        <v/>
      </c>
      <c r="K307" s="48" t="str">
        <f>IF(ISBLANK(Games!B307), "",IF('Prediction Log'!$J307='Prediction Log'!$B307, 'Prediction Log'!$F307, 1-'Prediction Log'!$F307))</f>
        <v/>
      </c>
      <c r="L307" s="49" t="str">
        <f>IF(ISBLANK(Games!$B307), "",Games!I307)</f>
        <v/>
      </c>
      <c r="M307" s="60" t="str">
        <f>IF(ISBLANK(Table3[[#This Row],[Home Final]]), "",IF(Table3[[#This Row],[Home Final]]&gt;Table3[[#This Row],[Away Final]],Table3[[#This Row],[Home]],Table3[[#This Row],[Away]]))</f>
        <v/>
      </c>
      <c r="N307" s="50"/>
      <c r="O307" s="50"/>
      <c r="P307" s="21" t="str">
        <f>IF(ISBLANK('Prediction Log'!$N307), "",'Prediction Log'!$O307-'Prediction Log'!$N307)</f>
        <v/>
      </c>
      <c r="Q307" s="51" t="str">
        <f>IF(ISBLANK('Prediction Log'!$N307), "",IF('Prediction Log'!$M307&lt;&gt;'Prediction Log'!$H307, "Y", IF(AND('Prediction Log'!$M307='Prediction Log'!$H307, ABS((-1*'Prediction Log'!$P307))&gt;ABS('Prediction Log'!$D307)), "Y", IF('Prediction Log'!$D307='Prediction Log'!$P307, "PUSH", "N"))))</f>
        <v/>
      </c>
      <c r="R307" s="52" t="str">
        <f>IF(ISBLANK('Prediction Log'!$N307), "",IF('Prediction Log'!$P307&lt;'Prediction Log'!$D307, "Y", IF('Prediction Log'!$P307='Prediction Log'!$D307, "PUSH", "N")))</f>
        <v/>
      </c>
      <c r="S307" s="52" t="str">
        <f>IF(ISBLANK('Prediction Log'!$N307), "",IF('Prediction Log'!$P307&lt;'Prediction Log'!$E307, "Y", IF('Prediction Log'!$P307='Prediction Log'!$E307, "PUSH", "N")))</f>
        <v/>
      </c>
      <c r="T307" s="53" t="str">
        <f>IF(ISBLANK('Prediction Log'!$N307),"",IF('Prediction Log'!$M307='Prediction Log'!$H307, "Y", "N"))</f>
        <v/>
      </c>
      <c r="U307" s="53" t="str">
        <f>Table3[[#This Row],[Home Team Covered Market]]</f>
        <v/>
      </c>
      <c r="V307" s="53" t="str">
        <f>IF(ISBLANK('Prediction Log'!$N307), "",IF(AND('Prediction Log'!$T307="Y", 'Prediction Log'!$U307="Y"), "Y", "N"))</f>
        <v/>
      </c>
      <c r="W307" s="54" t="str">
        <f>IF(ISBLANK('Prediction Log'!$N307),"",IF('Prediction Log'!$M307='Prediction Log'!$I307, "Y", "N"))</f>
        <v/>
      </c>
      <c r="X307" s="54" t="str">
        <f>IF(ISBLANK('Prediction Log'!$N307), "", IF(Table3[[#This Row],[Home Team Covered Market]]=Games!H307, "Y", "N"))</f>
        <v/>
      </c>
      <c r="Y307" s="55" t="str">
        <f>IF(ISBLANK('Prediction Log'!$N307), "",IF('Prediction Log'!$J307='Prediction Log'!$M307, "Y", "N"))</f>
        <v/>
      </c>
      <c r="Z307" s="54" t="str">
        <f>IF(ISBLANK('Prediction Log'!$N307), "",IF('Prediction Log'!$I307&lt;&gt;'Prediction Log'!$M307, "N",IF(AND('Prediction Log'!$E307&gt;0, 'Prediction Log'!$P307&gt;'Prediction Log'!$E307, 'Prediction Log'!$I307='Prediction Log'!$C307), "Y", IF(AND('Prediction Log'!$E307&lt;0, 'Prediction Log'!$P307&lt;'Prediction Log'!$E307,'Prediction Log'!$I307='Prediction Log'!$B307 ), "Y", IF('Prediction Log'!$P307='Prediction Log'!$E307, "PUSH", "N")))))</f>
        <v/>
      </c>
      <c r="AA307" s="54" t="str">
        <f>IF(ISBLANK('Prediction Log'!$N307), "",IF(AND('Prediction Log'!$W307="Y", 'Prediction Log'!$X307="Y"), "Y", "N"))</f>
        <v/>
      </c>
      <c r="AB307" s="53" t="str">
        <f>IF(ISBLANK('Prediction Log'!$N307), "",IF('Prediction Log'!$D307&gt;0, 'Prediction Log'!$P307-'Prediction Log'!$D307, IF('Prediction Log'!$D307&lt;0, -'Prediction Log'!$P307+'Prediction Log'!$D307, "NA")))</f>
        <v/>
      </c>
      <c r="AC307" s="53" t="str">
        <f>IF(ISBLANK('Prediction Log'!$N307), "",ABS('Prediction Log'!$AB307))</f>
        <v/>
      </c>
      <c r="AD307" s="54" t="str">
        <f>IF(ISBLANK('Prediction Log'!$N307), "",IF('Prediction Log'!$E307&gt;0, 'Prediction Log'!$P307-'Prediction Log'!$E307, IF('Prediction Log'!$E307&lt;0, -'Prediction Log'!$P307+'Prediction Log'!$E307, "NA")))</f>
        <v/>
      </c>
      <c r="AE307" s="54" t="str">
        <f>IF(ISBLANK('Prediction Log'!$N307), "",ABS('Prediction Log'!$AD307))</f>
        <v/>
      </c>
    </row>
    <row r="308" spans="1:31" x14ac:dyDescent="0.45">
      <c r="A308" s="43" t="str">
        <f>IF(ISBLANK(Games!$B308), "",Games!A308)</f>
        <v/>
      </c>
      <c r="B308" s="43" t="str">
        <f>IF(ISBLANK(Games!$B308), "",Games!B308)</f>
        <v/>
      </c>
      <c r="C308" s="43" t="str">
        <f>IF(ISBLANK(Games!$B308), "",Games!C308)</f>
        <v/>
      </c>
      <c r="D308" s="44" t="str">
        <f>IF(ISBLANK(Games!$B308), "",Games!D308)</f>
        <v/>
      </c>
      <c r="E308" s="44" t="str">
        <f>IF(ISBLANK(Games!$B308), "",Games!E308)</f>
        <v/>
      </c>
      <c r="F308" s="45">
        <f>'Calc - Win Probability'!N308</f>
        <v>0</v>
      </c>
      <c r="G308" s="23" t="str">
        <f>Games!H308</f>
        <v/>
      </c>
      <c r="H308" s="46" t="str">
        <f>IF(ISBLANK(Games!B308), "", IF('Prediction Log'!$D308&lt;0, 'Prediction Log'!$B308, 'Prediction Log'!$C308))</f>
        <v/>
      </c>
      <c r="I308" s="47" t="str">
        <f>IF(ISBLANK(Games!$B308), "",Games!F308)</f>
        <v/>
      </c>
      <c r="J308" s="47" t="str">
        <f>IF('Prediction Log'!$F308&gt;0.5, 'Prediction Log'!$B308, IF('Prediction Log'!$F308&lt;0.5, 'Prediction Log'!$C308, "PICK"))</f>
        <v/>
      </c>
      <c r="K308" s="48" t="str">
        <f>IF(ISBLANK(Games!B308), "",IF('Prediction Log'!$J308='Prediction Log'!$B308, 'Prediction Log'!$F308, 1-'Prediction Log'!$F308))</f>
        <v/>
      </c>
      <c r="L308" s="49" t="str">
        <f>IF(ISBLANK(Games!$B308), "",Games!I308)</f>
        <v/>
      </c>
      <c r="M308" s="60" t="str">
        <f>IF(ISBLANK(Table3[[#This Row],[Home Final]]), "",IF(Table3[[#This Row],[Home Final]]&gt;Table3[[#This Row],[Away Final]],Table3[[#This Row],[Home]],Table3[[#This Row],[Away]]))</f>
        <v/>
      </c>
      <c r="N308" s="50"/>
      <c r="O308" s="50"/>
      <c r="P308" s="21" t="str">
        <f>IF(ISBLANK('Prediction Log'!$N308), "",'Prediction Log'!$O308-'Prediction Log'!$N308)</f>
        <v/>
      </c>
      <c r="Q308" s="51" t="str">
        <f>IF(ISBLANK('Prediction Log'!$N308), "",IF('Prediction Log'!$M308&lt;&gt;'Prediction Log'!$H308, "Y", IF(AND('Prediction Log'!$M308='Prediction Log'!$H308, ABS((-1*'Prediction Log'!$P308))&gt;ABS('Prediction Log'!$D308)), "Y", IF('Prediction Log'!$D308='Prediction Log'!$P308, "PUSH", "N"))))</f>
        <v/>
      </c>
      <c r="R308" s="52" t="str">
        <f>IF(ISBLANK('Prediction Log'!$N308), "",IF('Prediction Log'!$P308&lt;'Prediction Log'!$D308, "Y", IF('Prediction Log'!$P308='Prediction Log'!$D308, "PUSH", "N")))</f>
        <v/>
      </c>
      <c r="S308" s="52" t="str">
        <f>IF(ISBLANK('Prediction Log'!$N308), "",IF('Prediction Log'!$P308&lt;'Prediction Log'!$E308, "Y", IF('Prediction Log'!$P308='Prediction Log'!$E308, "PUSH", "N")))</f>
        <v/>
      </c>
      <c r="T308" s="53" t="str">
        <f>IF(ISBLANK('Prediction Log'!$N308),"",IF('Prediction Log'!$M308='Prediction Log'!$H308, "Y", "N"))</f>
        <v/>
      </c>
      <c r="U308" s="53" t="str">
        <f>Table3[[#This Row],[Home Team Covered Market]]</f>
        <v/>
      </c>
      <c r="V308" s="53" t="str">
        <f>IF(ISBLANK('Prediction Log'!$N308), "",IF(AND('Prediction Log'!$T308="Y", 'Prediction Log'!$U308="Y"), "Y", "N"))</f>
        <v/>
      </c>
      <c r="W308" s="54" t="str">
        <f>IF(ISBLANK('Prediction Log'!$N308),"",IF('Prediction Log'!$M308='Prediction Log'!$I308, "Y", "N"))</f>
        <v/>
      </c>
      <c r="X308" s="54" t="str">
        <f>IF(ISBLANK('Prediction Log'!$N308), "", IF(Table3[[#This Row],[Home Team Covered Market]]=Games!H308, "Y", "N"))</f>
        <v/>
      </c>
      <c r="Y308" s="55" t="str">
        <f>IF(ISBLANK('Prediction Log'!$N308), "",IF('Prediction Log'!$J308='Prediction Log'!$M308, "Y", "N"))</f>
        <v/>
      </c>
      <c r="Z308" s="54" t="str">
        <f>IF(ISBLANK('Prediction Log'!$N308), "",IF('Prediction Log'!$I308&lt;&gt;'Prediction Log'!$M308, "N",IF(AND('Prediction Log'!$E308&gt;0, 'Prediction Log'!$P308&gt;'Prediction Log'!$E308, 'Prediction Log'!$I308='Prediction Log'!$C308), "Y", IF(AND('Prediction Log'!$E308&lt;0, 'Prediction Log'!$P308&lt;'Prediction Log'!$E308,'Prediction Log'!$I308='Prediction Log'!$B308 ), "Y", IF('Prediction Log'!$P308='Prediction Log'!$E308, "PUSH", "N")))))</f>
        <v/>
      </c>
      <c r="AA308" s="54" t="str">
        <f>IF(ISBLANK('Prediction Log'!$N308), "",IF(AND('Prediction Log'!$W308="Y", 'Prediction Log'!$X308="Y"), "Y", "N"))</f>
        <v/>
      </c>
      <c r="AB308" s="53" t="str">
        <f>IF(ISBLANK('Prediction Log'!$N308), "",IF('Prediction Log'!$D308&gt;0, 'Prediction Log'!$P308-'Prediction Log'!$D308, IF('Prediction Log'!$D308&lt;0, -'Prediction Log'!$P308+'Prediction Log'!$D308, "NA")))</f>
        <v/>
      </c>
      <c r="AC308" s="53" t="str">
        <f>IF(ISBLANK('Prediction Log'!$N308), "",ABS('Prediction Log'!$AB308))</f>
        <v/>
      </c>
      <c r="AD308" s="54" t="str">
        <f>IF(ISBLANK('Prediction Log'!$N308), "",IF('Prediction Log'!$E308&gt;0, 'Prediction Log'!$P308-'Prediction Log'!$E308, IF('Prediction Log'!$E308&lt;0, -'Prediction Log'!$P308+'Prediction Log'!$E308, "NA")))</f>
        <v/>
      </c>
      <c r="AE308" s="54" t="str">
        <f>IF(ISBLANK('Prediction Log'!$N308), "",ABS('Prediction Log'!$AD308))</f>
        <v/>
      </c>
    </row>
    <row r="309" spans="1:31" x14ac:dyDescent="0.45">
      <c r="A309" s="56" t="str">
        <f>IF(ISBLANK(Games!$B309), "",Games!A309)</f>
        <v/>
      </c>
      <c r="B309" s="56" t="str">
        <f>IF(ISBLANK(Games!$B309), "",Games!B309)</f>
        <v/>
      </c>
      <c r="C309" s="56" t="str">
        <f>IF(ISBLANK(Games!$B309), "",Games!C309)</f>
        <v/>
      </c>
      <c r="D309" s="57" t="str">
        <f>IF(ISBLANK(Games!$B309), "",Games!D309)</f>
        <v/>
      </c>
      <c r="E309" s="57" t="str">
        <f>IF(ISBLANK(Games!$B309), "",Games!E309)</f>
        <v/>
      </c>
      <c r="F309" s="45">
        <f>'Calc - Win Probability'!N309</f>
        <v>0</v>
      </c>
      <c r="G309" s="23" t="str">
        <f>Games!H309</f>
        <v/>
      </c>
      <c r="H309" s="46" t="str">
        <f>IF(ISBLANK(Games!B309), "", IF('Prediction Log'!$D309&lt;0, 'Prediction Log'!$B309, 'Prediction Log'!$C309))</f>
        <v/>
      </c>
      <c r="I309" s="47" t="str">
        <f>IF(ISBLANK(Games!$B309), "",Games!F309)</f>
        <v/>
      </c>
      <c r="J309" s="47" t="str">
        <f>IF('Prediction Log'!$F309&gt;0.5, 'Prediction Log'!$B309, IF('Prediction Log'!$F309&lt;0.5, 'Prediction Log'!$C309, "PICK"))</f>
        <v/>
      </c>
      <c r="K309" s="48" t="str">
        <f>IF(ISBLANK(Games!B309), "",IF('Prediction Log'!$J309='Prediction Log'!$B309, 'Prediction Log'!$F309, 1-'Prediction Log'!$F309))</f>
        <v/>
      </c>
      <c r="L309" s="49" t="str">
        <f>IF(ISBLANK(Games!$B309), "",Games!I309)</f>
        <v/>
      </c>
      <c r="M309" s="60" t="str">
        <f>IF(ISBLANK(Table3[[#This Row],[Home Final]]), "",IF(Table3[[#This Row],[Home Final]]&gt;Table3[[#This Row],[Away Final]],Table3[[#This Row],[Home]],Table3[[#This Row],[Away]]))</f>
        <v/>
      </c>
      <c r="N309" s="50"/>
      <c r="O309" s="50"/>
      <c r="P309" s="21" t="str">
        <f>IF(ISBLANK('Prediction Log'!$N309), "",'Prediction Log'!$O309-'Prediction Log'!$N309)</f>
        <v/>
      </c>
      <c r="Q309" s="51" t="str">
        <f>IF(ISBLANK('Prediction Log'!$N309), "",IF('Prediction Log'!$M309&lt;&gt;'Prediction Log'!$H309, "Y", IF(AND('Prediction Log'!$M309='Prediction Log'!$H309, ABS((-1*'Prediction Log'!$P309))&gt;ABS('Prediction Log'!$D309)), "Y", IF('Prediction Log'!$D309='Prediction Log'!$P309, "PUSH", "N"))))</f>
        <v/>
      </c>
      <c r="R309" s="52" t="str">
        <f>IF(ISBLANK('Prediction Log'!$N309), "",IF('Prediction Log'!$P309&lt;'Prediction Log'!$D309, "Y", IF('Prediction Log'!$P309='Prediction Log'!$D309, "PUSH", "N")))</f>
        <v/>
      </c>
      <c r="S309" s="52" t="str">
        <f>IF(ISBLANK('Prediction Log'!$N309), "",IF('Prediction Log'!$P309&lt;'Prediction Log'!$E309, "Y", IF('Prediction Log'!$P309='Prediction Log'!$E309, "PUSH", "N")))</f>
        <v/>
      </c>
      <c r="T309" s="53" t="str">
        <f>IF(ISBLANK('Prediction Log'!$N309),"",IF('Prediction Log'!$M309='Prediction Log'!$H309, "Y", "N"))</f>
        <v/>
      </c>
      <c r="U309" s="53" t="str">
        <f>Table3[[#This Row],[Home Team Covered Market]]</f>
        <v/>
      </c>
      <c r="V309" s="53" t="str">
        <f>IF(ISBLANK('Prediction Log'!$N309), "",IF(AND('Prediction Log'!$T309="Y", 'Prediction Log'!$U309="Y"), "Y", "N"))</f>
        <v/>
      </c>
      <c r="W309" s="54" t="str">
        <f>IF(ISBLANK('Prediction Log'!$N309),"",IF('Prediction Log'!$M309='Prediction Log'!$I309, "Y", "N"))</f>
        <v/>
      </c>
      <c r="X309" s="54" t="str">
        <f>IF(ISBLANK('Prediction Log'!$N309), "", IF(Table3[[#This Row],[Home Team Covered Market]]=Games!H309, "Y", "N"))</f>
        <v/>
      </c>
      <c r="Y309" s="55" t="str">
        <f>IF(ISBLANK('Prediction Log'!$N309), "",IF('Prediction Log'!$J309='Prediction Log'!$M309, "Y", "N"))</f>
        <v/>
      </c>
      <c r="Z309" s="54" t="str">
        <f>IF(ISBLANK('Prediction Log'!$N309), "",IF('Prediction Log'!$I309&lt;&gt;'Prediction Log'!$M309, "N",IF(AND('Prediction Log'!$E309&gt;0, 'Prediction Log'!$P309&gt;'Prediction Log'!$E309, 'Prediction Log'!$I309='Prediction Log'!$C309), "Y", IF(AND('Prediction Log'!$E309&lt;0, 'Prediction Log'!$P309&lt;'Prediction Log'!$E309,'Prediction Log'!$I309='Prediction Log'!$B309 ), "Y", IF('Prediction Log'!$P309='Prediction Log'!$E309, "PUSH", "N")))))</f>
        <v/>
      </c>
      <c r="AA309" s="54" t="str">
        <f>IF(ISBLANK('Prediction Log'!$N309), "",IF(AND('Prediction Log'!$W309="Y", 'Prediction Log'!$X309="Y"), "Y", "N"))</f>
        <v/>
      </c>
      <c r="AB309" s="53" t="str">
        <f>IF(ISBLANK('Prediction Log'!$N309), "",IF('Prediction Log'!$D309&gt;0, 'Prediction Log'!$P309-'Prediction Log'!$D309, IF('Prediction Log'!$D309&lt;0, -'Prediction Log'!$P309+'Prediction Log'!$D309, "NA")))</f>
        <v/>
      </c>
      <c r="AC309" s="53" t="str">
        <f>IF(ISBLANK('Prediction Log'!$N309), "",ABS('Prediction Log'!$AB309))</f>
        <v/>
      </c>
      <c r="AD309" s="54" t="str">
        <f>IF(ISBLANK('Prediction Log'!$N309), "",IF('Prediction Log'!$E309&gt;0, 'Prediction Log'!$P309-'Prediction Log'!$E309, IF('Prediction Log'!$E309&lt;0, -'Prediction Log'!$P309+'Prediction Log'!$E309, "NA")))</f>
        <v/>
      </c>
      <c r="AE309" s="54" t="str">
        <f>IF(ISBLANK('Prediction Log'!$N309), "",ABS('Prediction Log'!$AD309))</f>
        <v/>
      </c>
    </row>
    <row r="310" spans="1:31" x14ac:dyDescent="0.45">
      <c r="A310" s="43" t="str">
        <f>IF(ISBLANK(Games!$B310), "",Games!A310)</f>
        <v/>
      </c>
      <c r="B310" s="43" t="str">
        <f>IF(ISBLANK(Games!$B310), "",Games!B310)</f>
        <v/>
      </c>
      <c r="C310" s="43" t="str">
        <f>IF(ISBLANK(Games!$B310), "",Games!C310)</f>
        <v/>
      </c>
      <c r="D310" s="44" t="str">
        <f>IF(ISBLANK(Games!$B310), "",Games!D310)</f>
        <v/>
      </c>
      <c r="E310" s="44" t="str">
        <f>IF(ISBLANK(Games!$B310), "",Games!E310)</f>
        <v/>
      </c>
      <c r="F310" s="45">
        <f>'Calc - Win Probability'!N310</f>
        <v>0</v>
      </c>
      <c r="G310" s="23" t="str">
        <f>Games!H310</f>
        <v/>
      </c>
      <c r="H310" s="46" t="str">
        <f>IF(ISBLANK(Games!B310), "", IF('Prediction Log'!$D310&lt;0, 'Prediction Log'!$B310, 'Prediction Log'!$C310))</f>
        <v/>
      </c>
      <c r="I310" s="47" t="str">
        <f>IF(ISBLANK(Games!$B310), "",Games!F310)</f>
        <v/>
      </c>
      <c r="J310" s="47" t="str">
        <f>IF('Prediction Log'!$F310&gt;0.5, 'Prediction Log'!$B310, IF('Prediction Log'!$F310&lt;0.5, 'Prediction Log'!$C310, "PICK"))</f>
        <v/>
      </c>
      <c r="K310" s="48" t="str">
        <f>IF(ISBLANK(Games!B310), "",IF('Prediction Log'!$J310='Prediction Log'!$B310, 'Prediction Log'!$F310, 1-'Prediction Log'!$F310))</f>
        <v/>
      </c>
      <c r="L310" s="49" t="str">
        <f>IF(ISBLANK(Games!$B310), "",Games!I310)</f>
        <v/>
      </c>
      <c r="M310" s="60" t="str">
        <f>IF(ISBLANK(Table3[[#This Row],[Home Final]]), "",IF(Table3[[#This Row],[Home Final]]&gt;Table3[[#This Row],[Away Final]],Table3[[#This Row],[Home]],Table3[[#This Row],[Away]]))</f>
        <v/>
      </c>
      <c r="N310" s="50"/>
      <c r="O310" s="50"/>
      <c r="P310" s="21" t="str">
        <f>IF(ISBLANK('Prediction Log'!$N310), "",'Prediction Log'!$O310-'Prediction Log'!$N310)</f>
        <v/>
      </c>
      <c r="Q310" s="51" t="str">
        <f>IF(ISBLANK('Prediction Log'!$N310), "",IF('Prediction Log'!$M310&lt;&gt;'Prediction Log'!$H310, "Y", IF(AND('Prediction Log'!$M310='Prediction Log'!$H310, ABS((-1*'Prediction Log'!$P310))&gt;ABS('Prediction Log'!$D310)), "Y", IF('Prediction Log'!$D310='Prediction Log'!$P310, "PUSH", "N"))))</f>
        <v/>
      </c>
      <c r="R310" s="52" t="str">
        <f>IF(ISBLANK('Prediction Log'!$N310), "",IF('Prediction Log'!$P310&lt;'Prediction Log'!$D310, "Y", IF('Prediction Log'!$P310='Prediction Log'!$D310, "PUSH", "N")))</f>
        <v/>
      </c>
      <c r="S310" s="52" t="str">
        <f>IF(ISBLANK('Prediction Log'!$N310), "",IF('Prediction Log'!$P310&lt;'Prediction Log'!$E310, "Y", IF('Prediction Log'!$P310='Prediction Log'!$E310, "PUSH", "N")))</f>
        <v/>
      </c>
      <c r="T310" s="53" t="str">
        <f>IF(ISBLANK('Prediction Log'!$N310),"",IF('Prediction Log'!$M310='Prediction Log'!$H310, "Y", "N"))</f>
        <v/>
      </c>
      <c r="U310" s="53" t="str">
        <f>Table3[[#This Row],[Home Team Covered Market]]</f>
        <v/>
      </c>
      <c r="V310" s="53" t="str">
        <f>IF(ISBLANK('Prediction Log'!$N310), "",IF(AND('Prediction Log'!$T310="Y", 'Prediction Log'!$U310="Y"), "Y", "N"))</f>
        <v/>
      </c>
      <c r="W310" s="54" t="str">
        <f>IF(ISBLANK('Prediction Log'!$N310),"",IF('Prediction Log'!$M310='Prediction Log'!$I310, "Y", "N"))</f>
        <v/>
      </c>
      <c r="X310" s="54" t="str">
        <f>IF(ISBLANK('Prediction Log'!$N310), "", IF(Table3[[#This Row],[Home Team Covered Market]]=Games!H310, "Y", "N"))</f>
        <v/>
      </c>
      <c r="Y310" s="55" t="str">
        <f>IF(ISBLANK('Prediction Log'!$N310), "",IF('Prediction Log'!$J310='Prediction Log'!$M310, "Y", "N"))</f>
        <v/>
      </c>
      <c r="Z310" s="54" t="str">
        <f>IF(ISBLANK('Prediction Log'!$N310), "",IF('Prediction Log'!$I310&lt;&gt;'Prediction Log'!$M310, "N",IF(AND('Prediction Log'!$E310&gt;0, 'Prediction Log'!$P310&gt;'Prediction Log'!$E310, 'Prediction Log'!$I310='Prediction Log'!$C310), "Y", IF(AND('Prediction Log'!$E310&lt;0, 'Prediction Log'!$P310&lt;'Prediction Log'!$E310,'Prediction Log'!$I310='Prediction Log'!$B310 ), "Y", IF('Prediction Log'!$P310='Prediction Log'!$E310, "PUSH", "N")))))</f>
        <v/>
      </c>
      <c r="AA310" s="54" t="str">
        <f>IF(ISBLANK('Prediction Log'!$N310), "",IF(AND('Prediction Log'!$W310="Y", 'Prediction Log'!$X310="Y"), "Y", "N"))</f>
        <v/>
      </c>
      <c r="AB310" s="53" t="str">
        <f>IF(ISBLANK('Prediction Log'!$N310), "",IF('Prediction Log'!$D310&gt;0, 'Prediction Log'!$P310-'Prediction Log'!$D310, IF('Prediction Log'!$D310&lt;0, -'Prediction Log'!$P310+'Prediction Log'!$D310, "NA")))</f>
        <v/>
      </c>
      <c r="AC310" s="53" t="str">
        <f>IF(ISBLANK('Prediction Log'!$N310), "",ABS('Prediction Log'!$AB310))</f>
        <v/>
      </c>
      <c r="AD310" s="54" t="str">
        <f>IF(ISBLANK('Prediction Log'!$N310), "",IF('Prediction Log'!$E310&gt;0, 'Prediction Log'!$P310-'Prediction Log'!$E310, IF('Prediction Log'!$E310&lt;0, -'Prediction Log'!$P310+'Prediction Log'!$E310, "NA")))</f>
        <v/>
      </c>
      <c r="AE310" s="54" t="str">
        <f>IF(ISBLANK('Prediction Log'!$N310), "",ABS('Prediction Log'!$AD310))</f>
        <v/>
      </c>
    </row>
    <row r="311" spans="1:31" x14ac:dyDescent="0.45">
      <c r="A311" s="56" t="str">
        <f>IF(ISBLANK(Games!$B311), "",Games!A311)</f>
        <v/>
      </c>
      <c r="B311" s="56" t="str">
        <f>IF(ISBLANK(Games!$B311), "",Games!B311)</f>
        <v/>
      </c>
      <c r="C311" s="56" t="str">
        <f>IF(ISBLANK(Games!$B311), "",Games!C311)</f>
        <v/>
      </c>
      <c r="D311" s="57" t="str">
        <f>IF(ISBLANK(Games!$B311), "",Games!D311)</f>
        <v/>
      </c>
      <c r="E311" s="57" t="str">
        <f>IF(ISBLANK(Games!$B311), "",Games!E311)</f>
        <v/>
      </c>
      <c r="F311" s="45">
        <f>'Calc - Win Probability'!N311</f>
        <v>0</v>
      </c>
      <c r="G311" s="23" t="str">
        <f>Games!H311</f>
        <v/>
      </c>
      <c r="H311" s="46" t="str">
        <f>IF(ISBLANK(Games!B311), "", IF('Prediction Log'!$D311&lt;0, 'Prediction Log'!$B311, 'Prediction Log'!$C311))</f>
        <v/>
      </c>
      <c r="I311" s="47" t="str">
        <f>IF(ISBLANK(Games!$B311), "",Games!F311)</f>
        <v/>
      </c>
      <c r="J311" s="47" t="str">
        <f>IF('Prediction Log'!$F311&gt;0.5, 'Prediction Log'!$B311, IF('Prediction Log'!$F311&lt;0.5, 'Prediction Log'!$C311, "PICK"))</f>
        <v/>
      </c>
      <c r="K311" s="48" t="str">
        <f>IF(ISBLANK(Games!B311), "",IF('Prediction Log'!$J311='Prediction Log'!$B311, 'Prediction Log'!$F311, 1-'Prediction Log'!$F311))</f>
        <v/>
      </c>
      <c r="L311" s="49" t="str">
        <f>IF(ISBLANK(Games!$B311), "",Games!I311)</f>
        <v/>
      </c>
      <c r="M311" s="60" t="str">
        <f>IF(ISBLANK(Table3[[#This Row],[Home Final]]), "",IF(Table3[[#This Row],[Home Final]]&gt;Table3[[#This Row],[Away Final]],Table3[[#This Row],[Home]],Table3[[#This Row],[Away]]))</f>
        <v/>
      </c>
      <c r="N311" s="50"/>
      <c r="O311" s="50"/>
      <c r="P311" s="21" t="str">
        <f>IF(ISBLANK('Prediction Log'!$N311), "",'Prediction Log'!$O311-'Prediction Log'!$N311)</f>
        <v/>
      </c>
      <c r="Q311" s="51" t="str">
        <f>IF(ISBLANK('Prediction Log'!$N311), "",IF('Prediction Log'!$M311&lt;&gt;'Prediction Log'!$H311, "Y", IF(AND('Prediction Log'!$M311='Prediction Log'!$H311, ABS((-1*'Prediction Log'!$P311))&gt;ABS('Prediction Log'!$D311)), "Y", IF('Prediction Log'!$D311='Prediction Log'!$P311, "PUSH", "N"))))</f>
        <v/>
      </c>
      <c r="R311" s="52" t="str">
        <f>IF(ISBLANK('Prediction Log'!$N311), "",IF('Prediction Log'!$P311&lt;'Prediction Log'!$D311, "Y", IF('Prediction Log'!$P311='Prediction Log'!$D311, "PUSH", "N")))</f>
        <v/>
      </c>
      <c r="S311" s="52" t="str">
        <f>IF(ISBLANK('Prediction Log'!$N311), "",IF('Prediction Log'!$P311&lt;'Prediction Log'!$E311, "Y", IF('Prediction Log'!$P311='Prediction Log'!$E311, "PUSH", "N")))</f>
        <v/>
      </c>
      <c r="T311" s="53" t="str">
        <f>IF(ISBLANK('Prediction Log'!$N311),"",IF('Prediction Log'!$M311='Prediction Log'!$H311, "Y", "N"))</f>
        <v/>
      </c>
      <c r="U311" s="53" t="str">
        <f>Table3[[#This Row],[Home Team Covered Market]]</f>
        <v/>
      </c>
      <c r="V311" s="53" t="str">
        <f>IF(ISBLANK('Prediction Log'!$N311), "",IF(AND('Prediction Log'!$T311="Y", 'Prediction Log'!$U311="Y"), "Y", "N"))</f>
        <v/>
      </c>
      <c r="W311" s="54" t="str">
        <f>IF(ISBLANK('Prediction Log'!$N311),"",IF('Prediction Log'!$M311='Prediction Log'!$I311, "Y", "N"))</f>
        <v/>
      </c>
      <c r="X311" s="54" t="str">
        <f>IF(ISBLANK('Prediction Log'!$N311), "", IF(Table3[[#This Row],[Home Team Covered Market]]=Games!H311, "Y", "N"))</f>
        <v/>
      </c>
      <c r="Y311" s="55" t="str">
        <f>IF(ISBLANK('Prediction Log'!$N311), "",IF('Prediction Log'!$J311='Prediction Log'!$M311, "Y", "N"))</f>
        <v/>
      </c>
      <c r="Z311" s="54" t="str">
        <f>IF(ISBLANK('Prediction Log'!$N311), "",IF('Prediction Log'!$I311&lt;&gt;'Prediction Log'!$M311, "N",IF(AND('Prediction Log'!$E311&gt;0, 'Prediction Log'!$P311&gt;'Prediction Log'!$E311, 'Prediction Log'!$I311='Prediction Log'!$C311), "Y", IF(AND('Prediction Log'!$E311&lt;0, 'Prediction Log'!$P311&lt;'Prediction Log'!$E311,'Prediction Log'!$I311='Prediction Log'!$B311 ), "Y", IF('Prediction Log'!$P311='Prediction Log'!$E311, "PUSH", "N")))))</f>
        <v/>
      </c>
      <c r="AA311" s="54" t="str">
        <f>IF(ISBLANK('Prediction Log'!$N311), "",IF(AND('Prediction Log'!$W311="Y", 'Prediction Log'!$X311="Y"), "Y", "N"))</f>
        <v/>
      </c>
      <c r="AB311" s="53" t="str">
        <f>IF(ISBLANK('Prediction Log'!$N311), "",IF('Prediction Log'!$D311&gt;0, 'Prediction Log'!$P311-'Prediction Log'!$D311, IF('Prediction Log'!$D311&lt;0, -'Prediction Log'!$P311+'Prediction Log'!$D311, "NA")))</f>
        <v/>
      </c>
      <c r="AC311" s="53" t="str">
        <f>IF(ISBLANK('Prediction Log'!$N311), "",ABS('Prediction Log'!$AB311))</f>
        <v/>
      </c>
      <c r="AD311" s="54" t="str">
        <f>IF(ISBLANK('Prediction Log'!$N311), "",IF('Prediction Log'!$E311&gt;0, 'Prediction Log'!$P311-'Prediction Log'!$E311, IF('Prediction Log'!$E311&lt;0, -'Prediction Log'!$P311+'Prediction Log'!$E311, "NA")))</f>
        <v/>
      </c>
      <c r="AE311" s="54" t="str">
        <f>IF(ISBLANK('Prediction Log'!$N311), "",ABS('Prediction Log'!$AD311))</f>
        <v/>
      </c>
    </row>
    <row r="312" spans="1:31" x14ac:dyDescent="0.45">
      <c r="A312" s="43" t="str">
        <f>IF(ISBLANK(Games!$B312), "",Games!A312)</f>
        <v/>
      </c>
      <c r="B312" s="43" t="str">
        <f>IF(ISBLANK(Games!$B312), "",Games!B312)</f>
        <v/>
      </c>
      <c r="C312" s="43" t="str">
        <f>IF(ISBLANK(Games!$B312), "",Games!C312)</f>
        <v/>
      </c>
      <c r="D312" s="44" t="str">
        <f>IF(ISBLANK(Games!$B312), "",Games!D312)</f>
        <v/>
      </c>
      <c r="E312" s="44" t="str">
        <f>IF(ISBLANK(Games!$B312), "",Games!E312)</f>
        <v/>
      </c>
      <c r="F312" s="45">
        <f>'Calc - Win Probability'!N312</f>
        <v>0</v>
      </c>
      <c r="G312" s="23" t="str">
        <f>Games!H312</f>
        <v/>
      </c>
      <c r="H312" s="46" t="str">
        <f>IF(ISBLANK(Games!B312), "", IF('Prediction Log'!$D312&lt;0, 'Prediction Log'!$B312, 'Prediction Log'!$C312))</f>
        <v/>
      </c>
      <c r="I312" s="47" t="str">
        <f>IF(ISBLANK(Games!$B312), "",Games!F312)</f>
        <v/>
      </c>
      <c r="J312" s="47" t="str">
        <f>IF('Prediction Log'!$F312&gt;0.5, 'Prediction Log'!$B312, IF('Prediction Log'!$F312&lt;0.5, 'Prediction Log'!$C312, "PICK"))</f>
        <v/>
      </c>
      <c r="K312" s="48" t="str">
        <f>IF(ISBLANK(Games!B312), "",IF('Prediction Log'!$J312='Prediction Log'!$B312, 'Prediction Log'!$F312, 1-'Prediction Log'!$F312))</f>
        <v/>
      </c>
      <c r="L312" s="49" t="str">
        <f>IF(ISBLANK(Games!$B312), "",Games!I312)</f>
        <v/>
      </c>
      <c r="M312" s="60" t="str">
        <f>IF(ISBLANK(Table3[[#This Row],[Home Final]]), "",IF(Table3[[#This Row],[Home Final]]&gt;Table3[[#This Row],[Away Final]],Table3[[#This Row],[Home]],Table3[[#This Row],[Away]]))</f>
        <v/>
      </c>
      <c r="N312" s="50"/>
      <c r="O312" s="50"/>
      <c r="P312" s="21" t="str">
        <f>IF(ISBLANK('Prediction Log'!$N312), "",'Prediction Log'!$O312-'Prediction Log'!$N312)</f>
        <v/>
      </c>
      <c r="Q312" s="51" t="str">
        <f>IF(ISBLANK('Prediction Log'!$N312), "",IF('Prediction Log'!$M312&lt;&gt;'Prediction Log'!$H312, "Y", IF(AND('Prediction Log'!$M312='Prediction Log'!$H312, ABS((-1*'Prediction Log'!$P312))&gt;ABS('Prediction Log'!$D312)), "Y", IF('Prediction Log'!$D312='Prediction Log'!$P312, "PUSH", "N"))))</f>
        <v/>
      </c>
      <c r="R312" s="52" t="str">
        <f>IF(ISBLANK('Prediction Log'!$N312), "",IF('Prediction Log'!$P312&lt;'Prediction Log'!$D312, "Y", IF('Prediction Log'!$P312='Prediction Log'!$D312, "PUSH", "N")))</f>
        <v/>
      </c>
      <c r="S312" s="52" t="str">
        <f>IF(ISBLANK('Prediction Log'!$N312), "",IF('Prediction Log'!$P312&lt;'Prediction Log'!$E312, "Y", IF('Prediction Log'!$P312='Prediction Log'!$E312, "PUSH", "N")))</f>
        <v/>
      </c>
      <c r="T312" s="53" t="str">
        <f>IF(ISBLANK('Prediction Log'!$N312),"",IF('Prediction Log'!$M312='Prediction Log'!$H312, "Y", "N"))</f>
        <v/>
      </c>
      <c r="U312" s="53" t="str">
        <f>Table3[[#This Row],[Home Team Covered Market]]</f>
        <v/>
      </c>
      <c r="V312" s="53" t="str">
        <f>IF(ISBLANK('Prediction Log'!$N312), "",IF(AND('Prediction Log'!$T312="Y", 'Prediction Log'!$U312="Y"), "Y", "N"))</f>
        <v/>
      </c>
      <c r="W312" s="54" t="str">
        <f>IF(ISBLANK('Prediction Log'!$N312),"",IF('Prediction Log'!$M312='Prediction Log'!$I312, "Y", "N"))</f>
        <v/>
      </c>
      <c r="X312" s="54" t="str">
        <f>IF(ISBLANK('Prediction Log'!$N312), "", IF(Table3[[#This Row],[Home Team Covered Market]]=Games!H312, "Y", "N"))</f>
        <v/>
      </c>
      <c r="Y312" s="55" t="str">
        <f>IF(ISBLANK('Prediction Log'!$N312), "",IF('Prediction Log'!$J312='Prediction Log'!$M312, "Y", "N"))</f>
        <v/>
      </c>
      <c r="Z312" s="54" t="str">
        <f>IF(ISBLANK('Prediction Log'!$N312), "",IF('Prediction Log'!$I312&lt;&gt;'Prediction Log'!$M312, "N",IF(AND('Prediction Log'!$E312&gt;0, 'Prediction Log'!$P312&gt;'Prediction Log'!$E312, 'Prediction Log'!$I312='Prediction Log'!$C312), "Y", IF(AND('Prediction Log'!$E312&lt;0, 'Prediction Log'!$P312&lt;'Prediction Log'!$E312,'Prediction Log'!$I312='Prediction Log'!$B312 ), "Y", IF('Prediction Log'!$P312='Prediction Log'!$E312, "PUSH", "N")))))</f>
        <v/>
      </c>
      <c r="AA312" s="54" t="str">
        <f>IF(ISBLANK('Prediction Log'!$N312), "",IF(AND('Prediction Log'!$W312="Y", 'Prediction Log'!$X312="Y"), "Y", "N"))</f>
        <v/>
      </c>
      <c r="AB312" s="53" t="str">
        <f>IF(ISBLANK('Prediction Log'!$N312), "",IF('Prediction Log'!$D312&gt;0, 'Prediction Log'!$P312-'Prediction Log'!$D312, IF('Prediction Log'!$D312&lt;0, -'Prediction Log'!$P312+'Prediction Log'!$D312, "NA")))</f>
        <v/>
      </c>
      <c r="AC312" s="53" t="str">
        <f>IF(ISBLANK('Prediction Log'!$N312), "",ABS('Prediction Log'!$AB312))</f>
        <v/>
      </c>
      <c r="AD312" s="54" t="str">
        <f>IF(ISBLANK('Prediction Log'!$N312), "",IF('Prediction Log'!$E312&gt;0, 'Prediction Log'!$P312-'Prediction Log'!$E312, IF('Prediction Log'!$E312&lt;0, -'Prediction Log'!$P312+'Prediction Log'!$E312, "NA")))</f>
        <v/>
      </c>
      <c r="AE312" s="54" t="str">
        <f>IF(ISBLANK('Prediction Log'!$N312), "",ABS('Prediction Log'!$AD312))</f>
        <v/>
      </c>
    </row>
    <row r="313" spans="1:31" x14ac:dyDescent="0.45">
      <c r="A313" s="56" t="str">
        <f>IF(ISBLANK(Games!$B313), "",Games!A313)</f>
        <v/>
      </c>
      <c r="B313" s="56" t="str">
        <f>IF(ISBLANK(Games!$B313), "",Games!B313)</f>
        <v/>
      </c>
      <c r="C313" s="56" t="str">
        <f>IF(ISBLANK(Games!$B313), "",Games!C313)</f>
        <v/>
      </c>
      <c r="D313" s="57" t="str">
        <f>IF(ISBLANK(Games!$B313), "",Games!D313)</f>
        <v/>
      </c>
      <c r="E313" s="57" t="str">
        <f>IF(ISBLANK(Games!$B313), "",Games!E313)</f>
        <v/>
      </c>
      <c r="F313" s="45">
        <f>'Calc - Win Probability'!N313</f>
        <v>0</v>
      </c>
      <c r="G313" s="23" t="str">
        <f>Games!H313</f>
        <v/>
      </c>
      <c r="H313" s="46" t="str">
        <f>IF(ISBLANK(Games!B313), "", IF('Prediction Log'!$D313&lt;0, 'Prediction Log'!$B313, 'Prediction Log'!$C313))</f>
        <v/>
      </c>
      <c r="I313" s="47" t="str">
        <f>IF(ISBLANK(Games!$B313), "",Games!F313)</f>
        <v/>
      </c>
      <c r="J313" s="47" t="str">
        <f>IF('Prediction Log'!$F313&gt;0.5, 'Prediction Log'!$B313, IF('Prediction Log'!$F313&lt;0.5, 'Prediction Log'!$C313, "PICK"))</f>
        <v/>
      </c>
      <c r="K313" s="48" t="str">
        <f>IF(ISBLANK(Games!B313), "",IF('Prediction Log'!$J313='Prediction Log'!$B313, 'Prediction Log'!$F313, 1-'Prediction Log'!$F313))</f>
        <v/>
      </c>
      <c r="L313" s="49" t="str">
        <f>IF(ISBLANK(Games!$B313), "",Games!I313)</f>
        <v/>
      </c>
      <c r="M313" s="60" t="str">
        <f>IF(ISBLANK(Table3[[#This Row],[Home Final]]), "",IF(Table3[[#This Row],[Home Final]]&gt;Table3[[#This Row],[Away Final]],Table3[[#This Row],[Home]],Table3[[#This Row],[Away]]))</f>
        <v/>
      </c>
      <c r="N313" s="50"/>
      <c r="O313" s="50"/>
      <c r="P313" s="21" t="str">
        <f>IF(ISBLANK('Prediction Log'!$N313), "",'Prediction Log'!$O313-'Prediction Log'!$N313)</f>
        <v/>
      </c>
      <c r="Q313" s="51" t="str">
        <f>IF(ISBLANK('Prediction Log'!$N313), "",IF('Prediction Log'!$M313&lt;&gt;'Prediction Log'!$H313, "Y", IF(AND('Prediction Log'!$M313='Prediction Log'!$H313, ABS((-1*'Prediction Log'!$P313))&gt;ABS('Prediction Log'!$D313)), "Y", IF('Prediction Log'!$D313='Prediction Log'!$P313, "PUSH", "N"))))</f>
        <v/>
      </c>
      <c r="R313" s="52" t="str">
        <f>IF(ISBLANK('Prediction Log'!$N313), "",IF('Prediction Log'!$P313&lt;'Prediction Log'!$D313, "Y", IF('Prediction Log'!$P313='Prediction Log'!$D313, "PUSH", "N")))</f>
        <v/>
      </c>
      <c r="S313" s="52" t="str">
        <f>IF(ISBLANK('Prediction Log'!$N313), "",IF('Prediction Log'!$P313&lt;'Prediction Log'!$E313, "Y", IF('Prediction Log'!$P313='Prediction Log'!$E313, "PUSH", "N")))</f>
        <v/>
      </c>
      <c r="T313" s="53" t="str">
        <f>IF(ISBLANK('Prediction Log'!$N313),"",IF('Prediction Log'!$M313='Prediction Log'!$H313, "Y", "N"))</f>
        <v/>
      </c>
      <c r="U313" s="53" t="str">
        <f>Table3[[#This Row],[Home Team Covered Market]]</f>
        <v/>
      </c>
      <c r="V313" s="53" t="str">
        <f>IF(ISBLANK('Prediction Log'!$N313), "",IF(AND('Prediction Log'!$T313="Y", 'Prediction Log'!$U313="Y"), "Y", "N"))</f>
        <v/>
      </c>
      <c r="W313" s="54" t="str">
        <f>IF(ISBLANK('Prediction Log'!$N313),"",IF('Prediction Log'!$M313='Prediction Log'!$I313, "Y", "N"))</f>
        <v/>
      </c>
      <c r="X313" s="54" t="str">
        <f>IF(ISBLANK('Prediction Log'!$N313), "", IF(Table3[[#This Row],[Home Team Covered Market]]=Games!H313, "Y", "N"))</f>
        <v/>
      </c>
      <c r="Y313" s="55" t="str">
        <f>IF(ISBLANK('Prediction Log'!$N313), "",IF('Prediction Log'!$J313='Prediction Log'!$M313, "Y", "N"))</f>
        <v/>
      </c>
      <c r="Z313" s="54" t="str">
        <f>IF(ISBLANK('Prediction Log'!$N313), "",IF('Prediction Log'!$I313&lt;&gt;'Prediction Log'!$M313, "N",IF(AND('Prediction Log'!$E313&gt;0, 'Prediction Log'!$P313&gt;'Prediction Log'!$E313, 'Prediction Log'!$I313='Prediction Log'!$C313), "Y", IF(AND('Prediction Log'!$E313&lt;0, 'Prediction Log'!$P313&lt;'Prediction Log'!$E313,'Prediction Log'!$I313='Prediction Log'!$B313 ), "Y", IF('Prediction Log'!$P313='Prediction Log'!$E313, "PUSH", "N")))))</f>
        <v/>
      </c>
      <c r="AA313" s="54" t="str">
        <f>IF(ISBLANK('Prediction Log'!$N313), "",IF(AND('Prediction Log'!$W313="Y", 'Prediction Log'!$X313="Y"), "Y", "N"))</f>
        <v/>
      </c>
      <c r="AB313" s="53" t="str">
        <f>IF(ISBLANK('Prediction Log'!$N313), "",IF('Prediction Log'!$D313&gt;0, 'Prediction Log'!$P313-'Prediction Log'!$D313, IF('Prediction Log'!$D313&lt;0, -'Prediction Log'!$P313+'Prediction Log'!$D313, "NA")))</f>
        <v/>
      </c>
      <c r="AC313" s="53" t="str">
        <f>IF(ISBLANK('Prediction Log'!$N313), "",ABS('Prediction Log'!$AB313))</f>
        <v/>
      </c>
      <c r="AD313" s="54" t="str">
        <f>IF(ISBLANK('Prediction Log'!$N313), "",IF('Prediction Log'!$E313&gt;0, 'Prediction Log'!$P313-'Prediction Log'!$E313, IF('Prediction Log'!$E313&lt;0, -'Prediction Log'!$P313+'Prediction Log'!$E313, "NA")))</f>
        <v/>
      </c>
      <c r="AE313" s="54" t="str">
        <f>IF(ISBLANK('Prediction Log'!$N313), "",ABS('Prediction Log'!$AD313))</f>
        <v/>
      </c>
    </row>
    <row r="314" spans="1:31" x14ac:dyDescent="0.45">
      <c r="A314" s="43" t="str">
        <f>IF(ISBLANK(Games!$B314), "",Games!A314)</f>
        <v/>
      </c>
      <c r="B314" s="43" t="str">
        <f>IF(ISBLANK(Games!$B314), "",Games!B314)</f>
        <v/>
      </c>
      <c r="C314" s="43" t="str">
        <f>IF(ISBLANK(Games!$B314), "",Games!C314)</f>
        <v/>
      </c>
      <c r="D314" s="44" t="str">
        <f>IF(ISBLANK(Games!$B314), "",Games!D314)</f>
        <v/>
      </c>
      <c r="E314" s="44" t="str">
        <f>IF(ISBLANK(Games!$B314), "",Games!E314)</f>
        <v/>
      </c>
      <c r="F314" s="45">
        <f>'Calc - Win Probability'!N314</f>
        <v>0</v>
      </c>
      <c r="G314" s="23" t="str">
        <f>Games!H314</f>
        <v/>
      </c>
      <c r="H314" s="46" t="str">
        <f>IF(ISBLANK(Games!B314), "", IF('Prediction Log'!$D314&lt;0, 'Prediction Log'!$B314, 'Prediction Log'!$C314))</f>
        <v/>
      </c>
      <c r="I314" s="47" t="str">
        <f>IF(ISBLANK(Games!$B314), "",Games!F314)</f>
        <v/>
      </c>
      <c r="J314" s="47" t="str">
        <f>IF('Prediction Log'!$F314&gt;0.5, 'Prediction Log'!$B314, IF('Prediction Log'!$F314&lt;0.5, 'Prediction Log'!$C314, "PICK"))</f>
        <v/>
      </c>
      <c r="K314" s="48" t="str">
        <f>IF(ISBLANK(Games!B314), "",IF('Prediction Log'!$J314='Prediction Log'!$B314, 'Prediction Log'!$F314, 1-'Prediction Log'!$F314))</f>
        <v/>
      </c>
      <c r="L314" s="49" t="str">
        <f>IF(ISBLANK(Games!$B314), "",Games!I314)</f>
        <v/>
      </c>
      <c r="M314" s="60" t="str">
        <f>IF(ISBLANK(Table3[[#This Row],[Home Final]]), "",IF(Table3[[#This Row],[Home Final]]&gt;Table3[[#This Row],[Away Final]],Table3[[#This Row],[Home]],Table3[[#This Row],[Away]]))</f>
        <v/>
      </c>
      <c r="N314" s="50"/>
      <c r="O314" s="50"/>
      <c r="P314" s="21" t="str">
        <f>IF(ISBLANK('Prediction Log'!$N314), "",'Prediction Log'!$O314-'Prediction Log'!$N314)</f>
        <v/>
      </c>
      <c r="Q314" s="51" t="str">
        <f>IF(ISBLANK('Prediction Log'!$N314), "",IF('Prediction Log'!$M314&lt;&gt;'Prediction Log'!$H314, "Y", IF(AND('Prediction Log'!$M314='Prediction Log'!$H314, ABS((-1*'Prediction Log'!$P314))&gt;ABS('Prediction Log'!$D314)), "Y", IF('Prediction Log'!$D314='Prediction Log'!$P314, "PUSH", "N"))))</f>
        <v/>
      </c>
      <c r="R314" s="52" t="str">
        <f>IF(ISBLANK('Prediction Log'!$N314), "",IF('Prediction Log'!$P314&lt;'Prediction Log'!$D314, "Y", IF('Prediction Log'!$P314='Prediction Log'!$D314, "PUSH", "N")))</f>
        <v/>
      </c>
      <c r="S314" s="52" t="str">
        <f>IF(ISBLANK('Prediction Log'!$N314), "",IF('Prediction Log'!$P314&lt;'Prediction Log'!$E314, "Y", IF('Prediction Log'!$P314='Prediction Log'!$E314, "PUSH", "N")))</f>
        <v/>
      </c>
      <c r="T314" s="53" t="str">
        <f>IF(ISBLANK('Prediction Log'!$N314),"",IF('Prediction Log'!$M314='Prediction Log'!$H314, "Y", "N"))</f>
        <v/>
      </c>
      <c r="U314" s="53" t="str">
        <f>Table3[[#This Row],[Home Team Covered Market]]</f>
        <v/>
      </c>
      <c r="V314" s="53" t="str">
        <f>IF(ISBLANK('Prediction Log'!$N314), "",IF(AND('Prediction Log'!$T314="Y", 'Prediction Log'!$U314="Y"), "Y", "N"))</f>
        <v/>
      </c>
      <c r="W314" s="54" t="str">
        <f>IF(ISBLANK('Prediction Log'!$N314),"",IF('Prediction Log'!$M314='Prediction Log'!$I314, "Y", "N"))</f>
        <v/>
      </c>
      <c r="X314" s="54" t="str">
        <f>IF(ISBLANK('Prediction Log'!$N314), "", IF(Table3[[#This Row],[Home Team Covered Market]]=Games!H314, "Y", "N"))</f>
        <v/>
      </c>
      <c r="Y314" s="55" t="str">
        <f>IF(ISBLANK('Prediction Log'!$N314), "",IF('Prediction Log'!$J314='Prediction Log'!$M314, "Y", "N"))</f>
        <v/>
      </c>
      <c r="Z314" s="54" t="str">
        <f>IF(ISBLANK('Prediction Log'!$N314), "",IF('Prediction Log'!$I314&lt;&gt;'Prediction Log'!$M314, "N",IF(AND('Prediction Log'!$E314&gt;0, 'Prediction Log'!$P314&gt;'Prediction Log'!$E314, 'Prediction Log'!$I314='Prediction Log'!$C314), "Y", IF(AND('Prediction Log'!$E314&lt;0, 'Prediction Log'!$P314&lt;'Prediction Log'!$E314,'Prediction Log'!$I314='Prediction Log'!$B314 ), "Y", IF('Prediction Log'!$P314='Prediction Log'!$E314, "PUSH", "N")))))</f>
        <v/>
      </c>
      <c r="AA314" s="54" t="str">
        <f>IF(ISBLANK('Prediction Log'!$N314), "",IF(AND('Prediction Log'!$W314="Y", 'Prediction Log'!$X314="Y"), "Y", "N"))</f>
        <v/>
      </c>
      <c r="AB314" s="53" t="str">
        <f>IF(ISBLANK('Prediction Log'!$N314), "",IF('Prediction Log'!$D314&gt;0, 'Prediction Log'!$P314-'Prediction Log'!$D314, IF('Prediction Log'!$D314&lt;0, -'Prediction Log'!$P314+'Prediction Log'!$D314, "NA")))</f>
        <v/>
      </c>
      <c r="AC314" s="53" t="str">
        <f>IF(ISBLANK('Prediction Log'!$N314), "",ABS('Prediction Log'!$AB314))</f>
        <v/>
      </c>
      <c r="AD314" s="54" t="str">
        <f>IF(ISBLANK('Prediction Log'!$N314), "",IF('Prediction Log'!$E314&gt;0, 'Prediction Log'!$P314-'Prediction Log'!$E314, IF('Prediction Log'!$E314&lt;0, -'Prediction Log'!$P314+'Prediction Log'!$E314, "NA")))</f>
        <v/>
      </c>
      <c r="AE314" s="54" t="str">
        <f>IF(ISBLANK('Prediction Log'!$N314), "",ABS('Prediction Log'!$AD314))</f>
        <v/>
      </c>
    </row>
    <row r="315" spans="1:31" x14ac:dyDescent="0.45">
      <c r="A315" s="56" t="str">
        <f>IF(ISBLANK(Games!$B315), "",Games!A315)</f>
        <v/>
      </c>
      <c r="B315" s="56" t="str">
        <f>IF(ISBLANK(Games!$B315), "",Games!B315)</f>
        <v/>
      </c>
      <c r="C315" s="56" t="str">
        <f>IF(ISBLANK(Games!$B315), "",Games!C315)</f>
        <v/>
      </c>
      <c r="D315" s="57" t="str">
        <f>IF(ISBLANK(Games!$B315), "",Games!D315)</f>
        <v/>
      </c>
      <c r="E315" s="57" t="str">
        <f>IF(ISBLANK(Games!$B315), "",Games!E315)</f>
        <v/>
      </c>
      <c r="F315" s="45">
        <f>'Calc - Win Probability'!N315</f>
        <v>0</v>
      </c>
      <c r="G315" s="23" t="str">
        <f>Games!H315</f>
        <v/>
      </c>
      <c r="H315" s="46" t="str">
        <f>IF(ISBLANK(Games!B315), "", IF('Prediction Log'!$D315&lt;0, 'Prediction Log'!$B315, 'Prediction Log'!$C315))</f>
        <v/>
      </c>
      <c r="I315" s="47" t="str">
        <f>IF(ISBLANK(Games!$B315), "",Games!F315)</f>
        <v/>
      </c>
      <c r="J315" s="47" t="str">
        <f>IF('Prediction Log'!$F315&gt;0.5, 'Prediction Log'!$B315, IF('Prediction Log'!$F315&lt;0.5, 'Prediction Log'!$C315, "PICK"))</f>
        <v/>
      </c>
      <c r="K315" s="48" t="str">
        <f>IF(ISBLANK(Games!B315), "",IF('Prediction Log'!$J315='Prediction Log'!$B315, 'Prediction Log'!$F315, 1-'Prediction Log'!$F315))</f>
        <v/>
      </c>
      <c r="L315" s="49" t="str">
        <f>IF(ISBLANK(Games!$B315), "",Games!I315)</f>
        <v/>
      </c>
      <c r="M315" s="60" t="str">
        <f>IF(ISBLANK(Table3[[#This Row],[Home Final]]), "",IF(Table3[[#This Row],[Home Final]]&gt;Table3[[#This Row],[Away Final]],Table3[[#This Row],[Home]],Table3[[#This Row],[Away]]))</f>
        <v/>
      </c>
      <c r="N315" s="50"/>
      <c r="O315" s="50"/>
      <c r="P315" s="21" t="str">
        <f>IF(ISBLANK('Prediction Log'!$N315), "",'Prediction Log'!$O315-'Prediction Log'!$N315)</f>
        <v/>
      </c>
      <c r="Q315" s="51" t="str">
        <f>IF(ISBLANK('Prediction Log'!$N315), "",IF('Prediction Log'!$M315&lt;&gt;'Prediction Log'!$H315, "Y", IF(AND('Prediction Log'!$M315='Prediction Log'!$H315, ABS((-1*'Prediction Log'!$P315))&gt;ABS('Prediction Log'!$D315)), "Y", IF('Prediction Log'!$D315='Prediction Log'!$P315, "PUSH", "N"))))</f>
        <v/>
      </c>
      <c r="R315" s="52" t="str">
        <f>IF(ISBLANK('Prediction Log'!$N315), "",IF('Prediction Log'!$P315&lt;'Prediction Log'!$D315, "Y", IF('Prediction Log'!$P315='Prediction Log'!$D315, "PUSH", "N")))</f>
        <v/>
      </c>
      <c r="S315" s="52" t="str">
        <f>IF(ISBLANK('Prediction Log'!$N315), "",IF('Prediction Log'!$P315&lt;'Prediction Log'!$E315, "Y", IF('Prediction Log'!$P315='Prediction Log'!$E315, "PUSH", "N")))</f>
        <v/>
      </c>
      <c r="T315" s="53" t="str">
        <f>IF(ISBLANK('Prediction Log'!$N315),"",IF('Prediction Log'!$M315='Prediction Log'!$H315, "Y", "N"))</f>
        <v/>
      </c>
      <c r="U315" s="53" t="str">
        <f>Table3[[#This Row],[Home Team Covered Market]]</f>
        <v/>
      </c>
      <c r="V315" s="53" t="str">
        <f>IF(ISBLANK('Prediction Log'!$N315), "",IF(AND('Prediction Log'!$T315="Y", 'Prediction Log'!$U315="Y"), "Y", "N"))</f>
        <v/>
      </c>
      <c r="W315" s="54" t="str">
        <f>IF(ISBLANK('Prediction Log'!$N315),"",IF('Prediction Log'!$M315='Prediction Log'!$I315, "Y", "N"))</f>
        <v/>
      </c>
      <c r="X315" s="54" t="str">
        <f>IF(ISBLANK('Prediction Log'!$N315), "", IF(Table3[[#This Row],[Home Team Covered Market]]=Games!H315, "Y", "N"))</f>
        <v/>
      </c>
      <c r="Y315" s="55" t="str">
        <f>IF(ISBLANK('Prediction Log'!$N315), "",IF('Prediction Log'!$J315='Prediction Log'!$M315, "Y", "N"))</f>
        <v/>
      </c>
      <c r="Z315" s="54" t="str">
        <f>IF(ISBLANK('Prediction Log'!$N315), "",IF('Prediction Log'!$I315&lt;&gt;'Prediction Log'!$M315, "N",IF(AND('Prediction Log'!$E315&gt;0, 'Prediction Log'!$P315&gt;'Prediction Log'!$E315, 'Prediction Log'!$I315='Prediction Log'!$C315), "Y", IF(AND('Prediction Log'!$E315&lt;0, 'Prediction Log'!$P315&lt;'Prediction Log'!$E315,'Prediction Log'!$I315='Prediction Log'!$B315 ), "Y", IF('Prediction Log'!$P315='Prediction Log'!$E315, "PUSH", "N")))))</f>
        <v/>
      </c>
      <c r="AA315" s="54" t="str">
        <f>IF(ISBLANK('Prediction Log'!$N315), "",IF(AND('Prediction Log'!$W315="Y", 'Prediction Log'!$X315="Y"), "Y", "N"))</f>
        <v/>
      </c>
      <c r="AB315" s="53" t="str">
        <f>IF(ISBLANK('Prediction Log'!$N315), "",IF('Prediction Log'!$D315&gt;0, 'Prediction Log'!$P315-'Prediction Log'!$D315, IF('Prediction Log'!$D315&lt;0, -'Prediction Log'!$P315+'Prediction Log'!$D315, "NA")))</f>
        <v/>
      </c>
      <c r="AC315" s="53" t="str">
        <f>IF(ISBLANK('Prediction Log'!$N315), "",ABS('Prediction Log'!$AB315))</f>
        <v/>
      </c>
      <c r="AD315" s="54" t="str">
        <f>IF(ISBLANK('Prediction Log'!$N315), "",IF('Prediction Log'!$E315&gt;0, 'Prediction Log'!$P315-'Prediction Log'!$E315, IF('Prediction Log'!$E315&lt;0, -'Prediction Log'!$P315+'Prediction Log'!$E315, "NA")))</f>
        <v/>
      </c>
      <c r="AE315" s="54" t="str">
        <f>IF(ISBLANK('Prediction Log'!$N315), "",ABS('Prediction Log'!$AD315))</f>
        <v/>
      </c>
    </row>
    <row r="316" spans="1:31" x14ac:dyDescent="0.45">
      <c r="A316" s="43" t="str">
        <f>IF(ISBLANK(Games!$B316), "",Games!A316)</f>
        <v/>
      </c>
      <c r="B316" s="43" t="str">
        <f>IF(ISBLANK(Games!$B316), "",Games!B316)</f>
        <v/>
      </c>
      <c r="C316" s="43" t="str">
        <f>IF(ISBLANK(Games!$B316), "",Games!C316)</f>
        <v/>
      </c>
      <c r="D316" s="44" t="str">
        <f>IF(ISBLANK(Games!$B316), "",Games!D316)</f>
        <v/>
      </c>
      <c r="E316" s="44" t="str">
        <f>IF(ISBLANK(Games!$B316), "",Games!E316)</f>
        <v/>
      </c>
      <c r="F316" s="45">
        <f>'Calc - Win Probability'!N316</f>
        <v>0</v>
      </c>
      <c r="G316" s="23" t="str">
        <f>Games!H316</f>
        <v/>
      </c>
      <c r="H316" s="46" t="str">
        <f>IF(ISBLANK(Games!B316), "", IF('Prediction Log'!$D316&lt;0, 'Prediction Log'!$B316, 'Prediction Log'!$C316))</f>
        <v/>
      </c>
      <c r="I316" s="47" t="str">
        <f>IF(ISBLANK(Games!$B316), "",Games!F316)</f>
        <v/>
      </c>
      <c r="J316" s="47" t="str">
        <f>IF('Prediction Log'!$F316&gt;0.5, 'Prediction Log'!$B316, IF('Prediction Log'!$F316&lt;0.5, 'Prediction Log'!$C316, "PICK"))</f>
        <v/>
      </c>
      <c r="K316" s="48" t="str">
        <f>IF(ISBLANK(Games!B316), "",IF('Prediction Log'!$J316='Prediction Log'!$B316, 'Prediction Log'!$F316, 1-'Prediction Log'!$F316))</f>
        <v/>
      </c>
      <c r="L316" s="49" t="str">
        <f>IF(ISBLANK(Games!$B316), "",Games!I316)</f>
        <v/>
      </c>
      <c r="M316" s="60" t="str">
        <f>IF(ISBLANK(Table3[[#This Row],[Home Final]]), "",IF(Table3[[#This Row],[Home Final]]&gt;Table3[[#This Row],[Away Final]],Table3[[#This Row],[Home]],Table3[[#This Row],[Away]]))</f>
        <v/>
      </c>
      <c r="N316" s="50"/>
      <c r="O316" s="50"/>
      <c r="P316" s="21" t="str">
        <f>IF(ISBLANK('Prediction Log'!$N316), "",'Prediction Log'!$O316-'Prediction Log'!$N316)</f>
        <v/>
      </c>
      <c r="Q316" s="51" t="str">
        <f>IF(ISBLANK('Prediction Log'!$N316), "",IF('Prediction Log'!$M316&lt;&gt;'Prediction Log'!$H316, "Y", IF(AND('Prediction Log'!$M316='Prediction Log'!$H316, ABS((-1*'Prediction Log'!$P316))&gt;ABS('Prediction Log'!$D316)), "Y", IF('Prediction Log'!$D316='Prediction Log'!$P316, "PUSH", "N"))))</f>
        <v/>
      </c>
      <c r="R316" s="52" t="str">
        <f>IF(ISBLANK('Prediction Log'!$N316), "",IF('Prediction Log'!$P316&lt;'Prediction Log'!$D316, "Y", IF('Prediction Log'!$P316='Prediction Log'!$D316, "PUSH", "N")))</f>
        <v/>
      </c>
      <c r="S316" s="52" t="str">
        <f>IF(ISBLANK('Prediction Log'!$N316), "",IF('Prediction Log'!$P316&lt;'Prediction Log'!$E316, "Y", IF('Prediction Log'!$P316='Prediction Log'!$E316, "PUSH", "N")))</f>
        <v/>
      </c>
      <c r="T316" s="53" t="str">
        <f>IF(ISBLANK('Prediction Log'!$N316),"",IF('Prediction Log'!$M316='Prediction Log'!$H316, "Y", "N"))</f>
        <v/>
      </c>
      <c r="U316" s="53" t="str">
        <f>Table3[[#This Row],[Home Team Covered Market]]</f>
        <v/>
      </c>
      <c r="V316" s="53" t="str">
        <f>IF(ISBLANK('Prediction Log'!$N316), "",IF(AND('Prediction Log'!$T316="Y", 'Prediction Log'!$U316="Y"), "Y", "N"))</f>
        <v/>
      </c>
      <c r="W316" s="54" t="str">
        <f>IF(ISBLANK('Prediction Log'!$N316),"",IF('Prediction Log'!$M316='Prediction Log'!$I316, "Y", "N"))</f>
        <v/>
      </c>
      <c r="X316" s="54" t="str">
        <f>IF(ISBLANK('Prediction Log'!$N316), "", IF(Table3[[#This Row],[Home Team Covered Market]]=Games!H316, "Y", "N"))</f>
        <v/>
      </c>
      <c r="Y316" s="55" t="str">
        <f>IF(ISBLANK('Prediction Log'!$N316), "",IF('Prediction Log'!$J316='Prediction Log'!$M316, "Y", "N"))</f>
        <v/>
      </c>
      <c r="Z316" s="54" t="str">
        <f>IF(ISBLANK('Prediction Log'!$N316), "",IF('Prediction Log'!$I316&lt;&gt;'Prediction Log'!$M316, "N",IF(AND('Prediction Log'!$E316&gt;0, 'Prediction Log'!$P316&gt;'Prediction Log'!$E316, 'Prediction Log'!$I316='Prediction Log'!$C316), "Y", IF(AND('Prediction Log'!$E316&lt;0, 'Prediction Log'!$P316&lt;'Prediction Log'!$E316,'Prediction Log'!$I316='Prediction Log'!$B316 ), "Y", IF('Prediction Log'!$P316='Prediction Log'!$E316, "PUSH", "N")))))</f>
        <v/>
      </c>
      <c r="AA316" s="54" t="str">
        <f>IF(ISBLANK('Prediction Log'!$N316), "",IF(AND('Prediction Log'!$W316="Y", 'Prediction Log'!$X316="Y"), "Y", "N"))</f>
        <v/>
      </c>
      <c r="AB316" s="53" t="str">
        <f>IF(ISBLANK('Prediction Log'!$N316), "",IF('Prediction Log'!$D316&gt;0, 'Prediction Log'!$P316-'Prediction Log'!$D316, IF('Prediction Log'!$D316&lt;0, -'Prediction Log'!$P316+'Prediction Log'!$D316, "NA")))</f>
        <v/>
      </c>
      <c r="AC316" s="53" t="str">
        <f>IF(ISBLANK('Prediction Log'!$N316), "",ABS('Prediction Log'!$AB316))</f>
        <v/>
      </c>
      <c r="AD316" s="54" t="str">
        <f>IF(ISBLANK('Prediction Log'!$N316), "",IF('Prediction Log'!$E316&gt;0, 'Prediction Log'!$P316-'Prediction Log'!$E316, IF('Prediction Log'!$E316&lt;0, -'Prediction Log'!$P316+'Prediction Log'!$E316, "NA")))</f>
        <v/>
      </c>
      <c r="AE316" s="54" t="str">
        <f>IF(ISBLANK('Prediction Log'!$N316), "",ABS('Prediction Log'!$AD316))</f>
        <v/>
      </c>
    </row>
    <row r="317" spans="1:31" x14ac:dyDescent="0.45">
      <c r="A317" s="56" t="str">
        <f>IF(ISBLANK(Games!$B317), "",Games!A317)</f>
        <v/>
      </c>
      <c r="B317" s="56" t="str">
        <f>IF(ISBLANK(Games!$B317), "",Games!B317)</f>
        <v/>
      </c>
      <c r="C317" s="56" t="str">
        <f>IF(ISBLANK(Games!$B317), "",Games!C317)</f>
        <v/>
      </c>
      <c r="D317" s="57" t="str">
        <f>IF(ISBLANK(Games!$B317), "",Games!D317)</f>
        <v/>
      </c>
      <c r="E317" s="57" t="str">
        <f>IF(ISBLANK(Games!$B317), "",Games!E317)</f>
        <v/>
      </c>
      <c r="F317" s="45">
        <f>'Calc - Win Probability'!N317</f>
        <v>0</v>
      </c>
      <c r="G317" s="23" t="str">
        <f>Games!H317</f>
        <v/>
      </c>
      <c r="H317" s="46" t="str">
        <f>IF(ISBLANK(Games!B317), "", IF('Prediction Log'!$D317&lt;0, 'Prediction Log'!$B317, 'Prediction Log'!$C317))</f>
        <v/>
      </c>
      <c r="I317" s="47" t="str">
        <f>IF(ISBLANK(Games!$B317), "",Games!F317)</f>
        <v/>
      </c>
      <c r="J317" s="47" t="str">
        <f>IF('Prediction Log'!$F317&gt;0.5, 'Prediction Log'!$B317, IF('Prediction Log'!$F317&lt;0.5, 'Prediction Log'!$C317, "PICK"))</f>
        <v/>
      </c>
      <c r="K317" s="48" t="str">
        <f>IF(ISBLANK(Games!B317), "",IF('Prediction Log'!$J317='Prediction Log'!$B317, 'Prediction Log'!$F317, 1-'Prediction Log'!$F317))</f>
        <v/>
      </c>
      <c r="L317" s="49" t="str">
        <f>IF(ISBLANK(Games!$B317), "",Games!I317)</f>
        <v/>
      </c>
      <c r="M317" s="60" t="str">
        <f>IF(ISBLANK(Table3[[#This Row],[Home Final]]), "",IF(Table3[[#This Row],[Home Final]]&gt;Table3[[#This Row],[Away Final]],Table3[[#This Row],[Home]],Table3[[#This Row],[Away]]))</f>
        <v/>
      </c>
      <c r="N317" s="50"/>
      <c r="O317" s="50"/>
      <c r="P317" s="21" t="str">
        <f>IF(ISBLANK('Prediction Log'!$N317), "",'Prediction Log'!$O317-'Prediction Log'!$N317)</f>
        <v/>
      </c>
      <c r="Q317" s="51" t="str">
        <f>IF(ISBLANK('Prediction Log'!$N317), "",IF('Prediction Log'!$M317&lt;&gt;'Prediction Log'!$H317, "Y", IF(AND('Prediction Log'!$M317='Prediction Log'!$H317, ABS((-1*'Prediction Log'!$P317))&gt;ABS('Prediction Log'!$D317)), "Y", IF('Prediction Log'!$D317='Prediction Log'!$P317, "PUSH", "N"))))</f>
        <v/>
      </c>
      <c r="R317" s="52" t="str">
        <f>IF(ISBLANK('Prediction Log'!$N317), "",IF('Prediction Log'!$P317&lt;'Prediction Log'!$D317, "Y", IF('Prediction Log'!$P317='Prediction Log'!$D317, "PUSH", "N")))</f>
        <v/>
      </c>
      <c r="S317" s="52" t="str">
        <f>IF(ISBLANK('Prediction Log'!$N317), "",IF('Prediction Log'!$P317&lt;'Prediction Log'!$E317, "Y", IF('Prediction Log'!$P317='Prediction Log'!$E317, "PUSH", "N")))</f>
        <v/>
      </c>
      <c r="T317" s="53" t="str">
        <f>IF(ISBLANK('Prediction Log'!$N317),"",IF('Prediction Log'!$M317='Prediction Log'!$H317, "Y", "N"))</f>
        <v/>
      </c>
      <c r="U317" s="53" t="str">
        <f>Table3[[#This Row],[Home Team Covered Market]]</f>
        <v/>
      </c>
      <c r="V317" s="53" t="str">
        <f>IF(ISBLANK('Prediction Log'!$N317), "",IF(AND('Prediction Log'!$T317="Y", 'Prediction Log'!$U317="Y"), "Y", "N"))</f>
        <v/>
      </c>
      <c r="W317" s="54" t="str">
        <f>IF(ISBLANK('Prediction Log'!$N317),"",IF('Prediction Log'!$M317='Prediction Log'!$I317, "Y", "N"))</f>
        <v/>
      </c>
      <c r="X317" s="54" t="str">
        <f>IF(ISBLANK('Prediction Log'!$N317), "", IF(Table3[[#This Row],[Home Team Covered Market]]=Games!H317, "Y", "N"))</f>
        <v/>
      </c>
      <c r="Y317" s="55" t="str">
        <f>IF(ISBLANK('Prediction Log'!$N317), "",IF('Prediction Log'!$J317='Prediction Log'!$M317, "Y", "N"))</f>
        <v/>
      </c>
      <c r="Z317" s="54" t="str">
        <f>IF(ISBLANK('Prediction Log'!$N317), "",IF('Prediction Log'!$I317&lt;&gt;'Prediction Log'!$M317, "N",IF(AND('Prediction Log'!$E317&gt;0, 'Prediction Log'!$P317&gt;'Prediction Log'!$E317, 'Prediction Log'!$I317='Prediction Log'!$C317), "Y", IF(AND('Prediction Log'!$E317&lt;0, 'Prediction Log'!$P317&lt;'Prediction Log'!$E317,'Prediction Log'!$I317='Prediction Log'!$B317 ), "Y", IF('Prediction Log'!$P317='Prediction Log'!$E317, "PUSH", "N")))))</f>
        <v/>
      </c>
      <c r="AA317" s="54" t="str">
        <f>IF(ISBLANK('Prediction Log'!$N317), "",IF(AND('Prediction Log'!$W317="Y", 'Prediction Log'!$X317="Y"), "Y", "N"))</f>
        <v/>
      </c>
      <c r="AB317" s="53" t="str">
        <f>IF(ISBLANK('Prediction Log'!$N317), "",IF('Prediction Log'!$D317&gt;0, 'Prediction Log'!$P317-'Prediction Log'!$D317, IF('Prediction Log'!$D317&lt;0, -'Prediction Log'!$P317+'Prediction Log'!$D317, "NA")))</f>
        <v/>
      </c>
      <c r="AC317" s="53" t="str">
        <f>IF(ISBLANK('Prediction Log'!$N317), "",ABS('Prediction Log'!$AB317))</f>
        <v/>
      </c>
      <c r="AD317" s="54" t="str">
        <f>IF(ISBLANK('Prediction Log'!$N317), "",IF('Prediction Log'!$E317&gt;0, 'Prediction Log'!$P317-'Prediction Log'!$E317, IF('Prediction Log'!$E317&lt;0, -'Prediction Log'!$P317+'Prediction Log'!$E317, "NA")))</f>
        <v/>
      </c>
      <c r="AE317" s="54" t="str">
        <f>IF(ISBLANK('Prediction Log'!$N317), "",ABS('Prediction Log'!$AD317))</f>
        <v/>
      </c>
    </row>
    <row r="318" spans="1:31" x14ac:dyDescent="0.45">
      <c r="A318" s="43" t="str">
        <f>IF(ISBLANK(Games!$B318), "",Games!A318)</f>
        <v/>
      </c>
      <c r="B318" s="43" t="str">
        <f>IF(ISBLANK(Games!$B318), "",Games!B318)</f>
        <v/>
      </c>
      <c r="C318" s="43" t="str">
        <f>IF(ISBLANK(Games!$B318), "",Games!C318)</f>
        <v/>
      </c>
      <c r="D318" s="44" t="str">
        <f>IF(ISBLANK(Games!$B318), "",Games!D318)</f>
        <v/>
      </c>
      <c r="E318" s="44" t="str">
        <f>IF(ISBLANK(Games!$B318), "",Games!E318)</f>
        <v/>
      </c>
      <c r="F318" s="45">
        <f>'Calc - Win Probability'!N318</f>
        <v>0</v>
      </c>
      <c r="G318" s="23" t="str">
        <f>Games!H318</f>
        <v/>
      </c>
      <c r="H318" s="46" t="str">
        <f>IF(ISBLANK(Games!B318), "", IF('Prediction Log'!$D318&lt;0, 'Prediction Log'!$B318, 'Prediction Log'!$C318))</f>
        <v/>
      </c>
      <c r="I318" s="47" t="str">
        <f>IF(ISBLANK(Games!$B318), "",Games!F318)</f>
        <v/>
      </c>
      <c r="J318" s="47" t="str">
        <f>IF('Prediction Log'!$F318&gt;0.5, 'Prediction Log'!$B318, IF('Prediction Log'!$F318&lt;0.5, 'Prediction Log'!$C318, "PICK"))</f>
        <v/>
      </c>
      <c r="K318" s="48" t="str">
        <f>IF(ISBLANK(Games!B318), "",IF('Prediction Log'!$J318='Prediction Log'!$B318, 'Prediction Log'!$F318, 1-'Prediction Log'!$F318))</f>
        <v/>
      </c>
      <c r="L318" s="49" t="str">
        <f>IF(ISBLANK(Games!$B318), "",Games!I318)</f>
        <v/>
      </c>
      <c r="M318" s="60" t="str">
        <f>IF(ISBLANK(Table3[[#This Row],[Home Final]]), "",IF(Table3[[#This Row],[Home Final]]&gt;Table3[[#This Row],[Away Final]],Table3[[#This Row],[Home]],Table3[[#This Row],[Away]]))</f>
        <v/>
      </c>
      <c r="N318" s="50"/>
      <c r="O318" s="50"/>
      <c r="P318" s="21" t="str">
        <f>IF(ISBLANK('Prediction Log'!$N318), "",'Prediction Log'!$O318-'Prediction Log'!$N318)</f>
        <v/>
      </c>
      <c r="Q318" s="51" t="str">
        <f>IF(ISBLANK('Prediction Log'!$N318), "",IF('Prediction Log'!$M318&lt;&gt;'Prediction Log'!$H318, "Y", IF(AND('Prediction Log'!$M318='Prediction Log'!$H318, ABS((-1*'Prediction Log'!$P318))&gt;ABS('Prediction Log'!$D318)), "Y", IF('Prediction Log'!$D318='Prediction Log'!$P318, "PUSH", "N"))))</f>
        <v/>
      </c>
      <c r="R318" s="52" t="str">
        <f>IF(ISBLANK('Prediction Log'!$N318), "",IF('Prediction Log'!$P318&lt;'Prediction Log'!$D318, "Y", IF('Prediction Log'!$P318='Prediction Log'!$D318, "PUSH", "N")))</f>
        <v/>
      </c>
      <c r="S318" s="52" t="str">
        <f>IF(ISBLANK('Prediction Log'!$N318), "",IF('Prediction Log'!$P318&lt;'Prediction Log'!$E318, "Y", IF('Prediction Log'!$P318='Prediction Log'!$E318, "PUSH", "N")))</f>
        <v/>
      </c>
      <c r="T318" s="53" t="str">
        <f>IF(ISBLANK('Prediction Log'!$N318),"",IF('Prediction Log'!$M318='Prediction Log'!$H318, "Y", "N"))</f>
        <v/>
      </c>
      <c r="U318" s="53" t="str">
        <f>Table3[[#This Row],[Home Team Covered Market]]</f>
        <v/>
      </c>
      <c r="V318" s="53" t="str">
        <f>IF(ISBLANK('Prediction Log'!$N318), "",IF(AND('Prediction Log'!$T318="Y", 'Prediction Log'!$U318="Y"), "Y", "N"))</f>
        <v/>
      </c>
      <c r="W318" s="54" t="str">
        <f>IF(ISBLANK('Prediction Log'!$N318),"",IF('Prediction Log'!$M318='Prediction Log'!$I318, "Y", "N"))</f>
        <v/>
      </c>
      <c r="X318" s="54" t="str">
        <f>IF(ISBLANK('Prediction Log'!$N318), "", IF(Table3[[#This Row],[Home Team Covered Market]]=Games!H318, "Y", "N"))</f>
        <v/>
      </c>
      <c r="Y318" s="55" t="str">
        <f>IF(ISBLANK('Prediction Log'!$N318), "",IF('Prediction Log'!$J318='Prediction Log'!$M318, "Y", "N"))</f>
        <v/>
      </c>
      <c r="Z318" s="54" t="str">
        <f>IF(ISBLANK('Prediction Log'!$N318), "",IF('Prediction Log'!$I318&lt;&gt;'Prediction Log'!$M318, "N",IF(AND('Prediction Log'!$E318&gt;0, 'Prediction Log'!$P318&gt;'Prediction Log'!$E318, 'Prediction Log'!$I318='Prediction Log'!$C318), "Y", IF(AND('Prediction Log'!$E318&lt;0, 'Prediction Log'!$P318&lt;'Prediction Log'!$E318,'Prediction Log'!$I318='Prediction Log'!$B318 ), "Y", IF('Prediction Log'!$P318='Prediction Log'!$E318, "PUSH", "N")))))</f>
        <v/>
      </c>
      <c r="AA318" s="54" t="str">
        <f>IF(ISBLANK('Prediction Log'!$N318), "",IF(AND('Prediction Log'!$W318="Y", 'Prediction Log'!$X318="Y"), "Y", "N"))</f>
        <v/>
      </c>
      <c r="AB318" s="53" t="str">
        <f>IF(ISBLANK('Prediction Log'!$N318), "",IF('Prediction Log'!$D318&gt;0, 'Prediction Log'!$P318-'Prediction Log'!$D318, IF('Prediction Log'!$D318&lt;0, -'Prediction Log'!$P318+'Prediction Log'!$D318, "NA")))</f>
        <v/>
      </c>
      <c r="AC318" s="53" t="str">
        <f>IF(ISBLANK('Prediction Log'!$N318), "",ABS('Prediction Log'!$AB318))</f>
        <v/>
      </c>
      <c r="AD318" s="54" t="str">
        <f>IF(ISBLANK('Prediction Log'!$N318), "",IF('Prediction Log'!$E318&gt;0, 'Prediction Log'!$P318-'Prediction Log'!$E318, IF('Prediction Log'!$E318&lt;0, -'Prediction Log'!$P318+'Prediction Log'!$E318, "NA")))</f>
        <v/>
      </c>
      <c r="AE318" s="54" t="str">
        <f>IF(ISBLANK('Prediction Log'!$N318), "",ABS('Prediction Log'!$AD318))</f>
        <v/>
      </c>
    </row>
    <row r="319" spans="1:31" x14ac:dyDescent="0.45">
      <c r="A319" s="56" t="str">
        <f>IF(ISBLANK(Games!$B319), "",Games!A319)</f>
        <v/>
      </c>
      <c r="B319" s="56" t="str">
        <f>IF(ISBLANK(Games!$B319), "",Games!B319)</f>
        <v/>
      </c>
      <c r="C319" s="56" t="str">
        <f>IF(ISBLANK(Games!$B319), "",Games!C319)</f>
        <v/>
      </c>
      <c r="D319" s="57" t="str">
        <f>IF(ISBLANK(Games!$B319), "",Games!D319)</f>
        <v/>
      </c>
      <c r="E319" s="57" t="str">
        <f>IF(ISBLANK(Games!$B319), "",Games!E319)</f>
        <v/>
      </c>
      <c r="F319" s="45">
        <f>'Calc - Win Probability'!N319</f>
        <v>0</v>
      </c>
      <c r="G319" s="23" t="str">
        <f>Games!H319</f>
        <v/>
      </c>
      <c r="H319" s="46" t="str">
        <f>IF(ISBLANK(Games!B319), "", IF('Prediction Log'!$D319&lt;0, 'Prediction Log'!$B319, 'Prediction Log'!$C319))</f>
        <v/>
      </c>
      <c r="I319" s="47" t="str">
        <f>IF(ISBLANK(Games!$B319), "",Games!F319)</f>
        <v/>
      </c>
      <c r="J319" s="47" t="str">
        <f>IF('Prediction Log'!$F319&gt;0.5, 'Prediction Log'!$B319, IF('Prediction Log'!$F319&lt;0.5, 'Prediction Log'!$C319, "PICK"))</f>
        <v/>
      </c>
      <c r="K319" s="48" t="str">
        <f>IF(ISBLANK(Games!B319), "",IF('Prediction Log'!$J319='Prediction Log'!$B319, 'Prediction Log'!$F319, 1-'Prediction Log'!$F319))</f>
        <v/>
      </c>
      <c r="L319" s="49" t="str">
        <f>IF(ISBLANK(Games!$B319), "",Games!I319)</f>
        <v/>
      </c>
      <c r="M319" s="60" t="str">
        <f>IF(ISBLANK(Table3[[#This Row],[Home Final]]), "",IF(Table3[[#This Row],[Home Final]]&gt;Table3[[#This Row],[Away Final]],Table3[[#This Row],[Home]],Table3[[#This Row],[Away]]))</f>
        <v/>
      </c>
      <c r="N319" s="50"/>
      <c r="O319" s="50"/>
      <c r="P319" s="21" t="str">
        <f>IF(ISBLANK('Prediction Log'!$N319), "",'Prediction Log'!$O319-'Prediction Log'!$N319)</f>
        <v/>
      </c>
      <c r="Q319" s="51" t="str">
        <f>IF(ISBLANK('Prediction Log'!$N319), "",IF('Prediction Log'!$M319&lt;&gt;'Prediction Log'!$H319, "Y", IF(AND('Prediction Log'!$M319='Prediction Log'!$H319, ABS((-1*'Prediction Log'!$P319))&gt;ABS('Prediction Log'!$D319)), "Y", IF('Prediction Log'!$D319='Prediction Log'!$P319, "PUSH", "N"))))</f>
        <v/>
      </c>
      <c r="R319" s="52" t="str">
        <f>IF(ISBLANK('Prediction Log'!$N319), "",IF('Prediction Log'!$P319&lt;'Prediction Log'!$D319, "Y", IF('Prediction Log'!$P319='Prediction Log'!$D319, "PUSH", "N")))</f>
        <v/>
      </c>
      <c r="S319" s="52" t="str">
        <f>IF(ISBLANK('Prediction Log'!$N319), "",IF('Prediction Log'!$P319&lt;'Prediction Log'!$E319, "Y", IF('Prediction Log'!$P319='Prediction Log'!$E319, "PUSH", "N")))</f>
        <v/>
      </c>
      <c r="T319" s="53" t="str">
        <f>IF(ISBLANK('Prediction Log'!$N319),"",IF('Prediction Log'!$M319='Prediction Log'!$H319, "Y", "N"))</f>
        <v/>
      </c>
      <c r="U319" s="53" t="str">
        <f>Table3[[#This Row],[Home Team Covered Market]]</f>
        <v/>
      </c>
      <c r="V319" s="53" t="str">
        <f>IF(ISBLANK('Prediction Log'!$N319), "",IF(AND('Prediction Log'!$T319="Y", 'Prediction Log'!$U319="Y"), "Y", "N"))</f>
        <v/>
      </c>
      <c r="W319" s="54" t="str">
        <f>IF(ISBLANK('Prediction Log'!$N319),"",IF('Prediction Log'!$M319='Prediction Log'!$I319, "Y", "N"))</f>
        <v/>
      </c>
      <c r="X319" s="54" t="str">
        <f>IF(ISBLANK('Prediction Log'!$N319), "", IF(Table3[[#This Row],[Home Team Covered Market]]=Games!H319, "Y", "N"))</f>
        <v/>
      </c>
      <c r="Y319" s="55" t="str">
        <f>IF(ISBLANK('Prediction Log'!$N319), "",IF('Prediction Log'!$J319='Prediction Log'!$M319, "Y", "N"))</f>
        <v/>
      </c>
      <c r="Z319" s="54" t="str">
        <f>IF(ISBLANK('Prediction Log'!$N319), "",IF('Prediction Log'!$I319&lt;&gt;'Prediction Log'!$M319, "N",IF(AND('Prediction Log'!$E319&gt;0, 'Prediction Log'!$P319&gt;'Prediction Log'!$E319, 'Prediction Log'!$I319='Prediction Log'!$C319), "Y", IF(AND('Prediction Log'!$E319&lt;0, 'Prediction Log'!$P319&lt;'Prediction Log'!$E319,'Prediction Log'!$I319='Prediction Log'!$B319 ), "Y", IF('Prediction Log'!$P319='Prediction Log'!$E319, "PUSH", "N")))))</f>
        <v/>
      </c>
      <c r="AA319" s="54" t="str">
        <f>IF(ISBLANK('Prediction Log'!$N319), "",IF(AND('Prediction Log'!$W319="Y", 'Prediction Log'!$X319="Y"), "Y", "N"))</f>
        <v/>
      </c>
      <c r="AB319" s="53" t="str">
        <f>IF(ISBLANK('Prediction Log'!$N319), "",IF('Prediction Log'!$D319&gt;0, 'Prediction Log'!$P319-'Prediction Log'!$D319, IF('Prediction Log'!$D319&lt;0, -'Prediction Log'!$P319+'Prediction Log'!$D319, "NA")))</f>
        <v/>
      </c>
      <c r="AC319" s="53" t="str">
        <f>IF(ISBLANK('Prediction Log'!$N319), "",ABS('Prediction Log'!$AB319))</f>
        <v/>
      </c>
      <c r="AD319" s="54" t="str">
        <f>IF(ISBLANK('Prediction Log'!$N319), "",IF('Prediction Log'!$E319&gt;0, 'Prediction Log'!$P319-'Prediction Log'!$E319, IF('Prediction Log'!$E319&lt;0, -'Prediction Log'!$P319+'Prediction Log'!$E319, "NA")))</f>
        <v/>
      </c>
      <c r="AE319" s="54" t="str">
        <f>IF(ISBLANK('Prediction Log'!$N319), "",ABS('Prediction Log'!$AD319))</f>
        <v/>
      </c>
    </row>
    <row r="320" spans="1:31" x14ac:dyDescent="0.45">
      <c r="A320" s="43" t="str">
        <f>IF(ISBLANK(Games!$B320), "",Games!A320)</f>
        <v/>
      </c>
      <c r="B320" s="43" t="str">
        <f>IF(ISBLANK(Games!$B320), "",Games!B320)</f>
        <v/>
      </c>
      <c r="C320" s="43" t="str">
        <f>IF(ISBLANK(Games!$B320), "",Games!C320)</f>
        <v/>
      </c>
      <c r="D320" s="44" t="str">
        <f>IF(ISBLANK(Games!$B320), "",Games!D320)</f>
        <v/>
      </c>
      <c r="E320" s="44" t="str">
        <f>IF(ISBLANK(Games!$B320), "",Games!E320)</f>
        <v/>
      </c>
      <c r="F320" s="45">
        <f>'Calc - Win Probability'!N320</f>
        <v>0</v>
      </c>
      <c r="G320" s="23" t="str">
        <f>Games!H320</f>
        <v/>
      </c>
      <c r="H320" s="46" t="str">
        <f>IF(ISBLANK(Games!B320), "", IF('Prediction Log'!$D320&lt;0, 'Prediction Log'!$B320, 'Prediction Log'!$C320))</f>
        <v/>
      </c>
      <c r="I320" s="47" t="str">
        <f>IF(ISBLANK(Games!$B320), "",Games!F320)</f>
        <v/>
      </c>
      <c r="J320" s="47" t="str">
        <f>IF('Prediction Log'!$F320&gt;0.5, 'Prediction Log'!$B320, IF('Prediction Log'!$F320&lt;0.5, 'Prediction Log'!$C320, "PICK"))</f>
        <v/>
      </c>
      <c r="K320" s="48" t="str">
        <f>IF(ISBLANK(Games!B320), "",IF('Prediction Log'!$J320='Prediction Log'!$B320, 'Prediction Log'!$F320, 1-'Prediction Log'!$F320))</f>
        <v/>
      </c>
      <c r="L320" s="49" t="str">
        <f>IF(ISBLANK(Games!$B320), "",Games!I320)</f>
        <v/>
      </c>
      <c r="M320" s="60" t="str">
        <f>IF(ISBLANK(Table3[[#This Row],[Home Final]]), "",IF(Table3[[#This Row],[Home Final]]&gt;Table3[[#This Row],[Away Final]],Table3[[#This Row],[Home]],Table3[[#This Row],[Away]]))</f>
        <v/>
      </c>
      <c r="N320" s="50"/>
      <c r="O320" s="50"/>
      <c r="P320" s="21" t="str">
        <f>IF(ISBLANK('Prediction Log'!$N320), "",'Prediction Log'!$O320-'Prediction Log'!$N320)</f>
        <v/>
      </c>
      <c r="Q320" s="51" t="str">
        <f>IF(ISBLANK('Prediction Log'!$N320), "",IF('Prediction Log'!$M320&lt;&gt;'Prediction Log'!$H320, "Y", IF(AND('Prediction Log'!$M320='Prediction Log'!$H320, ABS((-1*'Prediction Log'!$P320))&gt;ABS('Prediction Log'!$D320)), "Y", IF('Prediction Log'!$D320='Prediction Log'!$P320, "PUSH", "N"))))</f>
        <v/>
      </c>
      <c r="R320" s="52" t="str">
        <f>IF(ISBLANK('Prediction Log'!$N320), "",IF('Prediction Log'!$P320&lt;'Prediction Log'!$D320, "Y", IF('Prediction Log'!$P320='Prediction Log'!$D320, "PUSH", "N")))</f>
        <v/>
      </c>
      <c r="S320" s="52" t="str">
        <f>IF(ISBLANK('Prediction Log'!$N320), "",IF('Prediction Log'!$P320&lt;'Prediction Log'!$E320, "Y", IF('Prediction Log'!$P320='Prediction Log'!$E320, "PUSH", "N")))</f>
        <v/>
      </c>
      <c r="T320" s="53" t="str">
        <f>IF(ISBLANK('Prediction Log'!$N320),"",IF('Prediction Log'!$M320='Prediction Log'!$H320, "Y", "N"))</f>
        <v/>
      </c>
      <c r="U320" s="53" t="str">
        <f>Table3[[#This Row],[Home Team Covered Market]]</f>
        <v/>
      </c>
      <c r="V320" s="53" t="str">
        <f>IF(ISBLANK('Prediction Log'!$N320), "",IF(AND('Prediction Log'!$T320="Y", 'Prediction Log'!$U320="Y"), "Y", "N"))</f>
        <v/>
      </c>
      <c r="W320" s="54" t="str">
        <f>IF(ISBLANK('Prediction Log'!$N320),"",IF('Prediction Log'!$M320='Prediction Log'!$I320, "Y", "N"))</f>
        <v/>
      </c>
      <c r="X320" s="54" t="str">
        <f>IF(ISBLANK('Prediction Log'!$N320), "", IF(Table3[[#This Row],[Home Team Covered Market]]=Games!H320, "Y", "N"))</f>
        <v/>
      </c>
      <c r="Y320" s="55" t="str">
        <f>IF(ISBLANK('Prediction Log'!$N320), "",IF('Prediction Log'!$J320='Prediction Log'!$M320, "Y", "N"))</f>
        <v/>
      </c>
      <c r="Z320" s="54" t="str">
        <f>IF(ISBLANK('Prediction Log'!$N320), "",IF('Prediction Log'!$I320&lt;&gt;'Prediction Log'!$M320, "N",IF(AND('Prediction Log'!$E320&gt;0, 'Prediction Log'!$P320&gt;'Prediction Log'!$E320, 'Prediction Log'!$I320='Prediction Log'!$C320), "Y", IF(AND('Prediction Log'!$E320&lt;0, 'Prediction Log'!$P320&lt;'Prediction Log'!$E320,'Prediction Log'!$I320='Prediction Log'!$B320 ), "Y", IF('Prediction Log'!$P320='Prediction Log'!$E320, "PUSH", "N")))))</f>
        <v/>
      </c>
      <c r="AA320" s="54" t="str">
        <f>IF(ISBLANK('Prediction Log'!$N320), "",IF(AND('Prediction Log'!$W320="Y", 'Prediction Log'!$X320="Y"), "Y", "N"))</f>
        <v/>
      </c>
      <c r="AB320" s="53" t="str">
        <f>IF(ISBLANK('Prediction Log'!$N320), "",IF('Prediction Log'!$D320&gt;0, 'Prediction Log'!$P320-'Prediction Log'!$D320, IF('Prediction Log'!$D320&lt;0, -'Prediction Log'!$P320+'Prediction Log'!$D320, "NA")))</f>
        <v/>
      </c>
      <c r="AC320" s="53" t="str">
        <f>IF(ISBLANK('Prediction Log'!$N320), "",ABS('Prediction Log'!$AB320))</f>
        <v/>
      </c>
      <c r="AD320" s="54" t="str">
        <f>IF(ISBLANK('Prediction Log'!$N320), "",IF('Prediction Log'!$E320&gt;0, 'Prediction Log'!$P320-'Prediction Log'!$E320, IF('Prediction Log'!$E320&lt;0, -'Prediction Log'!$P320+'Prediction Log'!$E320, "NA")))</f>
        <v/>
      </c>
      <c r="AE320" s="54" t="str">
        <f>IF(ISBLANK('Prediction Log'!$N320), "",ABS('Prediction Log'!$AD320))</f>
        <v/>
      </c>
    </row>
    <row r="321" spans="1:31" x14ac:dyDescent="0.45">
      <c r="A321" s="56" t="str">
        <f>IF(ISBLANK(Games!$B321), "",Games!A321)</f>
        <v/>
      </c>
      <c r="B321" s="56" t="str">
        <f>IF(ISBLANK(Games!$B321), "",Games!B321)</f>
        <v/>
      </c>
      <c r="C321" s="56" t="str">
        <f>IF(ISBLANK(Games!$B321), "",Games!C321)</f>
        <v/>
      </c>
      <c r="D321" s="57" t="str">
        <f>IF(ISBLANK(Games!$B321), "",Games!D321)</f>
        <v/>
      </c>
      <c r="E321" s="57" t="str">
        <f>IF(ISBLANK(Games!$B321), "",Games!E321)</f>
        <v/>
      </c>
      <c r="F321" s="45">
        <f>'Calc - Win Probability'!N321</f>
        <v>0</v>
      </c>
      <c r="G321" s="23" t="str">
        <f>Games!H321</f>
        <v/>
      </c>
      <c r="H321" s="46" t="str">
        <f>IF(ISBLANK(Games!B321), "", IF('Prediction Log'!$D321&lt;0, 'Prediction Log'!$B321, 'Prediction Log'!$C321))</f>
        <v/>
      </c>
      <c r="I321" s="47" t="str">
        <f>IF(ISBLANK(Games!$B321), "",Games!F321)</f>
        <v/>
      </c>
      <c r="J321" s="47" t="str">
        <f>IF('Prediction Log'!$F321&gt;0.5, 'Prediction Log'!$B321, IF('Prediction Log'!$F321&lt;0.5, 'Prediction Log'!$C321, "PICK"))</f>
        <v/>
      </c>
      <c r="K321" s="48" t="str">
        <f>IF(ISBLANK(Games!B321), "",IF('Prediction Log'!$J321='Prediction Log'!$B321, 'Prediction Log'!$F321, 1-'Prediction Log'!$F321))</f>
        <v/>
      </c>
      <c r="L321" s="49" t="str">
        <f>IF(ISBLANK(Games!$B321), "",Games!I321)</f>
        <v/>
      </c>
      <c r="M321" s="60" t="str">
        <f>IF(ISBLANK(Table3[[#This Row],[Home Final]]), "",IF(Table3[[#This Row],[Home Final]]&gt;Table3[[#This Row],[Away Final]],Table3[[#This Row],[Home]],Table3[[#This Row],[Away]]))</f>
        <v/>
      </c>
      <c r="N321" s="50"/>
      <c r="O321" s="50"/>
      <c r="P321" s="21" t="str">
        <f>IF(ISBLANK('Prediction Log'!$N321), "",'Prediction Log'!$O321-'Prediction Log'!$N321)</f>
        <v/>
      </c>
      <c r="Q321" s="51" t="str">
        <f>IF(ISBLANK('Prediction Log'!$N321), "",IF('Prediction Log'!$M321&lt;&gt;'Prediction Log'!$H321, "Y", IF(AND('Prediction Log'!$M321='Prediction Log'!$H321, ABS((-1*'Prediction Log'!$P321))&gt;ABS('Prediction Log'!$D321)), "Y", IF('Prediction Log'!$D321='Prediction Log'!$P321, "PUSH", "N"))))</f>
        <v/>
      </c>
      <c r="R321" s="52" t="str">
        <f>IF(ISBLANK('Prediction Log'!$N321), "",IF('Prediction Log'!$P321&lt;'Prediction Log'!$D321, "Y", IF('Prediction Log'!$P321='Prediction Log'!$D321, "PUSH", "N")))</f>
        <v/>
      </c>
      <c r="S321" s="52" t="str">
        <f>IF(ISBLANK('Prediction Log'!$N321), "",IF('Prediction Log'!$P321&lt;'Prediction Log'!$E321, "Y", IF('Prediction Log'!$P321='Prediction Log'!$E321, "PUSH", "N")))</f>
        <v/>
      </c>
      <c r="T321" s="53" t="str">
        <f>IF(ISBLANK('Prediction Log'!$N321),"",IF('Prediction Log'!$M321='Prediction Log'!$H321, "Y", "N"))</f>
        <v/>
      </c>
      <c r="U321" s="53" t="str">
        <f>Table3[[#This Row],[Home Team Covered Market]]</f>
        <v/>
      </c>
      <c r="V321" s="53" t="str">
        <f>IF(ISBLANK('Prediction Log'!$N321), "",IF(AND('Prediction Log'!$T321="Y", 'Prediction Log'!$U321="Y"), "Y", "N"))</f>
        <v/>
      </c>
      <c r="W321" s="54" t="str">
        <f>IF(ISBLANK('Prediction Log'!$N321),"",IF('Prediction Log'!$M321='Prediction Log'!$I321, "Y", "N"))</f>
        <v/>
      </c>
      <c r="X321" s="54" t="str">
        <f>IF(ISBLANK('Prediction Log'!$N321), "", IF(Table3[[#This Row],[Home Team Covered Market]]=Games!H321, "Y", "N"))</f>
        <v/>
      </c>
      <c r="Y321" s="55" t="str">
        <f>IF(ISBLANK('Prediction Log'!$N321), "",IF('Prediction Log'!$J321='Prediction Log'!$M321, "Y", "N"))</f>
        <v/>
      </c>
      <c r="Z321" s="54" t="str">
        <f>IF(ISBLANK('Prediction Log'!$N321), "",IF('Prediction Log'!$I321&lt;&gt;'Prediction Log'!$M321, "N",IF(AND('Prediction Log'!$E321&gt;0, 'Prediction Log'!$P321&gt;'Prediction Log'!$E321, 'Prediction Log'!$I321='Prediction Log'!$C321), "Y", IF(AND('Prediction Log'!$E321&lt;0, 'Prediction Log'!$P321&lt;'Prediction Log'!$E321,'Prediction Log'!$I321='Prediction Log'!$B321 ), "Y", IF('Prediction Log'!$P321='Prediction Log'!$E321, "PUSH", "N")))))</f>
        <v/>
      </c>
      <c r="AA321" s="54" t="str">
        <f>IF(ISBLANK('Prediction Log'!$N321), "",IF(AND('Prediction Log'!$W321="Y", 'Prediction Log'!$X321="Y"), "Y", "N"))</f>
        <v/>
      </c>
      <c r="AB321" s="53" t="str">
        <f>IF(ISBLANK('Prediction Log'!$N321), "",IF('Prediction Log'!$D321&gt;0, 'Prediction Log'!$P321-'Prediction Log'!$D321, IF('Prediction Log'!$D321&lt;0, -'Prediction Log'!$P321+'Prediction Log'!$D321, "NA")))</f>
        <v/>
      </c>
      <c r="AC321" s="53" t="str">
        <f>IF(ISBLANK('Prediction Log'!$N321), "",ABS('Prediction Log'!$AB321))</f>
        <v/>
      </c>
      <c r="AD321" s="54" t="str">
        <f>IF(ISBLANK('Prediction Log'!$N321), "",IF('Prediction Log'!$E321&gt;0, 'Prediction Log'!$P321-'Prediction Log'!$E321, IF('Prediction Log'!$E321&lt;0, -'Prediction Log'!$P321+'Prediction Log'!$E321, "NA")))</f>
        <v/>
      </c>
      <c r="AE321" s="54" t="str">
        <f>IF(ISBLANK('Prediction Log'!$N321), "",ABS('Prediction Log'!$AD321))</f>
        <v/>
      </c>
    </row>
    <row r="322" spans="1:31" x14ac:dyDescent="0.45">
      <c r="A322" s="43" t="str">
        <f>IF(ISBLANK(Games!$B322), "",Games!A322)</f>
        <v/>
      </c>
      <c r="B322" s="43" t="str">
        <f>IF(ISBLANK(Games!$B322), "",Games!B322)</f>
        <v/>
      </c>
      <c r="C322" s="43" t="str">
        <f>IF(ISBLANK(Games!$B322), "",Games!C322)</f>
        <v/>
      </c>
      <c r="D322" s="44" t="str">
        <f>IF(ISBLANK(Games!$B322), "",Games!D322)</f>
        <v/>
      </c>
      <c r="E322" s="44" t="str">
        <f>IF(ISBLANK(Games!$B322), "",Games!E322)</f>
        <v/>
      </c>
      <c r="F322" s="45">
        <f>'Calc - Win Probability'!N322</f>
        <v>0</v>
      </c>
      <c r="G322" s="23" t="str">
        <f>Games!H322</f>
        <v/>
      </c>
      <c r="H322" s="46" t="str">
        <f>IF(ISBLANK(Games!B322), "", IF('Prediction Log'!$D322&lt;0, 'Prediction Log'!$B322, 'Prediction Log'!$C322))</f>
        <v/>
      </c>
      <c r="I322" s="47" t="str">
        <f>IF(ISBLANK(Games!$B322), "",Games!F322)</f>
        <v/>
      </c>
      <c r="J322" s="47" t="str">
        <f>IF('Prediction Log'!$F322&gt;0.5, 'Prediction Log'!$B322, IF('Prediction Log'!$F322&lt;0.5, 'Prediction Log'!$C322, "PICK"))</f>
        <v/>
      </c>
      <c r="K322" s="48" t="str">
        <f>IF(ISBLANK(Games!B322), "",IF('Prediction Log'!$J322='Prediction Log'!$B322, 'Prediction Log'!$F322, 1-'Prediction Log'!$F322))</f>
        <v/>
      </c>
      <c r="L322" s="49" t="str">
        <f>IF(ISBLANK(Games!$B322), "",Games!I322)</f>
        <v/>
      </c>
      <c r="M322" s="60" t="str">
        <f>IF(ISBLANK(Table3[[#This Row],[Home Final]]), "",IF(Table3[[#This Row],[Home Final]]&gt;Table3[[#This Row],[Away Final]],Table3[[#This Row],[Home]],Table3[[#This Row],[Away]]))</f>
        <v/>
      </c>
      <c r="N322" s="50"/>
      <c r="O322" s="50"/>
      <c r="P322" s="21" t="str">
        <f>IF(ISBLANK('Prediction Log'!$N322), "",'Prediction Log'!$O322-'Prediction Log'!$N322)</f>
        <v/>
      </c>
      <c r="Q322" s="51" t="str">
        <f>IF(ISBLANK('Prediction Log'!$N322), "",IF('Prediction Log'!$M322&lt;&gt;'Prediction Log'!$H322, "Y", IF(AND('Prediction Log'!$M322='Prediction Log'!$H322, ABS((-1*'Prediction Log'!$P322))&gt;ABS('Prediction Log'!$D322)), "Y", IF('Prediction Log'!$D322='Prediction Log'!$P322, "PUSH", "N"))))</f>
        <v/>
      </c>
      <c r="R322" s="52" t="str">
        <f>IF(ISBLANK('Prediction Log'!$N322), "",IF('Prediction Log'!$P322&lt;'Prediction Log'!$D322, "Y", IF('Prediction Log'!$P322='Prediction Log'!$D322, "PUSH", "N")))</f>
        <v/>
      </c>
      <c r="S322" s="52" t="str">
        <f>IF(ISBLANK('Prediction Log'!$N322), "",IF('Prediction Log'!$P322&lt;'Prediction Log'!$E322, "Y", IF('Prediction Log'!$P322='Prediction Log'!$E322, "PUSH", "N")))</f>
        <v/>
      </c>
      <c r="T322" s="53" t="str">
        <f>IF(ISBLANK('Prediction Log'!$N322),"",IF('Prediction Log'!$M322='Prediction Log'!$H322, "Y", "N"))</f>
        <v/>
      </c>
      <c r="U322" s="53" t="str">
        <f>Table3[[#This Row],[Home Team Covered Market]]</f>
        <v/>
      </c>
      <c r="V322" s="53" t="str">
        <f>IF(ISBLANK('Prediction Log'!$N322), "",IF(AND('Prediction Log'!$T322="Y", 'Prediction Log'!$U322="Y"), "Y", "N"))</f>
        <v/>
      </c>
      <c r="W322" s="54" t="str">
        <f>IF(ISBLANK('Prediction Log'!$N322),"",IF('Prediction Log'!$M322='Prediction Log'!$I322, "Y", "N"))</f>
        <v/>
      </c>
      <c r="X322" s="54" t="str">
        <f>IF(ISBLANK('Prediction Log'!$N322), "", IF(Table3[[#This Row],[Home Team Covered Market]]=Games!H322, "Y", "N"))</f>
        <v/>
      </c>
      <c r="Y322" s="55" t="str">
        <f>IF(ISBLANK('Prediction Log'!$N322), "",IF('Prediction Log'!$J322='Prediction Log'!$M322, "Y", "N"))</f>
        <v/>
      </c>
      <c r="Z322" s="54" t="str">
        <f>IF(ISBLANK('Prediction Log'!$N322), "",IF('Prediction Log'!$I322&lt;&gt;'Prediction Log'!$M322, "N",IF(AND('Prediction Log'!$E322&gt;0, 'Prediction Log'!$P322&gt;'Prediction Log'!$E322, 'Prediction Log'!$I322='Prediction Log'!$C322), "Y", IF(AND('Prediction Log'!$E322&lt;0, 'Prediction Log'!$P322&lt;'Prediction Log'!$E322,'Prediction Log'!$I322='Prediction Log'!$B322 ), "Y", IF('Prediction Log'!$P322='Prediction Log'!$E322, "PUSH", "N")))))</f>
        <v/>
      </c>
      <c r="AA322" s="54" t="str">
        <f>IF(ISBLANK('Prediction Log'!$N322), "",IF(AND('Prediction Log'!$W322="Y", 'Prediction Log'!$X322="Y"), "Y", "N"))</f>
        <v/>
      </c>
      <c r="AB322" s="53" t="str">
        <f>IF(ISBLANK('Prediction Log'!$N322), "",IF('Prediction Log'!$D322&gt;0, 'Prediction Log'!$P322-'Prediction Log'!$D322, IF('Prediction Log'!$D322&lt;0, -'Prediction Log'!$P322+'Prediction Log'!$D322, "NA")))</f>
        <v/>
      </c>
      <c r="AC322" s="53" t="str">
        <f>IF(ISBLANK('Prediction Log'!$N322), "",ABS('Prediction Log'!$AB322))</f>
        <v/>
      </c>
      <c r="AD322" s="54" t="str">
        <f>IF(ISBLANK('Prediction Log'!$N322), "",IF('Prediction Log'!$E322&gt;0, 'Prediction Log'!$P322-'Prediction Log'!$E322, IF('Prediction Log'!$E322&lt;0, -'Prediction Log'!$P322+'Prediction Log'!$E322, "NA")))</f>
        <v/>
      </c>
      <c r="AE322" s="54" t="str">
        <f>IF(ISBLANK('Prediction Log'!$N322), "",ABS('Prediction Log'!$AD322))</f>
        <v/>
      </c>
    </row>
    <row r="323" spans="1:31" x14ac:dyDescent="0.45">
      <c r="A323" s="56" t="str">
        <f>IF(ISBLANK(Games!$B323), "",Games!A323)</f>
        <v/>
      </c>
      <c r="B323" s="56" t="str">
        <f>IF(ISBLANK(Games!$B323), "",Games!B323)</f>
        <v/>
      </c>
      <c r="C323" s="56" t="str">
        <f>IF(ISBLANK(Games!$B323), "",Games!C323)</f>
        <v/>
      </c>
      <c r="D323" s="57" t="str">
        <f>IF(ISBLANK(Games!$B323), "",Games!D323)</f>
        <v/>
      </c>
      <c r="E323" s="57" t="str">
        <f>IF(ISBLANK(Games!$B323), "",Games!E323)</f>
        <v/>
      </c>
      <c r="F323" s="45">
        <f>'Calc - Win Probability'!N323</f>
        <v>0</v>
      </c>
      <c r="G323" s="23" t="str">
        <f>Games!H323</f>
        <v/>
      </c>
      <c r="H323" s="46" t="str">
        <f>IF(ISBLANK(Games!B323), "", IF('Prediction Log'!$D323&lt;0, 'Prediction Log'!$B323, 'Prediction Log'!$C323))</f>
        <v/>
      </c>
      <c r="I323" s="47" t="str">
        <f>IF(ISBLANK(Games!$B323), "",Games!F323)</f>
        <v/>
      </c>
      <c r="J323" s="47" t="str">
        <f>IF('Prediction Log'!$F323&gt;0.5, 'Prediction Log'!$B323, IF('Prediction Log'!$F323&lt;0.5, 'Prediction Log'!$C323, "PICK"))</f>
        <v/>
      </c>
      <c r="K323" s="48" t="str">
        <f>IF(ISBLANK(Games!B323), "",IF('Prediction Log'!$J323='Prediction Log'!$B323, 'Prediction Log'!$F323, 1-'Prediction Log'!$F323))</f>
        <v/>
      </c>
      <c r="L323" s="49" t="str">
        <f>IF(ISBLANK(Games!$B323), "",Games!I323)</f>
        <v/>
      </c>
      <c r="M323" s="60" t="str">
        <f>IF(ISBLANK(Table3[[#This Row],[Home Final]]), "",IF(Table3[[#This Row],[Home Final]]&gt;Table3[[#This Row],[Away Final]],Table3[[#This Row],[Home]],Table3[[#This Row],[Away]]))</f>
        <v/>
      </c>
      <c r="N323" s="50"/>
      <c r="O323" s="50"/>
      <c r="P323" s="21" t="str">
        <f>IF(ISBLANK('Prediction Log'!$N323), "",'Prediction Log'!$O323-'Prediction Log'!$N323)</f>
        <v/>
      </c>
      <c r="Q323" s="51" t="str">
        <f>IF(ISBLANK('Prediction Log'!$N323), "",IF('Prediction Log'!$M323&lt;&gt;'Prediction Log'!$H323, "Y", IF(AND('Prediction Log'!$M323='Prediction Log'!$H323, ABS((-1*'Prediction Log'!$P323))&gt;ABS('Prediction Log'!$D323)), "Y", IF('Prediction Log'!$D323='Prediction Log'!$P323, "PUSH", "N"))))</f>
        <v/>
      </c>
      <c r="R323" s="52" t="str">
        <f>IF(ISBLANK('Prediction Log'!$N323), "",IF('Prediction Log'!$P323&lt;'Prediction Log'!$D323, "Y", IF('Prediction Log'!$P323='Prediction Log'!$D323, "PUSH", "N")))</f>
        <v/>
      </c>
      <c r="S323" s="52" t="str">
        <f>IF(ISBLANK('Prediction Log'!$N323), "",IF('Prediction Log'!$P323&lt;'Prediction Log'!$E323, "Y", IF('Prediction Log'!$P323='Prediction Log'!$E323, "PUSH", "N")))</f>
        <v/>
      </c>
      <c r="T323" s="53" t="str">
        <f>IF(ISBLANK('Prediction Log'!$N323),"",IF('Prediction Log'!$M323='Prediction Log'!$H323, "Y", "N"))</f>
        <v/>
      </c>
      <c r="U323" s="53" t="str">
        <f>Table3[[#This Row],[Home Team Covered Market]]</f>
        <v/>
      </c>
      <c r="V323" s="53" t="str">
        <f>IF(ISBLANK('Prediction Log'!$N323), "",IF(AND('Prediction Log'!$T323="Y", 'Prediction Log'!$U323="Y"), "Y", "N"))</f>
        <v/>
      </c>
      <c r="W323" s="54" t="str">
        <f>IF(ISBLANK('Prediction Log'!$N323),"",IF('Prediction Log'!$M323='Prediction Log'!$I323, "Y", "N"))</f>
        <v/>
      </c>
      <c r="X323" s="54" t="str">
        <f>IF(ISBLANK('Prediction Log'!$N323), "", IF(Table3[[#This Row],[Home Team Covered Market]]=Games!H323, "Y", "N"))</f>
        <v/>
      </c>
      <c r="Y323" s="55" t="str">
        <f>IF(ISBLANK('Prediction Log'!$N323), "",IF('Prediction Log'!$J323='Prediction Log'!$M323, "Y", "N"))</f>
        <v/>
      </c>
      <c r="Z323" s="54" t="str">
        <f>IF(ISBLANK('Prediction Log'!$N323), "",IF('Prediction Log'!$I323&lt;&gt;'Prediction Log'!$M323, "N",IF(AND('Prediction Log'!$E323&gt;0, 'Prediction Log'!$P323&gt;'Prediction Log'!$E323, 'Prediction Log'!$I323='Prediction Log'!$C323), "Y", IF(AND('Prediction Log'!$E323&lt;0, 'Prediction Log'!$P323&lt;'Prediction Log'!$E323,'Prediction Log'!$I323='Prediction Log'!$B323 ), "Y", IF('Prediction Log'!$P323='Prediction Log'!$E323, "PUSH", "N")))))</f>
        <v/>
      </c>
      <c r="AA323" s="54" t="str">
        <f>IF(ISBLANK('Prediction Log'!$N323), "",IF(AND('Prediction Log'!$W323="Y", 'Prediction Log'!$X323="Y"), "Y", "N"))</f>
        <v/>
      </c>
      <c r="AB323" s="53" t="str">
        <f>IF(ISBLANK('Prediction Log'!$N323), "",IF('Prediction Log'!$D323&gt;0, 'Prediction Log'!$P323-'Prediction Log'!$D323, IF('Prediction Log'!$D323&lt;0, -'Prediction Log'!$P323+'Prediction Log'!$D323, "NA")))</f>
        <v/>
      </c>
      <c r="AC323" s="53" t="str">
        <f>IF(ISBLANK('Prediction Log'!$N323), "",ABS('Prediction Log'!$AB323))</f>
        <v/>
      </c>
      <c r="AD323" s="54" t="str">
        <f>IF(ISBLANK('Prediction Log'!$N323), "",IF('Prediction Log'!$E323&gt;0, 'Prediction Log'!$P323-'Prediction Log'!$E323, IF('Prediction Log'!$E323&lt;0, -'Prediction Log'!$P323+'Prediction Log'!$E323, "NA")))</f>
        <v/>
      </c>
      <c r="AE323" s="54" t="str">
        <f>IF(ISBLANK('Prediction Log'!$N323), "",ABS('Prediction Log'!$AD323))</f>
        <v/>
      </c>
    </row>
    <row r="324" spans="1:31" x14ac:dyDescent="0.45">
      <c r="A324" s="43" t="str">
        <f>IF(ISBLANK(Games!$B324), "",Games!A324)</f>
        <v/>
      </c>
      <c r="B324" s="43" t="str">
        <f>IF(ISBLANK(Games!$B324), "",Games!B324)</f>
        <v/>
      </c>
      <c r="C324" s="43" t="str">
        <f>IF(ISBLANK(Games!$B324), "",Games!C324)</f>
        <v/>
      </c>
      <c r="D324" s="44" t="str">
        <f>IF(ISBLANK(Games!$B324), "",Games!D324)</f>
        <v/>
      </c>
      <c r="E324" s="44" t="str">
        <f>IF(ISBLANK(Games!$B324), "",Games!E324)</f>
        <v/>
      </c>
      <c r="F324" s="45">
        <f>'Calc - Win Probability'!N324</f>
        <v>0</v>
      </c>
      <c r="G324" s="23" t="str">
        <f>Games!H324</f>
        <v/>
      </c>
      <c r="H324" s="46" t="str">
        <f>IF(ISBLANK(Games!B324), "", IF('Prediction Log'!$D324&lt;0, 'Prediction Log'!$B324, 'Prediction Log'!$C324))</f>
        <v/>
      </c>
      <c r="I324" s="47" t="str">
        <f>IF(ISBLANK(Games!$B324), "",Games!F324)</f>
        <v/>
      </c>
      <c r="J324" s="47" t="str">
        <f>IF('Prediction Log'!$F324&gt;0.5, 'Prediction Log'!$B324, IF('Prediction Log'!$F324&lt;0.5, 'Prediction Log'!$C324, "PICK"))</f>
        <v/>
      </c>
      <c r="K324" s="48" t="str">
        <f>IF(ISBLANK(Games!B324), "",IF('Prediction Log'!$J324='Prediction Log'!$B324, 'Prediction Log'!$F324, 1-'Prediction Log'!$F324))</f>
        <v/>
      </c>
      <c r="L324" s="49" t="str">
        <f>IF(ISBLANK(Games!$B324), "",Games!I324)</f>
        <v/>
      </c>
      <c r="M324" s="60" t="str">
        <f>IF(ISBLANK(Table3[[#This Row],[Home Final]]), "",IF(Table3[[#This Row],[Home Final]]&gt;Table3[[#This Row],[Away Final]],Table3[[#This Row],[Home]],Table3[[#This Row],[Away]]))</f>
        <v/>
      </c>
      <c r="N324" s="50"/>
      <c r="O324" s="50"/>
      <c r="P324" s="21" t="str">
        <f>IF(ISBLANK('Prediction Log'!$N324), "",'Prediction Log'!$O324-'Prediction Log'!$N324)</f>
        <v/>
      </c>
      <c r="Q324" s="51" t="str">
        <f>IF(ISBLANK('Prediction Log'!$N324), "",IF('Prediction Log'!$M324&lt;&gt;'Prediction Log'!$H324, "Y", IF(AND('Prediction Log'!$M324='Prediction Log'!$H324, ABS((-1*'Prediction Log'!$P324))&gt;ABS('Prediction Log'!$D324)), "Y", IF('Prediction Log'!$D324='Prediction Log'!$P324, "PUSH", "N"))))</f>
        <v/>
      </c>
      <c r="R324" s="52" t="str">
        <f>IF(ISBLANK('Prediction Log'!$N324), "",IF('Prediction Log'!$P324&lt;'Prediction Log'!$D324, "Y", IF('Prediction Log'!$P324='Prediction Log'!$D324, "PUSH", "N")))</f>
        <v/>
      </c>
      <c r="S324" s="52" t="str">
        <f>IF(ISBLANK('Prediction Log'!$N324), "",IF('Prediction Log'!$P324&lt;'Prediction Log'!$E324, "Y", IF('Prediction Log'!$P324='Prediction Log'!$E324, "PUSH", "N")))</f>
        <v/>
      </c>
      <c r="T324" s="53" t="str">
        <f>IF(ISBLANK('Prediction Log'!$N324),"",IF('Prediction Log'!$M324='Prediction Log'!$H324, "Y", "N"))</f>
        <v/>
      </c>
      <c r="U324" s="53" t="str">
        <f>Table3[[#This Row],[Home Team Covered Market]]</f>
        <v/>
      </c>
      <c r="V324" s="53" t="str">
        <f>IF(ISBLANK('Prediction Log'!$N324), "",IF(AND('Prediction Log'!$T324="Y", 'Prediction Log'!$U324="Y"), "Y", "N"))</f>
        <v/>
      </c>
      <c r="W324" s="54" t="str">
        <f>IF(ISBLANK('Prediction Log'!$N324),"",IF('Prediction Log'!$M324='Prediction Log'!$I324, "Y", "N"))</f>
        <v/>
      </c>
      <c r="X324" s="54" t="str">
        <f>IF(ISBLANK('Prediction Log'!$N324), "", IF(Table3[[#This Row],[Home Team Covered Market]]=Games!H324, "Y", "N"))</f>
        <v/>
      </c>
      <c r="Y324" s="55" t="str">
        <f>IF(ISBLANK('Prediction Log'!$N324), "",IF('Prediction Log'!$J324='Prediction Log'!$M324, "Y", "N"))</f>
        <v/>
      </c>
      <c r="Z324" s="54" t="str">
        <f>IF(ISBLANK('Prediction Log'!$N324), "",IF('Prediction Log'!$I324&lt;&gt;'Prediction Log'!$M324, "N",IF(AND('Prediction Log'!$E324&gt;0, 'Prediction Log'!$P324&gt;'Prediction Log'!$E324, 'Prediction Log'!$I324='Prediction Log'!$C324), "Y", IF(AND('Prediction Log'!$E324&lt;0, 'Prediction Log'!$P324&lt;'Prediction Log'!$E324,'Prediction Log'!$I324='Prediction Log'!$B324 ), "Y", IF('Prediction Log'!$P324='Prediction Log'!$E324, "PUSH", "N")))))</f>
        <v/>
      </c>
      <c r="AA324" s="54" t="str">
        <f>IF(ISBLANK('Prediction Log'!$N324), "",IF(AND('Prediction Log'!$W324="Y", 'Prediction Log'!$X324="Y"), "Y", "N"))</f>
        <v/>
      </c>
      <c r="AB324" s="53" t="str">
        <f>IF(ISBLANK('Prediction Log'!$N324), "",IF('Prediction Log'!$D324&gt;0, 'Prediction Log'!$P324-'Prediction Log'!$D324, IF('Prediction Log'!$D324&lt;0, -'Prediction Log'!$P324+'Prediction Log'!$D324, "NA")))</f>
        <v/>
      </c>
      <c r="AC324" s="53" t="str">
        <f>IF(ISBLANK('Prediction Log'!$N324), "",ABS('Prediction Log'!$AB324))</f>
        <v/>
      </c>
      <c r="AD324" s="54" t="str">
        <f>IF(ISBLANK('Prediction Log'!$N324), "",IF('Prediction Log'!$E324&gt;0, 'Prediction Log'!$P324-'Prediction Log'!$E324, IF('Prediction Log'!$E324&lt;0, -'Prediction Log'!$P324+'Prediction Log'!$E324, "NA")))</f>
        <v/>
      </c>
      <c r="AE324" s="54" t="str">
        <f>IF(ISBLANK('Prediction Log'!$N324), "",ABS('Prediction Log'!$AD324))</f>
        <v/>
      </c>
    </row>
    <row r="325" spans="1:31" x14ac:dyDescent="0.45">
      <c r="A325" s="56" t="str">
        <f>IF(ISBLANK(Games!$B325), "",Games!A325)</f>
        <v/>
      </c>
      <c r="B325" s="56" t="str">
        <f>IF(ISBLANK(Games!$B325), "",Games!B325)</f>
        <v/>
      </c>
      <c r="C325" s="56" t="str">
        <f>IF(ISBLANK(Games!$B325), "",Games!C325)</f>
        <v/>
      </c>
      <c r="D325" s="57" t="str">
        <f>IF(ISBLANK(Games!$B325), "",Games!D325)</f>
        <v/>
      </c>
      <c r="E325" s="57" t="str">
        <f>IF(ISBLANK(Games!$B325), "",Games!E325)</f>
        <v/>
      </c>
      <c r="F325" s="45">
        <f>'Calc - Win Probability'!N325</f>
        <v>0</v>
      </c>
      <c r="G325" s="23" t="str">
        <f>Games!H325</f>
        <v/>
      </c>
      <c r="H325" s="46" t="str">
        <f>IF(ISBLANK(Games!B325), "", IF('Prediction Log'!$D325&lt;0, 'Prediction Log'!$B325, 'Prediction Log'!$C325))</f>
        <v/>
      </c>
      <c r="I325" s="47" t="str">
        <f>IF(ISBLANK(Games!$B325), "",Games!F325)</f>
        <v/>
      </c>
      <c r="J325" s="47" t="str">
        <f>IF('Prediction Log'!$F325&gt;0.5, 'Prediction Log'!$B325, IF('Prediction Log'!$F325&lt;0.5, 'Prediction Log'!$C325, "PICK"))</f>
        <v/>
      </c>
      <c r="K325" s="48" t="str">
        <f>IF(ISBLANK(Games!B325), "",IF('Prediction Log'!$J325='Prediction Log'!$B325, 'Prediction Log'!$F325, 1-'Prediction Log'!$F325))</f>
        <v/>
      </c>
      <c r="L325" s="49" t="str">
        <f>IF(ISBLANK(Games!$B325), "",Games!I325)</f>
        <v/>
      </c>
      <c r="M325" s="60" t="str">
        <f>IF(ISBLANK(Table3[[#This Row],[Home Final]]), "",IF(Table3[[#This Row],[Home Final]]&gt;Table3[[#This Row],[Away Final]],Table3[[#This Row],[Home]],Table3[[#This Row],[Away]]))</f>
        <v/>
      </c>
      <c r="N325" s="50"/>
      <c r="O325" s="50"/>
      <c r="P325" s="21" t="str">
        <f>IF(ISBLANK('Prediction Log'!$N325), "",'Prediction Log'!$O325-'Prediction Log'!$N325)</f>
        <v/>
      </c>
      <c r="Q325" s="51" t="str">
        <f>IF(ISBLANK('Prediction Log'!$N325), "",IF('Prediction Log'!$M325&lt;&gt;'Prediction Log'!$H325, "Y", IF(AND('Prediction Log'!$M325='Prediction Log'!$H325, ABS((-1*'Prediction Log'!$P325))&gt;ABS('Prediction Log'!$D325)), "Y", IF('Prediction Log'!$D325='Prediction Log'!$P325, "PUSH", "N"))))</f>
        <v/>
      </c>
      <c r="R325" s="52" t="str">
        <f>IF(ISBLANK('Prediction Log'!$N325), "",IF('Prediction Log'!$P325&lt;'Prediction Log'!$D325, "Y", IF('Prediction Log'!$P325='Prediction Log'!$D325, "PUSH", "N")))</f>
        <v/>
      </c>
      <c r="S325" s="52" t="str">
        <f>IF(ISBLANK('Prediction Log'!$N325), "",IF('Prediction Log'!$P325&lt;'Prediction Log'!$E325, "Y", IF('Prediction Log'!$P325='Prediction Log'!$E325, "PUSH", "N")))</f>
        <v/>
      </c>
      <c r="T325" s="53" t="str">
        <f>IF(ISBLANK('Prediction Log'!$N325),"",IF('Prediction Log'!$M325='Prediction Log'!$H325, "Y", "N"))</f>
        <v/>
      </c>
      <c r="U325" s="53" t="str">
        <f>Table3[[#This Row],[Home Team Covered Market]]</f>
        <v/>
      </c>
      <c r="V325" s="53" t="str">
        <f>IF(ISBLANK('Prediction Log'!$N325), "",IF(AND('Prediction Log'!$T325="Y", 'Prediction Log'!$U325="Y"), "Y", "N"))</f>
        <v/>
      </c>
      <c r="W325" s="54" t="str">
        <f>IF(ISBLANK('Prediction Log'!$N325),"",IF('Prediction Log'!$M325='Prediction Log'!$I325, "Y", "N"))</f>
        <v/>
      </c>
      <c r="X325" s="54" t="str">
        <f>IF(ISBLANK('Prediction Log'!$N325), "", IF(Table3[[#This Row],[Home Team Covered Market]]=Games!H325, "Y", "N"))</f>
        <v/>
      </c>
      <c r="Y325" s="55" t="str">
        <f>IF(ISBLANK('Prediction Log'!$N325), "",IF('Prediction Log'!$J325='Prediction Log'!$M325, "Y", "N"))</f>
        <v/>
      </c>
      <c r="Z325" s="54" t="str">
        <f>IF(ISBLANK('Prediction Log'!$N325), "",IF('Prediction Log'!$I325&lt;&gt;'Prediction Log'!$M325, "N",IF(AND('Prediction Log'!$E325&gt;0, 'Prediction Log'!$P325&gt;'Prediction Log'!$E325, 'Prediction Log'!$I325='Prediction Log'!$C325), "Y", IF(AND('Prediction Log'!$E325&lt;0, 'Prediction Log'!$P325&lt;'Prediction Log'!$E325,'Prediction Log'!$I325='Prediction Log'!$B325 ), "Y", IF('Prediction Log'!$P325='Prediction Log'!$E325, "PUSH", "N")))))</f>
        <v/>
      </c>
      <c r="AA325" s="54" t="str">
        <f>IF(ISBLANK('Prediction Log'!$N325), "",IF(AND('Prediction Log'!$W325="Y", 'Prediction Log'!$X325="Y"), "Y", "N"))</f>
        <v/>
      </c>
      <c r="AB325" s="53" t="str">
        <f>IF(ISBLANK('Prediction Log'!$N325), "",IF('Prediction Log'!$D325&gt;0, 'Prediction Log'!$P325-'Prediction Log'!$D325, IF('Prediction Log'!$D325&lt;0, -'Prediction Log'!$P325+'Prediction Log'!$D325, "NA")))</f>
        <v/>
      </c>
      <c r="AC325" s="53" t="str">
        <f>IF(ISBLANK('Prediction Log'!$N325), "",ABS('Prediction Log'!$AB325))</f>
        <v/>
      </c>
      <c r="AD325" s="54" t="str">
        <f>IF(ISBLANK('Prediction Log'!$N325), "",IF('Prediction Log'!$E325&gt;0, 'Prediction Log'!$P325-'Prediction Log'!$E325, IF('Prediction Log'!$E325&lt;0, -'Prediction Log'!$P325+'Prediction Log'!$E325, "NA")))</f>
        <v/>
      </c>
      <c r="AE325" s="54" t="str">
        <f>IF(ISBLANK('Prediction Log'!$N325), "",ABS('Prediction Log'!$AD325))</f>
        <v/>
      </c>
    </row>
    <row r="326" spans="1:31" x14ac:dyDescent="0.45">
      <c r="A326" s="43" t="str">
        <f>IF(ISBLANK(Games!$B326), "",Games!A326)</f>
        <v/>
      </c>
      <c r="B326" s="43" t="str">
        <f>IF(ISBLANK(Games!$B326), "",Games!B326)</f>
        <v/>
      </c>
      <c r="C326" s="43" t="str">
        <f>IF(ISBLANK(Games!$B326), "",Games!C326)</f>
        <v/>
      </c>
      <c r="D326" s="44" t="str">
        <f>IF(ISBLANK(Games!$B326), "",Games!D326)</f>
        <v/>
      </c>
      <c r="E326" s="44" t="str">
        <f>IF(ISBLANK(Games!$B326), "",Games!E326)</f>
        <v/>
      </c>
      <c r="F326" s="45">
        <f>'Calc - Win Probability'!N326</f>
        <v>0</v>
      </c>
      <c r="G326" s="23" t="str">
        <f>Games!H326</f>
        <v/>
      </c>
      <c r="H326" s="46" t="str">
        <f>IF(ISBLANK(Games!B326), "", IF('Prediction Log'!$D326&lt;0, 'Prediction Log'!$B326, 'Prediction Log'!$C326))</f>
        <v/>
      </c>
      <c r="I326" s="47" t="str">
        <f>IF(ISBLANK(Games!$B326), "",Games!F326)</f>
        <v/>
      </c>
      <c r="J326" s="47" t="str">
        <f>IF('Prediction Log'!$F326&gt;0.5, 'Prediction Log'!$B326, IF('Prediction Log'!$F326&lt;0.5, 'Prediction Log'!$C326, "PICK"))</f>
        <v/>
      </c>
      <c r="K326" s="48" t="str">
        <f>IF(ISBLANK(Games!B326), "",IF('Prediction Log'!$J326='Prediction Log'!$B326, 'Prediction Log'!$F326, 1-'Prediction Log'!$F326))</f>
        <v/>
      </c>
      <c r="L326" s="49" t="str">
        <f>IF(ISBLANK(Games!$B326), "",Games!I326)</f>
        <v/>
      </c>
      <c r="M326" s="60" t="str">
        <f>IF(ISBLANK(Table3[[#This Row],[Home Final]]), "",IF(Table3[[#This Row],[Home Final]]&gt;Table3[[#This Row],[Away Final]],Table3[[#This Row],[Home]],Table3[[#This Row],[Away]]))</f>
        <v/>
      </c>
      <c r="N326" s="50"/>
      <c r="O326" s="50"/>
      <c r="P326" s="21" t="str">
        <f>IF(ISBLANK('Prediction Log'!$N326), "",'Prediction Log'!$O326-'Prediction Log'!$N326)</f>
        <v/>
      </c>
      <c r="Q326" s="51" t="str">
        <f>IF(ISBLANK('Prediction Log'!$N326), "",IF('Prediction Log'!$M326&lt;&gt;'Prediction Log'!$H326, "Y", IF(AND('Prediction Log'!$M326='Prediction Log'!$H326, ABS((-1*'Prediction Log'!$P326))&gt;ABS('Prediction Log'!$D326)), "Y", IF('Prediction Log'!$D326='Prediction Log'!$P326, "PUSH", "N"))))</f>
        <v/>
      </c>
      <c r="R326" s="52" t="str">
        <f>IF(ISBLANK('Prediction Log'!$N326), "",IF('Prediction Log'!$P326&lt;'Prediction Log'!$D326, "Y", IF('Prediction Log'!$P326='Prediction Log'!$D326, "PUSH", "N")))</f>
        <v/>
      </c>
      <c r="S326" s="52" t="str">
        <f>IF(ISBLANK('Prediction Log'!$N326), "",IF('Prediction Log'!$P326&lt;'Prediction Log'!$E326, "Y", IF('Prediction Log'!$P326='Prediction Log'!$E326, "PUSH", "N")))</f>
        <v/>
      </c>
      <c r="T326" s="53" t="str">
        <f>IF(ISBLANK('Prediction Log'!$N326),"",IF('Prediction Log'!$M326='Prediction Log'!$H326, "Y", "N"))</f>
        <v/>
      </c>
      <c r="U326" s="53" t="str">
        <f>Table3[[#This Row],[Home Team Covered Market]]</f>
        <v/>
      </c>
      <c r="V326" s="53" t="str">
        <f>IF(ISBLANK('Prediction Log'!$N326), "",IF(AND('Prediction Log'!$T326="Y", 'Prediction Log'!$U326="Y"), "Y", "N"))</f>
        <v/>
      </c>
      <c r="W326" s="54" t="str">
        <f>IF(ISBLANK('Prediction Log'!$N326),"",IF('Prediction Log'!$M326='Prediction Log'!$I326, "Y", "N"))</f>
        <v/>
      </c>
      <c r="X326" s="54" t="str">
        <f>IF(ISBLANK('Prediction Log'!$N326), "", IF(Table3[[#This Row],[Home Team Covered Market]]=Games!H326, "Y", "N"))</f>
        <v/>
      </c>
      <c r="Y326" s="55" t="str">
        <f>IF(ISBLANK('Prediction Log'!$N326), "",IF('Prediction Log'!$J326='Prediction Log'!$M326, "Y", "N"))</f>
        <v/>
      </c>
      <c r="Z326" s="54" t="str">
        <f>IF(ISBLANK('Prediction Log'!$N326), "",IF('Prediction Log'!$I326&lt;&gt;'Prediction Log'!$M326, "N",IF(AND('Prediction Log'!$E326&gt;0, 'Prediction Log'!$P326&gt;'Prediction Log'!$E326, 'Prediction Log'!$I326='Prediction Log'!$C326), "Y", IF(AND('Prediction Log'!$E326&lt;0, 'Prediction Log'!$P326&lt;'Prediction Log'!$E326,'Prediction Log'!$I326='Prediction Log'!$B326 ), "Y", IF('Prediction Log'!$P326='Prediction Log'!$E326, "PUSH", "N")))))</f>
        <v/>
      </c>
      <c r="AA326" s="54" t="str">
        <f>IF(ISBLANK('Prediction Log'!$N326), "",IF(AND('Prediction Log'!$W326="Y", 'Prediction Log'!$X326="Y"), "Y", "N"))</f>
        <v/>
      </c>
      <c r="AB326" s="53" t="str">
        <f>IF(ISBLANK('Prediction Log'!$N326), "",IF('Prediction Log'!$D326&gt;0, 'Prediction Log'!$P326-'Prediction Log'!$D326, IF('Prediction Log'!$D326&lt;0, -'Prediction Log'!$P326+'Prediction Log'!$D326, "NA")))</f>
        <v/>
      </c>
      <c r="AC326" s="53" t="str">
        <f>IF(ISBLANK('Prediction Log'!$N326), "",ABS('Prediction Log'!$AB326))</f>
        <v/>
      </c>
      <c r="AD326" s="54" t="str">
        <f>IF(ISBLANK('Prediction Log'!$N326), "",IF('Prediction Log'!$E326&gt;0, 'Prediction Log'!$P326-'Prediction Log'!$E326, IF('Prediction Log'!$E326&lt;0, -'Prediction Log'!$P326+'Prediction Log'!$E326, "NA")))</f>
        <v/>
      </c>
      <c r="AE326" s="54" t="str">
        <f>IF(ISBLANK('Prediction Log'!$N326), "",ABS('Prediction Log'!$AD326))</f>
        <v/>
      </c>
    </row>
    <row r="327" spans="1:31" x14ac:dyDescent="0.45">
      <c r="A327" s="56" t="str">
        <f>IF(ISBLANK(Games!$B327), "",Games!A327)</f>
        <v/>
      </c>
      <c r="B327" s="56" t="str">
        <f>IF(ISBLANK(Games!$B327), "",Games!B327)</f>
        <v/>
      </c>
      <c r="C327" s="56" t="str">
        <f>IF(ISBLANK(Games!$B327), "",Games!C327)</f>
        <v/>
      </c>
      <c r="D327" s="57" t="str">
        <f>IF(ISBLANK(Games!$B327), "",Games!D327)</f>
        <v/>
      </c>
      <c r="E327" s="57" t="str">
        <f>IF(ISBLANK(Games!$B327), "",Games!E327)</f>
        <v/>
      </c>
      <c r="F327" s="45">
        <f>'Calc - Win Probability'!N327</f>
        <v>0</v>
      </c>
      <c r="G327" s="23" t="str">
        <f>Games!H327</f>
        <v/>
      </c>
      <c r="H327" s="46" t="str">
        <f>IF(ISBLANK(Games!B327), "", IF('Prediction Log'!$D327&lt;0, 'Prediction Log'!$B327, 'Prediction Log'!$C327))</f>
        <v/>
      </c>
      <c r="I327" s="47" t="str">
        <f>IF(ISBLANK(Games!$B327), "",Games!F327)</f>
        <v/>
      </c>
      <c r="J327" s="47" t="str">
        <f>IF('Prediction Log'!$F327&gt;0.5, 'Prediction Log'!$B327, IF('Prediction Log'!$F327&lt;0.5, 'Prediction Log'!$C327, "PICK"))</f>
        <v/>
      </c>
      <c r="K327" s="48" t="str">
        <f>IF(ISBLANK(Games!B327), "",IF('Prediction Log'!$J327='Prediction Log'!$B327, 'Prediction Log'!$F327, 1-'Prediction Log'!$F327))</f>
        <v/>
      </c>
      <c r="L327" s="49" t="str">
        <f>IF(ISBLANK(Games!$B327), "",Games!I327)</f>
        <v/>
      </c>
      <c r="M327" s="60" t="str">
        <f>IF(ISBLANK(Table3[[#This Row],[Home Final]]), "",IF(Table3[[#This Row],[Home Final]]&gt;Table3[[#This Row],[Away Final]],Table3[[#This Row],[Home]],Table3[[#This Row],[Away]]))</f>
        <v/>
      </c>
      <c r="N327" s="50"/>
      <c r="O327" s="50"/>
      <c r="P327" s="21" t="str">
        <f>IF(ISBLANK('Prediction Log'!$N327), "",'Prediction Log'!$O327-'Prediction Log'!$N327)</f>
        <v/>
      </c>
      <c r="Q327" s="51" t="str">
        <f>IF(ISBLANK('Prediction Log'!$N327), "",IF('Prediction Log'!$M327&lt;&gt;'Prediction Log'!$H327, "Y", IF(AND('Prediction Log'!$M327='Prediction Log'!$H327, ABS((-1*'Prediction Log'!$P327))&gt;ABS('Prediction Log'!$D327)), "Y", IF('Prediction Log'!$D327='Prediction Log'!$P327, "PUSH", "N"))))</f>
        <v/>
      </c>
      <c r="R327" s="52" t="str">
        <f>IF(ISBLANK('Prediction Log'!$N327), "",IF('Prediction Log'!$P327&lt;'Prediction Log'!$D327, "Y", IF('Prediction Log'!$P327='Prediction Log'!$D327, "PUSH", "N")))</f>
        <v/>
      </c>
      <c r="S327" s="52" t="str">
        <f>IF(ISBLANK('Prediction Log'!$N327), "",IF('Prediction Log'!$P327&lt;'Prediction Log'!$E327, "Y", IF('Prediction Log'!$P327='Prediction Log'!$E327, "PUSH", "N")))</f>
        <v/>
      </c>
      <c r="T327" s="53" t="str">
        <f>IF(ISBLANK('Prediction Log'!$N327),"",IF('Prediction Log'!$M327='Prediction Log'!$H327, "Y", "N"))</f>
        <v/>
      </c>
      <c r="U327" s="53" t="str">
        <f>Table3[[#This Row],[Home Team Covered Market]]</f>
        <v/>
      </c>
      <c r="V327" s="53" t="str">
        <f>IF(ISBLANK('Prediction Log'!$N327), "",IF(AND('Prediction Log'!$T327="Y", 'Prediction Log'!$U327="Y"), "Y", "N"))</f>
        <v/>
      </c>
      <c r="W327" s="54" t="str">
        <f>IF(ISBLANK('Prediction Log'!$N327),"",IF('Prediction Log'!$M327='Prediction Log'!$I327, "Y", "N"))</f>
        <v/>
      </c>
      <c r="X327" s="54" t="str">
        <f>IF(ISBLANK('Prediction Log'!$N327), "", IF(Table3[[#This Row],[Home Team Covered Market]]=Games!H327, "Y", "N"))</f>
        <v/>
      </c>
      <c r="Y327" s="55" t="str">
        <f>IF(ISBLANK('Prediction Log'!$N327), "",IF('Prediction Log'!$J327='Prediction Log'!$M327, "Y", "N"))</f>
        <v/>
      </c>
      <c r="Z327" s="54" t="str">
        <f>IF(ISBLANK('Prediction Log'!$N327), "",IF('Prediction Log'!$I327&lt;&gt;'Prediction Log'!$M327, "N",IF(AND('Prediction Log'!$E327&gt;0, 'Prediction Log'!$P327&gt;'Prediction Log'!$E327, 'Prediction Log'!$I327='Prediction Log'!$C327), "Y", IF(AND('Prediction Log'!$E327&lt;0, 'Prediction Log'!$P327&lt;'Prediction Log'!$E327,'Prediction Log'!$I327='Prediction Log'!$B327 ), "Y", IF('Prediction Log'!$P327='Prediction Log'!$E327, "PUSH", "N")))))</f>
        <v/>
      </c>
      <c r="AA327" s="54" t="str">
        <f>IF(ISBLANK('Prediction Log'!$N327), "",IF(AND('Prediction Log'!$W327="Y", 'Prediction Log'!$X327="Y"), "Y", "N"))</f>
        <v/>
      </c>
      <c r="AB327" s="53" t="str">
        <f>IF(ISBLANK('Prediction Log'!$N327), "",IF('Prediction Log'!$D327&gt;0, 'Prediction Log'!$P327-'Prediction Log'!$D327, IF('Prediction Log'!$D327&lt;0, -'Prediction Log'!$P327+'Prediction Log'!$D327, "NA")))</f>
        <v/>
      </c>
      <c r="AC327" s="53" t="str">
        <f>IF(ISBLANK('Prediction Log'!$N327), "",ABS('Prediction Log'!$AB327))</f>
        <v/>
      </c>
      <c r="AD327" s="54" t="str">
        <f>IF(ISBLANK('Prediction Log'!$N327), "",IF('Prediction Log'!$E327&gt;0, 'Prediction Log'!$P327-'Prediction Log'!$E327, IF('Prediction Log'!$E327&lt;0, -'Prediction Log'!$P327+'Prediction Log'!$E327, "NA")))</f>
        <v/>
      </c>
      <c r="AE327" s="54" t="str">
        <f>IF(ISBLANK('Prediction Log'!$N327), "",ABS('Prediction Log'!$AD327))</f>
        <v/>
      </c>
    </row>
    <row r="328" spans="1:31" x14ac:dyDescent="0.45">
      <c r="A328" s="43" t="str">
        <f>IF(ISBLANK(Games!$B328), "",Games!A328)</f>
        <v/>
      </c>
      <c r="B328" s="43" t="str">
        <f>IF(ISBLANK(Games!$B328), "",Games!B328)</f>
        <v/>
      </c>
      <c r="C328" s="43" t="str">
        <f>IF(ISBLANK(Games!$B328), "",Games!C328)</f>
        <v/>
      </c>
      <c r="D328" s="44" t="str">
        <f>IF(ISBLANK(Games!$B328), "",Games!D328)</f>
        <v/>
      </c>
      <c r="E328" s="44" t="str">
        <f>IF(ISBLANK(Games!$B328), "",Games!E328)</f>
        <v/>
      </c>
      <c r="F328" s="45">
        <f>'Calc - Win Probability'!N328</f>
        <v>0</v>
      </c>
      <c r="G328" s="23" t="str">
        <f>Games!H328</f>
        <v/>
      </c>
      <c r="H328" s="46" t="str">
        <f>IF(ISBLANK(Games!B328), "", IF('Prediction Log'!$D328&lt;0, 'Prediction Log'!$B328, 'Prediction Log'!$C328))</f>
        <v/>
      </c>
      <c r="I328" s="47" t="str">
        <f>IF(ISBLANK(Games!$B328), "",Games!F328)</f>
        <v/>
      </c>
      <c r="J328" s="47" t="str">
        <f>IF('Prediction Log'!$F328&gt;0.5, 'Prediction Log'!$B328, IF('Prediction Log'!$F328&lt;0.5, 'Prediction Log'!$C328, "PICK"))</f>
        <v/>
      </c>
      <c r="K328" s="48" t="str">
        <f>IF(ISBLANK(Games!B328), "",IF('Prediction Log'!$J328='Prediction Log'!$B328, 'Prediction Log'!$F328, 1-'Prediction Log'!$F328))</f>
        <v/>
      </c>
      <c r="L328" s="49" t="str">
        <f>IF(ISBLANK(Games!$B328), "",Games!I328)</f>
        <v/>
      </c>
      <c r="M328" s="60" t="str">
        <f>IF(ISBLANK(Table3[[#This Row],[Home Final]]), "",IF(Table3[[#This Row],[Home Final]]&gt;Table3[[#This Row],[Away Final]],Table3[[#This Row],[Home]],Table3[[#This Row],[Away]]))</f>
        <v/>
      </c>
      <c r="N328" s="50"/>
      <c r="O328" s="50"/>
      <c r="P328" s="21" t="str">
        <f>IF(ISBLANK('Prediction Log'!$N328), "",'Prediction Log'!$O328-'Prediction Log'!$N328)</f>
        <v/>
      </c>
      <c r="Q328" s="51" t="str">
        <f>IF(ISBLANK('Prediction Log'!$N328), "",IF('Prediction Log'!$M328&lt;&gt;'Prediction Log'!$H328, "Y", IF(AND('Prediction Log'!$M328='Prediction Log'!$H328, ABS((-1*'Prediction Log'!$P328))&gt;ABS('Prediction Log'!$D328)), "Y", IF('Prediction Log'!$D328='Prediction Log'!$P328, "PUSH", "N"))))</f>
        <v/>
      </c>
      <c r="R328" s="52" t="str">
        <f>IF(ISBLANK('Prediction Log'!$N328), "",IF('Prediction Log'!$P328&lt;'Prediction Log'!$D328, "Y", IF('Prediction Log'!$P328='Prediction Log'!$D328, "PUSH", "N")))</f>
        <v/>
      </c>
      <c r="S328" s="52" t="str">
        <f>IF(ISBLANK('Prediction Log'!$N328), "",IF('Prediction Log'!$P328&lt;'Prediction Log'!$E328, "Y", IF('Prediction Log'!$P328='Prediction Log'!$E328, "PUSH", "N")))</f>
        <v/>
      </c>
      <c r="T328" s="53" t="str">
        <f>IF(ISBLANK('Prediction Log'!$N328),"",IF('Prediction Log'!$M328='Prediction Log'!$H328, "Y", "N"))</f>
        <v/>
      </c>
      <c r="U328" s="53" t="str">
        <f>Table3[[#This Row],[Home Team Covered Market]]</f>
        <v/>
      </c>
      <c r="V328" s="53" t="str">
        <f>IF(ISBLANK('Prediction Log'!$N328), "",IF(AND('Prediction Log'!$T328="Y", 'Prediction Log'!$U328="Y"), "Y", "N"))</f>
        <v/>
      </c>
      <c r="W328" s="54" t="str">
        <f>IF(ISBLANK('Prediction Log'!$N328),"",IF('Prediction Log'!$M328='Prediction Log'!$I328, "Y", "N"))</f>
        <v/>
      </c>
      <c r="X328" s="54" t="str">
        <f>IF(ISBLANK('Prediction Log'!$N328), "", IF(Table3[[#This Row],[Home Team Covered Market]]=Games!H328, "Y", "N"))</f>
        <v/>
      </c>
      <c r="Y328" s="55" t="str">
        <f>IF(ISBLANK('Prediction Log'!$N328), "",IF('Prediction Log'!$J328='Prediction Log'!$M328, "Y", "N"))</f>
        <v/>
      </c>
      <c r="Z328" s="54" t="str">
        <f>IF(ISBLANK('Prediction Log'!$N328), "",IF('Prediction Log'!$I328&lt;&gt;'Prediction Log'!$M328, "N",IF(AND('Prediction Log'!$E328&gt;0, 'Prediction Log'!$P328&gt;'Prediction Log'!$E328, 'Prediction Log'!$I328='Prediction Log'!$C328), "Y", IF(AND('Prediction Log'!$E328&lt;0, 'Prediction Log'!$P328&lt;'Prediction Log'!$E328,'Prediction Log'!$I328='Prediction Log'!$B328 ), "Y", IF('Prediction Log'!$P328='Prediction Log'!$E328, "PUSH", "N")))))</f>
        <v/>
      </c>
      <c r="AA328" s="54" t="str">
        <f>IF(ISBLANK('Prediction Log'!$N328), "",IF(AND('Prediction Log'!$W328="Y", 'Prediction Log'!$X328="Y"), "Y", "N"))</f>
        <v/>
      </c>
      <c r="AB328" s="53" t="str">
        <f>IF(ISBLANK('Prediction Log'!$N328), "",IF('Prediction Log'!$D328&gt;0, 'Prediction Log'!$P328-'Prediction Log'!$D328, IF('Prediction Log'!$D328&lt;0, -'Prediction Log'!$P328+'Prediction Log'!$D328, "NA")))</f>
        <v/>
      </c>
      <c r="AC328" s="53" t="str">
        <f>IF(ISBLANK('Prediction Log'!$N328), "",ABS('Prediction Log'!$AB328))</f>
        <v/>
      </c>
      <c r="AD328" s="54" t="str">
        <f>IF(ISBLANK('Prediction Log'!$N328), "",IF('Prediction Log'!$E328&gt;0, 'Prediction Log'!$P328-'Prediction Log'!$E328, IF('Prediction Log'!$E328&lt;0, -'Prediction Log'!$P328+'Prediction Log'!$E328, "NA")))</f>
        <v/>
      </c>
      <c r="AE328" s="54" t="str">
        <f>IF(ISBLANK('Prediction Log'!$N328), "",ABS('Prediction Log'!$AD328))</f>
        <v/>
      </c>
    </row>
    <row r="329" spans="1:31" x14ac:dyDescent="0.45">
      <c r="A329" s="56" t="str">
        <f>IF(ISBLANK(Games!$B329), "",Games!A329)</f>
        <v/>
      </c>
      <c r="B329" s="56" t="str">
        <f>IF(ISBLANK(Games!$B329), "",Games!B329)</f>
        <v/>
      </c>
      <c r="C329" s="56" t="str">
        <f>IF(ISBLANK(Games!$B329), "",Games!C329)</f>
        <v/>
      </c>
      <c r="D329" s="57" t="str">
        <f>IF(ISBLANK(Games!$B329), "",Games!D329)</f>
        <v/>
      </c>
      <c r="E329" s="57" t="str">
        <f>IF(ISBLANK(Games!$B329), "",Games!E329)</f>
        <v/>
      </c>
      <c r="F329" s="45">
        <f>'Calc - Win Probability'!N329</f>
        <v>0</v>
      </c>
      <c r="G329" s="23" t="str">
        <f>Games!H329</f>
        <v/>
      </c>
      <c r="H329" s="46" t="str">
        <f>IF(ISBLANK(Games!B329), "", IF('Prediction Log'!$D329&lt;0, 'Prediction Log'!$B329, 'Prediction Log'!$C329))</f>
        <v/>
      </c>
      <c r="I329" s="47" t="str">
        <f>IF(ISBLANK(Games!$B329), "",Games!F329)</f>
        <v/>
      </c>
      <c r="J329" s="47" t="str">
        <f>IF('Prediction Log'!$F329&gt;0.5, 'Prediction Log'!$B329, IF('Prediction Log'!$F329&lt;0.5, 'Prediction Log'!$C329, "PICK"))</f>
        <v/>
      </c>
      <c r="K329" s="48" t="str">
        <f>IF(ISBLANK(Games!B329), "",IF('Prediction Log'!$J329='Prediction Log'!$B329, 'Prediction Log'!$F329, 1-'Prediction Log'!$F329))</f>
        <v/>
      </c>
      <c r="L329" s="49" t="str">
        <f>IF(ISBLANK(Games!$B329), "",Games!I329)</f>
        <v/>
      </c>
      <c r="M329" s="60" t="str">
        <f>IF(ISBLANK(Table3[[#This Row],[Home Final]]), "",IF(Table3[[#This Row],[Home Final]]&gt;Table3[[#This Row],[Away Final]],Table3[[#This Row],[Home]],Table3[[#This Row],[Away]]))</f>
        <v/>
      </c>
      <c r="N329" s="50"/>
      <c r="O329" s="50"/>
      <c r="P329" s="21" t="str">
        <f>IF(ISBLANK('Prediction Log'!$N329), "",'Prediction Log'!$O329-'Prediction Log'!$N329)</f>
        <v/>
      </c>
      <c r="Q329" s="51" t="str">
        <f>IF(ISBLANK('Prediction Log'!$N329), "",IF('Prediction Log'!$M329&lt;&gt;'Prediction Log'!$H329, "Y", IF(AND('Prediction Log'!$M329='Prediction Log'!$H329, ABS((-1*'Prediction Log'!$P329))&gt;ABS('Prediction Log'!$D329)), "Y", IF('Prediction Log'!$D329='Prediction Log'!$P329, "PUSH", "N"))))</f>
        <v/>
      </c>
      <c r="R329" s="52" t="str">
        <f>IF(ISBLANK('Prediction Log'!$N329), "",IF('Prediction Log'!$P329&lt;'Prediction Log'!$D329, "Y", IF('Prediction Log'!$P329='Prediction Log'!$D329, "PUSH", "N")))</f>
        <v/>
      </c>
      <c r="S329" s="52" t="str">
        <f>IF(ISBLANK('Prediction Log'!$N329), "",IF('Prediction Log'!$P329&lt;'Prediction Log'!$E329, "Y", IF('Prediction Log'!$P329='Prediction Log'!$E329, "PUSH", "N")))</f>
        <v/>
      </c>
      <c r="T329" s="53" t="str">
        <f>IF(ISBLANK('Prediction Log'!$N329),"",IF('Prediction Log'!$M329='Prediction Log'!$H329, "Y", "N"))</f>
        <v/>
      </c>
      <c r="U329" s="53" t="str">
        <f>Table3[[#This Row],[Home Team Covered Market]]</f>
        <v/>
      </c>
      <c r="V329" s="53" t="str">
        <f>IF(ISBLANK('Prediction Log'!$N329), "",IF(AND('Prediction Log'!$T329="Y", 'Prediction Log'!$U329="Y"), "Y", "N"))</f>
        <v/>
      </c>
      <c r="W329" s="54" t="str">
        <f>IF(ISBLANK('Prediction Log'!$N329),"",IF('Prediction Log'!$M329='Prediction Log'!$I329, "Y", "N"))</f>
        <v/>
      </c>
      <c r="X329" s="54" t="str">
        <f>IF(ISBLANK('Prediction Log'!$N329), "", IF(Table3[[#This Row],[Home Team Covered Market]]=Games!H329, "Y", "N"))</f>
        <v/>
      </c>
      <c r="Y329" s="55" t="str">
        <f>IF(ISBLANK('Prediction Log'!$N329), "",IF('Prediction Log'!$J329='Prediction Log'!$M329, "Y", "N"))</f>
        <v/>
      </c>
      <c r="Z329" s="54" t="str">
        <f>IF(ISBLANK('Prediction Log'!$N329), "",IF('Prediction Log'!$I329&lt;&gt;'Prediction Log'!$M329, "N",IF(AND('Prediction Log'!$E329&gt;0, 'Prediction Log'!$P329&gt;'Prediction Log'!$E329, 'Prediction Log'!$I329='Prediction Log'!$C329), "Y", IF(AND('Prediction Log'!$E329&lt;0, 'Prediction Log'!$P329&lt;'Prediction Log'!$E329,'Prediction Log'!$I329='Prediction Log'!$B329 ), "Y", IF('Prediction Log'!$P329='Prediction Log'!$E329, "PUSH", "N")))))</f>
        <v/>
      </c>
      <c r="AA329" s="54" t="str">
        <f>IF(ISBLANK('Prediction Log'!$N329), "",IF(AND('Prediction Log'!$W329="Y", 'Prediction Log'!$X329="Y"), "Y", "N"))</f>
        <v/>
      </c>
      <c r="AB329" s="53" t="str">
        <f>IF(ISBLANK('Prediction Log'!$N329), "",IF('Prediction Log'!$D329&gt;0, 'Prediction Log'!$P329-'Prediction Log'!$D329, IF('Prediction Log'!$D329&lt;0, -'Prediction Log'!$P329+'Prediction Log'!$D329, "NA")))</f>
        <v/>
      </c>
      <c r="AC329" s="53" t="str">
        <f>IF(ISBLANK('Prediction Log'!$N329), "",ABS('Prediction Log'!$AB329))</f>
        <v/>
      </c>
      <c r="AD329" s="54" t="str">
        <f>IF(ISBLANK('Prediction Log'!$N329), "",IF('Prediction Log'!$E329&gt;0, 'Prediction Log'!$P329-'Prediction Log'!$E329, IF('Prediction Log'!$E329&lt;0, -'Prediction Log'!$P329+'Prediction Log'!$E329, "NA")))</f>
        <v/>
      </c>
      <c r="AE329" s="54" t="str">
        <f>IF(ISBLANK('Prediction Log'!$N329), "",ABS('Prediction Log'!$AD329))</f>
        <v/>
      </c>
    </row>
    <row r="330" spans="1:31" x14ac:dyDescent="0.45">
      <c r="A330" s="43" t="str">
        <f>IF(ISBLANK(Games!$B330), "",Games!A330)</f>
        <v/>
      </c>
      <c r="B330" s="43" t="str">
        <f>IF(ISBLANK(Games!$B330), "",Games!B330)</f>
        <v/>
      </c>
      <c r="C330" s="43" t="str">
        <f>IF(ISBLANK(Games!$B330), "",Games!C330)</f>
        <v/>
      </c>
      <c r="D330" s="44" t="str">
        <f>IF(ISBLANK(Games!$B330), "",Games!D330)</f>
        <v/>
      </c>
      <c r="E330" s="44" t="str">
        <f>IF(ISBLANK(Games!$B330), "",Games!E330)</f>
        <v/>
      </c>
      <c r="F330" s="45">
        <f>'Calc - Win Probability'!N330</f>
        <v>0</v>
      </c>
      <c r="G330" s="23" t="str">
        <f>Games!H330</f>
        <v/>
      </c>
      <c r="H330" s="46" t="str">
        <f>IF(ISBLANK(Games!B330), "", IF('Prediction Log'!$D330&lt;0, 'Prediction Log'!$B330, 'Prediction Log'!$C330))</f>
        <v/>
      </c>
      <c r="I330" s="47" t="str">
        <f>IF(ISBLANK(Games!$B330), "",Games!F330)</f>
        <v/>
      </c>
      <c r="J330" s="47" t="str">
        <f>IF('Prediction Log'!$F330&gt;0.5, 'Prediction Log'!$B330, IF('Prediction Log'!$F330&lt;0.5, 'Prediction Log'!$C330, "PICK"))</f>
        <v/>
      </c>
      <c r="K330" s="48" t="str">
        <f>IF(ISBLANK(Games!B330), "",IF('Prediction Log'!$J330='Prediction Log'!$B330, 'Prediction Log'!$F330, 1-'Prediction Log'!$F330))</f>
        <v/>
      </c>
      <c r="L330" s="49" t="str">
        <f>IF(ISBLANK(Games!$B330), "",Games!I330)</f>
        <v/>
      </c>
      <c r="M330" s="60" t="str">
        <f>IF(ISBLANK(Table3[[#This Row],[Home Final]]), "",IF(Table3[[#This Row],[Home Final]]&gt;Table3[[#This Row],[Away Final]],Table3[[#This Row],[Home]],Table3[[#This Row],[Away]]))</f>
        <v/>
      </c>
      <c r="N330" s="50"/>
      <c r="O330" s="50"/>
      <c r="P330" s="21" t="str">
        <f>IF(ISBLANK('Prediction Log'!$N330), "",'Prediction Log'!$O330-'Prediction Log'!$N330)</f>
        <v/>
      </c>
      <c r="Q330" s="51" t="str">
        <f>IF(ISBLANK('Prediction Log'!$N330), "",IF('Prediction Log'!$M330&lt;&gt;'Prediction Log'!$H330, "Y", IF(AND('Prediction Log'!$M330='Prediction Log'!$H330, ABS((-1*'Prediction Log'!$P330))&gt;ABS('Prediction Log'!$D330)), "Y", IF('Prediction Log'!$D330='Prediction Log'!$P330, "PUSH", "N"))))</f>
        <v/>
      </c>
      <c r="R330" s="52" t="str">
        <f>IF(ISBLANK('Prediction Log'!$N330), "",IF('Prediction Log'!$P330&lt;'Prediction Log'!$D330, "Y", IF('Prediction Log'!$P330='Prediction Log'!$D330, "PUSH", "N")))</f>
        <v/>
      </c>
      <c r="S330" s="52" t="str">
        <f>IF(ISBLANK('Prediction Log'!$N330), "",IF('Prediction Log'!$P330&lt;'Prediction Log'!$E330, "Y", IF('Prediction Log'!$P330='Prediction Log'!$E330, "PUSH", "N")))</f>
        <v/>
      </c>
      <c r="T330" s="53" t="str">
        <f>IF(ISBLANK('Prediction Log'!$N330),"",IF('Prediction Log'!$M330='Prediction Log'!$H330, "Y", "N"))</f>
        <v/>
      </c>
      <c r="U330" s="53" t="str">
        <f>Table3[[#This Row],[Home Team Covered Market]]</f>
        <v/>
      </c>
      <c r="V330" s="53" t="str">
        <f>IF(ISBLANK('Prediction Log'!$N330), "",IF(AND('Prediction Log'!$T330="Y", 'Prediction Log'!$U330="Y"), "Y", "N"))</f>
        <v/>
      </c>
      <c r="W330" s="54" t="str">
        <f>IF(ISBLANK('Prediction Log'!$N330),"",IF('Prediction Log'!$M330='Prediction Log'!$I330, "Y", "N"))</f>
        <v/>
      </c>
      <c r="X330" s="54" t="str">
        <f>IF(ISBLANK('Prediction Log'!$N330), "", IF(Table3[[#This Row],[Home Team Covered Market]]=Games!H330, "Y", "N"))</f>
        <v/>
      </c>
      <c r="Y330" s="55" t="str">
        <f>IF(ISBLANK('Prediction Log'!$N330), "",IF('Prediction Log'!$J330='Prediction Log'!$M330, "Y", "N"))</f>
        <v/>
      </c>
      <c r="Z330" s="54" t="str">
        <f>IF(ISBLANK('Prediction Log'!$N330), "",IF('Prediction Log'!$I330&lt;&gt;'Prediction Log'!$M330, "N",IF(AND('Prediction Log'!$E330&gt;0, 'Prediction Log'!$P330&gt;'Prediction Log'!$E330, 'Prediction Log'!$I330='Prediction Log'!$C330), "Y", IF(AND('Prediction Log'!$E330&lt;0, 'Prediction Log'!$P330&lt;'Prediction Log'!$E330,'Prediction Log'!$I330='Prediction Log'!$B330 ), "Y", IF('Prediction Log'!$P330='Prediction Log'!$E330, "PUSH", "N")))))</f>
        <v/>
      </c>
      <c r="AA330" s="54" t="str">
        <f>IF(ISBLANK('Prediction Log'!$N330), "",IF(AND('Prediction Log'!$W330="Y", 'Prediction Log'!$X330="Y"), "Y", "N"))</f>
        <v/>
      </c>
      <c r="AB330" s="53" t="str">
        <f>IF(ISBLANK('Prediction Log'!$N330), "",IF('Prediction Log'!$D330&gt;0, 'Prediction Log'!$P330-'Prediction Log'!$D330, IF('Prediction Log'!$D330&lt;0, -'Prediction Log'!$P330+'Prediction Log'!$D330, "NA")))</f>
        <v/>
      </c>
      <c r="AC330" s="53" t="str">
        <f>IF(ISBLANK('Prediction Log'!$N330), "",ABS('Prediction Log'!$AB330))</f>
        <v/>
      </c>
      <c r="AD330" s="54" t="str">
        <f>IF(ISBLANK('Prediction Log'!$N330), "",IF('Prediction Log'!$E330&gt;0, 'Prediction Log'!$P330-'Prediction Log'!$E330, IF('Prediction Log'!$E330&lt;0, -'Prediction Log'!$P330+'Prediction Log'!$E330, "NA")))</f>
        <v/>
      </c>
      <c r="AE330" s="54" t="str">
        <f>IF(ISBLANK('Prediction Log'!$N330), "",ABS('Prediction Log'!$AD330))</f>
        <v/>
      </c>
    </row>
    <row r="331" spans="1:31" x14ac:dyDescent="0.45">
      <c r="A331" s="56" t="str">
        <f>IF(ISBLANK(Games!$B331), "",Games!A331)</f>
        <v/>
      </c>
      <c r="B331" s="56" t="str">
        <f>IF(ISBLANK(Games!$B331), "",Games!B331)</f>
        <v/>
      </c>
      <c r="C331" s="56" t="str">
        <f>IF(ISBLANK(Games!$B331), "",Games!C331)</f>
        <v/>
      </c>
      <c r="D331" s="57" t="str">
        <f>IF(ISBLANK(Games!$B331), "",Games!D331)</f>
        <v/>
      </c>
      <c r="E331" s="57" t="str">
        <f>IF(ISBLANK(Games!$B331), "",Games!E331)</f>
        <v/>
      </c>
      <c r="F331" s="45">
        <f>'Calc - Win Probability'!N331</f>
        <v>0</v>
      </c>
      <c r="G331" s="23" t="str">
        <f>Games!H331</f>
        <v/>
      </c>
      <c r="H331" s="46" t="str">
        <f>IF(ISBLANK(Games!B331), "", IF('Prediction Log'!$D331&lt;0, 'Prediction Log'!$B331, 'Prediction Log'!$C331))</f>
        <v/>
      </c>
      <c r="I331" s="47" t="str">
        <f>IF(ISBLANK(Games!$B331), "",Games!F331)</f>
        <v/>
      </c>
      <c r="J331" s="47" t="str">
        <f>IF('Prediction Log'!$F331&gt;0.5, 'Prediction Log'!$B331, IF('Prediction Log'!$F331&lt;0.5, 'Prediction Log'!$C331, "PICK"))</f>
        <v/>
      </c>
      <c r="K331" s="48" t="str">
        <f>IF(ISBLANK(Games!B331), "",IF('Prediction Log'!$J331='Prediction Log'!$B331, 'Prediction Log'!$F331, 1-'Prediction Log'!$F331))</f>
        <v/>
      </c>
      <c r="L331" s="49" t="str">
        <f>IF(ISBLANK(Games!$B331), "",Games!I331)</f>
        <v/>
      </c>
      <c r="M331" s="60" t="str">
        <f>IF(ISBLANK(Table3[[#This Row],[Home Final]]), "",IF(Table3[[#This Row],[Home Final]]&gt;Table3[[#This Row],[Away Final]],Table3[[#This Row],[Home]],Table3[[#This Row],[Away]]))</f>
        <v/>
      </c>
      <c r="N331" s="50"/>
      <c r="O331" s="50"/>
      <c r="P331" s="21" t="str">
        <f>IF(ISBLANK('Prediction Log'!$N331), "",'Prediction Log'!$O331-'Prediction Log'!$N331)</f>
        <v/>
      </c>
      <c r="Q331" s="51" t="str">
        <f>IF(ISBLANK('Prediction Log'!$N331), "",IF('Prediction Log'!$M331&lt;&gt;'Prediction Log'!$H331, "Y", IF(AND('Prediction Log'!$M331='Prediction Log'!$H331, ABS((-1*'Prediction Log'!$P331))&gt;ABS('Prediction Log'!$D331)), "Y", IF('Prediction Log'!$D331='Prediction Log'!$P331, "PUSH", "N"))))</f>
        <v/>
      </c>
      <c r="R331" s="52" t="str">
        <f>IF(ISBLANK('Prediction Log'!$N331), "",IF('Prediction Log'!$P331&lt;'Prediction Log'!$D331, "Y", IF('Prediction Log'!$P331='Prediction Log'!$D331, "PUSH", "N")))</f>
        <v/>
      </c>
      <c r="S331" s="52" t="str">
        <f>IF(ISBLANK('Prediction Log'!$N331), "",IF('Prediction Log'!$P331&lt;'Prediction Log'!$E331, "Y", IF('Prediction Log'!$P331='Prediction Log'!$E331, "PUSH", "N")))</f>
        <v/>
      </c>
      <c r="T331" s="53" t="str">
        <f>IF(ISBLANK('Prediction Log'!$N331),"",IF('Prediction Log'!$M331='Prediction Log'!$H331, "Y", "N"))</f>
        <v/>
      </c>
      <c r="U331" s="53" t="str">
        <f>Table3[[#This Row],[Home Team Covered Market]]</f>
        <v/>
      </c>
      <c r="V331" s="53" t="str">
        <f>IF(ISBLANK('Prediction Log'!$N331), "",IF(AND('Prediction Log'!$T331="Y", 'Prediction Log'!$U331="Y"), "Y", "N"))</f>
        <v/>
      </c>
      <c r="W331" s="54" t="str">
        <f>IF(ISBLANK('Prediction Log'!$N331),"",IF('Prediction Log'!$M331='Prediction Log'!$I331, "Y", "N"))</f>
        <v/>
      </c>
      <c r="X331" s="54" t="str">
        <f>IF(ISBLANK('Prediction Log'!$N331), "", IF(Table3[[#This Row],[Home Team Covered Market]]=Games!H331, "Y", "N"))</f>
        <v/>
      </c>
      <c r="Y331" s="55" t="str">
        <f>IF(ISBLANK('Prediction Log'!$N331), "",IF('Prediction Log'!$J331='Prediction Log'!$M331, "Y", "N"))</f>
        <v/>
      </c>
      <c r="Z331" s="54" t="str">
        <f>IF(ISBLANK('Prediction Log'!$N331), "",IF('Prediction Log'!$I331&lt;&gt;'Prediction Log'!$M331, "N",IF(AND('Prediction Log'!$E331&gt;0, 'Prediction Log'!$P331&gt;'Prediction Log'!$E331, 'Prediction Log'!$I331='Prediction Log'!$C331), "Y", IF(AND('Prediction Log'!$E331&lt;0, 'Prediction Log'!$P331&lt;'Prediction Log'!$E331,'Prediction Log'!$I331='Prediction Log'!$B331 ), "Y", IF('Prediction Log'!$P331='Prediction Log'!$E331, "PUSH", "N")))))</f>
        <v/>
      </c>
      <c r="AA331" s="54" t="str">
        <f>IF(ISBLANK('Prediction Log'!$N331), "",IF(AND('Prediction Log'!$W331="Y", 'Prediction Log'!$X331="Y"), "Y", "N"))</f>
        <v/>
      </c>
      <c r="AB331" s="53" t="str">
        <f>IF(ISBLANK('Prediction Log'!$N331), "",IF('Prediction Log'!$D331&gt;0, 'Prediction Log'!$P331-'Prediction Log'!$D331, IF('Prediction Log'!$D331&lt;0, -'Prediction Log'!$P331+'Prediction Log'!$D331, "NA")))</f>
        <v/>
      </c>
      <c r="AC331" s="53" t="str">
        <f>IF(ISBLANK('Prediction Log'!$N331), "",ABS('Prediction Log'!$AB331))</f>
        <v/>
      </c>
      <c r="AD331" s="54" t="str">
        <f>IF(ISBLANK('Prediction Log'!$N331), "",IF('Prediction Log'!$E331&gt;0, 'Prediction Log'!$P331-'Prediction Log'!$E331, IF('Prediction Log'!$E331&lt;0, -'Prediction Log'!$P331+'Prediction Log'!$E331, "NA")))</f>
        <v/>
      </c>
      <c r="AE331" s="54" t="str">
        <f>IF(ISBLANK('Prediction Log'!$N331), "",ABS('Prediction Log'!$AD331))</f>
        <v/>
      </c>
    </row>
    <row r="332" spans="1:31" x14ac:dyDescent="0.45">
      <c r="A332" s="43" t="str">
        <f>IF(ISBLANK(Games!$B332), "",Games!A332)</f>
        <v/>
      </c>
      <c r="B332" s="43" t="str">
        <f>IF(ISBLANK(Games!$B332), "",Games!B332)</f>
        <v/>
      </c>
      <c r="C332" s="43" t="str">
        <f>IF(ISBLANK(Games!$B332), "",Games!C332)</f>
        <v/>
      </c>
      <c r="D332" s="44" t="str">
        <f>IF(ISBLANK(Games!$B332), "",Games!D332)</f>
        <v/>
      </c>
      <c r="E332" s="44" t="str">
        <f>IF(ISBLANK(Games!$B332), "",Games!E332)</f>
        <v/>
      </c>
      <c r="F332" s="45">
        <f>'Calc - Win Probability'!N332</f>
        <v>0</v>
      </c>
      <c r="G332" s="23" t="str">
        <f>Games!H332</f>
        <v/>
      </c>
      <c r="H332" s="46" t="str">
        <f>IF(ISBLANK(Games!B332), "", IF('Prediction Log'!$D332&lt;0, 'Prediction Log'!$B332, 'Prediction Log'!$C332))</f>
        <v/>
      </c>
      <c r="I332" s="47" t="str">
        <f>IF(ISBLANK(Games!$B332), "",Games!F332)</f>
        <v/>
      </c>
      <c r="J332" s="47" t="str">
        <f>IF('Prediction Log'!$F332&gt;0.5, 'Prediction Log'!$B332, IF('Prediction Log'!$F332&lt;0.5, 'Prediction Log'!$C332, "PICK"))</f>
        <v/>
      </c>
      <c r="K332" s="48" t="str">
        <f>IF(ISBLANK(Games!B332), "",IF('Prediction Log'!$J332='Prediction Log'!$B332, 'Prediction Log'!$F332, 1-'Prediction Log'!$F332))</f>
        <v/>
      </c>
      <c r="L332" s="49" t="str">
        <f>IF(ISBLANK(Games!$B332), "",Games!I332)</f>
        <v/>
      </c>
      <c r="M332" s="60" t="str">
        <f>IF(ISBLANK(Table3[[#This Row],[Home Final]]), "",IF(Table3[[#This Row],[Home Final]]&gt;Table3[[#This Row],[Away Final]],Table3[[#This Row],[Home]],Table3[[#This Row],[Away]]))</f>
        <v/>
      </c>
      <c r="N332" s="50"/>
      <c r="O332" s="50"/>
      <c r="P332" s="21" t="str">
        <f>IF(ISBLANK('Prediction Log'!$N332), "",'Prediction Log'!$O332-'Prediction Log'!$N332)</f>
        <v/>
      </c>
      <c r="Q332" s="51" t="str">
        <f>IF(ISBLANK('Prediction Log'!$N332), "",IF('Prediction Log'!$M332&lt;&gt;'Prediction Log'!$H332, "Y", IF(AND('Prediction Log'!$M332='Prediction Log'!$H332, ABS((-1*'Prediction Log'!$P332))&gt;ABS('Prediction Log'!$D332)), "Y", IF('Prediction Log'!$D332='Prediction Log'!$P332, "PUSH", "N"))))</f>
        <v/>
      </c>
      <c r="R332" s="52" t="str">
        <f>IF(ISBLANK('Prediction Log'!$N332), "",IF('Prediction Log'!$P332&lt;'Prediction Log'!$D332, "Y", IF('Prediction Log'!$P332='Prediction Log'!$D332, "PUSH", "N")))</f>
        <v/>
      </c>
      <c r="S332" s="52" t="str">
        <f>IF(ISBLANK('Prediction Log'!$N332), "",IF('Prediction Log'!$P332&lt;'Prediction Log'!$E332, "Y", IF('Prediction Log'!$P332='Prediction Log'!$E332, "PUSH", "N")))</f>
        <v/>
      </c>
      <c r="T332" s="53" t="str">
        <f>IF(ISBLANK('Prediction Log'!$N332),"",IF('Prediction Log'!$M332='Prediction Log'!$H332, "Y", "N"))</f>
        <v/>
      </c>
      <c r="U332" s="53" t="str">
        <f>Table3[[#This Row],[Home Team Covered Market]]</f>
        <v/>
      </c>
      <c r="V332" s="53" t="str">
        <f>IF(ISBLANK('Prediction Log'!$N332), "",IF(AND('Prediction Log'!$T332="Y", 'Prediction Log'!$U332="Y"), "Y", "N"))</f>
        <v/>
      </c>
      <c r="W332" s="54" t="str">
        <f>IF(ISBLANK('Prediction Log'!$N332),"",IF('Prediction Log'!$M332='Prediction Log'!$I332, "Y", "N"))</f>
        <v/>
      </c>
      <c r="X332" s="54" t="str">
        <f>IF(ISBLANK('Prediction Log'!$N332), "", IF(Table3[[#This Row],[Home Team Covered Market]]=Games!H332, "Y", "N"))</f>
        <v/>
      </c>
      <c r="Y332" s="55" t="str">
        <f>IF(ISBLANK('Prediction Log'!$N332), "",IF('Prediction Log'!$J332='Prediction Log'!$M332, "Y", "N"))</f>
        <v/>
      </c>
      <c r="Z332" s="54" t="str">
        <f>IF(ISBLANK('Prediction Log'!$N332), "",IF('Prediction Log'!$I332&lt;&gt;'Prediction Log'!$M332, "N",IF(AND('Prediction Log'!$E332&gt;0, 'Prediction Log'!$P332&gt;'Prediction Log'!$E332, 'Prediction Log'!$I332='Prediction Log'!$C332), "Y", IF(AND('Prediction Log'!$E332&lt;0, 'Prediction Log'!$P332&lt;'Prediction Log'!$E332,'Prediction Log'!$I332='Prediction Log'!$B332 ), "Y", IF('Prediction Log'!$P332='Prediction Log'!$E332, "PUSH", "N")))))</f>
        <v/>
      </c>
      <c r="AA332" s="54" t="str">
        <f>IF(ISBLANK('Prediction Log'!$N332), "",IF(AND('Prediction Log'!$W332="Y", 'Prediction Log'!$X332="Y"), "Y", "N"))</f>
        <v/>
      </c>
      <c r="AB332" s="53" t="str">
        <f>IF(ISBLANK('Prediction Log'!$N332), "",IF('Prediction Log'!$D332&gt;0, 'Prediction Log'!$P332-'Prediction Log'!$D332, IF('Prediction Log'!$D332&lt;0, -'Prediction Log'!$P332+'Prediction Log'!$D332, "NA")))</f>
        <v/>
      </c>
      <c r="AC332" s="53" t="str">
        <f>IF(ISBLANK('Prediction Log'!$N332), "",ABS('Prediction Log'!$AB332))</f>
        <v/>
      </c>
      <c r="AD332" s="54" t="str">
        <f>IF(ISBLANK('Prediction Log'!$N332), "",IF('Prediction Log'!$E332&gt;0, 'Prediction Log'!$P332-'Prediction Log'!$E332, IF('Prediction Log'!$E332&lt;0, -'Prediction Log'!$P332+'Prediction Log'!$E332, "NA")))</f>
        <v/>
      </c>
      <c r="AE332" s="54" t="str">
        <f>IF(ISBLANK('Prediction Log'!$N332), "",ABS('Prediction Log'!$AD332))</f>
        <v/>
      </c>
    </row>
    <row r="333" spans="1:31" x14ac:dyDescent="0.45">
      <c r="A333" s="56" t="str">
        <f>IF(ISBLANK(Games!$B333), "",Games!A333)</f>
        <v/>
      </c>
      <c r="B333" s="56" t="str">
        <f>IF(ISBLANK(Games!$B333), "",Games!B333)</f>
        <v/>
      </c>
      <c r="C333" s="56" t="str">
        <f>IF(ISBLANK(Games!$B333), "",Games!C333)</f>
        <v/>
      </c>
      <c r="D333" s="57" t="str">
        <f>IF(ISBLANK(Games!$B333), "",Games!D333)</f>
        <v/>
      </c>
      <c r="E333" s="57" t="str">
        <f>IF(ISBLANK(Games!$B333), "",Games!E333)</f>
        <v/>
      </c>
      <c r="F333" s="45">
        <f>'Calc - Win Probability'!N333</f>
        <v>0</v>
      </c>
      <c r="G333" s="23" t="str">
        <f>Games!H333</f>
        <v/>
      </c>
      <c r="H333" s="46" t="str">
        <f>IF(ISBLANK(Games!B333), "", IF('Prediction Log'!$D333&lt;0, 'Prediction Log'!$B333, 'Prediction Log'!$C333))</f>
        <v/>
      </c>
      <c r="I333" s="47" t="str">
        <f>IF(ISBLANK(Games!$B333), "",Games!F333)</f>
        <v/>
      </c>
      <c r="J333" s="47" t="str">
        <f>IF('Prediction Log'!$F333&gt;0.5, 'Prediction Log'!$B333, IF('Prediction Log'!$F333&lt;0.5, 'Prediction Log'!$C333, "PICK"))</f>
        <v/>
      </c>
      <c r="K333" s="48" t="str">
        <f>IF(ISBLANK(Games!B333), "",IF('Prediction Log'!$J333='Prediction Log'!$B333, 'Prediction Log'!$F333, 1-'Prediction Log'!$F333))</f>
        <v/>
      </c>
      <c r="L333" s="49" t="str">
        <f>IF(ISBLANK(Games!$B333), "",Games!I333)</f>
        <v/>
      </c>
      <c r="M333" s="60" t="str">
        <f>IF(ISBLANK(Table3[[#This Row],[Home Final]]), "",IF(Table3[[#This Row],[Home Final]]&gt;Table3[[#This Row],[Away Final]],Table3[[#This Row],[Home]],Table3[[#This Row],[Away]]))</f>
        <v/>
      </c>
      <c r="N333" s="50"/>
      <c r="O333" s="50"/>
      <c r="P333" s="21" t="str">
        <f>IF(ISBLANK('Prediction Log'!$N333), "",'Prediction Log'!$O333-'Prediction Log'!$N333)</f>
        <v/>
      </c>
      <c r="Q333" s="51" t="str">
        <f>IF(ISBLANK('Prediction Log'!$N333), "",IF('Prediction Log'!$M333&lt;&gt;'Prediction Log'!$H333, "Y", IF(AND('Prediction Log'!$M333='Prediction Log'!$H333, ABS((-1*'Prediction Log'!$P333))&gt;ABS('Prediction Log'!$D333)), "Y", IF('Prediction Log'!$D333='Prediction Log'!$P333, "PUSH", "N"))))</f>
        <v/>
      </c>
      <c r="R333" s="52" t="str">
        <f>IF(ISBLANK('Prediction Log'!$N333), "",IF('Prediction Log'!$P333&lt;'Prediction Log'!$D333, "Y", IF('Prediction Log'!$P333='Prediction Log'!$D333, "PUSH", "N")))</f>
        <v/>
      </c>
      <c r="S333" s="52" t="str">
        <f>IF(ISBLANK('Prediction Log'!$N333), "",IF('Prediction Log'!$P333&lt;'Prediction Log'!$E333, "Y", IF('Prediction Log'!$P333='Prediction Log'!$E333, "PUSH", "N")))</f>
        <v/>
      </c>
      <c r="T333" s="53" t="str">
        <f>IF(ISBLANK('Prediction Log'!$N333),"",IF('Prediction Log'!$M333='Prediction Log'!$H333, "Y", "N"))</f>
        <v/>
      </c>
      <c r="U333" s="53" t="str">
        <f>Table3[[#This Row],[Home Team Covered Market]]</f>
        <v/>
      </c>
      <c r="V333" s="53" t="str">
        <f>IF(ISBLANK('Prediction Log'!$N333), "",IF(AND('Prediction Log'!$T333="Y", 'Prediction Log'!$U333="Y"), "Y", "N"))</f>
        <v/>
      </c>
      <c r="W333" s="54" t="str">
        <f>IF(ISBLANK('Prediction Log'!$N333),"",IF('Prediction Log'!$M333='Prediction Log'!$I333, "Y", "N"))</f>
        <v/>
      </c>
      <c r="X333" s="54" t="str">
        <f>IF(ISBLANK('Prediction Log'!$N333), "", IF(Table3[[#This Row],[Home Team Covered Market]]=Games!H333, "Y", "N"))</f>
        <v/>
      </c>
      <c r="Y333" s="55" t="str">
        <f>IF(ISBLANK('Prediction Log'!$N333), "",IF('Prediction Log'!$J333='Prediction Log'!$M333, "Y", "N"))</f>
        <v/>
      </c>
      <c r="Z333" s="54" t="str">
        <f>IF(ISBLANK('Prediction Log'!$N333), "",IF('Prediction Log'!$I333&lt;&gt;'Prediction Log'!$M333, "N",IF(AND('Prediction Log'!$E333&gt;0, 'Prediction Log'!$P333&gt;'Prediction Log'!$E333, 'Prediction Log'!$I333='Prediction Log'!$C333), "Y", IF(AND('Prediction Log'!$E333&lt;0, 'Prediction Log'!$P333&lt;'Prediction Log'!$E333,'Prediction Log'!$I333='Prediction Log'!$B333 ), "Y", IF('Prediction Log'!$P333='Prediction Log'!$E333, "PUSH", "N")))))</f>
        <v/>
      </c>
      <c r="AA333" s="54" t="str">
        <f>IF(ISBLANK('Prediction Log'!$N333), "",IF(AND('Prediction Log'!$W333="Y", 'Prediction Log'!$X333="Y"), "Y", "N"))</f>
        <v/>
      </c>
      <c r="AB333" s="53" t="str">
        <f>IF(ISBLANK('Prediction Log'!$N333), "",IF('Prediction Log'!$D333&gt;0, 'Prediction Log'!$P333-'Prediction Log'!$D333, IF('Prediction Log'!$D333&lt;0, -'Prediction Log'!$P333+'Prediction Log'!$D333, "NA")))</f>
        <v/>
      </c>
      <c r="AC333" s="53" t="str">
        <f>IF(ISBLANK('Prediction Log'!$N333), "",ABS('Prediction Log'!$AB333))</f>
        <v/>
      </c>
      <c r="AD333" s="54" t="str">
        <f>IF(ISBLANK('Prediction Log'!$N333), "",IF('Prediction Log'!$E333&gt;0, 'Prediction Log'!$P333-'Prediction Log'!$E333, IF('Prediction Log'!$E333&lt;0, -'Prediction Log'!$P333+'Prediction Log'!$E333, "NA")))</f>
        <v/>
      </c>
      <c r="AE333" s="54" t="str">
        <f>IF(ISBLANK('Prediction Log'!$N333), "",ABS('Prediction Log'!$AD333))</f>
        <v/>
      </c>
    </row>
    <row r="334" spans="1:31" x14ac:dyDescent="0.45">
      <c r="A334" s="43" t="str">
        <f>IF(ISBLANK(Games!$B334), "",Games!A334)</f>
        <v/>
      </c>
      <c r="B334" s="43" t="str">
        <f>IF(ISBLANK(Games!$B334), "",Games!B334)</f>
        <v/>
      </c>
      <c r="C334" s="43" t="str">
        <f>IF(ISBLANK(Games!$B334), "",Games!C334)</f>
        <v/>
      </c>
      <c r="D334" s="44" t="str">
        <f>IF(ISBLANK(Games!$B334), "",Games!D334)</f>
        <v/>
      </c>
      <c r="E334" s="44" t="str">
        <f>IF(ISBLANK(Games!$B334), "",Games!E334)</f>
        <v/>
      </c>
      <c r="F334" s="45">
        <f>'Calc - Win Probability'!N334</f>
        <v>0</v>
      </c>
      <c r="G334" s="23" t="str">
        <f>Games!H334</f>
        <v/>
      </c>
      <c r="H334" s="46" t="str">
        <f>IF(ISBLANK(Games!B334), "", IF('Prediction Log'!$D334&lt;0, 'Prediction Log'!$B334, 'Prediction Log'!$C334))</f>
        <v/>
      </c>
      <c r="I334" s="47" t="str">
        <f>IF(ISBLANK(Games!$B334), "",Games!F334)</f>
        <v/>
      </c>
      <c r="J334" s="47" t="str">
        <f>IF('Prediction Log'!$F334&gt;0.5, 'Prediction Log'!$B334, IF('Prediction Log'!$F334&lt;0.5, 'Prediction Log'!$C334, "PICK"))</f>
        <v/>
      </c>
      <c r="K334" s="48" t="str">
        <f>IF(ISBLANK(Games!B334), "",IF('Prediction Log'!$J334='Prediction Log'!$B334, 'Prediction Log'!$F334, 1-'Prediction Log'!$F334))</f>
        <v/>
      </c>
      <c r="L334" s="49" t="str">
        <f>IF(ISBLANK(Games!$B334), "",Games!I334)</f>
        <v/>
      </c>
      <c r="M334" s="60" t="str">
        <f>IF(ISBLANK(Table3[[#This Row],[Home Final]]), "",IF(Table3[[#This Row],[Home Final]]&gt;Table3[[#This Row],[Away Final]],Table3[[#This Row],[Home]],Table3[[#This Row],[Away]]))</f>
        <v/>
      </c>
      <c r="N334" s="50"/>
      <c r="O334" s="50"/>
      <c r="P334" s="21" t="str">
        <f>IF(ISBLANK('Prediction Log'!$N334), "",'Prediction Log'!$O334-'Prediction Log'!$N334)</f>
        <v/>
      </c>
      <c r="Q334" s="51" t="str">
        <f>IF(ISBLANK('Prediction Log'!$N334), "",IF('Prediction Log'!$M334&lt;&gt;'Prediction Log'!$H334, "Y", IF(AND('Prediction Log'!$M334='Prediction Log'!$H334, ABS((-1*'Prediction Log'!$P334))&gt;ABS('Prediction Log'!$D334)), "Y", IF('Prediction Log'!$D334='Prediction Log'!$P334, "PUSH", "N"))))</f>
        <v/>
      </c>
      <c r="R334" s="52" t="str">
        <f>IF(ISBLANK('Prediction Log'!$N334), "",IF('Prediction Log'!$P334&lt;'Prediction Log'!$D334, "Y", IF('Prediction Log'!$P334='Prediction Log'!$D334, "PUSH", "N")))</f>
        <v/>
      </c>
      <c r="S334" s="52" t="str">
        <f>IF(ISBLANK('Prediction Log'!$N334), "",IF('Prediction Log'!$P334&lt;'Prediction Log'!$E334, "Y", IF('Prediction Log'!$P334='Prediction Log'!$E334, "PUSH", "N")))</f>
        <v/>
      </c>
      <c r="T334" s="53" t="str">
        <f>IF(ISBLANK('Prediction Log'!$N334),"",IF('Prediction Log'!$M334='Prediction Log'!$H334, "Y", "N"))</f>
        <v/>
      </c>
      <c r="U334" s="53" t="str">
        <f>Table3[[#This Row],[Home Team Covered Market]]</f>
        <v/>
      </c>
      <c r="V334" s="53" t="str">
        <f>IF(ISBLANK('Prediction Log'!$N334), "",IF(AND('Prediction Log'!$T334="Y", 'Prediction Log'!$U334="Y"), "Y", "N"))</f>
        <v/>
      </c>
      <c r="W334" s="54" t="str">
        <f>IF(ISBLANK('Prediction Log'!$N334),"",IF('Prediction Log'!$M334='Prediction Log'!$I334, "Y", "N"))</f>
        <v/>
      </c>
      <c r="X334" s="54" t="str">
        <f>IF(ISBLANK('Prediction Log'!$N334), "", IF(Table3[[#This Row],[Home Team Covered Market]]=Games!H334, "Y", "N"))</f>
        <v/>
      </c>
      <c r="Y334" s="55" t="str">
        <f>IF(ISBLANK('Prediction Log'!$N334), "",IF('Prediction Log'!$J334='Prediction Log'!$M334, "Y", "N"))</f>
        <v/>
      </c>
      <c r="Z334" s="54" t="str">
        <f>IF(ISBLANK('Prediction Log'!$N334), "",IF('Prediction Log'!$I334&lt;&gt;'Prediction Log'!$M334, "N",IF(AND('Prediction Log'!$E334&gt;0, 'Prediction Log'!$P334&gt;'Prediction Log'!$E334, 'Prediction Log'!$I334='Prediction Log'!$C334), "Y", IF(AND('Prediction Log'!$E334&lt;0, 'Prediction Log'!$P334&lt;'Prediction Log'!$E334,'Prediction Log'!$I334='Prediction Log'!$B334 ), "Y", IF('Prediction Log'!$P334='Prediction Log'!$E334, "PUSH", "N")))))</f>
        <v/>
      </c>
      <c r="AA334" s="54" t="str">
        <f>IF(ISBLANK('Prediction Log'!$N334), "",IF(AND('Prediction Log'!$W334="Y", 'Prediction Log'!$X334="Y"), "Y", "N"))</f>
        <v/>
      </c>
      <c r="AB334" s="53" t="str">
        <f>IF(ISBLANK('Prediction Log'!$N334), "",IF('Prediction Log'!$D334&gt;0, 'Prediction Log'!$P334-'Prediction Log'!$D334, IF('Prediction Log'!$D334&lt;0, -'Prediction Log'!$P334+'Prediction Log'!$D334, "NA")))</f>
        <v/>
      </c>
      <c r="AC334" s="53" t="str">
        <f>IF(ISBLANK('Prediction Log'!$N334), "",ABS('Prediction Log'!$AB334))</f>
        <v/>
      </c>
      <c r="AD334" s="54" t="str">
        <f>IF(ISBLANK('Prediction Log'!$N334), "",IF('Prediction Log'!$E334&gt;0, 'Prediction Log'!$P334-'Prediction Log'!$E334, IF('Prediction Log'!$E334&lt;0, -'Prediction Log'!$P334+'Prediction Log'!$E334, "NA")))</f>
        <v/>
      </c>
      <c r="AE334" s="54" t="str">
        <f>IF(ISBLANK('Prediction Log'!$N334), "",ABS('Prediction Log'!$AD334))</f>
        <v/>
      </c>
    </row>
    <row r="335" spans="1:31" x14ac:dyDescent="0.45">
      <c r="A335" s="56" t="str">
        <f>IF(ISBLANK(Games!$B335), "",Games!A335)</f>
        <v/>
      </c>
      <c r="B335" s="56" t="str">
        <f>IF(ISBLANK(Games!$B335), "",Games!B335)</f>
        <v/>
      </c>
      <c r="C335" s="56" t="str">
        <f>IF(ISBLANK(Games!$B335), "",Games!C335)</f>
        <v/>
      </c>
      <c r="D335" s="57" t="str">
        <f>IF(ISBLANK(Games!$B335), "",Games!D335)</f>
        <v/>
      </c>
      <c r="E335" s="57" t="str">
        <f>IF(ISBLANK(Games!$B335), "",Games!E335)</f>
        <v/>
      </c>
      <c r="F335" s="45">
        <f>'Calc - Win Probability'!N335</f>
        <v>0</v>
      </c>
      <c r="G335" s="23" t="str">
        <f>Games!H335</f>
        <v/>
      </c>
      <c r="H335" s="46" t="str">
        <f>IF(ISBLANK(Games!B335), "", IF('Prediction Log'!$D335&lt;0, 'Prediction Log'!$B335, 'Prediction Log'!$C335))</f>
        <v/>
      </c>
      <c r="I335" s="47" t="str">
        <f>IF(ISBLANK(Games!$B335), "",Games!F335)</f>
        <v/>
      </c>
      <c r="J335" s="47" t="str">
        <f>IF('Prediction Log'!$F335&gt;0.5, 'Prediction Log'!$B335, IF('Prediction Log'!$F335&lt;0.5, 'Prediction Log'!$C335, "PICK"))</f>
        <v/>
      </c>
      <c r="K335" s="48" t="str">
        <f>IF(ISBLANK(Games!B335), "",IF('Prediction Log'!$J335='Prediction Log'!$B335, 'Prediction Log'!$F335, 1-'Prediction Log'!$F335))</f>
        <v/>
      </c>
      <c r="L335" s="49" t="str">
        <f>IF(ISBLANK(Games!$B335), "",Games!I335)</f>
        <v/>
      </c>
      <c r="M335" s="60" t="str">
        <f>IF(ISBLANK(Table3[[#This Row],[Home Final]]), "",IF(Table3[[#This Row],[Home Final]]&gt;Table3[[#This Row],[Away Final]],Table3[[#This Row],[Home]],Table3[[#This Row],[Away]]))</f>
        <v/>
      </c>
      <c r="N335" s="50"/>
      <c r="O335" s="50"/>
      <c r="P335" s="21" t="str">
        <f>IF(ISBLANK('Prediction Log'!$N335), "",'Prediction Log'!$O335-'Prediction Log'!$N335)</f>
        <v/>
      </c>
      <c r="Q335" s="51" t="str">
        <f>IF(ISBLANK('Prediction Log'!$N335), "",IF('Prediction Log'!$M335&lt;&gt;'Prediction Log'!$H335, "Y", IF(AND('Prediction Log'!$M335='Prediction Log'!$H335, ABS((-1*'Prediction Log'!$P335))&gt;ABS('Prediction Log'!$D335)), "Y", IF('Prediction Log'!$D335='Prediction Log'!$P335, "PUSH", "N"))))</f>
        <v/>
      </c>
      <c r="R335" s="52" t="str">
        <f>IF(ISBLANK('Prediction Log'!$N335), "",IF('Prediction Log'!$P335&lt;'Prediction Log'!$D335, "Y", IF('Prediction Log'!$P335='Prediction Log'!$D335, "PUSH", "N")))</f>
        <v/>
      </c>
      <c r="S335" s="52" t="str">
        <f>IF(ISBLANK('Prediction Log'!$N335), "",IF('Prediction Log'!$P335&lt;'Prediction Log'!$E335, "Y", IF('Prediction Log'!$P335='Prediction Log'!$E335, "PUSH", "N")))</f>
        <v/>
      </c>
      <c r="T335" s="53" t="str">
        <f>IF(ISBLANK('Prediction Log'!$N335),"",IF('Prediction Log'!$M335='Prediction Log'!$H335, "Y", "N"))</f>
        <v/>
      </c>
      <c r="U335" s="53" t="str">
        <f>Table3[[#This Row],[Home Team Covered Market]]</f>
        <v/>
      </c>
      <c r="V335" s="53" t="str">
        <f>IF(ISBLANK('Prediction Log'!$N335), "",IF(AND('Prediction Log'!$T335="Y", 'Prediction Log'!$U335="Y"), "Y", "N"))</f>
        <v/>
      </c>
      <c r="W335" s="54" t="str">
        <f>IF(ISBLANK('Prediction Log'!$N335),"",IF('Prediction Log'!$M335='Prediction Log'!$I335, "Y", "N"))</f>
        <v/>
      </c>
      <c r="X335" s="54" t="str">
        <f>IF(ISBLANK('Prediction Log'!$N335), "", IF(Table3[[#This Row],[Home Team Covered Market]]=Games!H335, "Y", "N"))</f>
        <v/>
      </c>
      <c r="Y335" s="55" t="str">
        <f>IF(ISBLANK('Prediction Log'!$N335), "",IF('Prediction Log'!$J335='Prediction Log'!$M335, "Y", "N"))</f>
        <v/>
      </c>
      <c r="Z335" s="54" t="str">
        <f>IF(ISBLANK('Prediction Log'!$N335), "",IF('Prediction Log'!$I335&lt;&gt;'Prediction Log'!$M335, "N",IF(AND('Prediction Log'!$E335&gt;0, 'Prediction Log'!$P335&gt;'Prediction Log'!$E335, 'Prediction Log'!$I335='Prediction Log'!$C335), "Y", IF(AND('Prediction Log'!$E335&lt;0, 'Prediction Log'!$P335&lt;'Prediction Log'!$E335,'Prediction Log'!$I335='Prediction Log'!$B335 ), "Y", IF('Prediction Log'!$P335='Prediction Log'!$E335, "PUSH", "N")))))</f>
        <v/>
      </c>
      <c r="AA335" s="54" t="str">
        <f>IF(ISBLANK('Prediction Log'!$N335), "",IF(AND('Prediction Log'!$W335="Y", 'Prediction Log'!$X335="Y"), "Y", "N"))</f>
        <v/>
      </c>
      <c r="AB335" s="53" t="str">
        <f>IF(ISBLANK('Prediction Log'!$N335), "",IF('Prediction Log'!$D335&gt;0, 'Prediction Log'!$P335-'Prediction Log'!$D335, IF('Prediction Log'!$D335&lt;0, -'Prediction Log'!$P335+'Prediction Log'!$D335, "NA")))</f>
        <v/>
      </c>
      <c r="AC335" s="53" t="str">
        <f>IF(ISBLANK('Prediction Log'!$N335), "",ABS('Prediction Log'!$AB335))</f>
        <v/>
      </c>
      <c r="AD335" s="54" t="str">
        <f>IF(ISBLANK('Prediction Log'!$N335), "",IF('Prediction Log'!$E335&gt;0, 'Prediction Log'!$P335-'Prediction Log'!$E335, IF('Prediction Log'!$E335&lt;0, -'Prediction Log'!$P335+'Prediction Log'!$E335, "NA")))</f>
        <v/>
      </c>
      <c r="AE335" s="54" t="str">
        <f>IF(ISBLANK('Prediction Log'!$N335), "",ABS('Prediction Log'!$AD335))</f>
        <v/>
      </c>
    </row>
    <row r="336" spans="1:31" x14ac:dyDescent="0.45">
      <c r="A336" s="43" t="str">
        <f>IF(ISBLANK(Games!$B336), "",Games!A336)</f>
        <v/>
      </c>
      <c r="B336" s="43" t="str">
        <f>IF(ISBLANK(Games!$B336), "",Games!B336)</f>
        <v/>
      </c>
      <c r="C336" s="43" t="str">
        <f>IF(ISBLANK(Games!$B336), "",Games!C336)</f>
        <v/>
      </c>
      <c r="D336" s="44" t="str">
        <f>IF(ISBLANK(Games!$B336), "",Games!D336)</f>
        <v/>
      </c>
      <c r="E336" s="44" t="str">
        <f>IF(ISBLANK(Games!$B336), "",Games!E336)</f>
        <v/>
      </c>
      <c r="F336" s="45">
        <f>'Calc - Win Probability'!N336</f>
        <v>0</v>
      </c>
      <c r="G336" s="23" t="str">
        <f>Games!H336</f>
        <v/>
      </c>
      <c r="H336" s="46" t="str">
        <f>IF(ISBLANK(Games!B336), "", IF('Prediction Log'!$D336&lt;0, 'Prediction Log'!$B336, 'Prediction Log'!$C336))</f>
        <v/>
      </c>
      <c r="I336" s="47" t="str">
        <f>IF(ISBLANK(Games!$B336), "",Games!F336)</f>
        <v/>
      </c>
      <c r="J336" s="47" t="str">
        <f>IF('Prediction Log'!$F336&gt;0.5, 'Prediction Log'!$B336, IF('Prediction Log'!$F336&lt;0.5, 'Prediction Log'!$C336, "PICK"))</f>
        <v/>
      </c>
      <c r="K336" s="48" t="str">
        <f>IF(ISBLANK(Games!B336), "",IF('Prediction Log'!$J336='Prediction Log'!$B336, 'Prediction Log'!$F336, 1-'Prediction Log'!$F336))</f>
        <v/>
      </c>
      <c r="L336" s="49" t="str">
        <f>IF(ISBLANK(Games!$B336), "",Games!I336)</f>
        <v/>
      </c>
      <c r="M336" s="60" t="str">
        <f>IF(ISBLANK(Table3[[#This Row],[Home Final]]), "",IF(Table3[[#This Row],[Home Final]]&gt;Table3[[#This Row],[Away Final]],Table3[[#This Row],[Home]],Table3[[#This Row],[Away]]))</f>
        <v/>
      </c>
      <c r="N336" s="50"/>
      <c r="O336" s="50"/>
      <c r="P336" s="21" t="str">
        <f>IF(ISBLANK('Prediction Log'!$N336), "",'Prediction Log'!$O336-'Prediction Log'!$N336)</f>
        <v/>
      </c>
      <c r="Q336" s="51" t="str">
        <f>IF(ISBLANK('Prediction Log'!$N336), "",IF('Prediction Log'!$M336&lt;&gt;'Prediction Log'!$H336, "Y", IF(AND('Prediction Log'!$M336='Prediction Log'!$H336, ABS((-1*'Prediction Log'!$P336))&gt;ABS('Prediction Log'!$D336)), "Y", IF('Prediction Log'!$D336='Prediction Log'!$P336, "PUSH", "N"))))</f>
        <v/>
      </c>
      <c r="R336" s="52" t="str">
        <f>IF(ISBLANK('Prediction Log'!$N336), "",IF('Prediction Log'!$P336&lt;'Prediction Log'!$D336, "Y", IF('Prediction Log'!$P336='Prediction Log'!$D336, "PUSH", "N")))</f>
        <v/>
      </c>
      <c r="S336" s="52" t="str">
        <f>IF(ISBLANK('Prediction Log'!$N336), "",IF('Prediction Log'!$P336&lt;'Prediction Log'!$E336, "Y", IF('Prediction Log'!$P336='Prediction Log'!$E336, "PUSH", "N")))</f>
        <v/>
      </c>
      <c r="T336" s="53" t="str">
        <f>IF(ISBLANK('Prediction Log'!$N336),"",IF('Prediction Log'!$M336='Prediction Log'!$H336, "Y", "N"))</f>
        <v/>
      </c>
      <c r="U336" s="53" t="str">
        <f>Table3[[#This Row],[Home Team Covered Market]]</f>
        <v/>
      </c>
      <c r="V336" s="53" t="str">
        <f>IF(ISBLANK('Prediction Log'!$N336), "",IF(AND('Prediction Log'!$T336="Y", 'Prediction Log'!$U336="Y"), "Y", "N"))</f>
        <v/>
      </c>
      <c r="W336" s="54" t="str">
        <f>IF(ISBLANK('Prediction Log'!$N336),"",IF('Prediction Log'!$M336='Prediction Log'!$I336, "Y", "N"))</f>
        <v/>
      </c>
      <c r="X336" s="54" t="str">
        <f>IF(ISBLANK('Prediction Log'!$N336), "", IF(Table3[[#This Row],[Home Team Covered Market]]=Games!H336, "Y", "N"))</f>
        <v/>
      </c>
      <c r="Y336" s="55" t="str">
        <f>IF(ISBLANK('Prediction Log'!$N336), "",IF('Prediction Log'!$J336='Prediction Log'!$M336, "Y", "N"))</f>
        <v/>
      </c>
      <c r="Z336" s="54" t="str">
        <f>IF(ISBLANK('Prediction Log'!$N336), "",IF('Prediction Log'!$I336&lt;&gt;'Prediction Log'!$M336, "N",IF(AND('Prediction Log'!$E336&gt;0, 'Prediction Log'!$P336&gt;'Prediction Log'!$E336, 'Prediction Log'!$I336='Prediction Log'!$C336), "Y", IF(AND('Prediction Log'!$E336&lt;0, 'Prediction Log'!$P336&lt;'Prediction Log'!$E336,'Prediction Log'!$I336='Prediction Log'!$B336 ), "Y", IF('Prediction Log'!$P336='Prediction Log'!$E336, "PUSH", "N")))))</f>
        <v/>
      </c>
      <c r="AA336" s="54" t="str">
        <f>IF(ISBLANK('Prediction Log'!$N336), "",IF(AND('Prediction Log'!$W336="Y", 'Prediction Log'!$X336="Y"), "Y", "N"))</f>
        <v/>
      </c>
      <c r="AB336" s="53" t="str">
        <f>IF(ISBLANK('Prediction Log'!$N336), "",IF('Prediction Log'!$D336&gt;0, 'Prediction Log'!$P336-'Prediction Log'!$D336, IF('Prediction Log'!$D336&lt;0, -'Prediction Log'!$P336+'Prediction Log'!$D336, "NA")))</f>
        <v/>
      </c>
      <c r="AC336" s="53" t="str">
        <f>IF(ISBLANK('Prediction Log'!$N336), "",ABS('Prediction Log'!$AB336))</f>
        <v/>
      </c>
      <c r="AD336" s="54" t="str">
        <f>IF(ISBLANK('Prediction Log'!$N336), "",IF('Prediction Log'!$E336&gt;0, 'Prediction Log'!$P336-'Prediction Log'!$E336, IF('Prediction Log'!$E336&lt;0, -'Prediction Log'!$P336+'Prediction Log'!$E336, "NA")))</f>
        <v/>
      </c>
      <c r="AE336" s="54" t="str">
        <f>IF(ISBLANK('Prediction Log'!$N336), "",ABS('Prediction Log'!$AD336))</f>
        <v/>
      </c>
    </row>
    <row r="337" spans="1:31" x14ac:dyDescent="0.45">
      <c r="A337" s="56" t="str">
        <f>IF(ISBLANK(Games!$B337), "",Games!A337)</f>
        <v/>
      </c>
      <c r="B337" s="56" t="str">
        <f>IF(ISBLANK(Games!$B337), "",Games!B337)</f>
        <v/>
      </c>
      <c r="C337" s="56" t="str">
        <f>IF(ISBLANK(Games!$B337), "",Games!C337)</f>
        <v/>
      </c>
      <c r="D337" s="57" t="str">
        <f>IF(ISBLANK(Games!$B337), "",Games!D337)</f>
        <v/>
      </c>
      <c r="E337" s="57" t="str">
        <f>IF(ISBLANK(Games!$B337), "",Games!E337)</f>
        <v/>
      </c>
      <c r="F337" s="45">
        <f>'Calc - Win Probability'!N337</f>
        <v>0</v>
      </c>
      <c r="G337" s="23" t="str">
        <f>Games!H337</f>
        <v/>
      </c>
      <c r="H337" s="46" t="str">
        <f>IF(ISBLANK(Games!B337), "", IF('Prediction Log'!$D337&lt;0, 'Prediction Log'!$B337, 'Prediction Log'!$C337))</f>
        <v/>
      </c>
      <c r="I337" s="47" t="str">
        <f>IF(ISBLANK(Games!$B337), "",Games!F337)</f>
        <v/>
      </c>
      <c r="J337" s="47" t="str">
        <f>IF('Prediction Log'!$F337&gt;0.5, 'Prediction Log'!$B337, IF('Prediction Log'!$F337&lt;0.5, 'Prediction Log'!$C337, "PICK"))</f>
        <v/>
      </c>
      <c r="K337" s="48" t="str">
        <f>IF(ISBLANK(Games!B337), "",IF('Prediction Log'!$J337='Prediction Log'!$B337, 'Prediction Log'!$F337, 1-'Prediction Log'!$F337))</f>
        <v/>
      </c>
      <c r="L337" s="49" t="str">
        <f>IF(ISBLANK(Games!$B337), "",Games!I337)</f>
        <v/>
      </c>
      <c r="M337" s="60" t="str">
        <f>IF(ISBLANK(Table3[[#This Row],[Home Final]]), "",IF(Table3[[#This Row],[Home Final]]&gt;Table3[[#This Row],[Away Final]],Table3[[#This Row],[Home]],Table3[[#This Row],[Away]]))</f>
        <v/>
      </c>
      <c r="N337" s="50"/>
      <c r="O337" s="50"/>
      <c r="P337" s="21" t="str">
        <f>IF(ISBLANK('Prediction Log'!$N337), "",'Prediction Log'!$O337-'Prediction Log'!$N337)</f>
        <v/>
      </c>
      <c r="Q337" s="51" t="str">
        <f>IF(ISBLANK('Prediction Log'!$N337), "",IF('Prediction Log'!$M337&lt;&gt;'Prediction Log'!$H337, "Y", IF(AND('Prediction Log'!$M337='Prediction Log'!$H337, ABS((-1*'Prediction Log'!$P337))&gt;ABS('Prediction Log'!$D337)), "Y", IF('Prediction Log'!$D337='Prediction Log'!$P337, "PUSH", "N"))))</f>
        <v/>
      </c>
      <c r="R337" s="52" t="str">
        <f>IF(ISBLANK('Prediction Log'!$N337), "",IF('Prediction Log'!$P337&lt;'Prediction Log'!$D337, "Y", IF('Prediction Log'!$P337='Prediction Log'!$D337, "PUSH", "N")))</f>
        <v/>
      </c>
      <c r="S337" s="52" t="str">
        <f>IF(ISBLANK('Prediction Log'!$N337), "",IF('Prediction Log'!$P337&lt;'Prediction Log'!$E337, "Y", IF('Prediction Log'!$P337='Prediction Log'!$E337, "PUSH", "N")))</f>
        <v/>
      </c>
      <c r="T337" s="53" t="str">
        <f>IF(ISBLANK('Prediction Log'!$N337),"",IF('Prediction Log'!$M337='Prediction Log'!$H337, "Y", "N"))</f>
        <v/>
      </c>
      <c r="U337" s="53" t="str">
        <f>Table3[[#This Row],[Home Team Covered Market]]</f>
        <v/>
      </c>
      <c r="V337" s="53" t="str">
        <f>IF(ISBLANK('Prediction Log'!$N337), "",IF(AND('Prediction Log'!$T337="Y", 'Prediction Log'!$U337="Y"), "Y", "N"))</f>
        <v/>
      </c>
      <c r="W337" s="54" t="str">
        <f>IF(ISBLANK('Prediction Log'!$N337),"",IF('Prediction Log'!$M337='Prediction Log'!$I337, "Y", "N"))</f>
        <v/>
      </c>
      <c r="X337" s="54" t="str">
        <f>IF(ISBLANK('Prediction Log'!$N337), "", IF(Table3[[#This Row],[Home Team Covered Market]]=Games!H337, "Y", "N"))</f>
        <v/>
      </c>
      <c r="Y337" s="55" t="str">
        <f>IF(ISBLANK('Prediction Log'!$N337), "",IF('Prediction Log'!$J337='Prediction Log'!$M337, "Y", "N"))</f>
        <v/>
      </c>
      <c r="Z337" s="54" t="str">
        <f>IF(ISBLANK('Prediction Log'!$N337), "",IF('Prediction Log'!$I337&lt;&gt;'Prediction Log'!$M337, "N",IF(AND('Prediction Log'!$E337&gt;0, 'Prediction Log'!$P337&gt;'Prediction Log'!$E337, 'Prediction Log'!$I337='Prediction Log'!$C337), "Y", IF(AND('Prediction Log'!$E337&lt;0, 'Prediction Log'!$P337&lt;'Prediction Log'!$E337,'Prediction Log'!$I337='Prediction Log'!$B337 ), "Y", IF('Prediction Log'!$P337='Prediction Log'!$E337, "PUSH", "N")))))</f>
        <v/>
      </c>
      <c r="AA337" s="54" t="str">
        <f>IF(ISBLANK('Prediction Log'!$N337), "",IF(AND('Prediction Log'!$W337="Y", 'Prediction Log'!$X337="Y"), "Y", "N"))</f>
        <v/>
      </c>
      <c r="AB337" s="53" t="str">
        <f>IF(ISBLANK('Prediction Log'!$N337), "",IF('Prediction Log'!$D337&gt;0, 'Prediction Log'!$P337-'Prediction Log'!$D337, IF('Prediction Log'!$D337&lt;0, -'Prediction Log'!$P337+'Prediction Log'!$D337, "NA")))</f>
        <v/>
      </c>
      <c r="AC337" s="53" t="str">
        <f>IF(ISBLANK('Prediction Log'!$N337), "",ABS('Prediction Log'!$AB337))</f>
        <v/>
      </c>
      <c r="AD337" s="54" t="str">
        <f>IF(ISBLANK('Prediction Log'!$N337), "",IF('Prediction Log'!$E337&gt;0, 'Prediction Log'!$P337-'Prediction Log'!$E337, IF('Prediction Log'!$E337&lt;0, -'Prediction Log'!$P337+'Prediction Log'!$E337, "NA")))</f>
        <v/>
      </c>
      <c r="AE337" s="54" t="str">
        <f>IF(ISBLANK('Prediction Log'!$N337), "",ABS('Prediction Log'!$AD337))</f>
        <v/>
      </c>
    </row>
    <row r="338" spans="1:31" x14ac:dyDescent="0.45">
      <c r="A338" s="43" t="str">
        <f>IF(ISBLANK(Games!$B338), "",Games!A338)</f>
        <v/>
      </c>
      <c r="B338" s="43" t="str">
        <f>IF(ISBLANK(Games!$B338), "",Games!B338)</f>
        <v/>
      </c>
      <c r="C338" s="43" t="str">
        <f>IF(ISBLANK(Games!$B338), "",Games!C338)</f>
        <v/>
      </c>
      <c r="D338" s="44" t="str">
        <f>IF(ISBLANK(Games!$B338), "",Games!D338)</f>
        <v/>
      </c>
      <c r="E338" s="44" t="str">
        <f>IF(ISBLANK(Games!$B338), "",Games!E338)</f>
        <v/>
      </c>
      <c r="F338" s="45">
        <f>'Calc - Win Probability'!N338</f>
        <v>0</v>
      </c>
      <c r="G338" s="23" t="str">
        <f>Games!H338</f>
        <v/>
      </c>
      <c r="H338" s="46" t="str">
        <f>IF(ISBLANK(Games!B338), "", IF('Prediction Log'!$D338&lt;0, 'Prediction Log'!$B338, 'Prediction Log'!$C338))</f>
        <v/>
      </c>
      <c r="I338" s="47" t="str">
        <f>IF(ISBLANK(Games!$B338), "",Games!F338)</f>
        <v/>
      </c>
      <c r="J338" s="47" t="str">
        <f>IF('Prediction Log'!$F338&gt;0.5, 'Prediction Log'!$B338, IF('Prediction Log'!$F338&lt;0.5, 'Prediction Log'!$C338, "PICK"))</f>
        <v/>
      </c>
      <c r="K338" s="48" t="str">
        <f>IF(ISBLANK(Games!B338), "",IF('Prediction Log'!$J338='Prediction Log'!$B338, 'Prediction Log'!$F338, 1-'Prediction Log'!$F338))</f>
        <v/>
      </c>
      <c r="L338" s="49" t="str">
        <f>IF(ISBLANK(Games!$B338), "",Games!I338)</f>
        <v/>
      </c>
      <c r="M338" s="60" t="str">
        <f>IF(ISBLANK(Table3[[#This Row],[Home Final]]), "",IF(Table3[[#This Row],[Home Final]]&gt;Table3[[#This Row],[Away Final]],Table3[[#This Row],[Home]],Table3[[#This Row],[Away]]))</f>
        <v/>
      </c>
      <c r="N338" s="50"/>
      <c r="O338" s="50"/>
      <c r="P338" s="21" t="str">
        <f>IF(ISBLANK('Prediction Log'!$N338), "",'Prediction Log'!$O338-'Prediction Log'!$N338)</f>
        <v/>
      </c>
      <c r="Q338" s="51" t="str">
        <f>IF(ISBLANK('Prediction Log'!$N338), "",IF('Prediction Log'!$M338&lt;&gt;'Prediction Log'!$H338, "Y", IF(AND('Prediction Log'!$M338='Prediction Log'!$H338, ABS((-1*'Prediction Log'!$P338))&gt;ABS('Prediction Log'!$D338)), "Y", IF('Prediction Log'!$D338='Prediction Log'!$P338, "PUSH", "N"))))</f>
        <v/>
      </c>
      <c r="R338" s="52" t="str">
        <f>IF(ISBLANK('Prediction Log'!$N338), "",IF('Prediction Log'!$P338&lt;'Prediction Log'!$D338, "Y", IF('Prediction Log'!$P338='Prediction Log'!$D338, "PUSH", "N")))</f>
        <v/>
      </c>
      <c r="S338" s="52" t="str">
        <f>IF(ISBLANK('Prediction Log'!$N338), "",IF('Prediction Log'!$P338&lt;'Prediction Log'!$E338, "Y", IF('Prediction Log'!$P338='Prediction Log'!$E338, "PUSH", "N")))</f>
        <v/>
      </c>
      <c r="T338" s="53" t="str">
        <f>IF(ISBLANK('Prediction Log'!$N338),"",IF('Prediction Log'!$M338='Prediction Log'!$H338, "Y", "N"))</f>
        <v/>
      </c>
      <c r="U338" s="53" t="str">
        <f>Table3[[#This Row],[Home Team Covered Market]]</f>
        <v/>
      </c>
      <c r="V338" s="53" t="str">
        <f>IF(ISBLANK('Prediction Log'!$N338), "",IF(AND('Prediction Log'!$T338="Y", 'Prediction Log'!$U338="Y"), "Y", "N"))</f>
        <v/>
      </c>
      <c r="W338" s="54" t="str">
        <f>IF(ISBLANK('Prediction Log'!$N338),"",IF('Prediction Log'!$M338='Prediction Log'!$I338, "Y", "N"))</f>
        <v/>
      </c>
      <c r="X338" s="54" t="str">
        <f>IF(ISBLANK('Prediction Log'!$N338), "", IF(Table3[[#This Row],[Home Team Covered Market]]=Games!H338, "Y", "N"))</f>
        <v/>
      </c>
      <c r="Y338" s="55" t="str">
        <f>IF(ISBLANK('Prediction Log'!$N338), "",IF('Prediction Log'!$J338='Prediction Log'!$M338, "Y", "N"))</f>
        <v/>
      </c>
      <c r="Z338" s="54" t="str">
        <f>IF(ISBLANK('Prediction Log'!$N338), "",IF('Prediction Log'!$I338&lt;&gt;'Prediction Log'!$M338, "N",IF(AND('Prediction Log'!$E338&gt;0, 'Prediction Log'!$P338&gt;'Prediction Log'!$E338, 'Prediction Log'!$I338='Prediction Log'!$C338), "Y", IF(AND('Prediction Log'!$E338&lt;0, 'Prediction Log'!$P338&lt;'Prediction Log'!$E338,'Prediction Log'!$I338='Prediction Log'!$B338 ), "Y", IF('Prediction Log'!$P338='Prediction Log'!$E338, "PUSH", "N")))))</f>
        <v/>
      </c>
      <c r="AA338" s="54" t="str">
        <f>IF(ISBLANK('Prediction Log'!$N338), "",IF(AND('Prediction Log'!$W338="Y", 'Prediction Log'!$X338="Y"), "Y", "N"))</f>
        <v/>
      </c>
      <c r="AB338" s="53" t="str">
        <f>IF(ISBLANK('Prediction Log'!$N338), "",IF('Prediction Log'!$D338&gt;0, 'Prediction Log'!$P338-'Prediction Log'!$D338, IF('Prediction Log'!$D338&lt;0, -'Prediction Log'!$P338+'Prediction Log'!$D338, "NA")))</f>
        <v/>
      </c>
      <c r="AC338" s="53" t="str">
        <f>IF(ISBLANK('Prediction Log'!$N338), "",ABS('Prediction Log'!$AB338))</f>
        <v/>
      </c>
      <c r="AD338" s="54" t="str">
        <f>IF(ISBLANK('Prediction Log'!$N338), "",IF('Prediction Log'!$E338&gt;0, 'Prediction Log'!$P338-'Prediction Log'!$E338, IF('Prediction Log'!$E338&lt;0, -'Prediction Log'!$P338+'Prediction Log'!$E338, "NA")))</f>
        <v/>
      </c>
      <c r="AE338" s="54" t="str">
        <f>IF(ISBLANK('Prediction Log'!$N338), "",ABS('Prediction Log'!$AD338))</f>
        <v/>
      </c>
    </row>
    <row r="339" spans="1:31" x14ac:dyDescent="0.45">
      <c r="A339" s="56" t="str">
        <f>IF(ISBLANK(Games!$B339), "",Games!A339)</f>
        <v/>
      </c>
      <c r="B339" s="56" t="str">
        <f>IF(ISBLANK(Games!$B339), "",Games!B339)</f>
        <v/>
      </c>
      <c r="C339" s="56" t="str">
        <f>IF(ISBLANK(Games!$B339), "",Games!C339)</f>
        <v/>
      </c>
      <c r="D339" s="57" t="str">
        <f>IF(ISBLANK(Games!$B339), "",Games!D339)</f>
        <v/>
      </c>
      <c r="E339" s="57" t="str">
        <f>IF(ISBLANK(Games!$B339), "",Games!E339)</f>
        <v/>
      </c>
      <c r="F339" s="45">
        <f>'Calc - Win Probability'!N339</f>
        <v>0</v>
      </c>
      <c r="G339" s="23" t="str">
        <f>Games!H339</f>
        <v/>
      </c>
      <c r="H339" s="46" t="str">
        <f>IF(ISBLANK(Games!B339), "", IF('Prediction Log'!$D339&lt;0, 'Prediction Log'!$B339, 'Prediction Log'!$C339))</f>
        <v/>
      </c>
      <c r="I339" s="47" t="str">
        <f>IF(ISBLANK(Games!$B339), "",Games!F339)</f>
        <v/>
      </c>
      <c r="J339" s="47" t="str">
        <f>IF('Prediction Log'!$F339&gt;0.5, 'Prediction Log'!$B339, IF('Prediction Log'!$F339&lt;0.5, 'Prediction Log'!$C339, "PICK"))</f>
        <v/>
      </c>
      <c r="K339" s="48" t="str">
        <f>IF(ISBLANK(Games!B339), "",IF('Prediction Log'!$J339='Prediction Log'!$B339, 'Prediction Log'!$F339, 1-'Prediction Log'!$F339))</f>
        <v/>
      </c>
      <c r="L339" s="49" t="str">
        <f>IF(ISBLANK(Games!$B339), "",Games!I339)</f>
        <v/>
      </c>
      <c r="M339" s="60" t="str">
        <f>IF(ISBLANK(Table3[[#This Row],[Home Final]]), "",IF(Table3[[#This Row],[Home Final]]&gt;Table3[[#This Row],[Away Final]],Table3[[#This Row],[Home]],Table3[[#This Row],[Away]]))</f>
        <v/>
      </c>
      <c r="N339" s="50"/>
      <c r="O339" s="50"/>
      <c r="P339" s="21" t="str">
        <f>IF(ISBLANK('Prediction Log'!$N339), "",'Prediction Log'!$O339-'Prediction Log'!$N339)</f>
        <v/>
      </c>
      <c r="Q339" s="51" t="str">
        <f>IF(ISBLANK('Prediction Log'!$N339), "",IF('Prediction Log'!$M339&lt;&gt;'Prediction Log'!$H339, "Y", IF(AND('Prediction Log'!$M339='Prediction Log'!$H339, ABS((-1*'Prediction Log'!$P339))&gt;ABS('Prediction Log'!$D339)), "Y", IF('Prediction Log'!$D339='Prediction Log'!$P339, "PUSH", "N"))))</f>
        <v/>
      </c>
      <c r="R339" s="52" t="str">
        <f>IF(ISBLANK('Prediction Log'!$N339), "",IF('Prediction Log'!$P339&lt;'Prediction Log'!$D339, "Y", IF('Prediction Log'!$P339='Prediction Log'!$D339, "PUSH", "N")))</f>
        <v/>
      </c>
      <c r="S339" s="52" t="str">
        <f>IF(ISBLANK('Prediction Log'!$N339), "",IF('Prediction Log'!$P339&lt;'Prediction Log'!$E339, "Y", IF('Prediction Log'!$P339='Prediction Log'!$E339, "PUSH", "N")))</f>
        <v/>
      </c>
      <c r="T339" s="53" t="str">
        <f>IF(ISBLANK('Prediction Log'!$N339),"",IF('Prediction Log'!$M339='Prediction Log'!$H339, "Y", "N"))</f>
        <v/>
      </c>
      <c r="U339" s="53" t="str">
        <f>Table3[[#This Row],[Home Team Covered Market]]</f>
        <v/>
      </c>
      <c r="V339" s="53" t="str">
        <f>IF(ISBLANK('Prediction Log'!$N339), "",IF(AND('Prediction Log'!$T339="Y", 'Prediction Log'!$U339="Y"), "Y", "N"))</f>
        <v/>
      </c>
      <c r="W339" s="54" t="str">
        <f>IF(ISBLANK('Prediction Log'!$N339),"",IF('Prediction Log'!$M339='Prediction Log'!$I339, "Y", "N"))</f>
        <v/>
      </c>
      <c r="X339" s="54" t="str">
        <f>IF(ISBLANK('Prediction Log'!$N339), "", IF(Table3[[#This Row],[Home Team Covered Market]]=Games!H339, "Y", "N"))</f>
        <v/>
      </c>
      <c r="Y339" s="55" t="str">
        <f>IF(ISBLANK('Prediction Log'!$N339), "",IF('Prediction Log'!$J339='Prediction Log'!$M339, "Y", "N"))</f>
        <v/>
      </c>
      <c r="Z339" s="54" t="str">
        <f>IF(ISBLANK('Prediction Log'!$N339), "",IF('Prediction Log'!$I339&lt;&gt;'Prediction Log'!$M339, "N",IF(AND('Prediction Log'!$E339&gt;0, 'Prediction Log'!$P339&gt;'Prediction Log'!$E339, 'Prediction Log'!$I339='Prediction Log'!$C339), "Y", IF(AND('Prediction Log'!$E339&lt;0, 'Prediction Log'!$P339&lt;'Prediction Log'!$E339,'Prediction Log'!$I339='Prediction Log'!$B339 ), "Y", IF('Prediction Log'!$P339='Prediction Log'!$E339, "PUSH", "N")))))</f>
        <v/>
      </c>
      <c r="AA339" s="54" t="str">
        <f>IF(ISBLANK('Prediction Log'!$N339), "",IF(AND('Prediction Log'!$W339="Y", 'Prediction Log'!$X339="Y"), "Y", "N"))</f>
        <v/>
      </c>
      <c r="AB339" s="53" t="str">
        <f>IF(ISBLANK('Prediction Log'!$N339), "",IF('Prediction Log'!$D339&gt;0, 'Prediction Log'!$P339-'Prediction Log'!$D339, IF('Prediction Log'!$D339&lt;0, -'Prediction Log'!$P339+'Prediction Log'!$D339, "NA")))</f>
        <v/>
      </c>
      <c r="AC339" s="53" t="str">
        <f>IF(ISBLANK('Prediction Log'!$N339), "",ABS('Prediction Log'!$AB339))</f>
        <v/>
      </c>
      <c r="AD339" s="54" t="str">
        <f>IF(ISBLANK('Prediction Log'!$N339), "",IF('Prediction Log'!$E339&gt;0, 'Prediction Log'!$P339-'Prediction Log'!$E339, IF('Prediction Log'!$E339&lt;0, -'Prediction Log'!$P339+'Prediction Log'!$E339, "NA")))</f>
        <v/>
      </c>
      <c r="AE339" s="54" t="str">
        <f>IF(ISBLANK('Prediction Log'!$N339), "",ABS('Prediction Log'!$AD339))</f>
        <v/>
      </c>
    </row>
    <row r="340" spans="1:31" x14ac:dyDescent="0.45">
      <c r="A340" s="43" t="str">
        <f>IF(ISBLANK(Games!$B340), "",Games!A340)</f>
        <v/>
      </c>
      <c r="B340" s="43" t="str">
        <f>IF(ISBLANK(Games!$B340), "",Games!B340)</f>
        <v/>
      </c>
      <c r="C340" s="43" t="str">
        <f>IF(ISBLANK(Games!$B340), "",Games!C340)</f>
        <v/>
      </c>
      <c r="D340" s="44" t="str">
        <f>IF(ISBLANK(Games!$B340), "",Games!D340)</f>
        <v/>
      </c>
      <c r="E340" s="44" t="str">
        <f>IF(ISBLANK(Games!$B340), "",Games!E340)</f>
        <v/>
      </c>
      <c r="F340" s="45">
        <f>'Calc - Win Probability'!N340</f>
        <v>0</v>
      </c>
      <c r="G340" s="23" t="str">
        <f>Games!H340</f>
        <v/>
      </c>
      <c r="H340" s="46" t="str">
        <f>IF(ISBLANK(Games!B340), "", IF('Prediction Log'!$D340&lt;0, 'Prediction Log'!$B340, 'Prediction Log'!$C340))</f>
        <v/>
      </c>
      <c r="I340" s="47" t="str">
        <f>IF(ISBLANK(Games!$B340), "",Games!F340)</f>
        <v/>
      </c>
      <c r="J340" s="47" t="str">
        <f>IF('Prediction Log'!$F340&gt;0.5, 'Prediction Log'!$B340, IF('Prediction Log'!$F340&lt;0.5, 'Prediction Log'!$C340, "PICK"))</f>
        <v/>
      </c>
      <c r="K340" s="48" t="str">
        <f>IF(ISBLANK(Games!B340), "",IF('Prediction Log'!$J340='Prediction Log'!$B340, 'Prediction Log'!$F340, 1-'Prediction Log'!$F340))</f>
        <v/>
      </c>
      <c r="L340" s="49" t="str">
        <f>IF(ISBLANK(Games!$B340), "",Games!I340)</f>
        <v/>
      </c>
      <c r="M340" s="60" t="str">
        <f>IF(ISBLANK(Table3[[#This Row],[Home Final]]), "",IF(Table3[[#This Row],[Home Final]]&gt;Table3[[#This Row],[Away Final]],Table3[[#This Row],[Home]],Table3[[#This Row],[Away]]))</f>
        <v/>
      </c>
      <c r="N340" s="50"/>
      <c r="O340" s="50"/>
      <c r="P340" s="21" t="str">
        <f>IF(ISBLANK('Prediction Log'!$N340), "",'Prediction Log'!$O340-'Prediction Log'!$N340)</f>
        <v/>
      </c>
      <c r="Q340" s="51" t="str">
        <f>IF(ISBLANK('Prediction Log'!$N340), "",IF('Prediction Log'!$M340&lt;&gt;'Prediction Log'!$H340, "Y", IF(AND('Prediction Log'!$M340='Prediction Log'!$H340, ABS((-1*'Prediction Log'!$P340))&gt;ABS('Prediction Log'!$D340)), "Y", IF('Prediction Log'!$D340='Prediction Log'!$P340, "PUSH", "N"))))</f>
        <v/>
      </c>
      <c r="R340" s="52" t="str">
        <f>IF(ISBLANK('Prediction Log'!$N340), "",IF('Prediction Log'!$P340&lt;'Prediction Log'!$D340, "Y", IF('Prediction Log'!$P340='Prediction Log'!$D340, "PUSH", "N")))</f>
        <v/>
      </c>
      <c r="S340" s="52" t="str">
        <f>IF(ISBLANK('Prediction Log'!$N340), "",IF('Prediction Log'!$P340&lt;'Prediction Log'!$E340, "Y", IF('Prediction Log'!$P340='Prediction Log'!$E340, "PUSH", "N")))</f>
        <v/>
      </c>
      <c r="T340" s="53" t="str">
        <f>IF(ISBLANK('Prediction Log'!$N340),"",IF('Prediction Log'!$M340='Prediction Log'!$H340, "Y", "N"))</f>
        <v/>
      </c>
      <c r="U340" s="53" t="str">
        <f>Table3[[#This Row],[Home Team Covered Market]]</f>
        <v/>
      </c>
      <c r="V340" s="53" t="str">
        <f>IF(ISBLANK('Prediction Log'!$N340), "",IF(AND('Prediction Log'!$T340="Y", 'Prediction Log'!$U340="Y"), "Y", "N"))</f>
        <v/>
      </c>
      <c r="W340" s="54" t="str">
        <f>IF(ISBLANK('Prediction Log'!$N340),"",IF('Prediction Log'!$M340='Prediction Log'!$I340, "Y", "N"))</f>
        <v/>
      </c>
      <c r="X340" s="54" t="str">
        <f>IF(ISBLANK('Prediction Log'!$N340), "", IF(Table3[[#This Row],[Home Team Covered Market]]=Games!H340, "Y", "N"))</f>
        <v/>
      </c>
      <c r="Y340" s="55" t="str">
        <f>IF(ISBLANK('Prediction Log'!$N340), "",IF('Prediction Log'!$J340='Prediction Log'!$M340, "Y", "N"))</f>
        <v/>
      </c>
      <c r="Z340" s="54" t="str">
        <f>IF(ISBLANK('Prediction Log'!$N340), "",IF('Prediction Log'!$I340&lt;&gt;'Prediction Log'!$M340, "N",IF(AND('Prediction Log'!$E340&gt;0, 'Prediction Log'!$P340&gt;'Prediction Log'!$E340, 'Prediction Log'!$I340='Prediction Log'!$C340), "Y", IF(AND('Prediction Log'!$E340&lt;0, 'Prediction Log'!$P340&lt;'Prediction Log'!$E340,'Prediction Log'!$I340='Prediction Log'!$B340 ), "Y", IF('Prediction Log'!$P340='Prediction Log'!$E340, "PUSH", "N")))))</f>
        <v/>
      </c>
      <c r="AA340" s="54" t="str">
        <f>IF(ISBLANK('Prediction Log'!$N340), "",IF(AND('Prediction Log'!$W340="Y", 'Prediction Log'!$X340="Y"), "Y", "N"))</f>
        <v/>
      </c>
      <c r="AB340" s="53" t="str">
        <f>IF(ISBLANK('Prediction Log'!$N340), "",IF('Prediction Log'!$D340&gt;0, 'Prediction Log'!$P340-'Prediction Log'!$D340, IF('Prediction Log'!$D340&lt;0, -'Prediction Log'!$P340+'Prediction Log'!$D340, "NA")))</f>
        <v/>
      </c>
      <c r="AC340" s="53" t="str">
        <f>IF(ISBLANK('Prediction Log'!$N340), "",ABS('Prediction Log'!$AB340))</f>
        <v/>
      </c>
      <c r="AD340" s="54" t="str">
        <f>IF(ISBLANK('Prediction Log'!$N340), "",IF('Prediction Log'!$E340&gt;0, 'Prediction Log'!$P340-'Prediction Log'!$E340, IF('Prediction Log'!$E340&lt;0, -'Prediction Log'!$P340+'Prediction Log'!$E340, "NA")))</f>
        <v/>
      </c>
      <c r="AE340" s="54" t="str">
        <f>IF(ISBLANK('Prediction Log'!$N340), "",ABS('Prediction Log'!$AD340))</f>
        <v/>
      </c>
    </row>
    <row r="341" spans="1:31" x14ac:dyDescent="0.45">
      <c r="A341" s="56" t="str">
        <f>IF(ISBLANK(Games!$B341), "",Games!A341)</f>
        <v/>
      </c>
      <c r="B341" s="56" t="str">
        <f>IF(ISBLANK(Games!$B341), "",Games!B341)</f>
        <v/>
      </c>
      <c r="C341" s="56" t="str">
        <f>IF(ISBLANK(Games!$B341), "",Games!C341)</f>
        <v/>
      </c>
      <c r="D341" s="57" t="str">
        <f>IF(ISBLANK(Games!$B341), "",Games!D341)</f>
        <v/>
      </c>
      <c r="E341" s="57" t="str">
        <f>IF(ISBLANK(Games!$B341), "",Games!E341)</f>
        <v/>
      </c>
      <c r="F341" s="45">
        <f>'Calc - Win Probability'!N341</f>
        <v>0</v>
      </c>
      <c r="G341" s="23" t="str">
        <f>Games!H341</f>
        <v/>
      </c>
      <c r="H341" s="46" t="str">
        <f>IF(ISBLANK(Games!B341), "", IF('Prediction Log'!$D341&lt;0, 'Prediction Log'!$B341, 'Prediction Log'!$C341))</f>
        <v/>
      </c>
      <c r="I341" s="47" t="str">
        <f>IF(ISBLANK(Games!$B341), "",Games!F341)</f>
        <v/>
      </c>
      <c r="J341" s="47" t="str">
        <f>IF('Prediction Log'!$F341&gt;0.5, 'Prediction Log'!$B341, IF('Prediction Log'!$F341&lt;0.5, 'Prediction Log'!$C341, "PICK"))</f>
        <v/>
      </c>
      <c r="K341" s="48" t="str">
        <f>IF(ISBLANK(Games!B341), "",IF('Prediction Log'!$J341='Prediction Log'!$B341, 'Prediction Log'!$F341, 1-'Prediction Log'!$F341))</f>
        <v/>
      </c>
      <c r="L341" s="49" t="str">
        <f>IF(ISBLANK(Games!$B341), "",Games!I341)</f>
        <v/>
      </c>
      <c r="M341" s="60" t="str">
        <f>IF(ISBLANK(Table3[[#This Row],[Home Final]]), "",IF(Table3[[#This Row],[Home Final]]&gt;Table3[[#This Row],[Away Final]],Table3[[#This Row],[Home]],Table3[[#This Row],[Away]]))</f>
        <v/>
      </c>
      <c r="N341" s="50"/>
      <c r="O341" s="50"/>
      <c r="P341" s="21" t="str">
        <f>IF(ISBLANK('Prediction Log'!$N341), "",'Prediction Log'!$O341-'Prediction Log'!$N341)</f>
        <v/>
      </c>
      <c r="Q341" s="51" t="str">
        <f>IF(ISBLANK('Prediction Log'!$N341), "",IF('Prediction Log'!$M341&lt;&gt;'Prediction Log'!$H341, "Y", IF(AND('Prediction Log'!$M341='Prediction Log'!$H341, ABS((-1*'Prediction Log'!$P341))&gt;ABS('Prediction Log'!$D341)), "Y", IF('Prediction Log'!$D341='Prediction Log'!$P341, "PUSH", "N"))))</f>
        <v/>
      </c>
      <c r="R341" s="52" t="str">
        <f>IF(ISBLANK('Prediction Log'!$N341), "",IF('Prediction Log'!$P341&lt;'Prediction Log'!$D341, "Y", IF('Prediction Log'!$P341='Prediction Log'!$D341, "PUSH", "N")))</f>
        <v/>
      </c>
      <c r="S341" s="52" t="str">
        <f>IF(ISBLANK('Prediction Log'!$N341), "",IF('Prediction Log'!$P341&lt;'Prediction Log'!$E341, "Y", IF('Prediction Log'!$P341='Prediction Log'!$E341, "PUSH", "N")))</f>
        <v/>
      </c>
      <c r="T341" s="53" t="str">
        <f>IF(ISBLANK('Prediction Log'!$N341),"",IF('Prediction Log'!$M341='Prediction Log'!$H341, "Y", "N"))</f>
        <v/>
      </c>
      <c r="U341" s="53" t="str">
        <f>Table3[[#This Row],[Home Team Covered Market]]</f>
        <v/>
      </c>
      <c r="V341" s="53" t="str">
        <f>IF(ISBLANK('Prediction Log'!$N341), "",IF(AND('Prediction Log'!$T341="Y", 'Prediction Log'!$U341="Y"), "Y", "N"))</f>
        <v/>
      </c>
      <c r="W341" s="54" t="str">
        <f>IF(ISBLANK('Prediction Log'!$N341),"",IF('Prediction Log'!$M341='Prediction Log'!$I341, "Y", "N"))</f>
        <v/>
      </c>
      <c r="X341" s="54" t="str">
        <f>IF(ISBLANK('Prediction Log'!$N341), "", IF(Table3[[#This Row],[Home Team Covered Market]]=Games!H341, "Y", "N"))</f>
        <v/>
      </c>
      <c r="Y341" s="55" t="str">
        <f>IF(ISBLANK('Prediction Log'!$N341), "",IF('Prediction Log'!$J341='Prediction Log'!$M341, "Y", "N"))</f>
        <v/>
      </c>
      <c r="Z341" s="54" t="str">
        <f>IF(ISBLANK('Prediction Log'!$N341), "",IF('Prediction Log'!$I341&lt;&gt;'Prediction Log'!$M341, "N",IF(AND('Prediction Log'!$E341&gt;0, 'Prediction Log'!$P341&gt;'Prediction Log'!$E341, 'Prediction Log'!$I341='Prediction Log'!$C341), "Y", IF(AND('Prediction Log'!$E341&lt;0, 'Prediction Log'!$P341&lt;'Prediction Log'!$E341,'Prediction Log'!$I341='Prediction Log'!$B341 ), "Y", IF('Prediction Log'!$P341='Prediction Log'!$E341, "PUSH", "N")))))</f>
        <v/>
      </c>
      <c r="AA341" s="54" t="str">
        <f>IF(ISBLANK('Prediction Log'!$N341), "",IF(AND('Prediction Log'!$W341="Y", 'Prediction Log'!$X341="Y"), "Y", "N"))</f>
        <v/>
      </c>
      <c r="AB341" s="53" t="str">
        <f>IF(ISBLANK('Prediction Log'!$N341), "",IF('Prediction Log'!$D341&gt;0, 'Prediction Log'!$P341-'Prediction Log'!$D341, IF('Prediction Log'!$D341&lt;0, -'Prediction Log'!$P341+'Prediction Log'!$D341, "NA")))</f>
        <v/>
      </c>
      <c r="AC341" s="53" t="str">
        <f>IF(ISBLANK('Prediction Log'!$N341), "",ABS('Prediction Log'!$AB341))</f>
        <v/>
      </c>
      <c r="AD341" s="54" t="str">
        <f>IF(ISBLANK('Prediction Log'!$N341), "",IF('Prediction Log'!$E341&gt;0, 'Prediction Log'!$P341-'Prediction Log'!$E341, IF('Prediction Log'!$E341&lt;0, -'Prediction Log'!$P341+'Prediction Log'!$E341, "NA")))</f>
        <v/>
      </c>
      <c r="AE341" s="54" t="str">
        <f>IF(ISBLANK('Prediction Log'!$N341), "",ABS('Prediction Log'!$AD341))</f>
        <v/>
      </c>
    </row>
    <row r="342" spans="1:31" x14ac:dyDescent="0.45">
      <c r="A342" s="43" t="str">
        <f>IF(ISBLANK(Games!$B342), "",Games!A342)</f>
        <v/>
      </c>
      <c r="B342" s="43" t="str">
        <f>IF(ISBLANK(Games!$B342), "",Games!B342)</f>
        <v/>
      </c>
      <c r="C342" s="43" t="str">
        <f>IF(ISBLANK(Games!$B342), "",Games!C342)</f>
        <v/>
      </c>
      <c r="D342" s="44" t="str">
        <f>IF(ISBLANK(Games!$B342), "",Games!D342)</f>
        <v/>
      </c>
      <c r="E342" s="44" t="str">
        <f>IF(ISBLANK(Games!$B342), "",Games!E342)</f>
        <v/>
      </c>
      <c r="F342" s="45">
        <f>'Calc - Win Probability'!N342</f>
        <v>0</v>
      </c>
      <c r="G342" s="23" t="str">
        <f>Games!H342</f>
        <v/>
      </c>
      <c r="H342" s="46" t="str">
        <f>IF(ISBLANK(Games!B342), "", IF('Prediction Log'!$D342&lt;0, 'Prediction Log'!$B342, 'Prediction Log'!$C342))</f>
        <v/>
      </c>
      <c r="I342" s="47" t="str">
        <f>IF(ISBLANK(Games!$B342), "",Games!F342)</f>
        <v/>
      </c>
      <c r="J342" s="47" t="str">
        <f>IF('Prediction Log'!$F342&gt;0.5, 'Prediction Log'!$B342, IF('Prediction Log'!$F342&lt;0.5, 'Prediction Log'!$C342, "PICK"))</f>
        <v/>
      </c>
      <c r="K342" s="48" t="str">
        <f>IF(ISBLANK(Games!B342), "",IF('Prediction Log'!$J342='Prediction Log'!$B342, 'Prediction Log'!$F342, 1-'Prediction Log'!$F342))</f>
        <v/>
      </c>
      <c r="L342" s="49" t="str">
        <f>IF(ISBLANK(Games!$B342), "",Games!I342)</f>
        <v/>
      </c>
      <c r="M342" s="60" t="str">
        <f>IF(ISBLANK(Table3[[#This Row],[Home Final]]), "",IF(Table3[[#This Row],[Home Final]]&gt;Table3[[#This Row],[Away Final]],Table3[[#This Row],[Home]],Table3[[#This Row],[Away]]))</f>
        <v/>
      </c>
      <c r="N342" s="50"/>
      <c r="O342" s="50"/>
      <c r="P342" s="21" t="str">
        <f>IF(ISBLANK('Prediction Log'!$N342), "",'Prediction Log'!$O342-'Prediction Log'!$N342)</f>
        <v/>
      </c>
      <c r="Q342" s="51" t="str">
        <f>IF(ISBLANK('Prediction Log'!$N342), "",IF('Prediction Log'!$M342&lt;&gt;'Prediction Log'!$H342, "Y", IF(AND('Prediction Log'!$M342='Prediction Log'!$H342, ABS((-1*'Prediction Log'!$P342))&gt;ABS('Prediction Log'!$D342)), "Y", IF('Prediction Log'!$D342='Prediction Log'!$P342, "PUSH", "N"))))</f>
        <v/>
      </c>
      <c r="R342" s="52" t="str">
        <f>IF(ISBLANK('Prediction Log'!$N342), "",IF('Prediction Log'!$P342&lt;'Prediction Log'!$D342, "Y", IF('Prediction Log'!$P342='Prediction Log'!$D342, "PUSH", "N")))</f>
        <v/>
      </c>
      <c r="S342" s="52" t="str">
        <f>IF(ISBLANK('Prediction Log'!$N342), "",IF('Prediction Log'!$P342&lt;'Prediction Log'!$E342, "Y", IF('Prediction Log'!$P342='Prediction Log'!$E342, "PUSH", "N")))</f>
        <v/>
      </c>
      <c r="T342" s="53" t="str">
        <f>IF(ISBLANK('Prediction Log'!$N342),"",IF('Prediction Log'!$M342='Prediction Log'!$H342, "Y", "N"))</f>
        <v/>
      </c>
      <c r="U342" s="53" t="str">
        <f>Table3[[#This Row],[Home Team Covered Market]]</f>
        <v/>
      </c>
      <c r="V342" s="53" t="str">
        <f>IF(ISBLANK('Prediction Log'!$N342), "",IF(AND('Prediction Log'!$T342="Y", 'Prediction Log'!$U342="Y"), "Y", "N"))</f>
        <v/>
      </c>
      <c r="W342" s="54" t="str">
        <f>IF(ISBLANK('Prediction Log'!$N342),"",IF('Prediction Log'!$M342='Prediction Log'!$I342, "Y", "N"))</f>
        <v/>
      </c>
      <c r="X342" s="54" t="str">
        <f>IF(ISBLANK('Prediction Log'!$N342), "", IF(Table3[[#This Row],[Home Team Covered Market]]=Games!H342, "Y", "N"))</f>
        <v/>
      </c>
      <c r="Y342" s="55" t="str">
        <f>IF(ISBLANK('Prediction Log'!$N342), "",IF('Prediction Log'!$J342='Prediction Log'!$M342, "Y", "N"))</f>
        <v/>
      </c>
      <c r="Z342" s="54" t="str">
        <f>IF(ISBLANK('Prediction Log'!$N342), "",IF('Prediction Log'!$I342&lt;&gt;'Prediction Log'!$M342, "N",IF(AND('Prediction Log'!$E342&gt;0, 'Prediction Log'!$P342&gt;'Prediction Log'!$E342, 'Prediction Log'!$I342='Prediction Log'!$C342), "Y", IF(AND('Prediction Log'!$E342&lt;0, 'Prediction Log'!$P342&lt;'Prediction Log'!$E342,'Prediction Log'!$I342='Prediction Log'!$B342 ), "Y", IF('Prediction Log'!$P342='Prediction Log'!$E342, "PUSH", "N")))))</f>
        <v/>
      </c>
      <c r="AA342" s="54" t="str">
        <f>IF(ISBLANK('Prediction Log'!$N342), "",IF(AND('Prediction Log'!$W342="Y", 'Prediction Log'!$X342="Y"), "Y", "N"))</f>
        <v/>
      </c>
      <c r="AB342" s="53" t="str">
        <f>IF(ISBLANK('Prediction Log'!$N342), "",IF('Prediction Log'!$D342&gt;0, 'Prediction Log'!$P342-'Prediction Log'!$D342, IF('Prediction Log'!$D342&lt;0, -'Prediction Log'!$P342+'Prediction Log'!$D342, "NA")))</f>
        <v/>
      </c>
      <c r="AC342" s="53" t="str">
        <f>IF(ISBLANK('Prediction Log'!$N342), "",ABS('Prediction Log'!$AB342))</f>
        <v/>
      </c>
      <c r="AD342" s="54" t="str">
        <f>IF(ISBLANK('Prediction Log'!$N342), "",IF('Prediction Log'!$E342&gt;0, 'Prediction Log'!$P342-'Prediction Log'!$E342, IF('Prediction Log'!$E342&lt;0, -'Prediction Log'!$P342+'Prediction Log'!$E342, "NA")))</f>
        <v/>
      </c>
      <c r="AE342" s="54" t="str">
        <f>IF(ISBLANK('Prediction Log'!$N342), "",ABS('Prediction Log'!$AD342))</f>
        <v/>
      </c>
    </row>
    <row r="343" spans="1:31" x14ac:dyDescent="0.45">
      <c r="A343" s="56" t="str">
        <f>IF(ISBLANK(Games!$B343), "",Games!A343)</f>
        <v/>
      </c>
      <c r="B343" s="56" t="str">
        <f>IF(ISBLANK(Games!$B343), "",Games!B343)</f>
        <v/>
      </c>
      <c r="C343" s="56" t="str">
        <f>IF(ISBLANK(Games!$B343), "",Games!C343)</f>
        <v/>
      </c>
      <c r="D343" s="57" t="str">
        <f>IF(ISBLANK(Games!$B343), "",Games!D343)</f>
        <v/>
      </c>
      <c r="E343" s="57" t="str">
        <f>IF(ISBLANK(Games!$B343), "",Games!E343)</f>
        <v/>
      </c>
      <c r="F343" s="45">
        <f>'Calc - Win Probability'!N343</f>
        <v>0</v>
      </c>
      <c r="G343" s="23" t="str">
        <f>Games!H343</f>
        <v/>
      </c>
      <c r="H343" s="46" t="str">
        <f>IF(ISBLANK(Games!B343), "", IF('Prediction Log'!$D343&lt;0, 'Prediction Log'!$B343, 'Prediction Log'!$C343))</f>
        <v/>
      </c>
      <c r="I343" s="47" t="str">
        <f>IF(ISBLANK(Games!$B343), "",Games!F343)</f>
        <v/>
      </c>
      <c r="J343" s="47" t="str">
        <f>IF('Prediction Log'!$F343&gt;0.5, 'Prediction Log'!$B343, IF('Prediction Log'!$F343&lt;0.5, 'Prediction Log'!$C343, "PICK"))</f>
        <v/>
      </c>
      <c r="K343" s="48" t="str">
        <f>IF(ISBLANK(Games!B343), "",IF('Prediction Log'!$J343='Prediction Log'!$B343, 'Prediction Log'!$F343, 1-'Prediction Log'!$F343))</f>
        <v/>
      </c>
      <c r="L343" s="49" t="str">
        <f>IF(ISBLANK(Games!$B343), "",Games!I343)</f>
        <v/>
      </c>
      <c r="M343" s="60" t="str">
        <f>IF(ISBLANK(Table3[[#This Row],[Home Final]]), "",IF(Table3[[#This Row],[Home Final]]&gt;Table3[[#This Row],[Away Final]],Table3[[#This Row],[Home]],Table3[[#This Row],[Away]]))</f>
        <v/>
      </c>
      <c r="N343" s="50"/>
      <c r="O343" s="50"/>
      <c r="P343" s="21" t="str">
        <f>IF(ISBLANK('Prediction Log'!$N343), "",'Prediction Log'!$O343-'Prediction Log'!$N343)</f>
        <v/>
      </c>
      <c r="Q343" s="51" t="str">
        <f>IF(ISBLANK('Prediction Log'!$N343), "",IF('Prediction Log'!$M343&lt;&gt;'Prediction Log'!$H343, "Y", IF(AND('Prediction Log'!$M343='Prediction Log'!$H343, ABS((-1*'Prediction Log'!$P343))&gt;ABS('Prediction Log'!$D343)), "Y", IF('Prediction Log'!$D343='Prediction Log'!$P343, "PUSH", "N"))))</f>
        <v/>
      </c>
      <c r="R343" s="52" t="str">
        <f>IF(ISBLANK('Prediction Log'!$N343), "",IF('Prediction Log'!$P343&lt;'Prediction Log'!$D343, "Y", IF('Prediction Log'!$P343='Prediction Log'!$D343, "PUSH", "N")))</f>
        <v/>
      </c>
      <c r="S343" s="52" t="str">
        <f>IF(ISBLANK('Prediction Log'!$N343), "",IF('Prediction Log'!$P343&lt;'Prediction Log'!$E343, "Y", IF('Prediction Log'!$P343='Prediction Log'!$E343, "PUSH", "N")))</f>
        <v/>
      </c>
      <c r="T343" s="53" t="str">
        <f>IF(ISBLANK('Prediction Log'!$N343),"",IF('Prediction Log'!$M343='Prediction Log'!$H343, "Y", "N"))</f>
        <v/>
      </c>
      <c r="U343" s="53" t="str">
        <f>Table3[[#This Row],[Home Team Covered Market]]</f>
        <v/>
      </c>
      <c r="V343" s="53" t="str">
        <f>IF(ISBLANK('Prediction Log'!$N343), "",IF(AND('Prediction Log'!$T343="Y", 'Prediction Log'!$U343="Y"), "Y", "N"))</f>
        <v/>
      </c>
      <c r="W343" s="54" t="str">
        <f>IF(ISBLANK('Prediction Log'!$N343),"",IF('Prediction Log'!$M343='Prediction Log'!$I343, "Y", "N"))</f>
        <v/>
      </c>
      <c r="X343" s="54" t="str">
        <f>IF(ISBLANK('Prediction Log'!$N343), "", IF(Table3[[#This Row],[Home Team Covered Market]]=Games!H343, "Y", "N"))</f>
        <v/>
      </c>
      <c r="Y343" s="55" t="str">
        <f>IF(ISBLANK('Prediction Log'!$N343), "",IF('Prediction Log'!$J343='Prediction Log'!$M343, "Y", "N"))</f>
        <v/>
      </c>
      <c r="Z343" s="54" t="str">
        <f>IF(ISBLANK('Prediction Log'!$N343), "",IF('Prediction Log'!$I343&lt;&gt;'Prediction Log'!$M343, "N",IF(AND('Prediction Log'!$E343&gt;0, 'Prediction Log'!$P343&gt;'Prediction Log'!$E343, 'Prediction Log'!$I343='Prediction Log'!$C343), "Y", IF(AND('Prediction Log'!$E343&lt;0, 'Prediction Log'!$P343&lt;'Prediction Log'!$E343,'Prediction Log'!$I343='Prediction Log'!$B343 ), "Y", IF('Prediction Log'!$P343='Prediction Log'!$E343, "PUSH", "N")))))</f>
        <v/>
      </c>
      <c r="AA343" s="54" t="str">
        <f>IF(ISBLANK('Prediction Log'!$N343), "",IF(AND('Prediction Log'!$W343="Y", 'Prediction Log'!$X343="Y"), "Y", "N"))</f>
        <v/>
      </c>
      <c r="AB343" s="53" t="str">
        <f>IF(ISBLANK('Prediction Log'!$N343), "",IF('Prediction Log'!$D343&gt;0, 'Prediction Log'!$P343-'Prediction Log'!$D343, IF('Prediction Log'!$D343&lt;0, -'Prediction Log'!$P343+'Prediction Log'!$D343, "NA")))</f>
        <v/>
      </c>
      <c r="AC343" s="53" t="str">
        <f>IF(ISBLANK('Prediction Log'!$N343), "",ABS('Prediction Log'!$AB343))</f>
        <v/>
      </c>
      <c r="AD343" s="54" t="str">
        <f>IF(ISBLANK('Prediction Log'!$N343), "",IF('Prediction Log'!$E343&gt;0, 'Prediction Log'!$P343-'Prediction Log'!$E343, IF('Prediction Log'!$E343&lt;0, -'Prediction Log'!$P343+'Prediction Log'!$E343, "NA")))</f>
        <v/>
      </c>
      <c r="AE343" s="54" t="str">
        <f>IF(ISBLANK('Prediction Log'!$N343), "",ABS('Prediction Log'!$AD343))</f>
        <v/>
      </c>
    </row>
    <row r="344" spans="1:31" x14ac:dyDescent="0.45">
      <c r="A344" s="43" t="str">
        <f>IF(ISBLANK(Games!$B344), "",Games!A344)</f>
        <v/>
      </c>
      <c r="B344" s="43" t="str">
        <f>IF(ISBLANK(Games!$B344), "",Games!B344)</f>
        <v/>
      </c>
      <c r="C344" s="43" t="str">
        <f>IF(ISBLANK(Games!$B344), "",Games!C344)</f>
        <v/>
      </c>
      <c r="D344" s="44" t="str">
        <f>IF(ISBLANK(Games!$B344), "",Games!D344)</f>
        <v/>
      </c>
      <c r="E344" s="44" t="str">
        <f>IF(ISBLANK(Games!$B344), "",Games!E344)</f>
        <v/>
      </c>
      <c r="F344" s="45">
        <f>'Calc - Win Probability'!N344</f>
        <v>0</v>
      </c>
      <c r="G344" s="23" t="str">
        <f>Games!H344</f>
        <v/>
      </c>
      <c r="H344" s="46" t="str">
        <f>IF(ISBLANK(Games!B344), "", IF('Prediction Log'!$D344&lt;0, 'Prediction Log'!$B344, 'Prediction Log'!$C344))</f>
        <v/>
      </c>
      <c r="I344" s="47" t="str">
        <f>IF(ISBLANK(Games!$B344), "",Games!F344)</f>
        <v/>
      </c>
      <c r="J344" s="47" t="str">
        <f>IF('Prediction Log'!$F344&gt;0.5, 'Prediction Log'!$B344, IF('Prediction Log'!$F344&lt;0.5, 'Prediction Log'!$C344, "PICK"))</f>
        <v/>
      </c>
      <c r="K344" s="48" t="str">
        <f>IF(ISBLANK(Games!B344), "",IF('Prediction Log'!$J344='Prediction Log'!$B344, 'Prediction Log'!$F344, 1-'Prediction Log'!$F344))</f>
        <v/>
      </c>
      <c r="L344" s="49" t="str">
        <f>IF(ISBLANK(Games!$B344), "",Games!I344)</f>
        <v/>
      </c>
      <c r="M344" s="60" t="str">
        <f>IF(ISBLANK(Table3[[#This Row],[Home Final]]), "",IF(Table3[[#This Row],[Home Final]]&gt;Table3[[#This Row],[Away Final]],Table3[[#This Row],[Home]],Table3[[#This Row],[Away]]))</f>
        <v/>
      </c>
      <c r="N344" s="50"/>
      <c r="O344" s="50"/>
      <c r="P344" s="21" t="str">
        <f>IF(ISBLANK('Prediction Log'!$N344), "",'Prediction Log'!$O344-'Prediction Log'!$N344)</f>
        <v/>
      </c>
      <c r="Q344" s="51" t="str">
        <f>IF(ISBLANK('Prediction Log'!$N344), "",IF('Prediction Log'!$M344&lt;&gt;'Prediction Log'!$H344, "Y", IF(AND('Prediction Log'!$M344='Prediction Log'!$H344, ABS((-1*'Prediction Log'!$P344))&gt;ABS('Prediction Log'!$D344)), "Y", IF('Prediction Log'!$D344='Prediction Log'!$P344, "PUSH", "N"))))</f>
        <v/>
      </c>
      <c r="R344" s="52" t="str">
        <f>IF(ISBLANK('Prediction Log'!$N344), "",IF('Prediction Log'!$P344&lt;'Prediction Log'!$D344, "Y", IF('Prediction Log'!$P344='Prediction Log'!$D344, "PUSH", "N")))</f>
        <v/>
      </c>
      <c r="S344" s="52" t="str">
        <f>IF(ISBLANK('Prediction Log'!$N344), "",IF('Prediction Log'!$P344&lt;'Prediction Log'!$E344, "Y", IF('Prediction Log'!$P344='Prediction Log'!$E344, "PUSH", "N")))</f>
        <v/>
      </c>
      <c r="T344" s="53" t="str">
        <f>IF(ISBLANK('Prediction Log'!$N344),"",IF('Prediction Log'!$M344='Prediction Log'!$H344, "Y", "N"))</f>
        <v/>
      </c>
      <c r="U344" s="53" t="str">
        <f>Table3[[#This Row],[Home Team Covered Market]]</f>
        <v/>
      </c>
      <c r="V344" s="53" t="str">
        <f>IF(ISBLANK('Prediction Log'!$N344), "",IF(AND('Prediction Log'!$T344="Y", 'Prediction Log'!$U344="Y"), "Y", "N"))</f>
        <v/>
      </c>
      <c r="W344" s="54" t="str">
        <f>IF(ISBLANK('Prediction Log'!$N344),"",IF('Prediction Log'!$M344='Prediction Log'!$I344, "Y", "N"))</f>
        <v/>
      </c>
      <c r="X344" s="54" t="str">
        <f>IF(ISBLANK('Prediction Log'!$N344), "", IF(Table3[[#This Row],[Home Team Covered Market]]=Games!H344, "Y", "N"))</f>
        <v/>
      </c>
      <c r="Y344" s="55" t="str">
        <f>IF(ISBLANK('Prediction Log'!$N344), "",IF('Prediction Log'!$J344='Prediction Log'!$M344, "Y", "N"))</f>
        <v/>
      </c>
      <c r="Z344" s="54" t="str">
        <f>IF(ISBLANK('Prediction Log'!$N344), "",IF('Prediction Log'!$I344&lt;&gt;'Prediction Log'!$M344, "N",IF(AND('Prediction Log'!$E344&gt;0, 'Prediction Log'!$P344&gt;'Prediction Log'!$E344, 'Prediction Log'!$I344='Prediction Log'!$C344), "Y", IF(AND('Prediction Log'!$E344&lt;0, 'Prediction Log'!$P344&lt;'Prediction Log'!$E344,'Prediction Log'!$I344='Prediction Log'!$B344 ), "Y", IF('Prediction Log'!$P344='Prediction Log'!$E344, "PUSH", "N")))))</f>
        <v/>
      </c>
      <c r="AA344" s="54" t="str">
        <f>IF(ISBLANK('Prediction Log'!$N344), "",IF(AND('Prediction Log'!$W344="Y", 'Prediction Log'!$X344="Y"), "Y", "N"))</f>
        <v/>
      </c>
      <c r="AB344" s="53" t="str">
        <f>IF(ISBLANK('Prediction Log'!$N344), "",IF('Prediction Log'!$D344&gt;0, 'Prediction Log'!$P344-'Prediction Log'!$D344, IF('Prediction Log'!$D344&lt;0, -'Prediction Log'!$P344+'Prediction Log'!$D344, "NA")))</f>
        <v/>
      </c>
      <c r="AC344" s="53" t="str">
        <f>IF(ISBLANK('Prediction Log'!$N344), "",ABS('Prediction Log'!$AB344))</f>
        <v/>
      </c>
      <c r="AD344" s="54" t="str">
        <f>IF(ISBLANK('Prediction Log'!$N344), "",IF('Prediction Log'!$E344&gt;0, 'Prediction Log'!$P344-'Prediction Log'!$E344, IF('Prediction Log'!$E344&lt;0, -'Prediction Log'!$P344+'Prediction Log'!$E344, "NA")))</f>
        <v/>
      </c>
      <c r="AE344" s="54" t="str">
        <f>IF(ISBLANK('Prediction Log'!$N344), "",ABS('Prediction Log'!$AD344))</f>
        <v/>
      </c>
    </row>
    <row r="345" spans="1:31" x14ac:dyDescent="0.45">
      <c r="A345" s="56" t="str">
        <f>IF(ISBLANK(Games!$B345), "",Games!A345)</f>
        <v/>
      </c>
      <c r="B345" s="56" t="str">
        <f>IF(ISBLANK(Games!$B345), "",Games!B345)</f>
        <v/>
      </c>
      <c r="C345" s="56" t="str">
        <f>IF(ISBLANK(Games!$B345), "",Games!C345)</f>
        <v/>
      </c>
      <c r="D345" s="57" t="str">
        <f>IF(ISBLANK(Games!$B345), "",Games!D345)</f>
        <v/>
      </c>
      <c r="E345" s="57" t="str">
        <f>IF(ISBLANK(Games!$B345), "",Games!E345)</f>
        <v/>
      </c>
      <c r="F345" s="45">
        <f>'Calc - Win Probability'!N345</f>
        <v>0</v>
      </c>
      <c r="G345" s="23" t="str">
        <f>Games!H345</f>
        <v/>
      </c>
      <c r="H345" s="46" t="str">
        <f>IF(ISBLANK(Games!B345), "", IF('Prediction Log'!$D345&lt;0, 'Prediction Log'!$B345, 'Prediction Log'!$C345))</f>
        <v/>
      </c>
      <c r="I345" s="47" t="str">
        <f>IF(ISBLANK(Games!$B345), "",Games!F345)</f>
        <v/>
      </c>
      <c r="J345" s="47" t="str">
        <f>IF('Prediction Log'!$F345&gt;0.5, 'Prediction Log'!$B345, IF('Prediction Log'!$F345&lt;0.5, 'Prediction Log'!$C345, "PICK"))</f>
        <v/>
      </c>
      <c r="K345" s="48" t="str">
        <f>IF(ISBLANK(Games!B345), "",IF('Prediction Log'!$J345='Prediction Log'!$B345, 'Prediction Log'!$F345, 1-'Prediction Log'!$F345))</f>
        <v/>
      </c>
      <c r="L345" s="49" t="str">
        <f>IF(ISBLANK(Games!$B345), "",Games!I345)</f>
        <v/>
      </c>
      <c r="M345" s="60" t="str">
        <f>IF(ISBLANK(Table3[[#This Row],[Home Final]]), "",IF(Table3[[#This Row],[Home Final]]&gt;Table3[[#This Row],[Away Final]],Table3[[#This Row],[Home]],Table3[[#This Row],[Away]]))</f>
        <v/>
      </c>
      <c r="N345" s="50"/>
      <c r="O345" s="50"/>
      <c r="P345" s="21" t="str">
        <f>IF(ISBLANK('Prediction Log'!$N345), "",'Prediction Log'!$O345-'Prediction Log'!$N345)</f>
        <v/>
      </c>
      <c r="Q345" s="51" t="str">
        <f>IF(ISBLANK('Prediction Log'!$N345), "",IF('Prediction Log'!$M345&lt;&gt;'Prediction Log'!$H345, "Y", IF(AND('Prediction Log'!$M345='Prediction Log'!$H345, ABS((-1*'Prediction Log'!$P345))&gt;ABS('Prediction Log'!$D345)), "Y", IF('Prediction Log'!$D345='Prediction Log'!$P345, "PUSH", "N"))))</f>
        <v/>
      </c>
      <c r="R345" s="52" t="str">
        <f>IF(ISBLANK('Prediction Log'!$N345), "",IF('Prediction Log'!$P345&lt;'Prediction Log'!$D345, "Y", IF('Prediction Log'!$P345='Prediction Log'!$D345, "PUSH", "N")))</f>
        <v/>
      </c>
      <c r="S345" s="52" t="str">
        <f>IF(ISBLANK('Prediction Log'!$N345), "",IF('Prediction Log'!$P345&lt;'Prediction Log'!$E345, "Y", IF('Prediction Log'!$P345='Prediction Log'!$E345, "PUSH", "N")))</f>
        <v/>
      </c>
      <c r="T345" s="53" t="str">
        <f>IF(ISBLANK('Prediction Log'!$N345),"",IF('Prediction Log'!$M345='Prediction Log'!$H345, "Y", "N"))</f>
        <v/>
      </c>
      <c r="U345" s="53" t="str">
        <f>Table3[[#This Row],[Home Team Covered Market]]</f>
        <v/>
      </c>
      <c r="V345" s="53" t="str">
        <f>IF(ISBLANK('Prediction Log'!$N345), "",IF(AND('Prediction Log'!$T345="Y", 'Prediction Log'!$U345="Y"), "Y", "N"))</f>
        <v/>
      </c>
      <c r="W345" s="54" t="str">
        <f>IF(ISBLANK('Prediction Log'!$N345),"",IF('Prediction Log'!$M345='Prediction Log'!$I345, "Y", "N"))</f>
        <v/>
      </c>
      <c r="X345" s="54" t="str">
        <f>IF(ISBLANK('Prediction Log'!$N345), "", IF(Table3[[#This Row],[Home Team Covered Market]]=Games!H345, "Y", "N"))</f>
        <v/>
      </c>
      <c r="Y345" s="55" t="str">
        <f>IF(ISBLANK('Prediction Log'!$N345), "",IF('Prediction Log'!$J345='Prediction Log'!$M345, "Y", "N"))</f>
        <v/>
      </c>
      <c r="Z345" s="54" t="str">
        <f>IF(ISBLANK('Prediction Log'!$N345), "",IF('Prediction Log'!$I345&lt;&gt;'Prediction Log'!$M345, "N",IF(AND('Prediction Log'!$E345&gt;0, 'Prediction Log'!$P345&gt;'Prediction Log'!$E345, 'Prediction Log'!$I345='Prediction Log'!$C345), "Y", IF(AND('Prediction Log'!$E345&lt;0, 'Prediction Log'!$P345&lt;'Prediction Log'!$E345,'Prediction Log'!$I345='Prediction Log'!$B345 ), "Y", IF('Prediction Log'!$P345='Prediction Log'!$E345, "PUSH", "N")))))</f>
        <v/>
      </c>
      <c r="AA345" s="54" t="str">
        <f>IF(ISBLANK('Prediction Log'!$N345), "",IF(AND('Prediction Log'!$W345="Y", 'Prediction Log'!$X345="Y"), "Y", "N"))</f>
        <v/>
      </c>
      <c r="AB345" s="53" t="str">
        <f>IF(ISBLANK('Prediction Log'!$N345), "",IF('Prediction Log'!$D345&gt;0, 'Prediction Log'!$P345-'Prediction Log'!$D345, IF('Prediction Log'!$D345&lt;0, -'Prediction Log'!$P345+'Prediction Log'!$D345, "NA")))</f>
        <v/>
      </c>
      <c r="AC345" s="53" t="str">
        <f>IF(ISBLANK('Prediction Log'!$N345), "",ABS('Prediction Log'!$AB345))</f>
        <v/>
      </c>
      <c r="AD345" s="54" t="str">
        <f>IF(ISBLANK('Prediction Log'!$N345), "",IF('Prediction Log'!$E345&gt;0, 'Prediction Log'!$P345-'Prediction Log'!$E345, IF('Prediction Log'!$E345&lt;0, -'Prediction Log'!$P345+'Prediction Log'!$E345, "NA")))</f>
        <v/>
      </c>
      <c r="AE345" s="54" t="str">
        <f>IF(ISBLANK('Prediction Log'!$N345), "",ABS('Prediction Log'!$AD345))</f>
        <v/>
      </c>
    </row>
    <row r="346" spans="1:31" x14ac:dyDescent="0.45">
      <c r="A346" s="43" t="str">
        <f>IF(ISBLANK(Games!$B346), "",Games!A346)</f>
        <v/>
      </c>
      <c r="B346" s="43" t="str">
        <f>IF(ISBLANK(Games!$B346), "",Games!B346)</f>
        <v/>
      </c>
      <c r="C346" s="43" t="str">
        <f>IF(ISBLANK(Games!$B346), "",Games!C346)</f>
        <v/>
      </c>
      <c r="D346" s="44" t="str">
        <f>IF(ISBLANK(Games!$B346), "",Games!D346)</f>
        <v/>
      </c>
      <c r="E346" s="44" t="str">
        <f>IF(ISBLANK(Games!$B346), "",Games!E346)</f>
        <v/>
      </c>
      <c r="F346" s="45">
        <f>'Calc - Win Probability'!N346</f>
        <v>0</v>
      </c>
      <c r="G346" s="23" t="str">
        <f>Games!H346</f>
        <v/>
      </c>
      <c r="H346" s="46" t="str">
        <f>IF(ISBLANK(Games!B346), "", IF('Prediction Log'!$D346&lt;0, 'Prediction Log'!$B346, 'Prediction Log'!$C346))</f>
        <v/>
      </c>
      <c r="I346" s="47" t="str">
        <f>IF(ISBLANK(Games!$B346), "",Games!F346)</f>
        <v/>
      </c>
      <c r="J346" s="47" t="str">
        <f>IF('Prediction Log'!$F346&gt;0.5, 'Prediction Log'!$B346, IF('Prediction Log'!$F346&lt;0.5, 'Prediction Log'!$C346, "PICK"))</f>
        <v/>
      </c>
      <c r="K346" s="48" t="str">
        <f>IF(ISBLANK(Games!B346), "",IF('Prediction Log'!$J346='Prediction Log'!$B346, 'Prediction Log'!$F346, 1-'Prediction Log'!$F346))</f>
        <v/>
      </c>
      <c r="L346" s="49" t="str">
        <f>IF(ISBLANK(Games!$B346), "",Games!I346)</f>
        <v/>
      </c>
      <c r="M346" s="60" t="str">
        <f>IF(ISBLANK(Table3[[#This Row],[Home Final]]), "",IF(Table3[[#This Row],[Home Final]]&gt;Table3[[#This Row],[Away Final]],Table3[[#This Row],[Home]],Table3[[#This Row],[Away]]))</f>
        <v/>
      </c>
      <c r="N346" s="50"/>
      <c r="O346" s="50"/>
      <c r="P346" s="21" t="str">
        <f>IF(ISBLANK('Prediction Log'!$N346), "",'Prediction Log'!$O346-'Prediction Log'!$N346)</f>
        <v/>
      </c>
      <c r="Q346" s="51" t="str">
        <f>IF(ISBLANK('Prediction Log'!$N346), "",IF('Prediction Log'!$M346&lt;&gt;'Prediction Log'!$H346, "Y", IF(AND('Prediction Log'!$M346='Prediction Log'!$H346, ABS((-1*'Prediction Log'!$P346))&gt;ABS('Prediction Log'!$D346)), "Y", IF('Prediction Log'!$D346='Prediction Log'!$P346, "PUSH", "N"))))</f>
        <v/>
      </c>
      <c r="R346" s="52" t="str">
        <f>IF(ISBLANK('Prediction Log'!$N346), "",IF('Prediction Log'!$P346&lt;'Prediction Log'!$D346, "Y", IF('Prediction Log'!$P346='Prediction Log'!$D346, "PUSH", "N")))</f>
        <v/>
      </c>
      <c r="S346" s="52" t="str">
        <f>IF(ISBLANK('Prediction Log'!$N346), "",IF('Prediction Log'!$P346&lt;'Prediction Log'!$E346, "Y", IF('Prediction Log'!$P346='Prediction Log'!$E346, "PUSH", "N")))</f>
        <v/>
      </c>
      <c r="T346" s="53" t="str">
        <f>IF(ISBLANK('Prediction Log'!$N346),"",IF('Prediction Log'!$M346='Prediction Log'!$H346, "Y", "N"))</f>
        <v/>
      </c>
      <c r="U346" s="53" t="str">
        <f>Table3[[#This Row],[Home Team Covered Market]]</f>
        <v/>
      </c>
      <c r="V346" s="53" t="str">
        <f>IF(ISBLANK('Prediction Log'!$N346), "",IF(AND('Prediction Log'!$T346="Y", 'Prediction Log'!$U346="Y"), "Y", "N"))</f>
        <v/>
      </c>
      <c r="W346" s="54" t="str">
        <f>IF(ISBLANK('Prediction Log'!$N346),"",IF('Prediction Log'!$M346='Prediction Log'!$I346, "Y", "N"))</f>
        <v/>
      </c>
      <c r="X346" s="54" t="str">
        <f>IF(ISBLANK('Prediction Log'!$N346), "", IF(Table3[[#This Row],[Home Team Covered Market]]=Games!H346, "Y", "N"))</f>
        <v/>
      </c>
      <c r="Y346" s="55" t="str">
        <f>IF(ISBLANK('Prediction Log'!$N346), "",IF('Prediction Log'!$J346='Prediction Log'!$M346, "Y", "N"))</f>
        <v/>
      </c>
      <c r="Z346" s="54" t="str">
        <f>IF(ISBLANK('Prediction Log'!$N346), "",IF('Prediction Log'!$I346&lt;&gt;'Prediction Log'!$M346, "N",IF(AND('Prediction Log'!$E346&gt;0, 'Prediction Log'!$P346&gt;'Prediction Log'!$E346, 'Prediction Log'!$I346='Prediction Log'!$C346), "Y", IF(AND('Prediction Log'!$E346&lt;0, 'Prediction Log'!$P346&lt;'Prediction Log'!$E346,'Prediction Log'!$I346='Prediction Log'!$B346 ), "Y", IF('Prediction Log'!$P346='Prediction Log'!$E346, "PUSH", "N")))))</f>
        <v/>
      </c>
      <c r="AA346" s="54" t="str">
        <f>IF(ISBLANK('Prediction Log'!$N346), "",IF(AND('Prediction Log'!$W346="Y", 'Prediction Log'!$X346="Y"), "Y", "N"))</f>
        <v/>
      </c>
      <c r="AB346" s="53" t="str">
        <f>IF(ISBLANK('Prediction Log'!$N346), "",IF('Prediction Log'!$D346&gt;0, 'Prediction Log'!$P346-'Prediction Log'!$D346, IF('Prediction Log'!$D346&lt;0, -'Prediction Log'!$P346+'Prediction Log'!$D346, "NA")))</f>
        <v/>
      </c>
      <c r="AC346" s="53" t="str">
        <f>IF(ISBLANK('Prediction Log'!$N346), "",ABS('Prediction Log'!$AB346))</f>
        <v/>
      </c>
      <c r="AD346" s="54" t="str">
        <f>IF(ISBLANK('Prediction Log'!$N346), "",IF('Prediction Log'!$E346&gt;0, 'Prediction Log'!$P346-'Prediction Log'!$E346, IF('Prediction Log'!$E346&lt;0, -'Prediction Log'!$P346+'Prediction Log'!$E346, "NA")))</f>
        <v/>
      </c>
      <c r="AE346" s="54" t="str">
        <f>IF(ISBLANK('Prediction Log'!$N346), "",ABS('Prediction Log'!$AD346))</f>
        <v/>
      </c>
    </row>
    <row r="347" spans="1:31" x14ac:dyDescent="0.45">
      <c r="A347" s="56" t="str">
        <f>IF(ISBLANK(Games!$B347), "",Games!A347)</f>
        <v/>
      </c>
      <c r="B347" s="56" t="str">
        <f>IF(ISBLANK(Games!$B347), "",Games!B347)</f>
        <v/>
      </c>
      <c r="C347" s="56" t="str">
        <f>IF(ISBLANK(Games!$B347), "",Games!C347)</f>
        <v/>
      </c>
      <c r="D347" s="57" t="str">
        <f>IF(ISBLANK(Games!$B347), "",Games!D347)</f>
        <v/>
      </c>
      <c r="E347" s="57" t="str">
        <f>IF(ISBLANK(Games!$B347), "",Games!E347)</f>
        <v/>
      </c>
      <c r="F347" s="45">
        <f>'Calc - Win Probability'!N347</f>
        <v>0</v>
      </c>
      <c r="G347" s="23" t="str">
        <f>Games!H347</f>
        <v/>
      </c>
      <c r="H347" s="46" t="str">
        <f>IF(ISBLANK(Games!B347), "", IF('Prediction Log'!$D347&lt;0, 'Prediction Log'!$B347, 'Prediction Log'!$C347))</f>
        <v/>
      </c>
      <c r="I347" s="47" t="str">
        <f>IF(ISBLANK(Games!$B347), "",Games!F347)</f>
        <v/>
      </c>
      <c r="J347" s="47" t="str">
        <f>IF('Prediction Log'!$F347&gt;0.5, 'Prediction Log'!$B347, IF('Prediction Log'!$F347&lt;0.5, 'Prediction Log'!$C347, "PICK"))</f>
        <v/>
      </c>
      <c r="K347" s="48" t="str">
        <f>IF(ISBLANK(Games!B347), "",IF('Prediction Log'!$J347='Prediction Log'!$B347, 'Prediction Log'!$F347, 1-'Prediction Log'!$F347))</f>
        <v/>
      </c>
      <c r="L347" s="49" t="str">
        <f>IF(ISBLANK(Games!$B347), "",Games!I347)</f>
        <v/>
      </c>
      <c r="M347" s="60" t="str">
        <f>IF(ISBLANK(Table3[[#This Row],[Home Final]]), "",IF(Table3[[#This Row],[Home Final]]&gt;Table3[[#This Row],[Away Final]],Table3[[#This Row],[Home]],Table3[[#This Row],[Away]]))</f>
        <v/>
      </c>
      <c r="N347" s="50"/>
      <c r="O347" s="50"/>
      <c r="P347" s="21" t="str">
        <f>IF(ISBLANK('Prediction Log'!$N347), "",'Prediction Log'!$O347-'Prediction Log'!$N347)</f>
        <v/>
      </c>
      <c r="Q347" s="51" t="str">
        <f>IF(ISBLANK('Prediction Log'!$N347), "",IF('Prediction Log'!$M347&lt;&gt;'Prediction Log'!$H347, "Y", IF(AND('Prediction Log'!$M347='Prediction Log'!$H347, ABS((-1*'Prediction Log'!$P347))&gt;ABS('Prediction Log'!$D347)), "Y", IF('Prediction Log'!$D347='Prediction Log'!$P347, "PUSH", "N"))))</f>
        <v/>
      </c>
      <c r="R347" s="52" t="str">
        <f>IF(ISBLANK('Prediction Log'!$N347), "",IF('Prediction Log'!$P347&lt;'Prediction Log'!$D347, "Y", IF('Prediction Log'!$P347='Prediction Log'!$D347, "PUSH", "N")))</f>
        <v/>
      </c>
      <c r="S347" s="52" t="str">
        <f>IF(ISBLANK('Prediction Log'!$N347), "",IF('Prediction Log'!$P347&lt;'Prediction Log'!$E347, "Y", IF('Prediction Log'!$P347='Prediction Log'!$E347, "PUSH", "N")))</f>
        <v/>
      </c>
      <c r="T347" s="53" t="str">
        <f>IF(ISBLANK('Prediction Log'!$N347),"",IF('Prediction Log'!$M347='Prediction Log'!$H347, "Y", "N"))</f>
        <v/>
      </c>
      <c r="U347" s="53" t="str">
        <f>Table3[[#This Row],[Home Team Covered Market]]</f>
        <v/>
      </c>
      <c r="V347" s="53" t="str">
        <f>IF(ISBLANK('Prediction Log'!$N347), "",IF(AND('Prediction Log'!$T347="Y", 'Prediction Log'!$U347="Y"), "Y", "N"))</f>
        <v/>
      </c>
      <c r="W347" s="54" t="str">
        <f>IF(ISBLANK('Prediction Log'!$N347),"",IF('Prediction Log'!$M347='Prediction Log'!$I347, "Y", "N"))</f>
        <v/>
      </c>
      <c r="X347" s="54" t="str">
        <f>IF(ISBLANK('Prediction Log'!$N347), "", IF(Table3[[#This Row],[Home Team Covered Market]]=Games!H347, "Y", "N"))</f>
        <v/>
      </c>
      <c r="Y347" s="55" t="str">
        <f>IF(ISBLANK('Prediction Log'!$N347), "",IF('Prediction Log'!$J347='Prediction Log'!$M347, "Y", "N"))</f>
        <v/>
      </c>
      <c r="Z347" s="54" t="str">
        <f>IF(ISBLANK('Prediction Log'!$N347), "",IF('Prediction Log'!$I347&lt;&gt;'Prediction Log'!$M347, "N",IF(AND('Prediction Log'!$E347&gt;0, 'Prediction Log'!$P347&gt;'Prediction Log'!$E347, 'Prediction Log'!$I347='Prediction Log'!$C347), "Y", IF(AND('Prediction Log'!$E347&lt;0, 'Prediction Log'!$P347&lt;'Prediction Log'!$E347,'Prediction Log'!$I347='Prediction Log'!$B347 ), "Y", IF('Prediction Log'!$P347='Prediction Log'!$E347, "PUSH", "N")))))</f>
        <v/>
      </c>
      <c r="AA347" s="54" t="str">
        <f>IF(ISBLANK('Prediction Log'!$N347), "",IF(AND('Prediction Log'!$W347="Y", 'Prediction Log'!$X347="Y"), "Y", "N"))</f>
        <v/>
      </c>
      <c r="AB347" s="53" t="str">
        <f>IF(ISBLANK('Prediction Log'!$N347), "",IF('Prediction Log'!$D347&gt;0, 'Prediction Log'!$P347-'Prediction Log'!$D347, IF('Prediction Log'!$D347&lt;0, -'Prediction Log'!$P347+'Prediction Log'!$D347, "NA")))</f>
        <v/>
      </c>
      <c r="AC347" s="53" t="str">
        <f>IF(ISBLANK('Prediction Log'!$N347), "",ABS('Prediction Log'!$AB347))</f>
        <v/>
      </c>
      <c r="AD347" s="54" t="str">
        <f>IF(ISBLANK('Prediction Log'!$N347), "",IF('Prediction Log'!$E347&gt;0, 'Prediction Log'!$P347-'Prediction Log'!$E347, IF('Prediction Log'!$E347&lt;0, -'Prediction Log'!$P347+'Prediction Log'!$E347, "NA")))</f>
        <v/>
      </c>
      <c r="AE347" s="54" t="str">
        <f>IF(ISBLANK('Prediction Log'!$N347), "",ABS('Prediction Log'!$AD347))</f>
        <v/>
      </c>
    </row>
    <row r="348" spans="1:31" x14ac:dyDescent="0.45">
      <c r="A348" s="43" t="str">
        <f>IF(ISBLANK(Games!$B348), "",Games!A348)</f>
        <v/>
      </c>
      <c r="B348" s="43" t="str">
        <f>IF(ISBLANK(Games!$B348), "",Games!B348)</f>
        <v/>
      </c>
      <c r="C348" s="43" t="str">
        <f>IF(ISBLANK(Games!$B348), "",Games!C348)</f>
        <v/>
      </c>
      <c r="D348" s="44" t="str">
        <f>IF(ISBLANK(Games!$B348), "",Games!D348)</f>
        <v/>
      </c>
      <c r="E348" s="44" t="str">
        <f>IF(ISBLANK(Games!$B348), "",Games!E348)</f>
        <v/>
      </c>
      <c r="F348" s="45">
        <f>'Calc - Win Probability'!N348</f>
        <v>0</v>
      </c>
      <c r="G348" s="23" t="str">
        <f>Games!H348</f>
        <v/>
      </c>
      <c r="H348" s="46" t="str">
        <f>IF(ISBLANK(Games!B348), "", IF('Prediction Log'!$D348&lt;0, 'Prediction Log'!$B348, 'Prediction Log'!$C348))</f>
        <v/>
      </c>
      <c r="I348" s="47" t="str">
        <f>IF(ISBLANK(Games!$B348), "",Games!F348)</f>
        <v/>
      </c>
      <c r="J348" s="47" t="str">
        <f>IF('Prediction Log'!$F348&gt;0.5, 'Prediction Log'!$B348, IF('Prediction Log'!$F348&lt;0.5, 'Prediction Log'!$C348, "PICK"))</f>
        <v/>
      </c>
      <c r="K348" s="48" t="str">
        <f>IF(ISBLANK(Games!B348), "",IF('Prediction Log'!$J348='Prediction Log'!$B348, 'Prediction Log'!$F348, 1-'Prediction Log'!$F348))</f>
        <v/>
      </c>
      <c r="L348" s="49" t="str">
        <f>IF(ISBLANK(Games!$B348), "",Games!I348)</f>
        <v/>
      </c>
      <c r="M348" s="60" t="str">
        <f>IF(ISBLANK(Table3[[#This Row],[Home Final]]), "",IF(Table3[[#This Row],[Home Final]]&gt;Table3[[#This Row],[Away Final]],Table3[[#This Row],[Home]],Table3[[#This Row],[Away]]))</f>
        <v/>
      </c>
      <c r="N348" s="50"/>
      <c r="O348" s="50"/>
      <c r="P348" s="21" t="str">
        <f>IF(ISBLANK('Prediction Log'!$N348), "",'Prediction Log'!$O348-'Prediction Log'!$N348)</f>
        <v/>
      </c>
      <c r="Q348" s="51" t="str">
        <f>IF(ISBLANK('Prediction Log'!$N348), "",IF('Prediction Log'!$M348&lt;&gt;'Prediction Log'!$H348, "Y", IF(AND('Prediction Log'!$M348='Prediction Log'!$H348, ABS((-1*'Prediction Log'!$P348))&gt;ABS('Prediction Log'!$D348)), "Y", IF('Prediction Log'!$D348='Prediction Log'!$P348, "PUSH", "N"))))</f>
        <v/>
      </c>
      <c r="R348" s="52" t="str">
        <f>IF(ISBLANK('Prediction Log'!$N348), "",IF('Prediction Log'!$P348&lt;'Prediction Log'!$D348, "Y", IF('Prediction Log'!$P348='Prediction Log'!$D348, "PUSH", "N")))</f>
        <v/>
      </c>
      <c r="S348" s="52" t="str">
        <f>IF(ISBLANK('Prediction Log'!$N348), "",IF('Prediction Log'!$P348&lt;'Prediction Log'!$E348, "Y", IF('Prediction Log'!$P348='Prediction Log'!$E348, "PUSH", "N")))</f>
        <v/>
      </c>
      <c r="T348" s="53" t="str">
        <f>IF(ISBLANK('Prediction Log'!$N348),"",IF('Prediction Log'!$M348='Prediction Log'!$H348, "Y", "N"))</f>
        <v/>
      </c>
      <c r="U348" s="53" t="str">
        <f>Table3[[#This Row],[Home Team Covered Market]]</f>
        <v/>
      </c>
      <c r="V348" s="53" t="str">
        <f>IF(ISBLANK('Prediction Log'!$N348), "",IF(AND('Prediction Log'!$T348="Y", 'Prediction Log'!$U348="Y"), "Y", "N"))</f>
        <v/>
      </c>
      <c r="W348" s="54" t="str">
        <f>IF(ISBLANK('Prediction Log'!$N348),"",IF('Prediction Log'!$M348='Prediction Log'!$I348, "Y", "N"))</f>
        <v/>
      </c>
      <c r="X348" s="54" t="str">
        <f>IF(ISBLANK('Prediction Log'!$N348), "", IF(Table3[[#This Row],[Home Team Covered Market]]=Games!H348, "Y", "N"))</f>
        <v/>
      </c>
      <c r="Y348" s="55" t="str">
        <f>IF(ISBLANK('Prediction Log'!$N348), "",IF('Prediction Log'!$J348='Prediction Log'!$M348, "Y", "N"))</f>
        <v/>
      </c>
      <c r="Z348" s="54" t="str">
        <f>IF(ISBLANK('Prediction Log'!$N348), "",IF('Prediction Log'!$I348&lt;&gt;'Prediction Log'!$M348, "N",IF(AND('Prediction Log'!$E348&gt;0, 'Prediction Log'!$P348&gt;'Prediction Log'!$E348, 'Prediction Log'!$I348='Prediction Log'!$C348), "Y", IF(AND('Prediction Log'!$E348&lt;0, 'Prediction Log'!$P348&lt;'Prediction Log'!$E348,'Prediction Log'!$I348='Prediction Log'!$B348 ), "Y", IF('Prediction Log'!$P348='Prediction Log'!$E348, "PUSH", "N")))))</f>
        <v/>
      </c>
      <c r="AA348" s="54" t="str">
        <f>IF(ISBLANK('Prediction Log'!$N348), "",IF(AND('Prediction Log'!$W348="Y", 'Prediction Log'!$X348="Y"), "Y", "N"))</f>
        <v/>
      </c>
      <c r="AB348" s="53" t="str">
        <f>IF(ISBLANK('Prediction Log'!$N348), "",IF('Prediction Log'!$D348&gt;0, 'Prediction Log'!$P348-'Prediction Log'!$D348, IF('Prediction Log'!$D348&lt;0, -'Prediction Log'!$P348+'Prediction Log'!$D348, "NA")))</f>
        <v/>
      </c>
      <c r="AC348" s="53" t="str">
        <f>IF(ISBLANK('Prediction Log'!$N348), "",ABS('Prediction Log'!$AB348))</f>
        <v/>
      </c>
      <c r="AD348" s="54" t="str">
        <f>IF(ISBLANK('Prediction Log'!$N348), "",IF('Prediction Log'!$E348&gt;0, 'Prediction Log'!$P348-'Prediction Log'!$E348, IF('Prediction Log'!$E348&lt;0, -'Prediction Log'!$P348+'Prediction Log'!$E348, "NA")))</f>
        <v/>
      </c>
      <c r="AE348" s="54" t="str">
        <f>IF(ISBLANK('Prediction Log'!$N348), "",ABS('Prediction Log'!$AD348))</f>
        <v/>
      </c>
    </row>
    <row r="349" spans="1:31" x14ac:dyDescent="0.45">
      <c r="A349" s="56" t="str">
        <f>IF(ISBLANK(Games!$B349), "",Games!A349)</f>
        <v/>
      </c>
      <c r="B349" s="56" t="str">
        <f>IF(ISBLANK(Games!$B349), "",Games!B349)</f>
        <v/>
      </c>
      <c r="C349" s="56" t="str">
        <f>IF(ISBLANK(Games!$B349), "",Games!C349)</f>
        <v/>
      </c>
      <c r="D349" s="57" t="str">
        <f>IF(ISBLANK(Games!$B349), "",Games!D349)</f>
        <v/>
      </c>
      <c r="E349" s="57" t="str">
        <f>IF(ISBLANK(Games!$B349), "",Games!E349)</f>
        <v/>
      </c>
      <c r="F349" s="45">
        <f>'Calc - Win Probability'!N349</f>
        <v>0</v>
      </c>
      <c r="G349" s="23" t="str">
        <f>Games!H349</f>
        <v/>
      </c>
      <c r="H349" s="46" t="str">
        <f>IF(ISBLANK(Games!B349), "", IF('Prediction Log'!$D349&lt;0, 'Prediction Log'!$B349, 'Prediction Log'!$C349))</f>
        <v/>
      </c>
      <c r="I349" s="47" t="str">
        <f>IF(ISBLANK(Games!$B349), "",Games!F349)</f>
        <v/>
      </c>
      <c r="J349" s="47" t="str">
        <f>IF('Prediction Log'!$F349&gt;0.5, 'Prediction Log'!$B349, IF('Prediction Log'!$F349&lt;0.5, 'Prediction Log'!$C349, "PICK"))</f>
        <v/>
      </c>
      <c r="K349" s="48" t="str">
        <f>IF(ISBLANK(Games!B349), "",IF('Prediction Log'!$J349='Prediction Log'!$B349, 'Prediction Log'!$F349, 1-'Prediction Log'!$F349))</f>
        <v/>
      </c>
      <c r="L349" s="49" t="str">
        <f>IF(ISBLANK(Games!$B349), "",Games!I349)</f>
        <v/>
      </c>
      <c r="M349" s="60" t="str">
        <f>IF(ISBLANK(Table3[[#This Row],[Home Final]]), "",IF(Table3[[#This Row],[Home Final]]&gt;Table3[[#This Row],[Away Final]],Table3[[#This Row],[Home]],Table3[[#This Row],[Away]]))</f>
        <v/>
      </c>
      <c r="N349" s="50"/>
      <c r="O349" s="50"/>
      <c r="P349" s="21" t="str">
        <f>IF(ISBLANK('Prediction Log'!$N349), "",'Prediction Log'!$O349-'Prediction Log'!$N349)</f>
        <v/>
      </c>
      <c r="Q349" s="51" t="str">
        <f>IF(ISBLANK('Prediction Log'!$N349), "",IF('Prediction Log'!$M349&lt;&gt;'Prediction Log'!$H349, "Y", IF(AND('Prediction Log'!$M349='Prediction Log'!$H349, ABS((-1*'Prediction Log'!$P349))&gt;ABS('Prediction Log'!$D349)), "Y", IF('Prediction Log'!$D349='Prediction Log'!$P349, "PUSH", "N"))))</f>
        <v/>
      </c>
      <c r="R349" s="52" t="str">
        <f>IF(ISBLANK('Prediction Log'!$N349), "",IF('Prediction Log'!$P349&lt;'Prediction Log'!$D349, "Y", IF('Prediction Log'!$P349='Prediction Log'!$D349, "PUSH", "N")))</f>
        <v/>
      </c>
      <c r="S349" s="52" t="str">
        <f>IF(ISBLANK('Prediction Log'!$N349), "",IF('Prediction Log'!$P349&lt;'Prediction Log'!$E349, "Y", IF('Prediction Log'!$P349='Prediction Log'!$E349, "PUSH", "N")))</f>
        <v/>
      </c>
      <c r="T349" s="53" t="str">
        <f>IF(ISBLANK('Prediction Log'!$N349),"",IF('Prediction Log'!$M349='Prediction Log'!$H349, "Y", "N"))</f>
        <v/>
      </c>
      <c r="U349" s="53" t="str">
        <f>Table3[[#This Row],[Home Team Covered Market]]</f>
        <v/>
      </c>
      <c r="V349" s="53" t="str">
        <f>IF(ISBLANK('Prediction Log'!$N349), "",IF(AND('Prediction Log'!$T349="Y", 'Prediction Log'!$U349="Y"), "Y", "N"))</f>
        <v/>
      </c>
      <c r="W349" s="54" t="str">
        <f>IF(ISBLANK('Prediction Log'!$N349),"",IF('Prediction Log'!$M349='Prediction Log'!$I349, "Y", "N"))</f>
        <v/>
      </c>
      <c r="X349" s="54" t="str">
        <f>IF(ISBLANK('Prediction Log'!$N349), "", IF(Table3[[#This Row],[Home Team Covered Market]]=Games!H349, "Y", "N"))</f>
        <v/>
      </c>
      <c r="Y349" s="55" t="str">
        <f>IF(ISBLANK('Prediction Log'!$N349), "",IF('Prediction Log'!$J349='Prediction Log'!$M349, "Y", "N"))</f>
        <v/>
      </c>
      <c r="Z349" s="54" t="str">
        <f>IF(ISBLANK('Prediction Log'!$N349), "",IF('Prediction Log'!$I349&lt;&gt;'Prediction Log'!$M349, "N",IF(AND('Prediction Log'!$E349&gt;0, 'Prediction Log'!$P349&gt;'Prediction Log'!$E349, 'Prediction Log'!$I349='Prediction Log'!$C349), "Y", IF(AND('Prediction Log'!$E349&lt;0, 'Prediction Log'!$P349&lt;'Prediction Log'!$E349,'Prediction Log'!$I349='Prediction Log'!$B349 ), "Y", IF('Prediction Log'!$P349='Prediction Log'!$E349, "PUSH", "N")))))</f>
        <v/>
      </c>
      <c r="AA349" s="54" t="str">
        <f>IF(ISBLANK('Prediction Log'!$N349), "",IF(AND('Prediction Log'!$W349="Y", 'Prediction Log'!$X349="Y"), "Y", "N"))</f>
        <v/>
      </c>
      <c r="AB349" s="53" t="str">
        <f>IF(ISBLANK('Prediction Log'!$N349), "",IF('Prediction Log'!$D349&gt;0, 'Prediction Log'!$P349-'Prediction Log'!$D349, IF('Prediction Log'!$D349&lt;0, -'Prediction Log'!$P349+'Prediction Log'!$D349, "NA")))</f>
        <v/>
      </c>
      <c r="AC349" s="53" t="str">
        <f>IF(ISBLANK('Prediction Log'!$N349), "",ABS('Prediction Log'!$AB349))</f>
        <v/>
      </c>
      <c r="AD349" s="54" t="str">
        <f>IF(ISBLANK('Prediction Log'!$N349), "",IF('Prediction Log'!$E349&gt;0, 'Prediction Log'!$P349-'Prediction Log'!$E349, IF('Prediction Log'!$E349&lt;0, -'Prediction Log'!$P349+'Prediction Log'!$E349, "NA")))</f>
        <v/>
      </c>
      <c r="AE349" s="54" t="str">
        <f>IF(ISBLANK('Prediction Log'!$N349), "",ABS('Prediction Log'!$AD349))</f>
        <v/>
      </c>
    </row>
    <row r="350" spans="1:31" x14ac:dyDescent="0.45">
      <c r="A350" s="43" t="str">
        <f>IF(ISBLANK(Games!$B350), "",Games!A350)</f>
        <v/>
      </c>
      <c r="B350" s="43" t="str">
        <f>IF(ISBLANK(Games!$B350), "",Games!B350)</f>
        <v/>
      </c>
      <c r="C350" s="43" t="str">
        <f>IF(ISBLANK(Games!$B350), "",Games!C350)</f>
        <v/>
      </c>
      <c r="D350" s="44" t="str">
        <f>IF(ISBLANK(Games!$B350), "",Games!D350)</f>
        <v/>
      </c>
      <c r="E350" s="44" t="str">
        <f>IF(ISBLANK(Games!$B350), "",Games!E350)</f>
        <v/>
      </c>
      <c r="F350" s="45">
        <f>'Calc - Win Probability'!N350</f>
        <v>0</v>
      </c>
      <c r="G350" s="23" t="str">
        <f>Games!H350</f>
        <v/>
      </c>
      <c r="H350" s="46" t="str">
        <f>IF(ISBLANK(Games!B350), "", IF('Prediction Log'!$D350&lt;0, 'Prediction Log'!$B350, 'Prediction Log'!$C350))</f>
        <v/>
      </c>
      <c r="I350" s="47" t="str">
        <f>IF(ISBLANK(Games!$B350), "",Games!F350)</f>
        <v/>
      </c>
      <c r="J350" s="47" t="str">
        <f>IF('Prediction Log'!$F350&gt;0.5, 'Prediction Log'!$B350, IF('Prediction Log'!$F350&lt;0.5, 'Prediction Log'!$C350, "PICK"))</f>
        <v/>
      </c>
      <c r="K350" s="48" t="str">
        <f>IF(ISBLANK(Games!B350), "",IF('Prediction Log'!$J350='Prediction Log'!$B350, 'Prediction Log'!$F350, 1-'Prediction Log'!$F350))</f>
        <v/>
      </c>
      <c r="L350" s="49" t="str">
        <f>IF(ISBLANK(Games!$B350), "",Games!I350)</f>
        <v/>
      </c>
      <c r="M350" s="60" t="str">
        <f>IF(ISBLANK(Table3[[#This Row],[Home Final]]), "",IF(Table3[[#This Row],[Home Final]]&gt;Table3[[#This Row],[Away Final]],Table3[[#This Row],[Home]],Table3[[#This Row],[Away]]))</f>
        <v/>
      </c>
      <c r="N350" s="50"/>
      <c r="O350" s="50"/>
      <c r="P350" s="21" t="str">
        <f>IF(ISBLANK('Prediction Log'!$N350), "",'Prediction Log'!$O350-'Prediction Log'!$N350)</f>
        <v/>
      </c>
      <c r="Q350" s="51" t="str">
        <f>IF(ISBLANK('Prediction Log'!$N350), "",IF('Prediction Log'!$M350&lt;&gt;'Prediction Log'!$H350, "Y", IF(AND('Prediction Log'!$M350='Prediction Log'!$H350, ABS((-1*'Prediction Log'!$P350))&gt;ABS('Prediction Log'!$D350)), "Y", IF('Prediction Log'!$D350='Prediction Log'!$P350, "PUSH", "N"))))</f>
        <v/>
      </c>
      <c r="R350" s="52" t="str">
        <f>IF(ISBLANK('Prediction Log'!$N350), "",IF('Prediction Log'!$P350&lt;'Prediction Log'!$D350, "Y", IF('Prediction Log'!$P350='Prediction Log'!$D350, "PUSH", "N")))</f>
        <v/>
      </c>
      <c r="S350" s="52" t="str">
        <f>IF(ISBLANK('Prediction Log'!$N350), "",IF('Prediction Log'!$P350&lt;'Prediction Log'!$E350, "Y", IF('Prediction Log'!$P350='Prediction Log'!$E350, "PUSH", "N")))</f>
        <v/>
      </c>
      <c r="T350" s="53" t="str">
        <f>IF(ISBLANK('Prediction Log'!$N350),"",IF('Prediction Log'!$M350='Prediction Log'!$H350, "Y", "N"))</f>
        <v/>
      </c>
      <c r="U350" s="53" t="str">
        <f>Table3[[#This Row],[Home Team Covered Market]]</f>
        <v/>
      </c>
      <c r="V350" s="53" t="str">
        <f>IF(ISBLANK('Prediction Log'!$N350), "",IF(AND('Prediction Log'!$T350="Y", 'Prediction Log'!$U350="Y"), "Y", "N"))</f>
        <v/>
      </c>
      <c r="W350" s="54" t="str">
        <f>IF(ISBLANK('Prediction Log'!$N350),"",IF('Prediction Log'!$M350='Prediction Log'!$I350, "Y", "N"))</f>
        <v/>
      </c>
      <c r="X350" s="54" t="str">
        <f>IF(ISBLANK('Prediction Log'!$N350), "", IF(Table3[[#This Row],[Home Team Covered Market]]=Games!H350, "Y", "N"))</f>
        <v/>
      </c>
      <c r="Y350" s="55" t="str">
        <f>IF(ISBLANK('Prediction Log'!$N350), "",IF('Prediction Log'!$J350='Prediction Log'!$M350, "Y", "N"))</f>
        <v/>
      </c>
      <c r="Z350" s="54" t="str">
        <f>IF(ISBLANK('Prediction Log'!$N350), "",IF('Prediction Log'!$I350&lt;&gt;'Prediction Log'!$M350, "N",IF(AND('Prediction Log'!$E350&gt;0, 'Prediction Log'!$P350&gt;'Prediction Log'!$E350, 'Prediction Log'!$I350='Prediction Log'!$C350), "Y", IF(AND('Prediction Log'!$E350&lt;0, 'Prediction Log'!$P350&lt;'Prediction Log'!$E350,'Prediction Log'!$I350='Prediction Log'!$B350 ), "Y", IF('Prediction Log'!$P350='Prediction Log'!$E350, "PUSH", "N")))))</f>
        <v/>
      </c>
      <c r="AA350" s="54" t="str">
        <f>IF(ISBLANK('Prediction Log'!$N350), "",IF(AND('Prediction Log'!$W350="Y", 'Prediction Log'!$X350="Y"), "Y", "N"))</f>
        <v/>
      </c>
      <c r="AB350" s="53" t="str">
        <f>IF(ISBLANK('Prediction Log'!$N350), "",IF('Prediction Log'!$D350&gt;0, 'Prediction Log'!$P350-'Prediction Log'!$D350, IF('Prediction Log'!$D350&lt;0, -'Prediction Log'!$P350+'Prediction Log'!$D350, "NA")))</f>
        <v/>
      </c>
      <c r="AC350" s="53" t="str">
        <f>IF(ISBLANK('Prediction Log'!$N350), "",ABS('Prediction Log'!$AB350))</f>
        <v/>
      </c>
      <c r="AD350" s="54" t="str">
        <f>IF(ISBLANK('Prediction Log'!$N350), "",IF('Prediction Log'!$E350&gt;0, 'Prediction Log'!$P350-'Prediction Log'!$E350, IF('Prediction Log'!$E350&lt;0, -'Prediction Log'!$P350+'Prediction Log'!$E350, "NA")))</f>
        <v/>
      </c>
      <c r="AE350" s="54" t="str">
        <f>IF(ISBLANK('Prediction Log'!$N350), "",ABS('Prediction Log'!$AD350))</f>
        <v/>
      </c>
    </row>
    <row r="351" spans="1:31" x14ac:dyDescent="0.45">
      <c r="A351" s="56" t="str">
        <f>IF(ISBLANK(Games!$B351), "",Games!A351)</f>
        <v/>
      </c>
      <c r="B351" s="56" t="str">
        <f>IF(ISBLANK(Games!$B351), "",Games!B351)</f>
        <v/>
      </c>
      <c r="C351" s="56" t="str">
        <f>IF(ISBLANK(Games!$B351), "",Games!C351)</f>
        <v/>
      </c>
      <c r="D351" s="57" t="str">
        <f>IF(ISBLANK(Games!$B351), "",Games!D351)</f>
        <v/>
      </c>
      <c r="E351" s="57" t="str">
        <f>IF(ISBLANK(Games!$B351), "",Games!E351)</f>
        <v/>
      </c>
      <c r="F351" s="45">
        <f>'Calc - Win Probability'!N351</f>
        <v>0</v>
      </c>
      <c r="G351" s="23" t="str">
        <f>Games!H351</f>
        <v/>
      </c>
      <c r="H351" s="46" t="str">
        <f>IF(ISBLANK(Games!B351), "", IF('Prediction Log'!$D351&lt;0, 'Prediction Log'!$B351, 'Prediction Log'!$C351))</f>
        <v/>
      </c>
      <c r="I351" s="47" t="str">
        <f>IF(ISBLANK(Games!$B351), "",Games!F351)</f>
        <v/>
      </c>
      <c r="J351" s="47" t="str">
        <f>IF('Prediction Log'!$F351&gt;0.5, 'Prediction Log'!$B351, IF('Prediction Log'!$F351&lt;0.5, 'Prediction Log'!$C351, "PICK"))</f>
        <v/>
      </c>
      <c r="K351" s="48" t="str">
        <f>IF(ISBLANK(Games!B351), "",IF('Prediction Log'!$J351='Prediction Log'!$B351, 'Prediction Log'!$F351, 1-'Prediction Log'!$F351))</f>
        <v/>
      </c>
      <c r="L351" s="49" t="str">
        <f>IF(ISBLANK(Games!$B351), "",Games!I351)</f>
        <v/>
      </c>
      <c r="M351" s="60" t="str">
        <f>IF(ISBLANK(Table3[[#This Row],[Home Final]]), "",IF(Table3[[#This Row],[Home Final]]&gt;Table3[[#This Row],[Away Final]],Table3[[#This Row],[Home]],Table3[[#This Row],[Away]]))</f>
        <v/>
      </c>
      <c r="N351" s="50"/>
      <c r="O351" s="50"/>
      <c r="P351" s="21" t="str">
        <f>IF(ISBLANK('Prediction Log'!$N351), "",'Prediction Log'!$O351-'Prediction Log'!$N351)</f>
        <v/>
      </c>
      <c r="Q351" s="51" t="str">
        <f>IF(ISBLANK('Prediction Log'!$N351), "",IF('Prediction Log'!$M351&lt;&gt;'Prediction Log'!$H351, "Y", IF(AND('Prediction Log'!$M351='Prediction Log'!$H351, ABS((-1*'Prediction Log'!$P351))&gt;ABS('Prediction Log'!$D351)), "Y", IF('Prediction Log'!$D351='Prediction Log'!$P351, "PUSH", "N"))))</f>
        <v/>
      </c>
      <c r="R351" s="52" t="str">
        <f>IF(ISBLANK('Prediction Log'!$N351), "",IF('Prediction Log'!$P351&lt;'Prediction Log'!$D351, "Y", IF('Prediction Log'!$P351='Prediction Log'!$D351, "PUSH", "N")))</f>
        <v/>
      </c>
      <c r="S351" s="52" t="str">
        <f>IF(ISBLANK('Prediction Log'!$N351), "",IF('Prediction Log'!$P351&lt;'Prediction Log'!$E351, "Y", IF('Prediction Log'!$P351='Prediction Log'!$E351, "PUSH", "N")))</f>
        <v/>
      </c>
      <c r="T351" s="53" t="str">
        <f>IF(ISBLANK('Prediction Log'!$N351),"",IF('Prediction Log'!$M351='Prediction Log'!$H351, "Y", "N"))</f>
        <v/>
      </c>
      <c r="U351" s="53" t="str">
        <f>Table3[[#This Row],[Home Team Covered Market]]</f>
        <v/>
      </c>
      <c r="V351" s="53" t="str">
        <f>IF(ISBLANK('Prediction Log'!$N351), "",IF(AND('Prediction Log'!$T351="Y", 'Prediction Log'!$U351="Y"), "Y", "N"))</f>
        <v/>
      </c>
      <c r="W351" s="54" t="str">
        <f>IF(ISBLANK('Prediction Log'!$N351),"",IF('Prediction Log'!$M351='Prediction Log'!$I351, "Y", "N"))</f>
        <v/>
      </c>
      <c r="X351" s="54" t="str">
        <f>IF(ISBLANK('Prediction Log'!$N351), "", IF(Table3[[#This Row],[Home Team Covered Market]]=Games!H351, "Y", "N"))</f>
        <v/>
      </c>
      <c r="Y351" s="55" t="str">
        <f>IF(ISBLANK('Prediction Log'!$N351), "",IF('Prediction Log'!$J351='Prediction Log'!$M351, "Y", "N"))</f>
        <v/>
      </c>
      <c r="Z351" s="54" t="str">
        <f>IF(ISBLANK('Prediction Log'!$N351), "",IF('Prediction Log'!$I351&lt;&gt;'Prediction Log'!$M351, "N",IF(AND('Prediction Log'!$E351&gt;0, 'Prediction Log'!$P351&gt;'Prediction Log'!$E351, 'Prediction Log'!$I351='Prediction Log'!$C351), "Y", IF(AND('Prediction Log'!$E351&lt;0, 'Prediction Log'!$P351&lt;'Prediction Log'!$E351,'Prediction Log'!$I351='Prediction Log'!$B351 ), "Y", IF('Prediction Log'!$P351='Prediction Log'!$E351, "PUSH", "N")))))</f>
        <v/>
      </c>
      <c r="AA351" s="54" t="str">
        <f>IF(ISBLANK('Prediction Log'!$N351), "",IF(AND('Prediction Log'!$W351="Y", 'Prediction Log'!$X351="Y"), "Y", "N"))</f>
        <v/>
      </c>
      <c r="AB351" s="53" t="str">
        <f>IF(ISBLANK('Prediction Log'!$N351), "",IF('Prediction Log'!$D351&gt;0, 'Prediction Log'!$P351-'Prediction Log'!$D351, IF('Prediction Log'!$D351&lt;0, -'Prediction Log'!$P351+'Prediction Log'!$D351, "NA")))</f>
        <v/>
      </c>
      <c r="AC351" s="53" t="str">
        <f>IF(ISBLANK('Prediction Log'!$N351), "",ABS('Prediction Log'!$AB351))</f>
        <v/>
      </c>
      <c r="AD351" s="54" t="str">
        <f>IF(ISBLANK('Prediction Log'!$N351), "",IF('Prediction Log'!$E351&gt;0, 'Prediction Log'!$P351-'Prediction Log'!$E351, IF('Prediction Log'!$E351&lt;0, -'Prediction Log'!$P351+'Prediction Log'!$E351, "NA")))</f>
        <v/>
      </c>
      <c r="AE351" s="54" t="str">
        <f>IF(ISBLANK('Prediction Log'!$N351), "",ABS('Prediction Log'!$AD351))</f>
        <v/>
      </c>
    </row>
    <row r="352" spans="1:31" x14ac:dyDescent="0.45">
      <c r="A352" s="43" t="str">
        <f>IF(ISBLANK(Games!$B352), "",Games!A352)</f>
        <v/>
      </c>
      <c r="B352" s="43" t="str">
        <f>IF(ISBLANK(Games!$B352), "",Games!B352)</f>
        <v/>
      </c>
      <c r="C352" s="43" t="str">
        <f>IF(ISBLANK(Games!$B352), "",Games!C352)</f>
        <v/>
      </c>
      <c r="D352" s="44" t="str">
        <f>IF(ISBLANK(Games!$B352), "",Games!D352)</f>
        <v/>
      </c>
      <c r="E352" s="44" t="str">
        <f>IF(ISBLANK(Games!$B352), "",Games!E352)</f>
        <v/>
      </c>
      <c r="F352" s="45">
        <f>'Calc - Win Probability'!N352</f>
        <v>0</v>
      </c>
      <c r="G352" s="23" t="str">
        <f>Games!H352</f>
        <v/>
      </c>
      <c r="H352" s="46" t="str">
        <f>IF(ISBLANK(Games!B352), "", IF('Prediction Log'!$D352&lt;0, 'Prediction Log'!$B352, 'Prediction Log'!$C352))</f>
        <v/>
      </c>
      <c r="I352" s="47" t="str">
        <f>IF(ISBLANK(Games!$B352), "",Games!F352)</f>
        <v/>
      </c>
      <c r="J352" s="47" t="str">
        <f>IF('Prediction Log'!$F352&gt;0.5, 'Prediction Log'!$B352, IF('Prediction Log'!$F352&lt;0.5, 'Prediction Log'!$C352, "PICK"))</f>
        <v/>
      </c>
      <c r="K352" s="48" t="str">
        <f>IF(ISBLANK(Games!B352), "",IF('Prediction Log'!$J352='Prediction Log'!$B352, 'Prediction Log'!$F352, 1-'Prediction Log'!$F352))</f>
        <v/>
      </c>
      <c r="L352" s="49" t="str">
        <f>IF(ISBLANK(Games!$B352), "",Games!I352)</f>
        <v/>
      </c>
      <c r="M352" s="60" t="str">
        <f>IF(ISBLANK(Table3[[#This Row],[Home Final]]), "",IF(Table3[[#This Row],[Home Final]]&gt;Table3[[#This Row],[Away Final]],Table3[[#This Row],[Home]],Table3[[#This Row],[Away]]))</f>
        <v/>
      </c>
      <c r="N352" s="50"/>
      <c r="O352" s="50"/>
      <c r="P352" s="21" t="str">
        <f>IF(ISBLANK('Prediction Log'!$N352), "",'Prediction Log'!$O352-'Prediction Log'!$N352)</f>
        <v/>
      </c>
      <c r="Q352" s="51" t="str">
        <f>IF(ISBLANK('Prediction Log'!$N352), "",IF('Prediction Log'!$M352&lt;&gt;'Prediction Log'!$H352, "Y", IF(AND('Prediction Log'!$M352='Prediction Log'!$H352, ABS((-1*'Prediction Log'!$P352))&gt;ABS('Prediction Log'!$D352)), "Y", IF('Prediction Log'!$D352='Prediction Log'!$P352, "PUSH", "N"))))</f>
        <v/>
      </c>
      <c r="R352" s="52" t="str">
        <f>IF(ISBLANK('Prediction Log'!$N352), "",IF('Prediction Log'!$P352&lt;'Prediction Log'!$D352, "Y", IF('Prediction Log'!$P352='Prediction Log'!$D352, "PUSH", "N")))</f>
        <v/>
      </c>
      <c r="S352" s="52" t="str">
        <f>IF(ISBLANK('Prediction Log'!$N352), "",IF('Prediction Log'!$P352&lt;'Prediction Log'!$E352, "Y", IF('Prediction Log'!$P352='Prediction Log'!$E352, "PUSH", "N")))</f>
        <v/>
      </c>
      <c r="T352" s="53" t="str">
        <f>IF(ISBLANK('Prediction Log'!$N352),"",IF('Prediction Log'!$M352='Prediction Log'!$H352, "Y", "N"))</f>
        <v/>
      </c>
      <c r="U352" s="53" t="str">
        <f>Table3[[#This Row],[Home Team Covered Market]]</f>
        <v/>
      </c>
      <c r="V352" s="53" t="str">
        <f>IF(ISBLANK('Prediction Log'!$N352), "",IF(AND('Prediction Log'!$T352="Y", 'Prediction Log'!$U352="Y"), "Y", "N"))</f>
        <v/>
      </c>
      <c r="W352" s="54" t="str">
        <f>IF(ISBLANK('Prediction Log'!$N352),"",IF('Prediction Log'!$M352='Prediction Log'!$I352, "Y", "N"))</f>
        <v/>
      </c>
      <c r="X352" s="54" t="str">
        <f>IF(ISBLANK('Prediction Log'!$N352), "", IF(Table3[[#This Row],[Home Team Covered Market]]=Games!H352, "Y", "N"))</f>
        <v/>
      </c>
      <c r="Y352" s="55" t="str">
        <f>IF(ISBLANK('Prediction Log'!$N352), "",IF('Prediction Log'!$J352='Prediction Log'!$M352, "Y", "N"))</f>
        <v/>
      </c>
      <c r="Z352" s="54" t="str">
        <f>IF(ISBLANK('Prediction Log'!$N352), "",IF('Prediction Log'!$I352&lt;&gt;'Prediction Log'!$M352, "N",IF(AND('Prediction Log'!$E352&gt;0, 'Prediction Log'!$P352&gt;'Prediction Log'!$E352, 'Prediction Log'!$I352='Prediction Log'!$C352), "Y", IF(AND('Prediction Log'!$E352&lt;0, 'Prediction Log'!$P352&lt;'Prediction Log'!$E352,'Prediction Log'!$I352='Prediction Log'!$B352 ), "Y", IF('Prediction Log'!$P352='Prediction Log'!$E352, "PUSH", "N")))))</f>
        <v/>
      </c>
      <c r="AA352" s="54" t="str">
        <f>IF(ISBLANK('Prediction Log'!$N352), "",IF(AND('Prediction Log'!$W352="Y", 'Prediction Log'!$X352="Y"), "Y", "N"))</f>
        <v/>
      </c>
      <c r="AB352" s="53" t="str">
        <f>IF(ISBLANK('Prediction Log'!$N352), "",IF('Prediction Log'!$D352&gt;0, 'Prediction Log'!$P352-'Prediction Log'!$D352, IF('Prediction Log'!$D352&lt;0, -'Prediction Log'!$P352+'Prediction Log'!$D352, "NA")))</f>
        <v/>
      </c>
      <c r="AC352" s="53" t="str">
        <f>IF(ISBLANK('Prediction Log'!$N352), "",ABS('Prediction Log'!$AB352))</f>
        <v/>
      </c>
      <c r="AD352" s="54" t="str">
        <f>IF(ISBLANK('Prediction Log'!$N352), "",IF('Prediction Log'!$E352&gt;0, 'Prediction Log'!$P352-'Prediction Log'!$E352, IF('Prediction Log'!$E352&lt;0, -'Prediction Log'!$P352+'Prediction Log'!$E352, "NA")))</f>
        <v/>
      </c>
      <c r="AE352" s="54" t="str">
        <f>IF(ISBLANK('Prediction Log'!$N352), "",ABS('Prediction Log'!$AD352))</f>
        <v/>
      </c>
    </row>
    <row r="353" spans="1:31" x14ac:dyDescent="0.45">
      <c r="A353" s="56" t="str">
        <f>IF(ISBLANK(Games!$B353), "",Games!A353)</f>
        <v/>
      </c>
      <c r="B353" s="56" t="str">
        <f>IF(ISBLANK(Games!$B353), "",Games!B353)</f>
        <v/>
      </c>
      <c r="C353" s="56" t="str">
        <f>IF(ISBLANK(Games!$B353), "",Games!C353)</f>
        <v/>
      </c>
      <c r="D353" s="57" t="str">
        <f>IF(ISBLANK(Games!$B353), "",Games!D353)</f>
        <v/>
      </c>
      <c r="E353" s="57" t="str">
        <f>IF(ISBLANK(Games!$B353), "",Games!E353)</f>
        <v/>
      </c>
      <c r="F353" s="45">
        <f>'Calc - Win Probability'!N353</f>
        <v>0</v>
      </c>
      <c r="G353" s="23" t="str">
        <f>Games!H353</f>
        <v/>
      </c>
      <c r="H353" s="46" t="str">
        <f>IF(ISBLANK(Games!B353), "", IF('Prediction Log'!$D353&lt;0, 'Prediction Log'!$B353, 'Prediction Log'!$C353))</f>
        <v/>
      </c>
      <c r="I353" s="47" t="str">
        <f>IF(ISBLANK(Games!$B353), "",Games!F353)</f>
        <v/>
      </c>
      <c r="J353" s="47" t="str">
        <f>IF('Prediction Log'!$F353&gt;0.5, 'Prediction Log'!$B353, IF('Prediction Log'!$F353&lt;0.5, 'Prediction Log'!$C353, "PICK"))</f>
        <v/>
      </c>
      <c r="K353" s="48" t="str">
        <f>IF(ISBLANK(Games!B353), "",IF('Prediction Log'!$J353='Prediction Log'!$B353, 'Prediction Log'!$F353, 1-'Prediction Log'!$F353))</f>
        <v/>
      </c>
      <c r="L353" s="49" t="str">
        <f>IF(ISBLANK(Games!$B353), "",Games!I353)</f>
        <v/>
      </c>
      <c r="M353" s="60" t="str">
        <f>IF(ISBLANK(Table3[[#This Row],[Home Final]]), "",IF(Table3[[#This Row],[Home Final]]&gt;Table3[[#This Row],[Away Final]],Table3[[#This Row],[Home]],Table3[[#This Row],[Away]]))</f>
        <v/>
      </c>
      <c r="N353" s="50"/>
      <c r="O353" s="50"/>
      <c r="P353" s="21" t="str">
        <f>IF(ISBLANK('Prediction Log'!$N353), "",'Prediction Log'!$O353-'Prediction Log'!$N353)</f>
        <v/>
      </c>
      <c r="Q353" s="51" t="str">
        <f>IF(ISBLANK('Prediction Log'!$N353), "",IF('Prediction Log'!$M353&lt;&gt;'Prediction Log'!$H353, "Y", IF(AND('Prediction Log'!$M353='Prediction Log'!$H353, ABS((-1*'Prediction Log'!$P353))&gt;ABS('Prediction Log'!$D353)), "Y", IF('Prediction Log'!$D353='Prediction Log'!$P353, "PUSH", "N"))))</f>
        <v/>
      </c>
      <c r="R353" s="52" t="str">
        <f>IF(ISBLANK('Prediction Log'!$N353), "",IF('Prediction Log'!$P353&lt;'Prediction Log'!$D353, "Y", IF('Prediction Log'!$P353='Prediction Log'!$D353, "PUSH", "N")))</f>
        <v/>
      </c>
      <c r="S353" s="52" t="str">
        <f>IF(ISBLANK('Prediction Log'!$N353), "",IF('Prediction Log'!$P353&lt;'Prediction Log'!$E353, "Y", IF('Prediction Log'!$P353='Prediction Log'!$E353, "PUSH", "N")))</f>
        <v/>
      </c>
      <c r="T353" s="53" t="str">
        <f>IF(ISBLANK('Prediction Log'!$N353),"",IF('Prediction Log'!$M353='Prediction Log'!$H353, "Y", "N"))</f>
        <v/>
      </c>
      <c r="U353" s="53" t="str">
        <f>Table3[[#This Row],[Home Team Covered Market]]</f>
        <v/>
      </c>
      <c r="V353" s="53" t="str">
        <f>IF(ISBLANK('Prediction Log'!$N353), "",IF(AND('Prediction Log'!$T353="Y", 'Prediction Log'!$U353="Y"), "Y", "N"))</f>
        <v/>
      </c>
      <c r="W353" s="54" t="str">
        <f>IF(ISBLANK('Prediction Log'!$N353),"",IF('Prediction Log'!$M353='Prediction Log'!$I353, "Y", "N"))</f>
        <v/>
      </c>
      <c r="X353" s="54" t="str">
        <f>IF(ISBLANK('Prediction Log'!$N353), "", IF(Table3[[#This Row],[Home Team Covered Market]]=Games!H353, "Y", "N"))</f>
        <v/>
      </c>
      <c r="Y353" s="55" t="str">
        <f>IF(ISBLANK('Prediction Log'!$N353), "",IF('Prediction Log'!$J353='Prediction Log'!$M353, "Y", "N"))</f>
        <v/>
      </c>
      <c r="Z353" s="54" t="str">
        <f>IF(ISBLANK('Prediction Log'!$N353), "",IF('Prediction Log'!$I353&lt;&gt;'Prediction Log'!$M353, "N",IF(AND('Prediction Log'!$E353&gt;0, 'Prediction Log'!$P353&gt;'Prediction Log'!$E353, 'Prediction Log'!$I353='Prediction Log'!$C353), "Y", IF(AND('Prediction Log'!$E353&lt;0, 'Prediction Log'!$P353&lt;'Prediction Log'!$E353,'Prediction Log'!$I353='Prediction Log'!$B353 ), "Y", IF('Prediction Log'!$P353='Prediction Log'!$E353, "PUSH", "N")))))</f>
        <v/>
      </c>
      <c r="AA353" s="54" t="str">
        <f>IF(ISBLANK('Prediction Log'!$N353), "",IF(AND('Prediction Log'!$W353="Y", 'Prediction Log'!$X353="Y"), "Y", "N"))</f>
        <v/>
      </c>
      <c r="AB353" s="53" t="str">
        <f>IF(ISBLANK('Prediction Log'!$N353), "",IF('Prediction Log'!$D353&gt;0, 'Prediction Log'!$P353-'Prediction Log'!$D353, IF('Prediction Log'!$D353&lt;0, -'Prediction Log'!$P353+'Prediction Log'!$D353, "NA")))</f>
        <v/>
      </c>
      <c r="AC353" s="53" t="str">
        <f>IF(ISBLANK('Prediction Log'!$N353), "",ABS('Prediction Log'!$AB353))</f>
        <v/>
      </c>
      <c r="AD353" s="54" t="str">
        <f>IF(ISBLANK('Prediction Log'!$N353), "",IF('Prediction Log'!$E353&gt;0, 'Prediction Log'!$P353-'Prediction Log'!$E353, IF('Prediction Log'!$E353&lt;0, -'Prediction Log'!$P353+'Prediction Log'!$E353, "NA")))</f>
        <v/>
      </c>
      <c r="AE353" s="54" t="str">
        <f>IF(ISBLANK('Prediction Log'!$N353), "",ABS('Prediction Log'!$AD353))</f>
        <v/>
      </c>
    </row>
    <row r="354" spans="1:31" x14ac:dyDescent="0.45">
      <c r="A354" s="43" t="str">
        <f>IF(ISBLANK(Games!$B354), "",Games!A354)</f>
        <v/>
      </c>
      <c r="B354" s="43" t="str">
        <f>IF(ISBLANK(Games!$B354), "",Games!B354)</f>
        <v/>
      </c>
      <c r="C354" s="43" t="str">
        <f>IF(ISBLANK(Games!$B354), "",Games!C354)</f>
        <v/>
      </c>
      <c r="D354" s="44" t="str">
        <f>IF(ISBLANK(Games!$B354), "",Games!D354)</f>
        <v/>
      </c>
      <c r="E354" s="44" t="str">
        <f>IF(ISBLANK(Games!$B354), "",Games!E354)</f>
        <v/>
      </c>
      <c r="F354" s="45">
        <f>'Calc - Win Probability'!N354</f>
        <v>0</v>
      </c>
      <c r="G354" s="23" t="str">
        <f>Games!H354</f>
        <v/>
      </c>
      <c r="H354" s="46" t="str">
        <f>IF(ISBLANK(Games!B354), "", IF('Prediction Log'!$D354&lt;0, 'Prediction Log'!$B354, 'Prediction Log'!$C354))</f>
        <v/>
      </c>
      <c r="I354" s="47" t="str">
        <f>IF(ISBLANK(Games!$B354), "",Games!F354)</f>
        <v/>
      </c>
      <c r="J354" s="47" t="str">
        <f>IF('Prediction Log'!$F354&gt;0.5, 'Prediction Log'!$B354, IF('Prediction Log'!$F354&lt;0.5, 'Prediction Log'!$C354, "PICK"))</f>
        <v/>
      </c>
      <c r="K354" s="48" t="str">
        <f>IF(ISBLANK(Games!B354), "",IF('Prediction Log'!$J354='Prediction Log'!$B354, 'Prediction Log'!$F354, 1-'Prediction Log'!$F354))</f>
        <v/>
      </c>
      <c r="L354" s="49" t="str">
        <f>IF(ISBLANK(Games!$B354), "",Games!I354)</f>
        <v/>
      </c>
      <c r="M354" s="60" t="str">
        <f>IF(ISBLANK(Table3[[#This Row],[Home Final]]), "",IF(Table3[[#This Row],[Home Final]]&gt;Table3[[#This Row],[Away Final]],Table3[[#This Row],[Home]],Table3[[#This Row],[Away]]))</f>
        <v/>
      </c>
      <c r="N354" s="50"/>
      <c r="O354" s="50"/>
      <c r="P354" s="21" t="str">
        <f>IF(ISBLANK('Prediction Log'!$N354), "",'Prediction Log'!$O354-'Prediction Log'!$N354)</f>
        <v/>
      </c>
      <c r="Q354" s="51" t="str">
        <f>IF(ISBLANK('Prediction Log'!$N354), "",IF('Prediction Log'!$M354&lt;&gt;'Prediction Log'!$H354, "Y", IF(AND('Prediction Log'!$M354='Prediction Log'!$H354, ABS((-1*'Prediction Log'!$P354))&gt;ABS('Prediction Log'!$D354)), "Y", IF('Prediction Log'!$D354='Prediction Log'!$P354, "PUSH", "N"))))</f>
        <v/>
      </c>
      <c r="R354" s="52" t="str">
        <f>IF(ISBLANK('Prediction Log'!$N354), "",IF('Prediction Log'!$P354&lt;'Prediction Log'!$D354, "Y", IF('Prediction Log'!$P354='Prediction Log'!$D354, "PUSH", "N")))</f>
        <v/>
      </c>
      <c r="S354" s="52" t="str">
        <f>IF(ISBLANK('Prediction Log'!$N354), "",IF('Prediction Log'!$P354&lt;'Prediction Log'!$E354, "Y", IF('Prediction Log'!$P354='Prediction Log'!$E354, "PUSH", "N")))</f>
        <v/>
      </c>
      <c r="T354" s="53" t="str">
        <f>IF(ISBLANK('Prediction Log'!$N354),"",IF('Prediction Log'!$M354='Prediction Log'!$H354, "Y", "N"))</f>
        <v/>
      </c>
      <c r="U354" s="53" t="str">
        <f>Table3[[#This Row],[Home Team Covered Market]]</f>
        <v/>
      </c>
      <c r="V354" s="53" t="str">
        <f>IF(ISBLANK('Prediction Log'!$N354), "",IF(AND('Prediction Log'!$T354="Y", 'Prediction Log'!$U354="Y"), "Y", "N"))</f>
        <v/>
      </c>
      <c r="W354" s="54" t="str">
        <f>IF(ISBLANK('Prediction Log'!$N354),"",IF('Prediction Log'!$M354='Prediction Log'!$I354, "Y", "N"))</f>
        <v/>
      </c>
      <c r="X354" s="54" t="str">
        <f>IF(ISBLANK('Prediction Log'!$N354), "", IF(Table3[[#This Row],[Home Team Covered Market]]=Games!H354, "Y", "N"))</f>
        <v/>
      </c>
      <c r="Y354" s="55" t="str">
        <f>IF(ISBLANK('Prediction Log'!$N354), "",IF('Prediction Log'!$J354='Prediction Log'!$M354, "Y", "N"))</f>
        <v/>
      </c>
      <c r="Z354" s="54" t="str">
        <f>IF(ISBLANK('Prediction Log'!$N354), "",IF('Prediction Log'!$I354&lt;&gt;'Prediction Log'!$M354, "N",IF(AND('Prediction Log'!$E354&gt;0, 'Prediction Log'!$P354&gt;'Prediction Log'!$E354, 'Prediction Log'!$I354='Prediction Log'!$C354), "Y", IF(AND('Prediction Log'!$E354&lt;0, 'Prediction Log'!$P354&lt;'Prediction Log'!$E354,'Prediction Log'!$I354='Prediction Log'!$B354 ), "Y", IF('Prediction Log'!$P354='Prediction Log'!$E354, "PUSH", "N")))))</f>
        <v/>
      </c>
      <c r="AA354" s="54" t="str">
        <f>IF(ISBLANK('Prediction Log'!$N354), "",IF(AND('Prediction Log'!$W354="Y", 'Prediction Log'!$X354="Y"), "Y", "N"))</f>
        <v/>
      </c>
      <c r="AB354" s="53" t="str">
        <f>IF(ISBLANK('Prediction Log'!$N354), "",IF('Prediction Log'!$D354&gt;0, 'Prediction Log'!$P354-'Prediction Log'!$D354, IF('Prediction Log'!$D354&lt;0, -'Prediction Log'!$P354+'Prediction Log'!$D354, "NA")))</f>
        <v/>
      </c>
      <c r="AC354" s="53" t="str">
        <f>IF(ISBLANK('Prediction Log'!$N354), "",ABS('Prediction Log'!$AB354))</f>
        <v/>
      </c>
      <c r="AD354" s="54" t="str">
        <f>IF(ISBLANK('Prediction Log'!$N354), "",IF('Prediction Log'!$E354&gt;0, 'Prediction Log'!$P354-'Prediction Log'!$E354, IF('Prediction Log'!$E354&lt;0, -'Prediction Log'!$P354+'Prediction Log'!$E354, "NA")))</f>
        <v/>
      </c>
      <c r="AE354" s="54" t="str">
        <f>IF(ISBLANK('Prediction Log'!$N354), "",ABS('Prediction Log'!$AD354))</f>
        <v/>
      </c>
    </row>
    <row r="355" spans="1:31" x14ac:dyDescent="0.45">
      <c r="A355" s="56" t="str">
        <f>IF(ISBLANK(Games!$B355), "",Games!A355)</f>
        <v/>
      </c>
      <c r="B355" s="56" t="str">
        <f>IF(ISBLANK(Games!$B355), "",Games!B355)</f>
        <v/>
      </c>
      <c r="C355" s="56" t="str">
        <f>IF(ISBLANK(Games!$B355), "",Games!C355)</f>
        <v/>
      </c>
      <c r="D355" s="57" t="str">
        <f>IF(ISBLANK(Games!$B355), "",Games!D355)</f>
        <v/>
      </c>
      <c r="E355" s="57" t="str">
        <f>IF(ISBLANK(Games!$B355), "",Games!E355)</f>
        <v/>
      </c>
      <c r="F355" s="45">
        <f>'Calc - Win Probability'!N355</f>
        <v>0</v>
      </c>
      <c r="G355" s="23" t="str">
        <f>Games!H355</f>
        <v/>
      </c>
      <c r="H355" s="46" t="str">
        <f>IF(ISBLANK(Games!B355), "", IF('Prediction Log'!$D355&lt;0, 'Prediction Log'!$B355, 'Prediction Log'!$C355))</f>
        <v/>
      </c>
      <c r="I355" s="47" t="str">
        <f>IF(ISBLANK(Games!$B355), "",Games!F355)</f>
        <v/>
      </c>
      <c r="J355" s="47" t="str">
        <f>IF('Prediction Log'!$F355&gt;0.5, 'Prediction Log'!$B355, IF('Prediction Log'!$F355&lt;0.5, 'Prediction Log'!$C355, "PICK"))</f>
        <v/>
      </c>
      <c r="K355" s="48" t="str">
        <f>IF(ISBLANK(Games!B355), "",IF('Prediction Log'!$J355='Prediction Log'!$B355, 'Prediction Log'!$F355, 1-'Prediction Log'!$F355))</f>
        <v/>
      </c>
      <c r="L355" s="49" t="str">
        <f>IF(ISBLANK(Games!$B355), "",Games!I355)</f>
        <v/>
      </c>
      <c r="M355" s="60" t="str">
        <f>IF(ISBLANK(Table3[[#This Row],[Home Final]]), "",IF(Table3[[#This Row],[Home Final]]&gt;Table3[[#This Row],[Away Final]],Table3[[#This Row],[Home]],Table3[[#This Row],[Away]]))</f>
        <v/>
      </c>
      <c r="N355" s="50"/>
      <c r="O355" s="50"/>
      <c r="P355" s="21" t="str">
        <f>IF(ISBLANK('Prediction Log'!$N355), "",'Prediction Log'!$O355-'Prediction Log'!$N355)</f>
        <v/>
      </c>
      <c r="Q355" s="51" t="str">
        <f>IF(ISBLANK('Prediction Log'!$N355), "",IF('Prediction Log'!$M355&lt;&gt;'Prediction Log'!$H355, "Y", IF(AND('Prediction Log'!$M355='Prediction Log'!$H355, ABS((-1*'Prediction Log'!$P355))&gt;ABS('Prediction Log'!$D355)), "Y", IF('Prediction Log'!$D355='Prediction Log'!$P355, "PUSH", "N"))))</f>
        <v/>
      </c>
      <c r="R355" s="52" t="str">
        <f>IF(ISBLANK('Prediction Log'!$N355), "",IF('Prediction Log'!$P355&lt;'Prediction Log'!$D355, "Y", IF('Prediction Log'!$P355='Prediction Log'!$D355, "PUSH", "N")))</f>
        <v/>
      </c>
      <c r="S355" s="52" t="str">
        <f>IF(ISBLANK('Prediction Log'!$N355), "",IF('Prediction Log'!$P355&lt;'Prediction Log'!$E355, "Y", IF('Prediction Log'!$P355='Prediction Log'!$E355, "PUSH", "N")))</f>
        <v/>
      </c>
      <c r="T355" s="53" t="str">
        <f>IF(ISBLANK('Prediction Log'!$N355),"",IF('Prediction Log'!$M355='Prediction Log'!$H355, "Y", "N"))</f>
        <v/>
      </c>
      <c r="U355" s="53" t="str">
        <f>Table3[[#This Row],[Home Team Covered Market]]</f>
        <v/>
      </c>
      <c r="V355" s="53" t="str">
        <f>IF(ISBLANK('Prediction Log'!$N355), "",IF(AND('Prediction Log'!$T355="Y", 'Prediction Log'!$U355="Y"), "Y", "N"))</f>
        <v/>
      </c>
      <c r="W355" s="54" t="str">
        <f>IF(ISBLANK('Prediction Log'!$N355),"",IF('Prediction Log'!$M355='Prediction Log'!$I355, "Y", "N"))</f>
        <v/>
      </c>
      <c r="X355" s="54" t="str">
        <f>IF(ISBLANK('Prediction Log'!$N355), "", IF(Table3[[#This Row],[Home Team Covered Market]]=Games!H355, "Y", "N"))</f>
        <v/>
      </c>
      <c r="Y355" s="55" t="str">
        <f>IF(ISBLANK('Prediction Log'!$N355), "",IF('Prediction Log'!$J355='Prediction Log'!$M355, "Y", "N"))</f>
        <v/>
      </c>
      <c r="Z355" s="54" t="str">
        <f>IF(ISBLANK('Prediction Log'!$N355), "",IF('Prediction Log'!$I355&lt;&gt;'Prediction Log'!$M355, "N",IF(AND('Prediction Log'!$E355&gt;0, 'Prediction Log'!$P355&gt;'Prediction Log'!$E355, 'Prediction Log'!$I355='Prediction Log'!$C355), "Y", IF(AND('Prediction Log'!$E355&lt;0, 'Prediction Log'!$P355&lt;'Prediction Log'!$E355,'Prediction Log'!$I355='Prediction Log'!$B355 ), "Y", IF('Prediction Log'!$P355='Prediction Log'!$E355, "PUSH", "N")))))</f>
        <v/>
      </c>
      <c r="AA355" s="54" t="str">
        <f>IF(ISBLANK('Prediction Log'!$N355), "",IF(AND('Prediction Log'!$W355="Y", 'Prediction Log'!$X355="Y"), "Y", "N"))</f>
        <v/>
      </c>
      <c r="AB355" s="53" t="str">
        <f>IF(ISBLANK('Prediction Log'!$N355), "",IF('Prediction Log'!$D355&gt;0, 'Prediction Log'!$P355-'Prediction Log'!$D355, IF('Prediction Log'!$D355&lt;0, -'Prediction Log'!$P355+'Prediction Log'!$D355, "NA")))</f>
        <v/>
      </c>
      <c r="AC355" s="53" t="str">
        <f>IF(ISBLANK('Prediction Log'!$N355), "",ABS('Prediction Log'!$AB355))</f>
        <v/>
      </c>
      <c r="AD355" s="54" t="str">
        <f>IF(ISBLANK('Prediction Log'!$N355), "",IF('Prediction Log'!$E355&gt;0, 'Prediction Log'!$P355-'Prediction Log'!$E355, IF('Prediction Log'!$E355&lt;0, -'Prediction Log'!$P355+'Prediction Log'!$E355, "NA")))</f>
        <v/>
      </c>
      <c r="AE355" s="54" t="str">
        <f>IF(ISBLANK('Prediction Log'!$N355), "",ABS('Prediction Log'!$AD355))</f>
        <v/>
      </c>
    </row>
    <row r="356" spans="1:31" x14ac:dyDescent="0.45">
      <c r="A356" s="43" t="str">
        <f>IF(ISBLANK(Games!$B356), "",Games!A356)</f>
        <v/>
      </c>
      <c r="B356" s="43" t="str">
        <f>IF(ISBLANK(Games!$B356), "",Games!B356)</f>
        <v/>
      </c>
      <c r="C356" s="43" t="str">
        <f>IF(ISBLANK(Games!$B356), "",Games!C356)</f>
        <v/>
      </c>
      <c r="D356" s="44" t="str">
        <f>IF(ISBLANK(Games!$B356), "",Games!D356)</f>
        <v/>
      </c>
      <c r="E356" s="44" t="str">
        <f>IF(ISBLANK(Games!$B356), "",Games!E356)</f>
        <v/>
      </c>
      <c r="F356" s="45">
        <f>'Calc - Win Probability'!N356</f>
        <v>0</v>
      </c>
      <c r="G356" s="23" t="str">
        <f>Games!H356</f>
        <v/>
      </c>
      <c r="H356" s="46" t="str">
        <f>IF(ISBLANK(Games!B356), "", IF('Prediction Log'!$D356&lt;0, 'Prediction Log'!$B356, 'Prediction Log'!$C356))</f>
        <v/>
      </c>
      <c r="I356" s="47" t="str">
        <f>IF(ISBLANK(Games!$B356), "",Games!F356)</f>
        <v/>
      </c>
      <c r="J356" s="47" t="str">
        <f>IF('Prediction Log'!$F356&gt;0.5, 'Prediction Log'!$B356, IF('Prediction Log'!$F356&lt;0.5, 'Prediction Log'!$C356, "PICK"))</f>
        <v/>
      </c>
      <c r="K356" s="48" t="str">
        <f>IF(ISBLANK(Games!B356), "",IF('Prediction Log'!$J356='Prediction Log'!$B356, 'Prediction Log'!$F356, 1-'Prediction Log'!$F356))</f>
        <v/>
      </c>
      <c r="L356" s="49" t="str">
        <f>IF(ISBLANK(Games!$B356), "",Games!I356)</f>
        <v/>
      </c>
      <c r="M356" s="60" t="str">
        <f>IF(ISBLANK(Table3[[#This Row],[Home Final]]), "",IF(Table3[[#This Row],[Home Final]]&gt;Table3[[#This Row],[Away Final]],Table3[[#This Row],[Home]],Table3[[#This Row],[Away]]))</f>
        <v/>
      </c>
      <c r="N356" s="50"/>
      <c r="O356" s="50"/>
      <c r="P356" s="21" t="str">
        <f>IF(ISBLANK('Prediction Log'!$N356), "",'Prediction Log'!$O356-'Prediction Log'!$N356)</f>
        <v/>
      </c>
      <c r="Q356" s="51" t="str">
        <f>IF(ISBLANK('Prediction Log'!$N356), "",IF('Prediction Log'!$M356&lt;&gt;'Prediction Log'!$H356, "Y", IF(AND('Prediction Log'!$M356='Prediction Log'!$H356, ABS((-1*'Prediction Log'!$P356))&gt;ABS('Prediction Log'!$D356)), "Y", IF('Prediction Log'!$D356='Prediction Log'!$P356, "PUSH", "N"))))</f>
        <v/>
      </c>
      <c r="R356" s="52" t="str">
        <f>IF(ISBLANK('Prediction Log'!$N356), "",IF('Prediction Log'!$P356&lt;'Prediction Log'!$D356, "Y", IF('Prediction Log'!$P356='Prediction Log'!$D356, "PUSH", "N")))</f>
        <v/>
      </c>
      <c r="S356" s="52" t="str">
        <f>IF(ISBLANK('Prediction Log'!$N356), "",IF('Prediction Log'!$P356&lt;'Prediction Log'!$E356, "Y", IF('Prediction Log'!$P356='Prediction Log'!$E356, "PUSH", "N")))</f>
        <v/>
      </c>
      <c r="T356" s="53" t="str">
        <f>IF(ISBLANK('Prediction Log'!$N356),"",IF('Prediction Log'!$M356='Prediction Log'!$H356, "Y", "N"))</f>
        <v/>
      </c>
      <c r="U356" s="53" t="str">
        <f>Table3[[#This Row],[Home Team Covered Market]]</f>
        <v/>
      </c>
      <c r="V356" s="53" t="str">
        <f>IF(ISBLANK('Prediction Log'!$N356), "",IF(AND('Prediction Log'!$T356="Y", 'Prediction Log'!$U356="Y"), "Y", "N"))</f>
        <v/>
      </c>
      <c r="W356" s="54" t="str">
        <f>IF(ISBLANK('Prediction Log'!$N356),"",IF('Prediction Log'!$M356='Prediction Log'!$I356, "Y", "N"))</f>
        <v/>
      </c>
      <c r="X356" s="54" t="str">
        <f>IF(ISBLANK('Prediction Log'!$N356), "", IF(Table3[[#This Row],[Home Team Covered Market]]=Games!H356, "Y", "N"))</f>
        <v/>
      </c>
      <c r="Y356" s="55" t="str">
        <f>IF(ISBLANK('Prediction Log'!$N356), "",IF('Prediction Log'!$J356='Prediction Log'!$M356, "Y", "N"))</f>
        <v/>
      </c>
      <c r="Z356" s="54" t="str">
        <f>IF(ISBLANK('Prediction Log'!$N356), "",IF('Prediction Log'!$I356&lt;&gt;'Prediction Log'!$M356, "N",IF(AND('Prediction Log'!$E356&gt;0, 'Prediction Log'!$P356&gt;'Prediction Log'!$E356, 'Prediction Log'!$I356='Prediction Log'!$C356), "Y", IF(AND('Prediction Log'!$E356&lt;0, 'Prediction Log'!$P356&lt;'Prediction Log'!$E356,'Prediction Log'!$I356='Prediction Log'!$B356 ), "Y", IF('Prediction Log'!$P356='Prediction Log'!$E356, "PUSH", "N")))))</f>
        <v/>
      </c>
      <c r="AA356" s="54" t="str">
        <f>IF(ISBLANK('Prediction Log'!$N356), "",IF(AND('Prediction Log'!$W356="Y", 'Prediction Log'!$X356="Y"), "Y", "N"))</f>
        <v/>
      </c>
      <c r="AB356" s="53" t="str">
        <f>IF(ISBLANK('Prediction Log'!$N356), "",IF('Prediction Log'!$D356&gt;0, 'Prediction Log'!$P356-'Prediction Log'!$D356, IF('Prediction Log'!$D356&lt;0, -'Prediction Log'!$P356+'Prediction Log'!$D356, "NA")))</f>
        <v/>
      </c>
      <c r="AC356" s="53" t="str">
        <f>IF(ISBLANK('Prediction Log'!$N356), "",ABS('Prediction Log'!$AB356))</f>
        <v/>
      </c>
      <c r="AD356" s="54" t="str">
        <f>IF(ISBLANK('Prediction Log'!$N356), "",IF('Prediction Log'!$E356&gt;0, 'Prediction Log'!$P356-'Prediction Log'!$E356, IF('Prediction Log'!$E356&lt;0, -'Prediction Log'!$P356+'Prediction Log'!$E356, "NA")))</f>
        <v/>
      </c>
      <c r="AE356" s="54" t="str">
        <f>IF(ISBLANK('Prediction Log'!$N356), "",ABS('Prediction Log'!$AD356))</f>
        <v/>
      </c>
    </row>
    <row r="357" spans="1:31" x14ac:dyDescent="0.45">
      <c r="A357" s="56" t="str">
        <f>IF(ISBLANK(Games!$B357), "",Games!A357)</f>
        <v/>
      </c>
      <c r="B357" s="56" t="str">
        <f>IF(ISBLANK(Games!$B357), "",Games!B357)</f>
        <v/>
      </c>
      <c r="C357" s="56" t="str">
        <f>IF(ISBLANK(Games!$B357), "",Games!C357)</f>
        <v/>
      </c>
      <c r="D357" s="57" t="str">
        <f>IF(ISBLANK(Games!$B357), "",Games!D357)</f>
        <v/>
      </c>
      <c r="E357" s="57" t="str">
        <f>IF(ISBLANK(Games!$B357), "",Games!E357)</f>
        <v/>
      </c>
      <c r="F357" s="45">
        <f>'Calc - Win Probability'!N357</f>
        <v>0</v>
      </c>
      <c r="G357" s="23" t="str">
        <f>Games!H357</f>
        <v/>
      </c>
      <c r="H357" s="46" t="str">
        <f>IF(ISBLANK(Games!B357), "", IF('Prediction Log'!$D357&lt;0, 'Prediction Log'!$B357, 'Prediction Log'!$C357))</f>
        <v/>
      </c>
      <c r="I357" s="47" t="str">
        <f>IF(ISBLANK(Games!$B357), "",Games!F357)</f>
        <v/>
      </c>
      <c r="J357" s="47" t="str">
        <f>IF('Prediction Log'!$F357&gt;0.5, 'Prediction Log'!$B357, IF('Prediction Log'!$F357&lt;0.5, 'Prediction Log'!$C357, "PICK"))</f>
        <v/>
      </c>
      <c r="K357" s="48" t="str">
        <f>IF(ISBLANK(Games!B357), "",IF('Prediction Log'!$J357='Prediction Log'!$B357, 'Prediction Log'!$F357, 1-'Prediction Log'!$F357))</f>
        <v/>
      </c>
      <c r="L357" s="49" t="str">
        <f>IF(ISBLANK(Games!$B357), "",Games!I357)</f>
        <v/>
      </c>
      <c r="M357" s="60" t="str">
        <f>IF(ISBLANK(Table3[[#This Row],[Home Final]]), "",IF(Table3[[#This Row],[Home Final]]&gt;Table3[[#This Row],[Away Final]],Table3[[#This Row],[Home]],Table3[[#This Row],[Away]]))</f>
        <v/>
      </c>
      <c r="N357" s="50"/>
      <c r="O357" s="50"/>
      <c r="P357" s="21" t="str">
        <f>IF(ISBLANK('Prediction Log'!$N357), "",'Prediction Log'!$O357-'Prediction Log'!$N357)</f>
        <v/>
      </c>
      <c r="Q357" s="51" t="str">
        <f>IF(ISBLANK('Prediction Log'!$N357), "",IF('Prediction Log'!$M357&lt;&gt;'Prediction Log'!$H357, "Y", IF(AND('Prediction Log'!$M357='Prediction Log'!$H357, ABS((-1*'Prediction Log'!$P357))&gt;ABS('Prediction Log'!$D357)), "Y", IF('Prediction Log'!$D357='Prediction Log'!$P357, "PUSH", "N"))))</f>
        <v/>
      </c>
      <c r="R357" s="52" t="str">
        <f>IF(ISBLANK('Prediction Log'!$N357), "",IF('Prediction Log'!$P357&lt;'Prediction Log'!$D357, "Y", IF('Prediction Log'!$P357='Prediction Log'!$D357, "PUSH", "N")))</f>
        <v/>
      </c>
      <c r="S357" s="52" t="str">
        <f>IF(ISBLANK('Prediction Log'!$N357), "",IF('Prediction Log'!$P357&lt;'Prediction Log'!$E357, "Y", IF('Prediction Log'!$P357='Prediction Log'!$E357, "PUSH", "N")))</f>
        <v/>
      </c>
      <c r="T357" s="53" t="str">
        <f>IF(ISBLANK('Prediction Log'!$N357),"",IF('Prediction Log'!$M357='Prediction Log'!$H357, "Y", "N"))</f>
        <v/>
      </c>
      <c r="U357" s="53" t="str">
        <f>Table3[[#This Row],[Home Team Covered Market]]</f>
        <v/>
      </c>
      <c r="V357" s="53" t="str">
        <f>IF(ISBLANK('Prediction Log'!$N357), "",IF(AND('Prediction Log'!$T357="Y", 'Prediction Log'!$U357="Y"), "Y", "N"))</f>
        <v/>
      </c>
      <c r="W357" s="54" t="str">
        <f>IF(ISBLANK('Prediction Log'!$N357),"",IF('Prediction Log'!$M357='Prediction Log'!$I357, "Y", "N"))</f>
        <v/>
      </c>
      <c r="X357" s="54" t="str">
        <f>IF(ISBLANK('Prediction Log'!$N357), "", IF(Table3[[#This Row],[Home Team Covered Market]]=Games!H357, "Y", "N"))</f>
        <v/>
      </c>
      <c r="Y357" s="55" t="str">
        <f>IF(ISBLANK('Prediction Log'!$N357), "",IF('Prediction Log'!$J357='Prediction Log'!$M357, "Y", "N"))</f>
        <v/>
      </c>
      <c r="Z357" s="54" t="str">
        <f>IF(ISBLANK('Prediction Log'!$N357), "",IF('Prediction Log'!$I357&lt;&gt;'Prediction Log'!$M357, "N",IF(AND('Prediction Log'!$E357&gt;0, 'Prediction Log'!$P357&gt;'Prediction Log'!$E357, 'Prediction Log'!$I357='Prediction Log'!$C357), "Y", IF(AND('Prediction Log'!$E357&lt;0, 'Prediction Log'!$P357&lt;'Prediction Log'!$E357,'Prediction Log'!$I357='Prediction Log'!$B357 ), "Y", IF('Prediction Log'!$P357='Prediction Log'!$E357, "PUSH", "N")))))</f>
        <v/>
      </c>
      <c r="AA357" s="54" t="str">
        <f>IF(ISBLANK('Prediction Log'!$N357), "",IF(AND('Prediction Log'!$W357="Y", 'Prediction Log'!$X357="Y"), "Y", "N"))</f>
        <v/>
      </c>
      <c r="AB357" s="53" t="str">
        <f>IF(ISBLANK('Prediction Log'!$N357), "",IF('Prediction Log'!$D357&gt;0, 'Prediction Log'!$P357-'Prediction Log'!$D357, IF('Prediction Log'!$D357&lt;0, -'Prediction Log'!$P357+'Prediction Log'!$D357, "NA")))</f>
        <v/>
      </c>
      <c r="AC357" s="53" t="str">
        <f>IF(ISBLANK('Prediction Log'!$N357), "",ABS('Prediction Log'!$AB357))</f>
        <v/>
      </c>
      <c r="AD357" s="54" t="str">
        <f>IF(ISBLANK('Prediction Log'!$N357), "",IF('Prediction Log'!$E357&gt;0, 'Prediction Log'!$P357-'Prediction Log'!$E357, IF('Prediction Log'!$E357&lt;0, -'Prediction Log'!$P357+'Prediction Log'!$E357, "NA")))</f>
        <v/>
      </c>
      <c r="AE357" s="54" t="str">
        <f>IF(ISBLANK('Prediction Log'!$N357), "",ABS('Prediction Log'!$AD357))</f>
        <v/>
      </c>
    </row>
    <row r="358" spans="1:31" x14ac:dyDescent="0.45">
      <c r="A358" s="43" t="str">
        <f>IF(ISBLANK(Games!$B358), "",Games!A358)</f>
        <v/>
      </c>
      <c r="B358" s="43" t="str">
        <f>IF(ISBLANK(Games!$B358), "",Games!B358)</f>
        <v/>
      </c>
      <c r="C358" s="43" t="str">
        <f>IF(ISBLANK(Games!$B358), "",Games!C358)</f>
        <v/>
      </c>
      <c r="D358" s="44" t="str">
        <f>IF(ISBLANK(Games!$B358), "",Games!D358)</f>
        <v/>
      </c>
      <c r="E358" s="44" t="str">
        <f>IF(ISBLANK(Games!$B358), "",Games!E358)</f>
        <v/>
      </c>
      <c r="F358" s="45">
        <f>'Calc - Win Probability'!N358</f>
        <v>0</v>
      </c>
      <c r="G358" s="23" t="str">
        <f>Games!H358</f>
        <v/>
      </c>
      <c r="H358" s="46" t="str">
        <f>IF(ISBLANK(Games!B358), "", IF('Prediction Log'!$D358&lt;0, 'Prediction Log'!$B358, 'Prediction Log'!$C358))</f>
        <v/>
      </c>
      <c r="I358" s="47" t="str">
        <f>IF(ISBLANK(Games!$B358), "",Games!F358)</f>
        <v/>
      </c>
      <c r="J358" s="47" t="str">
        <f>IF('Prediction Log'!$F358&gt;0.5, 'Prediction Log'!$B358, IF('Prediction Log'!$F358&lt;0.5, 'Prediction Log'!$C358, "PICK"))</f>
        <v/>
      </c>
      <c r="K358" s="48" t="str">
        <f>IF(ISBLANK(Games!B358), "",IF('Prediction Log'!$J358='Prediction Log'!$B358, 'Prediction Log'!$F358, 1-'Prediction Log'!$F358))</f>
        <v/>
      </c>
      <c r="L358" s="49" t="str">
        <f>IF(ISBLANK(Games!$B358), "",Games!I358)</f>
        <v/>
      </c>
      <c r="M358" s="60" t="str">
        <f>IF(ISBLANK(Table3[[#This Row],[Home Final]]), "",IF(Table3[[#This Row],[Home Final]]&gt;Table3[[#This Row],[Away Final]],Table3[[#This Row],[Home]],Table3[[#This Row],[Away]]))</f>
        <v/>
      </c>
      <c r="N358" s="50"/>
      <c r="O358" s="50"/>
      <c r="P358" s="21" t="str">
        <f>IF(ISBLANK('Prediction Log'!$N358), "",'Prediction Log'!$O358-'Prediction Log'!$N358)</f>
        <v/>
      </c>
      <c r="Q358" s="51" t="str">
        <f>IF(ISBLANK('Prediction Log'!$N358), "",IF('Prediction Log'!$M358&lt;&gt;'Prediction Log'!$H358, "Y", IF(AND('Prediction Log'!$M358='Prediction Log'!$H358, ABS((-1*'Prediction Log'!$P358))&gt;ABS('Prediction Log'!$D358)), "Y", IF('Prediction Log'!$D358='Prediction Log'!$P358, "PUSH", "N"))))</f>
        <v/>
      </c>
      <c r="R358" s="52" t="str">
        <f>IF(ISBLANK('Prediction Log'!$N358), "",IF('Prediction Log'!$P358&lt;'Prediction Log'!$D358, "Y", IF('Prediction Log'!$P358='Prediction Log'!$D358, "PUSH", "N")))</f>
        <v/>
      </c>
      <c r="S358" s="52" t="str">
        <f>IF(ISBLANK('Prediction Log'!$N358), "",IF('Prediction Log'!$P358&lt;'Prediction Log'!$E358, "Y", IF('Prediction Log'!$P358='Prediction Log'!$E358, "PUSH", "N")))</f>
        <v/>
      </c>
      <c r="T358" s="53" t="str">
        <f>IF(ISBLANK('Prediction Log'!$N358),"",IF('Prediction Log'!$M358='Prediction Log'!$H358, "Y", "N"))</f>
        <v/>
      </c>
      <c r="U358" s="53" t="str">
        <f>Table3[[#This Row],[Home Team Covered Market]]</f>
        <v/>
      </c>
      <c r="V358" s="53" t="str">
        <f>IF(ISBLANK('Prediction Log'!$N358), "",IF(AND('Prediction Log'!$T358="Y", 'Prediction Log'!$U358="Y"), "Y", "N"))</f>
        <v/>
      </c>
      <c r="W358" s="54" t="str">
        <f>IF(ISBLANK('Prediction Log'!$N358),"",IF('Prediction Log'!$M358='Prediction Log'!$I358, "Y", "N"))</f>
        <v/>
      </c>
      <c r="X358" s="54" t="str">
        <f>IF(ISBLANK('Prediction Log'!$N358), "", IF(Table3[[#This Row],[Home Team Covered Market]]=Games!H358, "Y", "N"))</f>
        <v/>
      </c>
      <c r="Y358" s="55" t="str">
        <f>IF(ISBLANK('Prediction Log'!$N358), "",IF('Prediction Log'!$J358='Prediction Log'!$M358, "Y", "N"))</f>
        <v/>
      </c>
      <c r="Z358" s="54" t="str">
        <f>IF(ISBLANK('Prediction Log'!$N358), "",IF('Prediction Log'!$I358&lt;&gt;'Prediction Log'!$M358, "N",IF(AND('Prediction Log'!$E358&gt;0, 'Prediction Log'!$P358&gt;'Prediction Log'!$E358, 'Prediction Log'!$I358='Prediction Log'!$C358), "Y", IF(AND('Prediction Log'!$E358&lt;0, 'Prediction Log'!$P358&lt;'Prediction Log'!$E358,'Prediction Log'!$I358='Prediction Log'!$B358 ), "Y", IF('Prediction Log'!$P358='Prediction Log'!$E358, "PUSH", "N")))))</f>
        <v/>
      </c>
      <c r="AA358" s="54" t="str">
        <f>IF(ISBLANK('Prediction Log'!$N358), "",IF(AND('Prediction Log'!$W358="Y", 'Prediction Log'!$X358="Y"), "Y", "N"))</f>
        <v/>
      </c>
      <c r="AB358" s="53" t="str">
        <f>IF(ISBLANK('Prediction Log'!$N358), "",IF('Prediction Log'!$D358&gt;0, 'Prediction Log'!$P358-'Prediction Log'!$D358, IF('Prediction Log'!$D358&lt;0, -'Prediction Log'!$P358+'Prediction Log'!$D358, "NA")))</f>
        <v/>
      </c>
      <c r="AC358" s="53" t="str">
        <f>IF(ISBLANK('Prediction Log'!$N358), "",ABS('Prediction Log'!$AB358))</f>
        <v/>
      </c>
      <c r="AD358" s="54" t="str">
        <f>IF(ISBLANK('Prediction Log'!$N358), "",IF('Prediction Log'!$E358&gt;0, 'Prediction Log'!$P358-'Prediction Log'!$E358, IF('Prediction Log'!$E358&lt;0, -'Prediction Log'!$P358+'Prediction Log'!$E358, "NA")))</f>
        <v/>
      </c>
      <c r="AE358" s="54" t="str">
        <f>IF(ISBLANK('Prediction Log'!$N358), "",ABS('Prediction Log'!$AD358))</f>
        <v/>
      </c>
    </row>
    <row r="359" spans="1:31" x14ac:dyDescent="0.45">
      <c r="A359" s="56" t="str">
        <f>IF(ISBLANK(Games!$B359), "",Games!A359)</f>
        <v/>
      </c>
      <c r="B359" s="56" t="str">
        <f>IF(ISBLANK(Games!$B359), "",Games!B359)</f>
        <v/>
      </c>
      <c r="C359" s="56" t="str">
        <f>IF(ISBLANK(Games!$B359), "",Games!C359)</f>
        <v/>
      </c>
      <c r="D359" s="57" t="str">
        <f>IF(ISBLANK(Games!$B359), "",Games!D359)</f>
        <v/>
      </c>
      <c r="E359" s="57" t="str">
        <f>IF(ISBLANK(Games!$B359), "",Games!E359)</f>
        <v/>
      </c>
      <c r="F359" s="45">
        <f>'Calc - Win Probability'!N359</f>
        <v>0</v>
      </c>
      <c r="G359" s="23" t="str">
        <f>Games!H359</f>
        <v/>
      </c>
      <c r="H359" s="46" t="str">
        <f>IF(ISBLANK(Games!B359), "", IF('Prediction Log'!$D359&lt;0, 'Prediction Log'!$B359, 'Prediction Log'!$C359))</f>
        <v/>
      </c>
      <c r="I359" s="47" t="str">
        <f>IF(ISBLANK(Games!$B359), "",Games!F359)</f>
        <v/>
      </c>
      <c r="J359" s="47" t="str">
        <f>IF('Prediction Log'!$F359&gt;0.5, 'Prediction Log'!$B359, IF('Prediction Log'!$F359&lt;0.5, 'Prediction Log'!$C359, "PICK"))</f>
        <v/>
      </c>
      <c r="K359" s="48" t="str">
        <f>IF(ISBLANK(Games!B359), "",IF('Prediction Log'!$J359='Prediction Log'!$B359, 'Prediction Log'!$F359, 1-'Prediction Log'!$F359))</f>
        <v/>
      </c>
      <c r="L359" s="49" t="str">
        <f>IF(ISBLANK(Games!$B359), "",Games!I359)</f>
        <v/>
      </c>
      <c r="M359" s="60" t="str">
        <f>IF(ISBLANK(Table3[[#This Row],[Home Final]]), "",IF(Table3[[#This Row],[Home Final]]&gt;Table3[[#This Row],[Away Final]],Table3[[#This Row],[Home]],Table3[[#This Row],[Away]]))</f>
        <v/>
      </c>
      <c r="N359" s="50"/>
      <c r="O359" s="50"/>
      <c r="P359" s="21" t="str">
        <f>IF(ISBLANK('Prediction Log'!$N359), "",'Prediction Log'!$O359-'Prediction Log'!$N359)</f>
        <v/>
      </c>
      <c r="Q359" s="51" t="str">
        <f>IF(ISBLANK('Prediction Log'!$N359), "",IF('Prediction Log'!$M359&lt;&gt;'Prediction Log'!$H359, "Y", IF(AND('Prediction Log'!$M359='Prediction Log'!$H359, ABS((-1*'Prediction Log'!$P359))&gt;ABS('Prediction Log'!$D359)), "Y", IF('Prediction Log'!$D359='Prediction Log'!$P359, "PUSH", "N"))))</f>
        <v/>
      </c>
      <c r="R359" s="52" t="str">
        <f>IF(ISBLANK('Prediction Log'!$N359), "",IF('Prediction Log'!$P359&lt;'Prediction Log'!$D359, "Y", IF('Prediction Log'!$P359='Prediction Log'!$D359, "PUSH", "N")))</f>
        <v/>
      </c>
      <c r="S359" s="52" t="str">
        <f>IF(ISBLANK('Prediction Log'!$N359), "",IF('Prediction Log'!$P359&lt;'Prediction Log'!$E359, "Y", IF('Prediction Log'!$P359='Prediction Log'!$E359, "PUSH", "N")))</f>
        <v/>
      </c>
      <c r="T359" s="53" t="str">
        <f>IF(ISBLANK('Prediction Log'!$N359),"",IF('Prediction Log'!$M359='Prediction Log'!$H359, "Y", "N"))</f>
        <v/>
      </c>
      <c r="U359" s="53" t="str">
        <f>Table3[[#This Row],[Home Team Covered Market]]</f>
        <v/>
      </c>
      <c r="V359" s="53" t="str">
        <f>IF(ISBLANK('Prediction Log'!$N359), "",IF(AND('Prediction Log'!$T359="Y", 'Prediction Log'!$U359="Y"), "Y", "N"))</f>
        <v/>
      </c>
      <c r="W359" s="54" t="str">
        <f>IF(ISBLANK('Prediction Log'!$N359),"",IF('Prediction Log'!$M359='Prediction Log'!$I359, "Y", "N"))</f>
        <v/>
      </c>
      <c r="X359" s="54" t="str">
        <f>IF(ISBLANK('Prediction Log'!$N359), "", IF(Table3[[#This Row],[Home Team Covered Market]]=Games!H359, "Y", "N"))</f>
        <v/>
      </c>
      <c r="Y359" s="55" t="str">
        <f>IF(ISBLANK('Prediction Log'!$N359), "",IF('Prediction Log'!$J359='Prediction Log'!$M359, "Y", "N"))</f>
        <v/>
      </c>
      <c r="Z359" s="54" t="str">
        <f>IF(ISBLANK('Prediction Log'!$N359), "",IF('Prediction Log'!$I359&lt;&gt;'Prediction Log'!$M359, "N",IF(AND('Prediction Log'!$E359&gt;0, 'Prediction Log'!$P359&gt;'Prediction Log'!$E359, 'Prediction Log'!$I359='Prediction Log'!$C359), "Y", IF(AND('Prediction Log'!$E359&lt;0, 'Prediction Log'!$P359&lt;'Prediction Log'!$E359,'Prediction Log'!$I359='Prediction Log'!$B359 ), "Y", IF('Prediction Log'!$P359='Prediction Log'!$E359, "PUSH", "N")))))</f>
        <v/>
      </c>
      <c r="AA359" s="54" t="str">
        <f>IF(ISBLANK('Prediction Log'!$N359), "",IF(AND('Prediction Log'!$W359="Y", 'Prediction Log'!$X359="Y"), "Y", "N"))</f>
        <v/>
      </c>
      <c r="AB359" s="53" t="str">
        <f>IF(ISBLANK('Prediction Log'!$N359), "",IF('Prediction Log'!$D359&gt;0, 'Prediction Log'!$P359-'Prediction Log'!$D359, IF('Prediction Log'!$D359&lt;0, -'Prediction Log'!$P359+'Prediction Log'!$D359, "NA")))</f>
        <v/>
      </c>
      <c r="AC359" s="53" t="str">
        <f>IF(ISBLANK('Prediction Log'!$N359), "",ABS('Prediction Log'!$AB359))</f>
        <v/>
      </c>
      <c r="AD359" s="54" t="str">
        <f>IF(ISBLANK('Prediction Log'!$N359), "",IF('Prediction Log'!$E359&gt;0, 'Prediction Log'!$P359-'Prediction Log'!$E359, IF('Prediction Log'!$E359&lt;0, -'Prediction Log'!$P359+'Prediction Log'!$E359, "NA")))</f>
        <v/>
      </c>
      <c r="AE359" s="54" t="str">
        <f>IF(ISBLANK('Prediction Log'!$N359), "",ABS('Prediction Log'!$AD359))</f>
        <v/>
      </c>
    </row>
    <row r="360" spans="1:31" x14ac:dyDescent="0.45">
      <c r="A360" s="43" t="str">
        <f>IF(ISBLANK(Games!$B360), "",Games!A360)</f>
        <v/>
      </c>
      <c r="B360" s="43" t="str">
        <f>IF(ISBLANK(Games!$B360), "",Games!B360)</f>
        <v/>
      </c>
      <c r="C360" s="43" t="str">
        <f>IF(ISBLANK(Games!$B360), "",Games!C360)</f>
        <v/>
      </c>
      <c r="D360" s="44" t="str">
        <f>IF(ISBLANK(Games!$B360), "",Games!D360)</f>
        <v/>
      </c>
      <c r="E360" s="44" t="str">
        <f>IF(ISBLANK(Games!$B360), "",Games!E360)</f>
        <v/>
      </c>
      <c r="F360" s="45">
        <f>'Calc - Win Probability'!N360</f>
        <v>0</v>
      </c>
      <c r="G360" s="23" t="str">
        <f>Games!H360</f>
        <v/>
      </c>
      <c r="H360" s="46" t="str">
        <f>IF(ISBLANK(Games!B360), "", IF('Prediction Log'!$D360&lt;0, 'Prediction Log'!$B360, 'Prediction Log'!$C360))</f>
        <v/>
      </c>
      <c r="I360" s="47" t="str">
        <f>IF(ISBLANK(Games!$B360), "",Games!F360)</f>
        <v/>
      </c>
      <c r="J360" s="47" t="str">
        <f>IF('Prediction Log'!$F360&gt;0.5, 'Prediction Log'!$B360, IF('Prediction Log'!$F360&lt;0.5, 'Prediction Log'!$C360, "PICK"))</f>
        <v/>
      </c>
      <c r="K360" s="48" t="str">
        <f>IF(ISBLANK(Games!B360), "",IF('Prediction Log'!$J360='Prediction Log'!$B360, 'Prediction Log'!$F360, 1-'Prediction Log'!$F360))</f>
        <v/>
      </c>
      <c r="L360" s="49" t="str">
        <f>IF(ISBLANK(Games!$B360), "",Games!I360)</f>
        <v/>
      </c>
      <c r="M360" s="60" t="str">
        <f>IF(ISBLANK(Table3[[#This Row],[Home Final]]), "",IF(Table3[[#This Row],[Home Final]]&gt;Table3[[#This Row],[Away Final]],Table3[[#This Row],[Home]],Table3[[#This Row],[Away]]))</f>
        <v/>
      </c>
      <c r="N360" s="50"/>
      <c r="O360" s="50"/>
      <c r="P360" s="21" t="str">
        <f>IF(ISBLANK('Prediction Log'!$N360), "",'Prediction Log'!$O360-'Prediction Log'!$N360)</f>
        <v/>
      </c>
      <c r="Q360" s="51" t="str">
        <f>IF(ISBLANK('Prediction Log'!$N360), "",IF('Prediction Log'!$M360&lt;&gt;'Prediction Log'!$H360, "Y", IF(AND('Prediction Log'!$M360='Prediction Log'!$H360, ABS((-1*'Prediction Log'!$P360))&gt;ABS('Prediction Log'!$D360)), "Y", IF('Prediction Log'!$D360='Prediction Log'!$P360, "PUSH", "N"))))</f>
        <v/>
      </c>
      <c r="R360" s="52" t="str">
        <f>IF(ISBLANK('Prediction Log'!$N360), "",IF('Prediction Log'!$P360&lt;'Prediction Log'!$D360, "Y", IF('Prediction Log'!$P360='Prediction Log'!$D360, "PUSH", "N")))</f>
        <v/>
      </c>
      <c r="S360" s="52" t="str">
        <f>IF(ISBLANK('Prediction Log'!$N360), "",IF('Prediction Log'!$P360&lt;'Prediction Log'!$E360, "Y", IF('Prediction Log'!$P360='Prediction Log'!$E360, "PUSH", "N")))</f>
        <v/>
      </c>
      <c r="T360" s="53" t="str">
        <f>IF(ISBLANK('Prediction Log'!$N360),"",IF('Prediction Log'!$M360='Prediction Log'!$H360, "Y", "N"))</f>
        <v/>
      </c>
      <c r="U360" s="53" t="str">
        <f>Table3[[#This Row],[Home Team Covered Market]]</f>
        <v/>
      </c>
      <c r="V360" s="53" t="str">
        <f>IF(ISBLANK('Prediction Log'!$N360), "",IF(AND('Prediction Log'!$T360="Y", 'Prediction Log'!$U360="Y"), "Y", "N"))</f>
        <v/>
      </c>
      <c r="W360" s="54" t="str">
        <f>IF(ISBLANK('Prediction Log'!$N360),"",IF('Prediction Log'!$M360='Prediction Log'!$I360, "Y", "N"))</f>
        <v/>
      </c>
      <c r="X360" s="54" t="str">
        <f>IF(ISBLANK('Prediction Log'!$N360), "", IF(Table3[[#This Row],[Home Team Covered Market]]=Games!H360, "Y", "N"))</f>
        <v/>
      </c>
      <c r="Y360" s="55" t="str">
        <f>IF(ISBLANK('Prediction Log'!$N360), "",IF('Prediction Log'!$J360='Prediction Log'!$M360, "Y", "N"))</f>
        <v/>
      </c>
      <c r="Z360" s="54" t="str">
        <f>IF(ISBLANK('Prediction Log'!$N360), "",IF('Prediction Log'!$I360&lt;&gt;'Prediction Log'!$M360, "N",IF(AND('Prediction Log'!$E360&gt;0, 'Prediction Log'!$P360&gt;'Prediction Log'!$E360, 'Prediction Log'!$I360='Prediction Log'!$C360), "Y", IF(AND('Prediction Log'!$E360&lt;0, 'Prediction Log'!$P360&lt;'Prediction Log'!$E360,'Prediction Log'!$I360='Prediction Log'!$B360 ), "Y", IF('Prediction Log'!$P360='Prediction Log'!$E360, "PUSH", "N")))))</f>
        <v/>
      </c>
      <c r="AA360" s="54" t="str">
        <f>IF(ISBLANK('Prediction Log'!$N360), "",IF(AND('Prediction Log'!$W360="Y", 'Prediction Log'!$X360="Y"), "Y", "N"))</f>
        <v/>
      </c>
      <c r="AB360" s="53" t="str">
        <f>IF(ISBLANK('Prediction Log'!$N360), "",IF('Prediction Log'!$D360&gt;0, 'Prediction Log'!$P360-'Prediction Log'!$D360, IF('Prediction Log'!$D360&lt;0, -'Prediction Log'!$P360+'Prediction Log'!$D360, "NA")))</f>
        <v/>
      </c>
      <c r="AC360" s="53" t="str">
        <f>IF(ISBLANK('Prediction Log'!$N360), "",ABS('Prediction Log'!$AB360))</f>
        <v/>
      </c>
      <c r="AD360" s="54" t="str">
        <f>IF(ISBLANK('Prediction Log'!$N360), "",IF('Prediction Log'!$E360&gt;0, 'Prediction Log'!$P360-'Prediction Log'!$E360, IF('Prediction Log'!$E360&lt;0, -'Prediction Log'!$P360+'Prediction Log'!$E360, "NA")))</f>
        <v/>
      </c>
      <c r="AE360" s="54" t="str">
        <f>IF(ISBLANK('Prediction Log'!$N360), "",ABS('Prediction Log'!$AD360))</f>
        <v/>
      </c>
    </row>
    <row r="361" spans="1:31" x14ac:dyDescent="0.45">
      <c r="A361" s="56" t="str">
        <f>IF(ISBLANK(Games!$B361), "",Games!A361)</f>
        <v/>
      </c>
      <c r="B361" s="56" t="str">
        <f>IF(ISBLANK(Games!$B361), "",Games!B361)</f>
        <v/>
      </c>
      <c r="C361" s="56" t="str">
        <f>IF(ISBLANK(Games!$B361), "",Games!C361)</f>
        <v/>
      </c>
      <c r="D361" s="57" t="str">
        <f>IF(ISBLANK(Games!$B361), "",Games!D361)</f>
        <v/>
      </c>
      <c r="E361" s="57" t="str">
        <f>IF(ISBLANK(Games!$B361), "",Games!E361)</f>
        <v/>
      </c>
      <c r="F361" s="45">
        <f>'Calc - Win Probability'!N361</f>
        <v>0</v>
      </c>
      <c r="G361" s="23" t="str">
        <f>Games!H361</f>
        <v/>
      </c>
      <c r="H361" s="46" t="str">
        <f>IF(ISBLANK(Games!B361), "", IF('Prediction Log'!$D361&lt;0, 'Prediction Log'!$B361, 'Prediction Log'!$C361))</f>
        <v/>
      </c>
      <c r="I361" s="47" t="str">
        <f>IF(ISBLANK(Games!$B361), "",Games!F361)</f>
        <v/>
      </c>
      <c r="J361" s="47" t="str">
        <f>IF('Prediction Log'!$F361&gt;0.5, 'Prediction Log'!$B361, IF('Prediction Log'!$F361&lt;0.5, 'Prediction Log'!$C361, "PICK"))</f>
        <v/>
      </c>
      <c r="K361" s="48" t="str">
        <f>IF(ISBLANK(Games!B361), "",IF('Prediction Log'!$J361='Prediction Log'!$B361, 'Prediction Log'!$F361, 1-'Prediction Log'!$F361))</f>
        <v/>
      </c>
      <c r="L361" s="49" t="str">
        <f>IF(ISBLANK(Games!$B361), "",Games!I361)</f>
        <v/>
      </c>
      <c r="M361" s="60" t="str">
        <f>IF(ISBLANK(Table3[[#This Row],[Home Final]]), "",IF(Table3[[#This Row],[Home Final]]&gt;Table3[[#This Row],[Away Final]],Table3[[#This Row],[Home]],Table3[[#This Row],[Away]]))</f>
        <v/>
      </c>
      <c r="N361" s="50"/>
      <c r="O361" s="50"/>
      <c r="P361" s="21" t="str">
        <f>IF(ISBLANK('Prediction Log'!$N361), "",'Prediction Log'!$O361-'Prediction Log'!$N361)</f>
        <v/>
      </c>
      <c r="Q361" s="51" t="str">
        <f>IF(ISBLANK('Prediction Log'!$N361), "",IF('Prediction Log'!$M361&lt;&gt;'Prediction Log'!$H361, "Y", IF(AND('Prediction Log'!$M361='Prediction Log'!$H361, ABS((-1*'Prediction Log'!$P361))&gt;ABS('Prediction Log'!$D361)), "Y", IF('Prediction Log'!$D361='Prediction Log'!$P361, "PUSH", "N"))))</f>
        <v/>
      </c>
      <c r="R361" s="52" t="str">
        <f>IF(ISBLANK('Prediction Log'!$N361), "",IF('Prediction Log'!$P361&lt;'Prediction Log'!$D361, "Y", IF('Prediction Log'!$P361='Prediction Log'!$D361, "PUSH", "N")))</f>
        <v/>
      </c>
      <c r="S361" s="52" t="str">
        <f>IF(ISBLANK('Prediction Log'!$N361), "",IF('Prediction Log'!$P361&lt;'Prediction Log'!$E361, "Y", IF('Prediction Log'!$P361='Prediction Log'!$E361, "PUSH", "N")))</f>
        <v/>
      </c>
      <c r="T361" s="53" t="str">
        <f>IF(ISBLANK('Prediction Log'!$N361),"",IF('Prediction Log'!$M361='Prediction Log'!$H361, "Y", "N"))</f>
        <v/>
      </c>
      <c r="U361" s="53" t="str">
        <f>Table3[[#This Row],[Home Team Covered Market]]</f>
        <v/>
      </c>
      <c r="V361" s="53" t="str">
        <f>IF(ISBLANK('Prediction Log'!$N361), "",IF(AND('Prediction Log'!$T361="Y", 'Prediction Log'!$U361="Y"), "Y", "N"))</f>
        <v/>
      </c>
      <c r="W361" s="54" t="str">
        <f>IF(ISBLANK('Prediction Log'!$N361),"",IF('Prediction Log'!$M361='Prediction Log'!$I361, "Y", "N"))</f>
        <v/>
      </c>
      <c r="X361" s="54" t="str">
        <f>IF(ISBLANK('Prediction Log'!$N361), "", IF(Table3[[#This Row],[Home Team Covered Market]]=Games!H361, "Y", "N"))</f>
        <v/>
      </c>
      <c r="Y361" s="55" t="str">
        <f>IF(ISBLANK('Prediction Log'!$N361), "",IF('Prediction Log'!$J361='Prediction Log'!$M361, "Y", "N"))</f>
        <v/>
      </c>
      <c r="Z361" s="54" t="str">
        <f>IF(ISBLANK('Prediction Log'!$N361), "",IF('Prediction Log'!$I361&lt;&gt;'Prediction Log'!$M361, "N",IF(AND('Prediction Log'!$E361&gt;0, 'Prediction Log'!$P361&gt;'Prediction Log'!$E361, 'Prediction Log'!$I361='Prediction Log'!$C361), "Y", IF(AND('Prediction Log'!$E361&lt;0, 'Prediction Log'!$P361&lt;'Prediction Log'!$E361,'Prediction Log'!$I361='Prediction Log'!$B361 ), "Y", IF('Prediction Log'!$P361='Prediction Log'!$E361, "PUSH", "N")))))</f>
        <v/>
      </c>
      <c r="AA361" s="54" t="str">
        <f>IF(ISBLANK('Prediction Log'!$N361), "",IF(AND('Prediction Log'!$W361="Y", 'Prediction Log'!$X361="Y"), "Y", "N"))</f>
        <v/>
      </c>
      <c r="AB361" s="53" t="str">
        <f>IF(ISBLANK('Prediction Log'!$N361), "",IF('Prediction Log'!$D361&gt;0, 'Prediction Log'!$P361-'Prediction Log'!$D361, IF('Prediction Log'!$D361&lt;0, -'Prediction Log'!$P361+'Prediction Log'!$D361, "NA")))</f>
        <v/>
      </c>
      <c r="AC361" s="53" t="str">
        <f>IF(ISBLANK('Prediction Log'!$N361), "",ABS('Prediction Log'!$AB361))</f>
        <v/>
      </c>
      <c r="AD361" s="54" t="str">
        <f>IF(ISBLANK('Prediction Log'!$N361), "",IF('Prediction Log'!$E361&gt;0, 'Prediction Log'!$P361-'Prediction Log'!$E361, IF('Prediction Log'!$E361&lt;0, -'Prediction Log'!$P361+'Prediction Log'!$E361, "NA")))</f>
        <v/>
      </c>
      <c r="AE361" s="54" t="str">
        <f>IF(ISBLANK('Prediction Log'!$N361), "",ABS('Prediction Log'!$AD361))</f>
        <v/>
      </c>
    </row>
    <row r="362" spans="1:31" x14ac:dyDescent="0.45">
      <c r="A362" s="43" t="str">
        <f>IF(ISBLANK(Games!$B362), "",Games!A362)</f>
        <v/>
      </c>
      <c r="B362" s="43" t="str">
        <f>IF(ISBLANK(Games!$B362), "",Games!B362)</f>
        <v/>
      </c>
      <c r="C362" s="43" t="str">
        <f>IF(ISBLANK(Games!$B362), "",Games!C362)</f>
        <v/>
      </c>
      <c r="D362" s="44" t="str">
        <f>IF(ISBLANK(Games!$B362), "",Games!D362)</f>
        <v/>
      </c>
      <c r="E362" s="44" t="str">
        <f>IF(ISBLANK(Games!$B362), "",Games!E362)</f>
        <v/>
      </c>
      <c r="F362" s="45">
        <f>'Calc - Win Probability'!N362</f>
        <v>0</v>
      </c>
      <c r="G362" s="23" t="str">
        <f>Games!H362</f>
        <v/>
      </c>
      <c r="H362" s="46" t="str">
        <f>IF(ISBLANK(Games!B362), "", IF('Prediction Log'!$D362&lt;0, 'Prediction Log'!$B362, 'Prediction Log'!$C362))</f>
        <v/>
      </c>
      <c r="I362" s="47" t="str">
        <f>IF(ISBLANK(Games!$B362), "",Games!F362)</f>
        <v/>
      </c>
      <c r="J362" s="47" t="str">
        <f>IF('Prediction Log'!$F362&gt;0.5, 'Prediction Log'!$B362, IF('Prediction Log'!$F362&lt;0.5, 'Prediction Log'!$C362, "PICK"))</f>
        <v/>
      </c>
      <c r="K362" s="48" t="str">
        <f>IF(ISBLANK(Games!B362), "",IF('Prediction Log'!$J362='Prediction Log'!$B362, 'Prediction Log'!$F362, 1-'Prediction Log'!$F362))</f>
        <v/>
      </c>
      <c r="L362" s="49" t="str">
        <f>IF(ISBLANK(Games!$B362), "",Games!I362)</f>
        <v/>
      </c>
      <c r="M362" s="60" t="str">
        <f>IF(ISBLANK(Table3[[#This Row],[Home Final]]), "",IF(Table3[[#This Row],[Home Final]]&gt;Table3[[#This Row],[Away Final]],Table3[[#This Row],[Home]],Table3[[#This Row],[Away]]))</f>
        <v/>
      </c>
      <c r="N362" s="50"/>
      <c r="O362" s="50"/>
      <c r="P362" s="21" t="str">
        <f>IF(ISBLANK('Prediction Log'!$N362), "",'Prediction Log'!$O362-'Prediction Log'!$N362)</f>
        <v/>
      </c>
      <c r="Q362" s="51" t="str">
        <f>IF(ISBLANK('Prediction Log'!$N362), "",IF('Prediction Log'!$M362&lt;&gt;'Prediction Log'!$H362, "Y", IF(AND('Prediction Log'!$M362='Prediction Log'!$H362, ABS((-1*'Prediction Log'!$P362))&gt;ABS('Prediction Log'!$D362)), "Y", IF('Prediction Log'!$D362='Prediction Log'!$P362, "PUSH", "N"))))</f>
        <v/>
      </c>
      <c r="R362" s="52" t="str">
        <f>IF(ISBLANK('Prediction Log'!$N362), "",IF('Prediction Log'!$P362&lt;'Prediction Log'!$D362, "Y", IF('Prediction Log'!$P362='Prediction Log'!$D362, "PUSH", "N")))</f>
        <v/>
      </c>
      <c r="S362" s="52" t="str">
        <f>IF(ISBLANK('Prediction Log'!$N362), "",IF('Prediction Log'!$P362&lt;'Prediction Log'!$E362, "Y", IF('Prediction Log'!$P362='Prediction Log'!$E362, "PUSH", "N")))</f>
        <v/>
      </c>
      <c r="T362" s="53" t="str">
        <f>IF(ISBLANK('Prediction Log'!$N362),"",IF('Prediction Log'!$M362='Prediction Log'!$H362, "Y", "N"))</f>
        <v/>
      </c>
      <c r="U362" s="53" t="str">
        <f>Table3[[#This Row],[Home Team Covered Market]]</f>
        <v/>
      </c>
      <c r="V362" s="53" t="str">
        <f>IF(ISBLANK('Prediction Log'!$N362), "",IF(AND('Prediction Log'!$T362="Y", 'Prediction Log'!$U362="Y"), "Y", "N"))</f>
        <v/>
      </c>
      <c r="W362" s="54" t="str">
        <f>IF(ISBLANK('Prediction Log'!$N362),"",IF('Prediction Log'!$M362='Prediction Log'!$I362, "Y", "N"))</f>
        <v/>
      </c>
      <c r="X362" s="54" t="str">
        <f>IF(ISBLANK('Prediction Log'!$N362), "", IF(Table3[[#This Row],[Home Team Covered Market]]=Games!H362, "Y", "N"))</f>
        <v/>
      </c>
      <c r="Y362" s="55" t="str">
        <f>IF(ISBLANK('Prediction Log'!$N362), "",IF('Prediction Log'!$J362='Prediction Log'!$M362, "Y", "N"))</f>
        <v/>
      </c>
      <c r="Z362" s="54" t="str">
        <f>IF(ISBLANK('Prediction Log'!$N362), "",IF('Prediction Log'!$I362&lt;&gt;'Prediction Log'!$M362, "N",IF(AND('Prediction Log'!$E362&gt;0, 'Prediction Log'!$P362&gt;'Prediction Log'!$E362, 'Prediction Log'!$I362='Prediction Log'!$C362), "Y", IF(AND('Prediction Log'!$E362&lt;0, 'Prediction Log'!$P362&lt;'Prediction Log'!$E362,'Prediction Log'!$I362='Prediction Log'!$B362 ), "Y", IF('Prediction Log'!$P362='Prediction Log'!$E362, "PUSH", "N")))))</f>
        <v/>
      </c>
      <c r="AA362" s="54" t="str">
        <f>IF(ISBLANK('Prediction Log'!$N362), "",IF(AND('Prediction Log'!$W362="Y", 'Prediction Log'!$X362="Y"), "Y", "N"))</f>
        <v/>
      </c>
      <c r="AB362" s="53" t="str">
        <f>IF(ISBLANK('Prediction Log'!$N362), "",IF('Prediction Log'!$D362&gt;0, 'Prediction Log'!$P362-'Prediction Log'!$D362, IF('Prediction Log'!$D362&lt;0, -'Prediction Log'!$P362+'Prediction Log'!$D362, "NA")))</f>
        <v/>
      </c>
      <c r="AC362" s="53" t="str">
        <f>IF(ISBLANK('Prediction Log'!$N362), "",ABS('Prediction Log'!$AB362))</f>
        <v/>
      </c>
      <c r="AD362" s="54" t="str">
        <f>IF(ISBLANK('Prediction Log'!$N362), "",IF('Prediction Log'!$E362&gt;0, 'Prediction Log'!$P362-'Prediction Log'!$E362, IF('Prediction Log'!$E362&lt;0, -'Prediction Log'!$P362+'Prediction Log'!$E362, "NA")))</f>
        <v/>
      </c>
      <c r="AE362" s="54" t="str">
        <f>IF(ISBLANK('Prediction Log'!$N362), "",ABS('Prediction Log'!$AD362))</f>
        <v/>
      </c>
    </row>
    <row r="363" spans="1:31" x14ac:dyDescent="0.45">
      <c r="A363" s="56" t="str">
        <f>IF(ISBLANK(Games!$B363), "",Games!A363)</f>
        <v/>
      </c>
      <c r="B363" s="56" t="str">
        <f>IF(ISBLANK(Games!$B363), "",Games!B363)</f>
        <v/>
      </c>
      <c r="C363" s="56" t="str">
        <f>IF(ISBLANK(Games!$B363), "",Games!C363)</f>
        <v/>
      </c>
      <c r="D363" s="57" t="str">
        <f>IF(ISBLANK(Games!$B363), "",Games!D363)</f>
        <v/>
      </c>
      <c r="E363" s="57" t="str">
        <f>IF(ISBLANK(Games!$B363), "",Games!E363)</f>
        <v/>
      </c>
      <c r="F363" s="45">
        <f>'Calc - Win Probability'!N363</f>
        <v>0</v>
      </c>
      <c r="G363" s="23" t="str">
        <f>Games!H363</f>
        <v/>
      </c>
      <c r="H363" s="46" t="str">
        <f>IF(ISBLANK(Games!B363), "", IF('Prediction Log'!$D363&lt;0, 'Prediction Log'!$B363, 'Prediction Log'!$C363))</f>
        <v/>
      </c>
      <c r="I363" s="47" t="str">
        <f>IF(ISBLANK(Games!$B363), "",Games!F363)</f>
        <v/>
      </c>
      <c r="J363" s="47" t="str">
        <f>IF('Prediction Log'!$F363&gt;0.5, 'Prediction Log'!$B363, IF('Prediction Log'!$F363&lt;0.5, 'Prediction Log'!$C363, "PICK"))</f>
        <v/>
      </c>
      <c r="K363" s="48" t="str">
        <f>IF(ISBLANK(Games!B363), "",IF('Prediction Log'!$J363='Prediction Log'!$B363, 'Prediction Log'!$F363, 1-'Prediction Log'!$F363))</f>
        <v/>
      </c>
      <c r="L363" s="49" t="str">
        <f>IF(ISBLANK(Games!$B363), "",Games!I363)</f>
        <v/>
      </c>
      <c r="M363" s="60" t="str">
        <f>IF(ISBLANK(Table3[[#This Row],[Home Final]]), "",IF(Table3[[#This Row],[Home Final]]&gt;Table3[[#This Row],[Away Final]],Table3[[#This Row],[Home]],Table3[[#This Row],[Away]]))</f>
        <v/>
      </c>
      <c r="N363" s="50"/>
      <c r="O363" s="50"/>
      <c r="P363" s="21" t="str">
        <f>IF(ISBLANK('Prediction Log'!$N363), "",'Prediction Log'!$O363-'Prediction Log'!$N363)</f>
        <v/>
      </c>
      <c r="Q363" s="51" t="str">
        <f>IF(ISBLANK('Prediction Log'!$N363), "",IF('Prediction Log'!$M363&lt;&gt;'Prediction Log'!$H363, "Y", IF(AND('Prediction Log'!$M363='Prediction Log'!$H363, ABS((-1*'Prediction Log'!$P363))&gt;ABS('Prediction Log'!$D363)), "Y", IF('Prediction Log'!$D363='Prediction Log'!$P363, "PUSH", "N"))))</f>
        <v/>
      </c>
      <c r="R363" s="52" t="str">
        <f>IF(ISBLANK('Prediction Log'!$N363), "",IF('Prediction Log'!$P363&lt;'Prediction Log'!$D363, "Y", IF('Prediction Log'!$P363='Prediction Log'!$D363, "PUSH", "N")))</f>
        <v/>
      </c>
      <c r="S363" s="52" t="str">
        <f>IF(ISBLANK('Prediction Log'!$N363), "",IF('Prediction Log'!$P363&lt;'Prediction Log'!$E363, "Y", IF('Prediction Log'!$P363='Prediction Log'!$E363, "PUSH", "N")))</f>
        <v/>
      </c>
      <c r="T363" s="53" t="str">
        <f>IF(ISBLANK('Prediction Log'!$N363),"",IF('Prediction Log'!$M363='Prediction Log'!$H363, "Y", "N"))</f>
        <v/>
      </c>
      <c r="U363" s="53" t="str">
        <f>Table3[[#This Row],[Home Team Covered Market]]</f>
        <v/>
      </c>
      <c r="V363" s="53" t="str">
        <f>IF(ISBLANK('Prediction Log'!$N363), "",IF(AND('Prediction Log'!$T363="Y", 'Prediction Log'!$U363="Y"), "Y", "N"))</f>
        <v/>
      </c>
      <c r="W363" s="54" t="str">
        <f>IF(ISBLANK('Prediction Log'!$N363),"",IF('Prediction Log'!$M363='Prediction Log'!$I363, "Y", "N"))</f>
        <v/>
      </c>
      <c r="X363" s="54" t="str">
        <f>IF(ISBLANK('Prediction Log'!$N363), "", IF(Table3[[#This Row],[Home Team Covered Market]]=Games!H363, "Y", "N"))</f>
        <v/>
      </c>
      <c r="Y363" s="55" t="str">
        <f>IF(ISBLANK('Prediction Log'!$N363), "",IF('Prediction Log'!$J363='Prediction Log'!$M363, "Y", "N"))</f>
        <v/>
      </c>
      <c r="Z363" s="54" t="str">
        <f>IF(ISBLANK('Prediction Log'!$N363), "",IF('Prediction Log'!$I363&lt;&gt;'Prediction Log'!$M363, "N",IF(AND('Prediction Log'!$E363&gt;0, 'Prediction Log'!$P363&gt;'Prediction Log'!$E363, 'Prediction Log'!$I363='Prediction Log'!$C363), "Y", IF(AND('Prediction Log'!$E363&lt;0, 'Prediction Log'!$P363&lt;'Prediction Log'!$E363,'Prediction Log'!$I363='Prediction Log'!$B363 ), "Y", IF('Prediction Log'!$P363='Prediction Log'!$E363, "PUSH", "N")))))</f>
        <v/>
      </c>
      <c r="AA363" s="54" t="str">
        <f>IF(ISBLANK('Prediction Log'!$N363), "",IF(AND('Prediction Log'!$W363="Y", 'Prediction Log'!$X363="Y"), "Y", "N"))</f>
        <v/>
      </c>
      <c r="AB363" s="53" t="str">
        <f>IF(ISBLANK('Prediction Log'!$N363), "",IF('Prediction Log'!$D363&gt;0, 'Prediction Log'!$P363-'Prediction Log'!$D363, IF('Prediction Log'!$D363&lt;0, -'Prediction Log'!$P363+'Prediction Log'!$D363, "NA")))</f>
        <v/>
      </c>
      <c r="AC363" s="53" t="str">
        <f>IF(ISBLANK('Prediction Log'!$N363), "",ABS('Prediction Log'!$AB363))</f>
        <v/>
      </c>
      <c r="AD363" s="54" t="str">
        <f>IF(ISBLANK('Prediction Log'!$N363), "",IF('Prediction Log'!$E363&gt;0, 'Prediction Log'!$P363-'Prediction Log'!$E363, IF('Prediction Log'!$E363&lt;0, -'Prediction Log'!$P363+'Prediction Log'!$E363, "NA")))</f>
        <v/>
      </c>
      <c r="AE363" s="54" t="str">
        <f>IF(ISBLANK('Prediction Log'!$N363), "",ABS('Prediction Log'!$AD363))</f>
        <v/>
      </c>
    </row>
    <row r="364" spans="1:31" x14ac:dyDescent="0.45">
      <c r="A364" s="43" t="str">
        <f>IF(ISBLANK(Games!$B364), "",Games!A364)</f>
        <v/>
      </c>
      <c r="B364" s="43" t="str">
        <f>IF(ISBLANK(Games!$B364), "",Games!B364)</f>
        <v/>
      </c>
      <c r="C364" s="43" t="str">
        <f>IF(ISBLANK(Games!$B364), "",Games!C364)</f>
        <v/>
      </c>
      <c r="D364" s="44" t="str">
        <f>IF(ISBLANK(Games!$B364), "",Games!D364)</f>
        <v/>
      </c>
      <c r="E364" s="44" t="str">
        <f>IF(ISBLANK(Games!$B364), "",Games!E364)</f>
        <v/>
      </c>
      <c r="F364" s="45">
        <f>'Calc - Win Probability'!N364</f>
        <v>0</v>
      </c>
      <c r="G364" s="23" t="str">
        <f>Games!H364</f>
        <v/>
      </c>
      <c r="H364" s="46" t="str">
        <f>IF(ISBLANK(Games!B364), "", IF('Prediction Log'!$D364&lt;0, 'Prediction Log'!$B364, 'Prediction Log'!$C364))</f>
        <v/>
      </c>
      <c r="I364" s="47" t="str">
        <f>IF(ISBLANK(Games!$B364), "",Games!F364)</f>
        <v/>
      </c>
      <c r="J364" s="47" t="str">
        <f>IF('Prediction Log'!$F364&gt;0.5, 'Prediction Log'!$B364, IF('Prediction Log'!$F364&lt;0.5, 'Prediction Log'!$C364, "PICK"))</f>
        <v/>
      </c>
      <c r="K364" s="48" t="str">
        <f>IF(ISBLANK(Games!B364), "",IF('Prediction Log'!$J364='Prediction Log'!$B364, 'Prediction Log'!$F364, 1-'Prediction Log'!$F364))</f>
        <v/>
      </c>
      <c r="L364" s="49" t="str">
        <f>IF(ISBLANK(Games!$B364), "",Games!I364)</f>
        <v/>
      </c>
      <c r="M364" s="60" t="str">
        <f>IF(ISBLANK(Table3[[#This Row],[Home Final]]), "",IF(Table3[[#This Row],[Home Final]]&gt;Table3[[#This Row],[Away Final]],Table3[[#This Row],[Home]],Table3[[#This Row],[Away]]))</f>
        <v/>
      </c>
      <c r="N364" s="50"/>
      <c r="O364" s="50"/>
      <c r="P364" s="21" t="str">
        <f>IF(ISBLANK('Prediction Log'!$N364), "",'Prediction Log'!$O364-'Prediction Log'!$N364)</f>
        <v/>
      </c>
      <c r="Q364" s="51" t="str">
        <f>IF(ISBLANK('Prediction Log'!$N364), "",IF('Prediction Log'!$M364&lt;&gt;'Prediction Log'!$H364, "Y", IF(AND('Prediction Log'!$M364='Prediction Log'!$H364, ABS((-1*'Prediction Log'!$P364))&gt;ABS('Prediction Log'!$D364)), "Y", IF('Prediction Log'!$D364='Prediction Log'!$P364, "PUSH", "N"))))</f>
        <v/>
      </c>
      <c r="R364" s="52" t="str">
        <f>IF(ISBLANK('Prediction Log'!$N364), "",IF('Prediction Log'!$P364&lt;'Prediction Log'!$D364, "Y", IF('Prediction Log'!$P364='Prediction Log'!$D364, "PUSH", "N")))</f>
        <v/>
      </c>
      <c r="S364" s="52" t="str">
        <f>IF(ISBLANK('Prediction Log'!$N364), "",IF('Prediction Log'!$P364&lt;'Prediction Log'!$E364, "Y", IF('Prediction Log'!$P364='Prediction Log'!$E364, "PUSH", "N")))</f>
        <v/>
      </c>
      <c r="T364" s="53" t="str">
        <f>IF(ISBLANK('Prediction Log'!$N364),"",IF('Prediction Log'!$M364='Prediction Log'!$H364, "Y", "N"))</f>
        <v/>
      </c>
      <c r="U364" s="53" t="str">
        <f>Table3[[#This Row],[Home Team Covered Market]]</f>
        <v/>
      </c>
      <c r="V364" s="53" t="str">
        <f>IF(ISBLANK('Prediction Log'!$N364), "",IF(AND('Prediction Log'!$T364="Y", 'Prediction Log'!$U364="Y"), "Y", "N"))</f>
        <v/>
      </c>
      <c r="W364" s="54" t="str">
        <f>IF(ISBLANK('Prediction Log'!$N364),"",IF('Prediction Log'!$M364='Prediction Log'!$I364, "Y", "N"))</f>
        <v/>
      </c>
      <c r="X364" s="54" t="str">
        <f>IF(ISBLANK('Prediction Log'!$N364), "", IF(Table3[[#This Row],[Home Team Covered Market]]=Games!H364, "Y", "N"))</f>
        <v/>
      </c>
      <c r="Y364" s="55" t="str">
        <f>IF(ISBLANK('Prediction Log'!$N364), "",IF('Prediction Log'!$J364='Prediction Log'!$M364, "Y", "N"))</f>
        <v/>
      </c>
      <c r="Z364" s="54" t="str">
        <f>IF(ISBLANK('Prediction Log'!$N364), "",IF('Prediction Log'!$I364&lt;&gt;'Prediction Log'!$M364, "N",IF(AND('Prediction Log'!$E364&gt;0, 'Prediction Log'!$P364&gt;'Prediction Log'!$E364, 'Prediction Log'!$I364='Prediction Log'!$C364), "Y", IF(AND('Prediction Log'!$E364&lt;0, 'Prediction Log'!$P364&lt;'Prediction Log'!$E364,'Prediction Log'!$I364='Prediction Log'!$B364 ), "Y", IF('Prediction Log'!$P364='Prediction Log'!$E364, "PUSH", "N")))))</f>
        <v/>
      </c>
      <c r="AA364" s="54" t="str">
        <f>IF(ISBLANK('Prediction Log'!$N364), "",IF(AND('Prediction Log'!$W364="Y", 'Prediction Log'!$X364="Y"), "Y", "N"))</f>
        <v/>
      </c>
      <c r="AB364" s="53" t="str">
        <f>IF(ISBLANK('Prediction Log'!$N364), "",IF('Prediction Log'!$D364&gt;0, 'Prediction Log'!$P364-'Prediction Log'!$D364, IF('Prediction Log'!$D364&lt;0, -'Prediction Log'!$P364+'Prediction Log'!$D364, "NA")))</f>
        <v/>
      </c>
      <c r="AC364" s="53" t="str">
        <f>IF(ISBLANK('Prediction Log'!$N364), "",ABS('Prediction Log'!$AB364))</f>
        <v/>
      </c>
      <c r="AD364" s="54" t="str">
        <f>IF(ISBLANK('Prediction Log'!$N364), "",IF('Prediction Log'!$E364&gt;0, 'Prediction Log'!$P364-'Prediction Log'!$E364, IF('Prediction Log'!$E364&lt;0, -'Prediction Log'!$P364+'Prediction Log'!$E364, "NA")))</f>
        <v/>
      </c>
      <c r="AE364" s="54" t="str">
        <f>IF(ISBLANK('Prediction Log'!$N364), "",ABS('Prediction Log'!$AD364))</f>
        <v/>
      </c>
    </row>
    <row r="365" spans="1:31" x14ac:dyDescent="0.45">
      <c r="A365" s="56" t="str">
        <f>IF(ISBLANK(Games!$B365), "",Games!A365)</f>
        <v/>
      </c>
      <c r="B365" s="56" t="str">
        <f>IF(ISBLANK(Games!$B365), "",Games!B365)</f>
        <v/>
      </c>
      <c r="C365" s="56" t="str">
        <f>IF(ISBLANK(Games!$B365), "",Games!C365)</f>
        <v/>
      </c>
      <c r="D365" s="57" t="str">
        <f>IF(ISBLANK(Games!$B365), "",Games!D365)</f>
        <v/>
      </c>
      <c r="E365" s="57" t="str">
        <f>IF(ISBLANK(Games!$B365), "",Games!E365)</f>
        <v/>
      </c>
      <c r="F365" s="45">
        <f>'Calc - Win Probability'!N365</f>
        <v>0</v>
      </c>
      <c r="G365" s="23" t="str">
        <f>Games!H365</f>
        <v/>
      </c>
      <c r="H365" s="46" t="str">
        <f>IF(ISBLANK(Games!B365), "", IF('Prediction Log'!$D365&lt;0, 'Prediction Log'!$B365, 'Prediction Log'!$C365))</f>
        <v/>
      </c>
      <c r="I365" s="47" t="str">
        <f>IF(ISBLANK(Games!$B365), "",Games!F365)</f>
        <v/>
      </c>
      <c r="J365" s="47" t="str">
        <f>IF('Prediction Log'!$F365&gt;0.5, 'Prediction Log'!$B365, IF('Prediction Log'!$F365&lt;0.5, 'Prediction Log'!$C365, "PICK"))</f>
        <v/>
      </c>
      <c r="K365" s="48" t="str">
        <f>IF(ISBLANK(Games!B365), "",IF('Prediction Log'!$J365='Prediction Log'!$B365, 'Prediction Log'!$F365, 1-'Prediction Log'!$F365))</f>
        <v/>
      </c>
      <c r="L365" s="49" t="str">
        <f>IF(ISBLANK(Games!$B365), "",Games!I365)</f>
        <v/>
      </c>
      <c r="M365" s="60" t="str">
        <f>IF(ISBLANK(Table3[[#This Row],[Home Final]]), "",IF(Table3[[#This Row],[Home Final]]&gt;Table3[[#This Row],[Away Final]],Table3[[#This Row],[Home]],Table3[[#This Row],[Away]]))</f>
        <v/>
      </c>
      <c r="N365" s="50"/>
      <c r="O365" s="50"/>
      <c r="P365" s="21" t="str">
        <f>IF(ISBLANK('Prediction Log'!$N365), "",'Prediction Log'!$O365-'Prediction Log'!$N365)</f>
        <v/>
      </c>
      <c r="Q365" s="51" t="str">
        <f>IF(ISBLANK('Prediction Log'!$N365), "",IF('Prediction Log'!$M365&lt;&gt;'Prediction Log'!$H365, "Y", IF(AND('Prediction Log'!$M365='Prediction Log'!$H365, ABS((-1*'Prediction Log'!$P365))&gt;ABS('Prediction Log'!$D365)), "Y", IF('Prediction Log'!$D365='Prediction Log'!$P365, "PUSH", "N"))))</f>
        <v/>
      </c>
      <c r="R365" s="52" t="str">
        <f>IF(ISBLANK('Prediction Log'!$N365), "",IF('Prediction Log'!$P365&lt;'Prediction Log'!$D365, "Y", IF('Prediction Log'!$P365='Prediction Log'!$D365, "PUSH", "N")))</f>
        <v/>
      </c>
      <c r="S365" s="52" t="str">
        <f>IF(ISBLANK('Prediction Log'!$N365), "",IF('Prediction Log'!$P365&lt;'Prediction Log'!$E365, "Y", IF('Prediction Log'!$P365='Prediction Log'!$E365, "PUSH", "N")))</f>
        <v/>
      </c>
      <c r="T365" s="53" t="str">
        <f>IF(ISBLANK('Prediction Log'!$N365),"",IF('Prediction Log'!$M365='Prediction Log'!$H365, "Y", "N"))</f>
        <v/>
      </c>
      <c r="U365" s="53" t="str">
        <f>Table3[[#This Row],[Home Team Covered Market]]</f>
        <v/>
      </c>
      <c r="V365" s="53" t="str">
        <f>IF(ISBLANK('Prediction Log'!$N365), "",IF(AND('Prediction Log'!$T365="Y", 'Prediction Log'!$U365="Y"), "Y", "N"))</f>
        <v/>
      </c>
      <c r="W365" s="54" t="str">
        <f>IF(ISBLANK('Prediction Log'!$N365),"",IF('Prediction Log'!$M365='Prediction Log'!$I365, "Y", "N"))</f>
        <v/>
      </c>
      <c r="X365" s="54" t="str">
        <f>IF(ISBLANK('Prediction Log'!$N365), "", IF(Table3[[#This Row],[Home Team Covered Market]]=Games!H365, "Y", "N"))</f>
        <v/>
      </c>
      <c r="Y365" s="55" t="str">
        <f>IF(ISBLANK('Prediction Log'!$N365), "",IF('Prediction Log'!$J365='Prediction Log'!$M365, "Y", "N"))</f>
        <v/>
      </c>
      <c r="Z365" s="54" t="str">
        <f>IF(ISBLANK('Prediction Log'!$N365), "",IF('Prediction Log'!$I365&lt;&gt;'Prediction Log'!$M365, "N",IF(AND('Prediction Log'!$E365&gt;0, 'Prediction Log'!$P365&gt;'Prediction Log'!$E365, 'Prediction Log'!$I365='Prediction Log'!$C365), "Y", IF(AND('Prediction Log'!$E365&lt;0, 'Prediction Log'!$P365&lt;'Prediction Log'!$E365,'Prediction Log'!$I365='Prediction Log'!$B365 ), "Y", IF('Prediction Log'!$P365='Prediction Log'!$E365, "PUSH", "N")))))</f>
        <v/>
      </c>
      <c r="AA365" s="54" t="str">
        <f>IF(ISBLANK('Prediction Log'!$N365), "",IF(AND('Prediction Log'!$W365="Y", 'Prediction Log'!$X365="Y"), "Y", "N"))</f>
        <v/>
      </c>
      <c r="AB365" s="53" t="str">
        <f>IF(ISBLANK('Prediction Log'!$N365), "",IF('Prediction Log'!$D365&gt;0, 'Prediction Log'!$P365-'Prediction Log'!$D365, IF('Prediction Log'!$D365&lt;0, -'Prediction Log'!$P365+'Prediction Log'!$D365, "NA")))</f>
        <v/>
      </c>
      <c r="AC365" s="53" t="str">
        <f>IF(ISBLANK('Prediction Log'!$N365), "",ABS('Prediction Log'!$AB365))</f>
        <v/>
      </c>
      <c r="AD365" s="54" t="str">
        <f>IF(ISBLANK('Prediction Log'!$N365), "",IF('Prediction Log'!$E365&gt;0, 'Prediction Log'!$P365-'Prediction Log'!$E365, IF('Prediction Log'!$E365&lt;0, -'Prediction Log'!$P365+'Prediction Log'!$E365, "NA")))</f>
        <v/>
      </c>
      <c r="AE365" s="54" t="str">
        <f>IF(ISBLANK('Prediction Log'!$N365), "",ABS('Prediction Log'!$AD365))</f>
        <v/>
      </c>
    </row>
    <row r="366" spans="1:31" x14ac:dyDescent="0.45">
      <c r="A366" s="43" t="str">
        <f>IF(ISBLANK(Games!$B366), "",Games!A366)</f>
        <v/>
      </c>
      <c r="B366" s="43" t="str">
        <f>IF(ISBLANK(Games!$B366), "",Games!B366)</f>
        <v/>
      </c>
      <c r="C366" s="43" t="str">
        <f>IF(ISBLANK(Games!$B366), "",Games!C366)</f>
        <v/>
      </c>
      <c r="D366" s="44" t="str">
        <f>IF(ISBLANK(Games!$B366), "",Games!D366)</f>
        <v/>
      </c>
      <c r="E366" s="44" t="str">
        <f>IF(ISBLANK(Games!$B366), "",Games!E366)</f>
        <v/>
      </c>
      <c r="F366" s="45">
        <f>'Calc - Win Probability'!N366</f>
        <v>0</v>
      </c>
      <c r="G366" s="23" t="str">
        <f>Games!H366</f>
        <v/>
      </c>
      <c r="H366" s="46" t="str">
        <f>IF(ISBLANK(Games!B366), "", IF('Prediction Log'!$D366&lt;0, 'Prediction Log'!$B366, 'Prediction Log'!$C366))</f>
        <v/>
      </c>
      <c r="I366" s="47" t="str">
        <f>IF(ISBLANK(Games!$B366), "",Games!F366)</f>
        <v/>
      </c>
      <c r="J366" s="47" t="str">
        <f>IF('Prediction Log'!$F366&gt;0.5, 'Prediction Log'!$B366, IF('Prediction Log'!$F366&lt;0.5, 'Prediction Log'!$C366, "PICK"))</f>
        <v/>
      </c>
      <c r="K366" s="48" t="str">
        <f>IF(ISBLANK(Games!B366), "",IF('Prediction Log'!$J366='Prediction Log'!$B366, 'Prediction Log'!$F366, 1-'Prediction Log'!$F366))</f>
        <v/>
      </c>
      <c r="L366" s="49" t="str">
        <f>IF(ISBLANK(Games!$B366), "",Games!I366)</f>
        <v/>
      </c>
      <c r="M366" s="60" t="str">
        <f>IF(ISBLANK(Table3[[#This Row],[Home Final]]), "",IF(Table3[[#This Row],[Home Final]]&gt;Table3[[#This Row],[Away Final]],Table3[[#This Row],[Home]],Table3[[#This Row],[Away]]))</f>
        <v/>
      </c>
      <c r="N366" s="50"/>
      <c r="O366" s="50"/>
      <c r="P366" s="21" t="str">
        <f>IF(ISBLANK('Prediction Log'!$N366), "",'Prediction Log'!$O366-'Prediction Log'!$N366)</f>
        <v/>
      </c>
      <c r="Q366" s="51" t="str">
        <f>IF(ISBLANK('Prediction Log'!$N366), "",IF('Prediction Log'!$M366&lt;&gt;'Prediction Log'!$H366, "Y", IF(AND('Prediction Log'!$M366='Prediction Log'!$H366, ABS((-1*'Prediction Log'!$P366))&gt;ABS('Prediction Log'!$D366)), "Y", IF('Prediction Log'!$D366='Prediction Log'!$P366, "PUSH", "N"))))</f>
        <v/>
      </c>
      <c r="R366" s="52" t="str">
        <f>IF(ISBLANK('Prediction Log'!$N366), "",IF('Prediction Log'!$P366&lt;'Prediction Log'!$D366, "Y", IF('Prediction Log'!$P366='Prediction Log'!$D366, "PUSH", "N")))</f>
        <v/>
      </c>
      <c r="S366" s="52" t="str">
        <f>IF(ISBLANK('Prediction Log'!$N366), "",IF('Prediction Log'!$P366&lt;'Prediction Log'!$E366, "Y", IF('Prediction Log'!$P366='Prediction Log'!$E366, "PUSH", "N")))</f>
        <v/>
      </c>
      <c r="T366" s="53" t="str">
        <f>IF(ISBLANK('Prediction Log'!$N366),"",IF('Prediction Log'!$M366='Prediction Log'!$H366, "Y", "N"))</f>
        <v/>
      </c>
      <c r="U366" s="53" t="str">
        <f>Table3[[#This Row],[Home Team Covered Market]]</f>
        <v/>
      </c>
      <c r="V366" s="53" t="str">
        <f>IF(ISBLANK('Prediction Log'!$N366), "",IF(AND('Prediction Log'!$T366="Y", 'Prediction Log'!$U366="Y"), "Y", "N"))</f>
        <v/>
      </c>
      <c r="W366" s="54" t="str">
        <f>IF(ISBLANK('Prediction Log'!$N366),"",IF('Prediction Log'!$M366='Prediction Log'!$I366, "Y", "N"))</f>
        <v/>
      </c>
      <c r="X366" s="54" t="str">
        <f>IF(ISBLANK('Prediction Log'!$N366), "", IF(Table3[[#This Row],[Home Team Covered Market]]=Games!H366, "Y", "N"))</f>
        <v/>
      </c>
      <c r="Y366" s="55" t="str">
        <f>IF(ISBLANK('Prediction Log'!$N366), "",IF('Prediction Log'!$J366='Prediction Log'!$M366, "Y", "N"))</f>
        <v/>
      </c>
      <c r="Z366" s="54" t="str">
        <f>IF(ISBLANK('Prediction Log'!$N366), "",IF('Prediction Log'!$I366&lt;&gt;'Prediction Log'!$M366, "N",IF(AND('Prediction Log'!$E366&gt;0, 'Prediction Log'!$P366&gt;'Prediction Log'!$E366, 'Prediction Log'!$I366='Prediction Log'!$C366), "Y", IF(AND('Prediction Log'!$E366&lt;0, 'Prediction Log'!$P366&lt;'Prediction Log'!$E366,'Prediction Log'!$I366='Prediction Log'!$B366 ), "Y", IF('Prediction Log'!$P366='Prediction Log'!$E366, "PUSH", "N")))))</f>
        <v/>
      </c>
      <c r="AA366" s="54" t="str">
        <f>IF(ISBLANK('Prediction Log'!$N366), "",IF(AND('Prediction Log'!$W366="Y", 'Prediction Log'!$X366="Y"), "Y", "N"))</f>
        <v/>
      </c>
      <c r="AB366" s="53" t="str">
        <f>IF(ISBLANK('Prediction Log'!$N366), "",IF('Prediction Log'!$D366&gt;0, 'Prediction Log'!$P366-'Prediction Log'!$D366, IF('Prediction Log'!$D366&lt;0, -'Prediction Log'!$P366+'Prediction Log'!$D366, "NA")))</f>
        <v/>
      </c>
      <c r="AC366" s="53" t="str">
        <f>IF(ISBLANK('Prediction Log'!$N366), "",ABS('Prediction Log'!$AB366))</f>
        <v/>
      </c>
      <c r="AD366" s="54" t="str">
        <f>IF(ISBLANK('Prediction Log'!$N366), "",IF('Prediction Log'!$E366&gt;0, 'Prediction Log'!$P366-'Prediction Log'!$E366, IF('Prediction Log'!$E366&lt;0, -'Prediction Log'!$P366+'Prediction Log'!$E366, "NA")))</f>
        <v/>
      </c>
      <c r="AE366" s="54" t="str">
        <f>IF(ISBLANK('Prediction Log'!$N366), "",ABS('Prediction Log'!$AD366))</f>
        <v/>
      </c>
    </row>
    <row r="367" spans="1:31" x14ac:dyDescent="0.45">
      <c r="A367" s="56" t="str">
        <f>IF(ISBLANK(Games!$B367), "",Games!A367)</f>
        <v/>
      </c>
      <c r="B367" s="56" t="str">
        <f>IF(ISBLANK(Games!$B367), "",Games!B367)</f>
        <v/>
      </c>
      <c r="C367" s="56" t="str">
        <f>IF(ISBLANK(Games!$B367), "",Games!C367)</f>
        <v/>
      </c>
      <c r="D367" s="57" t="str">
        <f>IF(ISBLANK(Games!$B367), "",Games!D367)</f>
        <v/>
      </c>
      <c r="E367" s="57" t="str">
        <f>IF(ISBLANK(Games!$B367), "",Games!E367)</f>
        <v/>
      </c>
      <c r="F367" s="45">
        <f>'Calc - Win Probability'!N367</f>
        <v>0</v>
      </c>
      <c r="G367" s="23" t="str">
        <f>Games!H367</f>
        <v/>
      </c>
      <c r="H367" s="46" t="str">
        <f>IF(ISBLANK(Games!B367), "", IF('Prediction Log'!$D367&lt;0, 'Prediction Log'!$B367, 'Prediction Log'!$C367))</f>
        <v/>
      </c>
      <c r="I367" s="47" t="str">
        <f>IF(ISBLANK(Games!$B367), "",Games!F367)</f>
        <v/>
      </c>
      <c r="J367" s="47" t="str">
        <f>IF('Prediction Log'!$F367&gt;0.5, 'Prediction Log'!$B367, IF('Prediction Log'!$F367&lt;0.5, 'Prediction Log'!$C367, "PICK"))</f>
        <v/>
      </c>
      <c r="K367" s="48" t="str">
        <f>IF(ISBLANK(Games!B367), "",IF('Prediction Log'!$J367='Prediction Log'!$B367, 'Prediction Log'!$F367, 1-'Prediction Log'!$F367))</f>
        <v/>
      </c>
      <c r="L367" s="49" t="str">
        <f>IF(ISBLANK(Games!$B367), "",Games!I367)</f>
        <v/>
      </c>
      <c r="M367" s="60" t="str">
        <f>IF(ISBLANK(Table3[[#This Row],[Home Final]]), "",IF(Table3[[#This Row],[Home Final]]&gt;Table3[[#This Row],[Away Final]],Table3[[#This Row],[Home]],Table3[[#This Row],[Away]]))</f>
        <v/>
      </c>
      <c r="N367" s="50"/>
      <c r="O367" s="50"/>
      <c r="P367" s="21" t="str">
        <f>IF(ISBLANK('Prediction Log'!$N367), "",'Prediction Log'!$O367-'Prediction Log'!$N367)</f>
        <v/>
      </c>
      <c r="Q367" s="51" t="str">
        <f>IF(ISBLANK('Prediction Log'!$N367), "",IF('Prediction Log'!$M367&lt;&gt;'Prediction Log'!$H367, "Y", IF(AND('Prediction Log'!$M367='Prediction Log'!$H367, ABS((-1*'Prediction Log'!$P367))&gt;ABS('Prediction Log'!$D367)), "Y", IF('Prediction Log'!$D367='Prediction Log'!$P367, "PUSH", "N"))))</f>
        <v/>
      </c>
      <c r="R367" s="52" t="str">
        <f>IF(ISBLANK('Prediction Log'!$N367), "",IF('Prediction Log'!$P367&lt;'Prediction Log'!$D367, "Y", IF('Prediction Log'!$P367='Prediction Log'!$D367, "PUSH", "N")))</f>
        <v/>
      </c>
      <c r="S367" s="52" t="str">
        <f>IF(ISBLANK('Prediction Log'!$N367), "",IF('Prediction Log'!$P367&lt;'Prediction Log'!$E367, "Y", IF('Prediction Log'!$P367='Prediction Log'!$E367, "PUSH", "N")))</f>
        <v/>
      </c>
      <c r="T367" s="53" t="str">
        <f>IF(ISBLANK('Prediction Log'!$N367),"",IF('Prediction Log'!$M367='Prediction Log'!$H367, "Y", "N"))</f>
        <v/>
      </c>
      <c r="U367" s="53" t="str">
        <f>Table3[[#This Row],[Home Team Covered Market]]</f>
        <v/>
      </c>
      <c r="V367" s="53" t="str">
        <f>IF(ISBLANK('Prediction Log'!$N367), "",IF(AND('Prediction Log'!$T367="Y", 'Prediction Log'!$U367="Y"), "Y", "N"))</f>
        <v/>
      </c>
      <c r="W367" s="54" t="str">
        <f>IF(ISBLANK('Prediction Log'!$N367),"",IF('Prediction Log'!$M367='Prediction Log'!$I367, "Y", "N"))</f>
        <v/>
      </c>
      <c r="X367" s="54" t="str">
        <f>IF(ISBLANK('Prediction Log'!$N367), "", IF(Table3[[#This Row],[Home Team Covered Market]]=Games!H367, "Y", "N"))</f>
        <v/>
      </c>
      <c r="Y367" s="55" t="str">
        <f>IF(ISBLANK('Prediction Log'!$N367), "",IF('Prediction Log'!$J367='Prediction Log'!$M367, "Y", "N"))</f>
        <v/>
      </c>
      <c r="Z367" s="54" t="str">
        <f>IF(ISBLANK('Prediction Log'!$N367), "",IF('Prediction Log'!$I367&lt;&gt;'Prediction Log'!$M367, "N",IF(AND('Prediction Log'!$E367&gt;0, 'Prediction Log'!$P367&gt;'Prediction Log'!$E367, 'Prediction Log'!$I367='Prediction Log'!$C367), "Y", IF(AND('Prediction Log'!$E367&lt;0, 'Prediction Log'!$P367&lt;'Prediction Log'!$E367,'Prediction Log'!$I367='Prediction Log'!$B367 ), "Y", IF('Prediction Log'!$P367='Prediction Log'!$E367, "PUSH", "N")))))</f>
        <v/>
      </c>
      <c r="AA367" s="54" t="str">
        <f>IF(ISBLANK('Prediction Log'!$N367), "",IF(AND('Prediction Log'!$W367="Y", 'Prediction Log'!$X367="Y"), "Y", "N"))</f>
        <v/>
      </c>
      <c r="AB367" s="53" t="str">
        <f>IF(ISBLANK('Prediction Log'!$N367), "",IF('Prediction Log'!$D367&gt;0, 'Prediction Log'!$P367-'Prediction Log'!$D367, IF('Prediction Log'!$D367&lt;0, -'Prediction Log'!$P367+'Prediction Log'!$D367, "NA")))</f>
        <v/>
      </c>
      <c r="AC367" s="53" t="str">
        <f>IF(ISBLANK('Prediction Log'!$N367), "",ABS('Prediction Log'!$AB367))</f>
        <v/>
      </c>
      <c r="AD367" s="54" t="str">
        <f>IF(ISBLANK('Prediction Log'!$N367), "",IF('Prediction Log'!$E367&gt;0, 'Prediction Log'!$P367-'Prediction Log'!$E367, IF('Prediction Log'!$E367&lt;0, -'Prediction Log'!$P367+'Prediction Log'!$E367, "NA")))</f>
        <v/>
      </c>
      <c r="AE367" s="54" t="str">
        <f>IF(ISBLANK('Prediction Log'!$N367), "",ABS('Prediction Log'!$AD367))</f>
        <v/>
      </c>
    </row>
    <row r="368" spans="1:31" x14ac:dyDescent="0.45">
      <c r="A368" s="43" t="str">
        <f>IF(ISBLANK(Games!$B368), "",Games!A368)</f>
        <v/>
      </c>
      <c r="B368" s="43" t="str">
        <f>IF(ISBLANK(Games!$B368), "",Games!B368)</f>
        <v/>
      </c>
      <c r="C368" s="43" t="str">
        <f>IF(ISBLANK(Games!$B368), "",Games!C368)</f>
        <v/>
      </c>
      <c r="D368" s="44" t="str">
        <f>IF(ISBLANK(Games!$B368), "",Games!D368)</f>
        <v/>
      </c>
      <c r="E368" s="44" t="str">
        <f>IF(ISBLANK(Games!$B368), "",Games!E368)</f>
        <v/>
      </c>
      <c r="F368" s="45">
        <f>'Calc - Win Probability'!N368</f>
        <v>0</v>
      </c>
      <c r="G368" s="23" t="str">
        <f>Games!H368</f>
        <v/>
      </c>
      <c r="H368" s="46" t="str">
        <f>IF(ISBLANK(Games!B368), "", IF('Prediction Log'!$D368&lt;0, 'Prediction Log'!$B368, 'Prediction Log'!$C368))</f>
        <v/>
      </c>
      <c r="I368" s="47" t="str">
        <f>IF(ISBLANK(Games!$B368), "",Games!F368)</f>
        <v/>
      </c>
      <c r="J368" s="47" t="str">
        <f>IF('Prediction Log'!$F368&gt;0.5, 'Prediction Log'!$B368, IF('Prediction Log'!$F368&lt;0.5, 'Prediction Log'!$C368, "PICK"))</f>
        <v/>
      </c>
      <c r="K368" s="48" t="str">
        <f>IF(ISBLANK(Games!B368), "",IF('Prediction Log'!$J368='Prediction Log'!$B368, 'Prediction Log'!$F368, 1-'Prediction Log'!$F368))</f>
        <v/>
      </c>
      <c r="L368" s="49" t="str">
        <f>IF(ISBLANK(Games!$B368), "",Games!I368)</f>
        <v/>
      </c>
      <c r="M368" s="60" t="str">
        <f>IF(ISBLANK(Table3[[#This Row],[Home Final]]), "",IF(Table3[[#This Row],[Home Final]]&gt;Table3[[#This Row],[Away Final]],Table3[[#This Row],[Home]],Table3[[#This Row],[Away]]))</f>
        <v/>
      </c>
      <c r="N368" s="50"/>
      <c r="O368" s="50"/>
      <c r="P368" s="21" t="str">
        <f>IF(ISBLANK('Prediction Log'!$N368), "",'Prediction Log'!$O368-'Prediction Log'!$N368)</f>
        <v/>
      </c>
      <c r="Q368" s="51" t="str">
        <f>IF(ISBLANK('Prediction Log'!$N368), "",IF('Prediction Log'!$M368&lt;&gt;'Prediction Log'!$H368, "Y", IF(AND('Prediction Log'!$M368='Prediction Log'!$H368, ABS((-1*'Prediction Log'!$P368))&gt;ABS('Prediction Log'!$D368)), "Y", IF('Prediction Log'!$D368='Prediction Log'!$P368, "PUSH", "N"))))</f>
        <v/>
      </c>
      <c r="R368" s="52" t="str">
        <f>IF(ISBLANK('Prediction Log'!$N368), "",IF('Prediction Log'!$P368&lt;'Prediction Log'!$D368, "Y", IF('Prediction Log'!$P368='Prediction Log'!$D368, "PUSH", "N")))</f>
        <v/>
      </c>
      <c r="S368" s="52" t="str">
        <f>IF(ISBLANK('Prediction Log'!$N368), "",IF('Prediction Log'!$P368&lt;'Prediction Log'!$E368, "Y", IF('Prediction Log'!$P368='Prediction Log'!$E368, "PUSH", "N")))</f>
        <v/>
      </c>
      <c r="T368" s="53" t="str">
        <f>IF(ISBLANK('Prediction Log'!$N368),"",IF('Prediction Log'!$M368='Prediction Log'!$H368, "Y", "N"))</f>
        <v/>
      </c>
      <c r="U368" s="53" t="str">
        <f>Table3[[#This Row],[Home Team Covered Market]]</f>
        <v/>
      </c>
      <c r="V368" s="53" t="str">
        <f>IF(ISBLANK('Prediction Log'!$N368), "",IF(AND('Prediction Log'!$T368="Y", 'Prediction Log'!$U368="Y"), "Y", "N"))</f>
        <v/>
      </c>
      <c r="W368" s="54" t="str">
        <f>IF(ISBLANK('Prediction Log'!$N368),"",IF('Prediction Log'!$M368='Prediction Log'!$I368, "Y", "N"))</f>
        <v/>
      </c>
      <c r="X368" s="54" t="str">
        <f>IF(ISBLANK('Prediction Log'!$N368), "", IF(Table3[[#This Row],[Home Team Covered Market]]=Games!H368, "Y", "N"))</f>
        <v/>
      </c>
      <c r="Y368" s="55" t="str">
        <f>IF(ISBLANK('Prediction Log'!$N368), "",IF('Prediction Log'!$J368='Prediction Log'!$M368, "Y", "N"))</f>
        <v/>
      </c>
      <c r="Z368" s="54" t="str">
        <f>IF(ISBLANK('Prediction Log'!$N368), "",IF('Prediction Log'!$I368&lt;&gt;'Prediction Log'!$M368, "N",IF(AND('Prediction Log'!$E368&gt;0, 'Prediction Log'!$P368&gt;'Prediction Log'!$E368, 'Prediction Log'!$I368='Prediction Log'!$C368), "Y", IF(AND('Prediction Log'!$E368&lt;0, 'Prediction Log'!$P368&lt;'Prediction Log'!$E368,'Prediction Log'!$I368='Prediction Log'!$B368 ), "Y", IF('Prediction Log'!$P368='Prediction Log'!$E368, "PUSH", "N")))))</f>
        <v/>
      </c>
      <c r="AA368" s="54" t="str">
        <f>IF(ISBLANK('Prediction Log'!$N368), "",IF(AND('Prediction Log'!$W368="Y", 'Prediction Log'!$X368="Y"), "Y", "N"))</f>
        <v/>
      </c>
      <c r="AB368" s="53" t="str">
        <f>IF(ISBLANK('Prediction Log'!$N368), "",IF('Prediction Log'!$D368&gt;0, 'Prediction Log'!$P368-'Prediction Log'!$D368, IF('Prediction Log'!$D368&lt;0, -'Prediction Log'!$P368+'Prediction Log'!$D368, "NA")))</f>
        <v/>
      </c>
      <c r="AC368" s="53" t="str">
        <f>IF(ISBLANK('Prediction Log'!$N368), "",ABS('Prediction Log'!$AB368))</f>
        <v/>
      </c>
      <c r="AD368" s="54" t="str">
        <f>IF(ISBLANK('Prediction Log'!$N368), "",IF('Prediction Log'!$E368&gt;0, 'Prediction Log'!$P368-'Prediction Log'!$E368, IF('Prediction Log'!$E368&lt;0, -'Prediction Log'!$P368+'Prediction Log'!$E368, "NA")))</f>
        <v/>
      </c>
      <c r="AE368" s="54" t="str">
        <f>IF(ISBLANK('Prediction Log'!$N368), "",ABS('Prediction Log'!$AD368))</f>
        <v/>
      </c>
    </row>
    <row r="369" spans="1:31" x14ac:dyDescent="0.45">
      <c r="A369" s="56" t="str">
        <f>IF(ISBLANK(Games!$B369), "",Games!A369)</f>
        <v/>
      </c>
      <c r="B369" s="56" t="str">
        <f>IF(ISBLANK(Games!$B369), "",Games!B369)</f>
        <v/>
      </c>
      <c r="C369" s="56" t="str">
        <f>IF(ISBLANK(Games!$B369), "",Games!C369)</f>
        <v/>
      </c>
      <c r="D369" s="57" t="str">
        <f>IF(ISBLANK(Games!$B369), "",Games!D369)</f>
        <v/>
      </c>
      <c r="E369" s="57" t="str">
        <f>IF(ISBLANK(Games!$B369), "",Games!E369)</f>
        <v/>
      </c>
      <c r="F369" s="45">
        <f>'Calc - Win Probability'!N369</f>
        <v>0</v>
      </c>
      <c r="G369" s="23" t="str">
        <f>Games!H369</f>
        <v/>
      </c>
      <c r="H369" s="46" t="str">
        <f>IF(ISBLANK(Games!B369), "", IF('Prediction Log'!$D369&lt;0, 'Prediction Log'!$B369, 'Prediction Log'!$C369))</f>
        <v/>
      </c>
      <c r="I369" s="47" t="str">
        <f>IF(ISBLANK(Games!$B369), "",Games!F369)</f>
        <v/>
      </c>
      <c r="J369" s="47" t="str">
        <f>IF('Prediction Log'!$F369&gt;0.5, 'Prediction Log'!$B369, IF('Prediction Log'!$F369&lt;0.5, 'Prediction Log'!$C369, "PICK"))</f>
        <v/>
      </c>
      <c r="K369" s="48" t="str">
        <f>IF(ISBLANK(Games!B369), "",IF('Prediction Log'!$J369='Prediction Log'!$B369, 'Prediction Log'!$F369, 1-'Prediction Log'!$F369))</f>
        <v/>
      </c>
      <c r="L369" s="49" t="str">
        <f>IF(ISBLANK(Games!$B369), "",Games!I369)</f>
        <v/>
      </c>
      <c r="M369" s="60" t="str">
        <f>IF(ISBLANK(Table3[[#This Row],[Home Final]]), "",IF(Table3[[#This Row],[Home Final]]&gt;Table3[[#This Row],[Away Final]],Table3[[#This Row],[Home]],Table3[[#This Row],[Away]]))</f>
        <v/>
      </c>
      <c r="N369" s="50"/>
      <c r="O369" s="50"/>
      <c r="P369" s="21" t="str">
        <f>IF(ISBLANK('Prediction Log'!$N369), "",'Prediction Log'!$O369-'Prediction Log'!$N369)</f>
        <v/>
      </c>
      <c r="Q369" s="51" t="str">
        <f>IF(ISBLANK('Prediction Log'!$N369), "",IF('Prediction Log'!$M369&lt;&gt;'Prediction Log'!$H369, "Y", IF(AND('Prediction Log'!$M369='Prediction Log'!$H369, ABS((-1*'Prediction Log'!$P369))&gt;ABS('Prediction Log'!$D369)), "Y", IF('Prediction Log'!$D369='Prediction Log'!$P369, "PUSH", "N"))))</f>
        <v/>
      </c>
      <c r="R369" s="52" t="str">
        <f>IF(ISBLANK('Prediction Log'!$N369), "",IF('Prediction Log'!$P369&lt;'Prediction Log'!$D369, "Y", IF('Prediction Log'!$P369='Prediction Log'!$D369, "PUSH", "N")))</f>
        <v/>
      </c>
      <c r="S369" s="52" t="str">
        <f>IF(ISBLANK('Prediction Log'!$N369), "",IF('Prediction Log'!$P369&lt;'Prediction Log'!$E369, "Y", IF('Prediction Log'!$P369='Prediction Log'!$E369, "PUSH", "N")))</f>
        <v/>
      </c>
      <c r="T369" s="53" t="str">
        <f>IF(ISBLANK('Prediction Log'!$N369),"",IF('Prediction Log'!$M369='Prediction Log'!$H369, "Y", "N"))</f>
        <v/>
      </c>
      <c r="U369" s="53" t="str">
        <f>Table3[[#This Row],[Home Team Covered Market]]</f>
        <v/>
      </c>
      <c r="V369" s="53" t="str">
        <f>IF(ISBLANK('Prediction Log'!$N369), "",IF(AND('Prediction Log'!$T369="Y", 'Prediction Log'!$U369="Y"), "Y", "N"))</f>
        <v/>
      </c>
      <c r="W369" s="54" t="str">
        <f>IF(ISBLANK('Prediction Log'!$N369),"",IF('Prediction Log'!$M369='Prediction Log'!$I369, "Y", "N"))</f>
        <v/>
      </c>
      <c r="X369" s="54" t="str">
        <f>IF(ISBLANK('Prediction Log'!$N369), "", IF(Table3[[#This Row],[Home Team Covered Market]]=Games!H369, "Y", "N"))</f>
        <v/>
      </c>
      <c r="Y369" s="55" t="str">
        <f>IF(ISBLANK('Prediction Log'!$N369), "",IF('Prediction Log'!$J369='Prediction Log'!$M369, "Y", "N"))</f>
        <v/>
      </c>
      <c r="Z369" s="54" t="str">
        <f>IF(ISBLANK('Prediction Log'!$N369), "",IF('Prediction Log'!$I369&lt;&gt;'Prediction Log'!$M369, "N",IF(AND('Prediction Log'!$E369&gt;0, 'Prediction Log'!$P369&gt;'Prediction Log'!$E369, 'Prediction Log'!$I369='Prediction Log'!$C369), "Y", IF(AND('Prediction Log'!$E369&lt;0, 'Prediction Log'!$P369&lt;'Prediction Log'!$E369,'Prediction Log'!$I369='Prediction Log'!$B369 ), "Y", IF('Prediction Log'!$P369='Prediction Log'!$E369, "PUSH", "N")))))</f>
        <v/>
      </c>
      <c r="AA369" s="54" t="str">
        <f>IF(ISBLANK('Prediction Log'!$N369), "",IF(AND('Prediction Log'!$W369="Y", 'Prediction Log'!$X369="Y"), "Y", "N"))</f>
        <v/>
      </c>
      <c r="AB369" s="53" t="str">
        <f>IF(ISBLANK('Prediction Log'!$N369), "",IF('Prediction Log'!$D369&gt;0, 'Prediction Log'!$P369-'Prediction Log'!$D369, IF('Prediction Log'!$D369&lt;0, -'Prediction Log'!$P369+'Prediction Log'!$D369, "NA")))</f>
        <v/>
      </c>
      <c r="AC369" s="53" t="str">
        <f>IF(ISBLANK('Prediction Log'!$N369), "",ABS('Prediction Log'!$AB369))</f>
        <v/>
      </c>
      <c r="AD369" s="54" t="str">
        <f>IF(ISBLANK('Prediction Log'!$N369), "",IF('Prediction Log'!$E369&gt;0, 'Prediction Log'!$P369-'Prediction Log'!$E369, IF('Prediction Log'!$E369&lt;0, -'Prediction Log'!$P369+'Prediction Log'!$E369, "NA")))</f>
        <v/>
      </c>
      <c r="AE369" s="54" t="str">
        <f>IF(ISBLANK('Prediction Log'!$N369), "",ABS('Prediction Log'!$AD369))</f>
        <v/>
      </c>
    </row>
    <row r="370" spans="1:31" x14ac:dyDescent="0.45">
      <c r="A370" s="43" t="str">
        <f>IF(ISBLANK(Games!$B370), "",Games!A370)</f>
        <v/>
      </c>
      <c r="B370" s="43" t="str">
        <f>IF(ISBLANK(Games!$B370), "",Games!B370)</f>
        <v/>
      </c>
      <c r="C370" s="43" t="str">
        <f>IF(ISBLANK(Games!$B370), "",Games!C370)</f>
        <v/>
      </c>
      <c r="D370" s="44" t="str">
        <f>IF(ISBLANK(Games!$B370), "",Games!D370)</f>
        <v/>
      </c>
      <c r="E370" s="44" t="str">
        <f>IF(ISBLANK(Games!$B370), "",Games!E370)</f>
        <v/>
      </c>
      <c r="F370" s="45">
        <f>'Calc - Win Probability'!N370</f>
        <v>0</v>
      </c>
      <c r="G370" s="23" t="str">
        <f>Games!H370</f>
        <v/>
      </c>
      <c r="H370" s="46" t="str">
        <f>IF(ISBLANK(Games!B370), "", IF('Prediction Log'!$D370&lt;0, 'Prediction Log'!$B370, 'Prediction Log'!$C370))</f>
        <v/>
      </c>
      <c r="I370" s="47" t="str">
        <f>IF(ISBLANK(Games!$B370), "",Games!F370)</f>
        <v/>
      </c>
      <c r="J370" s="47" t="str">
        <f>IF('Prediction Log'!$F370&gt;0.5, 'Prediction Log'!$B370, IF('Prediction Log'!$F370&lt;0.5, 'Prediction Log'!$C370, "PICK"))</f>
        <v/>
      </c>
      <c r="K370" s="48" t="str">
        <f>IF(ISBLANK(Games!B370), "",IF('Prediction Log'!$J370='Prediction Log'!$B370, 'Prediction Log'!$F370, 1-'Prediction Log'!$F370))</f>
        <v/>
      </c>
      <c r="L370" s="49" t="str">
        <f>IF(ISBLANK(Games!$B370), "",Games!I370)</f>
        <v/>
      </c>
      <c r="M370" s="60" t="str">
        <f>IF(ISBLANK(Table3[[#This Row],[Home Final]]), "",IF(Table3[[#This Row],[Home Final]]&gt;Table3[[#This Row],[Away Final]],Table3[[#This Row],[Home]],Table3[[#This Row],[Away]]))</f>
        <v/>
      </c>
      <c r="N370" s="50"/>
      <c r="O370" s="50"/>
      <c r="P370" s="21" t="str">
        <f>IF(ISBLANK('Prediction Log'!$N370), "",'Prediction Log'!$O370-'Prediction Log'!$N370)</f>
        <v/>
      </c>
      <c r="Q370" s="51" t="str">
        <f>IF(ISBLANK('Prediction Log'!$N370), "",IF('Prediction Log'!$M370&lt;&gt;'Prediction Log'!$H370, "Y", IF(AND('Prediction Log'!$M370='Prediction Log'!$H370, ABS((-1*'Prediction Log'!$P370))&gt;ABS('Prediction Log'!$D370)), "Y", IF('Prediction Log'!$D370='Prediction Log'!$P370, "PUSH", "N"))))</f>
        <v/>
      </c>
      <c r="R370" s="52" t="str">
        <f>IF(ISBLANK('Prediction Log'!$N370), "",IF('Prediction Log'!$P370&lt;'Prediction Log'!$D370, "Y", IF('Prediction Log'!$P370='Prediction Log'!$D370, "PUSH", "N")))</f>
        <v/>
      </c>
      <c r="S370" s="52" t="str">
        <f>IF(ISBLANK('Prediction Log'!$N370), "",IF('Prediction Log'!$P370&lt;'Prediction Log'!$E370, "Y", IF('Prediction Log'!$P370='Prediction Log'!$E370, "PUSH", "N")))</f>
        <v/>
      </c>
      <c r="T370" s="53" t="str">
        <f>IF(ISBLANK('Prediction Log'!$N370),"",IF('Prediction Log'!$M370='Prediction Log'!$H370, "Y", "N"))</f>
        <v/>
      </c>
      <c r="U370" s="53" t="str">
        <f>Table3[[#This Row],[Home Team Covered Market]]</f>
        <v/>
      </c>
      <c r="V370" s="53" t="str">
        <f>IF(ISBLANK('Prediction Log'!$N370), "",IF(AND('Prediction Log'!$T370="Y", 'Prediction Log'!$U370="Y"), "Y", "N"))</f>
        <v/>
      </c>
      <c r="W370" s="54" t="str">
        <f>IF(ISBLANK('Prediction Log'!$N370),"",IF('Prediction Log'!$M370='Prediction Log'!$I370, "Y", "N"))</f>
        <v/>
      </c>
      <c r="X370" s="54" t="str">
        <f>IF(ISBLANK('Prediction Log'!$N370), "", IF(Table3[[#This Row],[Home Team Covered Market]]=Games!H370, "Y", "N"))</f>
        <v/>
      </c>
      <c r="Y370" s="55" t="str">
        <f>IF(ISBLANK('Prediction Log'!$N370), "",IF('Prediction Log'!$J370='Prediction Log'!$M370, "Y", "N"))</f>
        <v/>
      </c>
      <c r="Z370" s="54" t="str">
        <f>IF(ISBLANK('Prediction Log'!$N370), "",IF('Prediction Log'!$I370&lt;&gt;'Prediction Log'!$M370, "N",IF(AND('Prediction Log'!$E370&gt;0, 'Prediction Log'!$P370&gt;'Prediction Log'!$E370, 'Prediction Log'!$I370='Prediction Log'!$C370), "Y", IF(AND('Prediction Log'!$E370&lt;0, 'Prediction Log'!$P370&lt;'Prediction Log'!$E370,'Prediction Log'!$I370='Prediction Log'!$B370 ), "Y", IF('Prediction Log'!$P370='Prediction Log'!$E370, "PUSH", "N")))))</f>
        <v/>
      </c>
      <c r="AA370" s="54" t="str">
        <f>IF(ISBLANK('Prediction Log'!$N370), "",IF(AND('Prediction Log'!$W370="Y", 'Prediction Log'!$X370="Y"), "Y", "N"))</f>
        <v/>
      </c>
      <c r="AB370" s="53" t="str">
        <f>IF(ISBLANK('Prediction Log'!$N370), "",IF('Prediction Log'!$D370&gt;0, 'Prediction Log'!$P370-'Prediction Log'!$D370, IF('Prediction Log'!$D370&lt;0, -'Prediction Log'!$P370+'Prediction Log'!$D370, "NA")))</f>
        <v/>
      </c>
      <c r="AC370" s="53" t="str">
        <f>IF(ISBLANK('Prediction Log'!$N370), "",ABS('Prediction Log'!$AB370))</f>
        <v/>
      </c>
      <c r="AD370" s="54" t="str">
        <f>IF(ISBLANK('Prediction Log'!$N370), "",IF('Prediction Log'!$E370&gt;0, 'Prediction Log'!$P370-'Prediction Log'!$E370, IF('Prediction Log'!$E370&lt;0, -'Prediction Log'!$P370+'Prediction Log'!$E370, "NA")))</f>
        <v/>
      </c>
      <c r="AE370" s="54" t="str">
        <f>IF(ISBLANK('Prediction Log'!$N370), "",ABS('Prediction Log'!$AD370))</f>
        <v/>
      </c>
    </row>
    <row r="371" spans="1:31" x14ac:dyDescent="0.45">
      <c r="A371" s="56" t="str">
        <f>IF(ISBLANK(Games!$B371), "",Games!A371)</f>
        <v/>
      </c>
      <c r="B371" s="56" t="str">
        <f>IF(ISBLANK(Games!$B371), "",Games!B371)</f>
        <v/>
      </c>
      <c r="C371" s="56" t="str">
        <f>IF(ISBLANK(Games!$B371), "",Games!C371)</f>
        <v/>
      </c>
      <c r="D371" s="57" t="str">
        <f>IF(ISBLANK(Games!$B371), "",Games!D371)</f>
        <v/>
      </c>
      <c r="E371" s="57" t="str">
        <f>IF(ISBLANK(Games!$B371), "",Games!E371)</f>
        <v/>
      </c>
      <c r="F371" s="45">
        <f>'Calc - Win Probability'!N371</f>
        <v>0</v>
      </c>
      <c r="G371" s="23" t="str">
        <f>Games!H371</f>
        <v/>
      </c>
      <c r="H371" s="46" t="str">
        <f>IF(ISBLANK(Games!B371), "", IF('Prediction Log'!$D371&lt;0, 'Prediction Log'!$B371, 'Prediction Log'!$C371))</f>
        <v/>
      </c>
      <c r="I371" s="47" t="str">
        <f>IF(ISBLANK(Games!$B371), "",Games!F371)</f>
        <v/>
      </c>
      <c r="J371" s="47" t="str">
        <f>IF('Prediction Log'!$F371&gt;0.5, 'Prediction Log'!$B371, IF('Prediction Log'!$F371&lt;0.5, 'Prediction Log'!$C371, "PICK"))</f>
        <v/>
      </c>
      <c r="K371" s="48" t="str">
        <f>IF(ISBLANK(Games!B371), "",IF('Prediction Log'!$J371='Prediction Log'!$B371, 'Prediction Log'!$F371, 1-'Prediction Log'!$F371))</f>
        <v/>
      </c>
      <c r="L371" s="49" t="str">
        <f>IF(ISBLANK(Games!$B371), "",Games!I371)</f>
        <v/>
      </c>
      <c r="M371" s="60" t="str">
        <f>IF(ISBLANK(Table3[[#This Row],[Home Final]]), "",IF(Table3[[#This Row],[Home Final]]&gt;Table3[[#This Row],[Away Final]],Table3[[#This Row],[Home]],Table3[[#This Row],[Away]]))</f>
        <v/>
      </c>
      <c r="N371" s="50"/>
      <c r="O371" s="50"/>
      <c r="P371" s="21" t="str">
        <f>IF(ISBLANK('Prediction Log'!$N371), "",'Prediction Log'!$O371-'Prediction Log'!$N371)</f>
        <v/>
      </c>
      <c r="Q371" s="51" t="str">
        <f>IF(ISBLANK('Prediction Log'!$N371), "",IF('Prediction Log'!$M371&lt;&gt;'Prediction Log'!$H371, "Y", IF(AND('Prediction Log'!$M371='Prediction Log'!$H371, ABS((-1*'Prediction Log'!$P371))&gt;ABS('Prediction Log'!$D371)), "Y", IF('Prediction Log'!$D371='Prediction Log'!$P371, "PUSH", "N"))))</f>
        <v/>
      </c>
      <c r="R371" s="52" t="str">
        <f>IF(ISBLANK('Prediction Log'!$N371), "",IF('Prediction Log'!$P371&lt;'Prediction Log'!$D371, "Y", IF('Prediction Log'!$P371='Prediction Log'!$D371, "PUSH", "N")))</f>
        <v/>
      </c>
      <c r="S371" s="52" t="str">
        <f>IF(ISBLANK('Prediction Log'!$N371), "",IF('Prediction Log'!$P371&lt;'Prediction Log'!$E371, "Y", IF('Prediction Log'!$P371='Prediction Log'!$E371, "PUSH", "N")))</f>
        <v/>
      </c>
      <c r="T371" s="53" t="str">
        <f>IF(ISBLANK('Prediction Log'!$N371),"",IF('Prediction Log'!$M371='Prediction Log'!$H371, "Y", "N"))</f>
        <v/>
      </c>
      <c r="U371" s="53" t="str">
        <f>Table3[[#This Row],[Home Team Covered Market]]</f>
        <v/>
      </c>
      <c r="V371" s="53" t="str">
        <f>IF(ISBLANK('Prediction Log'!$N371), "",IF(AND('Prediction Log'!$T371="Y", 'Prediction Log'!$U371="Y"), "Y", "N"))</f>
        <v/>
      </c>
      <c r="W371" s="54" t="str">
        <f>IF(ISBLANK('Prediction Log'!$N371),"",IF('Prediction Log'!$M371='Prediction Log'!$I371, "Y", "N"))</f>
        <v/>
      </c>
      <c r="X371" s="54" t="str">
        <f>IF(ISBLANK('Prediction Log'!$N371), "", IF(Table3[[#This Row],[Home Team Covered Market]]=Games!H371, "Y", "N"))</f>
        <v/>
      </c>
      <c r="Y371" s="55" t="str">
        <f>IF(ISBLANK('Prediction Log'!$N371), "",IF('Prediction Log'!$J371='Prediction Log'!$M371, "Y", "N"))</f>
        <v/>
      </c>
      <c r="Z371" s="54" t="str">
        <f>IF(ISBLANK('Prediction Log'!$N371), "",IF('Prediction Log'!$I371&lt;&gt;'Prediction Log'!$M371, "N",IF(AND('Prediction Log'!$E371&gt;0, 'Prediction Log'!$P371&gt;'Prediction Log'!$E371, 'Prediction Log'!$I371='Prediction Log'!$C371), "Y", IF(AND('Prediction Log'!$E371&lt;0, 'Prediction Log'!$P371&lt;'Prediction Log'!$E371,'Prediction Log'!$I371='Prediction Log'!$B371 ), "Y", IF('Prediction Log'!$P371='Prediction Log'!$E371, "PUSH", "N")))))</f>
        <v/>
      </c>
      <c r="AA371" s="54" t="str">
        <f>IF(ISBLANK('Prediction Log'!$N371), "",IF(AND('Prediction Log'!$W371="Y", 'Prediction Log'!$X371="Y"), "Y", "N"))</f>
        <v/>
      </c>
      <c r="AB371" s="53" t="str">
        <f>IF(ISBLANK('Prediction Log'!$N371), "",IF('Prediction Log'!$D371&gt;0, 'Prediction Log'!$P371-'Prediction Log'!$D371, IF('Prediction Log'!$D371&lt;0, -'Prediction Log'!$P371+'Prediction Log'!$D371, "NA")))</f>
        <v/>
      </c>
      <c r="AC371" s="53" t="str">
        <f>IF(ISBLANK('Prediction Log'!$N371), "",ABS('Prediction Log'!$AB371))</f>
        <v/>
      </c>
      <c r="AD371" s="54" t="str">
        <f>IF(ISBLANK('Prediction Log'!$N371), "",IF('Prediction Log'!$E371&gt;0, 'Prediction Log'!$P371-'Prediction Log'!$E371, IF('Prediction Log'!$E371&lt;0, -'Prediction Log'!$P371+'Prediction Log'!$E371, "NA")))</f>
        <v/>
      </c>
      <c r="AE371" s="54" t="str">
        <f>IF(ISBLANK('Prediction Log'!$N371), "",ABS('Prediction Log'!$AD371))</f>
        <v/>
      </c>
    </row>
    <row r="372" spans="1:31" x14ac:dyDescent="0.45">
      <c r="A372" s="43" t="str">
        <f>IF(ISBLANK(Games!$B372), "",Games!A372)</f>
        <v/>
      </c>
      <c r="B372" s="43" t="str">
        <f>IF(ISBLANK(Games!$B372), "",Games!B372)</f>
        <v/>
      </c>
      <c r="C372" s="43" t="str">
        <f>IF(ISBLANK(Games!$B372), "",Games!C372)</f>
        <v/>
      </c>
      <c r="D372" s="44" t="str">
        <f>IF(ISBLANK(Games!$B372), "",Games!D372)</f>
        <v/>
      </c>
      <c r="E372" s="44" t="str">
        <f>IF(ISBLANK(Games!$B372), "",Games!E372)</f>
        <v/>
      </c>
      <c r="F372" s="45">
        <f>'Calc - Win Probability'!N372</f>
        <v>0</v>
      </c>
      <c r="G372" s="23" t="str">
        <f>Games!H372</f>
        <v/>
      </c>
      <c r="H372" s="46" t="str">
        <f>IF(ISBLANK(Games!B372), "", IF('Prediction Log'!$D372&lt;0, 'Prediction Log'!$B372, 'Prediction Log'!$C372))</f>
        <v/>
      </c>
      <c r="I372" s="47" t="str">
        <f>IF(ISBLANK(Games!$B372), "",Games!F372)</f>
        <v/>
      </c>
      <c r="J372" s="47" t="str">
        <f>IF('Prediction Log'!$F372&gt;0.5, 'Prediction Log'!$B372, IF('Prediction Log'!$F372&lt;0.5, 'Prediction Log'!$C372, "PICK"))</f>
        <v/>
      </c>
      <c r="K372" s="48" t="str">
        <f>IF(ISBLANK(Games!B372), "",IF('Prediction Log'!$J372='Prediction Log'!$B372, 'Prediction Log'!$F372, 1-'Prediction Log'!$F372))</f>
        <v/>
      </c>
      <c r="L372" s="49" t="str">
        <f>IF(ISBLANK(Games!$B372), "",Games!I372)</f>
        <v/>
      </c>
      <c r="M372" s="60" t="str">
        <f>IF(ISBLANK(Table3[[#This Row],[Home Final]]), "",IF(Table3[[#This Row],[Home Final]]&gt;Table3[[#This Row],[Away Final]],Table3[[#This Row],[Home]],Table3[[#This Row],[Away]]))</f>
        <v/>
      </c>
      <c r="N372" s="50"/>
      <c r="O372" s="50"/>
      <c r="P372" s="21" t="str">
        <f>IF(ISBLANK('Prediction Log'!$N372), "",'Prediction Log'!$O372-'Prediction Log'!$N372)</f>
        <v/>
      </c>
      <c r="Q372" s="51" t="str">
        <f>IF(ISBLANK('Prediction Log'!$N372), "",IF('Prediction Log'!$M372&lt;&gt;'Prediction Log'!$H372, "Y", IF(AND('Prediction Log'!$M372='Prediction Log'!$H372, ABS((-1*'Prediction Log'!$P372))&gt;ABS('Prediction Log'!$D372)), "Y", IF('Prediction Log'!$D372='Prediction Log'!$P372, "PUSH", "N"))))</f>
        <v/>
      </c>
      <c r="R372" s="52" t="str">
        <f>IF(ISBLANK('Prediction Log'!$N372), "",IF('Prediction Log'!$P372&lt;'Prediction Log'!$D372, "Y", IF('Prediction Log'!$P372='Prediction Log'!$D372, "PUSH", "N")))</f>
        <v/>
      </c>
      <c r="S372" s="52" t="str">
        <f>IF(ISBLANK('Prediction Log'!$N372), "",IF('Prediction Log'!$P372&lt;'Prediction Log'!$E372, "Y", IF('Prediction Log'!$P372='Prediction Log'!$E372, "PUSH", "N")))</f>
        <v/>
      </c>
      <c r="T372" s="53" t="str">
        <f>IF(ISBLANK('Prediction Log'!$N372),"",IF('Prediction Log'!$M372='Prediction Log'!$H372, "Y", "N"))</f>
        <v/>
      </c>
      <c r="U372" s="53" t="str">
        <f>Table3[[#This Row],[Home Team Covered Market]]</f>
        <v/>
      </c>
      <c r="V372" s="53" t="str">
        <f>IF(ISBLANK('Prediction Log'!$N372), "",IF(AND('Prediction Log'!$T372="Y", 'Prediction Log'!$U372="Y"), "Y", "N"))</f>
        <v/>
      </c>
      <c r="W372" s="54" t="str">
        <f>IF(ISBLANK('Prediction Log'!$N372),"",IF('Prediction Log'!$M372='Prediction Log'!$I372, "Y", "N"))</f>
        <v/>
      </c>
      <c r="X372" s="54" t="str">
        <f>IF(ISBLANK('Prediction Log'!$N372), "", IF(Table3[[#This Row],[Home Team Covered Market]]=Games!H372, "Y", "N"))</f>
        <v/>
      </c>
      <c r="Y372" s="55" t="str">
        <f>IF(ISBLANK('Prediction Log'!$N372), "",IF('Prediction Log'!$J372='Prediction Log'!$M372, "Y", "N"))</f>
        <v/>
      </c>
      <c r="Z372" s="54" t="str">
        <f>IF(ISBLANK('Prediction Log'!$N372), "",IF('Prediction Log'!$I372&lt;&gt;'Prediction Log'!$M372, "N",IF(AND('Prediction Log'!$E372&gt;0, 'Prediction Log'!$P372&gt;'Prediction Log'!$E372, 'Prediction Log'!$I372='Prediction Log'!$C372), "Y", IF(AND('Prediction Log'!$E372&lt;0, 'Prediction Log'!$P372&lt;'Prediction Log'!$E372,'Prediction Log'!$I372='Prediction Log'!$B372 ), "Y", IF('Prediction Log'!$P372='Prediction Log'!$E372, "PUSH", "N")))))</f>
        <v/>
      </c>
      <c r="AA372" s="54" t="str">
        <f>IF(ISBLANK('Prediction Log'!$N372), "",IF(AND('Prediction Log'!$W372="Y", 'Prediction Log'!$X372="Y"), "Y", "N"))</f>
        <v/>
      </c>
      <c r="AB372" s="53" t="str">
        <f>IF(ISBLANK('Prediction Log'!$N372), "",IF('Prediction Log'!$D372&gt;0, 'Prediction Log'!$P372-'Prediction Log'!$D372, IF('Prediction Log'!$D372&lt;0, -'Prediction Log'!$P372+'Prediction Log'!$D372, "NA")))</f>
        <v/>
      </c>
      <c r="AC372" s="53" t="str">
        <f>IF(ISBLANK('Prediction Log'!$N372), "",ABS('Prediction Log'!$AB372))</f>
        <v/>
      </c>
      <c r="AD372" s="54" t="str">
        <f>IF(ISBLANK('Prediction Log'!$N372), "",IF('Prediction Log'!$E372&gt;0, 'Prediction Log'!$P372-'Prediction Log'!$E372, IF('Prediction Log'!$E372&lt;0, -'Prediction Log'!$P372+'Prediction Log'!$E372, "NA")))</f>
        <v/>
      </c>
      <c r="AE372" s="54" t="str">
        <f>IF(ISBLANK('Prediction Log'!$N372), "",ABS('Prediction Log'!$AD372))</f>
        <v/>
      </c>
    </row>
    <row r="373" spans="1:31" x14ac:dyDescent="0.45">
      <c r="A373" s="56" t="str">
        <f>IF(ISBLANK(Games!$B373), "",Games!A373)</f>
        <v/>
      </c>
      <c r="B373" s="56" t="str">
        <f>IF(ISBLANK(Games!$B373), "",Games!B373)</f>
        <v/>
      </c>
      <c r="C373" s="56" t="str">
        <f>IF(ISBLANK(Games!$B373), "",Games!C373)</f>
        <v/>
      </c>
      <c r="D373" s="57" t="str">
        <f>IF(ISBLANK(Games!$B373), "",Games!D373)</f>
        <v/>
      </c>
      <c r="E373" s="57" t="str">
        <f>IF(ISBLANK(Games!$B373), "",Games!E373)</f>
        <v/>
      </c>
      <c r="F373" s="45">
        <f>'Calc - Win Probability'!N373</f>
        <v>0</v>
      </c>
      <c r="G373" s="23" t="str">
        <f>Games!H373</f>
        <v/>
      </c>
      <c r="H373" s="46" t="str">
        <f>IF(ISBLANK(Games!B373), "", IF('Prediction Log'!$D373&lt;0, 'Prediction Log'!$B373, 'Prediction Log'!$C373))</f>
        <v/>
      </c>
      <c r="I373" s="47" t="str">
        <f>IF(ISBLANK(Games!$B373), "",Games!F373)</f>
        <v/>
      </c>
      <c r="J373" s="47" t="str">
        <f>IF('Prediction Log'!$F373&gt;0.5, 'Prediction Log'!$B373, IF('Prediction Log'!$F373&lt;0.5, 'Prediction Log'!$C373, "PICK"))</f>
        <v/>
      </c>
      <c r="K373" s="48" t="str">
        <f>IF(ISBLANK(Games!B373), "",IF('Prediction Log'!$J373='Prediction Log'!$B373, 'Prediction Log'!$F373, 1-'Prediction Log'!$F373))</f>
        <v/>
      </c>
      <c r="L373" s="49" t="str">
        <f>IF(ISBLANK(Games!$B373), "",Games!I373)</f>
        <v/>
      </c>
      <c r="M373" s="60" t="str">
        <f>IF(ISBLANK(Table3[[#This Row],[Home Final]]), "",IF(Table3[[#This Row],[Home Final]]&gt;Table3[[#This Row],[Away Final]],Table3[[#This Row],[Home]],Table3[[#This Row],[Away]]))</f>
        <v/>
      </c>
      <c r="N373" s="50"/>
      <c r="O373" s="50"/>
      <c r="P373" s="21" t="str">
        <f>IF(ISBLANK('Prediction Log'!$N373), "",'Prediction Log'!$O373-'Prediction Log'!$N373)</f>
        <v/>
      </c>
      <c r="Q373" s="51" t="str">
        <f>IF(ISBLANK('Prediction Log'!$N373), "",IF('Prediction Log'!$M373&lt;&gt;'Prediction Log'!$H373, "Y", IF(AND('Prediction Log'!$M373='Prediction Log'!$H373, ABS((-1*'Prediction Log'!$P373))&gt;ABS('Prediction Log'!$D373)), "Y", IF('Prediction Log'!$D373='Prediction Log'!$P373, "PUSH", "N"))))</f>
        <v/>
      </c>
      <c r="R373" s="52" t="str">
        <f>IF(ISBLANK('Prediction Log'!$N373), "",IF('Prediction Log'!$P373&lt;'Prediction Log'!$D373, "Y", IF('Prediction Log'!$P373='Prediction Log'!$D373, "PUSH", "N")))</f>
        <v/>
      </c>
      <c r="S373" s="52" t="str">
        <f>IF(ISBLANK('Prediction Log'!$N373), "",IF('Prediction Log'!$P373&lt;'Prediction Log'!$E373, "Y", IF('Prediction Log'!$P373='Prediction Log'!$E373, "PUSH", "N")))</f>
        <v/>
      </c>
      <c r="T373" s="53" t="str">
        <f>IF(ISBLANK('Prediction Log'!$N373),"",IF('Prediction Log'!$M373='Prediction Log'!$H373, "Y", "N"))</f>
        <v/>
      </c>
      <c r="U373" s="53" t="str">
        <f>Table3[[#This Row],[Home Team Covered Market]]</f>
        <v/>
      </c>
      <c r="V373" s="53" t="str">
        <f>IF(ISBLANK('Prediction Log'!$N373), "",IF(AND('Prediction Log'!$T373="Y", 'Prediction Log'!$U373="Y"), "Y", "N"))</f>
        <v/>
      </c>
      <c r="W373" s="54" t="str">
        <f>IF(ISBLANK('Prediction Log'!$N373),"",IF('Prediction Log'!$M373='Prediction Log'!$I373, "Y", "N"))</f>
        <v/>
      </c>
      <c r="X373" s="54" t="str">
        <f>IF(ISBLANK('Prediction Log'!$N373), "", IF(Table3[[#This Row],[Home Team Covered Market]]=Games!H373, "Y", "N"))</f>
        <v/>
      </c>
      <c r="Y373" s="55" t="str">
        <f>IF(ISBLANK('Prediction Log'!$N373), "",IF('Prediction Log'!$J373='Prediction Log'!$M373, "Y", "N"))</f>
        <v/>
      </c>
      <c r="Z373" s="54" t="str">
        <f>IF(ISBLANK('Prediction Log'!$N373), "",IF('Prediction Log'!$I373&lt;&gt;'Prediction Log'!$M373, "N",IF(AND('Prediction Log'!$E373&gt;0, 'Prediction Log'!$P373&gt;'Prediction Log'!$E373, 'Prediction Log'!$I373='Prediction Log'!$C373), "Y", IF(AND('Prediction Log'!$E373&lt;0, 'Prediction Log'!$P373&lt;'Prediction Log'!$E373,'Prediction Log'!$I373='Prediction Log'!$B373 ), "Y", IF('Prediction Log'!$P373='Prediction Log'!$E373, "PUSH", "N")))))</f>
        <v/>
      </c>
      <c r="AA373" s="54" t="str">
        <f>IF(ISBLANK('Prediction Log'!$N373), "",IF(AND('Prediction Log'!$W373="Y", 'Prediction Log'!$X373="Y"), "Y", "N"))</f>
        <v/>
      </c>
      <c r="AB373" s="53" t="str">
        <f>IF(ISBLANK('Prediction Log'!$N373), "",IF('Prediction Log'!$D373&gt;0, 'Prediction Log'!$P373-'Prediction Log'!$D373, IF('Prediction Log'!$D373&lt;0, -'Prediction Log'!$P373+'Prediction Log'!$D373, "NA")))</f>
        <v/>
      </c>
      <c r="AC373" s="53" t="str">
        <f>IF(ISBLANK('Prediction Log'!$N373), "",ABS('Prediction Log'!$AB373))</f>
        <v/>
      </c>
      <c r="AD373" s="54" t="str">
        <f>IF(ISBLANK('Prediction Log'!$N373), "",IF('Prediction Log'!$E373&gt;0, 'Prediction Log'!$P373-'Prediction Log'!$E373, IF('Prediction Log'!$E373&lt;0, -'Prediction Log'!$P373+'Prediction Log'!$E373, "NA")))</f>
        <v/>
      </c>
      <c r="AE373" s="54" t="str">
        <f>IF(ISBLANK('Prediction Log'!$N373), "",ABS('Prediction Log'!$AD373))</f>
        <v/>
      </c>
    </row>
    <row r="374" spans="1:31" x14ac:dyDescent="0.45">
      <c r="A374" s="43" t="str">
        <f>IF(ISBLANK(Games!$B374), "",Games!A374)</f>
        <v/>
      </c>
      <c r="B374" s="43" t="str">
        <f>IF(ISBLANK(Games!$B374), "",Games!B374)</f>
        <v/>
      </c>
      <c r="C374" s="43" t="str">
        <f>IF(ISBLANK(Games!$B374), "",Games!C374)</f>
        <v/>
      </c>
      <c r="D374" s="44" t="str">
        <f>IF(ISBLANK(Games!$B374), "",Games!D374)</f>
        <v/>
      </c>
      <c r="E374" s="44" t="str">
        <f>IF(ISBLANK(Games!$B374), "",Games!E374)</f>
        <v/>
      </c>
      <c r="F374" s="45">
        <f>'Calc - Win Probability'!N374</f>
        <v>0</v>
      </c>
      <c r="G374" s="23" t="str">
        <f>Games!H374</f>
        <v/>
      </c>
      <c r="H374" s="46" t="str">
        <f>IF(ISBLANK(Games!B374), "", IF('Prediction Log'!$D374&lt;0, 'Prediction Log'!$B374, 'Prediction Log'!$C374))</f>
        <v/>
      </c>
      <c r="I374" s="47" t="str">
        <f>IF(ISBLANK(Games!$B374), "",Games!F374)</f>
        <v/>
      </c>
      <c r="J374" s="47" t="str">
        <f>IF('Prediction Log'!$F374&gt;0.5, 'Prediction Log'!$B374, IF('Prediction Log'!$F374&lt;0.5, 'Prediction Log'!$C374, "PICK"))</f>
        <v/>
      </c>
      <c r="K374" s="48" t="str">
        <f>IF(ISBLANK(Games!B374), "",IF('Prediction Log'!$J374='Prediction Log'!$B374, 'Prediction Log'!$F374, 1-'Prediction Log'!$F374))</f>
        <v/>
      </c>
      <c r="L374" s="49" t="str">
        <f>IF(ISBLANK(Games!$B374), "",Games!I374)</f>
        <v/>
      </c>
      <c r="M374" s="60" t="str">
        <f>IF(ISBLANK(Table3[[#This Row],[Home Final]]), "",IF(Table3[[#This Row],[Home Final]]&gt;Table3[[#This Row],[Away Final]],Table3[[#This Row],[Home]],Table3[[#This Row],[Away]]))</f>
        <v/>
      </c>
      <c r="N374" s="50"/>
      <c r="O374" s="50"/>
      <c r="P374" s="21" t="str">
        <f>IF(ISBLANK('Prediction Log'!$N374), "",'Prediction Log'!$O374-'Prediction Log'!$N374)</f>
        <v/>
      </c>
      <c r="Q374" s="51" t="str">
        <f>IF(ISBLANK('Prediction Log'!$N374), "",IF('Prediction Log'!$M374&lt;&gt;'Prediction Log'!$H374, "Y", IF(AND('Prediction Log'!$M374='Prediction Log'!$H374, ABS((-1*'Prediction Log'!$P374))&gt;ABS('Prediction Log'!$D374)), "Y", IF('Prediction Log'!$D374='Prediction Log'!$P374, "PUSH", "N"))))</f>
        <v/>
      </c>
      <c r="R374" s="52" t="str">
        <f>IF(ISBLANK('Prediction Log'!$N374), "",IF('Prediction Log'!$P374&lt;'Prediction Log'!$D374, "Y", IF('Prediction Log'!$P374='Prediction Log'!$D374, "PUSH", "N")))</f>
        <v/>
      </c>
      <c r="S374" s="52" t="str">
        <f>IF(ISBLANK('Prediction Log'!$N374), "",IF('Prediction Log'!$P374&lt;'Prediction Log'!$E374, "Y", IF('Prediction Log'!$P374='Prediction Log'!$E374, "PUSH", "N")))</f>
        <v/>
      </c>
      <c r="T374" s="53" t="str">
        <f>IF(ISBLANK('Prediction Log'!$N374),"",IF('Prediction Log'!$M374='Prediction Log'!$H374, "Y", "N"))</f>
        <v/>
      </c>
      <c r="U374" s="53" t="str">
        <f>Table3[[#This Row],[Home Team Covered Market]]</f>
        <v/>
      </c>
      <c r="V374" s="53" t="str">
        <f>IF(ISBLANK('Prediction Log'!$N374), "",IF(AND('Prediction Log'!$T374="Y", 'Prediction Log'!$U374="Y"), "Y", "N"))</f>
        <v/>
      </c>
      <c r="W374" s="54" t="str">
        <f>IF(ISBLANK('Prediction Log'!$N374),"",IF('Prediction Log'!$M374='Prediction Log'!$I374, "Y", "N"))</f>
        <v/>
      </c>
      <c r="X374" s="54" t="str">
        <f>IF(ISBLANK('Prediction Log'!$N374), "", IF(Table3[[#This Row],[Home Team Covered Market]]=Games!H374, "Y", "N"))</f>
        <v/>
      </c>
      <c r="Y374" s="55" t="str">
        <f>IF(ISBLANK('Prediction Log'!$N374), "",IF('Prediction Log'!$J374='Prediction Log'!$M374, "Y", "N"))</f>
        <v/>
      </c>
      <c r="Z374" s="54" t="str">
        <f>IF(ISBLANK('Prediction Log'!$N374), "",IF('Prediction Log'!$I374&lt;&gt;'Prediction Log'!$M374, "N",IF(AND('Prediction Log'!$E374&gt;0, 'Prediction Log'!$P374&gt;'Prediction Log'!$E374, 'Prediction Log'!$I374='Prediction Log'!$C374), "Y", IF(AND('Prediction Log'!$E374&lt;0, 'Prediction Log'!$P374&lt;'Prediction Log'!$E374,'Prediction Log'!$I374='Prediction Log'!$B374 ), "Y", IF('Prediction Log'!$P374='Prediction Log'!$E374, "PUSH", "N")))))</f>
        <v/>
      </c>
      <c r="AA374" s="54" t="str">
        <f>IF(ISBLANK('Prediction Log'!$N374), "",IF(AND('Prediction Log'!$W374="Y", 'Prediction Log'!$X374="Y"), "Y", "N"))</f>
        <v/>
      </c>
      <c r="AB374" s="53" t="str">
        <f>IF(ISBLANK('Prediction Log'!$N374), "",IF('Prediction Log'!$D374&gt;0, 'Prediction Log'!$P374-'Prediction Log'!$D374, IF('Prediction Log'!$D374&lt;0, -'Prediction Log'!$P374+'Prediction Log'!$D374, "NA")))</f>
        <v/>
      </c>
      <c r="AC374" s="53" t="str">
        <f>IF(ISBLANK('Prediction Log'!$N374), "",ABS('Prediction Log'!$AB374))</f>
        <v/>
      </c>
      <c r="AD374" s="54" t="str">
        <f>IF(ISBLANK('Prediction Log'!$N374), "",IF('Prediction Log'!$E374&gt;0, 'Prediction Log'!$P374-'Prediction Log'!$E374, IF('Prediction Log'!$E374&lt;0, -'Prediction Log'!$P374+'Prediction Log'!$E374, "NA")))</f>
        <v/>
      </c>
      <c r="AE374" s="54" t="str">
        <f>IF(ISBLANK('Prediction Log'!$N374), "",ABS('Prediction Log'!$AD374))</f>
        <v/>
      </c>
    </row>
    <row r="375" spans="1:31" x14ac:dyDescent="0.45">
      <c r="A375" s="56" t="str">
        <f>IF(ISBLANK(Games!$B375), "",Games!A375)</f>
        <v/>
      </c>
      <c r="B375" s="56" t="str">
        <f>IF(ISBLANK(Games!$B375), "",Games!B375)</f>
        <v/>
      </c>
      <c r="C375" s="56" t="str">
        <f>IF(ISBLANK(Games!$B375), "",Games!C375)</f>
        <v/>
      </c>
      <c r="D375" s="57" t="str">
        <f>IF(ISBLANK(Games!$B375), "",Games!D375)</f>
        <v/>
      </c>
      <c r="E375" s="57" t="str">
        <f>IF(ISBLANK(Games!$B375), "",Games!E375)</f>
        <v/>
      </c>
      <c r="F375" s="45">
        <f>'Calc - Win Probability'!N375</f>
        <v>0</v>
      </c>
      <c r="G375" s="23" t="str">
        <f>Games!H375</f>
        <v/>
      </c>
      <c r="H375" s="46" t="str">
        <f>IF(ISBLANK(Games!B375), "", IF('Prediction Log'!$D375&lt;0, 'Prediction Log'!$B375, 'Prediction Log'!$C375))</f>
        <v/>
      </c>
      <c r="I375" s="47" t="str">
        <f>IF(ISBLANK(Games!$B375), "",Games!F375)</f>
        <v/>
      </c>
      <c r="J375" s="47" t="str">
        <f>IF('Prediction Log'!$F375&gt;0.5, 'Prediction Log'!$B375, IF('Prediction Log'!$F375&lt;0.5, 'Prediction Log'!$C375, "PICK"))</f>
        <v/>
      </c>
      <c r="K375" s="48" t="str">
        <f>IF(ISBLANK(Games!B375), "",IF('Prediction Log'!$J375='Prediction Log'!$B375, 'Prediction Log'!$F375, 1-'Prediction Log'!$F375))</f>
        <v/>
      </c>
      <c r="L375" s="49" t="str">
        <f>IF(ISBLANK(Games!$B375), "",Games!I375)</f>
        <v/>
      </c>
      <c r="M375" s="60" t="str">
        <f>IF(ISBLANK(Table3[[#This Row],[Home Final]]), "",IF(Table3[[#This Row],[Home Final]]&gt;Table3[[#This Row],[Away Final]],Table3[[#This Row],[Home]],Table3[[#This Row],[Away]]))</f>
        <v/>
      </c>
      <c r="N375" s="50"/>
      <c r="O375" s="50"/>
      <c r="P375" s="21" t="str">
        <f>IF(ISBLANK('Prediction Log'!$N375), "",'Prediction Log'!$O375-'Prediction Log'!$N375)</f>
        <v/>
      </c>
      <c r="Q375" s="51" t="str">
        <f>IF(ISBLANK('Prediction Log'!$N375), "",IF('Prediction Log'!$M375&lt;&gt;'Prediction Log'!$H375, "Y", IF(AND('Prediction Log'!$M375='Prediction Log'!$H375, ABS((-1*'Prediction Log'!$P375))&gt;ABS('Prediction Log'!$D375)), "Y", IF('Prediction Log'!$D375='Prediction Log'!$P375, "PUSH", "N"))))</f>
        <v/>
      </c>
      <c r="R375" s="52" t="str">
        <f>IF(ISBLANK('Prediction Log'!$N375), "",IF('Prediction Log'!$P375&lt;'Prediction Log'!$D375, "Y", IF('Prediction Log'!$P375='Prediction Log'!$D375, "PUSH", "N")))</f>
        <v/>
      </c>
      <c r="S375" s="52" t="str">
        <f>IF(ISBLANK('Prediction Log'!$N375), "",IF('Prediction Log'!$P375&lt;'Prediction Log'!$E375, "Y", IF('Prediction Log'!$P375='Prediction Log'!$E375, "PUSH", "N")))</f>
        <v/>
      </c>
      <c r="T375" s="53" t="str">
        <f>IF(ISBLANK('Prediction Log'!$N375),"",IF('Prediction Log'!$M375='Prediction Log'!$H375, "Y", "N"))</f>
        <v/>
      </c>
      <c r="U375" s="53" t="str">
        <f>Table3[[#This Row],[Home Team Covered Market]]</f>
        <v/>
      </c>
      <c r="V375" s="53" t="str">
        <f>IF(ISBLANK('Prediction Log'!$N375), "",IF(AND('Prediction Log'!$T375="Y", 'Prediction Log'!$U375="Y"), "Y", "N"))</f>
        <v/>
      </c>
      <c r="W375" s="54" t="str">
        <f>IF(ISBLANK('Prediction Log'!$N375),"",IF('Prediction Log'!$M375='Prediction Log'!$I375, "Y", "N"))</f>
        <v/>
      </c>
      <c r="X375" s="54" t="str">
        <f>IF(ISBLANK('Prediction Log'!$N375), "", IF(Table3[[#This Row],[Home Team Covered Market]]=Games!H375, "Y", "N"))</f>
        <v/>
      </c>
      <c r="Y375" s="55" t="str">
        <f>IF(ISBLANK('Prediction Log'!$N375), "",IF('Prediction Log'!$J375='Prediction Log'!$M375, "Y", "N"))</f>
        <v/>
      </c>
      <c r="Z375" s="54" t="str">
        <f>IF(ISBLANK('Prediction Log'!$N375), "",IF('Prediction Log'!$I375&lt;&gt;'Prediction Log'!$M375, "N",IF(AND('Prediction Log'!$E375&gt;0, 'Prediction Log'!$P375&gt;'Prediction Log'!$E375, 'Prediction Log'!$I375='Prediction Log'!$C375), "Y", IF(AND('Prediction Log'!$E375&lt;0, 'Prediction Log'!$P375&lt;'Prediction Log'!$E375,'Prediction Log'!$I375='Prediction Log'!$B375 ), "Y", IF('Prediction Log'!$P375='Prediction Log'!$E375, "PUSH", "N")))))</f>
        <v/>
      </c>
      <c r="AA375" s="54" t="str">
        <f>IF(ISBLANK('Prediction Log'!$N375), "",IF(AND('Prediction Log'!$W375="Y", 'Prediction Log'!$X375="Y"), "Y", "N"))</f>
        <v/>
      </c>
      <c r="AB375" s="53" t="str">
        <f>IF(ISBLANK('Prediction Log'!$N375), "",IF('Prediction Log'!$D375&gt;0, 'Prediction Log'!$P375-'Prediction Log'!$D375, IF('Prediction Log'!$D375&lt;0, -'Prediction Log'!$P375+'Prediction Log'!$D375, "NA")))</f>
        <v/>
      </c>
      <c r="AC375" s="53" t="str">
        <f>IF(ISBLANK('Prediction Log'!$N375), "",ABS('Prediction Log'!$AB375))</f>
        <v/>
      </c>
      <c r="AD375" s="54" t="str">
        <f>IF(ISBLANK('Prediction Log'!$N375), "",IF('Prediction Log'!$E375&gt;0, 'Prediction Log'!$P375-'Prediction Log'!$E375, IF('Prediction Log'!$E375&lt;0, -'Prediction Log'!$P375+'Prediction Log'!$E375, "NA")))</f>
        <v/>
      </c>
      <c r="AE375" s="54" t="str">
        <f>IF(ISBLANK('Prediction Log'!$N375), "",ABS('Prediction Log'!$AD375))</f>
        <v/>
      </c>
    </row>
    <row r="376" spans="1:31" x14ac:dyDescent="0.45">
      <c r="A376" s="43" t="str">
        <f>IF(ISBLANK(Games!$B376), "",Games!A376)</f>
        <v/>
      </c>
      <c r="B376" s="43" t="str">
        <f>IF(ISBLANK(Games!$B376), "",Games!B376)</f>
        <v/>
      </c>
      <c r="C376" s="43" t="str">
        <f>IF(ISBLANK(Games!$B376), "",Games!C376)</f>
        <v/>
      </c>
      <c r="D376" s="44" t="str">
        <f>IF(ISBLANK(Games!$B376), "",Games!D376)</f>
        <v/>
      </c>
      <c r="E376" s="44" t="str">
        <f>IF(ISBLANK(Games!$B376), "",Games!E376)</f>
        <v/>
      </c>
      <c r="F376" s="45">
        <f>'Calc - Win Probability'!N376</f>
        <v>0</v>
      </c>
      <c r="G376" s="23" t="str">
        <f>Games!H376</f>
        <v/>
      </c>
      <c r="H376" s="46" t="str">
        <f>IF(ISBLANK(Games!B376), "", IF('Prediction Log'!$D376&lt;0, 'Prediction Log'!$B376, 'Prediction Log'!$C376))</f>
        <v/>
      </c>
      <c r="I376" s="47" t="str">
        <f>IF(ISBLANK(Games!$B376), "",Games!F376)</f>
        <v/>
      </c>
      <c r="J376" s="47" t="str">
        <f>IF('Prediction Log'!$F376&gt;0.5, 'Prediction Log'!$B376, IF('Prediction Log'!$F376&lt;0.5, 'Prediction Log'!$C376, "PICK"))</f>
        <v/>
      </c>
      <c r="K376" s="48" t="str">
        <f>IF(ISBLANK(Games!B376), "",IF('Prediction Log'!$J376='Prediction Log'!$B376, 'Prediction Log'!$F376, 1-'Prediction Log'!$F376))</f>
        <v/>
      </c>
      <c r="L376" s="49" t="str">
        <f>IF(ISBLANK(Games!$B376), "",Games!I376)</f>
        <v/>
      </c>
      <c r="M376" s="60" t="str">
        <f>IF(ISBLANK(Table3[[#This Row],[Home Final]]), "",IF(Table3[[#This Row],[Home Final]]&gt;Table3[[#This Row],[Away Final]],Table3[[#This Row],[Home]],Table3[[#This Row],[Away]]))</f>
        <v/>
      </c>
      <c r="N376" s="50"/>
      <c r="O376" s="50"/>
      <c r="P376" s="21" t="str">
        <f>IF(ISBLANK('Prediction Log'!$N376), "",'Prediction Log'!$O376-'Prediction Log'!$N376)</f>
        <v/>
      </c>
      <c r="Q376" s="51" t="str">
        <f>IF(ISBLANK('Prediction Log'!$N376), "",IF('Prediction Log'!$M376&lt;&gt;'Prediction Log'!$H376, "Y", IF(AND('Prediction Log'!$M376='Prediction Log'!$H376, ABS((-1*'Prediction Log'!$P376))&gt;ABS('Prediction Log'!$D376)), "Y", IF('Prediction Log'!$D376='Prediction Log'!$P376, "PUSH", "N"))))</f>
        <v/>
      </c>
      <c r="R376" s="52" t="str">
        <f>IF(ISBLANK('Prediction Log'!$N376), "",IF('Prediction Log'!$P376&lt;'Prediction Log'!$D376, "Y", IF('Prediction Log'!$P376='Prediction Log'!$D376, "PUSH", "N")))</f>
        <v/>
      </c>
      <c r="S376" s="52" t="str">
        <f>IF(ISBLANK('Prediction Log'!$N376), "",IF('Prediction Log'!$P376&lt;'Prediction Log'!$E376, "Y", IF('Prediction Log'!$P376='Prediction Log'!$E376, "PUSH", "N")))</f>
        <v/>
      </c>
      <c r="T376" s="53" t="str">
        <f>IF(ISBLANK('Prediction Log'!$N376),"",IF('Prediction Log'!$M376='Prediction Log'!$H376, "Y", "N"))</f>
        <v/>
      </c>
      <c r="U376" s="53" t="str">
        <f>Table3[[#This Row],[Home Team Covered Market]]</f>
        <v/>
      </c>
      <c r="V376" s="53" t="str">
        <f>IF(ISBLANK('Prediction Log'!$N376), "",IF(AND('Prediction Log'!$T376="Y", 'Prediction Log'!$U376="Y"), "Y", "N"))</f>
        <v/>
      </c>
      <c r="W376" s="54" t="str">
        <f>IF(ISBLANK('Prediction Log'!$N376),"",IF('Prediction Log'!$M376='Prediction Log'!$I376, "Y", "N"))</f>
        <v/>
      </c>
      <c r="X376" s="54" t="str">
        <f>IF(ISBLANK('Prediction Log'!$N376), "", IF(Table3[[#This Row],[Home Team Covered Market]]=Games!H376, "Y", "N"))</f>
        <v/>
      </c>
      <c r="Y376" s="55" t="str">
        <f>IF(ISBLANK('Prediction Log'!$N376), "",IF('Prediction Log'!$J376='Prediction Log'!$M376, "Y", "N"))</f>
        <v/>
      </c>
      <c r="Z376" s="54" t="str">
        <f>IF(ISBLANK('Prediction Log'!$N376), "",IF('Prediction Log'!$I376&lt;&gt;'Prediction Log'!$M376, "N",IF(AND('Prediction Log'!$E376&gt;0, 'Prediction Log'!$P376&gt;'Prediction Log'!$E376, 'Prediction Log'!$I376='Prediction Log'!$C376), "Y", IF(AND('Prediction Log'!$E376&lt;0, 'Prediction Log'!$P376&lt;'Prediction Log'!$E376,'Prediction Log'!$I376='Prediction Log'!$B376 ), "Y", IF('Prediction Log'!$P376='Prediction Log'!$E376, "PUSH", "N")))))</f>
        <v/>
      </c>
      <c r="AA376" s="54" t="str">
        <f>IF(ISBLANK('Prediction Log'!$N376), "",IF(AND('Prediction Log'!$W376="Y", 'Prediction Log'!$X376="Y"), "Y", "N"))</f>
        <v/>
      </c>
      <c r="AB376" s="53" t="str">
        <f>IF(ISBLANK('Prediction Log'!$N376), "",IF('Prediction Log'!$D376&gt;0, 'Prediction Log'!$P376-'Prediction Log'!$D376, IF('Prediction Log'!$D376&lt;0, -'Prediction Log'!$P376+'Prediction Log'!$D376, "NA")))</f>
        <v/>
      </c>
      <c r="AC376" s="53" t="str">
        <f>IF(ISBLANK('Prediction Log'!$N376), "",ABS('Prediction Log'!$AB376))</f>
        <v/>
      </c>
      <c r="AD376" s="54" t="str">
        <f>IF(ISBLANK('Prediction Log'!$N376), "",IF('Prediction Log'!$E376&gt;0, 'Prediction Log'!$P376-'Prediction Log'!$E376, IF('Prediction Log'!$E376&lt;0, -'Prediction Log'!$P376+'Prediction Log'!$E376, "NA")))</f>
        <v/>
      </c>
      <c r="AE376" s="54" t="str">
        <f>IF(ISBLANK('Prediction Log'!$N376), "",ABS('Prediction Log'!$AD376))</f>
        <v/>
      </c>
    </row>
    <row r="377" spans="1:31" x14ac:dyDescent="0.45">
      <c r="A377" s="56" t="str">
        <f>IF(ISBLANK(Games!$B377), "",Games!A377)</f>
        <v/>
      </c>
      <c r="B377" s="56" t="str">
        <f>IF(ISBLANK(Games!$B377), "",Games!B377)</f>
        <v/>
      </c>
      <c r="C377" s="56" t="str">
        <f>IF(ISBLANK(Games!$B377), "",Games!C377)</f>
        <v/>
      </c>
      <c r="D377" s="57" t="str">
        <f>IF(ISBLANK(Games!$B377), "",Games!D377)</f>
        <v/>
      </c>
      <c r="E377" s="57" t="str">
        <f>IF(ISBLANK(Games!$B377), "",Games!E377)</f>
        <v/>
      </c>
      <c r="F377" s="45">
        <f>'Calc - Win Probability'!N377</f>
        <v>0</v>
      </c>
      <c r="G377" s="23" t="str">
        <f>Games!H377</f>
        <v/>
      </c>
      <c r="H377" s="46" t="str">
        <f>IF(ISBLANK(Games!B377), "", IF('Prediction Log'!$D377&lt;0, 'Prediction Log'!$B377, 'Prediction Log'!$C377))</f>
        <v/>
      </c>
      <c r="I377" s="47" t="str">
        <f>IF(ISBLANK(Games!$B377), "",Games!F377)</f>
        <v/>
      </c>
      <c r="J377" s="47" t="str">
        <f>IF('Prediction Log'!$F377&gt;0.5, 'Prediction Log'!$B377, IF('Prediction Log'!$F377&lt;0.5, 'Prediction Log'!$C377, "PICK"))</f>
        <v/>
      </c>
      <c r="K377" s="48" t="str">
        <f>IF(ISBLANK(Games!B377), "",IF('Prediction Log'!$J377='Prediction Log'!$B377, 'Prediction Log'!$F377, 1-'Prediction Log'!$F377))</f>
        <v/>
      </c>
      <c r="L377" s="49" t="str">
        <f>IF(ISBLANK(Games!$B377), "",Games!I377)</f>
        <v/>
      </c>
      <c r="M377" s="60" t="str">
        <f>IF(ISBLANK(Table3[[#This Row],[Home Final]]), "",IF(Table3[[#This Row],[Home Final]]&gt;Table3[[#This Row],[Away Final]],Table3[[#This Row],[Home]],Table3[[#This Row],[Away]]))</f>
        <v/>
      </c>
      <c r="N377" s="50"/>
      <c r="O377" s="50"/>
      <c r="P377" s="21" t="str">
        <f>IF(ISBLANK('Prediction Log'!$N377), "",'Prediction Log'!$O377-'Prediction Log'!$N377)</f>
        <v/>
      </c>
      <c r="Q377" s="51" t="str">
        <f>IF(ISBLANK('Prediction Log'!$N377), "",IF('Prediction Log'!$M377&lt;&gt;'Prediction Log'!$H377, "Y", IF(AND('Prediction Log'!$M377='Prediction Log'!$H377, ABS((-1*'Prediction Log'!$P377))&gt;ABS('Prediction Log'!$D377)), "Y", IF('Prediction Log'!$D377='Prediction Log'!$P377, "PUSH", "N"))))</f>
        <v/>
      </c>
      <c r="R377" s="52" t="str">
        <f>IF(ISBLANK('Prediction Log'!$N377), "",IF('Prediction Log'!$P377&lt;'Prediction Log'!$D377, "Y", IF('Prediction Log'!$P377='Prediction Log'!$D377, "PUSH", "N")))</f>
        <v/>
      </c>
      <c r="S377" s="52" t="str">
        <f>IF(ISBLANK('Prediction Log'!$N377), "",IF('Prediction Log'!$P377&lt;'Prediction Log'!$E377, "Y", IF('Prediction Log'!$P377='Prediction Log'!$E377, "PUSH", "N")))</f>
        <v/>
      </c>
      <c r="T377" s="53" t="str">
        <f>IF(ISBLANK('Prediction Log'!$N377),"",IF('Prediction Log'!$M377='Prediction Log'!$H377, "Y", "N"))</f>
        <v/>
      </c>
      <c r="U377" s="53" t="str">
        <f>Table3[[#This Row],[Home Team Covered Market]]</f>
        <v/>
      </c>
      <c r="V377" s="53" t="str">
        <f>IF(ISBLANK('Prediction Log'!$N377), "",IF(AND('Prediction Log'!$T377="Y", 'Prediction Log'!$U377="Y"), "Y", "N"))</f>
        <v/>
      </c>
      <c r="W377" s="54" t="str">
        <f>IF(ISBLANK('Prediction Log'!$N377),"",IF('Prediction Log'!$M377='Prediction Log'!$I377, "Y", "N"))</f>
        <v/>
      </c>
      <c r="X377" s="54" t="str">
        <f>IF(ISBLANK('Prediction Log'!$N377), "", IF(Table3[[#This Row],[Home Team Covered Market]]=Games!H377, "Y", "N"))</f>
        <v/>
      </c>
      <c r="Y377" s="55" t="str">
        <f>IF(ISBLANK('Prediction Log'!$N377), "",IF('Prediction Log'!$J377='Prediction Log'!$M377, "Y", "N"))</f>
        <v/>
      </c>
      <c r="Z377" s="54" t="str">
        <f>IF(ISBLANK('Prediction Log'!$N377), "",IF('Prediction Log'!$I377&lt;&gt;'Prediction Log'!$M377, "N",IF(AND('Prediction Log'!$E377&gt;0, 'Prediction Log'!$P377&gt;'Prediction Log'!$E377, 'Prediction Log'!$I377='Prediction Log'!$C377), "Y", IF(AND('Prediction Log'!$E377&lt;0, 'Prediction Log'!$P377&lt;'Prediction Log'!$E377,'Prediction Log'!$I377='Prediction Log'!$B377 ), "Y", IF('Prediction Log'!$P377='Prediction Log'!$E377, "PUSH", "N")))))</f>
        <v/>
      </c>
      <c r="AA377" s="54" t="str">
        <f>IF(ISBLANK('Prediction Log'!$N377), "",IF(AND('Prediction Log'!$W377="Y", 'Prediction Log'!$X377="Y"), "Y", "N"))</f>
        <v/>
      </c>
      <c r="AB377" s="53" t="str">
        <f>IF(ISBLANK('Prediction Log'!$N377), "",IF('Prediction Log'!$D377&gt;0, 'Prediction Log'!$P377-'Prediction Log'!$D377, IF('Prediction Log'!$D377&lt;0, -'Prediction Log'!$P377+'Prediction Log'!$D377, "NA")))</f>
        <v/>
      </c>
      <c r="AC377" s="53" t="str">
        <f>IF(ISBLANK('Prediction Log'!$N377), "",ABS('Prediction Log'!$AB377))</f>
        <v/>
      </c>
      <c r="AD377" s="54" t="str">
        <f>IF(ISBLANK('Prediction Log'!$N377), "",IF('Prediction Log'!$E377&gt;0, 'Prediction Log'!$P377-'Prediction Log'!$E377, IF('Prediction Log'!$E377&lt;0, -'Prediction Log'!$P377+'Prediction Log'!$E377, "NA")))</f>
        <v/>
      </c>
      <c r="AE377" s="54" t="str">
        <f>IF(ISBLANK('Prediction Log'!$N377), "",ABS('Prediction Log'!$AD377))</f>
        <v/>
      </c>
    </row>
    <row r="378" spans="1:31" x14ac:dyDescent="0.45">
      <c r="A378" s="43" t="str">
        <f>IF(ISBLANK(Games!$B378), "",Games!A378)</f>
        <v/>
      </c>
      <c r="B378" s="43" t="str">
        <f>IF(ISBLANK(Games!$B378), "",Games!B378)</f>
        <v/>
      </c>
      <c r="C378" s="43" t="str">
        <f>IF(ISBLANK(Games!$B378), "",Games!C378)</f>
        <v/>
      </c>
      <c r="D378" s="44" t="str">
        <f>IF(ISBLANK(Games!$B378), "",Games!D378)</f>
        <v/>
      </c>
      <c r="E378" s="44" t="str">
        <f>IF(ISBLANK(Games!$B378), "",Games!E378)</f>
        <v/>
      </c>
      <c r="F378" s="45">
        <f>'Calc - Win Probability'!N378</f>
        <v>0</v>
      </c>
      <c r="G378" s="23" t="str">
        <f>Games!H378</f>
        <v/>
      </c>
      <c r="H378" s="46" t="str">
        <f>IF(ISBLANK(Games!B378), "", IF('Prediction Log'!$D378&lt;0, 'Prediction Log'!$B378, 'Prediction Log'!$C378))</f>
        <v/>
      </c>
      <c r="I378" s="47" t="str">
        <f>IF(ISBLANK(Games!$B378), "",Games!F378)</f>
        <v/>
      </c>
      <c r="J378" s="47" t="str">
        <f>IF('Prediction Log'!$F378&gt;0.5, 'Prediction Log'!$B378, IF('Prediction Log'!$F378&lt;0.5, 'Prediction Log'!$C378, "PICK"))</f>
        <v/>
      </c>
      <c r="K378" s="48" t="str">
        <f>IF(ISBLANK(Games!B378), "",IF('Prediction Log'!$J378='Prediction Log'!$B378, 'Prediction Log'!$F378, 1-'Prediction Log'!$F378))</f>
        <v/>
      </c>
      <c r="L378" s="49" t="str">
        <f>IF(ISBLANK(Games!$B378), "",Games!I378)</f>
        <v/>
      </c>
      <c r="M378" s="60" t="str">
        <f>IF(ISBLANK(Table3[[#This Row],[Home Final]]), "",IF(Table3[[#This Row],[Home Final]]&gt;Table3[[#This Row],[Away Final]],Table3[[#This Row],[Home]],Table3[[#This Row],[Away]]))</f>
        <v/>
      </c>
      <c r="N378" s="50"/>
      <c r="O378" s="50"/>
      <c r="P378" s="21" t="str">
        <f>IF(ISBLANK('Prediction Log'!$N378), "",'Prediction Log'!$O378-'Prediction Log'!$N378)</f>
        <v/>
      </c>
      <c r="Q378" s="51" t="str">
        <f>IF(ISBLANK('Prediction Log'!$N378), "",IF('Prediction Log'!$M378&lt;&gt;'Prediction Log'!$H378, "Y", IF(AND('Prediction Log'!$M378='Prediction Log'!$H378, ABS((-1*'Prediction Log'!$P378))&gt;ABS('Prediction Log'!$D378)), "Y", IF('Prediction Log'!$D378='Prediction Log'!$P378, "PUSH", "N"))))</f>
        <v/>
      </c>
      <c r="R378" s="52" t="str">
        <f>IF(ISBLANK('Prediction Log'!$N378), "",IF('Prediction Log'!$P378&lt;'Prediction Log'!$D378, "Y", IF('Prediction Log'!$P378='Prediction Log'!$D378, "PUSH", "N")))</f>
        <v/>
      </c>
      <c r="S378" s="52" t="str">
        <f>IF(ISBLANK('Prediction Log'!$N378), "",IF('Prediction Log'!$P378&lt;'Prediction Log'!$E378, "Y", IF('Prediction Log'!$P378='Prediction Log'!$E378, "PUSH", "N")))</f>
        <v/>
      </c>
      <c r="T378" s="53" t="str">
        <f>IF(ISBLANK('Prediction Log'!$N378),"",IF('Prediction Log'!$M378='Prediction Log'!$H378, "Y", "N"))</f>
        <v/>
      </c>
      <c r="U378" s="53" t="str">
        <f>Table3[[#This Row],[Home Team Covered Market]]</f>
        <v/>
      </c>
      <c r="V378" s="53" t="str">
        <f>IF(ISBLANK('Prediction Log'!$N378), "",IF(AND('Prediction Log'!$T378="Y", 'Prediction Log'!$U378="Y"), "Y", "N"))</f>
        <v/>
      </c>
      <c r="W378" s="54" t="str">
        <f>IF(ISBLANK('Prediction Log'!$N378),"",IF('Prediction Log'!$M378='Prediction Log'!$I378, "Y", "N"))</f>
        <v/>
      </c>
      <c r="X378" s="54" t="str">
        <f>IF(ISBLANK('Prediction Log'!$N378), "", IF(Table3[[#This Row],[Home Team Covered Market]]=Games!H378, "Y", "N"))</f>
        <v/>
      </c>
      <c r="Y378" s="55" t="str">
        <f>IF(ISBLANK('Prediction Log'!$N378), "",IF('Prediction Log'!$J378='Prediction Log'!$M378, "Y", "N"))</f>
        <v/>
      </c>
      <c r="Z378" s="54" t="str">
        <f>IF(ISBLANK('Prediction Log'!$N378), "",IF('Prediction Log'!$I378&lt;&gt;'Prediction Log'!$M378, "N",IF(AND('Prediction Log'!$E378&gt;0, 'Prediction Log'!$P378&gt;'Prediction Log'!$E378, 'Prediction Log'!$I378='Prediction Log'!$C378), "Y", IF(AND('Prediction Log'!$E378&lt;0, 'Prediction Log'!$P378&lt;'Prediction Log'!$E378,'Prediction Log'!$I378='Prediction Log'!$B378 ), "Y", IF('Prediction Log'!$P378='Prediction Log'!$E378, "PUSH", "N")))))</f>
        <v/>
      </c>
      <c r="AA378" s="54" t="str">
        <f>IF(ISBLANK('Prediction Log'!$N378), "",IF(AND('Prediction Log'!$W378="Y", 'Prediction Log'!$X378="Y"), "Y", "N"))</f>
        <v/>
      </c>
      <c r="AB378" s="53" t="str">
        <f>IF(ISBLANK('Prediction Log'!$N378), "",IF('Prediction Log'!$D378&gt;0, 'Prediction Log'!$P378-'Prediction Log'!$D378, IF('Prediction Log'!$D378&lt;0, -'Prediction Log'!$P378+'Prediction Log'!$D378, "NA")))</f>
        <v/>
      </c>
      <c r="AC378" s="53" t="str">
        <f>IF(ISBLANK('Prediction Log'!$N378), "",ABS('Prediction Log'!$AB378))</f>
        <v/>
      </c>
      <c r="AD378" s="54" t="str">
        <f>IF(ISBLANK('Prediction Log'!$N378), "",IF('Prediction Log'!$E378&gt;0, 'Prediction Log'!$P378-'Prediction Log'!$E378, IF('Prediction Log'!$E378&lt;0, -'Prediction Log'!$P378+'Prediction Log'!$E378, "NA")))</f>
        <v/>
      </c>
      <c r="AE378" s="54" t="str">
        <f>IF(ISBLANK('Prediction Log'!$N378), "",ABS('Prediction Log'!$AD378))</f>
        <v/>
      </c>
    </row>
    <row r="379" spans="1:31" x14ac:dyDescent="0.45">
      <c r="A379" s="56" t="str">
        <f>IF(ISBLANK(Games!$B379), "",Games!A379)</f>
        <v/>
      </c>
      <c r="B379" s="56" t="str">
        <f>IF(ISBLANK(Games!$B379), "",Games!B379)</f>
        <v/>
      </c>
      <c r="C379" s="56" t="str">
        <f>IF(ISBLANK(Games!$B379), "",Games!C379)</f>
        <v/>
      </c>
      <c r="D379" s="57" t="str">
        <f>IF(ISBLANK(Games!$B379), "",Games!D379)</f>
        <v/>
      </c>
      <c r="E379" s="57" t="str">
        <f>IF(ISBLANK(Games!$B379), "",Games!E379)</f>
        <v/>
      </c>
      <c r="F379" s="45">
        <f>'Calc - Win Probability'!N379</f>
        <v>0</v>
      </c>
      <c r="G379" s="23" t="str">
        <f>Games!H379</f>
        <v/>
      </c>
      <c r="H379" s="46" t="str">
        <f>IF(ISBLANK(Games!B379), "", IF('Prediction Log'!$D379&lt;0, 'Prediction Log'!$B379, 'Prediction Log'!$C379))</f>
        <v/>
      </c>
      <c r="I379" s="47" t="str">
        <f>IF(ISBLANK(Games!$B379), "",Games!F379)</f>
        <v/>
      </c>
      <c r="J379" s="47" t="str">
        <f>IF('Prediction Log'!$F379&gt;0.5, 'Prediction Log'!$B379, IF('Prediction Log'!$F379&lt;0.5, 'Prediction Log'!$C379, "PICK"))</f>
        <v/>
      </c>
      <c r="K379" s="48" t="str">
        <f>IF(ISBLANK(Games!B379), "",IF('Prediction Log'!$J379='Prediction Log'!$B379, 'Prediction Log'!$F379, 1-'Prediction Log'!$F379))</f>
        <v/>
      </c>
      <c r="L379" s="49" t="str">
        <f>IF(ISBLANK(Games!$B379), "",Games!I379)</f>
        <v/>
      </c>
      <c r="M379" s="60" t="str">
        <f>IF(ISBLANK(Table3[[#This Row],[Home Final]]), "",IF(Table3[[#This Row],[Home Final]]&gt;Table3[[#This Row],[Away Final]],Table3[[#This Row],[Home]],Table3[[#This Row],[Away]]))</f>
        <v/>
      </c>
      <c r="N379" s="50"/>
      <c r="O379" s="50"/>
      <c r="P379" s="21" t="str">
        <f>IF(ISBLANK('Prediction Log'!$N379), "",'Prediction Log'!$O379-'Prediction Log'!$N379)</f>
        <v/>
      </c>
      <c r="Q379" s="51" t="str">
        <f>IF(ISBLANK('Prediction Log'!$N379), "",IF('Prediction Log'!$M379&lt;&gt;'Prediction Log'!$H379, "Y", IF(AND('Prediction Log'!$M379='Prediction Log'!$H379, ABS((-1*'Prediction Log'!$P379))&gt;ABS('Prediction Log'!$D379)), "Y", IF('Prediction Log'!$D379='Prediction Log'!$P379, "PUSH", "N"))))</f>
        <v/>
      </c>
      <c r="R379" s="52" t="str">
        <f>IF(ISBLANK('Prediction Log'!$N379), "",IF('Prediction Log'!$P379&lt;'Prediction Log'!$D379, "Y", IF('Prediction Log'!$P379='Prediction Log'!$D379, "PUSH", "N")))</f>
        <v/>
      </c>
      <c r="S379" s="52" t="str">
        <f>IF(ISBLANK('Prediction Log'!$N379), "",IF('Prediction Log'!$P379&lt;'Prediction Log'!$E379, "Y", IF('Prediction Log'!$P379='Prediction Log'!$E379, "PUSH", "N")))</f>
        <v/>
      </c>
      <c r="T379" s="53" t="str">
        <f>IF(ISBLANK('Prediction Log'!$N379),"",IF('Prediction Log'!$M379='Prediction Log'!$H379, "Y", "N"))</f>
        <v/>
      </c>
      <c r="U379" s="53" t="str">
        <f>Table3[[#This Row],[Home Team Covered Market]]</f>
        <v/>
      </c>
      <c r="V379" s="53" t="str">
        <f>IF(ISBLANK('Prediction Log'!$N379), "",IF(AND('Prediction Log'!$T379="Y", 'Prediction Log'!$U379="Y"), "Y", "N"))</f>
        <v/>
      </c>
      <c r="W379" s="54" t="str">
        <f>IF(ISBLANK('Prediction Log'!$N379),"",IF('Prediction Log'!$M379='Prediction Log'!$I379, "Y", "N"))</f>
        <v/>
      </c>
      <c r="X379" s="54" t="str">
        <f>IF(ISBLANK('Prediction Log'!$N379), "", IF(Table3[[#This Row],[Home Team Covered Market]]=Games!H379, "Y", "N"))</f>
        <v/>
      </c>
      <c r="Y379" s="55" t="str">
        <f>IF(ISBLANK('Prediction Log'!$N379), "",IF('Prediction Log'!$J379='Prediction Log'!$M379, "Y", "N"))</f>
        <v/>
      </c>
      <c r="Z379" s="54" t="str">
        <f>IF(ISBLANK('Prediction Log'!$N379), "",IF('Prediction Log'!$I379&lt;&gt;'Prediction Log'!$M379, "N",IF(AND('Prediction Log'!$E379&gt;0, 'Prediction Log'!$P379&gt;'Prediction Log'!$E379, 'Prediction Log'!$I379='Prediction Log'!$C379), "Y", IF(AND('Prediction Log'!$E379&lt;0, 'Prediction Log'!$P379&lt;'Prediction Log'!$E379,'Prediction Log'!$I379='Prediction Log'!$B379 ), "Y", IF('Prediction Log'!$P379='Prediction Log'!$E379, "PUSH", "N")))))</f>
        <v/>
      </c>
      <c r="AA379" s="54" t="str">
        <f>IF(ISBLANK('Prediction Log'!$N379), "",IF(AND('Prediction Log'!$W379="Y", 'Prediction Log'!$X379="Y"), "Y", "N"))</f>
        <v/>
      </c>
      <c r="AB379" s="53" t="str">
        <f>IF(ISBLANK('Prediction Log'!$N379), "",IF('Prediction Log'!$D379&gt;0, 'Prediction Log'!$P379-'Prediction Log'!$D379, IF('Prediction Log'!$D379&lt;0, -'Prediction Log'!$P379+'Prediction Log'!$D379, "NA")))</f>
        <v/>
      </c>
      <c r="AC379" s="53" t="str">
        <f>IF(ISBLANK('Prediction Log'!$N379), "",ABS('Prediction Log'!$AB379))</f>
        <v/>
      </c>
      <c r="AD379" s="54" t="str">
        <f>IF(ISBLANK('Prediction Log'!$N379), "",IF('Prediction Log'!$E379&gt;0, 'Prediction Log'!$P379-'Prediction Log'!$E379, IF('Prediction Log'!$E379&lt;0, -'Prediction Log'!$P379+'Prediction Log'!$E379, "NA")))</f>
        <v/>
      </c>
      <c r="AE379" s="54" t="str">
        <f>IF(ISBLANK('Prediction Log'!$N379), "",ABS('Prediction Log'!$AD379))</f>
        <v/>
      </c>
    </row>
    <row r="380" spans="1:31" x14ac:dyDescent="0.45">
      <c r="A380" s="43" t="str">
        <f>IF(ISBLANK(Games!$B380), "",Games!A380)</f>
        <v/>
      </c>
      <c r="B380" s="43" t="str">
        <f>IF(ISBLANK(Games!$B380), "",Games!B380)</f>
        <v/>
      </c>
      <c r="C380" s="43" t="str">
        <f>IF(ISBLANK(Games!$B380), "",Games!C380)</f>
        <v/>
      </c>
      <c r="D380" s="44" t="str">
        <f>IF(ISBLANK(Games!$B380), "",Games!D380)</f>
        <v/>
      </c>
      <c r="E380" s="44" t="str">
        <f>IF(ISBLANK(Games!$B380), "",Games!E380)</f>
        <v/>
      </c>
      <c r="F380" s="45">
        <f>'Calc - Win Probability'!N380</f>
        <v>0</v>
      </c>
      <c r="G380" s="23" t="str">
        <f>Games!H380</f>
        <v/>
      </c>
      <c r="H380" s="46" t="str">
        <f>IF(ISBLANK(Games!B380), "", IF('Prediction Log'!$D380&lt;0, 'Prediction Log'!$B380, 'Prediction Log'!$C380))</f>
        <v/>
      </c>
      <c r="I380" s="47" t="str">
        <f>IF(ISBLANK(Games!$B380), "",Games!F380)</f>
        <v/>
      </c>
      <c r="J380" s="47" t="str">
        <f>IF('Prediction Log'!$F380&gt;0.5, 'Prediction Log'!$B380, IF('Prediction Log'!$F380&lt;0.5, 'Prediction Log'!$C380, "PICK"))</f>
        <v/>
      </c>
      <c r="K380" s="48" t="str">
        <f>IF(ISBLANK(Games!B380), "",IF('Prediction Log'!$J380='Prediction Log'!$B380, 'Prediction Log'!$F380, 1-'Prediction Log'!$F380))</f>
        <v/>
      </c>
      <c r="L380" s="49" t="str">
        <f>IF(ISBLANK(Games!$B380), "",Games!I380)</f>
        <v/>
      </c>
      <c r="M380" s="60" t="str">
        <f>IF(ISBLANK(Table3[[#This Row],[Home Final]]), "",IF(Table3[[#This Row],[Home Final]]&gt;Table3[[#This Row],[Away Final]],Table3[[#This Row],[Home]],Table3[[#This Row],[Away]]))</f>
        <v/>
      </c>
      <c r="N380" s="50"/>
      <c r="O380" s="50"/>
      <c r="P380" s="21" t="str">
        <f>IF(ISBLANK('Prediction Log'!$N380), "",'Prediction Log'!$O380-'Prediction Log'!$N380)</f>
        <v/>
      </c>
      <c r="Q380" s="51" t="str">
        <f>IF(ISBLANK('Prediction Log'!$N380), "",IF('Prediction Log'!$M380&lt;&gt;'Prediction Log'!$H380, "Y", IF(AND('Prediction Log'!$M380='Prediction Log'!$H380, ABS((-1*'Prediction Log'!$P380))&gt;ABS('Prediction Log'!$D380)), "Y", IF('Prediction Log'!$D380='Prediction Log'!$P380, "PUSH", "N"))))</f>
        <v/>
      </c>
      <c r="R380" s="52" t="str">
        <f>IF(ISBLANK('Prediction Log'!$N380), "",IF('Prediction Log'!$P380&lt;'Prediction Log'!$D380, "Y", IF('Prediction Log'!$P380='Prediction Log'!$D380, "PUSH", "N")))</f>
        <v/>
      </c>
      <c r="S380" s="52" t="str">
        <f>IF(ISBLANK('Prediction Log'!$N380), "",IF('Prediction Log'!$P380&lt;'Prediction Log'!$E380, "Y", IF('Prediction Log'!$P380='Prediction Log'!$E380, "PUSH", "N")))</f>
        <v/>
      </c>
      <c r="T380" s="53" t="str">
        <f>IF(ISBLANK('Prediction Log'!$N380),"",IF('Prediction Log'!$M380='Prediction Log'!$H380, "Y", "N"))</f>
        <v/>
      </c>
      <c r="U380" s="53" t="str">
        <f>Table3[[#This Row],[Home Team Covered Market]]</f>
        <v/>
      </c>
      <c r="V380" s="53" t="str">
        <f>IF(ISBLANK('Prediction Log'!$N380), "",IF(AND('Prediction Log'!$T380="Y", 'Prediction Log'!$U380="Y"), "Y", "N"))</f>
        <v/>
      </c>
      <c r="W380" s="54" t="str">
        <f>IF(ISBLANK('Prediction Log'!$N380),"",IF('Prediction Log'!$M380='Prediction Log'!$I380, "Y", "N"))</f>
        <v/>
      </c>
      <c r="X380" s="54" t="str">
        <f>IF(ISBLANK('Prediction Log'!$N380), "", IF(Table3[[#This Row],[Home Team Covered Market]]=Games!H380, "Y", "N"))</f>
        <v/>
      </c>
      <c r="Y380" s="55" t="str">
        <f>IF(ISBLANK('Prediction Log'!$N380), "",IF('Prediction Log'!$J380='Prediction Log'!$M380, "Y", "N"))</f>
        <v/>
      </c>
      <c r="Z380" s="54" t="str">
        <f>IF(ISBLANK('Prediction Log'!$N380), "",IF('Prediction Log'!$I380&lt;&gt;'Prediction Log'!$M380, "N",IF(AND('Prediction Log'!$E380&gt;0, 'Prediction Log'!$P380&gt;'Prediction Log'!$E380, 'Prediction Log'!$I380='Prediction Log'!$C380), "Y", IF(AND('Prediction Log'!$E380&lt;0, 'Prediction Log'!$P380&lt;'Prediction Log'!$E380,'Prediction Log'!$I380='Prediction Log'!$B380 ), "Y", IF('Prediction Log'!$P380='Prediction Log'!$E380, "PUSH", "N")))))</f>
        <v/>
      </c>
      <c r="AA380" s="54" t="str">
        <f>IF(ISBLANK('Prediction Log'!$N380), "",IF(AND('Prediction Log'!$W380="Y", 'Prediction Log'!$X380="Y"), "Y", "N"))</f>
        <v/>
      </c>
      <c r="AB380" s="53" t="str">
        <f>IF(ISBLANK('Prediction Log'!$N380), "",IF('Prediction Log'!$D380&gt;0, 'Prediction Log'!$P380-'Prediction Log'!$D380, IF('Prediction Log'!$D380&lt;0, -'Prediction Log'!$P380+'Prediction Log'!$D380, "NA")))</f>
        <v/>
      </c>
      <c r="AC380" s="53" t="str">
        <f>IF(ISBLANK('Prediction Log'!$N380), "",ABS('Prediction Log'!$AB380))</f>
        <v/>
      </c>
      <c r="AD380" s="54" t="str">
        <f>IF(ISBLANK('Prediction Log'!$N380), "",IF('Prediction Log'!$E380&gt;0, 'Prediction Log'!$P380-'Prediction Log'!$E380, IF('Prediction Log'!$E380&lt;0, -'Prediction Log'!$P380+'Prediction Log'!$E380, "NA")))</f>
        <v/>
      </c>
      <c r="AE380" s="54" t="str">
        <f>IF(ISBLANK('Prediction Log'!$N380), "",ABS('Prediction Log'!$AD380))</f>
        <v/>
      </c>
    </row>
    <row r="381" spans="1:31" x14ac:dyDescent="0.45">
      <c r="A381" s="56" t="str">
        <f>IF(ISBLANK(Games!$B381), "",Games!A381)</f>
        <v/>
      </c>
      <c r="B381" s="56" t="str">
        <f>IF(ISBLANK(Games!$B381), "",Games!B381)</f>
        <v/>
      </c>
      <c r="C381" s="56" t="str">
        <f>IF(ISBLANK(Games!$B381), "",Games!C381)</f>
        <v/>
      </c>
      <c r="D381" s="57" t="str">
        <f>IF(ISBLANK(Games!$B381), "",Games!D381)</f>
        <v/>
      </c>
      <c r="E381" s="57" t="str">
        <f>IF(ISBLANK(Games!$B381), "",Games!E381)</f>
        <v/>
      </c>
      <c r="F381" s="45">
        <f>'Calc - Win Probability'!N381</f>
        <v>0</v>
      </c>
      <c r="G381" s="23" t="str">
        <f>Games!H381</f>
        <v/>
      </c>
      <c r="H381" s="46" t="str">
        <f>IF(ISBLANK(Games!B381), "", IF('Prediction Log'!$D381&lt;0, 'Prediction Log'!$B381, 'Prediction Log'!$C381))</f>
        <v/>
      </c>
      <c r="I381" s="47" t="str">
        <f>IF(ISBLANK(Games!$B381), "",Games!F381)</f>
        <v/>
      </c>
      <c r="J381" s="47" t="str">
        <f>IF('Prediction Log'!$F381&gt;0.5, 'Prediction Log'!$B381, IF('Prediction Log'!$F381&lt;0.5, 'Prediction Log'!$C381, "PICK"))</f>
        <v/>
      </c>
      <c r="K381" s="48" t="str">
        <f>IF(ISBLANK(Games!B381), "",IF('Prediction Log'!$J381='Prediction Log'!$B381, 'Prediction Log'!$F381, 1-'Prediction Log'!$F381))</f>
        <v/>
      </c>
      <c r="L381" s="49" t="str">
        <f>IF(ISBLANK(Games!$B381), "",Games!I381)</f>
        <v/>
      </c>
      <c r="M381" s="60" t="str">
        <f>IF(ISBLANK(Table3[[#This Row],[Home Final]]), "",IF(Table3[[#This Row],[Home Final]]&gt;Table3[[#This Row],[Away Final]],Table3[[#This Row],[Home]],Table3[[#This Row],[Away]]))</f>
        <v/>
      </c>
      <c r="N381" s="50"/>
      <c r="O381" s="50"/>
      <c r="P381" s="21" t="str">
        <f>IF(ISBLANK('Prediction Log'!$N381), "",'Prediction Log'!$O381-'Prediction Log'!$N381)</f>
        <v/>
      </c>
      <c r="Q381" s="51" t="str">
        <f>IF(ISBLANK('Prediction Log'!$N381), "",IF('Prediction Log'!$M381&lt;&gt;'Prediction Log'!$H381, "Y", IF(AND('Prediction Log'!$M381='Prediction Log'!$H381, ABS((-1*'Prediction Log'!$P381))&gt;ABS('Prediction Log'!$D381)), "Y", IF('Prediction Log'!$D381='Prediction Log'!$P381, "PUSH", "N"))))</f>
        <v/>
      </c>
      <c r="R381" s="52" t="str">
        <f>IF(ISBLANK('Prediction Log'!$N381), "",IF('Prediction Log'!$P381&lt;'Prediction Log'!$D381, "Y", IF('Prediction Log'!$P381='Prediction Log'!$D381, "PUSH", "N")))</f>
        <v/>
      </c>
      <c r="S381" s="52" t="str">
        <f>IF(ISBLANK('Prediction Log'!$N381), "",IF('Prediction Log'!$P381&lt;'Prediction Log'!$E381, "Y", IF('Prediction Log'!$P381='Prediction Log'!$E381, "PUSH", "N")))</f>
        <v/>
      </c>
      <c r="T381" s="53" t="str">
        <f>IF(ISBLANK('Prediction Log'!$N381),"",IF('Prediction Log'!$M381='Prediction Log'!$H381, "Y", "N"))</f>
        <v/>
      </c>
      <c r="U381" s="53" t="str">
        <f>Table3[[#This Row],[Home Team Covered Market]]</f>
        <v/>
      </c>
      <c r="V381" s="53" t="str">
        <f>IF(ISBLANK('Prediction Log'!$N381), "",IF(AND('Prediction Log'!$T381="Y", 'Prediction Log'!$U381="Y"), "Y", "N"))</f>
        <v/>
      </c>
      <c r="W381" s="54" t="str">
        <f>IF(ISBLANK('Prediction Log'!$N381),"",IF('Prediction Log'!$M381='Prediction Log'!$I381, "Y", "N"))</f>
        <v/>
      </c>
      <c r="X381" s="54" t="str">
        <f>IF(ISBLANK('Prediction Log'!$N381), "", IF(Table3[[#This Row],[Home Team Covered Market]]=Games!H381, "Y", "N"))</f>
        <v/>
      </c>
      <c r="Y381" s="55" t="str">
        <f>IF(ISBLANK('Prediction Log'!$N381), "",IF('Prediction Log'!$J381='Prediction Log'!$M381, "Y", "N"))</f>
        <v/>
      </c>
      <c r="Z381" s="54" t="str">
        <f>IF(ISBLANK('Prediction Log'!$N381), "",IF('Prediction Log'!$I381&lt;&gt;'Prediction Log'!$M381, "N",IF(AND('Prediction Log'!$E381&gt;0, 'Prediction Log'!$P381&gt;'Prediction Log'!$E381, 'Prediction Log'!$I381='Prediction Log'!$C381), "Y", IF(AND('Prediction Log'!$E381&lt;0, 'Prediction Log'!$P381&lt;'Prediction Log'!$E381,'Prediction Log'!$I381='Prediction Log'!$B381 ), "Y", IF('Prediction Log'!$P381='Prediction Log'!$E381, "PUSH", "N")))))</f>
        <v/>
      </c>
      <c r="AA381" s="54" t="str">
        <f>IF(ISBLANK('Prediction Log'!$N381), "",IF(AND('Prediction Log'!$W381="Y", 'Prediction Log'!$X381="Y"), "Y", "N"))</f>
        <v/>
      </c>
      <c r="AB381" s="53" t="str">
        <f>IF(ISBLANK('Prediction Log'!$N381), "",IF('Prediction Log'!$D381&gt;0, 'Prediction Log'!$P381-'Prediction Log'!$D381, IF('Prediction Log'!$D381&lt;0, -'Prediction Log'!$P381+'Prediction Log'!$D381, "NA")))</f>
        <v/>
      </c>
      <c r="AC381" s="53" t="str">
        <f>IF(ISBLANK('Prediction Log'!$N381), "",ABS('Prediction Log'!$AB381))</f>
        <v/>
      </c>
      <c r="AD381" s="54" t="str">
        <f>IF(ISBLANK('Prediction Log'!$N381), "",IF('Prediction Log'!$E381&gt;0, 'Prediction Log'!$P381-'Prediction Log'!$E381, IF('Prediction Log'!$E381&lt;0, -'Prediction Log'!$P381+'Prediction Log'!$E381, "NA")))</f>
        <v/>
      </c>
      <c r="AE381" s="54" t="str">
        <f>IF(ISBLANK('Prediction Log'!$N381), "",ABS('Prediction Log'!$AD381))</f>
        <v/>
      </c>
    </row>
    <row r="382" spans="1:31" x14ac:dyDescent="0.45">
      <c r="A382" s="43" t="str">
        <f>IF(ISBLANK(Games!$B382), "",Games!A382)</f>
        <v/>
      </c>
      <c r="B382" s="43" t="str">
        <f>IF(ISBLANK(Games!$B382), "",Games!B382)</f>
        <v/>
      </c>
      <c r="C382" s="43" t="str">
        <f>IF(ISBLANK(Games!$B382), "",Games!C382)</f>
        <v/>
      </c>
      <c r="D382" s="44" t="str">
        <f>IF(ISBLANK(Games!$B382), "",Games!D382)</f>
        <v/>
      </c>
      <c r="E382" s="44" t="str">
        <f>IF(ISBLANK(Games!$B382), "",Games!E382)</f>
        <v/>
      </c>
      <c r="F382" s="45">
        <f>'Calc - Win Probability'!N382</f>
        <v>0</v>
      </c>
      <c r="G382" s="23" t="str">
        <f>Games!H382</f>
        <v/>
      </c>
      <c r="H382" s="46" t="str">
        <f>IF(ISBLANK(Games!B382), "", IF('Prediction Log'!$D382&lt;0, 'Prediction Log'!$B382, 'Prediction Log'!$C382))</f>
        <v/>
      </c>
      <c r="I382" s="47" t="str">
        <f>IF(ISBLANK(Games!$B382), "",Games!F382)</f>
        <v/>
      </c>
      <c r="J382" s="47" t="str">
        <f>IF('Prediction Log'!$F382&gt;0.5, 'Prediction Log'!$B382, IF('Prediction Log'!$F382&lt;0.5, 'Prediction Log'!$C382, "PICK"))</f>
        <v/>
      </c>
      <c r="K382" s="48" t="str">
        <f>IF(ISBLANK(Games!B382), "",IF('Prediction Log'!$J382='Prediction Log'!$B382, 'Prediction Log'!$F382, 1-'Prediction Log'!$F382))</f>
        <v/>
      </c>
      <c r="L382" s="49" t="str">
        <f>IF(ISBLANK(Games!$B382), "",Games!I382)</f>
        <v/>
      </c>
      <c r="M382" s="60" t="str">
        <f>IF(ISBLANK(Table3[[#This Row],[Home Final]]), "",IF(Table3[[#This Row],[Home Final]]&gt;Table3[[#This Row],[Away Final]],Table3[[#This Row],[Home]],Table3[[#This Row],[Away]]))</f>
        <v/>
      </c>
      <c r="N382" s="50"/>
      <c r="O382" s="50"/>
      <c r="P382" s="21" t="str">
        <f>IF(ISBLANK('Prediction Log'!$N382), "",'Prediction Log'!$O382-'Prediction Log'!$N382)</f>
        <v/>
      </c>
      <c r="Q382" s="51" t="str">
        <f>IF(ISBLANK('Prediction Log'!$N382), "",IF('Prediction Log'!$M382&lt;&gt;'Prediction Log'!$H382, "Y", IF(AND('Prediction Log'!$M382='Prediction Log'!$H382, ABS((-1*'Prediction Log'!$P382))&gt;ABS('Prediction Log'!$D382)), "Y", IF('Prediction Log'!$D382='Prediction Log'!$P382, "PUSH", "N"))))</f>
        <v/>
      </c>
      <c r="R382" s="52" t="str">
        <f>IF(ISBLANK('Prediction Log'!$N382), "",IF('Prediction Log'!$P382&lt;'Prediction Log'!$D382, "Y", IF('Prediction Log'!$P382='Prediction Log'!$D382, "PUSH", "N")))</f>
        <v/>
      </c>
      <c r="S382" s="52" t="str">
        <f>IF(ISBLANK('Prediction Log'!$N382), "",IF('Prediction Log'!$P382&lt;'Prediction Log'!$E382, "Y", IF('Prediction Log'!$P382='Prediction Log'!$E382, "PUSH", "N")))</f>
        <v/>
      </c>
      <c r="T382" s="53" t="str">
        <f>IF(ISBLANK('Prediction Log'!$N382),"",IF('Prediction Log'!$M382='Prediction Log'!$H382, "Y", "N"))</f>
        <v/>
      </c>
      <c r="U382" s="53" t="str">
        <f>Table3[[#This Row],[Home Team Covered Market]]</f>
        <v/>
      </c>
      <c r="V382" s="53" t="str">
        <f>IF(ISBLANK('Prediction Log'!$N382), "",IF(AND('Prediction Log'!$T382="Y", 'Prediction Log'!$U382="Y"), "Y", "N"))</f>
        <v/>
      </c>
      <c r="W382" s="54" t="str">
        <f>IF(ISBLANK('Prediction Log'!$N382),"",IF('Prediction Log'!$M382='Prediction Log'!$I382, "Y", "N"))</f>
        <v/>
      </c>
      <c r="X382" s="54" t="str">
        <f>IF(ISBLANK('Prediction Log'!$N382), "", IF(Table3[[#This Row],[Home Team Covered Market]]=Games!H382, "Y", "N"))</f>
        <v/>
      </c>
      <c r="Y382" s="55" t="str">
        <f>IF(ISBLANK('Prediction Log'!$N382), "",IF('Prediction Log'!$J382='Prediction Log'!$M382, "Y", "N"))</f>
        <v/>
      </c>
      <c r="Z382" s="54" t="str">
        <f>IF(ISBLANK('Prediction Log'!$N382), "",IF('Prediction Log'!$I382&lt;&gt;'Prediction Log'!$M382, "N",IF(AND('Prediction Log'!$E382&gt;0, 'Prediction Log'!$P382&gt;'Prediction Log'!$E382, 'Prediction Log'!$I382='Prediction Log'!$C382), "Y", IF(AND('Prediction Log'!$E382&lt;0, 'Prediction Log'!$P382&lt;'Prediction Log'!$E382,'Prediction Log'!$I382='Prediction Log'!$B382 ), "Y", IF('Prediction Log'!$P382='Prediction Log'!$E382, "PUSH", "N")))))</f>
        <v/>
      </c>
      <c r="AA382" s="54" t="str">
        <f>IF(ISBLANK('Prediction Log'!$N382), "",IF(AND('Prediction Log'!$W382="Y", 'Prediction Log'!$X382="Y"), "Y", "N"))</f>
        <v/>
      </c>
      <c r="AB382" s="53" t="str">
        <f>IF(ISBLANK('Prediction Log'!$N382), "",IF('Prediction Log'!$D382&gt;0, 'Prediction Log'!$P382-'Prediction Log'!$D382, IF('Prediction Log'!$D382&lt;0, -'Prediction Log'!$P382+'Prediction Log'!$D382, "NA")))</f>
        <v/>
      </c>
      <c r="AC382" s="53" t="str">
        <f>IF(ISBLANK('Prediction Log'!$N382), "",ABS('Prediction Log'!$AB382))</f>
        <v/>
      </c>
      <c r="AD382" s="54" t="str">
        <f>IF(ISBLANK('Prediction Log'!$N382), "",IF('Prediction Log'!$E382&gt;0, 'Prediction Log'!$P382-'Prediction Log'!$E382, IF('Prediction Log'!$E382&lt;0, -'Prediction Log'!$P382+'Prediction Log'!$E382, "NA")))</f>
        <v/>
      </c>
      <c r="AE382" s="54" t="str">
        <f>IF(ISBLANK('Prediction Log'!$N382), "",ABS('Prediction Log'!$AD382))</f>
        <v/>
      </c>
    </row>
    <row r="383" spans="1:31" x14ac:dyDescent="0.45">
      <c r="A383" s="56" t="str">
        <f>IF(ISBLANK(Games!$B383), "",Games!A383)</f>
        <v/>
      </c>
      <c r="B383" s="56" t="str">
        <f>IF(ISBLANK(Games!$B383), "",Games!B383)</f>
        <v/>
      </c>
      <c r="C383" s="56" t="str">
        <f>IF(ISBLANK(Games!$B383), "",Games!C383)</f>
        <v/>
      </c>
      <c r="D383" s="57" t="str">
        <f>IF(ISBLANK(Games!$B383), "",Games!D383)</f>
        <v/>
      </c>
      <c r="E383" s="57" t="str">
        <f>IF(ISBLANK(Games!$B383), "",Games!E383)</f>
        <v/>
      </c>
      <c r="F383" s="45">
        <f>'Calc - Win Probability'!N383</f>
        <v>0</v>
      </c>
      <c r="G383" s="23" t="str">
        <f>Games!H383</f>
        <v/>
      </c>
      <c r="H383" s="46" t="str">
        <f>IF(ISBLANK(Games!B383), "", IF('Prediction Log'!$D383&lt;0, 'Prediction Log'!$B383, 'Prediction Log'!$C383))</f>
        <v/>
      </c>
      <c r="I383" s="47" t="str">
        <f>IF(ISBLANK(Games!$B383), "",Games!F383)</f>
        <v/>
      </c>
      <c r="J383" s="47" t="str">
        <f>IF('Prediction Log'!$F383&gt;0.5, 'Prediction Log'!$B383, IF('Prediction Log'!$F383&lt;0.5, 'Prediction Log'!$C383, "PICK"))</f>
        <v/>
      </c>
      <c r="K383" s="48" t="str">
        <f>IF(ISBLANK(Games!B383), "",IF('Prediction Log'!$J383='Prediction Log'!$B383, 'Prediction Log'!$F383, 1-'Prediction Log'!$F383))</f>
        <v/>
      </c>
      <c r="L383" s="49" t="str">
        <f>IF(ISBLANK(Games!$B383), "",Games!I383)</f>
        <v/>
      </c>
      <c r="M383" s="60" t="str">
        <f>IF(ISBLANK(Table3[[#This Row],[Home Final]]), "",IF(Table3[[#This Row],[Home Final]]&gt;Table3[[#This Row],[Away Final]],Table3[[#This Row],[Home]],Table3[[#This Row],[Away]]))</f>
        <v/>
      </c>
      <c r="N383" s="50"/>
      <c r="O383" s="50"/>
      <c r="P383" s="21" t="str">
        <f>IF(ISBLANK('Prediction Log'!$N383), "",'Prediction Log'!$O383-'Prediction Log'!$N383)</f>
        <v/>
      </c>
      <c r="Q383" s="51" t="str">
        <f>IF(ISBLANK('Prediction Log'!$N383), "",IF('Prediction Log'!$M383&lt;&gt;'Prediction Log'!$H383, "Y", IF(AND('Prediction Log'!$M383='Prediction Log'!$H383, ABS((-1*'Prediction Log'!$P383))&gt;ABS('Prediction Log'!$D383)), "Y", IF('Prediction Log'!$D383='Prediction Log'!$P383, "PUSH", "N"))))</f>
        <v/>
      </c>
      <c r="R383" s="52" t="str">
        <f>IF(ISBLANK('Prediction Log'!$N383), "",IF('Prediction Log'!$P383&lt;'Prediction Log'!$D383, "Y", IF('Prediction Log'!$P383='Prediction Log'!$D383, "PUSH", "N")))</f>
        <v/>
      </c>
      <c r="S383" s="52" t="str">
        <f>IF(ISBLANK('Prediction Log'!$N383), "",IF('Prediction Log'!$P383&lt;'Prediction Log'!$E383, "Y", IF('Prediction Log'!$P383='Prediction Log'!$E383, "PUSH", "N")))</f>
        <v/>
      </c>
      <c r="T383" s="53" t="str">
        <f>IF(ISBLANK('Prediction Log'!$N383),"",IF('Prediction Log'!$M383='Prediction Log'!$H383, "Y", "N"))</f>
        <v/>
      </c>
      <c r="U383" s="53" t="str">
        <f>Table3[[#This Row],[Home Team Covered Market]]</f>
        <v/>
      </c>
      <c r="V383" s="53" t="str">
        <f>IF(ISBLANK('Prediction Log'!$N383), "",IF(AND('Prediction Log'!$T383="Y", 'Prediction Log'!$U383="Y"), "Y", "N"))</f>
        <v/>
      </c>
      <c r="W383" s="54" t="str">
        <f>IF(ISBLANK('Prediction Log'!$N383),"",IF('Prediction Log'!$M383='Prediction Log'!$I383, "Y", "N"))</f>
        <v/>
      </c>
      <c r="X383" s="54" t="str">
        <f>IF(ISBLANK('Prediction Log'!$N383), "", IF(Table3[[#This Row],[Home Team Covered Market]]=Games!H383, "Y", "N"))</f>
        <v/>
      </c>
      <c r="Y383" s="55" t="str">
        <f>IF(ISBLANK('Prediction Log'!$N383), "",IF('Prediction Log'!$J383='Prediction Log'!$M383, "Y", "N"))</f>
        <v/>
      </c>
      <c r="Z383" s="54" t="str">
        <f>IF(ISBLANK('Prediction Log'!$N383), "",IF('Prediction Log'!$I383&lt;&gt;'Prediction Log'!$M383, "N",IF(AND('Prediction Log'!$E383&gt;0, 'Prediction Log'!$P383&gt;'Prediction Log'!$E383, 'Prediction Log'!$I383='Prediction Log'!$C383), "Y", IF(AND('Prediction Log'!$E383&lt;0, 'Prediction Log'!$P383&lt;'Prediction Log'!$E383,'Prediction Log'!$I383='Prediction Log'!$B383 ), "Y", IF('Prediction Log'!$P383='Prediction Log'!$E383, "PUSH", "N")))))</f>
        <v/>
      </c>
      <c r="AA383" s="54" t="str">
        <f>IF(ISBLANK('Prediction Log'!$N383), "",IF(AND('Prediction Log'!$W383="Y", 'Prediction Log'!$X383="Y"), "Y", "N"))</f>
        <v/>
      </c>
      <c r="AB383" s="53" t="str">
        <f>IF(ISBLANK('Prediction Log'!$N383), "",IF('Prediction Log'!$D383&gt;0, 'Prediction Log'!$P383-'Prediction Log'!$D383, IF('Prediction Log'!$D383&lt;0, -'Prediction Log'!$P383+'Prediction Log'!$D383, "NA")))</f>
        <v/>
      </c>
      <c r="AC383" s="53" t="str">
        <f>IF(ISBLANK('Prediction Log'!$N383), "",ABS('Prediction Log'!$AB383))</f>
        <v/>
      </c>
      <c r="AD383" s="54" t="str">
        <f>IF(ISBLANK('Prediction Log'!$N383), "",IF('Prediction Log'!$E383&gt;0, 'Prediction Log'!$P383-'Prediction Log'!$E383, IF('Prediction Log'!$E383&lt;0, -'Prediction Log'!$P383+'Prediction Log'!$E383, "NA")))</f>
        <v/>
      </c>
      <c r="AE383" s="54" t="str">
        <f>IF(ISBLANK('Prediction Log'!$N383), "",ABS('Prediction Log'!$AD383))</f>
        <v/>
      </c>
    </row>
    <row r="384" spans="1:31" x14ac:dyDescent="0.45">
      <c r="A384" s="43" t="str">
        <f>IF(ISBLANK(Games!$B384), "",Games!A384)</f>
        <v/>
      </c>
      <c r="B384" s="43" t="str">
        <f>IF(ISBLANK(Games!$B384), "",Games!B384)</f>
        <v/>
      </c>
      <c r="C384" s="43" t="str">
        <f>IF(ISBLANK(Games!$B384), "",Games!C384)</f>
        <v/>
      </c>
      <c r="D384" s="44" t="str">
        <f>IF(ISBLANK(Games!$B384), "",Games!D384)</f>
        <v/>
      </c>
      <c r="E384" s="44" t="str">
        <f>IF(ISBLANK(Games!$B384), "",Games!E384)</f>
        <v/>
      </c>
      <c r="F384" s="45">
        <f>'Calc - Win Probability'!N384</f>
        <v>0</v>
      </c>
      <c r="G384" s="23" t="str">
        <f>Games!H384</f>
        <v/>
      </c>
      <c r="H384" s="46" t="str">
        <f>IF(ISBLANK(Games!B384), "", IF('Prediction Log'!$D384&lt;0, 'Prediction Log'!$B384, 'Prediction Log'!$C384))</f>
        <v/>
      </c>
      <c r="I384" s="47" t="str">
        <f>IF(ISBLANK(Games!$B384), "",Games!F384)</f>
        <v/>
      </c>
      <c r="J384" s="47" t="str">
        <f>IF('Prediction Log'!$F384&gt;0.5, 'Prediction Log'!$B384, IF('Prediction Log'!$F384&lt;0.5, 'Prediction Log'!$C384, "PICK"))</f>
        <v/>
      </c>
      <c r="K384" s="48" t="str">
        <f>IF(ISBLANK(Games!B384), "",IF('Prediction Log'!$J384='Prediction Log'!$B384, 'Prediction Log'!$F384, 1-'Prediction Log'!$F384))</f>
        <v/>
      </c>
      <c r="L384" s="49" t="str">
        <f>IF(ISBLANK(Games!$B384), "",Games!I384)</f>
        <v/>
      </c>
      <c r="M384" s="60" t="str">
        <f>IF(ISBLANK(Table3[[#This Row],[Home Final]]), "",IF(Table3[[#This Row],[Home Final]]&gt;Table3[[#This Row],[Away Final]],Table3[[#This Row],[Home]],Table3[[#This Row],[Away]]))</f>
        <v/>
      </c>
      <c r="N384" s="50"/>
      <c r="O384" s="50"/>
      <c r="P384" s="21" t="str">
        <f>IF(ISBLANK('Prediction Log'!$N384), "",'Prediction Log'!$O384-'Prediction Log'!$N384)</f>
        <v/>
      </c>
      <c r="Q384" s="51" t="str">
        <f>IF(ISBLANK('Prediction Log'!$N384), "",IF('Prediction Log'!$M384&lt;&gt;'Prediction Log'!$H384, "Y", IF(AND('Prediction Log'!$M384='Prediction Log'!$H384, ABS((-1*'Prediction Log'!$P384))&gt;ABS('Prediction Log'!$D384)), "Y", IF('Prediction Log'!$D384='Prediction Log'!$P384, "PUSH", "N"))))</f>
        <v/>
      </c>
      <c r="R384" s="52" t="str">
        <f>IF(ISBLANK('Prediction Log'!$N384), "",IF('Prediction Log'!$P384&lt;'Prediction Log'!$D384, "Y", IF('Prediction Log'!$P384='Prediction Log'!$D384, "PUSH", "N")))</f>
        <v/>
      </c>
      <c r="S384" s="52" t="str">
        <f>IF(ISBLANK('Prediction Log'!$N384), "",IF('Prediction Log'!$P384&lt;'Prediction Log'!$E384, "Y", IF('Prediction Log'!$P384='Prediction Log'!$E384, "PUSH", "N")))</f>
        <v/>
      </c>
      <c r="T384" s="53" t="str">
        <f>IF(ISBLANK('Prediction Log'!$N384),"",IF('Prediction Log'!$M384='Prediction Log'!$H384, "Y", "N"))</f>
        <v/>
      </c>
      <c r="U384" s="53" t="str">
        <f>Table3[[#This Row],[Home Team Covered Market]]</f>
        <v/>
      </c>
      <c r="V384" s="53" t="str">
        <f>IF(ISBLANK('Prediction Log'!$N384), "",IF(AND('Prediction Log'!$T384="Y", 'Prediction Log'!$U384="Y"), "Y", "N"))</f>
        <v/>
      </c>
      <c r="W384" s="54" t="str">
        <f>IF(ISBLANK('Prediction Log'!$N384),"",IF('Prediction Log'!$M384='Prediction Log'!$I384, "Y", "N"))</f>
        <v/>
      </c>
      <c r="X384" s="54" t="str">
        <f>IF(ISBLANK('Prediction Log'!$N384), "", IF(Table3[[#This Row],[Home Team Covered Market]]=Games!H384, "Y", "N"))</f>
        <v/>
      </c>
      <c r="Y384" s="55" t="str">
        <f>IF(ISBLANK('Prediction Log'!$N384), "",IF('Prediction Log'!$J384='Prediction Log'!$M384, "Y", "N"))</f>
        <v/>
      </c>
      <c r="Z384" s="54" t="str">
        <f>IF(ISBLANK('Prediction Log'!$N384), "",IF('Prediction Log'!$I384&lt;&gt;'Prediction Log'!$M384, "N",IF(AND('Prediction Log'!$E384&gt;0, 'Prediction Log'!$P384&gt;'Prediction Log'!$E384, 'Prediction Log'!$I384='Prediction Log'!$C384), "Y", IF(AND('Prediction Log'!$E384&lt;0, 'Prediction Log'!$P384&lt;'Prediction Log'!$E384,'Prediction Log'!$I384='Prediction Log'!$B384 ), "Y", IF('Prediction Log'!$P384='Prediction Log'!$E384, "PUSH", "N")))))</f>
        <v/>
      </c>
      <c r="AA384" s="54" t="str">
        <f>IF(ISBLANK('Prediction Log'!$N384), "",IF(AND('Prediction Log'!$W384="Y", 'Prediction Log'!$X384="Y"), "Y", "N"))</f>
        <v/>
      </c>
      <c r="AB384" s="53" t="str">
        <f>IF(ISBLANK('Prediction Log'!$N384), "",IF('Prediction Log'!$D384&gt;0, 'Prediction Log'!$P384-'Prediction Log'!$D384, IF('Prediction Log'!$D384&lt;0, -'Prediction Log'!$P384+'Prediction Log'!$D384, "NA")))</f>
        <v/>
      </c>
      <c r="AC384" s="53" t="str">
        <f>IF(ISBLANK('Prediction Log'!$N384), "",ABS('Prediction Log'!$AB384))</f>
        <v/>
      </c>
      <c r="AD384" s="54" t="str">
        <f>IF(ISBLANK('Prediction Log'!$N384), "",IF('Prediction Log'!$E384&gt;0, 'Prediction Log'!$P384-'Prediction Log'!$E384, IF('Prediction Log'!$E384&lt;0, -'Prediction Log'!$P384+'Prediction Log'!$E384, "NA")))</f>
        <v/>
      </c>
      <c r="AE384" s="54" t="str">
        <f>IF(ISBLANK('Prediction Log'!$N384), "",ABS('Prediction Log'!$AD384))</f>
        <v/>
      </c>
    </row>
    <row r="385" spans="1:31" x14ac:dyDescent="0.45">
      <c r="A385" s="56" t="str">
        <f>IF(ISBLANK(Games!$B385), "",Games!A385)</f>
        <v/>
      </c>
      <c r="B385" s="56" t="str">
        <f>IF(ISBLANK(Games!$B385), "",Games!B385)</f>
        <v/>
      </c>
      <c r="C385" s="56" t="str">
        <f>IF(ISBLANK(Games!$B385), "",Games!C385)</f>
        <v/>
      </c>
      <c r="D385" s="57" t="str">
        <f>IF(ISBLANK(Games!$B385), "",Games!D385)</f>
        <v/>
      </c>
      <c r="E385" s="57" t="str">
        <f>IF(ISBLANK(Games!$B385), "",Games!E385)</f>
        <v/>
      </c>
      <c r="F385" s="45">
        <f>'Calc - Win Probability'!N385</f>
        <v>0</v>
      </c>
      <c r="G385" s="23" t="str">
        <f>Games!H385</f>
        <v/>
      </c>
      <c r="H385" s="46" t="str">
        <f>IF(ISBLANK(Games!B385), "", IF('Prediction Log'!$D385&lt;0, 'Prediction Log'!$B385, 'Prediction Log'!$C385))</f>
        <v/>
      </c>
      <c r="I385" s="47" t="str">
        <f>IF(ISBLANK(Games!$B385), "",Games!F385)</f>
        <v/>
      </c>
      <c r="J385" s="47" t="str">
        <f>IF('Prediction Log'!$F385&gt;0.5, 'Prediction Log'!$B385, IF('Prediction Log'!$F385&lt;0.5, 'Prediction Log'!$C385, "PICK"))</f>
        <v/>
      </c>
      <c r="K385" s="48" t="str">
        <f>IF(ISBLANK(Games!B385), "",IF('Prediction Log'!$J385='Prediction Log'!$B385, 'Prediction Log'!$F385, 1-'Prediction Log'!$F385))</f>
        <v/>
      </c>
      <c r="L385" s="49" t="str">
        <f>IF(ISBLANK(Games!$B385), "",Games!I385)</f>
        <v/>
      </c>
      <c r="M385" s="60" t="str">
        <f>IF(ISBLANK(Table3[[#This Row],[Home Final]]), "",IF(Table3[[#This Row],[Home Final]]&gt;Table3[[#This Row],[Away Final]],Table3[[#This Row],[Home]],Table3[[#This Row],[Away]]))</f>
        <v/>
      </c>
      <c r="N385" s="50"/>
      <c r="O385" s="50"/>
      <c r="P385" s="21" t="str">
        <f>IF(ISBLANK('Prediction Log'!$N385), "",'Prediction Log'!$O385-'Prediction Log'!$N385)</f>
        <v/>
      </c>
      <c r="Q385" s="51" t="str">
        <f>IF(ISBLANK('Prediction Log'!$N385), "",IF('Prediction Log'!$M385&lt;&gt;'Prediction Log'!$H385, "Y", IF(AND('Prediction Log'!$M385='Prediction Log'!$H385, ABS((-1*'Prediction Log'!$P385))&gt;ABS('Prediction Log'!$D385)), "Y", IF('Prediction Log'!$D385='Prediction Log'!$P385, "PUSH", "N"))))</f>
        <v/>
      </c>
      <c r="R385" s="52" t="str">
        <f>IF(ISBLANK('Prediction Log'!$N385), "",IF('Prediction Log'!$P385&lt;'Prediction Log'!$D385, "Y", IF('Prediction Log'!$P385='Prediction Log'!$D385, "PUSH", "N")))</f>
        <v/>
      </c>
      <c r="S385" s="52" t="str">
        <f>IF(ISBLANK('Prediction Log'!$N385), "",IF('Prediction Log'!$P385&lt;'Prediction Log'!$E385, "Y", IF('Prediction Log'!$P385='Prediction Log'!$E385, "PUSH", "N")))</f>
        <v/>
      </c>
      <c r="T385" s="53" t="str">
        <f>IF(ISBLANK('Prediction Log'!$N385),"",IF('Prediction Log'!$M385='Prediction Log'!$H385, "Y", "N"))</f>
        <v/>
      </c>
      <c r="U385" s="53" t="str">
        <f>Table3[[#This Row],[Home Team Covered Market]]</f>
        <v/>
      </c>
      <c r="V385" s="53" t="str">
        <f>IF(ISBLANK('Prediction Log'!$N385), "",IF(AND('Prediction Log'!$T385="Y", 'Prediction Log'!$U385="Y"), "Y", "N"))</f>
        <v/>
      </c>
      <c r="W385" s="54" t="str">
        <f>IF(ISBLANK('Prediction Log'!$N385),"",IF('Prediction Log'!$M385='Prediction Log'!$I385, "Y", "N"))</f>
        <v/>
      </c>
      <c r="X385" s="54" t="str">
        <f>IF(ISBLANK('Prediction Log'!$N385), "", IF(Table3[[#This Row],[Home Team Covered Market]]=Games!H385, "Y", "N"))</f>
        <v/>
      </c>
      <c r="Y385" s="55" t="str">
        <f>IF(ISBLANK('Prediction Log'!$N385), "",IF('Prediction Log'!$J385='Prediction Log'!$M385, "Y", "N"))</f>
        <v/>
      </c>
      <c r="Z385" s="54" t="str">
        <f>IF(ISBLANK('Prediction Log'!$N385), "",IF('Prediction Log'!$I385&lt;&gt;'Prediction Log'!$M385, "N",IF(AND('Prediction Log'!$E385&gt;0, 'Prediction Log'!$P385&gt;'Prediction Log'!$E385, 'Prediction Log'!$I385='Prediction Log'!$C385), "Y", IF(AND('Prediction Log'!$E385&lt;0, 'Prediction Log'!$P385&lt;'Prediction Log'!$E385,'Prediction Log'!$I385='Prediction Log'!$B385 ), "Y", IF('Prediction Log'!$P385='Prediction Log'!$E385, "PUSH", "N")))))</f>
        <v/>
      </c>
      <c r="AA385" s="54" t="str">
        <f>IF(ISBLANK('Prediction Log'!$N385), "",IF(AND('Prediction Log'!$W385="Y", 'Prediction Log'!$X385="Y"), "Y", "N"))</f>
        <v/>
      </c>
      <c r="AB385" s="53" t="str">
        <f>IF(ISBLANK('Prediction Log'!$N385), "",IF('Prediction Log'!$D385&gt;0, 'Prediction Log'!$P385-'Prediction Log'!$D385, IF('Prediction Log'!$D385&lt;0, -'Prediction Log'!$P385+'Prediction Log'!$D385, "NA")))</f>
        <v/>
      </c>
      <c r="AC385" s="53" t="str">
        <f>IF(ISBLANK('Prediction Log'!$N385), "",ABS('Prediction Log'!$AB385))</f>
        <v/>
      </c>
      <c r="AD385" s="54" t="str">
        <f>IF(ISBLANK('Prediction Log'!$N385), "",IF('Prediction Log'!$E385&gt;0, 'Prediction Log'!$P385-'Prediction Log'!$E385, IF('Prediction Log'!$E385&lt;0, -'Prediction Log'!$P385+'Prediction Log'!$E385, "NA")))</f>
        <v/>
      </c>
      <c r="AE385" s="54" t="str">
        <f>IF(ISBLANK('Prediction Log'!$N385), "",ABS('Prediction Log'!$AD385))</f>
        <v/>
      </c>
    </row>
    <row r="386" spans="1:31" x14ac:dyDescent="0.45">
      <c r="A386" s="43" t="str">
        <f>IF(ISBLANK(Games!$B386), "",Games!A386)</f>
        <v/>
      </c>
      <c r="B386" s="43" t="str">
        <f>IF(ISBLANK(Games!$B386), "",Games!B386)</f>
        <v/>
      </c>
      <c r="C386" s="43" t="str">
        <f>IF(ISBLANK(Games!$B386), "",Games!C386)</f>
        <v/>
      </c>
      <c r="D386" s="44" t="str">
        <f>IF(ISBLANK(Games!$B386), "",Games!D386)</f>
        <v/>
      </c>
      <c r="E386" s="44" t="str">
        <f>IF(ISBLANK(Games!$B386), "",Games!E386)</f>
        <v/>
      </c>
      <c r="F386" s="45">
        <f>'Calc - Win Probability'!N386</f>
        <v>0</v>
      </c>
      <c r="G386" s="23" t="str">
        <f>Games!H386</f>
        <v/>
      </c>
      <c r="H386" s="46" t="str">
        <f>IF(ISBLANK(Games!B386), "", IF('Prediction Log'!$D386&lt;0, 'Prediction Log'!$B386, 'Prediction Log'!$C386))</f>
        <v/>
      </c>
      <c r="I386" s="47" t="str">
        <f>IF(ISBLANK(Games!$B386), "",Games!F386)</f>
        <v/>
      </c>
      <c r="J386" s="47" t="str">
        <f>IF('Prediction Log'!$F386&gt;0.5, 'Prediction Log'!$B386, IF('Prediction Log'!$F386&lt;0.5, 'Prediction Log'!$C386, "PICK"))</f>
        <v/>
      </c>
      <c r="K386" s="48" t="str">
        <f>IF(ISBLANK(Games!B386), "",IF('Prediction Log'!$J386='Prediction Log'!$B386, 'Prediction Log'!$F386, 1-'Prediction Log'!$F386))</f>
        <v/>
      </c>
      <c r="L386" s="49" t="str">
        <f>IF(ISBLANK(Games!$B386), "",Games!I386)</f>
        <v/>
      </c>
      <c r="M386" s="60" t="str">
        <f>IF(ISBLANK(Table3[[#This Row],[Home Final]]), "",IF(Table3[[#This Row],[Home Final]]&gt;Table3[[#This Row],[Away Final]],Table3[[#This Row],[Home]],Table3[[#This Row],[Away]]))</f>
        <v/>
      </c>
      <c r="N386" s="50"/>
      <c r="O386" s="50"/>
      <c r="P386" s="21" t="str">
        <f>IF(ISBLANK('Prediction Log'!$N386), "",'Prediction Log'!$O386-'Prediction Log'!$N386)</f>
        <v/>
      </c>
      <c r="Q386" s="51" t="str">
        <f>IF(ISBLANK('Prediction Log'!$N386), "",IF('Prediction Log'!$M386&lt;&gt;'Prediction Log'!$H386, "Y", IF(AND('Prediction Log'!$M386='Prediction Log'!$H386, ABS((-1*'Prediction Log'!$P386))&gt;ABS('Prediction Log'!$D386)), "Y", IF('Prediction Log'!$D386='Prediction Log'!$P386, "PUSH", "N"))))</f>
        <v/>
      </c>
      <c r="R386" s="52" t="str">
        <f>IF(ISBLANK('Prediction Log'!$N386), "",IF('Prediction Log'!$P386&lt;'Prediction Log'!$D386, "Y", IF('Prediction Log'!$P386='Prediction Log'!$D386, "PUSH", "N")))</f>
        <v/>
      </c>
      <c r="S386" s="52" t="str">
        <f>IF(ISBLANK('Prediction Log'!$N386), "",IF('Prediction Log'!$P386&lt;'Prediction Log'!$E386, "Y", IF('Prediction Log'!$P386='Prediction Log'!$E386, "PUSH", "N")))</f>
        <v/>
      </c>
      <c r="T386" s="53" t="str">
        <f>IF(ISBLANK('Prediction Log'!$N386),"",IF('Prediction Log'!$M386='Prediction Log'!$H386, "Y", "N"))</f>
        <v/>
      </c>
      <c r="U386" s="53" t="str">
        <f>Table3[[#This Row],[Home Team Covered Market]]</f>
        <v/>
      </c>
      <c r="V386" s="53" t="str">
        <f>IF(ISBLANK('Prediction Log'!$N386), "",IF(AND('Prediction Log'!$T386="Y", 'Prediction Log'!$U386="Y"), "Y", "N"))</f>
        <v/>
      </c>
      <c r="W386" s="54" t="str">
        <f>IF(ISBLANK('Prediction Log'!$N386),"",IF('Prediction Log'!$M386='Prediction Log'!$I386, "Y", "N"))</f>
        <v/>
      </c>
      <c r="X386" s="54" t="str">
        <f>IF(ISBLANK('Prediction Log'!$N386), "", IF(Table3[[#This Row],[Home Team Covered Market]]=Games!H386, "Y", "N"))</f>
        <v/>
      </c>
      <c r="Y386" s="55" t="str">
        <f>IF(ISBLANK('Prediction Log'!$N386), "",IF('Prediction Log'!$J386='Prediction Log'!$M386, "Y", "N"))</f>
        <v/>
      </c>
      <c r="Z386" s="54" t="str">
        <f>IF(ISBLANK('Prediction Log'!$N386), "",IF('Prediction Log'!$I386&lt;&gt;'Prediction Log'!$M386, "N",IF(AND('Prediction Log'!$E386&gt;0, 'Prediction Log'!$P386&gt;'Prediction Log'!$E386, 'Prediction Log'!$I386='Prediction Log'!$C386), "Y", IF(AND('Prediction Log'!$E386&lt;0, 'Prediction Log'!$P386&lt;'Prediction Log'!$E386,'Prediction Log'!$I386='Prediction Log'!$B386 ), "Y", IF('Prediction Log'!$P386='Prediction Log'!$E386, "PUSH", "N")))))</f>
        <v/>
      </c>
      <c r="AA386" s="54" t="str">
        <f>IF(ISBLANK('Prediction Log'!$N386), "",IF(AND('Prediction Log'!$W386="Y", 'Prediction Log'!$X386="Y"), "Y", "N"))</f>
        <v/>
      </c>
      <c r="AB386" s="53" t="str">
        <f>IF(ISBLANK('Prediction Log'!$N386), "",IF('Prediction Log'!$D386&gt;0, 'Prediction Log'!$P386-'Prediction Log'!$D386, IF('Prediction Log'!$D386&lt;0, -'Prediction Log'!$P386+'Prediction Log'!$D386, "NA")))</f>
        <v/>
      </c>
      <c r="AC386" s="53" t="str">
        <f>IF(ISBLANK('Prediction Log'!$N386), "",ABS('Prediction Log'!$AB386))</f>
        <v/>
      </c>
      <c r="AD386" s="54" t="str">
        <f>IF(ISBLANK('Prediction Log'!$N386), "",IF('Prediction Log'!$E386&gt;0, 'Prediction Log'!$P386-'Prediction Log'!$E386, IF('Prediction Log'!$E386&lt;0, -'Prediction Log'!$P386+'Prediction Log'!$E386, "NA")))</f>
        <v/>
      </c>
      <c r="AE386" s="54" t="str">
        <f>IF(ISBLANK('Prediction Log'!$N386), "",ABS('Prediction Log'!$AD386))</f>
        <v/>
      </c>
    </row>
    <row r="387" spans="1:31" x14ac:dyDescent="0.45">
      <c r="A387" s="56" t="str">
        <f>IF(ISBLANK(Games!$B387), "",Games!A387)</f>
        <v/>
      </c>
      <c r="B387" s="56" t="str">
        <f>IF(ISBLANK(Games!$B387), "",Games!B387)</f>
        <v/>
      </c>
      <c r="C387" s="56" t="str">
        <f>IF(ISBLANK(Games!$B387), "",Games!C387)</f>
        <v/>
      </c>
      <c r="D387" s="57" t="str">
        <f>IF(ISBLANK(Games!$B387), "",Games!D387)</f>
        <v/>
      </c>
      <c r="E387" s="57" t="str">
        <f>IF(ISBLANK(Games!$B387), "",Games!E387)</f>
        <v/>
      </c>
      <c r="F387" s="45">
        <f>'Calc - Win Probability'!N387</f>
        <v>0</v>
      </c>
      <c r="G387" s="23" t="str">
        <f>Games!H387</f>
        <v/>
      </c>
      <c r="H387" s="46" t="str">
        <f>IF(ISBLANK(Games!B387), "", IF('Prediction Log'!$D387&lt;0, 'Prediction Log'!$B387, 'Prediction Log'!$C387))</f>
        <v/>
      </c>
      <c r="I387" s="47" t="str">
        <f>IF(ISBLANK(Games!$B387), "",Games!F387)</f>
        <v/>
      </c>
      <c r="J387" s="47" t="str">
        <f>IF('Prediction Log'!$F387&gt;0.5, 'Prediction Log'!$B387, IF('Prediction Log'!$F387&lt;0.5, 'Prediction Log'!$C387, "PICK"))</f>
        <v/>
      </c>
      <c r="K387" s="48" t="str">
        <f>IF(ISBLANK(Games!B387), "",IF('Prediction Log'!$J387='Prediction Log'!$B387, 'Prediction Log'!$F387, 1-'Prediction Log'!$F387))</f>
        <v/>
      </c>
      <c r="L387" s="49" t="str">
        <f>IF(ISBLANK(Games!$B387), "",Games!I387)</f>
        <v/>
      </c>
      <c r="M387" s="60" t="str">
        <f>IF(ISBLANK(Table3[[#This Row],[Home Final]]), "",IF(Table3[[#This Row],[Home Final]]&gt;Table3[[#This Row],[Away Final]],Table3[[#This Row],[Home]],Table3[[#This Row],[Away]]))</f>
        <v/>
      </c>
      <c r="N387" s="50"/>
      <c r="O387" s="50"/>
      <c r="P387" s="21" t="str">
        <f>IF(ISBLANK('Prediction Log'!$N387), "",'Prediction Log'!$O387-'Prediction Log'!$N387)</f>
        <v/>
      </c>
      <c r="Q387" s="51" t="str">
        <f>IF(ISBLANK('Prediction Log'!$N387), "",IF('Prediction Log'!$M387&lt;&gt;'Prediction Log'!$H387, "Y", IF(AND('Prediction Log'!$M387='Prediction Log'!$H387, ABS((-1*'Prediction Log'!$P387))&gt;ABS('Prediction Log'!$D387)), "Y", IF('Prediction Log'!$D387='Prediction Log'!$P387, "PUSH", "N"))))</f>
        <v/>
      </c>
      <c r="R387" s="52" t="str">
        <f>IF(ISBLANK('Prediction Log'!$N387), "",IF('Prediction Log'!$P387&lt;'Prediction Log'!$D387, "Y", IF('Prediction Log'!$P387='Prediction Log'!$D387, "PUSH", "N")))</f>
        <v/>
      </c>
      <c r="S387" s="52" t="str">
        <f>IF(ISBLANK('Prediction Log'!$N387), "",IF('Prediction Log'!$P387&lt;'Prediction Log'!$E387, "Y", IF('Prediction Log'!$P387='Prediction Log'!$E387, "PUSH", "N")))</f>
        <v/>
      </c>
      <c r="T387" s="53" t="str">
        <f>IF(ISBLANK('Prediction Log'!$N387),"",IF('Prediction Log'!$M387='Prediction Log'!$H387, "Y", "N"))</f>
        <v/>
      </c>
      <c r="U387" s="53" t="str">
        <f>Table3[[#This Row],[Home Team Covered Market]]</f>
        <v/>
      </c>
      <c r="V387" s="53" t="str">
        <f>IF(ISBLANK('Prediction Log'!$N387), "",IF(AND('Prediction Log'!$T387="Y", 'Prediction Log'!$U387="Y"), "Y", "N"))</f>
        <v/>
      </c>
      <c r="W387" s="54" t="str">
        <f>IF(ISBLANK('Prediction Log'!$N387),"",IF('Prediction Log'!$M387='Prediction Log'!$I387, "Y", "N"))</f>
        <v/>
      </c>
      <c r="X387" s="54" t="str">
        <f>IF(ISBLANK('Prediction Log'!$N387), "", IF(Table3[[#This Row],[Home Team Covered Market]]=Games!H387, "Y", "N"))</f>
        <v/>
      </c>
      <c r="Y387" s="55" t="str">
        <f>IF(ISBLANK('Prediction Log'!$N387), "",IF('Prediction Log'!$J387='Prediction Log'!$M387, "Y", "N"))</f>
        <v/>
      </c>
      <c r="Z387" s="54" t="str">
        <f>IF(ISBLANK('Prediction Log'!$N387), "",IF('Prediction Log'!$I387&lt;&gt;'Prediction Log'!$M387, "N",IF(AND('Prediction Log'!$E387&gt;0, 'Prediction Log'!$P387&gt;'Prediction Log'!$E387, 'Prediction Log'!$I387='Prediction Log'!$C387), "Y", IF(AND('Prediction Log'!$E387&lt;0, 'Prediction Log'!$P387&lt;'Prediction Log'!$E387,'Prediction Log'!$I387='Prediction Log'!$B387 ), "Y", IF('Prediction Log'!$P387='Prediction Log'!$E387, "PUSH", "N")))))</f>
        <v/>
      </c>
      <c r="AA387" s="54" t="str">
        <f>IF(ISBLANK('Prediction Log'!$N387), "",IF(AND('Prediction Log'!$W387="Y", 'Prediction Log'!$X387="Y"), "Y", "N"))</f>
        <v/>
      </c>
      <c r="AB387" s="53" t="str">
        <f>IF(ISBLANK('Prediction Log'!$N387), "",IF('Prediction Log'!$D387&gt;0, 'Prediction Log'!$P387-'Prediction Log'!$D387, IF('Prediction Log'!$D387&lt;0, -'Prediction Log'!$P387+'Prediction Log'!$D387, "NA")))</f>
        <v/>
      </c>
      <c r="AC387" s="53" t="str">
        <f>IF(ISBLANK('Prediction Log'!$N387), "",ABS('Prediction Log'!$AB387))</f>
        <v/>
      </c>
      <c r="AD387" s="54" t="str">
        <f>IF(ISBLANK('Prediction Log'!$N387), "",IF('Prediction Log'!$E387&gt;0, 'Prediction Log'!$P387-'Prediction Log'!$E387, IF('Prediction Log'!$E387&lt;0, -'Prediction Log'!$P387+'Prediction Log'!$E387, "NA")))</f>
        <v/>
      </c>
      <c r="AE387" s="54" t="str">
        <f>IF(ISBLANK('Prediction Log'!$N387), "",ABS('Prediction Log'!$AD387))</f>
        <v/>
      </c>
    </row>
    <row r="388" spans="1:31" x14ac:dyDescent="0.45">
      <c r="A388" s="43" t="str">
        <f>IF(ISBLANK(Games!$B388), "",Games!A388)</f>
        <v/>
      </c>
      <c r="B388" s="43" t="str">
        <f>IF(ISBLANK(Games!$B388), "",Games!B388)</f>
        <v/>
      </c>
      <c r="C388" s="43" t="str">
        <f>IF(ISBLANK(Games!$B388), "",Games!C388)</f>
        <v/>
      </c>
      <c r="D388" s="44" t="str">
        <f>IF(ISBLANK(Games!$B388), "",Games!D388)</f>
        <v/>
      </c>
      <c r="E388" s="44" t="str">
        <f>IF(ISBLANK(Games!$B388), "",Games!E388)</f>
        <v/>
      </c>
      <c r="F388" s="45">
        <f>'Calc - Win Probability'!N388</f>
        <v>0</v>
      </c>
      <c r="G388" s="23" t="str">
        <f>Games!H388</f>
        <v/>
      </c>
      <c r="H388" s="46" t="str">
        <f>IF(ISBLANK(Games!B388), "", IF('Prediction Log'!$D388&lt;0, 'Prediction Log'!$B388, 'Prediction Log'!$C388))</f>
        <v/>
      </c>
      <c r="I388" s="47" t="str">
        <f>IF(ISBLANK(Games!$B388), "",Games!F388)</f>
        <v/>
      </c>
      <c r="J388" s="47" t="str">
        <f>IF('Prediction Log'!$F388&gt;0.5, 'Prediction Log'!$B388, IF('Prediction Log'!$F388&lt;0.5, 'Prediction Log'!$C388, "PICK"))</f>
        <v/>
      </c>
      <c r="K388" s="48" t="str">
        <f>IF(ISBLANK(Games!B388), "",IF('Prediction Log'!$J388='Prediction Log'!$B388, 'Prediction Log'!$F388, 1-'Prediction Log'!$F388))</f>
        <v/>
      </c>
      <c r="L388" s="49" t="str">
        <f>IF(ISBLANK(Games!$B388), "",Games!I388)</f>
        <v/>
      </c>
      <c r="M388" s="60" t="str">
        <f>IF(ISBLANK(Table3[[#This Row],[Home Final]]), "",IF(Table3[[#This Row],[Home Final]]&gt;Table3[[#This Row],[Away Final]],Table3[[#This Row],[Home]],Table3[[#This Row],[Away]]))</f>
        <v/>
      </c>
      <c r="N388" s="50"/>
      <c r="O388" s="50"/>
      <c r="P388" s="21" t="str">
        <f>IF(ISBLANK('Prediction Log'!$N388), "",'Prediction Log'!$O388-'Prediction Log'!$N388)</f>
        <v/>
      </c>
      <c r="Q388" s="51" t="str">
        <f>IF(ISBLANK('Prediction Log'!$N388), "",IF('Prediction Log'!$M388&lt;&gt;'Prediction Log'!$H388, "Y", IF(AND('Prediction Log'!$M388='Prediction Log'!$H388, ABS((-1*'Prediction Log'!$P388))&gt;ABS('Prediction Log'!$D388)), "Y", IF('Prediction Log'!$D388='Prediction Log'!$P388, "PUSH", "N"))))</f>
        <v/>
      </c>
      <c r="R388" s="52" t="str">
        <f>IF(ISBLANK('Prediction Log'!$N388), "",IF('Prediction Log'!$P388&lt;'Prediction Log'!$D388, "Y", IF('Prediction Log'!$P388='Prediction Log'!$D388, "PUSH", "N")))</f>
        <v/>
      </c>
      <c r="S388" s="52" t="str">
        <f>IF(ISBLANK('Prediction Log'!$N388), "",IF('Prediction Log'!$P388&lt;'Prediction Log'!$E388, "Y", IF('Prediction Log'!$P388='Prediction Log'!$E388, "PUSH", "N")))</f>
        <v/>
      </c>
      <c r="T388" s="53" t="str">
        <f>IF(ISBLANK('Prediction Log'!$N388),"",IF('Prediction Log'!$M388='Prediction Log'!$H388, "Y", "N"))</f>
        <v/>
      </c>
      <c r="U388" s="53" t="str">
        <f>Table3[[#This Row],[Home Team Covered Market]]</f>
        <v/>
      </c>
      <c r="V388" s="53" t="str">
        <f>IF(ISBLANK('Prediction Log'!$N388), "",IF(AND('Prediction Log'!$T388="Y", 'Prediction Log'!$U388="Y"), "Y", "N"))</f>
        <v/>
      </c>
      <c r="W388" s="54" t="str">
        <f>IF(ISBLANK('Prediction Log'!$N388),"",IF('Prediction Log'!$M388='Prediction Log'!$I388, "Y", "N"))</f>
        <v/>
      </c>
      <c r="X388" s="54" t="str">
        <f>IF(ISBLANK('Prediction Log'!$N388), "", IF(Table3[[#This Row],[Home Team Covered Market]]=Games!H388, "Y", "N"))</f>
        <v/>
      </c>
      <c r="Y388" s="55" t="str">
        <f>IF(ISBLANK('Prediction Log'!$N388), "",IF('Prediction Log'!$J388='Prediction Log'!$M388, "Y", "N"))</f>
        <v/>
      </c>
      <c r="Z388" s="54" t="str">
        <f>IF(ISBLANK('Prediction Log'!$N388), "",IF('Prediction Log'!$I388&lt;&gt;'Prediction Log'!$M388, "N",IF(AND('Prediction Log'!$E388&gt;0, 'Prediction Log'!$P388&gt;'Prediction Log'!$E388, 'Prediction Log'!$I388='Prediction Log'!$C388), "Y", IF(AND('Prediction Log'!$E388&lt;0, 'Prediction Log'!$P388&lt;'Prediction Log'!$E388,'Prediction Log'!$I388='Prediction Log'!$B388 ), "Y", IF('Prediction Log'!$P388='Prediction Log'!$E388, "PUSH", "N")))))</f>
        <v/>
      </c>
      <c r="AA388" s="54" t="str">
        <f>IF(ISBLANK('Prediction Log'!$N388), "",IF(AND('Prediction Log'!$W388="Y", 'Prediction Log'!$X388="Y"), "Y", "N"))</f>
        <v/>
      </c>
      <c r="AB388" s="53" t="str">
        <f>IF(ISBLANK('Prediction Log'!$N388), "",IF('Prediction Log'!$D388&gt;0, 'Prediction Log'!$P388-'Prediction Log'!$D388, IF('Prediction Log'!$D388&lt;0, -'Prediction Log'!$P388+'Prediction Log'!$D388, "NA")))</f>
        <v/>
      </c>
      <c r="AC388" s="53" t="str">
        <f>IF(ISBLANK('Prediction Log'!$N388), "",ABS('Prediction Log'!$AB388))</f>
        <v/>
      </c>
      <c r="AD388" s="54" t="str">
        <f>IF(ISBLANK('Prediction Log'!$N388), "",IF('Prediction Log'!$E388&gt;0, 'Prediction Log'!$P388-'Prediction Log'!$E388, IF('Prediction Log'!$E388&lt;0, -'Prediction Log'!$P388+'Prediction Log'!$E388, "NA")))</f>
        <v/>
      </c>
      <c r="AE388" s="54" t="str">
        <f>IF(ISBLANK('Prediction Log'!$N388), "",ABS('Prediction Log'!$AD388))</f>
        <v/>
      </c>
    </row>
    <row r="389" spans="1:31" x14ac:dyDescent="0.45">
      <c r="A389" s="56" t="str">
        <f>IF(ISBLANK(Games!$B389), "",Games!A389)</f>
        <v/>
      </c>
      <c r="B389" s="56" t="str">
        <f>IF(ISBLANK(Games!$B389), "",Games!B389)</f>
        <v/>
      </c>
      <c r="C389" s="56" t="str">
        <f>IF(ISBLANK(Games!$B389), "",Games!C389)</f>
        <v/>
      </c>
      <c r="D389" s="57" t="str">
        <f>IF(ISBLANK(Games!$B389), "",Games!D389)</f>
        <v/>
      </c>
      <c r="E389" s="57" t="str">
        <f>IF(ISBLANK(Games!$B389), "",Games!E389)</f>
        <v/>
      </c>
      <c r="F389" s="45">
        <f>'Calc - Win Probability'!N389</f>
        <v>0</v>
      </c>
      <c r="G389" s="23" t="str">
        <f>Games!H389</f>
        <v/>
      </c>
      <c r="H389" s="46" t="str">
        <f>IF(ISBLANK(Games!B389), "", IF('Prediction Log'!$D389&lt;0, 'Prediction Log'!$B389, 'Prediction Log'!$C389))</f>
        <v/>
      </c>
      <c r="I389" s="47" t="str">
        <f>IF(ISBLANK(Games!$B389), "",Games!F389)</f>
        <v/>
      </c>
      <c r="J389" s="47" t="str">
        <f>IF('Prediction Log'!$F389&gt;0.5, 'Prediction Log'!$B389, IF('Prediction Log'!$F389&lt;0.5, 'Prediction Log'!$C389, "PICK"))</f>
        <v/>
      </c>
      <c r="K389" s="48" t="str">
        <f>IF(ISBLANK(Games!B389), "",IF('Prediction Log'!$J389='Prediction Log'!$B389, 'Prediction Log'!$F389, 1-'Prediction Log'!$F389))</f>
        <v/>
      </c>
      <c r="L389" s="49" t="str">
        <f>IF(ISBLANK(Games!$B389), "",Games!I389)</f>
        <v/>
      </c>
      <c r="M389" s="60" t="str">
        <f>IF(ISBLANK(Table3[[#This Row],[Home Final]]), "",IF(Table3[[#This Row],[Home Final]]&gt;Table3[[#This Row],[Away Final]],Table3[[#This Row],[Home]],Table3[[#This Row],[Away]]))</f>
        <v/>
      </c>
      <c r="N389" s="50"/>
      <c r="O389" s="50"/>
      <c r="P389" s="21" t="str">
        <f>IF(ISBLANK('Prediction Log'!$N389), "",'Prediction Log'!$O389-'Prediction Log'!$N389)</f>
        <v/>
      </c>
      <c r="Q389" s="51" t="str">
        <f>IF(ISBLANK('Prediction Log'!$N389), "",IF('Prediction Log'!$M389&lt;&gt;'Prediction Log'!$H389, "Y", IF(AND('Prediction Log'!$M389='Prediction Log'!$H389, ABS((-1*'Prediction Log'!$P389))&gt;ABS('Prediction Log'!$D389)), "Y", IF('Prediction Log'!$D389='Prediction Log'!$P389, "PUSH", "N"))))</f>
        <v/>
      </c>
      <c r="R389" s="52" t="str">
        <f>IF(ISBLANK('Prediction Log'!$N389), "",IF('Prediction Log'!$P389&lt;'Prediction Log'!$D389, "Y", IF('Prediction Log'!$P389='Prediction Log'!$D389, "PUSH", "N")))</f>
        <v/>
      </c>
      <c r="S389" s="52" t="str">
        <f>IF(ISBLANK('Prediction Log'!$N389), "",IF('Prediction Log'!$P389&lt;'Prediction Log'!$E389, "Y", IF('Prediction Log'!$P389='Prediction Log'!$E389, "PUSH", "N")))</f>
        <v/>
      </c>
      <c r="T389" s="53" t="str">
        <f>IF(ISBLANK('Prediction Log'!$N389),"",IF('Prediction Log'!$M389='Prediction Log'!$H389, "Y", "N"))</f>
        <v/>
      </c>
      <c r="U389" s="53" t="str">
        <f>Table3[[#This Row],[Home Team Covered Market]]</f>
        <v/>
      </c>
      <c r="V389" s="53" t="str">
        <f>IF(ISBLANK('Prediction Log'!$N389), "",IF(AND('Prediction Log'!$T389="Y", 'Prediction Log'!$U389="Y"), "Y", "N"))</f>
        <v/>
      </c>
      <c r="W389" s="54" t="str">
        <f>IF(ISBLANK('Prediction Log'!$N389),"",IF('Prediction Log'!$M389='Prediction Log'!$I389, "Y", "N"))</f>
        <v/>
      </c>
      <c r="X389" s="54" t="str">
        <f>IF(ISBLANK('Prediction Log'!$N389), "", IF(Table3[[#This Row],[Home Team Covered Market]]=Games!H389, "Y", "N"))</f>
        <v/>
      </c>
      <c r="Y389" s="55" t="str">
        <f>IF(ISBLANK('Prediction Log'!$N389), "",IF('Prediction Log'!$J389='Prediction Log'!$M389, "Y", "N"))</f>
        <v/>
      </c>
      <c r="Z389" s="54" t="str">
        <f>IF(ISBLANK('Prediction Log'!$N389), "",IF('Prediction Log'!$I389&lt;&gt;'Prediction Log'!$M389, "N",IF(AND('Prediction Log'!$E389&gt;0, 'Prediction Log'!$P389&gt;'Prediction Log'!$E389, 'Prediction Log'!$I389='Prediction Log'!$C389), "Y", IF(AND('Prediction Log'!$E389&lt;0, 'Prediction Log'!$P389&lt;'Prediction Log'!$E389,'Prediction Log'!$I389='Prediction Log'!$B389 ), "Y", IF('Prediction Log'!$P389='Prediction Log'!$E389, "PUSH", "N")))))</f>
        <v/>
      </c>
      <c r="AA389" s="54" t="str">
        <f>IF(ISBLANK('Prediction Log'!$N389), "",IF(AND('Prediction Log'!$W389="Y", 'Prediction Log'!$X389="Y"), "Y", "N"))</f>
        <v/>
      </c>
      <c r="AB389" s="53" t="str">
        <f>IF(ISBLANK('Prediction Log'!$N389), "",IF('Prediction Log'!$D389&gt;0, 'Prediction Log'!$P389-'Prediction Log'!$D389, IF('Prediction Log'!$D389&lt;0, -'Prediction Log'!$P389+'Prediction Log'!$D389, "NA")))</f>
        <v/>
      </c>
      <c r="AC389" s="53" t="str">
        <f>IF(ISBLANK('Prediction Log'!$N389), "",ABS('Prediction Log'!$AB389))</f>
        <v/>
      </c>
      <c r="AD389" s="54" t="str">
        <f>IF(ISBLANK('Prediction Log'!$N389), "",IF('Prediction Log'!$E389&gt;0, 'Prediction Log'!$P389-'Prediction Log'!$E389, IF('Prediction Log'!$E389&lt;0, -'Prediction Log'!$P389+'Prediction Log'!$E389, "NA")))</f>
        <v/>
      </c>
      <c r="AE389" s="54" t="str">
        <f>IF(ISBLANK('Prediction Log'!$N389), "",ABS('Prediction Log'!$AD389))</f>
        <v/>
      </c>
    </row>
    <row r="390" spans="1:31" x14ac:dyDescent="0.45">
      <c r="A390" s="43" t="str">
        <f>IF(ISBLANK(Games!$B390), "",Games!A390)</f>
        <v/>
      </c>
      <c r="B390" s="43" t="str">
        <f>IF(ISBLANK(Games!$B390), "",Games!B390)</f>
        <v/>
      </c>
      <c r="C390" s="43" t="str">
        <f>IF(ISBLANK(Games!$B390), "",Games!C390)</f>
        <v/>
      </c>
      <c r="D390" s="44" t="str">
        <f>IF(ISBLANK(Games!$B390), "",Games!D390)</f>
        <v/>
      </c>
      <c r="E390" s="44" t="str">
        <f>IF(ISBLANK(Games!$B390), "",Games!E390)</f>
        <v/>
      </c>
      <c r="F390" s="45">
        <f>'Calc - Win Probability'!N390</f>
        <v>0</v>
      </c>
      <c r="G390" s="23" t="str">
        <f>Games!H390</f>
        <v/>
      </c>
      <c r="H390" s="46" t="str">
        <f>IF(ISBLANK(Games!B390), "", IF('Prediction Log'!$D390&lt;0, 'Prediction Log'!$B390, 'Prediction Log'!$C390))</f>
        <v/>
      </c>
      <c r="I390" s="47" t="str">
        <f>IF(ISBLANK(Games!$B390), "",Games!F390)</f>
        <v/>
      </c>
      <c r="J390" s="47" t="str">
        <f>IF('Prediction Log'!$F390&gt;0.5, 'Prediction Log'!$B390, IF('Prediction Log'!$F390&lt;0.5, 'Prediction Log'!$C390, "PICK"))</f>
        <v/>
      </c>
      <c r="K390" s="48" t="str">
        <f>IF(ISBLANK(Games!B390), "",IF('Prediction Log'!$J390='Prediction Log'!$B390, 'Prediction Log'!$F390, 1-'Prediction Log'!$F390))</f>
        <v/>
      </c>
      <c r="L390" s="49" t="str">
        <f>IF(ISBLANK(Games!$B390), "",Games!I390)</f>
        <v/>
      </c>
      <c r="M390" s="60" t="str">
        <f>IF(ISBLANK(Table3[[#This Row],[Home Final]]), "",IF(Table3[[#This Row],[Home Final]]&gt;Table3[[#This Row],[Away Final]],Table3[[#This Row],[Home]],Table3[[#This Row],[Away]]))</f>
        <v/>
      </c>
      <c r="N390" s="50"/>
      <c r="O390" s="50"/>
      <c r="P390" s="21" t="str">
        <f>IF(ISBLANK('Prediction Log'!$N390), "",'Prediction Log'!$O390-'Prediction Log'!$N390)</f>
        <v/>
      </c>
      <c r="Q390" s="51" t="str">
        <f>IF(ISBLANK('Prediction Log'!$N390), "",IF('Prediction Log'!$M390&lt;&gt;'Prediction Log'!$H390, "Y", IF(AND('Prediction Log'!$M390='Prediction Log'!$H390, ABS((-1*'Prediction Log'!$P390))&gt;ABS('Prediction Log'!$D390)), "Y", IF('Prediction Log'!$D390='Prediction Log'!$P390, "PUSH", "N"))))</f>
        <v/>
      </c>
      <c r="R390" s="52" t="str">
        <f>IF(ISBLANK('Prediction Log'!$N390), "",IF('Prediction Log'!$P390&lt;'Prediction Log'!$D390, "Y", IF('Prediction Log'!$P390='Prediction Log'!$D390, "PUSH", "N")))</f>
        <v/>
      </c>
      <c r="S390" s="52" t="str">
        <f>IF(ISBLANK('Prediction Log'!$N390), "",IF('Prediction Log'!$P390&lt;'Prediction Log'!$E390, "Y", IF('Prediction Log'!$P390='Prediction Log'!$E390, "PUSH", "N")))</f>
        <v/>
      </c>
      <c r="T390" s="53" t="str">
        <f>IF(ISBLANK('Prediction Log'!$N390),"",IF('Prediction Log'!$M390='Prediction Log'!$H390, "Y", "N"))</f>
        <v/>
      </c>
      <c r="U390" s="53" t="str">
        <f>Table3[[#This Row],[Home Team Covered Market]]</f>
        <v/>
      </c>
      <c r="V390" s="53" t="str">
        <f>IF(ISBLANK('Prediction Log'!$N390), "",IF(AND('Prediction Log'!$T390="Y", 'Prediction Log'!$U390="Y"), "Y", "N"))</f>
        <v/>
      </c>
      <c r="W390" s="54" t="str">
        <f>IF(ISBLANK('Prediction Log'!$N390),"",IF('Prediction Log'!$M390='Prediction Log'!$I390, "Y", "N"))</f>
        <v/>
      </c>
      <c r="X390" s="54" t="str">
        <f>IF(ISBLANK('Prediction Log'!$N390), "", IF(Table3[[#This Row],[Home Team Covered Market]]=Games!H390, "Y", "N"))</f>
        <v/>
      </c>
      <c r="Y390" s="55" t="str">
        <f>IF(ISBLANK('Prediction Log'!$N390), "",IF('Prediction Log'!$J390='Prediction Log'!$M390, "Y", "N"))</f>
        <v/>
      </c>
      <c r="Z390" s="54" t="str">
        <f>IF(ISBLANK('Prediction Log'!$N390), "",IF('Prediction Log'!$I390&lt;&gt;'Prediction Log'!$M390, "N",IF(AND('Prediction Log'!$E390&gt;0, 'Prediction Log'!$P390&gt;'Prediction Log'!$E390, 'Prediction Log'!$I390='Prediction Log'!$C390), "Y", IF(AND('Prediction Log'!$E390&lt;0, 'Prediction Log'!$P390&lt;'Prediction Log'!$E390,'Prediction Log'!$I390='Prediction Log'!$B390 ), "Y", IF('Prediction Log'!$P390='Prediction Log'!$E390, "PUSH", "N")))))</f>
        <v/>
      </c>
      <c r="AA390" s="54" t="str">
        <f>IF(ISBLANK('Prediction Log'!$N390), "",IF(AND('Prediction Log'!$W390="Y", 'Prediction Log'!$X390="Y"), "Y", "N"))</f>
        <v/>
      </c>
      <c r="AB390" s="53" t="str">
        <f>IF(ISBLANK('Prediction Log'!$N390), "",IF('Prediction Log'!$D390&gt;0, 'Prediction Log'!$P390-'Prediction Log'!$D390, IF('Prediction Log'!$D390&lt;0, -'Prediction Log'!$P390+'Prediction Log'!$D390, "NA")))</f>
        <v/>
      </c>
      <c r="AC390" s="53" t="str">
        <f>IF(ISBLANK('Prediction Log'!$N390), "",ABS('Prediction Log'!$AB390))</f>
        <v/>
      </c>
      <c r="AD390" s="54" t="str">
        <f>IF(ISBLANK('Prediction Log'!$N390), "",IF('Prediction Log'!$E390&gt;0, 'Prediction Log'!$P390-'Prediction Log'!$E390, IF('Prediction Log'!$E390&lt;0, -'Prediction Log'!$P390+'Prediction Log'!$E390, "NA")))</f>
        <v/>
      </c>
      <c r="AE390" s="54" t="str">
        <f>IF(ISBLANK('Prediction Log'!$N390), "",ABS('Prediction Log'!$AD390))</f>
        <v/>
      </c>
    </row>
    <row r="391" spans="1:31" x14ac:dyDescent="0.45">
      <c r="A391" s="56" t="str">
        <f>IF(ISBLANK(Games!$B391), "",Games!A391)</f>
        <v/>
      </c>
      <c r="B391" s="56" t="str">
        <f>IF(ISBLANK(Games!$B391), "",Games!B391)</f>
        <v/>
      </c>
      <c r="C391" s="56" t="str">
        <f>IF(ISBLANK(Games!$B391), "",Games!C391)</f>
        <v/>
      </c>
      <c r="D391" s="57" t="str">
        <f>IF(ISBLANK(Games!$B391), "",Games!D391)</f>
        <v/>
      </c>
      <c r="E391" s="57" t="str">
        <f>IF(ISBLANK(Games!$B391), "",Games!E391)</f>
        <v/>
      </c>
      <c r="F391" s="45">
        <f>'Calc - Win Probability'!N391</f>
        <v>0</v>
      </c>
      <c r="G391" s="23" t="str">
        <f>Games!H391</f>
        <v/>
      </c>
      <c r="H391" s="46" t="str">
        <f>IF(ISBLANK(Games!B391), "", IF('Prediction Log'!$D391&lt;0, 'Prediction Log'!$B391, 'Prediction Log'!$C391))</f>
        <v/>
      </c>
      <c r="I391" s="47" t="str">
        <f>IF(ISBLANK(Games!$B391), "",Games!F391)</f>
        <v/>
      </c>
      <c r="J391" s="47" t="str">
        <f>IF('Prediction Log'!$F391&gt;0.5, 'Prediction Log'!$B391, IF('Prediction Log'!$F391&lt;0.5, 'Prediction Log'!$C391, "PICK"))</f>
        <v/>
      </c>
      <c r="K391" s="48" t="str">
        <f>IF(ISBLANK(Games!B391), "",IF('Prediction Log'!$J391='Prediction Log'!$B391, 'Prediction Log'!$F391, 1-'Prediction Log'!$F391))</f>
        <v/>
      </c>
      <c r="L391" s="49" t="str">
        <f>IF(ISBLANK(Games!$B391), "",Games!I391)</f>
        <v/>
      </c>
      <c r="M391" s="60" t="str">
        <f>IF(ISBLANK(Table3[[#This Row],[Home Final]]), "",IF(Table3[[#This Row],[Home Final]]&gt;Table3[[#This Row],[Away Final]],Table3[[#This Row],[Home]],Table3[[#This Row],[Away]]))</f>
        <v/>
      </c>
      <c r="N391" s="50"/>
      <c r="O391" s="50"/>
      <c r="P391" s="21" t="str">
        <f>IF(ISBLANK('Prediction Log'!$N391), "",'Prediction Log'!$O391-'Prediction Log'!$N391)</f>
        <v/>
      </c>
      <c r="Q391" s="51" t="str">
        <f>IF(ISBLANK('Prediction Log'!$N391), "",IF('Prediction Log'!$M391&lt;&gt;'Prediction Log'!$H391, "Y", IF(AND('Prediction Log'!$M391='Prediction Log'!$H391, ABS((-1*'Prediction Log'!$P391))&gt;ABS('Prediction Log'!$D391)), "Y", IF('Prediction Log'!$D391='Prediction Log'!$P391, "PUSH", "N"))))</f>
        <v/>
      </c>
      <c r="R391" s="52" t="str">
        <f>IF(ISBLANK('Prediction Log'!$N391), "",IF('Prediction Log'!$P391&lt;'Prediction Log'!$D391, "Y", IF('Prediction Log'!$P391='Prediction Log'!$D391, "PUSH", "N")))</f>
        <v/>
      </c>
      <c r="S391" s="52" t="str">
        <f>IF(ISBLANK('Prediction Log'!$N391), "",IF('Prediction Log'!$P391&lt;'Prediction Log'!$E391, "Y", IF('Prediction Log'!$P391='Prediction Log'!$E391, "PUSH", "N")))</f>
        <v/>
      </c>
      <c r="T391" s="53" t="str">
        <f>IF(ISBLANK('Prediction Log'!$N391),"",IF('Prediction Log'!$M391='Prediction Log'!$H391, "Y", "N"))</f>
        <v/>
      </c>
      <c r="U391" s="53" t="str">
        <f>Table3[[#This Row],[Home Team Covered Market]]</f>
        <v/>
      </c>
      <c r="V391" s="53" t="str">
        <f>IF(ISBLANK('Prediction Log'!$N391), "",IF(AND('Prediction Log'!$T391="Y", 'Prediction Log'!$U391="Y"), "Y", "N"))</f>
        <v/>
      </c>
      <c r="W391" s="54" t="str">
        <f>IF(ISBLANK('Prediction Log'!$N391),"",IF('Prediction Log'!$M391='Prediction Log'!$I391, "Y", "N"))</f>
        <v/>
      </c>
      <c r="X391" s="54" t="str">
        <f>IF(ISBLANK('Prediction Log'!$N391), "", IF(Table3[[#This Row],[Home Team Covered Market]]=Games!H391, "Y", "N"))</f>
        <v/>
      </c>
      <c r="Y391" s="55" t="str">
        <f>IF(ISBLANK('Prediction Log'!$N391), "",IF('Prediction Log'!$J391='Prediction Log'!$M391, "Y", "N"))</f>
        <v/>
      </c>
      <c r="Z391" s="54" t="str">
        <f>IF(ISBLANK('Prediction Log'!$N391), "",IF('Prediction Log'!$I391&lt;&gt;'Prediction Log'!$M391, "N",IF(AND('Prediction Log'!$E391&gt;0, 'Prediction Log'!$P391&gt;'Prediction Log'!$E391, 'Prediction Log'!$I391='Prediction Log'!$C391), "Y", IF(AND('Prediction Log'!$E391&lt;0, 'Prediction Log'!$P391&lt;'Prediction Log'!$E391,'Prediction Log'!$I391='Prediction Log'!$B391 ), "Y", IF('Prediction Log'!$P391='Prediction Log'!$E391, "PUSH", "N")))))</f>
        <v/>
      </c>
      <c r="AA391" s="54" t="str">
        <f>IF(ISBLANK('Prediction Log'!$N391), "",IF(AND('Prediction Log'!$W391="Y", 'Prediction Log'!$X391="Y"), "Y", "N"))</f>
        <v/>
      </c>
      <c r="AB391" s="53" t="str">
        <f>IF(ISBLANK('Prediction Log'!$N391), "",IF('Prediction Log'!$D391&gt;0, 'Prediction Log'!$P391-'Prediction Log'!$D391, IF('Prediction Log'!$D391&lt;0, -'Prediction Log'!$P391+'Prediction Log'!$D391, "NA")))</f>
        <v/>
      </c>
      <c r="AC391" s="53" t="str">
        <f>IF(ISBLANK('Prediction Log'!$N391), "",ABS('Prediction Log'!$AB391))</f>
        <v/>
      </c>
      <c r="AD391" s="54" t="str">
        <f>IF(ISBLANK('Prediction Log'!$N391), "",IF('Prediction Log'!$E391&gt;0, 'Prediction Log'!$P391-'Prediction Log'!$E391, IF('Prediction Log'!$E391&lt;0, -'Prediction Log'!$P391+'Prediction Log'!$E391, "NA")))</f>
        <v/>
      </c>
      <c r="AE391" s="54" t="str">
        <f>IF(ISBLANK('Prediction Log'!$N391), "",ABS('Prediction Log'!$AD391))</f>
        <v/>
      </c>
    </row>
    <row r="392" spans="1:31" x14ac:dyDescent="0.45">
      <c r="A392" s="43" t="str">
        <f>IF(ISBLANK(Games!$B392), "",Games!A392)</f>
        <v/>
      </c>
      <c r="B392" s="43" t="str">
        <f>IF(ISBLANK(Games!$B392), "",Games!B392)</f>
        <v/>
      </c>
      <c r="C392" s="43" t="str">
        <f>IF(ISBLANK(Games!$B392), "",Games!C392)</f>
        <v/>
      </c>
      <c r="D392" s="44" t="str">
        <f>IF(ISBLANK(Games!$B392), "",Games!D392)</f>
        <v/>
      </c>
      <c r="E392" s="44" t="str">
        <f>IF(ISBLANK(Games!$B392), "",Games!E392)</f>
        <v/>
      </c>
      <c r="F392" s="45">
        <f>'Calc - Win Probability'!N392</f>
        <v>0</v>
      </c>
      <c r="G392" s="23" t="str">
        <f>Games!H392</f>
        <v/>
      </c>
      <c r="H392" s="46" t="str">
        <f>IF(ISBLANK(Games!B392), "", IF('Prediction Log'!$D392&lt;0, 'Prediction Log'!$B392, 'Prediction Log'!$C392))</f>
        <v/>
      </c>
      <c r="I392" s="47" t="str">
        <f>IF(ISBLANK(Games!$B392), "",Games!F392)</f>
        <v/>
      </c>
      <c r="J392" s="47" t="str">
        <f>IF('Prediction Log'!$F392&gt;0.5, 'Prediction Log'!$B392, IF('Prediction Log'!$F392&lt;0.5, 'Prediction Log'!$C392, "PICK"))</f>
        <v/>
      </c>
      <c r="K392" s="48" t="str">
        <f>IF(ISBLANK(Games!B392), "",IF('Prediction Log'!$J392='Prediction Log'!$B392, 'Prediction Log'!$F392, 1-'Prediction Log'!$F392))</f>
        <v/>
      </c>
      <c r="L392" s="49" t="str">
        <f>IF(ISBLANK(Games!$B392), "",Games!I392)</f>
        <v/>
      </c>
      <c r="M392" s="60" t="str">
        <f>IF(ISBLANK(Table3[[#This Row],[Home Final]]), "",IF(Table3[[#This Row],[Home Final]]&gt;Table3[[#This Row],[Away Final]],Table3[[#This Row],[Home]],Table3[[#This Row],[Away]]))</f>
        <v/>
      </c>
      <c r="N392" s="50"/>
      <c r="O392" s="50"/>
      <c r="P392" s="21" t="str">
        <f>IF(ISBLANK('Prediction Log'!$N392), "",'Prediction Log'!$O392-'Prediction Log'!$N392)</f>
        <v/>
      </c>
      <c r="Q392" s="51" t="str">
        <f>IF(ISBLANK('Prediction Log'!$N392), "",IF('Prediction Log'!$M392&lt;&gt;'Prediction Log'!$H392, "Y", IF(AND('Prediction Log'!$M392='Prediction Log'!$H392, ABS((-1*'Prediction Log'!$P392))&gt;ABS('Prediction Log'!$D392)), "Y", IF('Prediction Log'!$D392='Prediction Log'!$P392, "PUSH", "N"))))</f>
        <v/>
      </c>
      <c r="R392" s="52" t="str">
        <f>IF(ISBLANK('Prediction Log'!$N392), "",IF('Prediction Log'!$P392&lt;'Prediction Log'!$D392, "Y", IF('Prediction Log'!$P392='Prediction Log'!$D392, "PUSH", "N")))</f>
        <v/>
      </c>
      <c r="S392" s="52" t="str">
        <f>IF(ISBLANK('Prediction Log'!$N392), "",IF('Prediction Log'!$P392&lt;'Prediction Log'!$E392, "Y", IF('Prediction Log'!$P392='Prediction Log'!$E392, "PUSH", "N")))</f>
        <v/>
      </c>
      <c r="T392" s="53" t="str">
        <f>IF(ISBLANK('Prediction Log'!$N392),"",IF('Prediction Log'!$M392='Prediction Log'!$H392, "Y", "N"))</f>
        <v/>
      </c>
      <c r="U392" s="53" t="str">
        <f>Table3[[#This Row],[Home Team Covered Market]]</f>
        <v/>
      </c>
      <c r="V392" s="53" t="str">
        <f>IF(ISBLANK('Prediction Log'!$N392), "",IF(AND('Prediction Log'!$T392="Y", 'Prediction Log'!$U392="Y"), "Y", "N"))</f>
        <v/>
      </c>
      <c r="W392" s="54" t="str">
        <f>IF(ISBLANK('Prediction Log'!$N392),"",IF('Prediction Log'!$M392='Prediction Log'!$I392, "Y", "N"))</f>
        <v/>
      </c>
      <c r="X392" s="54" t="str">
        <f>IF(ISBLANK('Prediction Log'!$N392), "", IF(Table3[[#This Row],[Home Team Covered Market]]=Games!H392, "Y", "N"))</f>
        <v/>
      </c>
      <c r="Y392" s="55" t="str">
        <f>IF(ISBLANK('Prediction Log'!$N392), "",IF('Prediction Log'!$J392='Prediction Log'!$M392, "Y", "N"))</f>
        <v/>
      </c>
      <c r="Z392" s="54" t="str">
        <f>IF(ISBLANK('Prediction Log'!$N392), "",IF('Prediction Log'!$I392&lt;&gt;'Prediction Log'!$M392, "N",IF(AND('Prediction Log'!$E392&gt;0, 'Prediction Log'!$P392&gt;'Prediction Log'!$E392, 'Prediction Log'!$I392='Prediction Log'!$C392), "Y", IF(AND('Prediction Log'!$E392&lt;0, 'Prediction Log'!$P392&lt;'Prediction Log'!$E392,'Prediction Log'!$I392='Prediction Log'!$B392 ), "Y", IF('Prediction Log'!$P392='Prediction Log'!$E392, "PUSH", "N")))))</f>
        <v/>
      </c>
      <c r="AA392" s="54" t="str">
        <f>IF(ISBLANK('Prediction Log'!$N392), "",IF(AND('Prediction Log'!$W392="Y", 'Prediction Log'!$X392="Y"), "Y", "N"))</f>
        <v/>
      </c>
      <c r="AB392" s="53" t="str">
        <f>IF(ISBLANK('Prediction Log'!$N392), "",IF('Prediction Log'!$D392&gt;0, 'Prediction Log'!$P392-'Prediction Log'!$D392, IF('Prediction Log'!$D392&lt;0, -'Prediction Log'!$P392+'Prediction Log'!$D392, "NA")))</f>
        <v/>
      </c>
      <c r="AC392" s="53" t="str">
        <f>IF(ISBLANK('Prediction Log'!$N392), "",ABS('Prediction Log'!$AB392))</f>
        <v/>
      </c>
      <c r="AD392" s="54" t="str">
        <f>IF(ISBLANK('Prediction Log'!$N392), "",IF('Prediction Log'!$E392&gt;0, 'Prediction Log'!$P392-'Prediction Log'!$E392, IF('Prediction Log'!$E392&lt;0, -'Prediction Log'!$P392+'Prediction Log'!$E392, "NA")))</f>
        <v/>
      </c>
      <c r="AE392" s="54" t="str">
        <f>IF(ISBLANK('Prediction Log'!$N392), "",ABS('Prediction Log'!$AD392))</f>
        <v/>
      </c>
    </row>
    <row r="393" spans="1:31" x14ac:dyDescent="0.45">
      <c r="A393" s="56" t="str">
        <f>IF(ISBLANK(Games!$B393), "",Games!A393)</f>
        <v/>
      </c>
      <c r="B393" s="56" t="str">
        <f>IF(ISBLANK(Games!$B393), "",Games!B393)</f>
        <v/>
      </c>
      <c r="C393" s="56" t="str">
        <f>IF(ISBLANK(Games!$B393), "",Games!C393)</f>
        <v/>
      </c>
      <c r="D393" s="57" t="str">
        <f>IF(ISBLANK(Games!$B393), "",Games!D393)</f>
        <v/>
      </c>
      <c r="E393" s="57" t="str">
        <f>IF(ISBLANK(Games!$B393), "",Games!E393)</f>
        <v/>
      </c>
      <c r="F393" s="45">
        <f>'Calc - Win Probability'!N393</f>
        <v>0</v>
      </c>
      <c r="G393" s="23" t="str">
        <f>Games!H393</f>
        <v/>
      </c>
      <c r="H393" s="46" t="str">
        <f>IF(ISBLANK(Games!B393), "", IF('Prediction Log'!$D393&lt;0, 'Prediction Log'!$B393, 'Prediction Log'!$C393))</f>
        <v/>
      </c>
      <c r="I393" s="47" t="str">
        <f>IF(ISBLANK(Games!$B393), "",Games!F393)</f>
        <v/>
      </c>
      <c r="J393" s="47" t="str">
        <f>IF('Prediction Log'!$F393&gt;0.5, 'Prediction Log'!$B393, IF('Prediction Log'!$F393&lt;0.5, 'Prediction Log'!$C393, "PICK"))</f>
        <v/>
      </c>
      <c r="K393" s="48" t="str">
        <f>IF(ISBLANK(Games!B393), "",IF('Prediction Log'!$J393='Prediction Log'!$B393, 'Prediction Log'!$F393, 1-'Prediction Log'!$F393))</f>
        <v/>
      </c>
      <c r="L393" s="49" t="str">
        <f>IF(ISBLANK(Games!$B393), "",Games!I393)</f>
        <v/>
      </c>
      <c r="M393" s="60" t="str">
        <f>IF(ISBLANK(Table3[[#This Row],[Home Final]]), "",IF(Table3[[#This Row],[Home Final]]&gt;Table3[[#This Row],[Away Final]],Table3[[#This Row],[Home]],Table3[[#This Row],[Away]]))</f>
        <v/>
      </c>
      <c r="N393" s="50"/>
      <c r="O393" s="50"/>
      <c r="P393" s="21" t="str">
        <f>IF(ISBLANK('Prediction Log'!$N393), "",'Prediction Log'!$O393-'Prediction Log'!$N393)</f>
        <v/>
      </c>
      <c r="Q393" s="51" t="str">
        <f>IF(ISBLANK('Prediction Log'!$N393), "",IF('Prediction Log'!$M393&lt;&gt;'Prediction Log'!$H393, "Y", IF(AND('Prediction Log'!$M393='Prediction Log'!$H393, ABS((-1*'Prediction Log'!$P393))&gt;ABS('Prediction Log'!$D393)), "Y", IF('Prediction Log'!$D393='Prediction Log'!$P393, "PUSH", "N"))))</f>
        <v/>
      </c>
      <c r="R393" s="52" t="str">
        <f>IF(ISBLANK('Prediction Log'!$N393), "",IF('Prediction Log'!$P393&lt;'Prediction Log'!$D393, "Y", IF('Prediction Log'!$P393='Prediction Log'!$D393, "PUSH", "N")))</f>
        <v/>
      </c>
      <c r="S393" s="52" t="str">
        <f>IF(ISBLANK('Prediction Log'!$N393), "",IF('Prediction Log'!$P393&lt;'Prediction Log'!$E393, "Y", IF('Prediction Log'!$P393='Prediction Log'!$E393, "PUSH", "N")))</f>
        <v/>
      </c>
      <c r="T393" s="53" t="str">
        <f>IF(ISBLANK('Prediction Log'!$N393),"",IF('Prediction Log'!$M393='Prediction Log'!$H393, "Y", "N"))</f>
        <v/>
      </c>
      <c r="U393" s="53" t="str">
        <f>Table3[[#This Row],[Home Team Covered Market]]</f>
        <v/>
      </c>
      <c r="V393" s="53" t="str">
        <f>IF(ISBLANK('Prediction Log'!$N393), "",IF(AND('Prediction Log'!$T393="Y", 'Prediction Log'!$U393="Y"), "Y", "N"))</f>
        <v/>
      </c>
      <c r="W393" s="54" t="str">
        <f>IF(ISBLANK('Prediction Log'!$N393),"",IF('Prediction Log'!$M393='Prediction Log'!$I393, "Y", "N"))</f>
        <v/>
      </c>
      <c r="X393" s="54" t="str">
        <f>IF(ISBLANK('Prediction Log'!$N393), "", IF(Table3[[#This Row],[Home Team Covered Market]]=Games!H393, "Y", "N"))</f>
        <v/>
      </c>
      <c r="Y393" s="55" t="str">
        <f>IF(ISBLANK('Prediction Log'!$N393), "",IF('Prediction Log'!$J393='Prediction Log'!$M393, "Y", "N"))</f>
        <v/>
      </c>
      <c r="Z393" s="54" t="str">
        <f>IF(ISBLANK('Prediction Log'!$N393), "",IF('Prediction Log'!$I393&lt;&gt;'Prediction Log'!$M393, "N",IF(AND('Prediction Log'!$E393&gt;0, 'Prediction Log'!$P393&gt;'Prediction Log'!$E393, 'Prediction Log'!$I393='Prediction Log'!$C393), "Y", IF(AND('Prediction Log'!$E393&lt;0, 'Prediction Log'!$P393&lt;'Prediction Log'!$E393,'Prediction Log'!$I393='Prediction Log'!$B393 ), "Y", IF('Prediction Log'!$P393='Prediction Log'!$E393, "PUSH", "N")))))</f>
        <v/>
      </c>
      <c r="AA393" s="54" t="str">
        <f>IF(ISBLANK('Prediction Log'!$N393), "",IF(AND('Prediction Log'!$W393="Y", 'Prediction Log'!$X393="Y"), "Y", "N"))</f>
        <v/>
      </c>
      <c r="AB393" s="53" t="str">
        <f>IF(ISBLANK('Prediction Log'!$N393), "",IF('Prediction Log'!$D393&gt;0, 'Prediction Log'!$P393-'Prediction Log'!$D393, IF('Prediction Log'!$D393&lt;0, -'Prediction Log'!$P393+'Prediction Log'!$D393, "NA")))</f>
        <v/>
      </c>
      <c r="AC393" s="53" t="str">
        <f>IF(ISBLANK('Prediction Log'!$N393), "",ABS('Prediction Log'!$AB393))</f>
        <v/>
      </c>
      <c r="AD393" s="54" t="str">
        <f>IF(ISBLANK('Prediction Log'!$N393), "",IF('Prediction Log'!$E393&gt;0, 'Prediction Log'!$P393-'Prediction Log'!$E393, IF('Prediction Log'!$E393&lt;0, -'Prediction Log'!$P393+'Prediction Log'!$E393, "NA")))</f>
        <v/>
      </c>
      <c r="AE393" s="54" t="str">
        <f>IF(ISBLANK('Prediction Log'!$N393), "",ABS('Prediction Log'!$AD393))</f>
        <v/>
      </c>
    </row>
    <row r="394" spans="1:31" x14ac:dyDescent="0.45">
      <c r="A394" s="43" t="str">
        <f>IF(ISBLANK(Games!$B394), "",Games!A394)</f>
        <v/>
      </c>
      <c r="B394" s="43" t="str">
        <f>IF(ISBLANK(Games!$B394), "",Games!B394)</f>
        <v/>
      </c>
      <c r="C394" s="43" t="str">
        <f>IF(ISBLANK(Games!$B394), "",Games!C394)</f>
        <v/>
      </c>
      <c r="D394" s="44" t="str">
        <f>IF(ISBLANK(Games!$B394), "",Games!D394)</f>
        <v/>
      </c>
      <c r="E394" s="44" t="str">
        <f>IF(ISBLANK(Games!$B394), "",Games!E394)</f>
        <v/>
      </c>
      <c r="F394" s="45">
        <f>'Calc - Win Probability'!N394</f>
        <v>0</v>
      </c>
      <c r="G394" s="23" t="str">
        <f>Games!H394</f>
        <v/>
      </c>
      <c r="H394" s="46" t="str">
        <f>IF(ISBLANK(Games!B394), "", IF('Prediction Log'!$D394&lt;0, 'Prediction Log'!$B394, 'Prediction Log'!$C394))</f>
        <v/>
      </c>
      <c r="I394" s="47" t="str">
        <f>IF(ISBLANK(Games!$B394), "",Games!F394)</f>
        <v/>
      </c>
      <c r="J394" s="47" t="str">
        <f>IF('Prediction Log'!$F394&gt;0.5, 'Prediction Log'!$B394, IF('Prediction Log'!$F394&lt;0.5, 'Prediction Log'!$C394, "PICK"))</f>
        <v/>
      </c>
      <c r="K394" s="48" t="str">
        <f>IF(ISBLANK(Games!B394), "",IF('Prediction Log'!$J394='Prediction Log'!$B394, 'Prediction Log'!$F394, 1-'Prediction Log'!$F394))</f>
        <v/>
      </c>
      <c r="L394" s="49" t="str">
        <f>IF(ISBLANK(Games!$B394), "",Games!I394)</f>
        <v/>
      </c>
      <c r="M394" s="60" t="str">
        <f>IF(ISBLANK(Table3[[#This Row],[Home Final]]), "",IF(Table3[[#This Row],[Home Final]]&gt;Table3[[#This Row],[Away Final]],Table3[[#This Row],[Home]],Table3[[#This Row],[Away]]))</f>
        <v/>
      </c>
      <c r="N394" s="50"/>
      <c r="O394" s="50"/>
      <c r="P394" s="21" t="str">
        <f>IF(ISBLANK('Prediction Log'!$N394), "",'Prediction Log'!$O394-'Prediction Log'!$N394)</f>
        <v/>
      </c>
      <c r="Q394" s="51" t="str">
        <f>IF(ISBLANK('Prediction Log'!$N394), "",IF('Prediction Log'!$M394&lt;&gt;'Prediction Log'!$H394, "Y", IF(AND('Prediction Log'!$M394='Prediction Log'!$H394, ABS((-1*'Prediction Log'!$P394))&gt;ABS('Prediction Log'!$D394)), "Y", IF('Prediction Log'!$D394='Prediction Log'!$P394, "PUSH", "N"))))</f>
        <v/>
      </c>
      <c r="R394" s="52" t="str">
        <f>IF(ISBLANK('Prediction Log'!$N394), "",IF('Prediction Log'!$P394&lt;'Prediction Log'!$D394, "Y", IF('Prediction Log'!$P394='Prediction Log'!$D394, "PUSH", "N")))</f>
        <v/>
      </c>
      <c r="S394" s="52" t="str">
        <f>IF(ISBLANK('Prediction Log'!$N394), "",IF('Prediction Log'!$P394&lt;'Prediction Log'!$E394, "Y", IF('Prediction Log'!$P394='Prediction Log'!$E394, "PUSH", "N")))</f>
        <v/>
      </c>
      <c r="T394" s="53" t="str">
        <f>IF(ISBLANK('Prediction Log'!$N394),"",IF('Prediction Log'!$M394='Prediction Log'!$H394, "Y", "N"))</f>
        <v/>
      </c>
      <c r="U394" s="53" t="str">
        <f>Table3[[#This Row],[Home Team Covered Market]]</f>
        <v/>
      </c>
      <c r="V394" s="53" t="str">
        <f>IF(ISBLANK('Prediction Log'!$N394), "",IF(AND('Prediction Log'!$T394="Y", 'Prediction Log'!$U394="Y"), "Y", "N"))</f>
        <v/>
      </c>
      <c r="W394" s="54" t="str">
        <f>IF(ISBLANK('Prediction Log'!$N394),"",IF('Prediction Log'!$M394='Prediction Log'!$I394, "Y", "N"))</f>
        <v/>
      </c>
      <c r="X394" s="54" t="str">
        <f>IF(ISBLANK('Prediction Log'!$N394), "", IF(Table3[[#This Row],[Home Team Covered Market]]=Games!H394, "Y", "N"))</f>
        <v/>
      </c>
      <c r="Y394" s="55" t="str">
        <f>IF(ISBLANK('Prediction Log'!$N394), "",IF('Prediction Log'!$J394='Prediction Log'!$M394, "Y", "N"))</f>
        <v/>
      </c>
      <c r="Z394" s="54" t="str">
        <f>IF(ISBLANK('Prediction Log'!$N394), "",IF('Prediction Log'!$I394&lt;&gt;'Prediction Log'!$M394, "N",IF(AND('Prediction Log'!$E394&gt;0, 'Prediction Log'!$P394&gt;'Prediction Log'!$E394, 'Prediction Log'!$I394='Prediction Log'!$C394), "Y", IF(AND('Prediction Log'!$E394&lt;0, 'Prediction Log'!$P394&lt;'Prediction Log'!$E394,'Prediction Log'!$I394='Prediction Log'!$B394 ), "Y", IF('Prediction Log'!$P394='Prediction Log'!$E394, "PUSH", "N")))))</f>
        <v/>
      </c>
      <c r="AA394" s="54" t="str">
        <f>IF(ISBLANK('Prediction Log'!$N394), "",IF(AND('Prediction Log'!$W394="Y", 'Prediction Log'!$X394="Y"), "Y", "N"))</f>
        <v/>
      </c>
      <c r="AB394" s="53" t="str">
        <f>IF(ISBLANK('Prediction Log'!$N394), "",IF('Prediction Log'!$D394&gt;0, 'Prediction Log'!$P394-'Prediction Log'!$D394, IF('Prediction Log'!$D394&lt;0, -'Prediction Log'!$P394+'Prediction Log'!$D394, "NA")))</f>
        <v/>
      </c>
      <c r="AC394" s="53" t="str">
        <f>IF(ISBLANK('Prediction Log'!$N394), "",ABS('Prediction Log'!$AB394))</f>
        <v/>
      </c>
      <c r="AD394" s="54" t="str">
        <f>IF(ISBLANK('Prediction Log'!$N394), "",IF('Prediction Log'!$E394&gt;0, 'Prediction Log'!$P394-'Prediction Log'!$E394, IF('Prediction Log'!$E394&lt;0, -'Prediction Log'!$P394+'Prediction Log'!$E394, "NA")))</f>
        <v/>
      </c>
      <c r="AE394" s="54" t="str">
        <f>IF(ISBLANK('Prediction Log'!$N394), "",ABS('Prediction Log'!$AD394))</f>
        <v/>
      </c>
    </row>
    <row r="395" spans="1:31" x14ac:dyDescent="0.45">
      <c r="A395" s="56" t="str">
        <f>IF(ISBLANK(Games!$B395), "",Games!A395)</f>
        <v/>
      </c>
      <c r="B395" s="56" t="str">
        <f>IF(ISBLANK(Games!$B395), "",Games!B395)</f>
        <v/>
      </c>
      <c r="C395" s="56" t="str">
        <f>IF(ISBLANK(Games!$B395), "",Games!C395)</f>
        <v/>
      </c>
      <c r="D395" s="57" t="str">
        <f>IF(ISBLANK(Games!$B395), "",Games!D395)</f>
        <v/>
      </c>
      <c r="E395" s="57" t="str">
        <f>IF(ISBLANK(Games!$B395), "",Games!E395)</f>
        <v/>
      </c>
      <c r="F395" s="45">
        <f>'Calc - Win Probability'!N395</f>
        <v>0</v>
      </c>
      <c r="G395" s="23" t="str">
        <f>Games!H395</f>
        <v/>
      </c>
      <c r="H395" s="46" t="str">
        <f>IF(ISBLANK(Games!B395), "", IF('Prediction Log'!$D395&lt;0, 'Prediction Log'!$B395, 'Prediction Log'!$C395))</f>
        <v/>
      </c>
      <c r="I395" s="47" t="str">
        <f>IF(ISBLANK(Games!$B395), "",Games!F395)</f>
        <v/>
      </c>
      <c r="J395" s="47" t="str">
        <f>IF('Prediction Log'!$F395&gt;0.5, 'Prediction Log'!$B395, IF('Prediction Log'!$F395&lt;0.5, 'Prediction Log'!$C395, "PICK"))</f>
        <v/>
      </c>
      <c r="K395" s="48" t="str">
        <f>IF(ISBLANK(Games!B395), "",IF('Prediction Log'!$J395='Prediction Log'!$B395, 'Prediction Log'!$F395, 1-'Prediction Log'!$F395))</f>
        <v/>
      </c>
      <c r="L395" s="49" t="str">
        <f>IF(ISBLANK(Games!$B395), "",Games!I395)</f>
        <v/>
      </c>
      <c r="M395" s="60" t="str">
        <f>IF(ISBLANK(Table3[[#This Row],[Home Final]]), "",IF(Table3[[#This Row],[Home Final]]&gt;Table3[[#This Row],[Away Final]],Table3[[#This Row],[Home]],Table3[[#This Row],[Away]]))</f>
        <v/>
      </c>
      <c r="N395" s="50"/>
      <c r="O395" s="50"/>
      <c r="P395" s="21" t="str">
        <f>IF(ISBLANK('Prediction Log'!$N395), "",'Prediction Log'!$O395-'Prediction Log'!$N395)</f>
        <v/>
      </c>
      <c r="Q395" s="51" t="str">
        <f>IF(ISBLANK('Prediction Log'!$N395), "",IF('Prediction Log'!$M395&lt;&gt;'Prediction Log'!$H395, "Y", IF(AND('Prediction Log'!$M395='Prediction Log'!$H395, ABS((-1*'Prediction Log'!$P395))&gt;ABS('Prediction Log'!$D395)), "Y", IF('Prediction Log'!$D395='Prediction Log'!$P395, "PUSH", "N"))))</f>
        <v/>
      </c>
      <c r="R395" s="52" t="str">
        <f>IF(ISBLANK('Prediction Log'!$N395), "",IF('Prediction Log'!$P395&lt;'Prediction Log'!$D395, "Y", IF('Prediction Log'!$P395='Prediction Log'!$D395, "PUSH", "N")))</f>
        <v/>
      </c>
      <c r="S395" s="52" t="str">
        <f>IF(ISBLANK('Prediction Log'!$N395), "",IF('Prediction Log'!$P395&lt;'Prediction Log'!$E395, "Y", IF('Prediction Log'!$P395='Prediction Log'!$E395, "PUSH", "N")))</f>
        <v/>
      </c>
      <c r="T395" s="53" t="str">
        <f>IF(ISBLANK('Prediction Log'!$N395),"",IF('Prediction Log'!$M395='Prediction Log'!$H395, "Y", "N"))</f>
        <v/>
      </c>
      <c r="U395" s="53" t="str">
        <f>Table3[[#This Row],[Home Team Covered Market]]</f>
        <v/>
      </c>
      <c r="V395" s="53" t="str">
        <f>IF(ISBLANK('Prediction Log'!$N395), "",IF(AND('Prediction Log'!$T395="Y", 'Prediction Log'!$U395="Y"), "Y", "N"))</f>
        <v/>
      </c>
      <c r="W395" s="54" t="str">
        <f>IF(ISBLANK('Prediction Log'!$N395),"",IF('Prediction Log'!$M395='Prediction Log'!$I395, "Y", "N"))</f>
        <v/>
      </c>
      <c r="X395" s="54" t="str">
        <f>IF(ISBLANK('Prediction Log'!$N395), "", IF(Table3[[#This Row],[Home Team Covered Market]]=Games!H395, "Y", "N"))</f>
        <v/>
      </c>
      <c r="Y395" s="55" t="str">
        <f>IF(ISBLANK('Prediction Log'!$N395), "",IF('Prediction Log'!$J395='Prediction Log'!$M395, "Y", "N"))</f>
        <v/>
      </c>
      <c r="Z395" s="54" t="str">
        <f>IF(ISBLANK('Prediction Log'!$N395), "",IF('Prediction Log'!$I395&lt;&gt;'Prediction Log'!$M395, "N",IF(AND('Prediction Log'!$E395&gt;0, 'Prediction Log'!$P395&gt;'Prediction Log'!$E395, 'Prediction Log'!$I395='Prediction Log'!$C395), "Y", IF(AND('Prediction Log'!$E395&lt;0, 'Prediction Log'!$P395&lt;'Prediction Log'!$E395,'Prediction Log'!$I395='Prediction Log'!$B395 ), "Y", IF('Prediction Log'!$P395='Prediction Log'!$E395, "PUSH", "N")))))</f>
        <v/>
      </c>
      <c r="AA395" s="54" t="str">
        <f>IF(ISBLANK('Prediction Log'!$N395), "",IF(AND('Prediction Log'!$W395="Y", 'Prediction Log'!$X395="Y"), "Y", "N"))</f>
        <v/>
      </c>
      <c r="AB395" s="53" t="str">
        <f>IF(ISBLANK('Prediction Log'!$N395), "",IF('Prediction Log'!$D395&gt;0, 'Prediction Log'!$P395-'Prediction Log'!$D395, IF('Prediction Log'!$D395&lt;0, -'Prediction Log'!$P395+'Prediction Log'!$D395, "NA")))</f>
        <v/>
      </c>
      <c r="AC395" s="53" t="str">
        <f>IF(ISBLANK('Prediction Log'!$N395), "",ABS('Prediction Log'!$AB395))</f>
        <v/>
      </c>
      <c r="AD395" s="54" t="str">
        <f>IF(ISBLANK('Prediction Log'!$N395), "",IF('Prediction Log'!$E395&gt;0, 'Prediction Log'!$P395-'Prediction Log'!$E395, IF('Prediction Log'!$E395&lt;0, -'Prediction Log'!$P395+'Prediction Log'!$E395, "NA")))</f>
        <v/>
      </c>
      <c r="AE395" s="54" t="str">
        <f>IF(ISBLANK('Prediction Log'!$N395), "",ABS('Prediction Log'!$AD395))</f>
        <v/>
      </c>
    </row>
    <row r="396" spans="1:31" x14ac:dyDescent="0.45">
      <c r="A396" s="43" t="str">
        <f>IF(ISBLANK(Games!$B396), "",Games!A396)</f>
        <v/>
      </c>
      <c r="B396" s="43" t="str">
        <f>IF(ISBLANK(Games!$B396), "",Games!B396)</f>
        <v/>
      </c>
      <c r="C396" s="43" t="str">
        <f>IF(ISBLANK(Games!$B396), "",Games!C396)</f>
        <v/>
      </c>
      <c r="D396" s="44" t="str">
        <f>IF(ISBLANK(Games!$B396), "",Games!D396)</f>
        <v/>
      </c>
      <c r="E396" s="44" t="str">
        <f>IF(ISBLANK(Games!$B396), "",Games!E396)</f>
        <v/>
      </c>
      <c r="F396" s="45">
        <f>'Calc - Win Probability'!N396</f>
        <v>0</v>
      </c>
      <c r="G396" s="23" t="str">
        <f>Games!H396</f>
        <v/>
      </c>
      <c r="H396" s="46" t="str">
        <f>IF(ISBLANK(Games!B396), "", IF('Prediction Log'!$D396&lt;0, 'Prediction Log'!$B396, 'Prediction Log'!$C396))</f>
        <v/>
      </c>
      <c r="I396" s="47" t="str">
        <f>IF(ISBLANK(Games!$B396), "",Games!F396)</f>
        <v/>
      </c>
      <c r="J396" s="47" t="str">
        <f>IF('Prediction Log'!$F396&gt;0.5, 'Prediction Log'!$B396, IF('Prediction Log'!$F396&lt;0.5, 'Prediction Log'!$C396, "PICK"))</f>
        <v/>
      </c>
      <c r="K396" s="48" t="str">
        <f>IF(ISBLANK(Games!B396), "",IF('Prediction Log'!$J396='Prediction Log'!$B396, 'Prediction Log'!$F396, 1-'Prediction Log'!$F396))</f>
        <v/>
      </c>
      <c r="L396" s="49" t="str">
        <f>IF(ISBLANK(Games!$B396), "",Games!I396)</f>
        <v/>
      </c>
      <c r="M396" s="60" t="str">
        <f>IF(ISBLANK(Table3[[#This Row],[Home Final]]), "",IF(Table3[[#This Row],[Home Final]]&gt;Table3[[#This Row],[Away Final]],Table3[[#This Row],[Home]],Table3[[#This Row],[Away]]))</f>
        <v/>
      </c>
      <c r="N396" s="50"/>
      <c r="O396" s="50"/>
      <c r="P396" s="21" t="str">
        <f>IF(ISBLANK('Prediction Log'!$N396), "",'Prediction Log'!$O396-'Prediction Log'!$N396)</f>
        <v/>
      </c>
      <c r="Q396" s="51" t="str">
        <f>IF(ISBLANK('Prediction Log'!$N396), "",IF('Prediction Log'!$M396&lt;&gt;'Prediction Log'!$H396, "Y", IF(AND('Prediction Log'!$M396='Prediction Log'!$H396, ABS((-1*'Prediction Log'!$P396))&gt;ABS('Prediction Log'!$D396)), "Y", IF('Prediction Log'!$D396='Prediction Log'!$P396, "PUSH", "N"))))</f>
        <v/>
      </c>
      <c r="R396" s="52" t="str">
        <f>IF(ISBLANK('Prediction Log'!$N396), "",IF('Prediction Log'!$P396&lt;'Prediction Log'!$D396, "Y", IF('Prediction Log'!$P396='Prediction Log'!$D396, "PUSH", "N")))</f>
        <v/>
      </c>
      <c r="S396" s="52" t="str">
        <f>IF(ISBLANK('Prediction Log'!$N396), "",IF('Prediction Log'!$P396&lt;'Prediction Log'!$E396, "Y", IF('Prediction Log'!$P396='Prediction Log'!$E396, "PUSH", "N")))</f>
        <v/>
      </c>
      <c r="T396" s="53" t="str">
        <f>IF(ISBLANK('Prediction Log'!$N396),"",IF('Prediction Log'!$M396='Prediction Log'!$H396, "Y", "N"))</f>
        <v/>
      </c>
      <c r="U396" s="53" t="str">
        <f>Table3[[#This Row],[Home Team Covered Market]]</f>
        <v/>
      </c>
      <c r="V396" s="53" t="str">
        <f>IF(ISBLANK('Prediction Log'!$N396), "",IF(AND('Prediction Log'!$T396="Y", 'Prediction Log'!$U396="Y"), "Y", "N"))</f>
        <v/>
      </c>
      <c r="W396" s="54" t="str">
        <f>IF(ISBLANK('Prediction Log'!$N396),"",IF('Prediction Log'!$M396='Prediction Log'!$I396, "Y", "N"))</f>
        <v/>
      </c>
      <c r="X396" s="54" t="str">
        <f>IF(ISBLANK('Prediction Log'!$N396), "", IF(Table3[[#This Row],[Home Team Covered Market]]=Games!H396, "Y", "N"))</f>
        <v/>
      </c>
      <c r="Y396" s="55" t="str">
        <f>IF(ISBLANK('Prediction Log'!$N396), "",IF('Prediction Log'!$J396='Prediction Log'!$M396, "Y", "N"))</f>
        <v/>
      </c>
      <c r="Z396" s="54" t="str">
        <f>IF(ISBLANK('Prediction Log'!$N396), "",IF('Prediction Log'!$I396&lt;&gt;'Prediction Log'!$M396, "N",IF(AND('Prediction Log'!$E396&gt;0, 'Prediction Log'!$P396&gt;'Prediction Log'!$E396, 'Prediction Log'!$I396='Prediction Log'!$C396), "Y", IF(AND('Prediction Log'!$E396&lt;0, 'Prediction Log'!$P396&lt;'Prediction Log'!$E396,'Prediction Log'!$I396='Prediction Log'!$B396 ), "Y", IF('Prediction Log'!$P396='Prediction Log'!$E396, "PUSH", "N")))))</f>
        <v/>
      </c>
      <c r="AA396" s="54" t="str">
        <f>IF(ISBLANK('Prediction Log'!$N396), "",IF(AND('Prediction Log'!$W396="Y", 'Prediction Log'!$X396="Y"), "Y", "N"))</f>
        <v/>
      </c>
      <c r="AB396" s="53" t="str">
        <f>IF(ISBLANK('Prediction Log'!$N396), "",IF('Prediction Log'!$D396&gt;0, 'Prediction Log'!$P396-'Prediction Log'!$D396, IF('Prediction Log'!$D396&lt;0, -'Prediction Log'!$P396+'Prediction Log'!$D396, "NA")))</f>
        <v/>
      </c>
      <c r="AC396" s="53" t="str">
        <f>IF(ISBLANK('Prediction Log'!$N396), "",ABS('Prediction Log'!$AB396))</f>
        <v/>
      </c>
      <c r="AD396" s="54" t="str">
        <f>IF(ISBLANK('Prediction Log'!$N396), "",IF('Prediction Log'!$E396&gt;0, 'Prediction Log'!$P396-'Prediction Log'!$E396, IF('Prediction Log'!$E396&lt;0, -'Prediction Log'!$P396+'Prediction Log'!$E396, "NA")))</f>
        <v/>
      </c>
      <c r="AE396" s="54" t="str">
        <f>IF(ISBLANK('Prediction Log'!$N396), "",ABS('Prediction Log'!$AD396))</f>
        <v/>
      </c>
    </row>
    <row r="397" spans="1:31" x14ac:dyDescent="0.45">
      <c r="A397" s="56" t="str">
        <f>IF(ISBLANK(Games!$B397), "",Games!A397)</f>
        <v/>
      </c>
      <c r="B397" s="56" t="str">
        <f>IF(ISBLANK(Games!$B397), "",Games!B397)</f>
        <v/>
      </c>
      <c r="C397" s="56" t="str">
        <f>IF(ISBLANK(Games!$B397), "",Games!C397)</f>
        <v/>
      </c>
      <c r="D397" s="57" t="str">
        <f>IF(ISBLANK(Games!$B397), "",Games!D397)</f>
        <v/>
      </c>
      <c r="E397" s="57" t="str">
        <f>IF(ISBLANK(Games!$B397), "",Games!E397)</f>
        <v/>
      </c>
      <c r="F397" s="45">
        <f>'Calc - Win Probability'!N397</f>
        <v>0</v>
      </c>
      <c r="G397" s="23" t="str">
        <f>Games!H397</f>
        <v/>
      </c>
      <c r="H397" s="46" t="str">
        <f>IF(ISBLANK(Games!B397), "", IF('Prediction Log'!$D397&lt;0, 'Prediction Log'!$B397, 'Prediction Log'!$C397))</f>
        <v/>
      </c>
      <c r="I397" s="47" t="str">
        <f>IF(ISBLANK(Games!$B397), "",Games!F397)</f>
        <v/>
      </c>
      <c r="J397" s="47" t="str">
        <f>IF('Prediction Log'!$F397&gt;0.5, 'Prediction Log'!$B397, IF('Prediction Log'!$F397&lt;0.5, 'Prediction Log'!$C397, "PICK"))</f>
        <v/>
      </c>
      <c r="K397" s="48" t="str">
        <f>IF(ISBLANK(Games!B397), "",IF('Prediction Log'!$J397='Prediction Log'!$B397, 'Prediction Log'!$F397, 1-'Prediction Log'!$F397))</f>
        <v/>
      </c>
      <c r="L397" s="49" t="str">
        <f>IF(ISBLANK(Games!$B397), "",Games!I397)</f>
        <v/>
      </c>
      <c r="M397" s="60" t="str">
        <f>IF(ISBLANK(Table3[[#This Row],[Home Final]]), "",IF(Table3[[#This Row],[Home Final]]&gt;Table3[[#This Row],[Away Final]],Table3[[#This Row],[Home]],Table3[[#This Row],[Away]]))</f>
        <v/>
      </c>
      <c r="N397" s="50"/>
      <c r="O397" s="50"/>
      <c r="P397" s="21" t="str">
        <f>IF(ISBLANK('Prediction Log'!$N397), "",'Prediction Log'!$O397-'Prediction Log'!$N397)</f>
        <v/>
      </c>
      <c r="Q397" s="51" t="str">
        <f>IF(ISBLANK('Prediction Log'!$N397), "",IF('Prediction Log'!$M397&lt;&gt;'Prediction Log'!$H397, "Y", IF(AND('Prediction Log'!$M397='Prediction Log'!$H397, ABS((-1*'Prediction Log'!$P397))&gt;ABS('Prediction Log'!$D397)), "Y", IF('Prediction Log'!$D397='Prediction Log'!$P397, "PUSH", "N"))))</f>
        <v/>
      </c>
      <c r="R397" s="52" t="str">
        <f>IF(ISBLANK('Prediction Log'!$N397), "",IF('Prediction Log'!$P397&lt;'Prediction Log'!$D397, "Y", IF('Prediction Log'!$P397='Prediction Log'!$D397, "PUSH", "N")))</f>
        <v/>
      </c>
      <c r="S397" s="52" t="str">
        <f>IF(ISBLANK('Prediction Log'!$N397), "",IF('Prediction Log'!$P397&lt;'Prediction Log'!$E397, "Y", IF('Prediction Log'!$P397='Prediction Log'!$E397, "PUSH", "N")))</f>
        <v/>
      </c>
      <c r="T397" s="53" t="str">
        <f>IF(ISBLANK('Prediction Log'!$N397),"",IF('Prediction Log'!$M397='Prediction Log'!$H397, "Y", "N"))</f>
        <v/>
      </c>
      <c r="U397" s="53" t="str">
        <f>Table3[[#This Row],[Home Team Covered Market]]</f>
        <v/>
      </c>
      <c r="V397" s="53" t="str">
        <f>IF(ISBLANK('Prediction Log'!$N397), "",IF(AND('Prediction Log'!$T397="Y", 'Prediction Log'!$U397="Y"), "Y", "N"))</f>
        <v/>
      </c>
      <c r="W397" s="54" t="str">
        <f>IF(ISBLANK('Prediction Log'!$N397),"",IF('Prediction Log'!$M397='Prediction Log'!$I397, "Y", "N"))</f>
        <v/>
      </c>
      <c r="X397" s="54" t="str">
        <f>IF(ISBLANK('Prediction Log'!$N397), "", IF(Table3[[#This Row],[Home Team Covered Market]]=Games!H397, "Y", "N"))</f>
        <v/>
      </c>
      <c r="Y397" s="55" t="str">
        <f>IF(ISBLANK('Prediction Log'!$N397), "",IF('Prediction Log'!$J397='Prediction Log'!$M397, "Y", "N"))</f>
        <v/>
      </c>
      <c r="Z397" s="54" t="str">
        <f>IF(ISBLANK('Prediction Log'!$N397), "",IF('Prediction Log'!$I397&lt;&gt;'Prediction Log'!$M397, "N",IF(AND('Prediction Log'!$E397&gt;0, 'Prediction Log'!$P397&gt;'Prediction Log'!$E397, 'Prediction Log'!$I397='Prediction Log'!$C397), "Y", IF(AND('Prediction Log'!$E397&lt;0, 'Prediction Log'!$P397&lt;'Prediction Log'!$E397,'Prediction Log'!$I397='Prediction Log'!$B397 ), "Y", IF('Prediction Log'!$P397='Prediction Log'!$E397, "PUSH", "N")))))</f>
        <v/>
      </c>
      <c r="AA397" s="54" t="str">
        <f>IF(ISBLANK('Prediction Log'!$N397), "",IF(AND('Prediction Log'!$W397="Y", 'Prediction Log'!$X397="Y"), "Y", "N"))</f>
        <v/>
      </c>
      <c r="AB397" s="53" t="str">
        <f>IF(ISBLANK('Prediction Log'!$N397), "",IF('Prediction Log'!$D397&gt;0, 'Prediction Log'!$P397-'Prediction Log'!$D397, IF('Prediction Log'!$D397&lt;0, -'Prediction Log'!$P397+'Prediction Log'!$D397, "NA")))</f>
        <v/>
      </c>
      <c r="AC397" s="53" t="str">
        <f>IF(ISBLANK('Prediction Log'!$N397), "",ABS('Prediction Log'!$AB397))</f>
        <v/>
      </c>
      <c r="AD397" s="54" t="str">
        <f>IF(ISBLANK('Prediction Log'!$N397), "",IF('Prediction Log'!$E397&gt;0, 'Prediction Log'!$P397-'Prediction Log'!$E397, IF('Prediction Log'!$E397&lt;0, -'Prediction Log'!$P397+'Prediction Log'!$E397, "NA")))</f>
        <v/>
      </c>
      <c r="AE397" s="54" t="str">
        <f>IF(ISBLANK('Prediction Log'!$N397), "",ABS('Prediction Log'!$AD397))</f>
        <v/>
      </c>
    </row>
    <row r="398" spans="1:31" x14ac:dyDescent="0.45">
      <c r="A398" s="43" t="str">
        <f>IF(ISBLANK(Games!$B398), "",Games!A398)</f>
        <v/>
      </c>
      <c r="B398" s="43" t="str">
        <f>IF(ISBLANK(Games!$B398), "",Games!B398)</f>
        <v/>
      </c>
      <c r="C398" s="43" t="str">
        <f>IF(ISBLANK(Games!$B398), "",Games!C398)</f>
        <v/>
      </c>
      <c r="D398" s="44" t="str">
        <f>IF(ISBLANK(Games!$B398), "",Games!D398)</f>
        <v/>
      </c>
      <c r="E398" s="44" t="str">
        <f>IF(ISBLANK(Games!$B398), "",Games!E398)</f>
        <v/>
      </c>
      <c r="F398" s="45">
        <f>'Calc - Win Probability'!N398</f>
        <v>0</v>
      </c>
      <c r="G398" s="23" t="str">
        <f>Games!H398</f>
        <v/>
      </c>
      <c r="H398" s="46" t="str">
        <f>IF(ISBLANK(Games!B398), "", IF('Prediction Log'!$D398&lt;0, 'Prediction Log'!$B398, 'Prediction Log'!$C398))</f>
        <v/>
      </c>
      <c r="I398" s="47" t="str">
        <f>IF(ISBLANK(Games!$B398), "",Games!F398)</f>
        <v/>
      </c>
      <c r="J398" s="47" t="str">
        <f>IF('Prediction Log'!$F398&gt;0.5, 'Prediction Log'!$B398, IF('Prediction Log'!$F398&lt;0.5, 'Prediction Log'!$C398, "PICK"))</f>
        <v/>
      </c>
      <c r="K398" s="48" t="str">
        <f>IF(ISBLANK(Games!B398), "",IF('Prediction Log'!$J398='Prediction Log'!$B398, 'Prediction Log'!$F398, 1-'Prediction Log'!$F398))</f>
        <v/>
      </c>
      <c r="L398" s="49" t="str">
        <f>IF(ISBLANK(Games!$B398), "",Games!I398)</f>
        <v/>
      </c>
      <c r="M398" s="60" t="str">
        <f>IF(ISBLANK(Table3[[#This Row],[Home Final]]), "",IF(Table3[[#This Row],[Home Final]]&gt;Table3[[#This Row],[Away Final]],Table3[[#This Row],[Home]],Table3[[#This Row],[Away]]))</f>
        <v/>
      </c>
      <c r="N398" s="50"/>
      <c r="O398" s="50"/>
      <c r="P398" s="21" t="str">
        <f>IF(ISBLANK('Prediction Log'!$N398), "",'Prediction Log'!$O398-'Prediction Log'!$N398)</f>
        <v/>
      </c>
      <c r="Q398" s="51" t="str">
        <f>IF(ISBLANK('Prediction Log'!$N398), "",IF('Prediction Log'!$M398&lt;&gt;'Prediction Log'!$H398, "Y", IF(AND('Prediction Log'!$M398='Prediction Log'!$H398, ABS((-1*'Prediction Log'!$P398))&gt;ABS('Prediction Log'!$D398)), "Y", IF('Prediction Log'!$D398='Prediction Log'!$P398, "PUSH", "N"))))</f>
        <v/>
      </c>
      <c r="R398" s="52" t="str">
        <f>IF(ISBLANK('Prediction Log'!$N398), "",IF('Prediction Log'!$P398&lt;'Prediction Log'!$D398, "Y", IF('Prediction Log'!$P398='Prediction Log'!$D398, "PUSH", "N")))</f>
        <v/>
      </c>
      <c r="S398" s="52" t="str">
        <f>IF(ISBLANK('Prediction Log'!$N398), "",IF('Prediction Log'!$P398&lt;'Prediction Log'!$E398, "Y", IF('Prediction Log'!$P398='Prediction Log'!$E398, "PUSH", "N")))</f>
        <v/>
      </c>
      <c r="T398" s="53" t="str">
        <f>IF(ISBLANK('Prediction Log'!$N398),"",IF('Prediction Log'!$M398='Prediction Log'!$H398, "Y", "N"))</f>
        <v/>
      </c>
      <c r="U398" s="53" t="str">
        <f>Table3[[#This Row],[Home Team Covered Market]]</f>
        <v/>
      </c>
      <c r="V398" s="53" t="str">
        <f>IF(ISBLANK('Prediction Log'!$N398), "",IF(AND('Prediction Log'!$T398="Y", 'Prediction Log'!$U398="Y"), "Y", "N"))</f>
        <v/>
      </c>
      <c r="W398" s="54" t="str">
        <f>IF(ISBLANK('Prediction Log'!$N398),"",IF('Prediction Log'!$M398='Prediction Log'!$I398, "Y", "N"))</f>
        <v/>
      </c>
      <c r="X398" s="54" t="str">
        <f>IF(ISBLANK('Prediction Log'!$N398), "", IF(Table3[[#This Row],[Home Team Covered Market]]=Games!H398, "Y", "N"))</f>
        <v/>
      </c>
      <c r="Y398" s="55" t="str">
        <f>IF(ISBLANK('Prediction Log'!$N398), "",IF('Prediction Log'!$J398='Prediction Log'!$M398, "Y", "N"))</f>
        <v/>
      </c>
      <c r="Z398" s="54" t="str">
        <f>IF(ISBLANK('Prediction Log'!$N398), "",IF('Prediction Log'!$I398&lt;&gt;'Prediction Log'!$M398, "N",IF(AND('Prediction Log'!$E398&gt;0, 'Prediction Log'!$P398&gt;'Prediction Log'!$E398, 'Prediction Log'!$I398='Prediction Log'!$C398), "Y", IF(AND('Prediction Log'!$E398&lt;0, 'Prediction Log'!$P398&lt;'Prediction Log'!$E398,'Prediction Log'!$I398='Prediction Log'!$B398 ), "Y", IF('Prediction Log'!$P398='Prediction Log'!$E398, "PUSH", "N")))))</f>
        <v/>
      </c>
      <c r="AA398" s="54" t="str">
        <f>IF(ISBLANK('Prediction Log'!$N398), "",IF(AND('Prediction Log'!$W398="Y", 'Prediction Log'!$X398="Y"), "Y", "N"))</f>
        <v/>
      </c>
      <c r="AB398" s="53" t="str">
        <f>IF(ISBLANK('Prediction Log'!$N398), "",IF('Prediction Log'!$D398&gt;0, 'Prediction Log'!$P398-'Prediction Log'!$D398, IF('Prediction Log'!$D398&lt;0, -'Prediction Log'!$P398+'Prediction Log'!$D398, "NA")))</f>
        <v/>
      </c>
      <c r="AC398" s="53" t="str">
        <f>IF(ISBLANK('Prediction Log'!$N398), "",ABS('Prediction Log'!$AB398))</f>
        <v/>
      </c>
      <c r="AD398" s="54" t="str">
        <f>IF(ISBLANK('Prediction Log'!$N398), "",IF('Prediction Log'!$E398&gt;0, 'Prediction Log'!$P398-'Prediction Log'!$E398, IF('Prediction Log'!$E398&lt;0, -'Prediction Log'!$P398+'Prediction Log'!$E398, "NA")))</f>
        <v/>
      </c>
      <c r="AE398" s="54" t="str">
        <f>IF(ISBLANK('Prediction Log'!$N398), "",ABS('Prediction Log'!$AD398))</f>
        <v/>
      </c>
    </row>
    <row r="399" spans="1:31" x14ac:dyDescent="0.45">
      <c r="A399" s="56" t="str">
        <f>IF(ISBLANK(Games!$B399), "",Games!A399)</f>
        <v/>
      </c>
      <c r="B399" s="56" t="str">
        <f>IF(ISBLANK(Games!$B399), "",Games!B399)</f>
        <v/>
      </c>
      <c r="C399" s="56" t="str">
        <f>IF(ISBLANK(Games!$B399), "",Games!C399)</f>
        <v/>
      </c>
      <c r="D399" s="57" t="str">
        <f>IF(ISBLANK(Games!$B399), "",Games!D399)</f>
        <v/>
      </c>
      <c r="E399" s="57" t="str">
        <f>IF(ISBLANK(Games!$B399), "",Games!E399)</f>
        <v/>
      </c>
      <c r="F399" s="45">
        <f>'Calc - Win Probability'!N399</f>
        <v>0</v>
      </c>
      <c r="G399" s="23" t="str">
        <f>Games!H399</f>
        <v/>
      </c>
      <c r="H399" s="46" t="str">
        <f>IF(ISBLANK(Games!B399), "", IF('Prediction Log'!$D399&lt;0, 'Prediction Log'!$B399, 'Prediction Log'!$C399))</f>
        <v/>
      </c>
      <c r="I399" s="47" t="str">
        <f>IF(ISBLANK(Games!$B399), "",Games!F399)</f>
        <v/>
      </c>
      <c r="J399" s="47" t="str">
        <f>IF('Prediction Log'!$F399&gt;0.5, 'Prediction Log'!$B399, IF('Prediction Log'!$F399&lt;0.5, 'Prediction Log'!$C399, "PICK"))</f>
        <v/>
      </c>
      <c r="K399" s="48" t="str">
        <f>IF(ISBLANK(Games!B399), "",IF('Prediction Log'!$J399='Prediction Log'!$B399, 'Prediction Log'!$F399, 1-'Prediction Log'!$F399))</f>
        <v/>
      </c>
      <c r="L399" s="49" t="str">
        <f>IF(ISBLANK(Games!$B399), "",Games!I399)</f>
        <v/>
      </c>
      <c r="M399" s="60" t="str">
        <f>IF(ISBLANK(Table3[[#This Row],[Home Final]]), "",IF(Table3[[#This Row],[Home Final]]&gt;Table3[[#This Row],[Away Final]],Table3[[#This Row],[Home]],Table3[[#This Row],[Away]]))</f>
        <v/>
      </c>
      <c r="N399" s="50"/>
      <c r="O399" s="50"/>
      <c r="P399" s="21" t="str">
        <f>IF(ISBLANK('Prediction Log'!$N399), "",'Prediction Log'!$O399-'Prediction Log'!$N399)</f>
        <v/>
      </c>
      <c r="Q399" s="51" t="str">
        <f>IF(ISBLANK('Prediction Log'!$N399), "",IF('Prediction Log'!$M399&lt;&gt;'Prediction Log'!$H399, "Y", IF(AND('Prediction Log'!$M399='Prediction Log'!$H399, ABS((-1*'Prediction Log'!$P399))&gt;ABS('Prediction Log'!$D399)), "Y", IF('Prediction Log'!$D399='Prediction Log'!$P399, "PUSH", "N"))))</f>
        <v/>
      </c>
      <c r="R399" s="52" t="str">
        <f>IF(ISBLANK('Prediction Log'!$N399), "",IF('Prediction Log'!$P399&lt;'Prediction Log'!$D399, "Y", IF('Prediction Log'!$P399='Prediction Log'!$D399, "PUSH", "N")))</f>
        <v/>
      </c>
      <c r="S399" s="52" t="str">
        <f>IF(ISBLANK('Prediction Log'!$N399), "",IF('Prediction Log'!$P399&lt;'Prediction Log'!$E399, "Y", IF('Prediction Log'!$P399='Prediction Log'!$E399, "PUSH", "N")))</f>
        <v/>
      </c>
      <c r="T399" s="53" t="str">
        <f>IF(ISBLANK('Prediction Log'!$N399),"",IF('Prediction Log'!$M399='Prediction Log'!$H399, "Y", "N"))</f>
        <v/>
      </c>
      <c r="U399" s="53" t="str">
        <f>Table3[[#This Row],[Home Team Covered Market]]</f>
        <v/>
      </c>
      <c r="V399" s="53" t="str">
        <f>IF(ISBLANK('Prediction Log'!$N399), "",IF(AND('Prediction Log'!$T399="Y", 'Prediction Log'!$U399="Y"), "Y", "N"))</f>
        <v/>
      </c>
      <c r="W399" s="54" t="str">
        <f>IF(ISBLANK('Prediction Log'!$N399),"",IF('Prediction Log'!$M399='Prediction Log'!$I399, "Y", "N"))</f>
        <v/>
      </c>
      <c r="X399" s="54" t="str">
        <f>IF(ISBLANK('Prediction Log'!$N399), "", IF(Table3[[#This Row],[Home Team Covered Market]]=Games!H399, "Y", "N"))</f>
        <v/>
      </c>
      <c r="Y399" s="55" t="str">
        <f>IF(ISBLANK('Prediction Log'!$N399), "",IF('Prediction Log'!$J399='Prediction Log'!$M399, "Y", "N"))</f>
        <v/>
      </c>
      <c r="Z399" s="54" t="str">
        <f>IF(ISBLANK('Prediction Log'!$N399), "",IF('Prediction Log'!$I399&lt;&gt;'Prediction Log'!$M399, "N",IF(AND('Prediction Log'!$E399&gt;0, 'Prediction Log'!$P399&gt;'Prediction Log'!$E399, 'Prediction Log'!$I399='Prediction Log'!$C399), "Y", IF(AND('Prediction Log'!$E399&lt;0, 'Prediction Log'!$P399&lt;'Prediction Log'!$E399,'Prediction Log'!$I399='Prediction Log'!$B399 ), "Y", IF('Prediction Log'!$P399='Prediction Log'!$E399, "PUSH", "N")))))</f>
        <v/>
      </c>
      <c r="AA399" s="54" t="str">
        <f>IF(ISBLANK('Prediction Log'!$N399), "",IF(AND('Prediction Log'!$W399="Y", 'Prediction Log'!$X399="Y"), "Y", "N"))</f>
        <v/>
      </c>
      <c r="AB399" s="53" t="str">
        <f>IF(ISBLANK('Prediction Log'!$N399), "",IF('Prediction Log'!$D399&gt;0, 'Prediction Log'!$P399-'Prediction Log'!$D399, IF('Prediction Log'!$D399&lt;0, -'Prediction Log'!$P399+'Prediction Log'!$D399, "NA")))</f>
        <v/>
      </c>
      <c r="AC399" s="53" t="str">
        <f>IF(ISBLANK('Prediction Log'!$N399), "",ABS('Prediction Log'!$AB399))</f>
        <v/>
      </c>
      <c r="AD399" s="54" t="str">
        <f>IF(ISBLANK('Prediction Log'!$N399), "",IF('Prediction Log'!$E399&gt;0, 'Prediction Log'!$P399-'Prediction Log'!$E399, IF('Prediction Log'!$E399&lt;0, -'Prediction Log'!$P399+'Prediction Log'!$E399, "NA")))</f>
        <v/>
      </c>
      <c r="AE399" s="54" t="str">
        <f>IF(ISBLANK('Prediction Log'!$N399), "",ABS('Prediction Log'!$AD399))</f>
        <v/>
      </c>
    </row>
    <row r="400" spans="1:31" x14ac:dyDescent="0.45">
      <c r="A400" s="43" t="str">
        <f>IF(ISBLANK(Games!$B400), "",Games!A400)</f>
        <v/>
      </c>
      <c r="B400" s="43" t="str">
        <f>IF(ISBLANK(Games!$B400), "",Games!B400)</f>
        <v/>
      </c>
      <c r="C400" s="43" t="str">
        <f>IF(ISBLANK(Games!$B400), "",Games!C400)</f>
        <v/>
      </c>
      <c r="D400" s="44" t="str">
        <f>IF(ISBLANK(Games!$B400), "",Games!D400)</f>
        <v/>
      </c>
      <c r="E400" s="44" t="str">
        <f>IF(ISBLANK(Games!$B400), "",Games!E400)</f>
        <v/>
      </c>
      <c r="F400" s="45">
        <f>'Calc - Win Probability'!N400</f>
        <v>0</v>
      </c>
      <c r="G400" s="23" t="str">
        <f>Games!H400</f>
        <v/>
      </c>
      <c r="H400" s="46" t="str">
        <f>IF(ISBLANK(Games!B400), "", IF('Prediction Log'!$D400&lt;0, 'Prediction Log'!$B400, 'Prediction Log'!$C400))</f>
        <v/>
      </c>
      <c r="I400" s="47" t="str">
        <f>IF(ISBLANK(Games!$B400), "",Games!F400)</f>
        <v/>
      </c>
      <c r="J400" s="47" t="str">
        <f>IF('Prediction Log'!$F400&gt;0.5, 'Prediction Log'!$B400, IF('Prediction Log'!$F400&lt;0.5, 'Prediction Log'!$C400, "PICK"))</f>
        <v/>
      </c>
      <c r="K400" s="48" t="str">
        <f>IF(ISBLANK(Games!B400), "",IF('Prediction Log'!$J400='Prediction Log'!$B400, 'Prediction Log'!$F400, 1-'Prediction Log'!$F400))</f>
        <v/>
      </c>
      <c r="L400" s="49" t="str">
        <f>IF(ISBLANK(Games!$B400), "",Games!I400)</f>
        <v/>
      </c>
      <c r="M400" s="60" t="str">
        <f>IF(ISBLANK(Table3[[#This Row],[Home Final]]), "",IF(Table3[[#This Row],[Home Final]]&gt;Table3[[#This Row],[Away Final]],Table3[[#This Row],[Home]],Table3[[#This Row],[Away]]))</f>
        <v/>
      </c>
      <c r="N400" s="50"/>
      <c r="O400" s="50"/>
      <c r="P400" s="21" t="str">
        <f>IF(ISBLANK('Prediction Log'!$N400), "",'Prediction Log'!$O400-'Prediction Log'!$N400)</f>
        <v/>
      </c>
      <c r="Q400" s="51" t="str">
        <f>IF(ISBLANK('Prediction Log'!$N400), "",IF('Prediction Log'!$M400&lt;&gt;'Prediction Log'!$H400, "Y", IF(AND('Prediction Log'!$M400='Prediction Log'!$H400, ABS((-1*'Prediction Log'!$P400))&gt;ABS('Prediction Log'!$D400)), "Y", IF('Prediction Log'!$D400='Prediction Log'!$P400, "PUSH", "N"))))</f>
        <v/>
      </c>
      <c r="R400" s="52" t="str">
        <f>IF(ISBLANK('Prediction Log'!$N400), "",IF('Prediction Log'!$P400&lt;'Prediction Log'!$D400, "Y", IF('Prediction Log'!$P400='Prediction Log'!$D400, "PUSH", "N")))</f>
        <v/>
      </c>
      <c r="S400" s="52" t="str">
        <f>IF(ISBLANK('Prediction Log'!$N400), "",IF('Prediction Log'!$P400&lt;'Prediction Log'!$E400, "Y", IF('Prediction Log'!$P400='Prediction Log'!$E400, "PUSH", "N")))</f>
        <v/>
      </c>
      <c r="T400" s="53" t="str">
        <f>IF(ISBLANK('Prediction Log'!$N400),"",IF('Prediction Log'!$M400='Prediction Log'!$H400, "Y", "N"))</f>
        <v/>
      </c>
      <c r="U400" s="53" t="str">
        <f>Table3[[#This Row],[Home Team Covered Market]]</f>
        <v/>
      </c>
      <c r="V400" s="53" t="str">
        <f>IF(ISBLANK('Prediction Log'!$N400), "",IF(AND('Prediction Log'!$T400="Y", 'Prediction Log'!$U400="Y"), "Y", "N"))</f>
        <v/>
      </c>
      <c r="W400" s="54" t="str">
        <f>IF(ISBLANK('Prediction Log'!$N400),"",IF('Prediction Log'!$M400='Prediction Log'!$I400, "Y", "N"))</f>
        <v/>
      </c>
      <c r="X400" s="54" t="str">
        <f>IF(ISBLANK('Prediction Log'!$N400), "", IF(Table3[[#This Row],[Home Team Covered Market]]=Games!H400, "Y", "N"))</f>
        <v/>
      </c>
      <c r="Y400" s="55" t="str">
        <f>IF(ISBLANK('Prediction Log'!$N400), "",IF('Prediction Log'!$J400='Prediction Log'!$M400, "Y", "N"))</f>
        <v/>
      </c>
      <c r="Z400" s="54" t="str">
        <f>IF(ISBLANK('Prediction Log'!$N400), "",IF('Prediction Log'!$I400&lt;&gt;'Prediction Log'!$M400, "N",IF(AND('Prediction Log'!$E400&gt;0, 'Prediction Log'!$P400&gt;'Prediction Log'!$E400, 'Prediction Log'!$I400='Prediction Log'!$C400), "Y", IF(AND('Prediction Log'!$E400&lt;0, 'Prediction Log'!$P400&lt;'Prediction Log'!$E400,'Prediction Log'!$I400='Prediction Log'!$B400 ), "Y", IF('Prediction Log'!$P400='Prediction Log'!$E400, "PUSH", "N")))))</f>
        <v/>
      </c>
      <c r="AA400" s="54" t="str">
        <f>IF(ISBLANK('Prediction Log'!$N400), "",IF(AND('Prediction Log'!$W400="Y", 'Prediction Log'!$X400="Y"), "Y", "N"))</f>
        <v/>
      </c>
      <c r="AB400" s="53" t="str">
        <f>IF(ISBLANK('Prediction Log'!$N400), "",IF('Prediction Log'!$D400&gt;0, 'Prediction Log'!$P400-'Prediction Log'!$D400, IF('Prediction Log'!$D400&lt;0, -'Prediction Log'!$P400+'Prediction Log'!$D400, "NA")))</f>
        <v/>
      </c>
      <c r="AC400" s="53" t="str">
        <f>IF(ISBLANK('Prediction Log'!$N400), "",ABS('Prediction Log'!$AB400))</f>
        <v/>
      </c>
      <c r="AD400" s="54" t="str">
        <f>IF(ISBLANK('Prediction Log'!$N400), "",IF('Prediction Log'!$E400&gt;0, 'Prediction Log'!$P400-'Prediction Log'!$E400, IF('Prediction Log'!$E400&lt;0, -'Prediction Log'!$P400+'Prediction Log'!$E400, "NA")))</f>
        <v/>
      </c>
      <c r="AE400" s="54" t="str">
        <f>IF(ISBLANK('Prediction Log'!$N400), "",ABS('Prediction Log'!$AD400))</f>
        <v/>
      </c>
    </row>
    <row r="401" spans="1:31" x14ac:dyDescent="0.45">
      <c r="A401" s="56" t="str">
        <f>IF(ISBLANK(Games!$B401), "",Games!A401)</f>
        <v/>
      </c>
      <c r="B401" s="56" t="str">
        <f>IF(ISBLANK(Games!$B401), "",Games!B401)</f>
        <v/>
      </c>
      <c r="C401" s="56" t="str">
        <f>IF(ISBLANK(Games!$B401), "",Games!C401)</f>
        <v/>
      </c>
      <c r="D401" s="57" t="str">
        <f>IF(ISBLANK(Games!$B401), "",Games!D401)</f>
        <v/>
      </c>
      <c r="E401" s="57" t="str">
        <f>IF(ISBLANK(Games!$B401), "",Games!E401)</f>
        <v/>
      </c>
      <c r="F401" s="45">
        <f>'Calc - Win Probability'!N401</f>
        <v>0</v>
      </c>
      <c r="G401" s="23" t="str">
        <f>Games!H401</f>
        <v/>
      </c>
      <c r="H401" s="46" t="str">
        <f>IF(ISBLANK(Games!B401), "", IF('Prediction Log'!$D401&lt;0, 'Prediction Log'!$B401, 'Prediction Log'!$C401))</f>
        <v/>
      </c>
      <c r="I401" s="47" t="str">
        <f>IF(ISBLANK(Games!$B401), "",Games!F401)</f>
        <v/>
      </c>
      <c r="J401" s="47" t="str">
        <f>IF('Prediction Log'!$F401&gt;0.5, 'Prediction Log'!$B401, IF('Prediction Log'!$F401&lt;0.5, 'Prediction Log'!$C401, "PICK"))</f>
        <v/>
      </c>
      <c r="K401" s="48" t="str">
        <f>IF(ISBLANK(Games!B401), "",IF('Prediction Log'!$J401='Prediction Log'!$B401, 'Prediction Log'!$F401, 1-'Prediction Log'!$F401))</f>
        <v/>
      </c>
      <c r="L401" s="49" t="str">
        <f>IF(ISBLANK(Games!$B401), "",Games!I401)</f>
        <v/>
      </c>
      <c r="M401" s="60" t="str">
        <f>IF(ISBLANK(Table3[[#This Row],[Home Final]]), "",IF(Table3[[#This Row],[Home Final]]&gt;Table3[[#This Row],[Away Final]],Table3[[#This Row],[Home]],Table3[[#This Row],[Away]]))</f>
        <v/>
      </c>
      <c r="N401" s="50"/>
      <c r="O401" s="50"/>
      <c r="P401" s="21" t="str">
        <f>IF(ISBLANK('Prediction Log'!$N401), "",'Prediction Log'!$O401-'Prediction Log'!$N401)</f>
        <v/>
      </c>
      <c r="Q401" s="51" t="str">
        <f>IF(ISBLANK('Prediction Log'!$N401), "",IF('Prediction Log'!$M401&lt;&gt;'Prediction Log'!$H401, "Y", IF(AND('Prediction Log'!$M401='Prediction Log'!$H401, ABS((-1*'Prediction Log'!$P401))&gt;ABS('Prediction Log'!$D401)), "Y", IF('Prediction Log'!$D401='Prediction Log'!$P401, "PUSH", "N"))))</f>
        <v/>
      </c>
      <c r="R401" s="52" t="str">
        <f>IF(ISBLANK('Prediction Log'!$N401), "",IF('Prediction Log'!$P401&lt;'Prediction Log'!$D401, "Y", IF('Prediction Log'!$P401='Prediction Log'!$D401, "PUSH", "N")))</f>
        <v/>
      </c>
      <c r="S401" s="52" t="str">
        <f>IF(ISBLANK('Prediction Log'!$N401), "",IF('Prediction Log'!$P401&lt;'Prediction Log'!$E401, "Y", IF('Prediction Log'!$P401='Prediction Log'!$E401, "PUSH", "N")))</f>
        <v/>
      </c>
      <c r="T401" s="53" t="str">
        <f>IF(ISBLANK('Prediction Log'!$N401),"",IF('Prediction Log'!$M401='Prediction Log'!$H401, "Y", "N"))</f>
        <v/>
      </c>
      <c r="U401" s="53" t="str">
        <f>Table3[[#This Row],[Home Team Covered Market]]</f>
        <v/>
      </c>
      <c r="V401" s="53" t="str">
        <f>IF(ISBLANK('Prediction Log'!$N401), "",IF(AND('Prediction Log'!$T401="Y", 'Prediction Log'!$U401="Y"), "Y", "N"))</f>
        <v/>
      </c>
      <c r="W401" s="54" t="str">
        <f>IF(ISBLANK('Prediction Log'!$N401),"",IF('Prediction Log'!$M401='Prediction Log'!$I401, "Y", "N"))</f>
        <v/>
      </c>
      <c r="X401" s="54" t="str">
        <f>IF(ISBLANK('Prediction Log'!$N401), "", IF(Table3[[#This Row],[Home Team Covered Market]]=Games!H401, "Y", "N"))</f>
        <v/>
      </c>
      <c r="Y401" s="55" t="str">
        <f>IF(ISBLANK('Prediction Log'!$N401), "",IF('Prediction Log'!$J401='Prediction Log'!$M401, "Y", "N"))</f>
        <v/>
      </c>
      <c r="Z401" s="54" t="str">
        <f>IF(ISBLANK('Prediction Log'!$N401), "",IF('Prediction Log'!$I401&lt;&gt;'Prediction Log'!$M401, "N",IF(AND('Prediction Log'!$E401&gt;0, 'Prediction Log'!$P401&gt;'Prediction Log'!$E401, 'Prediction Log'!$I401='Prediction Log'!$C401), "Y", IF(AND('Prediction Log'!$E401&lt;0, 'Prediction Log'!$P401&lt;'Prediction Log'!$E401,'Prediction Log'!$I401='Prediction Log'!$B401 ), "Y", IF('Prediction Log'!$P401='Prediction Log'!$E401, "PUSH", "N")))))</f>
        <v/>
      </c>
      <c r="AA401" s="54" t="str">
        <f>IF(ISBLANK('Prediction Log'!$N401), "",IF(AND('Prediction Log'!$W401="Y", 'Prediction Log'!$X401="Y"), "Y", "N"))</f>
        <v/>
      </c>
      <c r="AB401" s="53" t="str">
        <f>IF(ISBLANK('Prediction Log'!$N401), "",IF('Prediction Log'!$D401&gt;0, 'Prediction Log'!$P401-'Prediction Log'!$D401, IF('Prediction Log'!$D401&lt;0, -'Prediction Log'!$P401+'Prediction Log'!$D401, "NA")))</f>
        <v/>
      </c>
      <c r="AC401" s="53" t="str">
        <f>IF(ISBLANK('Prediction Log'!$N401), "",ABS('Prediction Log'!$AB401))</f>
        <v/>
      </c>
      <c r="AD401" s="54" t="str">
        <f>IF(ISBLANK('Prediction Log'!$N401), "",IF('Prediction Log'!$E401&gt;0, 'Prediction Log'!$P401-'Prediction Log'!$E401, IF('Prediction Log'!$E401&lt;0, -'Prediction Log'!$P401+'Prediction Log'!$E401, "NA")))</f>
        <v/>
      </c>
      <c r="AE401" s="54" t="str">
        <f>IF(ISBLANK('Prediction Log'!$N401), "",ABS('Prediction Log'!$AD401))</f>
        <v/>
      </c>
    </row>
    <row r="402" spans="1:31" x14ac:dyDescent="0.45">
      <c r="A402" s="43" t="str">
        <f>IF(ISBLANK(Games!$B402), "",Games!A402)</f>
        <v/>
      </c>
      <c r="B402" s="43" t="str">
        <f>IF(ISBLANK(Games!$B402), "",Games!B402)</f>
        <v/>
      </c>
      <c r="C402" s="43" t="str">
        <f>IF(ISBLANK(Games!$B402), "",Games!C402)</f>
        <v/>
      </c>
      <c r="D402" s="44" t="str">
        <f>IF(ISBLANK(Games!$B402), "",Games!D402)</f>
        <v/>
      </c>
      <c r="E402" s="44" t="str">
        <f>IF(ISBLANK(Games!$B402), "",Games!E402)</f>
        <v/>
      </c>
      <c r="F402" s="45">
        <f>'Calc - Win Probability'!N402</f>
        <v>0</v>
      </c>
      <c r="G402" s="23" t="str">
        <f>Games!H402</f>
        <v/>
      </c>
      <c r="H402" s="46" t="str">
        <f>IF(ISBLANK(Games!B402), "", IF('Prediction Log'!$D402&lt;0, 'Prediction Log'!$B402, 'Prediction Log'!$C402))</f>
        <v/>
      </c>
      <c r="I402" s="47" t="str">
        <f>IF(ISBLANK(Games!$B402), "",Games!F402)</f>
        <v/>
      </c>
      <c r="J402" s="47" t="str">
        <f>IF('Prediction Log'!$F402&gt;0.5, 'Prediction Log'!$B402, IF('Prediction Log'!$F402&lt;0.5, 'Prediction Log'!$C402, "PICK"))</f>
        <v/>
      </c>
      <c r="K402" s="48" t="str">
        <f>IF(ISBLANK(Games!B402), "",IF('Prediction Log'!$J402='Prediction Log'!$B402, 'Prediction Log'!$F402, 1-'Prediction Log'!$F402))</f>
        <v/>
      </c>
      <c r="L402" s="49" t="str">
        <f>IF(ISBLANK(Games!$B402), "",Games!I402)</f>
        <v/>
      </c>
      <c r="M402" s="60" t="str">
        <f>IF(ISBLANK(Table3[[#This Row],[Home Final]]), "",IF(Table3[[#This Row],[Home Final]]&gt;Table3[[#This Row],[Away Final]],Table3[[#This Row],[Home]],Table3[[#This Row],[Away]]))</f>
        <v/>
      </c>
      <c r="N402" s="50"/>
      <c r="O402" s="50"/>
      <c r="P402" s="21" t="str">
        <f>IF(ISBLANK('Prediction Log'!$N402), "",'Prediction Log'!$O402-'Prediction Log'!$N402)</f>
        <v/>
      </c>
      <c r="Q402" s="51" t="str">
        <f>IF(ISBLANK('Prediction Log'!$N402), "",IF('Prediction Log'!$M402&lt;&gt;'Prediction Log'!$H402, "Y", IF(AND('Prediction Log'!$M402='Prediction Log'!$H402, ABS((-1*'Prediction Log'!$P402))&gt;ABS('Prediction Log'!$D402)), "Y", IF('Prediction Log'!$D402='Prediction Log'!$P402, "PUSH", "N"))))</f>
        <v/>
      </c>
      <c r="R402" s="52" t="str">
        <f>IF(ISBLANK('Prediction Log'!$N402), "",IF('Prediction Log'!$P402&lt;'Prediction Log'!$D402, "Y", IF('Prediction Log'!$P402='Prediction Log'!$D402, "PUSH", "N")))</f>
        <v/>
      </c>
      <c r="S402" s="52" t="str">
        <f>IF(ISBLANK('Prediction Log'!$N402), "",IF('Prediction Log'!$P402&lt;'Prediction Log'!$E402, "Y", IF('Prediction Log'!$P402='Prediction Log'!$E402, "PUSH", "N")))</f>
        <v/>
      </c>
      <c r="T402" s="53" t="str">
        <f>IF(ISBLANK('Prediction Log'!$N402),"",IF('Prediction Log'!$M402='Prediction Log'!$H402, "Y", "N"))</f>
        <v/>
      </c>
      <c r="U402" s="53" t="str">
        <f>Table3[[#This Row],[Home Team Covered Market]]</f>
        <v/>
      </c>
      <c r="V402" s="53" t="str">
        <f>IF(ISBLANK('Prediction Log'!$N402), "",IF(AND('Prediction Log'!$T402="Y", 'Prediction Log'!$U402="Y"), "Y", "N"))</f>
        <v/>
      </c>
      <c r="W402" s="54" t="str">
        <f>IF(ISBLANK('Prediction Log'!$N402),"",IF('Prediction Log'!$M402='Prediction Log'!$I402, "Y", "N"))</f>
        <v/>
      </c>
      <c r="X402" s="54" t="str">
        <f>IF(ISBLANK('Prediction Log'!$N402), "", IF(Table3[[#This Row],[Home Team Covered Market]]=Games!H402, "Y", "N"))</f>
        <v/>
      </c>
      <c r="Y402" s="55" t="str">
        <f>IF(ISBLANK('Prediction Log'!$N402), "",IF('Prediction Log'!$J402='Prediction Log'!$M402, "Y", "N"))</f>
        <v/>
      </c>
      <c r="Z402" s="54" t="str">
        <f>IF(ISBLANK('Prediction Log'!$N402), "",IF('Prediction Log'!$I402&lt;&gt;'Prediction Log'!$M402, "N",IF(AND('Prediction Log'!$E402&gt;0, 'Prediction Log'!$P402&gt;'Prediction Log'!$E402, 'Prediction Log'!$I402='Prediction Log'!$C402), "Y", IF(AND('Prediction Log'!$E402&lt;0, 'Prediction Log'!$P402&lt;'Prediction Log'!$E402,'Prediction Log'!$I402='Prediction Log'!$B402 ), "Y", IF('Prediction Log'!$P402='Prediction Log'!$E402, "PUSH", "N")))))</f>
        <v/>
      </c>
      <c r="AA402" s="54" t="str">
        <f>IF(ISBLANK('Prediction Log'!$N402), "",IF(AND('Prediction Log'!$W402="Y", 'Prediction Log'!$X402="Y"), "Y", "N"))</f>
        <v/>
      </c>
      <c r="AB402" s="53" t="str">
        <f>IF(ISBLANK('Prediction Log'!$N402), "",IF('Prediction Log'!$D402&gt;0, 'Prediction Log'!$P402-'Prediction Log'!$D402, IF('Prediction Log'!$D402&lt;0, -'Prediction Log'!$P402+'Prediction Log'!$D402, "NA")))</f>
        <v/>
      </c>
      <c r="AC402" s="53" t="str">
        <f>IF(ISBLANK('Prediction Log'!$N402), "",ABS('Prediction Log'!$AB402))</f>
        <v/>
      </c>
      <c r="AD402" s="54" t="str">
        <f>IF(ISBLANK('Prediction Log'!$N402), "",IF('Prediction Log'!$E402&gt;0, 'Prediction Log'!$P402-'Prediction Log'!$E402, IF('Prediction Log'!$E402&lt;0, -'Prediction Log'!$P402+'Prediction Log'!$E402, "NA")))</f>
        <v/>
      </c>
      <c r="AE402" s="54" t="str">
        <f>IF(ISBLANK('Prediction Log'!$N402), "",ABS('Prediction Log'!$AD402))</f>
        <v/>
      </c>
    </row>
    <row r="403" spans="1:31" x14ac:dyDescent="0.45">
      <c r="A403" s="56" t="str">
        <f>IF(ISBLANK(Games!$B403), "",Games!A403)</f>
        <v/>
      </c>
      <c r="B403" s="56" t="str">
        <f>IF(ISBLANK(Games!$B403), "",Games!B403)</f>
        <v/>
      </c>
      <c r="C403" s="56" t="str">
        <f>IF(ISBLANK(Games!$B403), "",Games!C403)</f>
        <v/>
      </c>
      <c r="D403" s="57" t="str">
        <f>IF(ISBLANK(Games!$B403), "",Games!D403)</f>
        <v/>
      </c>
      <c r="E403" s="57" t="str">
        <f>IF(ISBLANK(Games!$B403), "",Games!E403)</f>
        <v/>
      </c>
      <c r="F403" s="45">
        <f>'Calc - Win Probability'!N403</f>
        <v>0</v>
      </c>
      <c r="G403" s="23" t="str">
        <f>Games!H403</f>
        <v/>
      </c>
      <c r="H403" s="46" t="str">
        <f>IF(ISBLANK(Games!B403), "", IF('Prediction Log'!$D403&lt;0, 'Prediction Log'!$B403, 'Prediction Log'!$C403))</f>
        <v/>
      </c>
      <c r="I403" s="47" t="str">
        <f>IF(ISBLANK(Games!$B403), "",Games!F403)</f>
        <v/>
      </c>
      <c r="J403" s="47" t="str">
        <f>IF('Prediction Log'!$F403&gt;0.5, 'Prediction Log'!$B403, IF('Prediction Log'!$F403&lt;0.5, 'Prediction Log'!$C403, "PICK"))</f>
        <v/>
      </c>
      <c r="K403" s="48" t="str">
        <f>IF(ISBLANK(Games!B403), "",IF('Prediction Log'!$J403='Prediction Log'!$B403, 'Prediction Log'!$F403, 1-'Prediction Log'!$F403))</f>
        <v/>
      </c>
      <c r="L403" s="49" t="str">
        <f>IF(ISBLANK(Games!$B403), "",Games!I403)</f>
        <v/>
      </c>
      <c r="M403" s="60" t="str">
        <f>IF(ISBLANK(Table3[[#This Row],[Home Final]]), "",IF(Table3[[#This Row],[Home Final]]&gt;Table3[[#This Row],[Away Final]],Table3[[#This Row],[Home]],Table3[[#This Row],[Away]]))</f>
        <v/>
      </c>
      <c r="N403" s="50"/>
      <c r="O403" s="50"/>
      <c r="P403" s="21" t="str">
        <f>IF(ISBLANK('Prediction Log'!$N403), "",'Prediction Log'!$O403-'Prediction Log'!$N403)</f>
        <v/>
      </c>
      <c r="Q403" s="51" t="str">
        <f>IF(ISBLANK('Prediction Log'!$N403), "",IF('Prediction Log'!$M403&lt;&gt;'Prediction Log'!$H403, "Y", IF(AND('Prediction Log'!$M403='Prediction Log'!$H403, ABS((-1*'Prediction Log'!$P403))&gt;ABS('Prediction Log'!$D403)), "Y", IF('Prediction Log'!$D403='Prediction Log'!$P403, "PUSH", "N"))))</f>
        <v/>
      </c>
      <c r="R403" s="52" t="str">
        <f>IF(ISBLANK('Prediction Log'!$N403), "",IF('Prediction Log'!$P403&lt;'Prediction Log'!$D403, "Y", IF('Prediction Log'!$P403='Prediction Log'!$D403, "PUSH", "N")))</f>
        <v/>
      </c>
      <c r="S403" s="52" t="str">
        <f>IF(ISBLANK('Prediction Log'!$N403), "",IF('Prediction Log'!$P403&lt;'Prediction Log'!$E403, "Y", IF('Prediction Log'!$P403='Prediction Log'!$E403, "PUSH", "N")))</f>
        <v/>
      </c>
      <c r="T403" s="53" t="str">
        <f>IF(ISBLANK('Prediction Log'!$N403),"",IF('Prediction Log'!$M403='Prediction Log'!$H403, "Y", "N"))</f>
        <v/>
      </c>
      <c r="U403" s="53" t="str">
        <f>Table3[[#This Row],[Home Team Covered Market]]</f>
        <v/>
      </c>
      <c r="V403" s="53" t="str">
        <f>IF(ISBLANK('Prediction Log'!$N403), "",IF(AND('Prediction Log'!$T403="Y", 'Prediction Log'!$U403="Y"), "Y", "N"))</f>
        <v/>
      </c>
      <c r="W403" s="54" t="str">
        <f>IF(ISBLANK('Prediction Log'!$N403),"",IF('Prediction Log'!$M403='Prediction Log'!$I403, "Y", "N"))</f>
        <v/>
      </c>
      <c r="X403" s="54" t="str">
        <f>IF(ISBLANK('Prediction Log'!$N403), "", IF(Table3[[#This Row],[Home Team Covered Market]]=Games!H403, "Y", "N"))</f>
        <v/>
      </c>
      <c r="Y403" s="55" t="str">
        <f>IF(ISBLANK('Prediction Log'!$N403), "",IF('Prediction Log'!$J403='Prediction Log'!$M403, "Y", "N"))</f>
        <v/>
      </c>
      <c r="Z403" s="54" t="str">
        <f>IF(ISBLANK('Prediction Log'!$N403), "",IF('Prediction Log'!$I403&lt;&gt;'Prediction Log'!$M403, "N",IF(AND('Prediction Log'!$E403&gt;0, 'Prediction Log'!$P403&gt;'Prediction Log'!$E403, 'Prediction Log'!$I403='Prediction Log'!$C403), "Y", IF(AND('Prediction Log'!$E403&lt;0, 'Prediction Log'!$P403&lt;'Prediction Log'!$E403,'Prediction Log'!$I403='Prediction Log'!$B403 ), "Y", IF('Prediction Log'!$P403='Prediction Log'!$E403, "PUSH", "N")))))</f>
        <v/>
      </c>
      <c r="AA403" s="54" t="str">
        <f>IF(ISBLANK('Prediction Log'!$N403), "",IF(AND('Prediction Log'!$W403="Y", 'Prediction Log'!$X403="Y"), "Y", "N"))</f>
        <v/>
      </c>
      <c r="AB403" s="53" t="str">
        <f>IF(ISBLANK('Prediction Log'!$N403), "",IF('Prediction Log'!$D403&gt;0, 'Prediction Log'!$P403-'Prediction Log'!$D403, IF('Prediction Log'!$D403&lt;0, -'Prediction Log'!$P403+'Prediction Log'!$D403, "NA")))</f>
        <v/>
      </c>
      <c r="AC403" s="53" t="str">
        <f>IF(ISBLANK('Prediction Log'!$N403), "",ABS('Prediction Log'!$AB403))</f>
        <v/>
      </c>
      <c r="AD403" s="54" t="str">
        <f>IF(ISBLANK('Prediction Log'!$N403), "",IF('Prediction Log'!$E403&gt;0, 'Prediction Log'!$P403-'Prediction Log'!$E403, IF('Prediction Log'!$E403&lt;0, -'Prediction Log'!$P403+'Prediction Log'!$E403, "NA")))</f>
        <v/>
      </c>
      <c r="AE403" s="54" t="str">
        <f>IF(ISBLANK('Prediction Log'!$N403), "",ABS('Prediction Log'!$AD403))</f>
        <v/>
      </c>
    </row>
    <row r="404" spans="1:31" x14ac:dyDescent="0.45">
      <c r="A404" s="43" t="str">
        <f>IF(ISBLANK(Games!$B404), "",Games!A404)</f>
        <v/>
      </c>
      <c r="B404" s="43" t="str">
        <f>IF(ISBLANK(Games!$B404), "",Games!B404)</f>
        <v/>
      </c>
      <c r="C404" s="43" t="str">
        <f>IF(ISBLANK(Games!$B404), "",Games!C404)</f>
        <v/>
      </c>
      <c r="D404" s="44" t="str">
        <f>IF(ISBLANK(Games!$B404), "",Games!D404)</f>
        <v/>
      </c>
      <c r="E404" s="44" t="str">
        <f>IF(ISBLANK(Games!$B404), "",Games!E404)</f>
        <v/>
      </c>
      <c r="F404" s="45">
        <f>'Calc - Win Probability'!N404</f>
        <v>0</v>
      </c>
      <c r="G404" s="23" t="str">
        <f>Games!H404</f>
        <v/>
      </c>
      <c r="H404" s="46" t="str">
        <f>IF(ISBLANK(Games!B404), "", IF('Prediction Log'!$D404&lt;0, 'Prediction Log'!$B404, 'Prediction Log'!$C404))</f>
        <v/>
      </c>
      <c r="I404" s="47" t="str">
        <f>IF(ISBLANK(Games!$B404), "",Games!F404)</f>
        <v/>
      </c>
      <c r="J404" s="47" t="str">
        <f>IF('Prediction Log'!$F404&gt;0.5, 'Prediction Log'!$B404, IF('Prediction Log'!$F404&lt;0.5, 'Prediction Log'!$C404, "PICK"))</f>
        <v/>
      </c>
      <c r="K404" s="48" t="str">
        <f>IF(ISBLANK(Games!B404), "",IF('Prediction Log'!$J404='Prediction Log'!$B404, 'Prediction Log'!$F404, 1-'Prediction Log'!$F404))</f>
        <v/>
      </c>
      <c r="L404" s="49" t="str">
        <f>IF(ISBLANK(Games!$B404), "",Games!I404)</f>
        <v/>
      </c>
      <c r="M404" s="60" t="str">
        <f>IF(ISBLANK(Table3[[#This Row],[Home Final]]), "",IF(Table3[[#This Row],[Home Final]]&gt;Table3[[#This Row],[Away Final]],Table3[[#This Row],[Home]],Table3[[#This Row],[Away]]))</f>
        <v/>
      </c>
      <c r="N404" s="50"/>
      <c r="O404" s="50"/>
      <c r="P404" s="21" t="str">
        <f>IF(ISBLANK('Prediction Log'!$N404), "",'Prediction Log'!$O404-'Prediction Log'!$N404)</f>
        <v/>
      </c>
      <c r="Q404" s="51" t="str">
        <f>IF(ISBLANK('Prediction Log'!$N404), "",IF('Prediction Log'!$M404&lt;&gt;'Prediction Log'!$H404, "Y", IF(AND('Prediction Log'!$M404='Prediction Log'!$H404, ABS((-1*'Prediction Log'!$P404))&gt;ABS('Prediction Log'!$D404)), "Y", IF('Prediction Log'!$D404='Prediction Log'!$P404, "PUSH", "N"))))</f>
        <v/>
      </c>
      <c r="R404" s="52" t="str">
        <f>IF(ISBLANK('Prediction Log'!$N404), "",IF('Prediction Log'!$P404&lt;'Prediction Log'!$D404, "Y", IF('Prediction Log'!$P404='Prediction Log'!$D404, "PUSH", "N")))</f>
        <v/>
      </c>
      <c r="S404" s="52" t="str">
        <f>IF(ISBLANK('Prediction Log'!$N404), "",IF('Prediction Log'!$P404&lt;'Prediction Log'!$E404, "Y", IF('Prediction Log'!$P404='Prediction Log'!$E404, "PUSH", "N")))</f>
        <v/>
      </c>
      <c r="T404" s="53" t="str">
        <f>IF(ISBLANK('Prediction Log'!$N404),"",IF('Prediction Log'!$M404='Prediction Log'!$H404, "Y", "N"))</f>
        <v/>
      </c>
      <c r="U404" s="53" t="str">
        <f>Table3[[#This Row],[Home Team Covered Market]]</f>
        <v/>
      </c>
      <c r="V404" s="53" t="str">
        <f>IF(ISBLANK('Prediction Log'!$N404), "",IF(AND('Prediction Log'!$T404="Y", 'Prediction Log'!$U404="Y"), "Y", "N"))</f>
        <v/>
      </c>
      <c r="W404" s="54" t="str">
        <f>IF(ISBLANK('Prediction Log'!$N404),"",IF('Prediction Log'!$M404='Prediction Log'!$I404, "Y", "N"))</f>
        <v/>
      </c>
      <c r="X404" s="54" t="str">
        <f>IF(ISBLANK('Prediction Log'!$N404), "", IF(Table3[[#This Row],[Home Team Covered Market]]=Games!H404, "Y", "N"))</f>
        <v/>
      </c>
      <c r="Y404" s="55" t="str">
        <f>IF(ISBLANK('Prediction Log'!$N404), "",IF('Prediction Log'!$J404='Prediction Log'!$M404, "Y", "N"))</f>
        <v/>
      </c>
      <c r="Z404" s="54" t="str">
        <f>IF(ISBLANK('Prediction Log'!$N404), "",IF('Prediction Log'!$I404&lt;&gt;'Prediction Log'!$M404, "N",IF(AND('Prediction Log'!$E404&gt;0, 'Prediction Log'!$P404&gt;'Prediction Log'!$E404, 'Prediction Log'!$I404='Prediction Log'!$C404), "Y", IF(AND('Prediction Log'!$E404&lt;0, 'Prediction Log'!$P404&lt;'Prediction Log'!$E404,'Prediction Log'!$I404='Prediction Log'!$B404 ), "Y", IF('Prediction Log'!$P404='Prediction Log'!$E404, "PUSH", "N")))))</f>
        <v/>
      </c>
      <c r="AA404" s="54" t="str">
        <f>IF(ISBLANK('Prediction Log'!$N404), "",IF(AND('Prediction Log'!$W404="Y", 'Prediction Log'!$X404="Y"), "Y", "N"))</f>
        <v/>
      </c>
      <c r="AB404" s="53" t="str">
        <f>IF(ISBLANK('Prediction Log'!$N404), "",IF('Prediction Log'!$D404&gt;0, 'Prediction Log'!$P404-'Prediction Log'!$D404, IF('Prediction Log'!$D404&lt;0, -'Prediction Log'!$P404+'Prediction Log'!$D404, "NA")))</f>
        <v/>
      </c>
      <c r="AC404" s="53" t="str">
        <f>IF(ISBLANK('Prediction Log'!$N404), "",ABS('Prediction Log'!$AB404))</f>
        <v/>
      </c>
      <c r="AD404" s="54" t="str">
        <f>IF(ISBLANK('Prediction Log'!$N404), "",IF('Prediction Log'!$E404&gt;0, 'Prediction Log'!$P404-'Prediction Log'!$E404, IF('Prediction Log'!$E404&lt;0, -'Prediction Log'!$P404+'Prediction Log'!$E404, "NA")))</f>
        <v/>
      </c>
      <c r="AE404" s="54" t="str">
        <f>IF(ISBLANK('Prediction Log'!$N404), "",ABS('Prediction Log'!$AD404))</f>
        <v/>
      </c>
    </row>
    <row r="405" spans="1:31" x14ac:dyDescent="0.45">
      <c r="A405" s="56" t="str">
        <f>IF(ISBLANK(Games!$B405), "",Games!A405)</f>
        <v/>
      </c>
      <c r="B405" s="56" t="str">
        <f>IF(ISBLANK(Games!$B405), "",Games!B405)</f>
        <v/>
      </c>
      <c r="C405" s="56" t="str">
        <f>IF(ISBLANK(Games!$B405), "",Games!C405)</f>
        <v/>
      </c>
      <c r="D405" s="57" t="str">
        <f>IF(ISBLANK(Games!$B405), "",Games!D405)</f>
        <v/>
      </c>
      <c r="E405" s="57" t="str">
        <f>IF(ISBLANK(Games!$B405), "",Games!E405)</f>
        <v/>
      </c>
      <c r="F405" s="45">
        <f>'Calc - Win Probability'!N405</f>
        <v>0</v>
      </c>
      <c r="G405" s="23" t="str">
        <f>Games!H405</f>
        <v/>
      </c>
      <c r="H405" s="46" t="str">
        <f>IF(ISBLANK(Games!B405), "", IF('Prediction Log'!$D405&lt;0, 'Prediction Log'!$B405, 'Prediction Log'!$C405))</f>
        <v/>
      </c>
      <c r="I405" s="47" t="str">
        <f>IF(ISBLANK(Games!$B405), "",Games!F405)</f>
        <v/>
      </c>
      <c r="J405" s="47" t="str">
        <f>IF('Prediction Log'!$F405&gt;0.5, 'Prediction Log'!$B405, IF('Prediction Log'!$F405&lt;0.5, 'Prediction Log'!$C405, "PICK"))</f>
        <v/>
      </c>
      <c r="K405" s="48" t="str">
        <f>IF(ISBLANK(Games!B405), "",IF('Prediction Log'!$J405='Prediction Log'!$B405, 'Prediction Log'!$F405, 1-'Prediction Log'!$F405))</f>
        <v/>
      </c>
      <c r="L405" s="49" t="str">
        <f>IF(ISBLANK(Games!$B405), "",Games!I405)</f>
        <v/>
      </c>
      <c r="M405" s="60" t="str">
        <f>IF(ISBLANK(Table3[[#This Row],[Home Final]]), "",IF(Table3[[#This Row],[Home Final]]&gt;Table3[[#This Row],[Away Final]],Table3[[#This Row],[Home]],Table3[[#This Row],[Away]]))</f>
        <v/>
      </c>
      <c r="N405" s="50"/>
      <c r="O405" s="50"/>
      <c r="P405" s="21" t="str">
        <f>IF(ISBLANK('Prediction Log'!$N405), "",'Prediction Log'!$O405-'Prediction Log'!$N405)</f>
        <v/>
      </c>
      <c r="Q405" s="51" t="str">
        <f>IF(ISBLANK('Prediction Log'!$N405), "",IF('Prediction Log'!$M405&lt;&gt;'Prediction Log'!$H405, "Y", IF(AND('Prediction Log'!$M405='Prediction Log'!$H405, ABS((-1*'Prediction Log'!$P405))&gt;ABS('Prediction Log'!$D405)), "Y", IF('Prediction Log'!$D405='Prediction Log'!$P405, "PUSH", "N"))))</f>
        <v/>
      </c>
      <c r="R405" s="52" t="str">
        <f>IF(ISBLANK('Prediction Log'!$N405), "",IF('Prediction Log'!$P405&lt;'Prediction Log'!$D405, "Y", IF('Prediction Log'!$P405='Prediction Log'!$D405, "PUSH", "N")))</f>
        <v/>
      </c>
      <c r="S405" s="52" t="str">
        <f>IF(ISBLANK('Prediction Log'!$N405), "",IF('Prediction Log'!$P405&lt;'Prediction Log'!$E405, "Y", IF('Prediction Log'!$P405='Prediction Log'!$E405, "PUSH", "N")))</f>
        <v/>
      </c>
      <c r="T405" s="53" t="str">
        <f>IF(ISBLANK('Prediction Log'!$N405),"",IF('Prediction Log'!$M405='Prediction Log'!$H405, "Y", "N"))</f>
        <v/>
      </c>
      <c r="U405" s="53" t="str">
        <f>Table3[[#This Row],[Home Team Covered Market]]</f>
        <v/>
      </c>
      <c r="V405" s="53" t="str">
        <f>IF(ISBLANK('Prediction Log'!$N405), "",IF(AND('Prediction Log'!$T405="Y", 'Prediction Log'!$U405="Y"), "Y", "N"))</f>
        <v/>
      </c>
      <c r="W405" s="54" t="str">
        <f>IF(ISBLANK('Prediction Log'!$N405),"",IF('Prediction Log'!$M405='Prediction Log'!$I405, "Y", "N"))</f>
        <v/>
      </c>
      <c r="X405" s="54" t="str">
        <f>IF(ISBLANK('Prediction Log'!$N405), "", IF(Table3[[#This Row],[Home Team Covered Market]]=Games!H405, "Y", "N"))</f>
        <v/>
      </c>
      <c r="Y405" s="55" t="str">
        <f>IF(ISBLANK('Prediction Log'!$N405), "",IF('Prediction Log'!$J405='Prediction Log'!$M405, "Y", "N"))</f>
        <v/>
      </c>
      <c r="Z405" s="54" t="str">
        <f>IF(ISBLANK('Prediction Log'!$N405), "",IF('Prediction Log'!$I405&lt;&gt;'Prediction Log'!$M405, "N",IF(AND('Prediction Log'!$E405&gt;0, 'Prediction Log'!$P405&gt;'Prediction Log'!$E405, 'Prediction Log'!$I405='Prediction Log'!$C405), "Y", IF(AND('Prediction Log'!$E405&lt;0, 'Prediction Log'!$P405&lt;'Prediction Log'!$E405,'Prediction Log'!$I405='Prediction Log'!$B405 ), "Y", IF('Prediction Log'!$P405='Prediction Log'!$E405, "PUSH", "N")))))</f>
        <v/>
      </c>
      <c r="AA405" s="54" t="str">
        <f>IF(ISBLANK('Prediction Log'!$N405), "",IF(AND('Prediction Log'!$W405="Y", 'Prediction Log'!$X405="Y"), "Y", "N"))</f>
        <v/>
      </c>
      <c r="AB405" s="53" t="str">
        <f>IF(ISBLANK('Prediction Log'!$N405), "",IF('Prediction Log'!$D405&gt;0, 'Prediction Log'!$P405-'Prediction Log'!$D405, IF('Prediction Log'!$D405&lt;0, -'Prediction Log'!$P405+'Prediction Log'!$D405, "NA")))</f>
        <v/>
      </c>
      <c r="AC405" s="53" t="str">
        <f>IF(ISBLANK('Prediction Log'!$N405), "",ABS('Prediction Log'!$AB405))</f>
        <v/>
      </c>
      <c r="AD405" s="54" t="str">
        <f>IF(ISBLANK('Prediction Log'!$N405), "",IF('Prediction Log'!$E405&gt;0, 'Prediction Log'!$P405-'Prediction Log'!$E405, IF('Prediction Log'!$E405&lt;0, -'Prediction Log'!$P405+'Prediction Log'!$E405, "NA")))</f>
        <v/>
      </c>
      <c r="AE405" s="54" t="str">
        <f>IF(ISBLANK('Prediction Log'!$N405), "",ABS('Prediction Log'!$AD405))</f>
        <v/>
      </c>
    </row>
    <row r="406" spans="1:31" x14ac:dyDescent="0.45">
      <c r="A406" s="43" t="str">
        <f>IF(ISBLANK(Games!$B406), "",Games!A406)</f>
        <v/>
      </c>
      <c r="B406" s="43" t="str">
        <f>IF(ISBLANK(Games!$B406), "",Games!B406)</f>
        <v/>
      </c>
      <c r="C406" s="43" t="str">
        <f>IF(ISBLANK(Games!$B406), "",Games!C406)</f>
        <v/>
      </c>
      <c r="D406" s="44" t="str">
        <f>IF(ISBLANK(Games!$B406), "",Games!D406)</f>
        <v/>
      </c>
      <c r="E406" s="44" t="str">
        <f>IF(ISBLANK(Games!$B406), "",Games!E406)</f>
        <v/>
      </c>
      <c r="F406" s="45">
        <f>'Calc - Win Probability'!N406</f>
        <v>0</v>
      </c>
      <c r="G406" s="23" t="str">
        <f>Games!H406</f>
        <v/>
      </c>
      <c r="H406" s="46" t="str">
        <f>IF(ISBLANK(Games!B406), "", IF('Prediction Log'!$D406&lt;0, 'Prediction Log'!$B406, 'Prediction Log'!$C406))</f>
        <v/>
      </c>
      <c r="I406" s="47" t="str">
        <f>IF(ISBLANK(Games!$B406), "",Games!F406)</f>
        <v/>
      </c>
      <c r="J406" s="47" t="str">
        <f>IF('Prediction Log'!$F406&gt;0.5, 'Prediction Log'!$B406, IF('Prediction Log'!$F406&lt;0.5, 'Prediction Log'!$C406, "PICK"))</f>
        <v/>
      </c>
      <c r="K406" s="48" t="str">
        <f>IF(ISBLANK(Games!B406), "",IF('Prediction Log'!$J406='Prediction Log'!$B406, 'Prediction Log'!$F406, 1-'Prediction Log'!$F406))</f>
        <v/>
      </c>
      <c r="L406" s="49" t="str">
        <f>IF(ISBLANK(Games!$B406), "",Games!I406)</f>
        <v/>
      </c>
      <c r="M406" s="60" t="str">
        <f>IF(ISBLANK(Table3[[#This Row],[Home Final]]), "",IF(Table3[[#This Row],[Home Final]]&gt;Table3[[#This Row],[Away Final]],Table3[[#This Row],[Home]],Table3[[#This Row],[Away]]))</f>
        <v/>
      </c>
      <c r="N406" s="50"/>
      <c r="O406" s="50"/>
      <c r="P406" s="21" t="str">
        <f>IF(ISBLANK('Prediction Log'!$N406), "",'Prediction Log'!$O406-'Prediction Log'!$N406)</f>
        <v/>
      </c>
      <c r="Q406" s="51" t="str">
        <f>IF(ISBLANK('Prediction Log'!$N406), "",IF('Prediction Log'!$M406&lt;&gt;'Prediction Log'!$H406, "Y", IF(AND('Prediction Log'!$M406='Prediction Log'!$H406, ABS((-1*'Prediction Log'!$P406))&gt;ABS('Prediction Log'!$D406)), "Y", IF('Prediction Log'!$D406='Prediction Log'!$P406, "PUSH", "N"))))</f>
        <v/>
      </c>
      <c r="R406" s="52" t="str">
        <f>IF(ISBLANK('Prediction Log'!$N406), "",IF('Prediction Log'!$P406&lt;'Prediction Log'!$D406, "Y", IF('Prediction Log'!$P406='Prediction Log'!$D406, "PUSH", "N")))</f>
        <v/>
      </c>
      <c r="S406" s="52" t="str">
        <f>IF(ISBLANK('Prediction Log'!$N406), "",IF('Prediction Log'!$P406&lt;'Prediction Log'!$E406, "Y", IF('Prediction Log'!$P406='Prediction Log'!$E406, "PUSH", "N")))</f>
        <v/>
      </c>
      <c r="T406" s="53" t="str">
        <f>IF(ISBLANK('Prediction Log'!$N406),"",IF('Prediction Log'!$M406='Prediction Log'!$H406, "Y", "N"))</f>
        <v/>
      </c>
      <c r="U406" s="53" t="str">
        <f>Table3[[#This Row],[Home Team Covered Market]]</f>
        <v/>
      </c>
      <c r="V406" s="53" t="str">
        <f>IF(ISBLANK('Prediction Log'!$N406), "",IF(AND('Prediction Log'!$T406="Y", 'Prediction Log'!$U406="Y"), "Y", "N"))</f>
        <v/>
      </c>
      <c r="W406" s="54" t="str">
        <f>IF(ISBLANK('Prediction Log'!$N406),"",IF('Prediction Log'!$M406='Prediction Log'!$I406, "Y", "N"))</f>
        <v/>
      </c>
      <c r="X406" s="54" t="str">
        <f>IF(ISBLANK('Prediction Log'!$N406), "", IF(Table3[[#This Row],[Home Team Covered Market]]=Games!H406, "Y", "N"))</f>
        <v/>
      </c>
      <c r="Y406" s="55" t="str">
        <f>IF(ISBLANK('Prediction Log'!$N406), "",IF('Prediction Log'!$J406='Prediction Log'!$M406, "Y", "N"))</f>
        <v/>
      </c>
      <c r="Z406" s="54" t="str">
        <f>IF(ISBLANK('Prediction Log'!$N406), "",IF('Prediction Log'!$I406&lt;&gt;'Prediction Log'!$M406, "N",IF(AND('Prediction Log'!$E406&gt;0, 'Prediction Log'!$P406&gt;'Prediction Log'!$E406, 'Prediction Log'!$I406='Prediction Log'!$C406), "Y", IF(AND('Prediction Log'!$E406&lt;0, 'Prediction Log'!$P406&lt;'Prediction Log'!$E406,'Prediction Log'!$I406='Prediction Log'!$B406 ), "Y", IF('Prediction Log'!$P406='Prediction Log'!$E406, "PUSH", "N")))))</f>
        <v/>
      </c>
      <c r="AA406" s="54" t="str">
        <f>IF(ISBLANK('Prediction Log'!$N406), "",IF(AND('Prediction Log'!$W406="Y", 'Prediction Log'!$X406="Y"), "Y", "N"))</f>
        <v/>
      </c>
      <c r="AB406" s="53" t="str">
        <f>IF(ISBLANK('Prediction Log'!$N406), "",IF('Prediction Log'!$D406&gt;0, 'Prediction Log'!$P406-'Prediction Log'!$D406, IF('Prediction Log'!$D406&lt;0, -'Prediction Log'!$P406+'Prediction Log'!$D406, "NA")))</f>
        <v/>
      </c>
      <c r="AC406" s="53" t="str">
        <f>IF(ISBLANK('Prediction Log'!$N406), "",ABS('Prediction Log'!$AB406))</f>
        <v/>
      </c>
      <c r="AD406" s="54" t="str">
        <f>IF(ISBLANK('Prediction Log'!$N406), "",IF('Prediction Log'!$E406&gt;0, 'Prediction Log'!$P406-'Prediction Log'!$E406, IF('Prediction Log'!$E406&lt;0, -'Prediction Log'!$P406+'Prediction Log'!$E406, "NA")))</f>
        <v/>
      </c>
      <c r="AE406" s="54" t="str">
        <f>IF(ISBLANK('Prediction Log'!$N406), "",ABS('Prediction Log'!$AD406))</f>
        <v/>
      </c>
    </row>
    <row r="407" spans="1:31" x14ac:dyDescent="0.45">
      <c r="A407" s="56" t="str">
        <f>IF(ISBLANK(Games!$B407), "",Games!A407)</f>
        <v/>
      </c>
      <c r="B407" s="56" t="str">
        <f>IF(ISBLANK(Games!$B407), "",Games!B407)</f>
        <v/>
      </c>
      <c r="C407" s="56" t="str">
        <f>IF(ISBLANK(Games!$B407), "",Games!C407)</f>
        <v/>
      </c>
      <c r="D407" s="57" t="str">
        <f>IF(ISBLANK(Games!$B407), "",Games!D407)</f>
        <v/>
      </c>
      <c r="E407" s="57" t="str">
        <f>IF(ISBLANK(Games!$B407), "",Games!E407)</f>
        <v/>
      </c>
      <c r="F407" s="45">
        <f>'Calc - Win Probability'!N407</f>
        <v>0</v>
      </c>
      <c r="G407" s="23" t="str">
        <f>Games!H407</f>
        <v/>
      </c>
      <c r="H407" s="46" t="str">
        <f>IF(ISBLANK(Games!B407), "", IF('Prediction Log'!$D407&lt;0, 'Prediction Log'!$B407, 'Prediction Log'!$C407))</f>
        <v/>
      </c>
      <c r="I407" s="47" t="str">
        <f>IF(ISBLANK(Games!$B407), "",Games!F407)</f>
        <v/>
      </c>
      <c r="J407" s="47" t="str">
        <f>IF('Prediction Log'!$F407&gt;0.5, 'Prediction Log'!$B407, IF('Prediction Log'!$F407&lt;0.5, 'Prediction Log'!$C407, "PICK"))</f>
        <v/>
      </c>
      <c r="K407" s="48" t="str">
        <f>IF(ISBLANK(Games!B407), "",IF('Prediction Log'!$J407='Prediction Log'!$B407, 'Prediction Log'!$F407, 1-'Prediction Log'!$F407))</f>
        <v/>
      </c>
      <c r="L407" s="49" t="str">
        <f>IF(ISBLANK(Games!$B407), "",Games!I407)</f>
        <v/>
      </c>
      <c r="M407" s="60" t="str">
        <f>IF(ISBLANK(Table3[[#This Row],[Home Final]]), "",IF(Table3[[#This Row],[Home Final]]&gt;Table3[[#This Row],[Away Final]],Table3[[#This Row],[Home]],Table3[[#This Row],[Away]]))</f>
        <v/>
      </c>
      <c r="N407" s="50"/>
      <c r="O407" s="50"/>
      <c r="P407" s="21" t="str">
        <f>IF(ISBLANK('Prediction Log'!$N407), "",'Prediction Log'!$O407-'Prediction Log'!$N407)</f>
        <v/>
      </c>
      <c r="Q407" s="51" t="str">
        <f>IF(ISBLANK('Prediction Log'!$N407), "",IF('Prediction Log'!$M407&lt;&gt;'Prediction Log'!$H407, "Y", IF(AND('Prediction Log'!$M407='Prediction Log'!$H407, ABS((-1*'Prediction Log'!$P407))&gt;ABS('Prediction Log'!$D407)), "Y", IF('Prediction Log'!$D407='Prediction Log'!$P407, "PUSH", "N"))))</f>
        <v/>
      </c>
      <c r="R407" s="52" t="str">
        <f>IF(ISBLANK('Prediction Log'!$N407), "",IF('Prediction Log'!$P407&lt;'Prediction Log'!$D407, "Y", IF('Prediction Log'!$P407='Prediction Log'!$D407, "PUSH", "N")))</f>
        <v/>
      </c>
      <c r="S407" s="52" t="str">
        <f>IF(ISBLANK('Prediction Log'!$N407), "",IF('Prediction Log'!$P407&lt;'Prediction Log'!$E407, "Y", IF('Prediction Log'!$P407='Prediction Log'!$E407, "PUSH", "N")))</f>
        <v/>
      </c>
      <c r="T407" s="53" t="str">
        <f>IF(ISBLANK('Prediction Log'!$N407),"",IF('Prediction Log'!$M407='Prediction Log'!$H407, "Y", "N"))</f>
        <v/>
      </c>
      <c r="U407" s="53" t="str">
        <f>Table3[[#This Row],[Home Team Covered Market]]</f>
        <v/>
      </c>
      <c r="V407" s="53" t="str">
        <f>IF(ISBLANK('Prediction Log'!$N407), "",IF(AND('Prediction Log'!$T407="Y", 'Prediction Log'!$U407="Y"), "Y", "N"))</f>
        <v/>
      </c>
      <c r="W407" s="54" t="str">
        <f>IF(ISBLANK('Prediction Log'!$N407),"",IF('Prediction Log'!$M407='Prediction Log'!$I407, "Y", "N"))</f>
        <v/>
      </c>
      <c r="X407" s="54" t="str">
        <f>IF(ISBLANK('Prediction Log'!$N407), "", IF(Table3[[#This Row],[Home Team Covered Market]]=Games!H407, "Y", "N"))</f>
        <v/>
      </c>
      <c r="Y407" s="55" t="str">
        <f>IF(ISBLANK('Prediction Log'!$N407), "",IF('Prediction Log'!$J407='Prediction Log'!$M407, "Y", "N"))</f>
        <v/>
      </c>
      <c r="Z407" s="54" t="str">
        <f>IF(ISBLANK('Prediction Log'!$N407), "",IF('Prediction Log'!$I407&lt;&gt;'Prediction Log'!$M407, "N",IF(AND('Prediction Log'!$E407&gt;0, 'Prediction Log'!$P407&gt;'Prediction Log'!$E407, 'Prediction Log'!$I407='Prediction Log'!$C407), "Y", IF(AND('Prediction Log'!$E407&lt;0, 'Prediction Log'!$P407&lt;'Prediction Log'!$E407,'Prediction Log'!$I407='Prediction Log'!$B407 ), "Y", IF('Prediction Log'!$P407='Prediction Log'!$E407, "PUSH", "N")))))</f>
        <v/>
      </c>
      <c r="AA407" s="54" t="str">
        <f>IF(ISBLANK('Prediction Log'!$N407), "",IF(AND('Prediction Log'!$W407="Y", 'Prediction Log'!$X407="Y"), "Y", "N"))</f>
        <v/>
      </c>
      <c r="AB407" s="53" t="str">
        <f>IF(ISBLANK('Prediction Log'!$N407), "",IF('Prediction Log'!$D407&gt;0, 'Prediction Log'!$P407-'Prediction Log'!$D407, IF('Prediction Log'!$D407&lt;0, -'Prediction Log'!$P407+'Prediction Log'!$D407, "NA")))</f>
        <v/>
      </c>
      <c r="AC407" s="53" t="str">
        <f>IF(ISBLANK('Prediction Log'!$N407), "",ABS('Prediction Log'!$AB407))</f>
        <v/>
      </c>
      <c r="AD407" s="54" t="str">
        <f>IF(ISBLANK('Prediction Log'!$N407), "",IF('Prediction Log'!$E407&gt;0, 'Prediction Log'!$P407-'Prediction Log'!$E407, IF('Prediction Log'!$E407&lt;0, -'Prediction Log'!$P407+'Prediction Log'!$E407, "NA")))</f>
        <v/>
      </c>
      <c r="AE407" s="54" t="str">
        <f>IF(ISBLANK('Prediction Log'!$N407), "",ABS('Prediction Log'!$AD407))</f>
        <v/>
      </c>
    </row>
    <row r="408" spans="1:31" x14ac:dyDescent="0.45">
      <c r="A408" s="43" t="str">
        <f>IF(ISBLANK(Games!$B408), "",Games!A408)</f>
        <v/>
      </c>
      <c r="B408" s="43" t="str">
        <f>IF(ISBLANK(Games!$B408), "",Games!B408)</f>
        <v/>
      </c>
      <c r="C408" s="43" t="str">
        <f>IF(ISBLANK(Games!$B408), "",Games!C408)</f>
        <v/>
      </c>
      <c r="D408" s="44" t="str">
        <f>IF(ISBLANK(Games!$B408), "",Games!D408)</f>
        <v/>
      </c>
      <c r="E408" s="44" t="str">
        <f>IF(ISBLANK(Games!$B408), "",Games!E408)</f>
        <v/>
      </c>
      <c r="F408" s="45">
        <f>'Calc - Win Probability'!N408</f>
        <v>0</v>
      </c>
      <c r="G408" s="23" t="str">
        <f>Games!H408</f>
        <v/>
      </c>
      <c r="H408" s="46" t="str">
        <f>IF(ISBLANK(Games!B408), "", IF('Prediction Log'!$D408&lt;0, 'Prediction Log'!$B408, 'Prediction Log'!$C408))</f>
        <v/>
      </c>
      <c r="I408" s="47" t="str">
        <f>IF(ISBLANK(Games!$B408), "",Games!F408)</f>
        <v/>
      </c>
      <c r="J408" s="47" t="str">
        <f>IF('Prediction Log'!$F408&gt;0.5, 'Prediction Log'!$B408, IF('Prediction Log'!$F408&lt;0.5, 'Prediction Log'!$C408, "PICK"))</f>
        <v/>
      </c>
      <c r="K408" s="48" t="str">
        <f>IF(ISBLANK(Games!B408), "",IF('Prediction Log'!$J408='Prediction Log'!$B408, 'Prediction Log'!$F408, 1-'Prediction Log'!$F408))</f>
        <v/>
      </c>
      <c r="L408" s="49" t="str">
        <f>IF(ISBLANK(Games!$B408), "",Games!I408)</f>
        <v/>
      </c>
      <c r="M408" s="60" t="str">
        <f>IF(ISBLANK(Table3[[#This Row],[Home Final]]), "",IF(Table3[[#This Row],[Home Final]]&gt;Table3[[#This Row],[Away Final]],Table3[[#This Row],[Home]],Table3[[#This Row],[Away]]))</f>
        <v/>
      </c>
      <c r="N408" s="50"/>
      <c r="O408" s="50"/>
      <c r="P408" s="21" t="str">
        <f>IF(ISBLANK('Prediction Log'!$N408), "",'Prediction Log'!$O408-'Prediction Log'!$N408)</f>
        <v/>
      </c>
      <c r="Q408" s="51" t="str">
        <f>IF(ISBLANK('Prediction Log'!$N408), "",IF('Prediction Log'!$M408&lt;&gt;'Prediction Log'!$H408, "Y", IF(AND('Prediction Log'!$M408='Prediction Log'!$H408, ABS((-1*'Prediction Log'!$P408))&gt;ABS('Prediction Log'!$D408)), "Y", IF('Prediction Log'!$D408='Prediction Log'!$P408, "PUSH", "N"))))</f>
        <v/>
      </c>
      <c r="R408" s="52" t="str">
        <f>IF(ISBLANK('Prediction Log'!$N408), "",IF('Prediction Log'!$P408&lt;'Prediction Log'!$D408, "Y", IF('Prediction Log'!$P408='Prediction Log'!$D408, "PUSH", "N")))</f>
        <v/>
      </c>
      <c r="S408" s="52" t="str">
        <f>IF(ISBLANK('Prediction Log'!$N408), "",IF('Prediction Log'!$P408&lt;'Prediction Log'!$E408, "Y", IF('Prediction Log'!$P408='Prediction Log'!$E408, "PUSH", "N")))</f>
        <v/>
      </c>
      <c r="T408" s="53" t="str">
        <f>IF(ISBLANK('Prediction Log'!$N408),"",IF('Prediction Log'!$M408='Prediction Log'!$H408, "Y", "N"))</f>
        <v/>
      </c>
      <c r="U408" s="53" t="str">
        <f>Table3[[#This Row],[Home Team Covered Market]]</f>
        <v/>
      </c>
      <c r="V408" s="53" t="str">
        <f>IF(ISBLANK('Prediction Log'!$N408), "",IF(AND('Prediction Log'!$T408="Y", 'Prediction Log'!$U408="Y"), "Y", "N"))</f>
        <v/>
      </c>
      <c r="W408" s="54" t="str">
        <f>IF(ISBLANK('Prediction Log'!$N408),"",IF('Prediction Log'!$M408='Prediction Log'!$I408, "Y", "N"))</f>
        <v/>
      </c>
      <c r="X408" s="54" t="str">
        <f>IF(ISBLANK('Prediction Log'!$N408), "", IF(Table3[[#This Row],[Home Team Covered Market]]=Games!H408, "Y", "N"))</f>
        <v/>
      </c>
      <c r="Y408" s="55" t="str">
        <f>IF(ISBLANK('Prediction Log'!$N408), "",IF('Prediction Log'!$J408='Prediction Log'!$M408, "Y", "N"))</f>
        <v/>
      </c>
      <c r="Z408" s="54" t="str">
        <f>IF(ISBLANK('Prediction Log'!$N408), "",IF('Prediction Log'!$I408&lt;&gt;'Prediction Log'!$M408, "N",IF(AND('Prediction Log'!$E408&gt;0, 'Prediction Log'!$P408&gt;'Prediction Log'!$E408, 'Prediction Log'!$I408='Prediction Log'!$C408), "Y", IF(AND('Prediction Log'!$E408&lt;0, 'Prediction Log'!$P408&lt;'Prediction Log'!$E408,'Prediction Log'!$I408='Prediction Log'!$B408 ), "Y", IF('Prediction Log'!$P408='Prediction Log'!$E408, "PUSH", "N")))))</f>
        <v/>
      </c>
      <c r="AA408" s="54" t="str">
        <f>IF(ISBLANK('Prediction Log'!$N408), "",IF(AND('Prediction Log'!$W408="Y", 'Prediction Log'!$X408="Y"), "Y", "N"))</f>
        <v/>
      </c>
      <c r="AB408" s="53" t="str">
        <f>IF(ISBLANK('Prediction Log'!$N408), "",IF('Prediction Log'!$D408&gt;0, 'Prediction Log'!$P408-'Prediction Log'!$D408, IF('Prediction Log'!$D408&lt;0, -'Prediction Log'!$P408+'Prediction Log'!$D408, "NA")))</f>
        <v/>
      </c>
      <c r="AC408" s="53" t="str">
        <f>IF(ISBLANK('Prediction Log'!$N408), "",ABS('Prediction Log'!$AB408))</f>
        <v/>
      </c>
      <c r="AD408" s="54" t="str">
        <f>IF(ISBLANK('Prediction Log'!$N408), "",IF('Prediction Log'!$E408&gt;0, 'Prediction Log'!$P408-'Prediction Log'!$E408, IF('Prediction Log'!$E408&lt;0, -'Prediction Log'!$P408+'Prediction Log'!$E408, "NA")))</f>
        <v/>
      </c>
      <c r="AE408" s="54" t="str">
        <f>IF(ISBLANK('Prediction Log'!$N408), "",ABS('Prediction Log'!$AD408))</f>
        <v/>
      </c>
    </row>
    <row r="409" spans="1:31" x14ac:dyDescent="0.45">
      <c r="A409" s="56" t="str">
        <f>IF(ISBLANK(Games!$B409), "",Games!A409)</f>
        <v/>
      </c>
      <c r="B409" s="56" t="str">
        <f>IF(ISBLANK(Games!$B409), "",Games!B409)</f>
        <v/>
      </c>
      <c r="C409" s="56" t="str">
        <f>IF(ISBLANK(Games!$B409), "",Games!C409)</f>
        <v/>
      </c>
      <c r="D409" s="57" t="str">
        <f>IF(ISBLANK(Games!$B409), "",Games!D409)</f>
        <v/>
      </c>
      <c r="E409" s="57" t="str">
        <f>IF(ISBLANK(Games!$B409), "",Games!E409)</f>
        <v/>
      </c>
      <c r="F409" s="45">
        <f>'Calc - Win Probability'!N409</f>
        <v>0</v>
      </c>
      <c r="G409" s="23" t="str">
        <f>Games!H409</f>
        <v/>
      </c>
      <c r="H409" s="46" t="str">
        <f>IF(ISBLANK(Games!B409), "", IF('Prediction Log'!$D409&lt;0, 'Prediction Log'!$B409, 'Prediction Log'!$C409))</f>
        <v/>
      </c>
      <c r="I409" s="47" t="str">
        <f>IF(ISBLANK(Games!$B409), "",Games!F409)</f>
        <v/>
      </c>
      <c r="J409" s="47" t="str">
        <f>IF('Prediction Log'!$F409&gt;0.5, 'Prediction Log'!$B409, IF('Prediction Log'!$F409&lt;0.5, 'Prediction Log'!$C409, "PICK"))</f>
        <v/>
      </c>
      <c r="K409" s="48" t="str">
        <f>IF(ISBLANK(Games!B409), "",IF('Prediction Log'!$J409='Prediction Log'!$B409, 'Prediction Log'!$F409, 1-'Prediction Log'!$F409))</f>
        <v/>
      </c>
      <c r="L409" s="49" t="str">
        <f>IF(ISBLANK(Games!$B409), "",Games!I409)</f>
        <v/>
      </c>
      <c r="M409" s="60" t="str">
        <f>IF(ISBLANK(Table3[[#This Row],[Home Final]]), "",IF(Table3[[#This Row],[Home Final]]&gt;Table3[[#This Row],[Away Final]],Table3[[#This Row],[Home]],Table3[[#This Row],[Away]]))</f>
        <v/>
      </c>
      <c r="N409" s="50"/>
      <c r="O409" s="50"/>
      <c r="P409" s="21" t="str">
        <f>IF(ISBLANK('Prediction Log'!$N409), "",'Prediction Log'!$O409-'Prediction Log'!$N409)</f>
        <v/>
      </c>
      <c r="Q409" s="51" t="str">
        <f>IF(ISBLANK('Prediction Log'!$N409), "",IF('Prediction Log'!$M409&lt;&gt;'Prediction Log'!$H409, "Y", IF(AND('Prediction Log'!$M409='Prediction Log'!$H409, ABS((-1*'Prediction Log'!$P409))&gt;ABS('Prediction Log'!$D409)), "Y", IF('Prediction Log'!$D409='Prediction Log'!$P409, "PUSH", "N"))))</f>
        <v/>
      </c>
      <c r="R409" s="52" t="str">
        <f>IF(ISBLANK('Prediction Log'!$N409), "",IF('Prediction Log'!$P409&lt;'Prediction Log'!$D409, "Y", IF('Prediction Log'!$P409='Prediction Log'!$D409, "PUSH", "N")))</f>
        <v/>
      </c>
      <c r="S409" s="52" t="str">
        <f>IF(ISBLANK('Prediction Log'!$N409), "",IF('Prediction Log'!$P409&lt;'Prediction Log'!$E409, "Y", IF('Prediction Log'!$P409='Prediction Log'!$E409, "PUSH", "N")))</f>
        <v/>
      </c>
      <c r="T409" s="53" t="str">
        <f>IF(ISBLANK('Prediction Log'!$N409),"",IF('Prediction Log'!$M409='Prediction Log'!$H409, "Y", "N"))</f>
        <v/>
      </c>
      <c r="U409" s="53" t="str">
        <f>Table3[[#This Row],[Home Team Covered Market]]</f>
        <v/>
      </c>
      <c r="V409" s="53" t="str">
        <f>IF(ISBLANK('Prediction Log'!$N409), "",IF(AND('Prediction Log'!$T409="Y", 'Prediction Log'!$U409="Y"), "Y", "N"))</f>
        <v/>
      </c>
      <c r="W409" s="54" t="str">
        <f>IF(ISBLANK('Prediction Log'!$N409),"",IF('Prediction Log'!$M409='Prediction Log'!$I409, "Y", "N"))</f>
        <v/>
      </c>
      <c r="X409" s="54" t="str">
        <f>IF(ISBLANK('Prediction Log'!$N409), "", IF(Table3[[#This Row],[Home Team Covered Market]]=Games!H409, "Y", "N"))</f>
        <v/>
      </c>
      <c r="Y409" s="55" t="str">
        <f>IF(ISBLANK('Prediction Log'!$N409), "",IF('Prediction Log'!$J409='Prediction Log'!$M409, "Y", "N"))</f>
        <v/>
      </c>
      <c r="Z409" s="54" t="str">
        <f>IF(ISBLANK('Prediction Log'!$N409), "",IF('Prediction Log'!$I409&lt;&gt;'Prediction Log'!$M409, "N",IF(AND('Prediction Log'!$E409&gt;0, 'Prediction Log'!$P409&gt;'Prediction Log'!$E409, 'Prediction Log'!$I409='Prediction Log'!$C409), "Y", IF(AND('Prediction Log'!$E409&lt;0, 'Prediction Log'!$P409&lt;'Prediction Log'!$E409,'Prediction Log'!$I409='Prediction Log'!$B409 ), "Y", IF('Prediction Log'!$P409='Prediction Log'!$E409, "PUSH", "N")))))</f>
        <v/>
      </c>
      <c r="AA409" s="54" t="str">
        <f>IF(ISBLANK('Prediction Log'!$N409), "",IF(AND('Prediction Log'!$W409="Y", 'Prediction Log'!$X409="Y"), "Y", "N"))</f>
        <v/>
      </c>
      <c r="AB409" s="53" t="str">
        <f>IF(ISBLANK('Prediction Log'!$N409), "",IF('Prediction Log'!$D409&gt;0, 'Prediction Log'!$P409-'Prediction Log'!$D409, IF('Prediction Log'!$D409&lt;0, -'Prediction Log'!$P409+'Prediction Log'!$D409, "NA")))</f>
        <v/>
      </c>
      <c r="AC409" s="53" t="str">
        <f>IF(ISBLANK('Prediction Log'!$N409), "",ABS('Prediction Log'!$AB409))</f>
        <v/>
      </c>
      <c r="AD409" s="54" t="str">
        <f>IF(ISBLANK('Prediction Log'!$N409), "",IF('Prediction Log'!$E409&gt;0, 'Prediction Log'!$P409-'Prediction Log'!$E409, IF('Prediction Log'!$E409&lt;0, -'Prediction Log'!$P409+'Prediction Log'!$E409, "NA")))</f>
        <v/>
      </c>
      <c r="AE409" s="54" t="str">
        <f>IF(ISBLANK('Prediction Log'!$N409), "",ABS('Prediction Log'!$AD409))</f>
        <v/>
      </c>
    </row>
    <row r="410" spans="1:31" x14ac:dyDescent="0.45">
      <c r="A410" s="43" t="str">
        <f>IF(ISBLANK(Games!$B410), "",Games!A410)</f>
        <v/>
      </c>
      <c r="B410" s="43" t="str">
        <f>IF(ISBLANK(Games!$B410), "",Games!B410)</f>
        <v/>
      </c>
      <c r="C410" s="43" t="str">
        <f>IF(ISBLANK(Games!$B410), "",Games!C410)</f>
        <v/>
      </c>
      <c r="D410" s="44" t="str">
        <f>IF(ISBLANK(Games!$B410), "",Games!D410)</f>
        <v/>
      </c>
      <c r="E410" s="44" t="str">
        <f>IF(ISBLANK(Games!$B410), "",Games!E410)</f>
        <v/>
      </c>
      <c r="F410" s="45">
        <f>'Calc - Win Probability'!N410</f>
        <v>0</v>
      </c>
      <c r="G410" s="23" t="str">
        <f>Games!H410</f>
        <v/>
      </c>
      <c r="H410" s="46" t="str">
        <f>IF(ISBLANK(Games!B410), "", IF('Prediction Log'!$D410&lt;0, 'Prediction Log'!$B410, 'Prediction Log'!$C410))</f>
        <v/>
      </c>
      <c r="I410" s="47" t="str">
        <f>IF(ISBLANK(Games!$B410), "",Games!F410)</f>
        <v/>
      </c>
      <c r="J410" s="47" t="str">
        <f>IF('Prediction Log'!$F410&gt;0.5, 'Prediction Log'!$B410, IF('Prediction Log'!$F410&lt;0.5, 'Prediction Log'!$C410, "PICK"))</f>
        <v/>
      </c>
      <c r="K410" s="48" t="str">
        <f>IF(ISBLANK(Games!B410), "",IF('Prediction Log'!$J410='Prediction Log'!$B410, 'Prediction Log'!$F410, 1-'Prediction Log'!$F410))</f>
        <v/>
      </c>
      <c r="L410" s="49" t="str">
        <f>IF(ISBLANK(Games!$B410), "",Games!I410)</f>
        <v/>
      </c>
      <c r="M410" s="60" t="str">
        <f>IF(ISBLANK(Table3[[#This Row],[Home Final]]), "",IF(Table3[[#This Row],[Home Final]]&gt;Table3[[#This Row],[Away Final]],Table3[[#This Row],[Home]],Table3[[#This Row],[Away]]))</f>
        <v/>
      </c>
      <c r="N410" s="50"/>
      <c r="O410" s="50"/>
      <c r="P410" s="21" t="str">
        <f>IF(ISBLANK('Prediction Log'!$N410), "",'Prediction Log'!$O410-'Prediction Log'!$N410)</f>
        <v/>
      </c>
      <c r="Q410" s="51" t="str">
        <f>IF(ISBLANK('Prediction Log'!$N410), "",IF('Prediction Log'!$M410&lt;&gt;'Prediction Log'!$H410, "Y", IF(AND('Prediction Log'!$M410='Prediction Log'!$H410, ABS((-1*'Prediction Log'!$P410))&gt;ABS('Prediction Log'!$D410)), "Y", IF('Prediction Log'!$D410='Prediction Log'!$P410, "PUSH", "N"))))</f>
        <v/>
      </c>
      <c r="R410" s="52" t="str">
        <f>IF(ISBLANK('Prediction Log'!$N410), "",IF('Prediction Log'!$P410&lt;'Prediction Log'!$D410, "Y", IF('Prediction Log'!$P410='Prediction Log'!$D410, "PUSH", "N")))</f>
        <v/>
      </c>
      <c r="S410" s="52" t="str">
        <f>IF(ISBLANK('Prediction Log'!$N410), "",IF('Prediction Log'!$P410&lt;'Prediction Log'!$E410, "Y", IF('Prediction Log'!$P410='Prediction Log'!$E410, "PUSH", "N")))</f>
        <v/>
      </c>
      <c r="T410" s="53" t="str">
        <f>IF(ISBLANK('Prediction Log'!$N410),"",IF('Prediction Log'!$M410='Prediction Log'!$H410, "Y", "N"))</f>
        <v/>
      </c>
      <c r="U410" s="53" t="str">
        <f>Table3[[#This Row],[Home Team Covered Market]]</f>
        <v/>
      </c>
      <c r="V410" s="53" t="str">
        <f>IF(ISBLANK('Prediction Log'!$N410), "",IF(AND('Prediction Log'!$T410="Y", 'Prediction Log'!$U410="Y"), "Y", "N"))</f>
        <v/>
      </c>
      <c r="W410" s="54" t="str">
        <f>IF(ISBLANK('Prediction Log'!$N410),"",IF('Prediction Log'!$M410='Prediction Log'!$I410, "Y", "N"))</f>
        <v/>
      </c>
      <c r="X410" s="54" t="str">
        <f>IF(ISBLANK('Prediction Log'!$N410), "", IF(Table3[[#This Row],[Home Team Covered Market]]=Games!H410, "Y", "N"))</f>
        <v/>
      </c>
      <c r="Y410" s="55" t="str">
        <f>IF(ISBLANK('Prediction Log'!$N410), "",IF('Prediction Log'!$J410='Prediction Log'!$M410, "Y", "N"))</f>
        <v/>
      </c>
      <c r="Z410" s="54" t="str">
        <f>IF(ISBLANK('Prediction Log'!$N410), "",IF('Prediction Log'!$I410&lt;&gt;'Prediction Log'!$M410, "N",IF(AND('Prediction Log'!$E410&gt;0, 'Prediction Log'!$P410&gt;'Prediction Log'!$E410, 'Prediction Log'!$I410='Prediction Log'!$C410), "Y", IF(AND('Prediction Log'!$E410&lt;0, 'Prediction Log'!$P410&lt;'Prediction Log'!$E410,'Prediction Log'!$I410='Prediction Log'!$B410 ), "Y", IF('Prediction Log'!$P410='Prediction Log'!$E410, "PUSH", "N")))))</f>
        <v/>
      </c>
      <c r="AA410" s="54" t="str">
        <f>IF(ISBLANK('Prediction Log'!$N410), "",IF(AND('Prediction Log'!$W410="Y", 'Prediction Log'!$X410="Y"), "Y", "N"))</f>
        <v/>
      </c>
      <c r="AB410" s="53" t="str">
        <f>IF(ISBLANK('Prediction Log'!$N410), "",IF('Prediction Log'!$D410&gt;0, 'Prediction Log'!$P410-'Prediction Log'!$D410, IF('Prediction Log'!$D410&lt;0, -'Prediction Log'!$P410+'Prediction Log'!$D410, "NA")))</f>
        <v/>
      </c>
      <c r="AC410" s="53" t="str">
        <f>IF(ISBLANK('Prediction Log'!$N410), "",ABS('Prediction Log'!$AB410))</f>
        <v/>
      </c>
      <c r="AD410" s="54" t="str">
        <f>IF(ISBLANK('Prediction Log'!$N410), "",IF('Prediction Log'!$E410&gt;0, 'Prediction Log'!$P410-'Prediction Log'!$E410, IF('Prediction Log'!$E410&lt;0, -'Prediction Log'!$P410+'Prediction Log'!$E410, "NA")))</f>
        <v/>
      </c>
      <c r="AE410" s="54" t="str">
        <f>IF(ISBLANK('Prediction Log'!$N410), "",ABS('Prediction Log'!$AD410))</f>
        <v/>
      </c>
    </row>
    <row r="411" spans="1:31" x14ac:dyDescent="0.45">
      <c r="A411" s="56" t="str">
        <f>IF(ISBLANK(Games!$B411), "",Games!A411)</f>
        <v/>
      </c>
      <c r="B411" s="56" t="str">
        <f>IF(ISBLANK(Games!$B411), "",Games!B411)</f>
        <v/>
      </c>
      <c r="C411" s="56" t="str">
        <f>IF(ISBLANK(Games!$B411), "",Games!C411)</f>
        <v/>
      </c>
      <c r="D411" s="57" t="str">
        <f>IF(ISBLANK(Games!$B411), "",Games!D411)</f>
        <v/>
      </c>
      <c r="E411" s="57" t="str">
        <f>IF(ISBLANK(Games!$B411), "",Games!E411)</f>
        <v/>
      </c>
      <c r="F411" s="45">
        <f>'Calc - Win Probability'!N411</f>
        <v>0</v>
      </c>
      <c r="G411" s="23" t="str">
        <f>Games!H411</f>
        <v/>
      </c>
      <c r="H411" s="46" t="str">
        <f>IF(ISBLANK(Games!B411), "", IF('Prediction Log'!$D411&lt;0, 'Prediction Log'!$B411, 'Prediction Log'!$C411))</f>
        <v/>
      </c>
      <c r="I411" s="47" t="str">
        <f>IF(ISBLANK(Games!$B411), "",Games!F411)</f>
        <v/>
      </c>
      <c r="J411" s="47" t="str">
        <f>IF('Prediction Log'!$F411&gt;0.5, 'Prediction Log'!$B411, IF('Prediction Log'!$F411&lt;0.5, 'Prediction Log'!$C411, "PICK"))</f>
        <v/>
      </c>
      <c r="K411" s="48" t="str">
        <f>IF(ISBLANK(Games!B411), "",IF('Prediction Log'!$J411='Prediction Log'!$B411, 'Prediction Log'!$F411, 1-'Prediction Log'!$F411))</f>
        <v/>
      </c>
      <c r="L411" s="49" t="str">
        <f>IF(ISBLANK(Games!$B411), "",Games!I411)</f>
        <v/>
      </c>
      <c r="M411" s="60" t="str">
        <f>IF(ISBLANK(Table3[[#This Row],[Home Final]]), "",IF(Table3[[#This Row],[Home Final]]&gt;Table3[[#This Row],[Away Final]],Table3[[#This Row],[Home]],Table3[[#This Row],[Away]]))</f>
        <v/>
      </c>
      <c r="N411" s="50"/>
      <c r="O411" s="50"/>
      <c r="P411" s="21" t="str">
        <f>IF(ISBLANK('Prediction Log'!$N411), "",'Prediction Log'!$O411-'Prediction Log'!$N411)</f>
        <v/>
      </c>
      <c r="Q411" s="51" t="str">
        <f>IF(ISBLANK('Prediction Log'!$N411), "",IF('Prediction Log'!$M411&lt;&gt;'Prediction Log'!$H411, "Y", IF(AND('Prediction Log'!$M411='Prediction Log'!$H411, ABS((-1*'Prediction Log'!$P411))&gt;ABS('Prediction Log'!$D411)), "Y", IF('Prediction Log'!$D411='Prediction Log'!$P411, "PUSH", "N"))))</f>
        <v/>
      </c>
      <c r="R411" s="52" t="str">
        <f>IF(ISBLANK('Prediction Log'!$N411), "",IF('Prediction Log'!$P411&lt;'Prediction Log'!$D411, "Y", IF('Prediction Log'!$P411='Prediction Log'!$D411, "PUSH", "N")))</f>
        <v/>
      </c>
      <c r="S411" s="52" t="str">
        <f>IF(ISBLANK('Prediction Log'!$N411), "",IF('Prediction Log'!$P411&lt;'Prediction Log'!$E411, "Y", IF('Prediction Log'!$P411='Prediction Log'!$E411, "PUSH", "N")))</f>
        <v/>
      </c>
      <c r="T411" s="53" t="str">
        <f>IF(ISBLANK('Prediction Log'!$N411),"",IF('Prediction Log'!$M411='Prediction Log'!$H411, "Y", "N"))</f>
        <v/>
      </c>
      <c r="U411" s="53" t="str">
        <f>Table3[[#This Row],[Home Team Covered Market]]</f>
        <v/>
      </c>
      <c r="V411" s="53" t="str">
        <f>IF(ISBLANK('Prediction Log'!$N411), "",IF(AND('Prediction Log'!$T411="Y", 'Prediction Log'!$U411="Y"), "Y", "N"))</f>
        <v/>
      </c>
      <c r="W411" s="54" t="str">
        <f>IF(ISBLANK('Prediction Log'!$N411),"",IF('Prediction Log'!$M411='Prediction Log'!$I411, "Y", "N"))</f>
        <v/>
      </c>
      <c r="X411" s="54" t="str">
        <f>IF(ISBLANK('Prediction Log'!$N411), "", IF(Table3[[#This Row],[Home Team Covered Market]]=Games!H411, "Y", "N"))</f>
        <v/>
      </c>
      <c r="Y411" s="55" t="str">
        <f>IF(ISBLANK('Prediction Log'!$N411), "",IF('Prediction Log'!$J411='Prediction Log'!$M411, "Y", "N"))</f>
        <v/>
      </c>
      <c r="Z411" s="54" t="str">
        <f>IF(ISBLANK('Prediction Log'!$N411), "",IF('Prediction Log'!$I411&lt;&gt;'Prediction Log'!$M411, "N",IF(AND('Prediction Log'!$E411&gt;0, 'Prediction Log'!$P411&gt;'Prediction Log'!$E411, 'Prediction Log'!$I411='Prediction Log'!$C411), "Y", IF(AND('Prediction Log'!$E411&lt;0, 'Prediction Log'!$P411&lt;'Prediction Log'!$E411,'Prediction Log'!$I411='Prediction Log'!$B411 ), "Y", IF('Prediction Log'!$P411='Prediction Log'!$E411, "PUSH", "N")))))</f>
        <v/>
      </c>
      <c r="AA411" s="54" t="str">
        <f>IF(ISBLANK('Prediction Log'!$N411), "",IF(AND('Prediction Log'!$W411="Y", 'Prediction Log'!$X411="Y"), "Y", "N"))</f>
        <v/>
      </c>
      <c r="AB411" s="53" t="str">
        <f>IF(ISBLANK('Prediction Log'!$N411), "",IF('Prediction Log'!$D411&gt;0, 'Prediction Log'!$P411-'Prediction Log'!$D411, IF('Prediction Log'!$D411&lt;0, -'Prediction Log'!$P411+'Prediction Log'!$D411, "NA")))</f>
        <v/>
      </c>
      <c r="AC411" s="53" t="str">
        <f>IF(ISBLANK('Prediction Log'!$N411), "",ABS('Prediction Log'!$AB411))</f>
        <v/>
      </c>
      <c r="AD411" s="54" t="str">
        <f>IF(ISBLANK('Prediction Log'!$N411), "",IF('Prediction Log'!$E411&gt;0, 'Prediction Log'!$P411-'Prediction Log'!$E411, IF('Prediction Log'!$E411&lt;0, -'Prediction Log'!$P411+'Prediction Log'!$E411, "NA")))</f>
        <v/>
      </c>
      <c r="AE411" s="54" t="str">
        <f>IF(ISBLANK('Prediction Log'!$N411), "",ABS('Prediction Log'!$AD411))</f>
        <v/>
      </c>
    </row>
    <row r="412" spans="1:31" x14ac:dyDescent="0.45">
      <c r="A412" s="43" t="str">
        <f>IF(ISBLANK(Games!$B412), "",Games!A412)</f>
        <v/>
      </c>
      <c r="B412" s="43" t="str">
        <f>IF(ISBLANK(Games!$B412), "",Games!B412)</f>
        <v/>
      </c>
      <c r="C412" s="43" t="str">
        <f>IF(ISBLANK(Games!$B412), "",Games!C412)</f>
        <v/>
      </c>
      <c r="D412" s="44" t="str">
        <f>IF(ISBLANK(Games!$B412), "",Games!D412)</f>
        <v/>
      </c>
      <c r="E412" s="44" t="str">
        <f>IF(ISBLANK(Games!$B412), "",Games!E412)</f>
        <v/>
      </c>
      <c r="F412" s="45">
        <f>'Calc - Win Probability'!N412</f>
        <v>0</v>
      </c>
      <c r="G412" s="23" t="str">
        <f>Games!H412</f>
        <v/>
      </c>
      <c r="H412" s="46" t="str">
        <f>IF(ISBLANK(Games!B412), "", IF('Prediction Log'!$D412&lt;0, 'Prediction Log'!$B412, 'Prediction Log'!$C412))</f>
        <v/>
      </c>
      <c r="I412" s="47" t="str">
        <f>IF(ISBLANK(Games!$B412), "",Games!F412)</f>
        <v/>
      </c>
      <c r="J412" s="47" t="str">
        <f>IF('Prediction Log'!$F412&gt;0.5, 'Prediction Log'!$B412, IF('Prediction Log'!$F412&lt;0.5, 'Prediction Log'!$C412, "PICK"))</f>
        <v/>
      </c>
      <c r="K412" s="48" t="str">
        <f>IF(ISBLANK(Games!B412), "",IF('Prediction Log'!$J412='Prediction Log'!$B412, 'Prediction Log'!$F412, 1-'Prediction Log'!$F412))</f>
        <v/>
      </c>
      <c r="L412" s="49" t="str">
        <f>IF(ISBLANK(Games!$B412), "",Games!I412)</f>
        <v/>
      </c>
      <c r="M412" s="60" t="str">
        <f>IF(ISBLANK(Table3[[#This Row],[Home Final]]), "",IF(Table3[[#This Row],[Home Final]]&gt;Table3[[#This Row],[Away Final]],Table3[[#This Row],[Home]],Table3[[#This Row],[Away]]))</f>
        <v/>
      </c>
      <c r="N412" s="50"/>
      <c r="O412" s="50"/>
      <c r="P412" s="21" t="str">
        <f>IF(ISBLANK('Prediction Log'!$N412), "",'Prediction Log'!$O412-'Prediction Log'!$N412)</f>
        <v/>
      </c>
      <c r="Q412" s="51" t="str">
        <f>IF(ISBLANK('Prediction Log'!$N412), "",IF('Prediction Log'!$M412&lt;&gt;'Prediction Log'!$H412, "Y", IF(AND('Prediction Log'!$M412='Prediction Log'!$H412, ABS((-1*'Prediction Log'!$P412))&gt;ABS('Prediction Log'!$D412)), "Y", IF('Prediction Log'!$D412='Prediction Log'!$P412, "PUSH", "N"))))</f>
        <v/>
      </c>
      <c r="R412" s="52" t="str">
        <f>IF(ISBLANK('Prediction Log'!$N412), "",IF('Prediction Log'!$P412&lt;'Prediction Log'!$D412, "Y", IF('Prediction Log'!$P412='Prediction Log'!$D412, "PUSH", "N")))</f>
        <v/>
      </c>
      <c r="S412" s="52" t="str">
        <f>IF(ISBLANK('Prediction Log'!$N412), "",IF('Prediction Log'!$P412&lt;'Prediction Log'!$E412, "Y", IF('Prediction Log'!$P412='Prediction Log'!$E412, "PUSH", "N")))</f>
        <v/>
      </c>
      <c r="T412" s="53" t="str">
        <f>IF(ISBLANK('Prediction Log'!$N412),"",IF('Prediction Log'!$M412='Prediction Log'!$H412, "Y", "N"))</f>
        <v/>
      </c>
      <c r="U412" s="53" t="str">
        <f>Table3[[#This Row],[Home Team Covered Market]]</f>
        <v/>
      </c>
      <c r="V412" s="53" t="str">
        <f>IF(ISBLANK('Prediction Log'!$N412), "",IF(AND('Prediction Log'!$T412="Y", 'Prediction Log'!$U412="Y"), "Y", "N"))</f>
        <v/>
      </c>
      <c r="W412" s="54" t="str">
        <f>IF(ISBLANK('Prediction Log'!$N412),"",IF('Prediction Log'!$M412='Prediction Log'!$I412, "Y", "N"))</f>
        <v/>
      </c>
      <c r="X412" s="54" t="str">
        <f>IF(ISBLANK('Prediction Log'!$N412), "", IF(Table3[[#This Row],[Home Team Covered Market]]=Games!H412, "Y", "N"))</f>
        <v/>
      </c>
      <c r="Y412" s="55" t="str">
        <f>IF(ISBLANK('Prediction Log'!$N412), "",IF('Prediction Log'!$J412='Prediction Log'!$M412, "Y", "N"))</f>
        <v/>
      </c>
      <c r="Z412" s="54" t="str">
        <f>IF(ISBLANK('Prediction Log'!$N412), "",IF('Prediction Log'!$I412&lt;&gt;'Prediction Log'!$M412, "N",IF(AND('Prediction Log'!$E412&gt;0, 'Prediction Log'!$P412&gt;'Prediction Log'!$E412, 'Prediction Log'!$I412='Prediction Log'!$C412), "Y", IF(AND('Prediction Log'!$E412&lt;0, 'Prediction Log'!$P412&lt;'Prediction Log'!$E412,'Prediction Log'!$I412='Prediction Log'!$B412 ), "Y", IF('Prediction Log'!$P412='Prediction Log'!$E412, "PUSH", "N")))))</f>
        <v/>
      </c>
      <c r="AA412" s="54" t="str">
        <f>IF(ISBLANK('Prediction Log'!$N412), "",IF(AND('Prediction Log'!$W412="Y", 'Prediction Log'!$X412="Y"), "Y", "N"))</f>
        <v/>
      </c>
      <c r="AB412" s="53" t="str">
        <f>IF(ISBLANK('Prediction Log'!$N412), "",IF('Prediction Log'!$D412&gt;0, 'Prediction Log'!$P412-'Prediction Log'!$D412, IF('Prediction Log'!$D412&lt;0, -'Prediction Log'!$P412+'Prediction Log'!$D412, "NA")))</f>
        <v/>
      </c>
      <c r="AC412" s="53" t="str">
        <f>IF(ISBLANK('Prediction Log'!$N412), "",ABS('Prediction Log'!$AB412))</f>
        <v/>
      </c>
      <c r="AD412" s="54" t="str">
        <f>IF(ISBLANK('Prediction Log'!$N412), "",IF('Prediction Log'!$E412&gt;0, 'Prediction Log'!$P412-'Prediction Log'!$E412, IF('Prediction Log'!$E412&lt;0, -'Prediction Log'!$P412+'Prediction Log'!$E412, "NA")))</f>
        <v/>
      </c>
      <c r="AE412" s="54" t="str">
        <f>IF(ISBLANK('Prediction Log'!$N412), "",ABS('Prediction Log'!$AD412))</f>
        <v/>
      </c>
    </row>
    <row r="413" spans="1:31" x14ac:dyDescent="0.45">
      <c r="A413" s="56" t="str">
        <f>IF(ISBLANK(Games!$B413), "",Games!A413)</f>
        <v/>
      </c>
      <c r="B413" s="56" t="str">
        <f>IF(ISBLANK(Games!$B413), "",Games!B413)</f>
        <v/>
      </c>
      <c r="C413" s="56" t="str">
        <f>IF(ISBLANK(Games!$B413), "",Games!C413)</f>
        <v/>
      </c>
      <c r="D413" s="57" t="str">
        <f>IF(ISBLANK(Games!$B413), "",Games!D413)</f>
        <v/>
      </c>
      <c r="E413" s="57" t="str">
        <f>IF(ISBLANK(Games!$B413), "",Games!E413)</f>
        <v/>
      </c>
      <c r="F413" s="45">
        <f>'Calc - Win Probability'!N413</f>
        <v>0</v>
      </c>
      <c r="G413" s="23" t="str">
        <f>Games!H413</f>
        <v/>
      </c>
      <c r="H413" s="46" t="str">
        <f>IF(ISBLANK(Games!B413), "", IF('Prediction Log'!$D413&lt;0, 'Prediction Log'!$B413, 'Prediction Log'!$C413))</f>
        <v/>
      </c>
      <c r="I413" s="47" t="str">
        <f>IF(ISBLANK(Games!$B413), "",Games!F413)</f>
        <v/>
      </c>
      <c r="J413" s="47" t="str">
        <f>IF('Prediction Log'!$F413&gt;0.5, 'Prediction Log'!$B413, IF('Prediction Log'!$F413&lt;0.5, 'Prediction Log'!$C413, "PICK"))</f>
        <v/>
      </c>
      <c r="K413" s="48" t="str">
        <f>IF(ISBLANK(Games!B413), "",IF('Prediction Log'!$J413='Prediction Log'!$B413, 'Prediction Log'!$F413, 1-'Prediction Log'!$F413))</f>
        <v/>
      </c>
      <c r="L413" s="49" t="str">
        <f>IF(ISBLANK(Games!$B413), "",Games!I413)</f>
        <v/>
      </c>
      <c r="M413" s="60" t="str">
        <f>IF(ISBLANK(Table3[[#This Row],[Home Final]]), "",IF(Table3[[#This Row],[Home Final]]&gt;Table3[[#This Row],[Away Final]],Table3[[#This Row],[Home]],Table3[[#This Row],[Away]]))</f>
        <v/>
      </c>
      <c r="N413" s="50"/>
      <c r="O413" s="50"/>
      <c r="P413" s="21" t="str">
        <f>IF(ISBLANK('Prediction Log'!$N413), "",'Prediction Log'!$O413-'Prediction Log'!$N413)</f>
        <v/>
      </c>
      <c r="Q413" s="51" t="str">
        <f>IF(ISBLANK('Prediction Log'!$N413), "",IF('Prediction Log'!$M413&lt;&gt;'Prediction Log'!$H413, "Y", IF(AND('Prediction Log'!$M413='Prediction Log'!$H413, ABS((-1*'Prediction Log'!$P413))&gt;ABS('Prediction Log'!$D413)), "Y", IF('Prediction Log'!$D413='Prediction Log'!$P413, "PUSH", "N"))))</f>
        <v/>
      </c>
      <c r="R413" s="52" t="str">
        <f>IF(ISBLANK('Prediction Log'!$N413), "",IF('Prediction Log'!$P413&lt;'Prediction Log'!$D413, "Y", IF('Prediction Log'!$P413='Prediction Log'!$D413, "PUSH", "N")))</f>
        <v/>
      </c>
      <c r="S413" s="52" t="str">
        <f>IF(ISBLANK('Prediction Log'!$N413), "",IF('Prediction Log'!$P413&lt;'Prediction Log'!$E413, "Y", IF('Prediction Log'!$P413='Prediction Log'!$E413, "PUSH", "N")))</f>
        <v/>
      </c>
      <c r="T413" s="53" t="str">
        <f>IF(ISBLANK('Prediction Log'!$N413),"",IF('Prediction Log'!$M413='Prediction Log'!$H413, "Y", "N"))</f>
        <v/>
      </c>
      <c r="U413" s="53" t="str">
        <f>Table3[[#This Row],[Home Team Covered Market]]</f>
        <v/>
      </c>
      <c r="V413" s="53" t="str">
        <f>IF(ISBLANK('Prediction Log'!$N413), "",IF(AND('Prediction Log'!$T413="Y", 'Prediction Log'!$U413="Y"), "Y", "N"))</f>
        <v/>
      </c>
      <c r="W413" s="54" t="str">
        <f>IF(ISBLANK('Prediction Log'!$N413),"",IF('Prediction Log'!$M413='Prediction Log'!$I413, "Y", "N"))</f>
        <v/>
      </c>
      <c r="X413" s="54" t="str">
        <f>IF(ISBLANK('Prediction Log'!$N413), "", IF(Table3[[#This Row],[Home Team Covered Market]]=Games!H413, "Y", "N"))</f>
        <v/>
      </c>
      <c r="Y413" s="55" t="str">
        <f>IF(ISBLANK('Prediction Log'!$N413), "",IF('Prediction Log'!$J413='Prediction Log'!$M413, "Y", "N"))</f>
        <v/>
      </c>
      <c r="Z413" s="54" t="str">
        <f>IF(ISBLANK('Prediction Log'!$N413), "",IF('Prediction Log'!$I413&lt;&gt;'Prediction Log'!$M413, "N",IF(AND('Prediction Log'!$E413&gt;0, 'Prediction Log'!$P413&gt;'Prediction Log'!$E413, 'Prediction Log'!$I413='Prediction Log'!$C413), "Y", IF(AND('Prediction Log'!$E413&lt;0, 'Prediction Log'!$P413&lt;'Prediction Log'!$E413,'Prediction Log'!$I413='Prediction Log'!$B413 ), "Y", IF('Prediction Log'!$P413='Prediction Log'!$E413, "PUSH", "N")))))</f>
        <v/>
      </c>
      <c r="AA413" s="54" t="str">
        <f>IF(ISBLANK('Prediction Log'!$N413), "",IF(AND('Prediction Log'!$W413="Y", 'Prediction Log'!$X413="Y"), "Y", "N"))</f>
        <v/>
      </c>
      <c r="AB413" s="53" t="str">
        <f>IF(ISBLANK('Prediction Log'!$N413), "",IF('Prediction Log'!$D413&gt;0, 'Prediction Log'!$P413-'Prediction Log'!$D413, IF('Prediction Log'!$D413&lt;0, -'Prediction Log'!$P413+'Prediction Log'!$D413, "NA")))</f>
        <v/>
      </c>
      <c r="AC413" s="53" t="str">
        <f>IF(ISBLANK('Prediction Log'!$N413), "",ABS('Prediction Log'!$AB413))</f>
        <v/>
      </c>
      <c r="AD413" s="54" t="str">
        <f>IF(ISBLANK('Prediction Log'!$N413), "",IF('Prediction Log'!$E413&gt;0, 'Prediction Log'!$P413-'Prediction Log'!$E413, IF('Prediction Log'!$E413&lt;0, -'Prediction Log'!$P413+'Prediction Log'!$E413, "NA")))</f>
        <v/>
      </c>
      <c r="AE413" s="54" t="str">
        <f>IF(ISBLANK('Prediction Log'!$N413), "",ABS('Prediction Log'!$AD413))</f>
        <v/>
      </c>
    </row>
    <row r="414" spans="1:31" x14ac:dyDescent="0.45">
      <c r="A414" s="43" t="str">
        <f>IF(ISBLANK(Games!$B414), "",Games!A414)</f>
        <v/>
      </c>
      <c r="B414" s="43" t="str">
        <f>IF(ISBLANK(Games!$B414), "",Games!B414)</f>
        <v/>
      </c>
      <c r="C414" s="43" t="str">
        <f>IF(ISBLANK(Games!$B414), "",Games!C414)</f>
        <v/>
      </c>
      <c r="D414" s="44" t="str">
        <f>IF(ISBLANK(Games!$B414), "",Games!D414)</f>
        <v/>
      </c>
      <c r="E414" s="44" t="str">
        <f>IF(ISBLANK(Games!$B414), "",Games!E414)</f>
        <v/>
      </c>
      <c r="F414" s="45">
        <f>'Calc - Win Probability'!N414</f>
        <v>0</v>
      </c>
      <c r="G414" s="23" t="str">
        <f>Games!H414</f>
        <v/>
      </c>
      <c r="H414" s="46" t="str">
        <f>IF(ISBLANK(Games!B414), "", IF('Prediction Log'!$D414&lt;0, 'Prediction Log'!$B414, 'Prediction Log'!$C414))</f>
        <v/>
      </c>
      <c r="I414" s="47" t="str">
        <f>IF(ISBLANK(Games!$B414), "",Games!F414)</f>
        <v/>
      </c>
      <c r="J414" s="47" t="str">
        <f>IF('Prediction Log'!$F414&gt;0.5, 'Prediction Log'!$B414, IF('Prediction Log'!$F414&lt;0.5, 'Prediction Log'!$C414, "PICK"))</f>
        <v/>
      </c>
      <c r="K414" s="48" t="str">
        <f>IF(ISBLANK(Games!B414), "",IF('Prediction Log'!$J414='Prediction Log'!$B414, 'Prediction Log'!$F414, 1-'Prediction Log'!$F414))</f>
        <v/>
      </c>
      <c r="L414" s="49" t="str">
        <f>IF(ISBLANK(Games!$B414), "",Games!I414)</f>
        <v/>
      </c>
      <c r="M414" s="60" t="str">
        <f>IF(ISBLANK(Table3[[#This Row],[Home Final]]), "",IF(Table3[[#This Row],[Home Final]]&gt;Table3[[#This Row],[Away Final]],Table3[[#This Row],[Home]],Table3[[#This Row],[Away]]))</f>
        <v/>
      </c>
      <c r="N414" s="50"/>
      <c r="O414" s="50"/>
      <c r="P414" s="21" t="str">
        <f>IF(ISBLANK('Prediction Log'!$N414), "",'Prediction Log'!$O414-'Prediction Log'!$N414)</f>
        <v/>
      </c>
      <c r="Q414" s="51" t="str">
        <f>IF(ISBLANK('Prediction Log'!$N414), "",IF('Prediction Log'!$M414&lt;&gt;'Prediction Log'!$H414, "Y", IF(AND('Prediction Log'!$M414='Prediction Log'!$H414, ABS((-1*'Prediction Log'!$P414))&gt;ABS('Prediction Log'!$D414)), "Y", IF('Prediction Log'!$D414='Prediction Log'!$P414, "PUSH", "N"))))</f>
        <v/>
      </c>
      <c r="R414" s="52" t="str">
        <f>IF(ISBLANK('Prediction Log'!$N414), "",IF('Prediction Log'!$P414&lt;'Prediction Log'!$D414, "Y", IF('Prediction Log'!$P414='Prediction Log'!$D414, "PUSH", "N")))</f>
        <v/>
      </c>
      <c r="S414" s="52" t="str">
        <f>IF(ISBLANK('Prediction Log'!$N414), "",IF('Prediction Log'!$P414&lt;'Prediction Log'!$E414, "Y", IF('Prediction Log'!$P414='Prediction Log'!$E414, "PUSH", "N")))</f>
        <v/>
      </c>
      <c r="T414" s="53" t="str">
        <f>IF(ISBLANK('Prediction Log'!$N414),"",IF('Prediction Log'!$M414='Prediction Log'!$H414, "Y", "N"))</f>
        <v/>
      </c>
      <c r="U414" s="53" t="str">
        <f>Table3[[#This Row],[Home Team Covered Market]]</f>
        <v/>
      </c>
      <c r="V414" s="53" t="str">
        <f>IF(ISBLANK('Prediction Log'!$N414), "",IF(AND('Prediction Log'!$T414="Y", 'Prediction Log'!$U414="Y"), "Y", "N"))</f>
        <v/>
      </c>
      <c r="W414" s="54" t="str">
        <f>IF(ISBLANK('Prediction Log'!$N414),"",IF('Prediction Log'!$M414='Prediction Log'!$I414, "Y", "N"))</f>
        <v/>
      </c>
      <c r="X414" s="54" t="str">
        <f>IF(ISBLANK('Prediction Log'!$N414), "", IF(Table3[[#This Row],[Home Team Covered Market]]=Games!H414, "Y", "N"))</f>
        <v/>
      </c>
      <c r="Y414" s="55" t="str">
        <f>IF(ISBLANK('Prediction Log'!$N414), "",IF('Prediction Log'!$J414='Prediction Log'!$M414, "Y", "N"))</f>
        <v/>
      </c>
      <c r="Z414" s="54" t="str">
        <f>IF(ISBLANK('Prediction Log'!$N414), "",IF('Prediction Log'!$I414&lt;&gt;'Prediction Log'!$M414, "N",IF(AND('Prediction Log'!$E414&gt;0, 'Prediction Log'!$P414&gt;'Prediction Log'!$E414, 'Prediction Log'!$I414='Prediction Log'!$C414), "Y", IF(AND('Prediction Log'!$E414&lt;0, 'Prediction Log'!$P414&lt;'Prediction Log'!$E414,'Prediction Log'!$I414='Prediction Log'!$B414 ), "Y", IF('Prediction Log'!$P414='Prediction Log'!$E414, "PUSH", "N")))))</f>
        <v/>
      </c>
      <c r="AA414" s="54" t="str">
        <f>IF(ISBLANK('Prediction Log'!$N414), "",IF(AND('Prediction Log'!$W414="Y", 'Prediction Log'!$X414="Y"), "Y", "N"))</f>
        <v/>
      </c>
      <c r="AB414" s="53" t="str">
        <f>IF(ISBLANK('Prediction Log'!$N414), "",IF('Prediction Log'!$D414&gt;0, 'Prediction Log'!$P414-'Prediction Log'!$D414, IF('Prediction Log'!$D414&lt;0, -'Prediction Log'!$P414+'Prediction Log'!$D414, "NA")))</f>
        <v/>
      </c>
      <c r="AC414" s="53" t="str">
        <f>IF(ISBLANK('Prediction Log'!$N414), "",ABS('Prediction Log'!$AB414))</f>
        <v/>
      </c>
      <c r="AD414" s="54" t="str">
        <f>IF(ISBLANK('Prediction Log'!$N414), "",IF('Prediction Log'!$E414&gt;0, 'Prediction Log'!$P414-'Prediction Log'!$E414, IF('Prediction Log'!$E414&lt;0, -'Prediction Log'!$P414+'Prediction Log'!$E414, "NA")))</f>
        <v/>
      </c>
      <c r="AE414" s="54" t="str">
        <f>IF(ISBLANK('Prediction Log'!$N414), "",ABS('Prediction Log'!$AD414))</f>
        <v/>
      </c>
    </row>
    <row r="415" spans="1:31" x14ac:dyDescent="0.45">
      <c r="A415" s="56" t="str">
        <f>IF(ISBLANK(Games!$B415), "",Games!A415)</f>
        <v/>
      </c>
      <c r="B415" s="56" t="str">
        <f>IF(ISBLANK(Games!$B415), "",Games!B415)</f>
        <v/>
      </c>
      <c r="C415" s="56" t="str">
        <f>IF(ISBLANK(Games!$B415), "",Games!C415)</f>
        <v/>
      </c>
      <c r="D415" s="57" t="str">
        <f>IF(ISBLANK(Games!$B415), "",Games!D415)</f>
        <v/>
      </c>
      <c r="E415" s="57" t="str">
        <f>IF(ISBLANK(Games!$B415), "",Games!E415)</f>
        <v/>
      </c>
      <c r="F415" s="45">
        <f>'Calc - Win Probability'!N415</f>
        <v>0</v>
      </c>
      <c r="G415" s="23" t="str">
        <f>Games!H415</f>
        <v/>
      </c>
      <c r="H415" s="46" t="str">
        <f>IF(ISBLANK(Games!B415), "", IF('Prediction Log'!$D415&lt;0, 'Prediction Log'!$B415, 'Prediction Log'!$C415))</f>
        <v/>
      </c>
      <c r="I415" s="47" t="str">
        <f>IF(ISBLANK(Games!$B415), "",Games!F415)</f>
        <v/>
      </c>
      <c r="J415" s="47" t="str">
        <f>IF('Prediction Log'!$F415&gt;0.5, 'Prediction Log'!$B415, IF('Prediction Log'!$F415&lt;0.5, 'Prediction Log'!$C415, "PICK"))</f>
        <v/>
      </c>
      <c r="K415" s="48" t="str">
        <f>IF(ISBLANK(Games!B415), "",IF('Prediction Log'!$J415='Prediction Log'!$B415, 'Prediction Log'!$F415, 1-'Prediction Log'!$F415))</f>
        <v/>
      </c>
      <c r="L415" s="49" t="str">
        <f>IF(ISBLANK(Games!$B415), "",Games!I415)</f>
        <v/>
      </c>
      <c r="M415" s="60" t="str">
        <f>IF(ISBLANK(Table3[[#This Row],[Home Final]]), "",IF(Table3[[#This Row],[Home Final]]&gt;Table3[[#This Row],[Away Final]],Table3[[#This Row],[Home]],Table3[[#This Row],[Away]]))</f>
        <v/>
      </c>
      <c r="N415" s="50"/>
      <c r="O415" s="50"/>
      <c r="P415" s="21" t="str">
        <f>IF(ISBLANK('Prediction Log'!$N415), "",'Prediction Log'!$O415-'Prediction Log'!$N415)</f>
        <v/>
      </c>
      <c r="Q415" s="51" t="str">
        <f>IF(ISBLANK('Prediction Log'!$N415), "",IF('Prediction Log'!$M415&lt;&gt;'Prediction Log'!$H415, "Y", IF(AND('Prediction Log'!$M415='Prediction Log'!$H415, ABS((-1*'Prediction Log'!$P415))&gt;ABS('Prediction Log'!$D415)), "Y", IF('Prediction Log'!$D415='Prediction Log'!$P415, "PUSH", "N"))))</f>
        <v/>
      </c>
      <c r="R415" s="52" t="str">
        <f>IF(ISBLANK('Prediction Log'!$N415), "",IF('Prediction Log'!$P415&lt;'Prediction Log'!$D415, "Y", IF('Prediction Log'!$P415='Prediction Log'!$D415, "PUSH", "N")))</f>
        <v/>
      </c>
      <c r="S415" s="52" t="str">
        <f>IF(ISBLANK('Prediction Log'!$N415), "",IF('Prediction Log'!$P415&lt;'Prediction Log'!$E415, "Y", IF('Prediction Log'!$P415='Prediction Log'!$E415, "PUSH", "N")))</f>
        <v/>
      </c>
      <c r="T415" s="53" t="str">
        <f>IF(ISBLANK('Prediction Log'!$N415),"",IF('Prediction Log'!$M415='Prediction Log'!$H415, "Y", "N"))</f>
        <v/>
      </c>
      <c r="U415" s="53" t="str">
        <f>Table3[[#This Row],[Home Team Covered Market]]</f>
        <v/>
      </c>
      <c r="V415" s="53" t="str">
        <f>IF(ISBLANK('Prediction Log'!$N415), "",IF(AND('Prediction Log'!$T415="Y", 'Prediction Log'!$U415="Y"), "Y", "N"))</f>
        <v/>
      </c>
      <c r="W415" s="54" t="str">
        <f>IF(ISBLANK('Prediction Log'!$N415),"",IF('Prediction Log'!$M415='Prediction Log'!$I415, "Y", "N"))</f>
        <v/>
      </c>
      <c r="X415" s="54" t="str">
        <f>IF(ISBLANK('Prediction Log'!$N415), "", IF(Table3[[#This Row],[Home Team Covered Market]]=Games!H415, "Y", "N"))</f>
        <v/>
      </c>
      <c r="Y415" s="55" t="str">
        <f>IF(ISBLANK('Prediction Log'!$N415), "",IF('Prediction Log'!$J415='Prediction Log'!$M415, "Y", "N"))</f>
        <v/>
      </c>
      <c r="Z415" s="54" t="str">
        <f>IF(ISBLANK('Prediction Log'!$N415), "",IF('Prediction Log'!$I415&lt;&gt;'Prediction Log'!$M415, "N",IF(AND('Prediction Log'!$E415&gt;0, 'Prediction Log'!$P415&gt;'Prediction Log'!$E415, 'Prediction Log'!$I415='Prediction Log'!$C415), "Y", IF(AND('Prediction Log'!$E415&lt;0, 'Prediction Log'!$P415&lt;'Prediction Log'!$E415,'Prediction Log'!$I415='Prediction Log'!$B415 ), "Y", IF('Prediction Log'!$P415='Prediction Log'!$E415, "PUSH", "N")))))</f>
        <v/>
      </c>
      <c r="AA415" s="54" t="str">
        <f>IF(ISBLANK('Prediction Log'!$N415), "",IF(AND('Prediction Log'!$W415="Y", 'Prediction Log'!$X415="Y"), "Y", "N"))</f>
        <v/>
      </c>
      <c r="AB415" s="53" t="str">
        <f>IF(ISBLANK('Prediction Log'!$N415), "",IF('Prediction Log'!$D415&gt;0, 'Prediction Log'!$P415-'Prediction Log'!$D415, IF('Prediction Log'!$D415&lt;0, -'Prediction Log'!$P415+'Prediction Log'!$D415, "NA")))</f>
        <v/>
      </c>
      <c r="AC415" s="53" t="str">
        <f>IF(ISBLANK('Prediction Log'!$N415), "",ABS('Prediction Log'!$AB415))</f>
        <v/>
      </c>
      <c r="AD415" s="54" t="str">
        <f>IF(ISBLANK('Prediction Log'!$N415), "",IF('Prediction Log'!$E415&gt;0, 'Prediction Log'!$P415-'Prediction Log'!$E415, IF('Prediction Log'!$E415&lt;0, -'Prediction Log'!$P415+'Prediction Log'!$E415, "NA")))</f>
        <v/>
      </c>
      <c r="AE415" s="54" t="str">
        <f>IF(ISBLANK('Prediction Log'!$N415), "",ABS('Prediction Log'!$AD415))</f>
        <v/>
      </c>
    </row>
    <row r="416" spans="1:31" x14ac:dyDescent="0.45">
      <c r="A416" s="43" t="str">
        <f>IF(ISBLANK(Games!$B416), "",Games!A416)</f>
        <v/>
      </c>
      <c r="B416" s="43" t="str">
        <f>IF(ISBLANK(Games!$B416), "",Games!B416)</f>
        <v/>
      </c>
      <c r="C416" s="43" t="str">
        <f>IF(ISBLANK(Games!$B416), "",Games!C416)</f>
        <v/>
      </c>
      <c r="D416" s="44" t="str">
        <f>IF(ISBLANK(Games!$B416), "",Games!D416)</f>
        <v/>
      </c>
      <c r="E416" s="44" t="str">
        <f>IF(ISBLANK(Games!$B416), "",Games!E416)</f>
        <v/>
      </c>
      <c r="F416" s="45">
        <f>'Calc - Win Probability'!N416</f>
        <v>0</v>
      </c>
      <c r="G416" s="23" t="str">
        <f>Games!H416</f>
        <v/>
      </c>
      <c r="H416" s="46" t="str">
        <f>IF(ISBLANK(Games!B416), "", IF('Prediction Log'!$D416&lt;0, 'Prediction Log'!$B416, 'Prediction Log'!$C416))</f>
        <v/>
      </c>
      <c r="I416" s="47" t="str">
        <f>IF(ISBLANK(Games!$B416), "",Games!F416)</f>
        <v/>
      </c>
      <c r="J416" s="47" t="str">
        <f>IF('Prediction Log'!$F416&gt;0.5, 'Prediction Log'!$B416, IF('Prediction Log'!$F416&lt;0.5, 'Prediction Log'!$C416, "PICK"))</f>
        <v/>
      </c>
      <c r="K416" s="48" t="str">
        <f>IF(ISBLANK(Games!B416), "",IF('Prediction Log'!$J416='Prediction Log'!$B416, 'Prediction Log'!$F416, 1-'Prediction Log'!$F416))</f>
        <v/>
      </c>
      <c r="L416" s="49" t="str">
        <f>IF(ISBLANK(Games!$B416), "",Games!I416)</f>
        <v/>
      </c>
      <c r="M416" s="60" t="str">
        <f>IF(ISBLANK(Table3[[#This Row],[Home Final]]), "",IF(Table3[[#This Row],[Home Final]]&gt;Table3[[#This Row],[Away Final]],Table3[[#This Row],[Home]],Table3[[#This Row],[Away]]))</f>
        <v/>
      </c>
      <c r="N416" s="50"/>
      <c r="O416" s="50"/>
      <c r="P416" s="21" t="str">
        <f>IF(ISBLANK('Prediction Log'!$N416), "",'Prediction Log'!$O416-'Prediction Log'!$N416)</f>
        <v/>
      </c>
      <c r="Q416" s="51" t="str">
        <f>IF(ISBLANK('Prediction Log'!$N416), "",IF('Prediction Log'!$M416&lt;&gt;'Prediction Log'!$H416, "Y", IF(AND('Prediction Log'!$M416='Prediction Log'!$H416, ABS((-1*'Prediction Log'!$P416))&gt;ABS('Prediction Log'!$D416)), "Y", IF('Prediction Log'!$D416='Prediction Log'!$P416, "PUSH", "N"))))</f>
        <v/>
      </c>
      <c r="R416" s="52" t="str">
        <f>IF(ISBLANK('Prediction Log'!$N416), "",IF('Prediction Log'!$P416&lt;'Prediction Log'!$D416, "Y", IF('Prediction Log'!$P416='Prediction Log'!$D416, "PUSH", "N")))</f>
        <v/>
      </c>
      <c r="S416" s="52" t="str">
        <f>IF(ISBLANK('Prediction Log'!$N416), "",IF('Prediction Log'!$P416&lt;'Prediction Log'!$E416, "Y", IF('Prediction Log'!$P416='Prediction Log'!$E416, "PUSH", "N")))</f>
        <v/>
      </c>
      <c r="T416" s="53" t="str">
        <f>IF(ISBLANK('Prediction Log'!$N416),"",IF('Prediction Log'!$M416='Prediction Log'!$H416, "Y", "N"))</f>
        <v/>
      </c>
      <c r="U416" s="53" t="str">
        <f>Table3[[#This Row],[Home Team Covered Market]]</f>
        <v/>
      </c>
      <c r="V416" s="53" t="str">
        <f>IF(ISBLANK('Prediction Log'!$N416), "",IF(AND('Prediction Log'!$T416="Y", 'Prediction Log'!$U416="Y"), "Y", "N"))</f>
        <v/>
      </c>
      <c r="W416" s="54" t="str">
        <f>IF(ISBLANK('Prediction Log'!$N416),"",IF('Prediction Log'!$M416='Prediction Log'!$I416, "Y", "N"))</f>
        <v/>
      </c>
      <c r="X416" s="54" t="str">
        <f>IF(ISBLANK('Prediction Log'!$N416), "", IF(Table3[[#This Row],[Home Team Covered Market]]=Games!H416, "Y", "N"))</f>
        <v/>
      </c>
      <c r="Y416" s="55" t="str">
        <f>IF(ISBLANK('Prediction Log'!$N416), "",IF('Prediction Log'!$J416='Prediction Log'!$M416, "Y", "N"))</f>
        <v/>
      </c>
      <c r="Z416" s="54" t="str">
        <f>IF(ISBLANK('Prediction Log'!$N416), "",IF('Prediction Log'!$I416&lt;&gt;'Prediction Log'!$M416, "N",IF(AND('Prediction Log'!$E416&gt;0, 'Prediction Log'!$P416&gt;'Prediction Log'!$E416, 'Prediction Log'!$I416='Prediction Log'!$C416), "Y", IF(AND('Prediction Log'!$E416&lt;0, 'Prediction Log'!$P416&lt;'Prediction Log'!$E416,'Prediction Log'!$I416='Prediction Log'!$B416 ), "Y", IF('Prediction Log'!$P416='Prediction Log'!$E416, "PUSH", "N")))))</f>
        <v/>
      </c>
      <c r="AA416" s="54" t="str">
        <f>IF(ISBLANK('Prediction Log'!$N416), "",IF(AND('Prediction Log'!$W416="Y", 'Prediction Log'!$X416="Y"), "Y", "N"))</f>
        <v/>
      </c>
      <c r="AB416" s="53" t="str">
        <f>IF(ISBLANK('Prediction Log'!$N416), "",IF('Prediction Log'!$D416&gt;0, 'Prediction Log'!$P416-'Prediction Log'!$D416, IF('Prediction Log'!$D416&lt;0, -'Prediction Log'!$P416+'Prediction Log'!$D416, "NA")))</f>
        <v/>
      </c>
      <c r="AC416" s="53" t="str">
        <f>IF(ISBLANK('Prediction Log'!$N416), "",ABS('Prediction Log'!$AB416))</f>
        <v/>
      </c>
      <c r="AD416" s="54" t="str">
        <f>IF(ISBLANK('Prediction Log'!$N416), "",IF('Prediction Log'!$E416&gt;0, 'Prediction Log'!$P416-'Prediction Log'!$E416, IF('Prediction Log'!$E416&lt;0, -'Prediction Log'!$P416+'Prediction Log'!$E416, "NA")))</f>
        <v/>
      </c>
      <c r="AE416" s="54" t="str">
        <f>IF(ISBLANK('Prediction Log'!$N416), "",ABS('Prediction Log'!$AD416))</f>
        <v/>
      </c>
    </row>
    <row r="417" spans="1:31" x14ac:dyDescent="0.45">
      <c r="A417" s="56" t="str">
        <f>IF(ISBLANK(Games!$B417), "",Games!A417)</f>
        <v/>
      </c>
      <c r="B417" s="56" t="str">
        <f>IF(ISBLANK(Games!$B417), "",Games!B417)</f>
        <v/>
      </c>
      <c r="C417" s="56" t="str">
        <f>IF(ISBLANK(Games!$B417), "",Games!C417)</f>
        <v/>
      </c>
      <c r="D417" s="57" t="str">
        <f>IF(ISBLANK(Games!$B417), "",Games!D417)</f>
        <v/>
      </c>
      <c r="E417" s="57" t="str">
        <f>IF(ISBLANK(Games!$B417), "",Games!E417)</f>
        <v/>
      </c>
      <c r="F417" s="45">
        <f>'Calc - Win Probability'!N417</f>
        <v>0</v>
      </c>
      <c r="G417" s="23" t="str">
        <f>Games!H417</f>
        <v/>
      </c>
      <c r="H417" s="46" t="str">
        <f>IF(ISBLANK(Games!B417), "", IF('Prediction Log'!$D417&lt;0, 'Prediction Log'!$B417, 'Prediction Log'!$C417))</f>
        <v/>
      </c>
      <c r="I417" s="47" t="str">
        <f>IF(ISBLANK(Games!$B417), "",Games!F417)</f>
        <v/>
      </c>
      <c r="J417" s="47" t="str">
        <f>IF('Prediction Log'!$F417&gt;0.5, 'Prediction Log'!$B417, IF('Prediction Log'!$F417&lt;0.5, 'Prediction Log'!$C417, "PICK"))</f>
        <v/>
      </c>
      <c r="K417" s="48" t="str">
        <f>IF(ISBLANK(Games!B417), "",IF('Prediction Log'!$J417='Prediction Log'!$B417, 'Prediction Log'!$F417, 1-'Prediction Log'!$F417))</f>
        <v/>
      </c>
      <c r="L417" s="49" t="str">
        <f>IF(ISBLANK(Games!$B417), "",Games!I417)</f>
        <v/>
      </c>
      <c r="M417" s="60" t="str">
        <f>IF(ISBLANK(Table3[[#This Row],[Home Final]]), "",IF(Table3[[#This Row],[Home Final]]&gt;Table3[[#This Row],[Away Final]],Table3[[#This Row],[Home]],Table3[[#This Row],[Away]]))</f>
        <v/>
      </c>
      <c r="N417" s="50"/>
      <c r="O417" s="50"/>
      <c r="P417" s="21" t="str">
        <f>IF(ISBLANK('Prediction Log'!$N417), "",'Prediction Log'!$O417-'Prediction Log'!$N417)</f>
        <v/>
      </c>
      <c r="Q417" s="51" t="str">
        <f>IF(ISBLANK('Prediction Log'!$N417), "",IF('Prediction Log'!$M417&lt;&gt;'Prediction Log'!$H417, "Y", IF(AND('Prediction Log'!$M417='Prediction Log'!$H417, ABS((-1*'Prediction Log'!$P417))&gt;ABS('Prediction Log'!$D417)), "Y", IF('Prediction Log'!$D417='Prediction Log'!$P417, "PUSH", "N"))))</f>
        <v/>
      </c>
      <c r="R417" s="52" t="str">
        <f>IF(ISBLANK('Prediction Log'!$N417), "",IF('Prediction Log'!$P417&lt;'Prediction Log'!$D417, "Y", IF('Prediction Log'!$P417='Prediction Log'!$D417, "PUSH", "N")))</f>
        <v/>
      </c>
      <c r="S417" s="52" t="str">
        <f>IF(ISBLANK('Prediction Log'!$N417), "",IF('Prediction Log'!$P417&lt;'Prediction Log'!$E417, "Y", IF('Prediction Log'!$P417='Prediction Log'!$E417, "PUSH", "N")))</f>
        <v/>
      </c>
      <c r="T417" s="53" t="str">
        <f>IF(ISBLANK('Prediction Log'!$N417),"",IF('Prediction Log'!$M417='Prediction Log'!$H417, "Y", "N"))</f>
        <v/>
      </c>
      <c r="U417" s="53" t="str">
        <f>Table3[[#This Row],[Home Team Covered Market]]</f>
        <v/>
      </c>
      <c r="V417" s="53" t="str">
        <f>IF(ISBLANK('Prediction Log'!$N417), "",IF(AND('Prediction Log'!$T417="Y", 'Prediction Log'!$U417="Y"), "Y", "N"))</f>
        <v/>
      </c>
      <c r="W417" s="54" t="str">
        <f>IF(ISBLANK('Prediction Log'!$N417),"",IF('Prediction Log'!$M417='Prediction Log'!$I417, "Y", "N"))</f>
        <v/>
      </c>
      <c r="X417" s="54" t="str">
        <f>IF(ISBLANK('Prediction Log'!$N417), "", IF(Table3[[#This Row],[Home Team Covered Market]]=Games!H417, "Y", "N"))</f>
        <v/>
      </c>
      <c r="Y417" s="55" t="str">
        <f>IF(ISBLANK('Prediction Log'!$N417), "",IF('Prediction Log'!$J417='Prediction Log'!$M417, "Y", "N"))</f>
        <v/>
      </c>
      <c r="Z417" s="54" t="str">
        <f>IF(ISBLANK('Prediction Log'!$N417), "",IF('Prediction Log'!$I417&lt;&gt;'Prediction Log'!$M417, "N",IF(AND('Prediction Log'!$E417&gt;0, 'Prediction Log'!$P417&gt;'Prediction Log'!$E417, 'Prediction Log'!$I417='Prediction Log'!$C417), "Y", IF(AND('Prediction Log'!$E417&lt;0, 'Prediction Log'!$P417&lt;'Prediction Log'!$E417,'Prediction Log'!$I417='Prediction Log'!$B417 ), "Y", IF('Prediction Log'!$P417='Prediction Log'!$E417, "PUSH", "N")))))</f>
        <v/>
      </c>
      <c r="AA417" s="54" t="str">
        <f>IF(ISBLANK('Prediction Log'!$N417), "",IF(AND('Prediction Log'!$W417="Y", 'Prediction Log'!$X417="Y"), "Y", "N"))</f>
        <v/>
      </c>
      <c r="AB417" s="53" t="str">
        <f>IF(ISBLANK('Prediction Log'!$N417), "",IF('Prediction Log'!$D417&gt;0, 'Prediction Log'!$P417-'Prediction Log'!$D417, IF('Prediction Log'!$D417&lt;0, -'Prediction Log'!$P417+'Prediction Log'!$D417, "NA")))</f>
        <v/>
      </c>
      <c r="AC417" s="53" t="str">
        <f>IF(ISBLANK('Prediction Log'!$N417), "",ABS('Prediction Log'!$AB417))</f>
        <v/>
      </c>
      <c r="AD417" s="54" t="str">
        <f>IF(ISBLANK('Prediction Log'!$N417), "",IF('Prediction Log'!$E417&gt;0, 'Prediction Log'!$P417-'Prediction Log'!$E417, IF('Prediction Log'!$E417&lt;0, -'Prediction Log'!$P417+'Prediction Log'!$E417, "NA")))</f>
        <v/>
      </c>
      <c r="AE417" s="54" t="str">
        <f>IF(ISBLANK('Prediction Log'!$N417), "",ABS('Prediction Log'!$AD417))</f>
        <v/>
      </c>
    </row>
    <row r="418" spans="1:31" x14ac:dyDescent="0.45">
      <c r="A418" s="43" t="str">
        <f>IF(ISBLANK(Games!$B418), "",Games!A418)</f>
        <v/>
      </c>
      <c r="B418" s="43" t="str">
        <f>IF(ISBLANK(Games!$B418), "",Games!B418)</f>
        <v/>
      </c>
      <c r="C418" s="43" t="str">
        <f>IF(ISBLANK(Games!$B418), "",Games!C418)</f>
        <v/>
      </c>
      <c r="D418" s="44" t="str">
        <f>IF(ISBLANK(Games!$B418), "",Games!D418)</f>
        <v/>
      </c>
      <c r="E418" s="44" t="str">
        <f>IF(ISBLANK(Games!$B418), "",Games!E418)</f>
        <v/>
      </c>
      <c r="F418" s="45">
        <f>'Calc - Win Probability'!N418</f>
        <v>0</v>
      </c>
      <c r="G418" s="23" t="str">
        <f>Games!H418</f>
        <v/>
      </c>
      <c r="H418" s="46" t="str">
        <f>IF(ISBLANK(Games!B418), "", IF('Prediction Log'!$D418&lt;0, 'Prediction Log'!$B418, 'Prediction Log'!$C418))</f>
        <v/>
      </c>
      <c r="I418" s="47" t="str">
        <f>IF(ISBLANK(Games!$B418), "",Games!F418)</f>
        <v/>
      </c>
      <c r="J418" s="47" t="str">
        <f>IF('Prediction Log'!$F418&gt;0.5, 'Prediction Log'!$B418, IF('Prediction Log'!$F418&lt;0.5, 'Prediction Log'!$C418, "PICK"))</f>
        <v/>
      </c>
      <c r="K418" s="48" t="str">
        <f>IF(ISBLANK(Games!B418), "",IF('Prediction Log'!$J418='Prediction Log'!$B418, 'Prediction Log'!$F418, 1-'Prediction Log'!$F418))</f>
        <v/>
      </c>
      <c r="L418" s="49" t="str">
        <f>IF(ISBLANK(Games!$B418), "",Games!I418)</f>
        <v/>
      </c>
      <c r="M418" s="60" t="str">
        <f>IF(ISBLANK(Table3[[#This Row],[Home Final]]), "",IF(Table3[[#This Row],[Home Final]]&gt;Table3[[#This Row],[Away Final]],Table3[[#This Row],[Home]],Table3[[#This Row],[Away]]))</f>
        <v/>
      </c>
      <c r="N418" s="50"/>
      <c r="O418" s="50"/>
      <c r="P418" s="21" t="str">
        <f>IF(ISBLANK('Prediction Log'!$N418), "",'Prediction Log'!$O418-'Prediction Log'!$N418)</f>
        <v/>
      </c>
      <c r="Q418" s="51" t="str">
        <f>IF(ISBLANK('Prediction Log'!$N418), "",IF('Prediction Log'!$M418&lt;&gt;'Prediction Log'!$H418, "Y", IF(AND('Prediction Log'!$M418='Prediction Log'!$H418, ABS((-1*'Prediction Log'!$P418))&gt;ABS('Prediction Log'!$D418)), "Y", IF('Prediction Log'!$D418='Prediction Log'!$P418, "PUSH", "N"))))</f>
        <v/>
      </c>
      <c r="R418" s="52" t="str">
        <f>IF(ISBLANK('Prediction Log'!$N418), "",IF('Prediction Log'!$P418&lt;'Prediction Log'!$D418, "Y", IF('Prediction Log'!$P418='Prediction Log'!$D418, "PUSH", "N")))</f>
        <v/>
      </c>
      <c r="S418" s="52" t="str">
        <f>IF(ISBLANK('Prediction Log'!$N418), "",IF('Prediction Log'!$P418&lt;'Prediction Log'!$E418, "Y", IF('Prediction Log'!$P418='Prediction Log'!$E418, "PUSH", "N")))</f>
        <v/>
      </c>
      <c r="T418" s="53" t="str">
        <f>IF(ISBLANK('Prediction Log'!$N418),"",IF('Prediction Log'!$M418='Prediction Log'!$H418, "Y", "N"))</f>
        <v/>
      </c>
      <c r="U418" s="53" t="str">
        <f>Table3[[#This Row],[Home Team Covered Market]]</f>
        <v/>
      </c>
      <c r="V418" s="53" t="str">
        <f>IF(ISBLANK('Prediction Log'!$N418), "",IF(AND('Prediction Log'!$T418="Y", 'Prediction Log'!$U418="Y"), "Y", "N"))</f>
        <v/>
      </c>
      <c r="W418" s="54" t="str">
        <f>IF(ISBLANK('Prediction Log'!$N418),"",IF('Prediction Log'!$M418='Prediction Log'!$I418, "Y", "N"))</f>
        <v/>
      </c>
      <c r="X418" s="54" t="str">
        <f>IF(ISBLANK('Prediction Log'!$N418), "", IF(Table3[[#This Row],[Home Team Covered Market]]=Games!H418, "Y", "N"))</f>
        <v/>
      </c>
      <c r="Y418" s="55" t="str">
        <f>IF(ISBLANK('Prediction Log'!$N418), "",IF('Prediction Log'!$J418='Prediction Log'!$M418, "Y", "N"))</f>
        <v/>
      </c>
      <c r="Z418" s="54" t="str">
        <f>IF(ISBLANK('Prediction Log'!$N418), "",IF('Prediction Log'!$I418&lt;&gt;'Prediction Log'!$M418, "N",IF(AND('Prediction Log'!$E418&gt;0, 'Prediction Log'!$P418&gt;'Prediction Log'!$E418, 'Prediction Log'!$I418='Prediction Log'!$C418), "Y", IF(AND('Prediction Log'!$E418&lt;0, 'Prediction Log'!$P418&lt;'Prediction Log'!$E418,'Prediction Log'!$I418='Prediction Log'!$B418 ), "Y", IF('Prediction Log'!$P418='Prediction Log'!$E418, "PUSH", "N")))))</f>
        <v/>
      </c>
      <c r="AA418" s="54" t="str">
        <f>IF(ISBLANK('Prediction Log'!$N418), "",IF(AND('Prediction Log'!$W418="Y", 'Prediction Log'!$X418="Y"), "Y", "N"))</f>
        <v/>
      </c>
      <c r="AB418" s="53" t="str">
        <f>IF(ISBLANK('Prediction Log'!$N418), "",IF('Prediction Log'!$D418&gt;0, 'Prediction Log'!$P418-'Prediction Log'!$D418, IF('Prediction Log'!$D418&lt;0, -'Prediction Log'!$P418+'Prediction Log'!$D418, "NA")))</f>
        <v/>
      </c>
      <c r="AC418" s="53" t="str">
        <f>IF(ISBLANK('Prediction Log'!$N418), "",ABS('Prediction Log'!$AB418))</f>
        <v/>
      </c>
      <c r="AD418" s="54" t="str">
        <f>IF(ISBLANK('Prediction Log'!$N418), "",IF('Prediction Log'!$E418&gt;0, 'Prediction Log'!$P418-'Prediction Log'!$E418, IF('Prediction Log'!$E418&lt;0, -'Prediction Log'!$P418+'Prediction Log'!$E418, "NA")))</f>
        <v/>
      </c>
      <c r="AE418" s="54" t="str">
        <f>IF(ISBLANK('Prediction Log'!$N418), "",ABS('Prediction Log'!$AD418))</f>
        <v/>
      </c>
    </row>
    <row r="419" spans="1:31" x14ac:dyDescent="0.45">
      <c r="A419" s="56" t="str">
        <f>IF(ISBLANK(Games!$B419), "",Games!A419)</f>
        <v/>
      </c>
      <c r="B419" s="56" t="str">
        <f>IF(ISBLANK(Games!$B419), "",Games!B419)</f>
        <v/>
      </c>
      <c r="C419" s="56" t="str">
        <f>IF(ISBLANK(Games!$B419), "",Games!C419)</f>
        <v/>
      </c>
      <c r="D419" s="57" t="str">
        <f>IF(ISBLANK(Games!$B419), "",Games!D419)</f>
        <v/>
      </c>
      <c r="E419" s="57" t="str">
        <f>IF(ISBLANK(Games!$B419), "",Games!E419)</f>
        <v/>
      </c>
      <c r="F419" s="45">
        <f>'Calc - Win Probability'!N419</f>
        <v>0</v>
      </c>
      <c r="G419" s="23" t="str">
        <f>Games!H419</f>
        <v/>
      </c>
      <c r="H419" s="46" t="str">
        <f>IF(ISBLANK(Games!B419), "", IF('Prediction Log'!$D419&lt;0, 'Prediction Log'!$B419, 'Prediction Log'!$C419))</f>
        <v/>
      </c>
      <c r="I419" s="47" t="str">
        <f>IF(ISBLANK(Games!$B419), "",Games!F419)</f>
        <v/>
      </c>
      <c r="J419" s="47" t="str">
        <f>IF('Prediction Log'!$F419&gt;0.5, 'Prediction Log'!$B419, IF('Prediction Log'!$F419&lt;0.5, 'Prediction Log'!$C419, "PICK"))</f>
        <v/>
      </c>
      <c r="K419" s="48" t="str">
        <f>IF(ISBLANK(Games!B419), "",IF('Prediction Log'!$J419='Prediction Log'!$B419, 'Prediction Log'!$F419, 1-'Prediction Log'!$F419))</f>
        <v/>
      </c>
      <c r="L419" s="49" t="str">
        <f>IF(ISBLANK(Games!$B419), "",Games!I419)</f>
        <v/>
      </c>
      <c r="M419" s="60" t="str">
        <f>IF(ISBLANK(Table3[[#This Row],[Home Final]]), "",IF(Table3[[#This Row],[Home Final]]&gt;Table3[[#This Row],[Away Final]],Table3[[#This Row],[Home]],Table3[[#This Row],[Away]]))</f>
        <v/>
      </c>
      <c r="N419" s="50"/>
      <c r="O419" s="50"/>
      <c r="P419" s="21" t="str">
        <f>IF(ISBLANK('Prediction Log'!$N419), "",'Prediction Log'!$O419-'Prediction Log'!$N419)</f>
        <v/>
      </c>
      <c r="Q419" s="51" t="str">
        <f>IF(ISBLANK('Prediction Log'!$N419), "",IF('Prediction Log'!$M419&lt;&gt;'Prediction Log'!$H419, "Y", IF(AND('Prediction Log'!$M419='Prediction Log'!$H419, ABS((-1*'Prediction Log'!$P419))&gt;ABS('Prediction Log'!$D419)), "Y", IF('Prediction Log'!$D419='Prediction Log'!$P419, "PUSH", "N"))))</f>
        <v/>
      </c>
      <c r="R419" s="52" t="str">
        <f>IF(ISBLANK('Prediction Log'!$N419), "",IF('Prediction Log'!$P419&lt;'Prediction Log'!$D419, "Y", IF('Prediction Log'!$P419='Prediction Log'!$D419, "PUSH", "N")))</f>
        <v/>
      </c>
      <c r="S419" s="52" t="str">
        <f>IF(ISBLANK('Prediction Log'!$N419), "",IF('Prediction Log'!$P419&lt;'Prediction Log'!$E419, "Y", IF('Prediction Log'!$P419='Prediction Log'!$E419, "PUSH", "N")))</f>
        <v/>
      </c>
      <c r="T419" s="53" t="str">
        <f>IF(ISBLANK('Prediction Log'!$N419),"",IF('Prediction Log'!$M419='Prediction Log'!$H419, "Y", "N"))</f>
        <v/>
      </c>
      <c r="U419" s="53" t="str">
        <f>Table3[[#This Row],[Home Team Covered Market]]</f>
        <v/>
      </c>
      <c r="V419" s="53" t="str">
        <f>IF(ISBLANK('Prediction Log'!$N419), "",IF(AND('Prediction Log'!$T419="Y", 'Prediction Log'!$U419="Y"), "Y", "N"))</f>
        <v/>
      </c>
      <c r="W419" s="54" t="str">
        <f>IF(ISBLANK('Prediction Log'!$N419),"",IF('Prediction Log'!$M419='Prediction Log'!$I419, "Y", "N"))</f>
        <v/>
      </c>
      <c r="X419" s="54" t="str">
        <f>IF(ISBLANK('Prediction Log'!$N419), "", IF(Table3[[#This Row],[Home Team Covered Market]]=Games!H419, "Y", "N"))</f>
        <v/>
      </c>
      <c r="Y419" s="55" t="str">
        <f>IF(ISBLANK('Prediction Log'!$N419), "",IF('Prediction Log'!$J419='Prediction Log'!$M419, "Y", "N"))</f>
        <v/>
      </c>
      <c r="Z419" s="54" t="str">
        <f>IF(ISBLANK('Prediction Log'!$N419), "",IF('Prediction Log'!$I419&lt;&gt;'Prediction Log'!$M419, "N",IF(AND('Prediction Log'!$E419&gt;0, 'Prediction Log'!$P419&gt;'Prediction Log'!$E419, 'Prediction Log'!$I419='Prediction Log'!$C419), "Y", IF(AND('Prediction Log'!$E419&lt;0, 'Prediction Log'!$P419&lt;'Prediction Log'!$E419,'Prediction Log'!$I419='Prediction Log'!$B419 ), "Y", IF('Prediction Log'!$P419='Prediction Log'!$E419, "PUSH", "N")))))</f>
        <v/>
      </c>
      <c r="AA419" s="54" t="str">
        <f>IF(ISBLANK('Prediction Log'!$N419), "",IF(AND('Prediction Log'!$W419="Y", 'Prediction Log'!$X419="Y"), "Y", "N"))</f>
        <v/>
      </c>
      <c r="AB419" s="53" t="str">
        <f>IF(ISBLANK('Prediction Log'!$N419), "",IF('Prediction Log'!$D419&gt;0, 'Prediction Log'!$P419-'Prediction Log'!$D419, IF('Prediction Log'!$D419&lt;0, -'Prediction Log'!$P419+'Prediction Log'!$D419, "NA")))</f>
        <v/>
      </c>
      <c r="AC419" s="53" t="str">
        <f>IF(ISBLANK('Prediction Log'!$N419), "",ABS('Prediction Log'!$AB419))</f>
        <v/>
      </c>
      <c r="AD419" s="54" t="str">
        <f>IF(ISBLANK('Prediction Log'!$N419), "",IF('Prediction Log'!$E419&gt;0, 'Prediction Log'!$P419-'Prediction Log'!$E419, IF('Prediction Log'!$E419&lt;0, -'Prediction Log'!$P419+'Prediction Log'!$E419, "NA")))</f>
        <v/>
      </c>
      <c r="AE419" s="54" t="str">
        <f>IF(ISBLANK('Prediction Log'!$N419), "",ABS('Prediction Log'!$AD419))</f>
        <v/>
      </c>
    </row>
    <row r="420" spans="1:31" x14ac:dyDescent="0.45">
      <c r="A420" s="43" t="str">
        <f>IF(ISBLANK(Games!$B420), "",Games!A420)</f>
        <v/>
      </c>
      <c r="B420" s="43" t="str">
        <f>IF(ISBLANK(Games!$B420), "",Games!B420)</f>
        <v/>
      </c>
      <c r="C420" s="43" t="str">
        <f>IF(ISBLANK(Games!$B420), "",Games!C420)</f>
        <v/>
      </c>
      <c r="D420" s="44" t="str">
        <f>IF(ISBLANK(Games!$B420), "",Games!D420)</f>
        <v/>
      </c>
      <c r="E420" s="44" t="str">
        <f>IF(ISBLANK(Games!$B420), "",Games!E420)</f>
        <v/>
      </c>
      <c r="F420" s="45">
        <f>'Calc - Win Probability'!N420</f>
        <v>0</v>
      </c>
      <c r="G420" s="23" t="str">
        <f>Games!H420</f>
        <v/>
      </c>
      <c r="H420" s="46" t="str">
        <f>IF(ISBLANK(Games!B420), "", IF('Prediction Log'!$D420&lt;0, 'Prediction Log'!$B420, 'Prediction Log'!$C420))</f>
        <v/>
      </c>
      <c r="I420" s="47" t="str">
        <f>IF(ISBLANK(Games!$B420), "",Games!F420)</f>
        <v/>
      </c>
      <c r="J420" s="47" t="str">
        <f>IF('Prediction Log'!$F420&gt;0.5, 'Prediction Log'!$B420, IF('Prediction Log'!$F420&lt;0.5, 'Prediction Log'!$C420, "PICK"))</f>
        <v/>
      </c>
      <c r="K420" s="48" t="str">
        <f>IF(ISBLANK(Games!B420), "",IF('Prediction Log'!$J420='Prediction Log'!$B420, 'Prediction Log'!$F420, 1-'Prediction Log'!$F420))</f>
        <v/>
      </c>
      <c r="L420" s="49" t="str">
        <f>IF(ISBLANK(Games!$B420), "",Games!I420)</f>
        <v/>
      </c>
      <c r="M420" s="60" t="str">
        <f>IF(ISBLANK(Table3[[#This Row],[Home Final]]), "",IF(Table3[[#This Row],[Home Final]]&gt;Table3[[#This Row],[Away Final]],Table3[[#This Row],[Home]],Table3[[#This Row],[Away]]))</f>
        <v/>
      </c>
      <c r="N420" s="50"/>
      <c r="O420" s="50"/>
      <c r="P420" s="21" t="str">
        <f>IF(ISBLANK('Prediction Log'!$N420), "",'Prediction Log'!$O420-'Prediction Log'!$N420)</f>
        <v/>
      </c>
      <c r="Q420" s="51" t="str">
        <f>IF(ISBLANK('Prediction Log'!$N420), "",IF('Prediction Log'!$M420&lt;&gt;'Prediction Log'!$H420, "Y", IF(AND('Prediction Log'!$M420='Prediction Log'!$H420, ABS((-1*'Prediction Log'!$P420))&gt;ABS('Prediction Log'!$D420)), "Y", IF('Prediction Log'!$D420='Prediction Log'!$P420, "PUSH", "N"))))</f>
        <v/>
      </c>
      <c r="R420" s="52" t="str">
        <f>IF(ISBLANK('Prediction Log'!$N420), "",IF('Prediction Log'!$P420&lt;'Prediction Log'!$D420, "Y", IF('Prediction Log'!$P420='Prediction Log'!$D420, "PUSH", "N")))</f>
        <v/>
      </c>
      <c r="S420" s="52" t="str">
        <f>IF(ISBLANK('Prediction Log'!$N420), "",IF('Prediction Log'!$P420&lt;'Prediction Log'!$E420, "Y", IF('Prediction Log'!$P420='Prediction Log'!$E420, "PUSH", "N")))</f>
        <v/>
      </c>
      <c r="T420" s="53" t="str">
        <f>IF(ISBLANK('Prediction Log'!$N420),"",IF('Prediction Log'!$M420='Prediction Log'!$H420, "Y", "N"))</f>
        <v/>
      </c>
      <c r="U420" s="53" t="str">
        <f>Table3[[#This Row],[Home Team Covered Market]]</f>
        <v/>
      </c>
      <c r="V420" s="53" t="str">
        <f>IF(ISBLANK('Prediction Log'!$N420), "",IF(AND('Prediction Log'!$T420="Y", 'Prediction Log'!$U420="Y"), "Y", "N"))</f>
        <v/>
      </c>
      <c r="W420" s="54" t="str">
        <f>IF(ISBLANK('Prediction Log'!$N420),"",IF('Prediction Log'!$M420='Prediction Log'!$I420, "Y", "N"))</f>
        <v/>
      </c>
      <c r="X420" s="54" t="str">
        <f>IF(ISBLANK('Prediction Log'!$N420), "", IF(Table3[[#This Row],[Home Team Covered Market]]=Games!H420, "Y", "N"))</f>
        <v/>
      </c>
      <c r="Y420" s="55" t="str">
        <f>IF(ISBLANK('Prediction Log'!$N420), "",IF('Prediction Log'!$J420='Prediction Log'!$M420, "Y", "N"))</f>
        <v/>
      </c>
      <c r="Z420" s="54" t="str">
        <f>IF(ISBLANK('Prediction Log'!$N420), "",IF('Prediction Log'!$I420&lt;&gt;'Prediction Log'!$M420, "N",IF(AND('Prediction Log'!$E420&gt;0, 'Prediction Log'!$P420&gt;'Prediction Log'!$E420, 'Prediction Log'!$I420='Prediction Log'!$C420), "Y", IF(AND('Prediction Log'!$E420&lt;0, 'Prediction Log'!$P420&lt;'Prediction Log'!$E420,'Prediction Log'!$I420='Prediction Log'!$B420 ), "Y", IF('Prediction Log'!$P420='Prediction Log'!$E420, "PUSH", "N")))))</f>
        <v/>
      </c>
      <c r="AA420" s="54" t="str">
        <f>IF(ISBLANK('Prediction Log'!$N420), "",IF(AND('Prediction Log'!$W420="Y", 'Prediction Log'!$X420="Y"), "Y", "N"))</f>
        <v/>
      </c>
      <c r="AB420" s="53" t="str">
        <f>IF(ISBLANK('Prediction Log'!$N420), "",IF('Prediction Log'!$D420&gt;0, 'Prediction Log'!$P420-'Prediction Log'!$D420, IF('Prediction Log'!$D420&lt;0, -'Prediction Log'!$P420+'Prediction Log'!$D420, "NA")))</f>
        <v/>
      </c>
      <c r="AC420" s="53" t="str">
        <f>IF(ISBLANK('Prediction Log'!$N420), "",ABS('Prediction Log'!$AB420))</f>
        <v/>
      </c>
      <c r="AD420" s="54" t="str">
        <f>IF(ISBLANK('Prediction Log'!$N420), "",IF('Prediction Log'!$E420&gt;0, 'Prediction Log'!$P420-'Prediction Log'!$E420, IF('Prediction Log'!$E420&lt;0, -'Prediction Log'!$P420+'Prediction Log'!$E420, "NA")))</f>
        <v/>
      </c>
      <c r="AE420" s="54" t="str">
        <f>IF(ISBLANK('Prediction Log'!$N420), "",ABS('Prediction Log'!$AD420))</f>
        <v/>
      </c>
    </row>
    <row r="421" spans="1:31" x14ac:dyDescent="0.45">
      <c r="A421" s="56" t="str">
        <f>IF(ISBLANK(Games!$B421), "",Games!A421)</f>
        <v/>
      </c>
      <c r="B421" s="56" t="str">
        <f>IF(ISBLANK(Games!$B421), "",Games!B421)</f>
        <v/>
      </c>
      <c r="C421" s="56" t="str">
        <f>IF(ISBLANK(Games!$B421), "",Games!C421)</f>
        <v/>
      </c>
      <c r="D421" s="57" t="str">
        <f>IF(ISBLANK(Games!$B421), "",Games!D421)</f>
        <v/>
      </c>
      <c r="E421" s="57" t="str">
        <f>IF(ISBLANK(Games!$B421), "",Games!E421)</f>
        <v/>
      </c>
      <c r="F421" s="45">
        <f>'Calc - Win Probability'!N421</f>
        <v>0</v>
      </c>
      <c r="G421" s="23" t="str">
        <f>Games!H421</f>
        <v/>
      </c>
      <c r="H421" s="46" t="str">
        <f>IF(ISBLANK(Games!B421), "", IF('Prediction Log'!$D421&lt;0, 'Prediction Log'!$B421, 'Prediction Log'!$C421))</f>
        <v/>
      </c>
      <c r="I421" s="47" t="str">
        <f>IF(ISBLANK(Games!$B421), "",Games!F421)</f>
        <v/>
      </c>
      <c r="J421" s="47" t="str">
        <f>IF('Prediction Log'!$F421&gt;0.5, 'Prediction Log'!$B421, IF('Prediction Log'!$F421&lt;0.5, 'Prediction Log'!$C421, "PICK"))</f>
        <v/>
      </c>
      <c r="K421" s="48" t="str">
        <f>IF(ISBLANK(Games!B421), "",IF('Prediction Log'!$J421='Prediction Log'!$B421, 'Prediction Log'!$F421, 1-'Prediction Log'!$F421))</f>
        <v/>
      </c>
      <c r="L421" s="49" t="str">
        <f>IF(ISBLANK(Games!$B421), "",Games!I421)</f>
        <v/>
      </c>
      <c r="M421" s="60" t="str">
        <f>IF(ISBLANK(Table3[[#This Row],[Home Final]]), "",IF(Table3[[#This Row],[Home Final]]&gt;Table3[[#This Row],[Away Final]],Table3[[#This Row],[Home]],Table3[[#This Row],[Away]]))</f>
        <v/>
      </c>
      <c r="N421" s="50"/>
      <c r="O421" s="50"/>
      <c r="P421" s="21" t="str">
        <f>IF(ISBLANK('Prediction Log'!$N421), "",'Prediction Log'!$O421-'Prediction Log'!$N421)</f>
        <v/>
      </c>
      <c r="Q421" s="51" t="str">
        <f>IF(ISBLANK('Prediction Log'!$N421), "",IF('Prediction Log'!$M421&lt;&gt;'Prediction Log'!$H421, "Y", IF(AND('Prediction Log'!$M421='Prediction Log'!$H421, ABS((-1*'Prediction Log'!$P421))&gt;ABS('Prediction Log'!$D421)), "Y", IF('Prediction Log'!$D421='Prediction Log'!$P421, "PUSH", "N"))))</f>
        <v/>
      </c>
      <c r="R421" s="52" t="str">
        <f>IF(ISBLANK('Prediction Log'!$N421), "",IF('Prediction Log'!$P421&lt;'Prediction Log'!$D421, "Y", IF('Prediction Log'!$P421='Prediction Log'!$D421, "PUSH", "N")))</f>
        <v/>
      </c>
      <c r="S421" s="52" t="str">
        <f>IF(ISBLANK('Prediction Log'!$N421), "",IF('Prediction Log'!$P421&lt;'Prediction Log'!$E421, "Y", IF('Prediction Log'!$P421='Prediction Log'!$E421, "PUSH", "N")))</f>
        <v/>
      </c>
      <c r="T421" s="53" t="str">
        <f>IF(ISBLANK('Prediction Log'!$N421),"",IF('Prediction Log'!$M421='Prediction Log'!$H421, "Y", "N"))</f>
        <v/>
      </c>
      <c r="U421" s="53" t="str">
        <f>Table3[[#This Row],[Home Team Covered Market]]</f>
        <v/>
      </c>
      <c r="V421" s="53" t="str">
        <f>IF(ISBLANK('Prediction Log'!$N421), "",IF(AND('Prediction Log'!$T421="Y", 'Prediction Log'!$U421="Y"), "Y", "N"))</f>
        <v/>
      </c>
      <c r="W421" s="54" t="str">
        <f>IF(ISBLANK('Prediction Log'!$N421),"",IF('Prediction Log'!$M421='Prediction Log'!$I421, "Y", "N"))</f>
        <v/>
      </c>
      <c r="X421" s="54" t="str">
        <f>IF(ISBLANK('Prediction Log'!$N421), "", IF(Table3[[#This Row],[Home Team Covered Market]]=Games!H421, "Y", "N"))</f>
        <v/>
      </c>
      <c r="Y421" s="55" t="str">
        <f>IF(ISBLANK('Prediction Log'!$N421), "",IF('Prediction Log'!$J421='Prediction Log'!$M421, "Y", "N"))</f>
        <v/>
      </c>
      <c r="Z421" s="54" t="str">
        <f>IF(ISBLANK('Prediction Log'!$N421), "",IF('Prediction Log'!$I421&lt;&gt;'Prediction Log'!$M421, "N",IF(AND('Prediction Log'!$E421&gt;0, 'Prediction Log'!$P421&gt;'Prediction Log'!$E421, 'Prediction Log'!$I421='Prediction Log'!$C421), "Y", IF(AND('Prediction Log'!$E421&lt;0, 'Prediction Log'!$P421&lt;'Prediction Log'!$E421,'Prediction Log'!$I421='Prediction Log'!$B421 ), "Y", IF('Prediction Log'!$P421='Prediction Log'!$E421, "PUSH", "N")))))</f>
        <v/>
      </c>
      <c r="AA421" s="54" t="str">
        <f>IF(ISBLANK('Prediction Log'!$N421), "",IF(AND('Prediction Log'!$W421="Y", 'Prediction Log'!$X421="Y"), "Y", "N"))</f>
        <v/>
      </c>
      <c r="AB421" s="53" t="str">
        <f>IF(ISBLANK('Prediction Log'!$N421), "",IF('Prediction Log'!$D421&gt;0, 'Prediction Log'!$P421-'Prediction Log'!$D421, IF('Prediction Log'!$D421&lt;0, -'Prediction Log'!$P421+'Prediction Log'!$D421, "NA")))</f>
        <v/>
      </c>
      <c r="AC421" s="53" t="str">
        <f>IF(ISBLANK('Prediction Log'!$N421), "",ABS('Prediction Log'!$AB421))</f>
        <v/>
      </c>
      <c r="AD421" s="54" t="str">
        <f>IF(ISBLANK('Prediction Log'!$N421), "",IF('Prediction Log'!$E421&gt;0, 'Prediction Log'!$P421-'Prediction Log'!$E421, IF('Prediction Log'!$E421&lt;0, -'Prediction Log'!$P421+'Prediction Log'!$E421, "NA")))</f>
        <v/>
      </c>
      <c r="AE421" s="54" t="str">
        <f>IF(ISBLANK('Prediction Log'!$N421), "",ABS('Prediction Log'!$AD421))</f>
        <v/>
      </c>
    </row>
    <row r="422" spans="1:31" x14ac:dyDescent="0.45">
      <c r="A422" s="43" t="str">
        <f>IF(ISBLANK(Games!$B422), "",Games!A422)</f>
        <v/>
      </c>
      <c r="B422" s="43" t="str">
        <f>IF(ISBLANK(Games!$B422), "",Games!B422)</f>
        <v/>
      </c>
      <c r="C422" s="43" t="str">
        <f>IF(ISBLANK(Games!$B422), "",Games!C422)</f>
        <v/>
      </c>
      <c r="D422" s="44" t="str">
        <f>IF(ISBLANK(Games!$B422), "",Games!D422)</f>
        <v/>
      </c>
      <c r="E422" s="44" t="str">
        <f>IF(ISBLANK(Games!$B422), "",Games!E422)</f>
        <v/>
      </c>
      <c r="F422" s="45">
        <f>'Calc - Win Probability'!N422</f>
        <v>0</v>
      </c>
      <c r="G422" s="23" t="str">
        <f>Games!H422</f>
        <v/>
      </c>
      <c r="H422" s="46" t="str">
        <f>IF(ISBLANK(Games!B422), "", IF('Prediction Log'!$D422&lt;0, 'Prediction Log'!$B422, 'Prediction Log'!$C422))</f>
        <v/>
      </c>
      <c r="I422" s="47" t="str">
        <f>IF(ISBLANK(Games!$B422), "",Games!F422)</f>
        <v/>
      </c>
      <c r="J422" s="47" t="str">
        <f>IF('Prediction Log'!$F422&gt;0.5, 'Prediction Log'!$B422, IF('Prediction Log'!$F422&lt;0.5, 'Prediction Log'!$C422, "PICK"))</f>
        <v/>
      </c>
      <c r="K422" s="48" t="str">
        <f>IF(ISBLANK(Games!B422), "",IF('Prediction Log'!$J422='Prediction Log'!$B422, 'Prediction Log'!$F422, 1-'Prediction Log'!$F422))</f>
        <v/>
      </c>
      <c r="L422" s="49" t="str">
        <f>IF(ISBLANK(Games!$B422), "",Games!I422)</f>
        <v/>
      </c>
      <c r="M422" s="60" t="str">
        <f>IF(ISBLANK(Table3[[#This Row],[Home Final]]), "",IF(Table3[[#This Row],[Home Final]]&gt;Table3[[#This Row],[Away Final]],Table3[[#This Row],[Home]],Table3[[#This Row],[Away]]))</f>
        <v/>
      </c>
      <c r="N422" s="50"/>
      <c r="O422" s="50"/>
      <c r="P422" s="21" t="str">
        <f>IF(ISBLANK('Prediction Log'!$N422), "",'Prediction Log'!$O422-'Prediction Log'!$N422)</f>
        <v/>
      </c>
      <c r="Q422" s="51" t="str">
        <f>IF(ISBLANK('Prediction Log'!$N422), "",IF('Prediction Log'!$M422&lt;&gt;'Prediction Log'!$H422, "Y", IF(AND('Prediction Log'!$M422='Prediction Log'!$H422, ABS((-1*'Prediction Log'!$P422))&gt;ABS('Prediction Log'!$D422)), "Y", IF('Prediction Log'!$D422='Prediction Log'!$P422, "PUSH", "N"))))</f>
        <v/>
      </c>
      <c r="R422" s="52" t="str">
        <f>IF(ISBLANK('Prediction Log'!$N422), "",IF('Prediction Log'!$P422&lt;'Prediction Log'!$D422, "Y", IF('Prediction Log'!$P422='Prediction Log'!$D422, "PUSH", "N")))</f>
        <v/>
      </c>
      <c r="S422" s="52" t="str">
        <f>IF(ISBLANK('Prediction Log'!$N422), "",IF('Prediction Log'!$P422&lt;'Prediction Log'!$E422, "Y", IF('Prediction Log'!$P422='Prediction Log'!$E422, "PUSH", "N")))</f>
        <v/>
      </c>
      <c r="T422" s="53" t="str">
        <f>IF(ISBLANK('Prediction Log'!$N422),"",IF('Prediction Log'!$M422='Prediction Log'!$H422, "Y", "N"))</f>
        <v/>
      </c>
      <c r="U422" s="53" t="str">
        <f>Table3[[#This Row],[Home Team Covered Market]]</f>
        <v/>
      </c>
      <c r="V422" s="53" t="str">
        <f>IF(ISBLANK('Prediction Log'!$N422), "",IF(AND('Prediction Log'!$T422="Y", 'Prediction Log'!$U422="Y"), "Y", "N"))</f>
        <v/>
      </c>
      <c r="W422" s="54" t="str">
        <f>IF(ISBLANK('Prediction Log'!$N422),"",IF('Prediction Log'!$M422='Prediction Log'!$I422, "Y", "N"))</f>
        <v/>
      </c>
      <c r="X422" s="54" t="str">
        <f>IF(ISBLANK('Prediction Log'!$N422), "", IF(Table3[[#This Row],[Home Team Covered Market]]=Games!H422, "Y", "N"))</f>
        <v/>
      </c>
      <c r="Y422" s="55" t="str">
        <f>IF(ISBLANK('Prediction Log'!$N422), "",IF('Prediction Log'!$J422='Prediction Log'!$M422, "Y", "N"))</f>
        <v/>
      </c>
      <c r="Z422" s="54" t="str">
        <f>IF(ISBLANK('Prediction Log'!$N422), "",IF('Prediction Log'!$I422&lt;&gt;'Prediction Log'!$M422, "N",IF(AND('Prediction Log'!$E422&gt;0, 'Prediction Log'!$P422&gt;'Prediction Log'!$E422, 'Prediction Log'!$I422='Prediction Log'!$C422), "Y", IF(AND('Prediction Log'!$E422&lt;0, 'Prediction Log'!$P422&lt;'Prediction Log'!$E422,'Prediction Log'!$I422='Prediction Log'!$B422 ), "Y", IF('Prediction Log'!$P422='Prediction Log'!$E422, "PUSH", "N")))))</f>
        <v/>
      </c>
      <c r="AA422" s="54" t="str">
        <f>IF(ISBLANK('Prediction Log'!$N422), "",IF(AND('Prediction Log'!$W422="Y", 'Prediction Log'!$X422="Y"), "Y", "N"))</f>
        <v/>
      </c>
      <c r="AB422" s="53" t="str">
        <f>IF(ISBLANK('Prediction Log'!$N422), "",IF('Prediction Log'!$D422&gt;0, 'Prediction Log'!$P422-'Prediction Log'!$D422, IF('Prediction Log'!$D422&lt;0, -'Prediction Log'!$P422+'Prediction Log'!$D422, "NA")))</f>
        <v/>
      </c>
      <c r="AC422" s="53" t="str">
        <f>IF(ISBLANK('Prediction Log'!$N422), "",ABS('Prediction Log'!$AB422))</f>
        <v/>
      </c>
      <c r="AD422" s="54" t="str">
        <f>IF(ISBLANK('Prediction Log'!$N422), "",IF('Prediction Log'!$E422&gt;0, 'Prediction Log'!$P422-'Prediction Log'!$E422, IF('Prediction Log'!$E422&lt;0, -'Prediction Log'!$P422+'Prediction Log'!$E422, "NA")))</f>
        <v/>
      </c>
      <c r="AE422" s="54" t="str">
        <f>IF(ISBLANK('Prediction Log'!$N422), "",ABS('Prediction Log'!$AD422))</f>
        <v/>
      </c>
    </row>
    <row r="423" spans="1:31" x14ac:dyDescent="0.45">
      <c r="A423" s="56" t="str">
        <f>IF(ISBLANK(Games!$B423), "",Games!A423)</f>
        <v/>
      </c>
      <c r="B423" s="56" t="str">
        <f>IF(ISBLANK(Games!$B423), "",Games!B423)</f>
        <v/>
      </c>
      <c r="C423" s="56" t="str">
        <f>IF(ISBLANK(Games!$B423), "",Games!C423)</f>
        <v/>
      </c>
      <c r="D423" s="57" t="str">
        <f>IF(ISBLANK(Games!$B423), "",Games!D423)</f>
        <v/>
      </c>
      <c r="E423" s="57" t="str">
        <f>IF(ISBLANK(Games!$B423), "",Games!E423)</f>
        <v/>
      </c>
      <c r="F423" s="45">
        <f>'Calc - Win Probability'!N423</f>
        <v>0</v>
      </c>
      <c r="G423" s="23" t="str">
        <f>Games!H423</f>
        <v/>
      </c>
      <c r="H423" s="46" t="str">
        <f>IF(ISBLANK(Games!B423), "", IF('Prediction Log'!$D423&lt;0, 'Prediction Log'!$B423, 'Prediction Log'!$C423))</f>
        <v/>
      </c>
      <c r="I423" s="47" t="str">
        <f>IF(ISBLANK(Games!$B423), "",Games!F423)</f>
        <v/>
      </c>
      <c r="J423" s="47" t="str">
        <f>IF('Prediction Log'!$F423&gt;0.5, 'Prediction Log'!$B423, IF('Prediction Log'!$F423&lt;0.5, 'Prediction Log'!$C423, "PICK"))</f>
        <v/>
      </c>
      <c r="K423" s="48" t="str">
        <f>IF(ISBLANK(Games!B423), "",IF('Prediction Log'!$J423='Prediction Log'!$B423, 'Prediction Log'!$F423, 1-'Prediction Log'!$F423))</f>
        <v/>
      </c>
      <c r="L423" s="49" t="str">
        <f>IF(ISBLANK(Games!$B423), "",Games!I423)</f>
        <v/>
      </c>
      <c r="M423" s="60" t="str">
        <f>IF(ISBLANK(Table3[[#This Row],[Home Final]]), "",IF(Table3[[#This Row],[Home Final]]&gt;Table3[[#This Row],[Away Final]],Table3[[#This Row],[Home]],Table3[[#This Row],[Away]]))</f>
        <v/>
      </c>
      <c r="N423" s="50"/>
      <c r="O423" s="50"/>
      <c r="P423" s="21" t="str">
        <f>IF(ISBLANK('Prediction Log'!$N423), "",'Prediction Log'!$O423-'Prediction Log'!$N423)</f>
        <v/>
      </c>
      <c r="Q423" s="51" t="str">
        <f>IF(ISBLANK('Prediction Log'!$N423), "",IF('Prediction Log'!$M423&lt;&gt;'Prediction Log'!$H423, "Y", IF(AND('Prediction Log'!$M423='Prediction Log'!$H423, ABS((-1*'Prediction Log'!$P423))&gt;ABS('Prediction Log'!$D423)), "Y", IF('Prediction Log'!$D423='Prediction Log'!$P423, "PUSH", "N"))))</f>
        <v/>
      </c>
      <c r="R423" s="52" t="str">
        <f>IF(ISBLANK('Prediction Log'!$N423), "",IF('Prediction Log'!$P423&lt;'Prediction Log'!$D423, "Y", IF('Prediction Log'!$P423='Prediction Log'!$D423, "PUSH", "N")))</f>
        <v/>
      </c>
      <c r="S423" s="52" t="str">
        <f>IF(ISBLANK('Prediction Log'!$N423), "",IF('Prediction Log'!$P423&lt;'Prediction Log'!$E423, "Y", IF('Prediction Log'!$P423='Prediction Log'!$E423, "PUSH", "N")))</f>
        <v/>
      </c>
      <c r="T423" s="53" t="str">
        <f>IF(ISBLANK('Prediction Log'!$N423),"",IF('Prediction Log'!$M423='Prediction Log'!$H423, "Y", "N"))</f>
        <v/>
      </c>
      <c r="U423" s="53" t="str">
        <f>Table3[[#This Row],[Home Team Covered Market]]</f>
        <v/>
      </c>
      <c r="V423" s="53" t="str">
        <f>IF(ISBLANK('Prediction Log'!$N423), "",IF(AND('Prediction Log'!$T423="Y", 'Prediction Log'!$U423="Y"), "Y", "N"))</f>
        <v/>
      </c>
      <c r="W423" s="54" t="str">
        <f>IF(ISBLANK('Prediction Log'!$N423),"",IF('Prediction Log'!$M423='Prediction Log'!$I423, "Y", "N"))</f>
        <v/>
      </c>
      <c r="X423" s="54" t="str">
        <f>IF(ISBLANK('Prediction Log'!$N423), "", IF(Table3[[#This Row],[Home Team Covered Market]]=Games!H423, "Y", "N"))</f>
        <v/>
      </c>
      <c r="Y423" s="55" t="str">
        <f>IF(ISBLANK('Prediction Log'!$N423), "",IF('Prediction Log'!$J423='Prediction Log'!$M423, "Y", "N"))</f>
        <v/>
      </c>
      <c r="Z423" s="54" t="str">
        <f>IF(ISBLANK('Prediction Log'!$N423), "",IF('Prediction Log'!$I423&lt;&gt;'Prediction Log'!$M423, "N",IF(AND('Prediction Log'!$E423&gt;0, 'Prediction Log'!$P423&gt;'Prediction Log'!$E423, 'Prediction Log'!$I423='Prediction Log'!$C423), "Y", IF(AND('Prediction Log'!$E423&lt;0, 'Prediction Log'!$P423&lt;'Prediction Log'!$E423,'Prediction Log'!$I423='Prediction Log'!$B423 ), "Y", IF('Prediction Log'!$P423='Prediction Log'!$E423, "PUSH", "N")))))</f>
        <v/>
      </c>
      <c r="AA423" s="54" t="str">
        <f>IF(ISBLANK('Prediction Log'!$N423), "",IF(AND('Prediction Log'!$W423="Y", 'Prediction Log'!$X423="Y"), "Y", "N"))</f>
        <v/>
      </c>
      <c r="AB423" s="53" t="str">
        <f>IF(ISBLANK('Prediction Log'!$N423), "",IF('Prediction Log'!$D423&gt;0, 'Prediction Log'!$P423-'Prediction Log'!$D423, IF('Prediction Log'!$D423&lt;0, -'Prediction Log'!$P423+'Prediction Log'!$D423, "NA")))</f>
        <v/>
      </c>
      <c r="AC423" s="53" t="str">
        <f>IF(ISBLANK('Prediction Log'!$N423), "",ABS('Prediction Log'!$AB423))</f>
        <v/>
      </c>
      <c r="AD423" s="54" t="str">
        <f>IF(ISBLANK('Prediction Log'!$N423), "",IF('Prediction Log'!$E423&gt;0, 'Prediction Log'!$P423-'Prediction Log'!$E423, IF('Prediction Log'!$E423&lt;0, -'Prediction Log'!$P423+'Prediction Log'!$E423, "NA")))</f>
        <v/>
      </c>
      <c r="AE423" s="54" t="str">
        <f>IF(ISBLANK('Prediction Log'!$N423), "",ABS('Prediction Log'!$AD423))</f>
        <v/>
      </c>
    </row>
    <row r="424" spans="1:31" x14ac:dyDescent="0.45">
      <c r="A424" s="43" t="str">
        <f>IF(ISBLANK(Games!$B424), "",Games!A424)</f>
        <v/>
      </c>
      <c r="B424" s="43" t="str">
        <f>IF(ISBLANK(Games!$B424), "",Games!B424)</f>
        <v/>
      </c>
      <c r="C424" s="43" t="str">
        <f>IF(ISBLANK(Games!$B424), "",Games!C424)</f>
        <v/>
      </c>
      <c r="D424" s="44" t="str">
        <f>IF(ISBLANK(Games!$B424), "",Games!D424)</f>
        <v/>
      </c>
      <c r="E424" s="44" t="str">
        <f>IF(ISBLANK(Games!$B424), "",Games!E424)</f>
        <v/>
      </c>
      <c r="F424" s="45">
        <f>'Calc - Win Probability'!N424</f>
        <v>0</v>
      </c>
      <c r="G424" s="23" t="str">
        <f>Games!H424</f>
        <v/>
      </c>
      <c r="H424" s="46" t="str">
        <f>IF(ISBLANK(Games!B424), "", IF('Prediction Log'!$D424&lt;0, 'Prediction Log'!$B424, 'Prediction Log'!$C424))</f>
        <v/>
      </c>
      <c r="I424" s="47" t="str">
        <f>IF(ISBLANK(Games!$B424), "",Games!F424)</f>
        <v/>
      </c>
      <c r="J424" s="47" t="str">
        <f>IF('Prediction Log'!$F424&gt;0.5, 'Prediction Log'!$B424, IF('Prediction Log'!$F424&lt;0.5, 'Prediction Log'!$C424, "PICK"))</f>
        <v/>
      </c>
      <c r="K424" s="48" t="str">
        <f>IF(ISBLANK(Games!B424), "",IF('Prediction Log'!$J424='Prediction Log'!$B424, 'Prediction Log'!$F424, 1-'Prediction Log'!$F424))</f>
        <v/>
      </c>
      <c r="L424" s="49" t="str">
        <f>IF(ISBLANK(Games!$B424), "",Games!I424)</f>
        <v/>
      </c>
      <c r="M424" s="60" t="str">
        <f>IF(ISBLANK(Table3[[#This Row],[Home Final]]), "",IF(Table3[[#This Row],[Home Final]]&gt;Table3[[#This Row],[Away Final]],Table3[[#This Row],[Home]],Table3[[#This Row],[Away]]))</f>
        <v/>
      </c>
      <c r="N424" s="50"/>
      <c r="O424" s="50"/>
      <c r="P424" s="21" t="str">
        <f>IF(ISBLANK('Prediction Log'!$N424), "",'Prediction Log'!$O424-'Prediction Log'!$N424)</f>
        <v/>
      </c>
      <c r="Q424" s="51" t="str">
        <f>IF(ISBLANK('Prediction Log'!$N424), "",IF('Prediction Log'!$M424&lt;&gt;'Prediction Log'!$H424, "Y", IF(AND('Prediction Log'!$M424='Prediction Log'!$H424, ABS((-1*'Prediction Log'!$P424))&gt;ABS('Prediction Log'!$D424)), "Y", IF('Prediction Log'!$D424='Prediction Log'!$P424, "PUSH", "N"))))</f>
        <v/>
      </c>
      <c r="R424" s="52" t="str">
        <f>IF(ISBLANK('Prediction Log'!$N424), "",IF('Prediction Log'!$P424&lt;'Prediction Log'!$D424, "Y", IF('Prediction Log'!$P424='Prediction Log'!$D424, "PUSH", "N")))</f>
        <v/>
      </c>
      <c r="S424" s="52" t="str">
        <f>IF(ISBLANK('Prediction Log'!$N424), "",IF('Prediction Log'!$P424&lt;'Prediction Log'!$E424, "Y", IF('Prediction Log'!$P424='Prediction Log'!$E424, "PUSH", "N")))</f>
        <v/>
      </c>
      <c r="T424" s="53" t="str">
        <f>IF(ISBLANK('Prediction Log'!$N424),"",IF('Prediction Log'!$M424='Prediction Log'!$H424, "Y", "N"))</f>
        <v/>
      </c>
      <c r="U424" s="53" t="str">
        <f>Table3[[#This Row],[Home Team Covered Market]]</f>
        <v/>
      </c>
      <c r="V424" s="53" t="str">
        <f>IF(ISBLANK('Prediction Log'!$N424), "",IF(AND('Prediction Log'!$T424="Y", 'Prediction Log'!$U424="Y"), "Y", "N"))</f>
        <v/>
      </c>
      <c r="W424" s="54" t="str">
        <f>IF(ISBLANK('Prediction Log'!$N424),"",IF('Prediction Log'!$M424='Prediction Log'!$I424, "Y", "N"))</f>
        <v/>
      </c>
      <c r="X424" s="54" t="str">
        <f>IF(ISBLANK('Prediction Log'!$N424), "", IF(Table3[[#This Row],[Home Team Covered Market]]=Games!H424, "Y", "N"))</f>
        <v/>
      </c>
      <c r="Y424" s="55" t="str">
        <f>IF(ISBLANK('Prediction Log'!$N424), "",IF('Prediction Log'!$J424='Prediction Log'!$M424, "Y", "N"))</f>
        <v/>
      </c>
      <c r="Z424" s="54" t="str">
        <f>IF(ISBLANK('Prediction Log'!$N424), "",IF('Prediction Log'!$I424&lt;&gt;'Prediction Log'!$M424, "N",IF(AND('Prediction Log'!$E424&gt;0, 'Prediction Log'!$P424&gt;'Prediction Log'!$E424, 'Prediction Log'!$I424='Prediction Log'!$C424), "Y", IF(AND('Prediction Log'!$E424&lt;0, 'Prediction Log'!$P424&lt;'Prediction Log'!$E424,'Prediction Log'!$I424='Prediction Log'!$B424 ), "Y", IF('Prediction Log'!$P424='Prediction Log'!$E424, "PUSH", "N")))))</f>
        <v/>
      </c>
      <c r="AA424" s="54" t="str">
        <f>IF(ISBLANK('Prediction Log'!$N424), "",IF(AND('Prediction Log'!$W424="Y", 'Prediction Log'!$X424="Y"), "Y", "N"))</f>
        <v/>
      </c>
      <c r="AB424" s="53" t="str">
        <f>IF(ISBLANK('Prediction Log'!$N424), "",IF('Prediction Log'!$D424&gt;0, 'Prediction Log'!$P424-'Prediction Log'!$D424, IF('Prediction Log'!$D424&lt;0, -'Prediction Log'!$P424+'Prediction Log'!$D424, "NA")))</f>
        <v/>
      </c>
      <c r="AC424" s="53" t="str">
        <f>IF(ISBLANK('Prediction Log'!$N424), "",ABS('Prediction Log'!$AB424))</f>
        <v/>
      </c>
      <c r="AD424" s="54" t="str">
        <f>IF(ISBLANK('Prediction Log'!$N424), "",IF('Prediction Log'!$E424&gt;0, 'Prediction Log'!$P424-'Prediction Log'!$E424, IF('Prediction Log'!$E424&lt;0, -'Prediction Log'!$P424+'Prediction Log'!$E424, "NA")))</f>
        <v/>
      </c>
      <c r="AE424" s="54" t="str">
        <f>IF(ISBLANK('Prediction Log'!$N424), "",ABS('Prediction Log'!$AD424))</f>
        <v/>
      </c>
    </row>
    <row r="425" spans="1:31" x14ac:dyDescent="0.45">
      <c r="A425" s="56" t="str">
        <f>IF(ISBLANK(Games!$B425), "",Games!A425)</f>
        <v/>
      </c>
      <c r="B425" s="56" t="str">
        <f>IF(ISBLANK(Games!$B425), "",Games!B425)</f>
        <v/>
      </c>
      <c r="C425" s="56" t="str">
        <f>IF(ISBLANK(Games!$B425), "",Games!C425)</f>
        <v/>
      </c>
      <c r="D425" s="57" t="str">
        <f>IF(ISBLANK(Games!$B425), "",Games!D425)</f>
        <v/>
      </c>
      <c r="E425" s="57" t="str">
        <f>IF(ISBLANK(Games!$B425), "",Games!E425)</f>
        <v/>
      </c>
      <c r="F425" s="45">
        <f>'Calc - Win Probability'!N425</f>
        <v>0</v>
      </c>
      <c r="G425" s="23" t="str">
        <f>Games!H425</f>
        <v/>
      </c>
      <c r="H425" s="46" t="str">
        <f>IF(ISBLANK(Games!B425), "", IF('Prediction Log'!$D425&lt;0, 'Prediction Log'!$B425, 'Prediction Log'!$C425))</f>
        <v/>
      </c>
      <c r="I425" s="47" t="str">
        <f>IF(ISBLANK(Games!$B425), "",Games!F425)</f>
        <v/>
      </c>
      <c r="J425" s="47" t="str">
        <f>IF('Prediction Log'!$F425&gt;0.5, 'Prediction Log'!$B425, IF('Prediction Log'!$F425&lt;0.5, 'Prediction Log'!$C425, "PICK"))</f>
        <v/>
      </c>
      <c r="K425" s="48" t="str">
        <f>IF(ISBLANK(Games!B425), "",IF('Prediction Log'!$J425='Prediction Log'!$B425, 'Prediction Log'!$F425, 1-'Prediction Log'!$F425))</f>
        <v/>
      </c>
      <c r="L425" s="49" t="str">
        <f>IF(ISBLANK(Games!$B425), "",Games!I425)</f>
        <v/>
      </c>
      <c r="M425" s="60" t="str">
        <f>IF(ISBLANK(Table3[[#This Row],[Home Final]]), "",IF(Table3[[#This Row],[Home Final]]&gt;Table3[[#This Row],[Away Final]],Table3[[#This Row],[Home]],Table3[[#This Row],[Away]]))</f>
        <v/>
      </c>
      <c r="N425" s="50"/>
      <c r="O425" s="50"/>
      <c r="P425" s="21" t="str">
        <f>IF(ISBLANK('Prediction Log'!$N425), "",'Prediction Log'!$O425-'Prediction Log'!$N425)</f>
        <v/>
      </c>
      <c r="Q425" s="51" t="str">
        <f>IF(ISBLANK('Prediction Log'!$N425), "",IF('Prediction Log'!$M425&lt;&gt;'Prediction Log'!$H425, "Y", IF(AND('Prediction Log'!$M425='Prediction Log'!$H425, ABS((-1*'Prediction Log'!$P425))&gt;ABS('Prediction Log'!$D425)), "Y", IF('Prediction Log'!$D425='Prediction Log'!$P425, "PUSH", "N"))))</f>
        <v/>
      </c>
      <c r="R425" s="52" t="str">
        <f>IF(ISBLANK('Prediction Log'!$N425), "",IF('Prediction Log'!$P425&lt;'Prediction Log'!$D425, "Y", IF('Prediction Log'!$P425='Prediction Log'!$D425, "PUSH", "N")))</f>
        <v/>
      </c>
      <c r="S425" s="52" t="str">
        <f>IF(ISBLANK('Prediction Log'!$N425), "",IF('Prediction Log'!$P425&lt;'Prediction Log'!$E425, "Y", IF('Prediction Log'!$P425='Prediction Log'!$E425, "PUSH", "N")))</f>
        <v/>
      </c>
      <c r="T425" s="53" t="str">
        <f>IF(ISBLANK('Prediction Log'!$N425),"",IF('Prediction Log'!$M425='Prediction Log'!$H425, "Y", "N"))</f>
        <v/>
      </c>
      <c r="U425" s="53" t="str">
        <f>Table3[[#This Row],[Home Team Covered Market]]</f>
        <v/>
      </c>
      <c r="V425" s="53" t="str">
        <f>IF(ISBLANK('Prediction Log'!$N425), "",IF(AND('Prediction Log'!$T425="Y", 'Prediction Log'!$U425="Y"), "Y", "N"))</f>
        <v/>
      </c>
      <c r="W425" s="54" t="str">
        <f>IF(ISBLANK('Prediction Log'!$N425),"",IF('Prediction Log'!$M425='Prediction Log'!$I425, "Y", "N"))</f>
        <v/>
      </c>
      <c r="X425" s="54" t="str">
        <f>IF(ISBLANK('Prediction Log'!$N425), "", IF(Table3[[#This Row],[Home Team Covered Market]]=Games!H425, "Y", "N"))</f>
        <v/>
      </c>
      <c r="Y425" s="55" t="str">
        <f>IF(ISBLANK('Prediction Log'!$N425), "",IF('Prediction Log'!$J425='Prediction Log'!$M425, "Y", "N"))</f>
        <v/>
      </c>
      <c r="Z425" s="54" t="str">
        <f>IF(ISBLANK('Prediction Log'!$N425), "",IF('Prediction Log'!$I425&lt;&gt;'Prediction Log'!$M425, "N",IF(AND('Prediction Log'!$E425&gt;0, 'Prediction Log'!$P425&gt;'Prediction Log'!$E425, 'Prediction Log'!$I425='Prediction Log'!$C425), "Y", IF(AND('Prediction Log'!$E425&lt;0, 'Prediction Log'!$P425&lt;'Prediction Log'!$E425,'Prediction Log'!$I425='Prediction Log'!$B425 ), "Y", IF('Prediction Log'!$P425='Prediction Log'!$E425, "PUSH", "N")))))</f>
        <v/>
      </c>
      <c r="AA425" s="54" t="str">
        <f>IF(ISBLANK('Prediction Log'!$N425), "",IF(AND('Prediction Log'!$W425="Y", 'Prediction Log'!$X425="Y"), "Y", "N"))</f>
        <v/>
      </c>
      <c r="AB425" s="53" t="str">
        <f>IF(ISBLANK('Prediction Log'!$N425), "",IF('Prediction Log'!$D425&gt;0, 'Prediction Log'!$P425-'Prediction Log'!$D425, IF('Prediction Log'!$D425&lt;0, -'Prediction Log'!$P425+'Prediction Log'!$D425, "NA")))</f>
        <v/>
      </c>
      <c r="AC425" s="53" t="str">
        <f>IF(ISBLANK('Prediction Log'!$N425), "",ABS('Prediction Log'!$AB425))</f>
        <v/>
      </c>
      <c r="AD425" s="54" t="str">
        <f>IF(ISBLANK('Prediction Log'!$N425), "",IF('Prediction Log'!$E425&gt;0, 'Prediction Log'!$P425-'Prediction Log'!$E425, IF('Prediction Log'!$E425&lt;0, -'Prediction Log'!$P425+'Prediction Log'!$E425, "NA")))</f>
        <v/>
      </c>
      <c r="AE425" s="54" t="str">
        <f>IF(ISBLANK('Prediction Log'!$N425), "",ABS('Prediction Log'!$AD425))</f>
        <v/>
      </c>
    </row>
    <row r="426" spans="1:31" x14ac:dyDescent="0.45">
      <c r="A426" s="43" t="str">
        <f>IF(ISBLANK(Games!$B426), "",Games!A426)</f>
        <v/>
      </c>
      <c r="B426" s="43" t="str">
        <f>IF(ISBLANK(Games!$B426), "",Games!B426)</f>
        <v/>
      </c>
      <c r="C426" s="43" t="str">
        <f>IF(ISBLANK(Games!$B426), "",Games!C426)</f>
        <v/>
      </c>
      <c r="D426" s="44" t="str">
        <f>IF(ISBLANK(Games!$B426), "",Games!D426)</f>
        <v/>
      </c>
      <c r="E426" s="44" t="str">
        <f>IF(ISBLANK(Games!$B426), "",Games!E426)</f>
        <v/>
      </c>
      <c r="F426" s="45">
        <f>'Calc - Win Probability'!N426</f>
        <v>0</v>
      </c>
      <c r="G426" s="23" t="str">
        <f>Games!H426</f>
        <v/>
      </c>
      <c r="H426" s="46" t="str">
        <f>IF(ISBLANK(Games!B426), "", IF('Prediction Log'!$D426&lt;0, 'Prediction Log'!$B426, 'Prediction Log'!$C426))</f>
        <v/>
      </c>
      <c r="I426" s="47" t="str">
        <f>IF(ISBLANK(Games!$B426), "",Games!F426)</f>
        <v/>
      </c>
      <c r="J426" s="47" t="str">
        <f>IF('Prediction Log'!$F426&gt;0.5, 'Prediction Log'!$B426, IF('Prediction Log'!$F426&lt;0.5, 'Prediction Log'!$C426, "PICK"))</f>
        <v/>
      </c>
      <c r="K426" s="48" t="str">
        <f>IF(ISBLANK(Games!B426), "",IF('Prediction Log'!$J426='Prediction Log'!$B426, 'Prediction Log'!$F426, 1-'Prediction Log'!$F426))</f>
        <v/>
      </c>
      <c r="L426" s="49" t="str">
        <f>IF(ISBLANK(Games!$B426), "",Games!I426)</f>
        <v/>
      </c>
      <c r="M426" s="60" t="str">
        <f>IF(ISBLANK(Table3[[#This Row],[Home Final]]), "",IF(Table3[[#This Row],[Home Final]]&gt;Table3[[#This Row],[Away Final]],Table3[[#This Row],[Home]],Table3[[#This Row],[Away]]))</f>
        <v/>
      </c>
      <c r="N426" s="50"/>
      <c r="O426" s="50"/>
      <c r="P426" s="21" t="str">
        <f>IF(ISBLANK('Prediction Log'!$N426), "",'Prediction Log'!$O426-'Prediction Log'!$N426)</f>
        <v/>
      </c>
      <c r="Q426" s="51" t="str">
        <f>IF(ISBLANK('Prediction Log'!$N426), "",IF('Prediction Log'!$M426&lt;&gt;'Prediction Log'!$H426, "Y", IF(AND('Prediction Log'!$M426='Prediction Log'!$H426, ABS((-1*'Prediction Log'!$P426))&gt;ABS('Prediction Log'!$D426)), "Y", IF('Prediction Log'!$D426='Prediction Log'!$P426, "PUSH", "N"))))</f>
        <v/>
      </c>
      <c r="R426" s="52" t="str">
        <f>IF(ISBLANK('Prediction Log'!$N426), "",IF('Prediction Log'!$P426&lt;'Prediction Log'!$D426, "Y", IF('Prediction Log'!$P426='Prediction Log'!$D426, "PUSH", "N")))</f>
        <v/>
      </c>
      <c r="S426" s="52" t="str">
        <f>IF(ISBLANK('Prediction Log'!$N426), "",IF('Prediction Log'!$P426&lt;'Prediction Log'!$E426, "Y", IF('Prediction Log'!$P426='Prediction Log'!$E426, "PUSH", "N")))</f>
        <v/>
      </c>
      <c r="T426" s="53" t="str">
        <f>IF(ISBLANK('Prediction Log'!$N426),"",IF('Prediction Log'!$M426='Prediction Log'!$H426, "Y", "N"))</f>
        <v/>
      </c>
      <c r="U426" s="53" t="str">
        <f>Table3[[#This Row],[Home Team Covered Market]]</f>
        <v/>
      </c>
      <c r="V426" s="53" t="str">
        <f>IF(ISBLANK('Prediction Log'!$N426), "",IF(AND('Prediction Log'!$T426="Y", 'Prediction Log'!$U426="Y"), "Y", "N"))</f>
        <v/>
      </c>
      <c r="W426" s="54" t="str">
        <f>IF(ISBLANK('Prediction Log'!$N426),"",IF('Prediction Log'!$M426='Prediction Log'!$I426, "Y", "N"))</f>
        <v/>
      </c>
      <c r="X426" s="54" t="str">
        <f>IF(ISBLANK('Prediction Log'!$N426), "", IF(Table3[[#This Row],[Home Team Covered Market]]=Games!H426, "Y", "N"))</f>
        <v/>
      </c>
      <c r="Y426" s="55" t="str">
        <f>IF(ISBLANK('Prediction Log'!$N426), "",IF('Prediction Log'!$J426='Prediction Log'!$M426, "Y", "N"))</f>
        <v/>
      </c>
      <c r="Z426" s="54" t="str">
        <f>IF(ISBLANK('Prediction Log'!$N426), "",IF('Prediction Log'!$I426&lt;&gt;'Prediction Log'!$M426, "N",IF(AND('Prediction Log'!$E426&gt;0, 'Prediction Log'!$P426&gt;'Prediction Log'!$E426, 'Prediction Log'!$I426='Prediction Log'!$C426), "Y", IF(AND('Prediction Log'!$E426&lt;0, 'Prediction Log'!$P426&lt;'Prediction Log'!$E426,'Prediction Log'!$I426='Prediction Log'!$B426 ), "Y", IF('Prediction Log'!$P426='Prediction Log'!$E426, "PUSH", "N")))))</f>
        <v/>
      </c>
      <c r="AA426" s="54" t="str">
        <f>IF(ISBLANK('Prediction Log'!$N426), "",IF(AND('Prediction Log'!$W426="Y", 'Prediction Log'!$X426="Y"), "Y", "N"))</f>
        <v/>
      </c>
      <c r="AB426" s="53" t="str">
        <f>IF(ISBLANK('Prediction Log'!$N426), "",IF('Prediction Log'!$D426&gt;0, 'Prediction Log'!$P426-'Prediction Log'!$D426, IF('Prediction Log'!$D426&lt;0, -'Prediction Log'!$P426+'Prediction Log'!$D426, "NA")))</f>
        <v/>
      </c>
      <c r="AC426" s="53" t="str">
        <f>IF(ISBLANK('Prediction Log'!$N426), "",ABS('Prediction Log'!$AB426))</f>
        <v/>
      </c>
      <c r="AD426" s="54" t="str">
        <f>IF(ISBLANK('Prediction Log'!$N426), "",IF('Prediction Log'!$E426&gt;0, 'Prediction Log'!$P426-'Prediction Log'!$E426, IF('Prediction Log'!$E426&lt;0, -'Prediction Log'!$P426+'Prediction Log'!$E426, "NA")))</f>
        <v/>
      </c>
      <c r="AE426" s="54" t="str">
        <f>IF(ISBLANK('Prediction Log'!$N426), "",ABS('Prediction Log'!$AD426))</f>
        <v/>
      </c>
    </row>
    <row r="427" spans="1:31" x14ac:dyDescent="0.45">
      <c r="A427" s="56" t="str">
        <f>IF(ISBLANK(Games!$B427), "",Games!A427)</f>
        <v/>
      </c>
      <c r="B427" s="56" t="str">
        <f>IF(ISBLANK(Games!$B427), "",Games!B427)</f>
        <v/>
      </c>
      <c r="C427" s="56" t="str">
        <f>IF(ISBLANK(Games!$B427), "",Games!C427)</f>
        <v/>
      </c>
      <c r="D427" s="57" t="str">
        <f>IF(ISBLANK(Games!$B427), "",Games!D427)</f>
        <v/>
      </c>
      <c r="E427" s="57" t="str">
        <f>IF(ISBLANK(Games!$B427), "",Games!E427)</f>
        <v/>
      </c>
      <c r="F427" s="45">
        <f>'Calc - Win Probability'!N427</f>
        <v>0</v>
      </c>
      <c r="G427" s="23" t="str">
        <f>Games!H427</f>
        <v/>
      </c>
      <c r="H427" s="46" t="str">
        <f>IF(ISBLANK(Games!B427), "", IF('Prediction Log'!$D427&lt;0, 'Prediction Log'!$B427, 'Prediction Log'!$C427))</f>
        <v/>
      </c>
      <c r="I427" s="47" t="str">
        <f>IF(ISBLANK(Games!$B427), "",Games!F427)</f>
        <v/>
      </c>
      <c r="J427" s="47" t="str">
        <f>IF('Prediction Log'!$F427&gt;0.5, 'Prediction Log'!$B427, IF('Prediction Log'!$F427&lt;0.5, 'Prediction Log'!$C427, "PICK"))</f>
        <v/>
      </c>
      <c r="K427" s="48" t="str">
        <f>IF(ISBLANK(Games!B427), "",IF('Prediction Log'!$J427='Prediction Log'!$B427, 'Prediction Log'!$F427, 1-'Prediction Log'!$F427))</f>
        <v/>
      </c>
      <c r="L427" s="49" t="str">
        <f>IF(ISBLANK(Games!$B427), "",Games!I427)</f>
        <v/>
      </c>
      <c r="M427" s="60" t="str">
        <f>IF(ISBLANK(Table3[[#This Row],[Home Final]]), "",IF(Table3[[#This Row],[Home Final]]&gt;Table3[[#This Row],[Away Final]],Table3[[#This Row],[Home]],Table3[[#This Row],[Away]]))</f>
        <v/>
      </c>
      <c r="N427" s="50"/>
      <c r="O427" s="50"/>
      <c r="P427" s="21" t="str">
        <f>IF(ISBLANK('Prediction Log'!$N427), "",'Prediction Log'!$O427-'Prediction Log'!$N427)</f>
        <v/>
      </c>
      <c r="Q427" s="51" t="str">
        <f>IF(ISBLANK('Prediction Log'!$N427), "",IF('Prediction Log'!$M427&lt;&gt;'Prediction Log'!$H427, "Y", IF(AND('Prediction Log'!$M427='Prediction Log'!$H427, ABS((-1*'Prediction Log'!$P427))&gt;ABS('Prediction Log'!$D427)), "Y", IF('Prediction Log'!$D427='Prediction Log'!$P427, "PUSH", "N"))))</f>
        <v/>
      </c>
      <c r="R427" s="52" t="str">
        <f>IF(ISBLANK('Prediction Log'!$N427), "",IF('Prediction Log'!$P427&lt;'Prediction Log'!$D427, "Y", IF('Prediction Log'!$P427='Prediction Log'!$D427, "PUSH", "N")))</f>
        <v/>
      </c>
      <c r="S427" s="52" t="str">
        <f>IF(ISBLANK('Prediction Log'!$N427), "",IF('Prediction Log'!$P427&lt;'Prediction Log'!$E427, "Y", IF('Prediction Log'!$P427='Prediction Log'!$E427, "PUSH", "N")))</f>
        <v/>
      </c>
      <c r="T427" s="53" t="str">
        <f>IF(ISBLANK('Prediction Log'!$N427),"",IF('Prediction Log'!$M427='Prediction Log'!$H427, "Y", "N"))</f>
        <v/>
      </c>
      <c r="U427" s="53" t="str">
        <f>Table3[[#This Row],[Home Team Covered Market]]</f>
        <v/>
      </c>
      <c r="V427" s="53" t="str">
        <f>IF(ISBLANK('Prediction Log'!$N427), "",IF(AND('Prediction Log'!$T427="Y", 'Prediction Log'!$U427="Y"), "Y", "N"))</f>
        <v/>
      </c>
      <c r="W427" s="54" t="str">
        <f>IF(ISBLANK('Prediction Log'!$N427),"",IF('Prediction Log'!$M427='Prediction Log'!$I427, "Y", "N"))</f>
        <v/>
      </c>
      <c r="X427" s="54" t="str">
        <f>IF(ISBLANK('Prediction Log'!$N427), "", IF(Table3[[#This Row],[Home Team Covered Market]]=Games!H427, "Y", "N"))</f>
        <v/>
      </c>
      <c r="Y427" s="55" t="str">
        <f>IF(ISBLANK('Prediction Log'!$N427), "",IF('Prediction Log'!$J427='Prediction Log'!$M427, "Y", "N"))</f>
        <v/>
      </c>
      <c r="Z427" s="54" t="str">
        <f>IF(ISBLANK('Prediction Log'!$N427), "",IF('Prediction Log'!$I427&lt;&gt;'Prediction Log'!$M427, "N",IF(AND('Prediction Log'!$E427&gt;0, 'Prediction Log'!$P427&gt;'Prediction Log'!$E427, 'Prediction Log'!$I427='Prediction Log'!$C427), "Y", IF(AND('Prediction Log'!$E427&lt;0, 'Prediction Log'!$P427&lt;'Prediction Log'!$E427,'Prediction Log'!$I427='Prediction Log'!$B427 ), "Y", IF('Prediction Log'!$P427='Prediction Log'!$E427, "PUSH", "N")))))</f>
        <v/>
      </c>
      <c r="AA427" s="54" t="str">
        <f>IF(ISBLANK('Prediction Log'!$N427), "",IF(AND('Prediction Log'!$W427="Y", 'Prediction Log'!$X427="Y"), "Y", "N"))</f>
        <v/>
      </c>
      <c r="AB427" s="53" t="str">
        <f>IF(ISBLANK('Prediction Log'!$N427), "",IF('Prediction Log'!$D427&gt;0, 'Prediction Log'!$P427-'Prediction Log'!$D427, IF('Prediction Log'!$D427&lt;0, -'Prediction Log'!$P427+'Prediction Log'!$D427, "NA")))</f>
        <v/>
      </c>
      <c r="AC427" s="53" t="str">
        <f>IF(ISBLANK('Prediction Log'!$N427), "",ABS('Prediction Log'!$AB427))</f>
        <v/>
      </c>
      <c r="AD427" s="54" t="str">
        <f>IF(ISBLANK('Prediction Log'!$N427), "",IF('Prediction Log'!$E427&gt;0, 'Prediction Log'!$P427-'Prediction Log'!$E427, IF('Prediction Log'!$E427&lt;0, -'Prediction Log'!$P427+'Prediction Log'!$E427, "NA")))</f>
        <v/>
      </c>
      <c r="AE427" s="54" t="str">
        <f>IF(ISBLANK('Prediction Log'!$N427), "",ABS('Prediction Log'!$AD427))</f>
        <v/>
      </c>
    </row>
    <row r="428" spans="1:31" x14ac:dyDescent="0.45">
      <c r="A428" s="43" t="str">
        <f>IF(ISBLANK(Games!$B428), "",Games!A428)</f>
        <v/>
      </c>
      <c r="B428" s="43" t="str">
        <f>IF(ISBLANK(Games!$B428), "",Games!B428)</f>
        <v/>
      </c>
      <c r="C428" s="43" t="str">
        <f>IF(ISBLANK(Games!$B428), "",Games!C428)</f>
        <v/>
      </c>
      <c r="D428" s="44" t="str">
        <f>IF(ISBLANK(Games!$B428), "",Games!D428)</f>
        <v/>
      </c>
      <c r="E428" s="44" t="str">
        <f>IF(ISBLANK(Games!$B428), "",Games!E428)</f>
        <v/>
      </c>
      <c r="F428" s="45">
        <f>'Calc - Win Probability'!N428</f>
        <v>0</v>
      </c>
      <c r="G428" s="23" t="str">
        <f>Games!H428</f>
        <v/>
      </c>
      <c r="H428" s="46" t="str">
        <f>IF(ISBLANK(Games!B428), "", IF('Prediction Log'!$D428&lt;0, 'Prediction Log'!$B428, 'Prediction Log'!$C428))</f>
        <v/>
      </c>
      <c r="I428" s="47" t="str">
        <f>IF(ISBLANK(Games!$B428), "",Games!F428)</f>
        <v/>
      </c>
      <c r="J428" s="47" t="str">
        <f>IF('Prediction Log'!$F428&gt;0.5, 'Prediction Log'!$B428, IF('Prediction Log'!$F428&lt;0.5, 'Prediction Log'!$C428, "PICK"))</f>
        <v/>
      </c>
      <c r="K428" s="48" t="str">
        <f>IF(ISBLANK(Games!B428), "",IF('Prediction Log'!$J428='Prediction Log'!$B428, 'Prediction Log'!$F428, 1-'Prediction Log'!$F428))</f>
        <v/>
      </c>
      <c r="L428" s="49" t="str">
        <f>IF(ISBLANK(Games!$B428), "",Games!I428)</f>
        <v/>
      </c>
      <c r="M428" s="60" t="str">
        <f>IF(ISBLANK(Table3[[#This Row],[Home Final]]), "",IF(Table3[[#This Row],[Home Final]]&gt;Table3[[#This Row],[Away Final]],Table3[[#This Row],[Home]],Table3[[#This Row],[Away]]))</f>
        <v/>
      </c>
      <c r="N428" s="50"/>
      <c r="O428" s="50"/>
      <c r="P428" s="21" t="str">
        <f>IF(ISBLANK('Prediction Log'!$N428), "",'Prediction Log'!$O428-'Prediction Log'!$N428)</f>
        <v/>
      </c>
      <c r="Q428" s="51" t="str">
        <f>IF(ISBLANK('Prediction Log'!$N428), "",IF('Prediction Log'!$M428&lt;&gt;'Prediction Log'!$H428, "Y", IF(AND('Prediction Log'!$M428='Prediction Log'!$H428, ABS((-1*'Prediction Log'!$P428))&gt;ABS('Prediction Log'!$D428)), "Y", IF('Prediction Log'!$D428='Prediction Log'!$P428, "PUSH", "N"))))</f>
        <v/>
      </c>
      <c r="R428" s="52" t="str">
        <f>IF(ISBLANK('Prediction Log'!$N428), "",IF('Prediction Log'!$P428&lt;'Prediction Log'!$D428, "Y", IF('Prediction Log'!$P428='Prediction Log'!$D428, "PUSH", "N")))</f>
        <v/>
      </c>
      <c r="S428" s="52" t="str">
        <f>IF(ISBLANK('Prediction Log'!$N428), "",IF('Prediction Log'!$P428&lt;'Prediction Log'!$E428, "Y", IF('Prediction Log'!$P428='Prediction Log'!$E428, "PUSH", "N")))</f>
        <v/>
      </c>
      <c r="T428" s="53" t="str">
        <f>IF(ISBLANK('Prediction Log'!$N428),"",IF('Prediction Log'!$M428='Prediction Log'!$H428, "Y", "N"))</f>
        <v/>
      </c>
      <c r="U428" s="53" t="str">
        <f>Table3[[#This Row],[Home Team Covered Market]]</f>
        <v/>
      </c>
      <c r="V428" s="53" t="str">
        <f>IF(ISBLANK('Prediction Log'!$N428), "",IF(AND('Prediction Log'!$T428="Y", 'Prediction Log'!$U428="Y"), "Y", "N"))</f>
        <v/>
      </c>
      <c r="W428" s="54" t="str">
        <f>IF(ISBLANK('Prediction Log'!$N428),"",IF('Prediction Log'!$M428='Prediction Log'!$I428, "Y", "N"))</f>
        <v/>
      </c>
      <c r="X428" s="54" t="str">
        <f>IF(ISBLANK('Prediction Log'!$N428), "", IF(Table3[[#This Row],[Home Team Covered Market]]=Games!H428, "Y", "N"))</f>
        <v/>
      </c>
      <c r="Y428" s="55" t="str">
        <f>IF(ISBLANK('Prediction Log'!$N428), "",IF('Prediction Log'!$J428='Prediction Log'!$M428, "Y", "N"))</f>
        <v/>
      </c>
      <c r="Z428" s="54" t="str">
        <f>IF(ISBLANK('Prediction Log'!$N428), "",IF('Prediction Log'!$I428&lt;&gt;'Prediction Log'!$M428, "N",IF(AND('Prediction Log'!$E428&gt;0, 'Prediction Log'!$P428&gt;'Prediction Log'!$E428, 'Prediction Log'!$I428='Prediction Log'!$C428), "Y", IF(AND('Prediction Log'!$E428&lt;0, 'Prediction Log'!$P428&lt;'Prediction Log'!$E428,'Prediction Log'!$I428='Prediction Log'!$B428 ), "Y", IF('Prediction Log'!$P428='Prediction Log'!$E428, "PUSH", "N")))))</f>
        <v/>
      </c>
      <c r="AA428" s="54" t="str">
        <f>IF(ISBLANK('Prediction Log'!$N428), "",IF(AND('Prediction Log'!$W428="Y", 'Prediction Log'!$X428="Y"), "Y", "N"))</f>
        <v/>
      </c>
      <c r="AB428" s="53" t="str">
        <f>IF(ISBLANK('Prediction Log'!$N428), "",IF('Prediction Log'!$D428&gt;0, 'Prediction Log'!$P428-'Prediction Log'!$D428, IF('Prediction Log'!$D428&lt;0, -'Prediction Log'!$P428+'Prediction Log'!$D428, "NA")))</f>
        <v/>
      </c>
      <c r="AC428" s="53" t="str">
        <f>IF(ISBLANK('Prediction Log'!$N428), "",ABS('Prediction Log'!$AB428))</f>
        <v/>
      </c>
      <c r="AD428" s="54" t="str">
        <f>IF(ISBLANK('Prediction Log'!$N428), "",IF('Prediction Log'!$E428&gt;0, 'Prediction Log'!$P428-'Prediction Log'!$E428, IF('Prediction Log'!$E428&lt;0, -'Prediction Log'!$P428+'Prediction Log'!$E428, "NA")))</f>
        <v/>
      </c>
      <c r="AE428" s="54" t="str">
        <f>IF(ISBLANK('Prediction Log'!$N428), "",ABS('Prediction Log'!$AD428))</f>
        <v/>
      </c>
    </row>
    <row r="429" spans="1:31" x14ac:dyDescent="0.45">
      <c r="A429" s="56" t="str">
        <f>IF(ISBLANK(Games!$B429), "",Games!A429)</f>
        <v/>
      </c>
      <c r="B429" s="56" t="str">
        <f>IF(ISBLANK(Games!$B429), "",Games!B429)</f>
        <v/>
      </c>
      <c r="C429" s="56" t="str">
        <f>IF(ISBLANK(Games!$B429), "",Games!C429)</f>
        <v/>
      </c>
      <c r="D429" s="57" t="str">
        <f>IF(ISBLANK(Games!$B429), "",Games!D429)</f>
        <v/>
      </c>
      <c r="E429" s="57" t="str">
        <f>IF(ISBLANK(Games!$B429), "",Games!E429)</f>
        <v/>
      </c>
      <c r="F429" s="45">
        <f>'Calc - Win Probability'!N429</f>
        <v>0</v>
      </c>
      <c r="G429" s="23" t="str">
        <f>Games!H429</f>
        <v/>
      </c>
      <c r="H429" s="46" t="str">
        <f>IF(ISBLANK(Games!B429), "", IF('Prediction Log'!$D429&lt;0, 'Prediction Log'!$B429, 'Prediction Log'!$C429))</f>
        <v/>
      </c>
      <c r="I429" s="47" t="str">
        <f>IF(ISBLANK(Games!$B429), "",Games!F429)</f>
        <v/>
      </c>
      <c r="J429" s="47" t="str">
        <f>IF('Prediction Log'!$F429&gt;0.5, 'Prediction Log'!$B429, IF('Prediction Log'!$F429&lt;0.5, 'Prediction Log'!$C429, "PICK"))</f>
        <v/>
      </c>
      <c r="K429" s="48" t="str">
        <f>IF(ISBLANK(Games!B429), "",IF('Prediction Log'!$J429='Prediction Log'!$B429, 'Prediction Log'!$F429, 1-'Prediction Log'!$F429))</f>
        <v/>
      </c>
      <c r="L429" s="49" t="str">
        <f>IF(ISBLANK(Games!$B429), "",Games!I429)</f>
        <v/>
      </c>
      <c r="M429" s="60" t="str">
        <f>IF(ISBLANK(Table3[[#This Row],[Home Final]]), "",IF(Table3[[#This Row],[Home Final]]&gt;Table3[[#This Row],[Away Final]],Table3[[#This Row],[Home]],Table3[[#This Row],[Away]]))</f>
        <v/>
      </c>
      <c r="N429" s="50"/>
      <c r="O429" s="50"/>
      <c r="P429" s="21" t="str">
        <f>IF(ISBLANK('Prediction Log'!$N429), "",'Prediction Log'!$O429-'Prediction Log'!$N429)</f>
        <v/>
      </c>
      <c r="Q429" s="51" t="str">
        <f>IF(ISBLANK('Prediction Log'!$N429), "",IF('Prediction Log'!$M429&lt;&gt;'Prediction Log'!$H429, "Y", IF(AND('Prediction Log'!$M429='Prediction Log'!$H429, ABS((-1*'Prediction Log'!$P429))&gt;ABS('Prediction Log'!$D429)), "Y", IF('Prediction Log'!$D429='Prediction Log'!$P429, "PUSH", "N"))))</f>
        <v/>
      </c>
      <c r="R429" s="52" t="str">
        <f>IF(ISBLANK('Prediction Log'!$N429), "",IF('Prediction Log'!$P429&lt;'Prediction Log'!$D429, "Y", IF('Prediction Log'!$P429='Prediction Log'!$D429, "PUSH", "N")))</f>
        <v/>
      </c>
      <c r="S429" s="52" t="str">
        <f>IF(ISBLANK('Prediction Log'!$N429), "",IF('Prediction Log'!$P429&lt;'Prediction Log'!$E429, "Y", IF('Prediction Log'!$P429='Prediction Log'!$E429, "PUSH", "N")))</f>
        <v/>
      </c>
      <c r="T429" s="53" t="str">
        <f>IF(ISBLANK('Prediction Log'!$N429),"",IF('Prediction Log'!$M429='Prediction Log'!$H429, "Y", "N"))</f>
        <v/>
      </c>
      <c r="U429" s="53" t="str">
        <f>Table3[[#This Row],[Home Team Covered Market]]</f>
        <v/>
      </c>
      <c r="V429" s="53" t="str">
        <f>IF(ISBLANK('Prediction Log'!$N429), "",IF(AND('Prediction Log'!$T429="Y", 'Prediction Log'!$U429="Y"), "Y", "N"))</f>
        <v/>
      </c>
      <c r="W429" s="54" t="str">
        <f>IF(ISBLANK('Prediction Log'!$N429),"",IF('Prediction Log'!$M429='Prediction Log'!$I429, "Y", "N"))</f>
        <v/>
      </c>
      <c r="X429" s="54" t="str">
        <f>IF(ISBLANK('Prediction Log'!$N429), "", IF(Table3[[#This Row],[Home Team Covered Market]]=Games!H429, "Y", "N"))</f>
        <v/>
      </c>
      <c r="Y429" s="55" t="str">
        <f>IF(ISBLANK('Prediction Log'!$N429), "",IF('Prediction Log'!$J429='Prediction Log'!$M429, "Y", "N"))</f>
        <v/>
      </c>
      <c r="Z429" s="54" t="str">
        <f>IF(ISBLANK('Prediction Log'!$N429), "",IF('Prediction Log'!$I429&lt;&gt;'Prediction Log'!$M429, "N",IF(AND('Prediction Log'!$E429&gt;0, 'Prediction Log'!$P429&gt;'Prediction Log'!$E429, 'Prediction Log'!$I429='Prediction Log'!$C429), "Y", IF(AND('Prediction Log'!$E429&lt;0, 'Prediction Log'!$P429&lt;'Prediction Log'!$E429,'Prediction Log'!$I429='Prediction Log'!$B429 ), "Y", IF('Prediction Log'!$P429='Prediction Log'!$E429, "PUSH", "N")))))</f>
        <v/>
      </c>
      <c r="AA429" s="54" t="str">
        <f>IF(ISBLANK('Prediction Log'!$N429), "",IF(AND('Prediction Log'!$W429="Y", 'Prediction Log'!$X429="Y"), "Y", "N"))</f>
        <v/>
      </c>
      <c r="AB429" s="53" t="str">
        <f>IF(ISBLANK('Prediction Log'!$N429), "",IF('Prediction Log'!$D429&gt;0, 'Prediction Log'!$P429-'Prediction Log'!$D429, IF('Prediction Log'!$D429&lt;0, -'Prediction Log'!$P429+'Prediction Log'!$D429, "NA")))</f>
        <v/>
      </c>
      <c r="AC429" s="53" t="str">
        <f>IF(ISBLANK('Prediction Log'!$N429), "",ABS('Prediction Log'!$AB429))</f>
        <v/>
      </c>
      <c r="AD429" s="54" t="str">
        <f>IF(ISBLANK('Prediction Log'!$N429), "",IF('Prediction Log'!$E429&gt;0, 'Prediction Log'!$P429-'Prediction Log'!$E429, IF('Prediction Log'!$E429&lt;0, -'Prediction Log'!$P429+'Prediction Log'!$E429, "NA")))</f>
        <v/>
      </c>
      <c r="AE429" s="54" t="str">
        <f>IF(ISBLANK('Prediction Log'!$N429), "",ABS('Prediction Log'!$AD429))</f>
        <v/>
      </c>
    </row>
    <row r="430" spans="1:31" x14ac:dyDescent="0.45">
      <c r="A430" s="43" t="str">
        <f>IF(ISBLANK(Games!$B430), "",Games!A430)</f>
        <v/>
      </c>
      <c r="B430" s="43" t="str">
        <f>IF(ISBLANK(Games!$B430), "",Games!B430)</f>
        <v/>
      </c>
      <c r="C430" s="43" t="str">
        <f>IF(ISBLANK(Games!$B430), "",Games!C430)</f>
        <v/>
      </c>
      <c r="D430" s="44" t="str">
        <f>IF(ISBLANK(Games!$B430), "",Games!D430)</f>
        <v/>
      </c>
      <c r="E430" s="44" t="str">
        <f>IF(ISBLANK(Games!$B430), "",Games!E430)</f>
        <v/>
      </c>
      <c r="F430" s="45">
        <f>'Calc - Win Probability'!N430</f>
        <v>0</v>
      </c>
      <c r="G430" s="23" t="str">
        <f>Games!H430</f>
        <v/>
      </c>
      <c r="H430" s="46" t="str">
        <f>IF(ISBLANK(Games!B430), "", IF('Prediction Log'!$D430&lt;0, 'Prediction Log'!$B430, 'Prediction Log'!$C430))</f>
        <v/>
      </c>
      <c r="I430" s="47" t="str">
        <f>IF(ISBLANK(Games!$B430), "",Games!F430)</f>
        <v/>
      </c>
      <c r="J430" s="47" t="str">
        <f>IF('Prediction Log'!$F430&gt;0.5, 'Prediction Log'!$B430, IF('Prediction Log'!$F430&lt;0.5, 'Prediction Log'!$C430, "PICK"))</f>
        <v/>
      </c>
      <c r="K430" s="48" t="str">
        <f>IF(ISBLANK(Games!B430), "",IF('Prediction Log'!$J430='Prediction Log'!$B430, 'Prediction Log'!$F430, 1-'Prediction Log'!$F430))</f>
        <v/>
      </c>
      <c r="L430" s="49" t="str">
        <f>IF(ISBLANK(Games!$B430), "",Games!I430)</f>
        <v/>
      </c>
      <c r="M430" s="60" t="str">
        <f>IF(ISBLANK(Table3[[#This Row],[Home Final]]), "",IF(Table3[[#This Row],[Home Final]]&gt;Table3[[#This Row],[Away Final]],Table3[[#This Row],[Home]],Table3[[#This Row],[Away]]))</f>
        <v/>
      </c>
      <c r="N430" s="50"/>
      <c r="O430" s="50"/>
      <c r="P430" s="21" t="str">
        <f>IF(ISBLANK('Prediction Log'!$N430), "",'Prediction Log'!$O430-'Prediction Log'!$N430)</f>
        <v/>
      </c>
      <c r="Q430" s="51" t="str">
        <f>IF(ISBLANK('Prediction Log'!$N430), "",IF('Prediction Log'!$M430&lt;&gt;'Prediction Log'!$H430, "Y", IF(AND('Prediction Log'!$M430='Prediction Log'!$H430, ABS((-1*'Prediction Log'!$P430))&gt;ABS('Prediction Log'!$D430)), "Y", IF('Prediction Log'!$D430='Prediction Log'!$P430, "PUSH", "N"))))</f>
        <v/>
      </c>
      <c r="R430" s="52" t="str">
        <f>IF(ISBLANK('Prediction Log'!$N430), "",IF('Prediction Log'!$P430&lt;'Prediction Log'!$D430, "Y", IF('Prediction Log'!$P430='Prediction Log'!$D430, "PUSH", "N")))</f>
        <v/>
      </c>
      <c r="S430" s="52" t="str">
        <f>IF(ISBLANK('Prediction Log'!$N430), "",IF('Prediction Log'!$P430&lt;'Prediction Log'!$E430, "Y", IF('Prediction Log'!$P430='Prediction Log'!$E430, "PUSH", "N")))</f>
        <v/>
      </c>
      <c r="T430" s="53" t="str">
        <f>IF(ISBLANK('Prediction Log'!$N430),"",IF('Prediction Log'!$M430='Prediction Log'!$H430, "Y", "N"))</f>
        <v/>
      </c>
      <c r="U430" s="53" t="str">
        <f>Table3[[#This Row],[Home Team Covered Market]]</f>
        <v/>
      </c>
      <c r="V430" s="53" t="str">
        <f>IF(ISBLANK('Prediction Log'!$N430), "",IF(AND('Prediction Log'!$T430="Y", 'Prediction Log'!$U430="Y"), "Y", "N"))</f>
        <v/>
      </c>
      <c r="W430" s="54" t="str">
        <f>IF(ISBLANK('Prediction Log'!$N430),"",IF('Prediction Log'!$M430='Prediction Log'!$I430, "Y", "N"))</f>
        <v/>
      </c>
      <c r="X430" s="54" t="str">
        <f>IF(ISBLANK('Prediction Log'!$N430), "", IF(Table3[[#This Row],[Home Team Covered Market]]=Games!H430, "Y", "N"))</f>
        <v/>
      </c>
      <c r="Y430" s="55" t="str">
        <f>IF(ISBLANK('Prediction Log'!$N430), "",IF('Prediction Log'!$J430='Prediction Log'!$M430, "Y", "N"))</f>
        <v/>
      </c>
      <c r="Z430" s="54" t="str">
        <f>IF(ISBLANK('Prediction Log'!$N430), "",IF('Prediction Log'!$I430&lt;&gt;'Prediction Log'!$M430, "N",IF(AND('Prediction Log'!$E430&gt;0, 'Prediction Log'!$P430&gt;'Prediction Log'!$E430, 'Prediction Log'!$I430='Prediction Log'!$C430), "Y", IF(AND('Prediction Log'!$E430&lt;0, 'Prediction Log'!$P430&lt;'Prediction Log'!$E430,'Prediction Log'!$I430='Prediction Log'!$B430 ), "Y", IF('Prediction Log'!$P430='Prediction Log'!$E430, "PUSH", "N")))))</f>
        <v/>
      </c>
      <c r="AA430" s="54" t="str">
        <f>IF(ISBLANK('Prediction Log'!$N430), "",IF(AND('Prediction Log'!$W430="Y", 'Prediction Log'!$X430="Y"), "Y", "N"))</f>
        <v/>
      </c>
      <c r="AB430" s="53" t="str">
        <f>IF(ISBLANK('Prediction Log'!$N430), "",IF('Prediction Log'!$D430&gt;0, 'Prediction Log'!$P430-'Prediction Log'!$D430, IF('Prediction Log'!$D430&lt;0, -'Prediction Log'!$P430+'Prediction Log'!$D430, "NA")))</f>
        <v/>
      </c>
      <c r="AC430" s="53" t="str">
        <f>IF(ISBLANK('Prediction Log'!$N430), "",ABS('Prediction Log'!$AB430))</f>
        <v/>
      </c>
      <c r="AD430" s="54" t="str">
        <f>IF(ISBLANK('Prediction Log'!$N430), "",IF('Prediction Log'!$E430&gt;0, 'Prediction Log'!$P430-'Prediction Log'!$E430, IF('Prediction Log'!$E430&lt;0, -'Prediction Log'!$P430+'Prediction Log'!$E430, "NA")))</f>
        <v/>
      </c>
      <c r="AE430" s="54" t="str">
        <f>IF(ISBLANK('Prediction Log'!$N430), "",ABS('Prediction Log'!$AD430))</f>
        <v/>
      </c>
    </row>
    <row r="431" spans="1:31" x14ac:dyDescent="0.45">
      <c r="A431" s="56" t="str">
        <f>IF(ISBLANK(Games!$B431), "",Games!A431)</f>
        <v/>
      </c>
      <c r="B431" s="56" t="str">
        <f>IF(ISBLANK(Games!$B431), "",Games!B431)</f>
        <v/>
      </c>
      <c r="C431" s="56" t="str">
        <f>IF(ISBLANK(Games!$B431), "",Games!C431)</f>
        <v/>
      </c>
      <c r="D431" s="57" t="str">
        <f>IF(ISBLANK(Games!$B431), "",Games!D431)</f>
        <v/>
      </c>
      <c r="E431" s="57" t="str">
        <f>IF(ISBLANK(Games!$B431), "",Games!E431)</f>
        <v/>
      </c>
      <c r="F431" s="45">
        <f>'Calc - Win Probability'!N431</f>
        <v>0</v>
      </c>
      <c r="G431" s="23" t="str">
        <f>Games!H431</f>
        <v/>
      </c>
      <c r="H431" s="46" t="str">
        <f>IF(ISBLANK(Games!B431), "", IF('Prediction Log'!$D431&lt;0, 'Prediction Log'!$B431, 'Prediction Log'!$C431))</f>
        <v/>
      </c>
      <c r="I431" s="47" t="str">
        <f>IF(ISBLANK(Games!$B431), "",Games!F431)</f>
        <v/>
      </c>
      <c r="J431" s="47" t="str">
        <f>IF('Prediction Log'!$F431&gt;0.5, 'Prediction Log'!$B431, IF('Prediction Log'!$F431&lt;0.5, 'Prediction Log'!$C431, "PICK"))</f>
        <v/>
      </c>
      <c r="K431" s="48" t="str">
        <f>IF(ISBLANK(Games!B431), "",IF('Prediction Log'!$J431='Prediction Log'!$B431, 'Prediction Log'!$F431, 1-'Prediction Log'!$F431))</f>
        <v/>
      </c>
      <c r="L431" s="49" t="str">
        <f>IF(ISBLANK(Games!$B431), "",Games!I431)</f>
        <v/>
      </c>
      <c r="M431" s="60" t="str">
        <f>IF(ISBLANK(Table3[[#This Row],[Home Final]]), "",IF(Table3[[#This Row],[Home Final]]&gt;Table3[[#This Row],[Away Final]],Table3[[#This Row],[Home]],Table3[[#This Row],[Away]]))</f>
        <v/>
      </c>
      <c r="N431" s="50"/>
      <c r="O431" s="50"/>
      <c r="P431" s="21" t="str">
        <f>IF(ISBLANK('Prediction Log'!$N431), "",'Prediction Log'!$O431-'Prediction Log'!$N431)</f>
        <v/>
      </c>
      <c r="Q431" s="51" t="str">
        <f>IF(ISBLANK('Prediction Log'!$N431), "",IF('Prediction Log'!$M431&lt;&gt;'Prediction Log'!$H431, "Y", IF(AND('Prediction Log'!$M431='Prediction Log'!$H431, ABS((-1*'Prediction Log'!$P431))&gt;ABS('Prediction Log'!$D431)), "Y", IF('Prediction Log'!$D431='Prediction Log'!$P431, "PUSH", "N"))))</f>
        <v/>
      </c>
      <c r="R431" s="52" t="str">
        <f>IF(ISBLANK('Prediction Log'!$N431), "",IF('Prediction Log'!$P431&lt;'Prediction Log'!$D431, "Y", IF('Prediction Log'!$P431='Prediction Log'!$D431, "PUSH", "N")))</f>
        <v/>
      </c>
      <c r="S431" s="52" t="str">
        <f>IF(ISBLANK('Prediction Log'!$N431), "",IF('Prediction Log'!$P431&lt;'Prediction Log'!$E431, "Y", IF('Prediction Log'!$P431='Prediction Log'!$E431, "PUSH", "N")))</f>
        <v/>
      </c>
      <c r="T431" s="53" t="str">
        <f>IF(ISBLANK('Prediction Log'!$N431),"",IF('Prediction Log'!$M431='Prediction Log'!$H431, "Y", "N"))</f>
        <v/>
      </c>
      <c r="U431" s="53" t="str">
        <f>Table3[[#This Row],[Home Team Covered Market]]</f>
        <v/>
      </c>
      <c r="V431" s="53" t="str">
        <f>IF(ISBLANK('Prediction Log'!$N431), "",IF(AND('Prediction Log'!$T431="Y", 'Prediction Log'!$U431="Y"), "Y", "N"))</f>
        <v/>
      </c>
      <c r="W431" s="54" t="str">
        <f>IF(ISBLANK('Prediction Log'!$N431),"",IF('Prediction Log'!$M431='Prediction Log'!$I431, "Y", "N"))</f>
        <v/>
      </c>
      <c r="X431" s="54" t="str">
        <f>IF(ISBLANK('Prediction Log'!$N431), "", IF(Table3[[#This Row],[Home Team Covered Market]]=Games!H431, "Y", "N"))</f>
        <v/>
      </c>
      <c r="Y431" s="55" t="str">
        <f>IF(ISBLANK('Prediction Log'!$N431), "",IF('Prediction Log'!$J431='Prediction Log'!$M431, "Y", "N"))</f>
        <v/>
      </c>
      <c r="Z431" s="54" t="str">
        <f>IF(ISBLANK('Prediction Log'!$N431), "",IF('Prediction Log'!$I431&lt;&gt;'Prediction Log'!$M431, "N",IF(AND('Prediction Log'!$E431&gt;0, 'Prediction Log'!$P431&gt;'Prediction Log'!$E431, 'Prediction Log'!$I431='Prediction Log'!$C431), "Y", IF(AND('Prediction Log'!$E431&lt;0, 'Prediction Log'!$P431&lt;'Prediction Log'!$E431,'Prediction Log'!$I431='Prediction Log'!$B431 ), "Y", IF('Prediction Log'!$P431='Prediction Log'!$E431, "PUSH", "N")))))</f>
        <v/>
      </c>
      <c r="AA431" s="54" t="str">
        <f>IF(ISBLANK('Prediction Log'!$N431), "",IF(AND('Prediction Log'!$W431="Y", 'Prediction Log'!$X431="Y"), "Y", "N"))</f>
        <v/>
      </c>
      <c r="AB431" s="53" t="str">
        <f>IF(ISBLANK('Prediction Log'!$N431), "",IF('Prediction Log'!$D431&gt;0, 'Prediction Log'!$P431-'Prediction Log'!$D431, IF('Prediction Log'!$D431&lt;0, -'Prediction Log'!$P431+'Prediction Log'!$D431, "NA")))</f>
        <v/>
      </c>
      <c r="AC431" s="53" t="str">
        <f>IF(ISBLANK('Prediction Log'!$N431), "",ABS('Prediction Log'!$AB431))</f>
        <v/>
      </c>
      <c r="AD431" s="54" t="str">
        <f>IF(ISBLANK('Prediction Log'!$N431), "",IF('Prediction Log'!$E431&gt;0, 'Prediction Log'!$P431-'Prediction Log'!$E431, IF('Prediction Log'!$E431&lt;0, -'Prediction Log'!$P431+'Prediction Log'!$E431, "NA")))</f>
        <v/>
      </c>
      <c r="AE431" s="54" t="str">
        <f>IF(ISBLANK('Prediction Log'!$N431), "",ABS('Prediction Log'!$AD431))</f>
        <v/>
      </c>
    </row>
    <row r="432" spans="1:31" x14ac:dyDescent="0.45">
      <c r="A432" s="43" t="str">
        <f>IF(ISBLANK(Games!$B432), "",Games!A432)</f>
        <v/>
      </c>
      <c r="B432" s="43" t="str">
        <f>IF(ISBLANK(Games!$B432), "",Games!B432)</f>
        <v/>
      </c>
      <c r="C432" s="43" t="str">
        <f>IF(ISBLANK(Games!$B432), "",Games!C432)</f>
        <v/>
      </c>
      <c r="D432" s="44" t="str">
        <f>IF(ISBLANK(Games!$B432), "",Games!D432)</f>
        <v/>
      </c>
      <c r="E432" s="44" t="str">
        <f>IF(ISBLANK(Games!$B432), "",Games!E432)</f>
        <v/>
      </c>
      <c r="F432" s="45">
        <f>'Calc - Win Probability'!N432</f>
        <v>0</v>
      </c>
      <c r="G432" s="23" t="str">
        <f>Games!H432</f>
        <v/>
      </c>
      <c r="H432" s="46" t="str">
        <f>IF(ISBLANK(Games!B432), "", IF('Prediction Log'!$D432&lt;0, 'Prediction Log'!$B432, 'Prediction Log'!$C432))</f>
        <v/>
      </c>
      <c r="I432" s="47" t="str">
        <f>IF(ISBLANK(Games!$B432), "",Games!F432)</f>
        <v/>
      </c>
      <c r="J432" s="47" t="str">
        <f>IF('Prediction Log'!$F432&gt;0.5, 'Prediction Log'!$B432, IF('Prediction Log'!$F432&lt;0.5, 'Prediction Log'!$C432, "PICK"))</f>
        <v/>
      </c>
      <c r="K432" s="48" t="str">
        <f>IF(ISBLANK(Games!B432), "",IF('Prediction Log'!$J432='Prediction Log'!$B432, 'Prediction Log'!$F432, 1-'Prediction Log'!$F432))</f>
        <v/>
      </c>
      <c r="L432" s="49" t="str">
        <f>IF(ISBLANK(Games!$B432), "",Games!I432)</f>
        <v/>
      </c>
      <c r="M432" s="60" t="str">
        <f>IF(ISBLANK(Table3[[#This Row],[Home Final]]), "",IF(Table3[[#This Row],[Home Final]]&gt;Table3[[#This Row],[Away Final]],Table3[[#This Row],[Home]],Table3[[#This Row],[Away]]))</f>
        <v/>
      </c>
      <c r="N432" s="50"/>
      <c r="O432" s="50"/>
      <c r="P432" s="21" t="str">
        <f>IF(ISBLANK('Prediction Log'!$N432), "",'Prediction Log'!$O432-'Prediction Log'!$N432)</f>
        <v/>
      </c>
      <c r="Q432" s="51" t="str">
        <f>IF(ISBLANK('Prediction Log'!$N432), "",IF('Prediction Log'!$M432&lt;&gt;'Prediction Log'!$H432, "Y", IF(AND('Prediction Log'!$M432='Prediction Log'!$H432, ABS((-1*'Prediction Log'!$P432))&gt;ABS('Prediction Log'!$D432)), "Y", IF('Prediction Log'!$D432='Prediction Log'!$P432, "PUSH", "N"))))</f>
        <v/>
      </c>
      <c r="R432" s="52" t="str">
        <f>IF(ISBLANK('Prediction Log'!$N432), "",IF('Prediction Log'!$P432&lt;'Prediction Log'!$D432, "Y", IF('Prediction Log'!$P432='Prediction Log'!$D432, "PUSH", "N")))</f>
        <v/>
      </c>
      <c r="S432" s="52" t="str">
        <f>IF(ISBLANK('Prediction Log'!$N432), "",IF('Prediction Log'!$P432&lt;'Prediction Log'!$E432, "Y", IF('Prediction Log'!$P432='Prediction Log'!$E432, "PUSH", "N")))</f>
        <v/>
      </c>
      <c r="T432" s="53" t="str">
        <f>IF(ISBLANK('Prediction Log'!$N432),"",IF('Prediction Log'!$M432='Prediction Log'!$H432, "Y", "N"))</f>
        <v/>
      </c>
      <c r="U432" s="53" t="str">
        <f>Table3[[#This Row],[Home Team Covered Market]]</f>
        <v/>
      </c>
      <c r="V432" s="53" t="str">
        <f>IF(ISBLANK('Prediction Log'!$N432), "",IF(AND('Prediction Log'!$T432="Y", 'Prediction Log'!$U432="Y"), "Y", "N"))</f>
        <v/>
      </c>
      <c r="W432" s="54" t="str">
        <f>IF(ISBLANK('Prediction Log'!$N432),"",IF('Prediction Log'!$M432='Prediction Log'!$I432, "Y", "N"))</f>
        <v/>
      </c>
      <c r="X432" s="54" t="str">
        <f>IF(ISBLANK('Prediction Log'!$N432), "", IF(Table3[[#This Row],[Home Team Covered Market]]=Games!H432, "Y", "N"))</f>
        <v/>
      </c>
      <c r="Y432" s="55" t="str">
        <f>IF(ISBLANK('Prediction Log'!$N432), "",IF('Prediction Log'!$J432='Prediction Log'!$M432, "Y", "N"))</f>
        <v/>
      </c>
      <c r="Z432" s="54" t="str">
        <f>IF(ISBLANK('Prediction Log'!$N432), "",IF('Prediction Log'!$I432&lt;&gt;'Prediction Log'!$M432, "N",IF(AND('Prediction Log'!$E432&gt;0, 'Prediction Log'!$P432&gt;'Prediction Log'!$E432, 'Prediction Log'!$I432='Prediction Log'!$C432), "Y", IF(AND('Prediction Log'!$E432&lt;0, 'Prediction Log'!$P432&lt;'Prediction Log'!$E432,'Prediction Log'!$I432='Prediction Log'!$B432 ), "Y", IF('Prediction Log'!$P432='Prediction Log'!$E432, "PUSH", "N")))))</f>
        <v/>
      </c>
      <c r="AA432" s="54" t="str">
        <f>IF(ISBLANK('Prediction Log'!$N432), "",IF(AND('Prediction Log'!$W432="Y", 'Prediction Log'!$X432="Y"), "Y", "N"))</f>
        <v/>
      </c>
      <c r="AB432" s="53" t="str">
        <f>IF(ISBLANK('Prediction Log'!$N432), "",IF('Prediction Log'!$D432&gt;0, 'Prediction Log'!$P432-'Prediction Log'!$D432, IF('Prediction Log'!$D432&lt;0, -'Prediction Log'!$P432+'Prediction Log'!$D432, "NA")))</f>
        <v/>
      </c>
      <c r="AC432" s="53" t="str">
        <f>IF(ISBLANK('Prediction Log'!$N432), "",ABS('Prediction Log'!$AB432))</f>
        <v/>
      </c>
      <c r="AD432" s="54" t="str">
        <f>IF(ISBLANK('Prediction Log'!$N432), "",IF('Prediction Log'!$E432&gt;0, 'Prediction Log'!$P432-'Prediction Log'!$E432, IF('Prediction Log'!$E432&lt;0, -'Prediction Log'!$P432+'Prediction Log'!$E432, "NA")))</f>
        <v/>
      </c>
      <c r="AE432" s="54" t="str">
        <f>IF(ISBLANK('Prediction Log'!$N432), "",ABS('Prediction Log'!$AD432))</f>
        <v/>
      </c>
    </row>
    <row r="433" spans="1:31" x14ac:dyDescent="0.45">
      <c r="A433" s="56" t="str">
        <f>IF(ISBLANK(Games!$B433), "",Games!A433)</f>
        <v/>
      </c>
      <c r="B433" s="56" t="str">
        <f>IF(ISBLANK(Games!$B433), "",Games!B433)</f>
        <v/>
      </c>
      <c r="C433" s="56" t="str">
        <f>IF(ISBLANK(Games!$B433), "",Games!C433)</f>
        <v/>
      </c>
      <c r="D433" s="57" t="str">
        <f>IF(ISBLANK(Games!$B433), "",Games!D433)</f>
        <v/>
      </c>
      <c r="E433" s="57" t="str">
        <f>IF(ISBLANK(Games!$B433), "",Games!E433)</f>
        <v/>
      </c>
      <c r="F433" s="45">
        <f>'Calc - Win Probability'!N433</f>
        <v>0</v>
      </c>
      <c r="G433" s="23" t="str">
        <f>Games!H433</f>
        <v/>
      </c>
      <c r="H433" s="46" t="str">
        <f>IF(ISBLANK(Games!B433), "", IF('Prediction Log'!$D433&lt;0, 'Prediction Log'!$B433, 'Prediction Log'!$C433))</f>
        <v/>
      </c>
      <c r="I433" s="47" t="str">
        <f>IF(ISBLANK(Games!$B433), "",Games!F433)</f>
        <v/>
      </c>
      <c r="J433" s="47" t="str">
        <f>IF('Prediction Log'!$F433&gt;0.5, 'Prediction Log'!$B433, IF('Prediction Log'!$F433&lt;0.5, 'Prediction Log'!$C433, "PICK"))</f>
        <v/>
      </c>
      <c r="K433" s="48" t="str">
        <f>IF(ISBLANK(Games!B433), "",IF('Prediction Log'!$J433='Prediction Log'!$B433, 'Prediction Log'!$F433, 1-'Prediction Log'!$F433))</f>
        <v/>
      </c>
      <c r="L433" s="49" t="str">
        <f>IF(ISBLANK(Games!$B433), "",Games!I433)</f>
        <v/>
      </c>
      <c r="M433" s="60" t="str">
        <f>IF(ISBLANK(Table3[[#This Row],[Home Final]]), "",IF(Table3[[#This Row],[Home Final]]&gt;Table3[[#This Row],[Away Final]],Table3[[#This Row],[Home]],Table3[[#This Row],[Away]]))</f>
        <v/>
      </c>
      <c r="N433" s="50"/>
      <c r="O433" s="50"/>
      <c r="P433" s="21" t="str">
        <f>IF(ISBLANK('Prediction Log'!$N433), "",'Prediction Log'!$O433-'Prediction Log'!$N433)</f>
        <v/>
      </c>
      <c r="Q433" s="51" t="str">
        <f>IF(ISBLANK('Prediction Log'!$N433), "",IF('Prediction Log'!$M433&lt;&gt;'Prediction Log'!$H433, "Y", IF(AND('Prediction Log'!$M433='Prediction Log'!$H433, ABS((-1*'Prediction Log'!$P433))&gt;ABS('Prediction Log'!$D433)), "Y", IF('Prediction Log'!$D433='Prediction Log'!$P433, "PUSH", "N"))))</f>
        <v/>
      </c>
      <c r="R433" s="52" t="str">
        <f>IF(ISBLANK('Prediction Log'!$N433), "",IF('Prediction Log'!$P433&lt;'Prediction Log'!$D433, "Y", IF('Prediction Log'!$P433='Prediction Log'!$D433, "PUSH", "N")))</f>
        <v/>
      </c>
      <c r="S433" s="52" t="str">
        <f>IF(ISBLANK('Prediction Log'!$N433), "",IF('Prediction Log'!$P433&lt;'Prediction Log'!$E433, "Y", IF('Prediction Log'!$P433='Prediction Log'!$E433, "PUSH", "N")))</f>
        <v/>
      </c>
      <c r="T433" s="53" t="str">
        <f>IF(ISBLANK('Prediction Log'!$N433),"",IF('Prediction Log'!$M433='Prediction Log'!$H433, "Y", "N"))</f>
        <v/>
      </c>
      <c r="U433" s="53" t="str">
        <f>Table3[[#This Row],[Home Team Covered Market]]</f>
        <v/>
      </c>
      <c r="V433" s="53" t="str">
        <f>IF(ISBLANK('Prediction Log'!$N433), "",IF(AND('Prediction Log'!$T433="Y", 'Prediction Log'!$U433="Y"), "Y", "N"))</f>
        <v/>
      </c>
      <c r="W433" s="54" t="str">
        <f>IF(ISBLANK('Prediction Log'!$N433),"",IF('Prediction Log'!$M433='Prediction Log'!$I433, "Y", "N"))</f>
        <v/>
      </c>
      <c r="X433" s="54" t="str">
        <f>IF(ISBLANK('Prediction Log'!$N433), "", IF(Table3[[#This Row],[Home Team Covered Market]]=Games!H433, "Y", "N"))</f>
        <v/>
      </c>
      <c r="Y433" s="55" t="str">
        <f>IF(ISBLANK('Prediction Log'!$N433), "",IF('Prediction Log'!$J433='Prediction Log'!$M433, "Y", "N"))</f>
        <v/>
      </c>
      <c r="Z433" s="54" t="str">
        <f>IF(ISBLANK('Prediction Log'!$N433), "",IF('Prediction Log'!$I433&lt;&gt;'Prediction Log'!$M433, "N",IF(AND('Prediction Log'!$E433&gt;0, 'Prediction Log'!$P433&gt;'Prediction Log'!$E433, 'Prediction Log'!$I433='Prediction Log'!$C433), "Y", IF(AND('Prediction Log'!$E433&lt;0, 'Prediction Log'!$P433&lt;'Prediction Log'!$E433,'Prediction Log'!$I433='Prediction Log'!$B433 ), "Y", IF('Prediction Log'!$P433='Prediction Log'!$E433, "PUSH", "N")))))</f>
        <v/>
      </c>
      <c r="AA433" s="54" t="str">
        <f>IF(ISBLANK('Prediction Log'!$N433), "",IF(AND('Prediction Log'!$W433="Y", 'Prediction Log'!$X433="Y"), "Y", "N"))</f>
        <v/>
      </c>
      <c r="AB433" s="53" t="str">
        <f>IF(ISBLANK('Prediction Log'!$N433), "",IF('Prediction Log'!$D433&gt;0, 'Prediction Log'!$P433-'Prediction Log'!$D433, IF('Prediction Log'!$D433&lt;0, -'Prediction Log'!$P433+'Prediction Log'!$D433, "NA")))</f>
        <v/>
      </c>
      <c r="AC433" s="53" t="str">
        <f>IF(ISBLANK('Prediction Log'!$N433), "",ABS('Prediction Log'!$AB433))</f>
        <v/>
      </c>
      <c r="AD433" s="54" t="str">
        <f>IF(ISBLANK('Prediction Log'!$N433), "",IF('Prediction Log'!$E433&gt;0, 'Prediction Log'!$P433-'Prediction Log'!$E433, IF('Prediction Log'!$E433&lt;0, -'Prediction Log'!$P433+'Prediction Log'!$E433, "NA")))</f>
        <v/>
      </c>
      <c r="AE433" s="54" t="str">
        <f>IF(ISBLANK('Prediction Log'!$N433), "",ABS('Prediction Log'!$AD433))</f>
        <v/>
      </c>
    </row>
    <row r="434" spans="1:31" x14ac:dyDescent="0.45">
      <c r="A434" s="43" t="str">
        <f>IF(ISBLANK(Games!$B434), "",Games!A434)</f>
        <v/>
      </c>
      <c r="B434" s="43" t="str">
        <f>IF(ISBLANK(Games!$B434), "",Games!B434)</f>
        <v/>
      </c>
      <c r="C434" s="43" t="str">
        <f>IF(ISBLANK(Games!$B434), "",Games!C434)</f>
        <v/>
      </c>
      <c r="D434" s="44" t="str">
        <f>IF(ISBLANK(Games!$B434), "",Games!D434)</f>
        <v/>
      </c>
      <c r="E434" s="44" t="str">
        <f>IF(ISBLANK(Games!$B434), "",Games!E434)</f>
        <v/>
      </c>
      <c r="F434" s="45">
        <f>'Calc - Win Probability'!N434</f>
        <v>0</v>
      </c>
      <c r="G434" s="23" t="str">
        <f>Games!H434</f>
        <v/>
      </c>
      <c r="H434" s="46" t="str">
        <f>IF(ISBLANK(Games!B434), "", IF('Prediction Log'!$D434&lt;0, 'Prediction Log'!$B434, 'Prediction Log'!$C434))</f>
        <v/>
      </c>
      <c r="I434" s="47" t="str">
        <f>IF(ISBLANK(Games!$B434), "",Games!F434)</f>
        <v/>
      </c>
      <c r="J434" s="47" t="str">
        <f>IF('Prediction Log'!$F434&gt;0.5, 'Prediction Log'!$B434, IF('Prediction Log'!$F434&lt;0.5, 'Prediction Log'!$C434, "PICK"))</f>
        <v/>
      </c>
      <c r="K434" s="48" t="str">
        <f>IF(ISBLANK(Games!B434), "",IF('Prediction Log'!$J434='Prediction Log'!$B434, 'Prediction Log'!$F434, 1-'Prediction Log'!$F434))</f>
        <v/>
      </c>
      <c r="L434" s="49" t="str">
        <f>IF(ISBLANK(Games!$B434), "",Games!I434)</f>
        <v/>
      </c>
      <c r="M434" s="60" t="str">
        <f>IF(ISBLANK(Table3[[#This Row],[Home Final]]), "",IF(Table3[[#This Row],[Home Final]]&gt;Table3[[#This Row],[Away Final]],Table3[[#This Row],[Home]],Table3[[#This Row],[Away]]))</f>
        <v/>
      </c>
      <c r="N434" s="50"/>
      <c r="O434" s="50"/>
      <c r="P434" s="21" t="str">
        <f>IF(ISBLANK('Prediction Log'!$N434), "",'Prediction Log'!$O434-'Prediction Log'!$N434)</f>
        <v/>
      </c>
      <c r="Q434" s="51" t="str">
        <f>IF(ISBLANK('Prediction Log'!$N434), "",IF('Prediction Log'!$M434&lt;&gt;'Prediction Log'!$H434, "Y", IF(AND('Prediction Log'!$M434='Prediction Log'!$H434, ABS((-1*'Prediction Log'!$P434))&gt;ABS('Prediction Log'!$D434)), "Y", IF('Prediction Log'!$D434='Prediction Log'!$P434, "PUSH", "N"))))</f>
        <v/>
      </c>
      <c r="R434" s="52" t="str">
        <f>IF(ISBLANK('Prediction Log'!$N434), "",IF('Prediction Log'!$P434&lt;'Prediction Log'!$D434, "Y", IF('Prediction Log'!$P434='Prediction Log'!$D434, "PUSH", "N")))</f>
        <v/>
      </c>
      <c r="S434" s="52" t="str">
        <f>IF(ISBLANK('Prediction Log'!$N434), "",IF('Prediction Log'!$P434&lt;'Prediction Log'!$E434, "Y", IF('Prediction Log'!$P434='Prediction Log'!$E434, "PUSH", "N")))</f>
        <v/>
      </c>
      <c r="T434" s="53" t="str">
        <f>IF(ISBLANK('Prediction Log'!$N434),"",IF('Prediction Log'!$M434='Prediction Log'!$H434, "Y", "N"))</f>
        <v/>
      </c>
      <c r="U434" s="53" t="str">
        <f>Table3[[#This Row],[Home Team Covered Market]]</f>
        <v/>
      </c>
      <c r="V434" s="53" t="str">
        <f>IF(ISBLANK('Prediction Log'!$N434), "",IF(AND('Prediction Log'!$T434="Y", 'Prediction Log'!$U434="Y"), "Y", "N"))</f>
        <v/>
      </c>
      <c r="W434" s="54" t="str">
        <f>IF(ISBLANK('Prediction Log'!$N434),"",IF('Prediction Log'!$M434='Prediction Log'!$I434, "Y", "N"))</f>
        <v/>
      </c>
      <c r="X434" s="54" t="str">
        <f>IF(ISBLANK('Prediction Log'!$N434), "", IF(Table3[[#This Row],[Home Team Covered Market]]=Games!H434, "Y", "N"))</f>
        <v/>
      </c>
      <c r="Y434" s="55" t="str">
        <f>IF(ISBLANK('Prediction Log'!$N434), "",IF('Prediction Log'!$J434='Prediction Log'!$M434, "Y", "N"))</f>
        <v/>
      </c>
      <c r="Z434" s="54" t="str">
        <f>IF(ISBLANK('Prediction Log'!$N434), "",IF('Prediction Log'!$I434&lt;&gt;'Prediction Log'!$M434, "N",IF(AND('Prediction Log'!$E434&gt;0, 'Prediction Log'!$P434&gt;'Prediction Log'!$E434, 'Prediction Log'!$I434='Prediction Log'!$C434), "Y", IF(AND('Prediction Log'!$E434&lt;0, 'Prediction Log'!$P434&lt;'Prediction Log'!$E434,'Prediction Log'!$I434='Prediction Log'!$B434 ), "Y", IF('Prediction Log'!$P434='Prediction Log'!$E434, "PUSH", "N")))))</f>
        <v/>
      </c>
      <c r="AA434" s="54" t="str">
        <f>IF(ISBLANK('Prediction Log'!$N434), "",IF(AND('Prediction Log'!$W434="Y", 'Prediction Log'!$X434="Y"), "Y", "N"))</f>
        <v/>
      </c>
      <c r="AB434" s="53" t="str">
        <f>IF(ISBLANK('Prediction Log'!$N434), "",IF('Prediction Log'!$D434&gt;0, 'Prediction Log'!$P434-'Prediction Log'!$D434, IF('Prediction Log'!$D434&lt;0, -'Prediction Log'!$P434+'Prediction Log'!$D434, "NA")))</f>
        <v/>
      </c>
      <c r="AC434" s="53" t="str">
        <f>IF(ISBLANK('Prediction Log'!$N434), "",ABS('Prediction Log'!$AB434))</f>
        <v/>
      </c>
      <c r="AD434" s="54" t="str">
        <f>IF(ISBLANK('Prediction Log'!$N434), "",IF('Prediction Log'!$E434&gt;0, 'Prediction Log'!$P434-'Prediction Log'!$E434, IF('Prediction Log'!$E434&lt;0, -'Prediction Log'!$P434+'Prediction Log'!$E434, "NA")))</f>
        <v/>
      </c>
      <c r="AE434" s="54" t="str">
        <f>IF(ISBLANK('Prediction Log'!$N434), "",ABS('Prediction Log'!$AD434))</f>
        <v/>
      </c>
    </row>
    <row r="435" spans="1:31" x14ac:dyDescent="0.45">
      <c r="A435" s="56" t="str">
        <f>IF(ISBLANK(Games!$B435), "",Games!A435)</f>
        <v/>
      </c>
      <c r="B435" s="56" t="str">
        <f>IF(ISBLANK(Games!$B435), "",Games!B435)</f>
        <v/>
      </c>
      <c r="C435" s="56" t="str">
        <f>IF(ISBLANK(Games!$B435), "",Games!C435)</f>
        <v/>
      </c>
      <c r="D435" s="57" t="str">
        <f>IF(ISBLANK(Games!$B435), "",Games!D435)</f>
        <v/>
      </c>
      <c r="E435" s="57" t="str">
        <f>IF(ISBLANK(Games!$B435), "",Games!E435)</f>
        <v/>
      </c>
      <c r="F435" s="45">
        <f>'Calc - Win Probability'!N435</f>
        <v>0</v>
      </c>
      <c r="G435" s="23" t="str">
        <f>Games!H435</f>
        <v/>
      </c>
      <c r="H435" s="46" t="str">
        <f>IF(ISBLANK(Games!B435), "", IF('Prediction Log'!$D435&lt;0, 'Prediction Log'!$B435, 'Prediction Log'!$C435))</f>
        <v/>
      </c>
      <c r="I435" s="47" t="str">
        <f>IF(ISBLANK(Games!$B435), "",Games!F435)</f>
        <v/>
      </c>
      <c r="J435" s="47" t="str">
        <f>IF('Prediction Log'!$F435&gt;0.5, 'Prediction Log'!$B435, IF('Prediction Log'!$F435&lt;0.5, 'Prediction Log'!$C435, "PICK"))</f>
        <v/>
      </c>
      <c r="K435" s="48" t="str">
        <f>IF(ISBLANK(Games!B435), "",IF('Prediction Log'!$J435='Prediction Log'!$B435, 'Prediction Log'!$F435, 1-'Prediction Log'!$F435))</f>
        <v/>
      </c>
      <c r="L435" s="49" t="str">
        <f>IF(ISBLANK(Games!$B435), "",Games!I435)</f>
        <v/>
      </c>
      <c r="M435" s="60" t="str">
        <f>IF(ISBLANK(Table3[[#This Row],[Home Final]]), "",IF(Table3[[#This Row],[Home Final]]&gt;Table3[[#This Row],[Away Final]],Table3[[#This Row],[Home]],Table3[[#This Row],[Away]]))</f>
        <v/>
      </c>
      <c r="N435" s="50"/>
      <c r="O435" s="50"/>
      <c r="P435" s="21" t="str">
        <f>IF(ISBLANK('Prediction Log'!$N435), "",'Prediction Log'!$O435-'Prediction Log'!$N435)</f>
        <v/>
      </c>
      <c r="Q435" s="51" t="str">
        <f>IF(ISBLANK('Prediction Log'!$N435), "",IF('Prediction Log'!$M435&lt;&gt;'Prediction Log'!$H435, "Y", IF(AND('Prediction Log'!$M435='Prediction Log'!$H435, ABS((-1*'Prediction Log'!$P435))&gt;ABS('Prediction Log'!$D435)), "Y", IF('Prediction Log'!$D435='Prediction Log'!$P435, "PUSH", "N"))))</f>
        <v/>
      </c>
      <c r="R435" s="52" t="str">
        <f>IF(ISBLANK('Prediction Log'!$N435), "",IF('Prediction Log'!$P435&lt;'Prediction Log'!$D435, "Y", IF('Prediction Log'!$P435='Prediction Log'!$D435, "PUSH", "N")))</f>
        <v/>
      </c>
      <c r="S435" s="52" t="str">
        <f>IF(ISBLANK('Prediction Log'!$N435), "",IF('Prediction Log'!$P435&lt;'Prediction Log'!$E435, "Y", IF('Prediction Log'!$P435='Prediction Log'!$E435, "PUSH", "N")))</f>
        <v/>
      </c>
      <c r="T435" s="53" t="str">
        <f>IF(ISBLANK('Prediction Log'!$N435),"",IF('Prediction Log'!$M435='Prediction Log'!$H435, "Y", "N"))</f>
        <v/>
      </c>
      <c r="U435" s="53" t="str">
        <f>Table3[[#This Row],[Home Team Covered Market]]</f>
        <v/>
      </c>
      <c r="V435" s="53" t="str">
        <f>IF(ISBLANK('Prediction Log'!$N435), "",IF(AND('Prediction Log'!$T435="Y", 'Prediction Log'!$U435="Y"), "Y", "N"))</f>
        <v/>
      </c>
      <c r="W435" s="54" t="str">
        <f>IF(ISBLANK('Prediction Log'!$N435),"",IF('Prediction Log'!$M435='Prediction Log'!$I435, "Y", "N"))</f>
        <v/>
      </c>
      <c r="X435" s="54" t="str">
        <f>IF(ISBLANK('Prediction Log'!$N435), "", IF(Table3[[#This Row],[Home Team Covered Market]]=Games!H435, "Y", "N"))</f>
        <v/>
      </c>
      <c r="Y435" s="55" t="str">
        <f>IF(ISBLANK('Prediction Log'!$N435), "",IF('Prediction Log'!$J435='Prediction Log'!$M435, "Y", "N"))</f>
        <v/>
      </c>
      <c r="Z435" s="54" t="str">
        <f>IF(ISBLANK('Prediction Log'!$N435), "",IF('Prediction Log'!$I435&lt;&gt;'Prediction Log'!$M435, "N",IF(AND('Prediction Log'!$E435&gt;0, 'Prediction Log'!$P435&gt;'Prediction Log'!$E435, 'Prediction Log'!$I435='Prediction Log'!$C435), "Y", IF(AND('Prediction Log'!$E435&lt;0, 'Prediction Log'!$P435&lt;'Prediction Log'!$E435,'Prediction Log'!$I435='Prediction Log'!$B435 ), "Y", IF('Prediction Log'!$P435='Prediction Log'!$E435, "PUSH", "N")))))</f>
        <v/>
      </c>
      <c r="AA435" s="54" t="str">
        <f>IF(ISBLANK('Prediction Log'!$N435), "",IF(AND('Prediction Log'!$W435="Y", 'Prediction Log'!$X435="Y"), "Y", "N"))</f>
        <v/>
      </c>
      <c r="AB435" s="53" t="str">
        <f>IF(ISBLANK('Prediction Log'!$N435), "",IF('Prediction Log'!$D435&gt;0, 'Prediction Log'!$P435-'Prediction Log'!$D435, IF('Prediction Log'!$D435&lt;0, -'Prediction Log'!$P435+'Prediction Log'!$D435, "NA")))</f>
        <v/>
      </c>
      <c r="AC435" s="53" t="str">
        <f>IF(ISBLANK('Prediction Log'!$N435), "",ABS('Prediction Log'!$AB435))</f>
        <v/>
      </c>
      <c r="AD435" s="54" t="str">
        <f>IF(ISBLANK('Prediction Log'!$N435), "",IF('Prediction Log'!$E435&gt;0, 'Prediction Log'!$P435-'Prediction Log'!$E435, IF('Prediction Log'!$E435&lt;0, -'Prediction Log'!$P435+'Prediction Log'!$E435, "NA")))</f>
        <v/>
      </c>
      <c r="AE435" s="54" t="str">
        <f>IF(ISBLANK('Prediction Log'!$N435), "",ABS('Prediction Log'!$AD435))</f>
        <v/>
      </c>
    </row>
    <row r="436" spans="1:31" x14ac:dyDescent="0.45">
      <c r="A436" s="43" t="str">
        <f>IF(ISBLANK(Games!$B436), "",Games!A436)</f>
        <v/>
      </c>
      <c r="B436" s="43" t="str">
        <f>IF(ISBLANK(Games!$B436), "",Games!B436)</f>
        <v/>
      </c>
      <c r="C436" s="43" t="str">
        <f>IF(ISBLANK(Games!$B436), "",Games!C436)</f>
        <v/>
      </c>
      <c r="D436" s="44" t="str">
        <f>IF(ISBLANK(Games!$B436), "",Games!D436)</f>
        <v/>
      </c>
      <c r="E436" s="44" t="str">
        <f>IF(ISBLANK(Games!$B436), "",Games!E436)</f>
        <v/>
      </c>
      <c r="F436" s="45">
        <f>'Calc - Win Probability'!N436</f>
        <v>0</v>
      </c>
      <c r="G436" s="23" t="str">
        <f>Games!H436</f>
        <v/>
      </c>
      <c r="H436" s="46" t="str">
        <f>IF(ISBLANK(Games!B436), "", IF('Prediction Log'!$D436&lt;0, 'Prediction Log'!$B436, 'Prediction Log'!$C436))</f>
        <v/>
      </c>
      <c r="I436" s="47" t="str">
        <f>IF(ISBLANK(Games!$B436), "",Games!F436)</f>
        <v/>
      </c>
      <c r="J436" s="47" t="str">
        <f>IF('Prediction Log'!$F436&gt;0.5, 'Prediction Log'!$B436, IF('Prediction Log'!$F436&lt;0.5, 'Prediction Log'!$C436, "PICK"))</f>
        <v/>
      </c>
      <c r="K436" s="48" t="str">
        <f>IF(ISBLANK(Games!B436), "",IF('Prediction Log'!$J436='Prediction Log'!$B436, 'Prediction Log'!$F436, 1-'Prediction Log'!$F436))</f>
        <v/>
      </c>
      <c r="L436" s="49" t="str">
        <f>IF(ISBLANK(Games!$B436), "",Games!I436)</f>
        <v/>
      </c>
      <c r="M436" s="60" t="str">
        <f>IF(ISBLANK(Table3[[#This Row],[Home Final]]), "",IF(Table3[[#This Row],[Home Final]]&gt;Table3[[#This Row],[Away Final]],Table3[[#This Row],[Home]],Table3[[#This Row],[Away]]))</f>
        <v/>
      </c>
      <c r="N436" s="50"/>
      <c r="O436" s="50"/>
      <c r="P436" s="21" t="str">
        <f>IF(ISBLANK('Prediction Log'!$N436), "",'Prediction Log'!$O436-'Prediction Log'!$N436)</f>
        <v/>
      </c>
      <c r="Q436" s="51" t="str">
        <f>IF(ISBLANK('Prediction Log'!$N436), "",IF('Prediction Log'!$M436&lt;&gt;'Prediction Log'!$H436, "Y", IF(AND('Prediction Log'!$M436='Prediction Log'!$H436, ABS((-1*'Prediction Log'!$P436))&gt;ABS('Prediction Log'!$D436)), "Y", IF('Prediction Log'!$D436='Prediction Log'!$P436, "PUSH", "N"))))</f>
        <v/>
      </c>
      <c r="R436" s="52" t="str">
        <f>IF(ISBLANK('Prediction Log'!$N436), "",IF('Prediction Log'!$P436&lt;'Prediction Log'!$D436, "Y", IF('Prediction Log'!$P436='Prediction Log'!$D436, "PUSH", "N")))</f>
        <v/>
      </c>
      <c r="S436" s="52" t="str">
        <f>IF(ISBLANK('Prediction Log'!$N436), "",IF('Prediction Log'!$P436&lt;'Prediction Log'!$E436, "Y", IF('Prediction Log'!$P436='Prediction Log'!$E436, "PUSH", "N")))</f>
        <v/>
      </c>
      <c r="T436" s="53" t="str">
        <f>IF(ISBLANK('Prediction Log'!$N436),"",IF('Prediction Log'!$M436='Prediction Log'!$H436, "Y", "N"))</f>
        <v/>
      </c>
      <c r="U436" s="53" t="str">
        <f>Table3[[#This Row],[Home Team Covered Market]]</f>
        <v/>
      </c>
      <c r="V436" s="53" t="str">
        <f>IF(ISBLANK('Prediction Log'!$N436), "",IF(AND('Prediction Log'!$T436="Y", 'Prediction Log'!$U436="Y"), "Y", "N"))</f>
        <v/>
      </c>
      <c r="W436" s="54" t="str">
        <f>IF(ISBLANK('Prediction Log'!$N436),"",IF('Prediction Log'!$M436='Prediction Log'!$I436, "Y", "N"))</f>
        <v/>
      </c>
      <c r="X436" s="54" t="str">
        <f>IF(ISBLANK('Prediction Log'!$N436), "", IF(Table3[[#This Row],[Home Team Covered Market]]=Games!H436, "Y", "N"))</f>
        <v/>
      </c>
      <c r="Y436" s="55" t="str">
        <f>IF(ISBLANK('Prediction Log'!$N436), "",IF('Prediction Log'!$J436='Prediction Log'!$M436, "Y", "N"))</f>
        <v/>
      </c>
      <c r="Z436" s="54" t="str">
        <f>IF(ISBLANK('Prediction Log'!$N436), "",IF('Prediction Log'!$I436&lt;&gt;'Prediction Log'!$M436, "N",IF(AND('Prediction Log'!$E436&gt;0, 'Prediction Log'!$P436&gt;'Prediction Log'!$E436, 'Prediction Log'!$I436='Prediction Log'!$C436), "Y", IF(AND('Prediction Log'!$E436&lt;0, 'Prediction Log'!$P436&lt;'Prediction Log'!$E436,'Prediction Log'!$I436='Prediction Log'!$B436 ), "Y", IF('Prediction Log'!$P436='Prediction Log'!$E436, "PUSH", "N")))))</f>
        <v/>
      </c>
      <c r="AA436" s="54" t="str">
        <f>IF(ISBLANK('Prediction Log'!$N436), "",IF(AND('Prediction Log'!$W436="Y", 'Prediction Log'!$X436="Y"), "Y", "N"))</f>
        <v/>
      </c>
      <c r="AB436" s="53" t="str">
        <f>IF(ISBLANK('Prediction Log'!$N436), "",IF('Prediction Log'!$D436&gt;0, 'Prediction Log'!$P436-'Prediction Log'!$D436, IF('Prediction Log'!$D436&lt;0, -'Prediction Log'!$P436+'Prediction Log'!$D436, "NA")))</f>
        <v/>
      </c>
      <c r="AC436" s="53" t="str">
        <f>IF(ISBLANK('Prediction Log'!$N436), "",ABS('Prediction Log'!$AB436))</f>
        <v/>
      </c>
      <c r="AD436" s="54" t="str">
        <f>IF(ISBLANK('Prediction Log'!$N436), "",IF('Prediction Log'!$E436&gt;0, 'Prediction Log'!$P436-'Prediction Log'!$E436, IF('Prediction Log'!$E436&lt;0, -'Prediction Log'!$P436+'Prediction Log'!$E436, "NA")))</f>
        <v/>
      </c>
      <c r="AE436" s="54" t="str">
        <f>IF(ISBLANK('Prediction Log'!$N436), "",ABS('Prediction Log'!$AD436))</f>
        <v/>
      </c>
    </row>
    <row r="437" spans="1:31" x14ac:dyDescent="0.45">
      <c r="A437" s="56" t="str">
        <f>IF(ISBLANK(Games!$B437), "",Games!A437)</f>
        <v/>
      </c>
      <c r="B437" s="56" t="str">
        <f>IF(ISBLANK(Games!$B437), "",Games!B437)</f>
        <v/>
      </c>
      <c r="C437" s="56" t="str">
        <f>IF(ISBLANK(Games!$B437), "",Games!C437)</f>
        <v/>
      </c>
      <c r="D437" s="57" t="str">
        <f>IF(ISBLANK(Games!$B437), "",Games!D437)</f>
        <v/>
      </c>
      <c r="E437" s="57" t="str">
        <f>IF(ISBLANK(Games!$B437), "",Games!E437)</f>
        <v/>
      </c>
      <c r="F437" s="45">
        <f>'Calc - Win Probability'!N437</f>
        <v>0</v>
      </c>
      <c r="G437" s="23" t="str">
        <f>Games!H437</f>
        <v/>
      </c>
      <c r="H437" s="46" t="str">
        <f>IF(ISBLANK(Games!B437), "", IF('Prediction Log'!$D437&lt;0, 'Prediction Log'!$B437, 'Prediction Log'!$C437))</f>
        <v/>
      </c>
      <c r="I437" s="47" t="str">
        <f>IF(ISBLANK(Games!$B437), "",Games!F437)</f>
        <v/>
      </c>
      <c r="J437" s="47" t="str">
        <f>IF('Prediction Log'!$F437&gt;0.5, 'Prediction Log'!$B437, IF('Prediction Log'!$F437&lt;0.5, 'Prediction Log'!$C437, "PICK"))</f>
        <v/>
      </c>
      <c r="K437" s="48" t="str">
        <f>IF(ISBLANK(Games!B437), "",IF('Prediction Log'!$J437='Prediction Log'!$B437, 'Prediction Log'!$F437, 1-'Prediction Log'!$F437))</f>
        <v/>
      </c>
      <c r="L437" s="49" t="str">
        <f>IF(ISBLANK(Games!$B437), "",Games!I437)</f>
        <v/>
      </c>
      <c r="M437" s="60" t="str">
        <f>IF(ISBLANK(Table3[[#This Row],[Home Final]]), "",IF(Table3[[#This Row],[Home Final]]&gt;Table3[[#This Row],[Away Final]],Table3[[#This Row],[Home]],Table3[[#This Row],[Away]]))</f>
        <v/>
      </c>
      <c r="N437" s="50"/>
      <c r="O437" s="50"/>
      <c r="P437" s="21" t="str">
        <f>IF(ISBLANK('Prediction Log'!$N437), "",'Prediction Log'!$O437-'Prediction Log'!$N437)</f>
        <v/>
      </c>
      <c r="Q437" s="51" t="str">
        <f>IF(ISBLANK('Prediction Log'!$N437), "",IF('Prediction Log'!$M437&lt;&gt;'Prediction Log'!$H437, "Y", IF(AND('Prediction Log'!$M437='Prediction Log'!$H437, ABS((-1*'Prediction Log'!$P437))&gt;ABS('Prediction Log'!$D437)), "Y", IF('Prediction Log'!$D437='Prediction Log'!$P437, "PUSH", "N"))))</f>
        <v/>
      </c>
      <c r="R437" s="52" t="str">
        <f>IF(ISBLANK('Prediction Log'!$N437), "",IF('Prediction Log'!$P437&lt;'Prediction Log'!$D437, "Y", IF('Prediction Log'!$P437='Prediction Log'!$D437, "PUSH", "N")))</f>
        <v/>
      </c>
      <c r="S437" s="52" t="str">
        <f>IF(ISBLANK('Prediction Log'!$N437), "",IF('Prediction Log'!$P437&lt;'Prediction Log'!$E437, "Y", IF('Prediction Log'!$P437='Prediction Log'!$E437, "PUSH", "N")))</f>
        <v/>
      </c>
      <c r="T437" s="53" t="str">
        <f>IF(ISBLANK('Prediction Log'!$N437),"",IF('Prediction Log'!$M437='Prediction Log'!$H437, "Y", "N"))</f>
        <v/>
      </c>
      <c r="U437" s="53" t="str">
        <f>Table3[[#This Row],[Home Team Covered Market]]</f>
        <v/>
      </c>
      <c r="V437" s="53" t="str">
        <f>IF(ISBLANK('Prediction Log'!$N437), "",IF(AND('Prediction Log'!$T437="Y", 'Prediction Log'!$U437="Y"), "Y", "N"))</f>
        <v/>
      </c>
      <c r="W437" s="54" t="str">
        <f>IF(ISBLANK('Prediction Log'!$N437),"",IF('Prediction Log'!$M437='Prediction Log'!$I437, "Y", "N"))</f>
        <v/>
      </c>
      <c r="X437" s="54" t="str">
        <f>IF(ISBLANK('Prediction Log'!$N437), "", IF(Table3[[#This Row],[Home Team Covered Market]]=Games!H437, "Y", "N"))</f>
        <v/>
      </c>
      <c r="Y437" s="55" t="str">
        <f>IF(ISBLANK('Prediction Log'!$N437), "",IF('Prediction Log'!$J437='Prediction Log'!$M437, "Y", "N"))</f>
        <v/>
      </c>
      <c r="Z437" s="54" t="str">
        <f>IF(ISBLANK('Prediction Log'!$N437), "",IF('Prediction Log'!$I437&lt;&gt;'Prediction Log'!$M437, "N",IF(AND('Prediction Log'!$E437&gt;0, 'Prediction Log'!$P437&gt;'Prediction Log'!$E437, 'Prediction Log'!$I437='Prediction Log'!$C437), "Y", IF(AND('Prediction Log'!$E437&lt;0, 'Prediction Log'!$P437&lt;'Prediction Log'!$E437,'Prediction Log'!$I437='Prediction Log'!$B437 ), "Y", IF('Prediction Log'!$P437='Prediction Log'!$E437, "PUSH", "N")))))</f>
        <v/>
      </c>
      <c r="AA437" s="54" t="str">
        <f>IF(ISBLANK('Prediction Log'!$N437), "",IF(AND('Prediction Log'!$W437="Y", 'Prediction Log'!$X437="Y"), "Y", "N"))</f>
        <v/>
      </c>
      <c r="AB437" s="53" t="str">
        <f>IF(ISBLANK('Prediction Log'!$N437), "",IF('Prediction Log'!$D437&gt;0, 'Prediction Log'!$P437-'Prediction Log'!$D437, IF('Prediction Log'!$D437&lt;0, -'Prediction Log'!$P437+'Prediction Log'!$D437, "NA")))</f>
        <v/>
      </c>
      <c r="AC437" s="53" t="str">
        <f>IF(ISBLANK('Prediction Log'!$N437), "",ABS('Prediction Log'!$AB437))</f>
        <v/>
      </c>
      <c r="AD437" s="54" t="str">
        <f>IF(ISBLANK('Prediction Log'!$N437), "",IF('Prediction Log'!$E437&gt;0, 'Prediction Log'!$P437-'Prediction Log'!$E437, IF('Prediction Log'!$E437&lt;0, -'Prediction Log'!$P437+'Prediction Log'!$E437, "NA")))</f>
        <v/>
      </c>
      <c r="AE437" s="54" t="str">
        <f>IF(ISBLANK('Prediction Log'!$N437), "",ABS('Prediction Log'!$AD437))</f>
        <v/>
      </c>
    </row>
    <row r="438" spans="1:31" x14ac:dyDescent="0.45">
      <c r="A438" s="43" t="str">
        <f>IF(ISBLANK(Games!$B438), "",Games!A438)</f>
        <v/>
      </c>
      <c r="B438" s="43" t="str">
        <f>IF(ISBLANK(Games!$B438), "",Games!B438)</f>
        <v/>
      </c>
      <c r="C438" s="43" t="str">
        <f>IF(ISBLANK(Games!$B438), "",Games!C438)</f>
        <v/>
      </c>
      <c r="D438" s="44" t="str">
        <f>IF(ISBLANK(Games!$B438), "",Games!D438)</f>
        <v/>
      </c>
      <c r="E438" s="44" t="str">
        <f>IF(ISBLANK(Games!$B438), "",Games!E438)</f>
        <v/>
      </c>
      <c r="F438" s="45">
        <f>'Calc - Win Probability'!N438</f>
        <v>0</v>
      </c>
      <c r="G438" s="23" t="str">
        <f>Games!H438</f>
        <v/>
      </c>
      <c r="H438" s="46" t="str">
        <f>IF(ISBLANK(Games!B438), "", IF('Prediction Log'!$D438&lt;0, 'Prediction Log'!$B438, 'Prediction Log'!$C438))</f>
        <v/>
      </c>
      <c r="I438" s="47" t="str">
        <f>IF(ISBLANK(Games!$B438), "",Games!F438)</f>
        <v/>
      </c>
      <c r="J438" s="47" t="str">
        <f>IF('Prediction Log'!$F438&gt;0.5, 'Prediction Log'!$B438, IF('Prediction Log'!$F438&lt;0.5, 'Prediction Log'!$C438, "PICK"))</f>
        <v/>
      </c>
      <c r="K438" s="48" t="str">
        <f>IF(ISBLANK(Games!B438), "",IF('Prediction Log'!$J438='Prediction Log'!$B438, 'Prediction Log'!$F438, 1-'Prediction Log'!$F438))</f>
        <v/>
      </c>
      <c r="L438" s="49" t="str">
        <f>IF(ISBLANK(Games!$B438), "",Games!I438)</f>
        <v/>
      </c>
      <c r="M438" s="60" t="str">
        <f>IF(ISBLANK(Table3[[#This Row],[Home Final]]), "",IF(Table3[[#This Row],[Home Final]]&gt;Table3[[#This Row],[Away Final]],Table3[[#This Row],[Home]],Table3[[#This Row],[Away]]))</f>
        <v/>
      </c>
      <c r="N438" s="50"/>
      <c r="O438" s="50"/>
      <c r="P438" s="21" t="str">
        <f>IF(ISBLANK('Prediction Log'!$N438), "",'Prediction Log'!$O438-'Prediction Log'!$N438)</f>
        <v/>
      </c>
      <c r="Q438" s="51" t="str">
        <f>IF(ISBLANK('Prediction Log'!$N438), "",IF('Prediction Log'!$M438&lt;&gt;'Prediction Log'!$H438, "Y", IF(AND('Prediction Log'!$M438='Prediction Log'!$H438, ABS((-1*'Prediction Log'!$P438))&gt;ABS('Prediction Log'!$D438)), "Y", IF('Prediction Log'!$D438='Prediction Log'!$P438, "PUSH", "N"))))</f>
        <v/>
      </c>
      <c r="R438" s="52" t="str">
        <f>IF(ISBLANK('Prediction Log'!$N438), "",IF('Prediction Log'!$P438&lt;'Prediction Log'!$D438, "Y", IF('Prediction Log'!$P438='Prediction Log'!$D438, "PUSH", "N")))</f>
        <v/>
      </c>
      <c r="S438" s="52" t="str">
        <f>IF(ISBLANK('Prediction Log'!$N438), "",IF('Prediction Log'!$P438&lt;'Prediction Log'!$E438, "Y", IF('Prediction Log'!$P438='Prediction Log'!$E438, "PUSH", "N")))</f>
        <v/>
      </c>
      <c r="T438" s="53" t="str">
        <f>IF(ISBLANK('Prediction Log'!$N438),"",IF('Prediction Log'!$M438='Prediction Log'!$H438, "Y", "N"))</f>
        <v/>
      </c>
      <c r="U438" s="53" t="str">
        <f>Table3[[#This Row],[Home Team Covered Market]]</f>
        <v/>
      </c>
      <c r="V438" s="53" t="str">
        <f>IF(ISBLANK('Prediction Log'!$N438), "",IF(AND('Prediction Log'!$T438="Y", 'Prediction Log'!$U438="Y"), "Y", "N"))</f>
        <v/>
      </c>
      <c r="W438" s="54" t="str">
        <f>IF(ISBLANK('Prediction Log'!$N438),"",IF('Prediction Log'!$M438='Prediction Log'!$I438, "Y", "N"))</f>
        <v/>
      </c>
      <c r="X438" s="54" t="str">
        <f>IF(ISBLANK('Prediction Log'!$N438), "", IF(Table3[[#This Row],[Home Team Covered Market]]=Games!H438, "Y", "N"))</f>
        <v/>
      </c>
      <c r="Y438" s="55" t="str">
        <f>IF(ISBLANK('Prediction Log'!$N438), "",IF('Prediction Log'!$J438='Prediction Log'!$M438, "Y", "N"))</f>
        <v/>
      </c>
      <c r="Z438" s="54" t="str">
        <f>IF(ISBLANK('Prediction Log'!$N438), "",IF('Prediction Log'!$I438&lt;&gt;'Prediction Log'!$M438, "N",IF(AND('Prediction Log'!$E438&gt;0, 'Prediction Log'!$P438&gt;'Prediction Log'!$E438, 'Prediction Log'!$I438='Prediction Log'!$C438), "Y", IF(AND('Prediction Log'!$E438&lt;0, 'Prediction Log'!$P438&lt;'Prediction Log'!$E438,'Prediction Log'!$I438='Prediction Log'!$B438 ), "Y", IF('Prediction Log'!$P438='Prediction Log'!$E438, "PUSH", "N")))))</f>
        <v/>
      </c>
      <c r="AA438" s="54" t="str">
        <f>IF(ISBLANK('Prediction Log'!$N438), "",IF(AND('Prediction Log'!$W438="Y", 'Prediction Log'!$X438="Y"), "Y", "N"))</f>
        <v/>
      </c>
      <c r="AB438" s="53" t="str">
        <f>IF(ISBLANK('Prediction Log'!$N438), "",IF('Prediction Log'!$D438&gt;0, 'Prediction Log'!$P438-'Prediction Log'!$D438, IF('Prediction Log'!$D438&lt;0, -'Prediction Log'!$P438+'Prediction Log'!$D438, "NA")))</f>
        <v/>
      </c>
      <c r="AC438" s="53" t="str">
        <f>IF(ISBLANK('Prediction Log'!$N438), "",ABS('Prediction Log'!$AB438))</f>
        <v/>
      </c>
      <c r="AD438" s="54" t="str">
        <f>IF(ISBLANK('Prediction Log'!$N438), "",IF('Prediction Log'!$E438&gt;0, 'Prediction Log'!$P438-'Prediction Log'!$E438, IF('Prediction Log'!$E438&lt;0, -'Prediction Log'!$P438+'Prediction Log'!$E438, "NA")))</f>
        <v/>
      </c>
      <c r="AE438" s="54" t="str">
        <f>IF(ISBLANK('Prediction Log'!$N438), "",ABS('Prediction Log'!$AD438))</f>
        <v/>
      </c>
    </row>
    <row r="439" spans="1:31" x14ac:dyDescent="0.45">
      <c r="A439" s="56" t="str">
        <f>IF(ISBLANK(Games!$B439), "",Games!A439)</f>
        <v/>
      </c>
      <c r="B439" s="56" t="str">
        <f>IF(ISBLANK(Games!$B439), "",Games!B439)</f>
        <v/>
      </c>
      <c r="C439" s="56" t="str">
        <f>IF(ISBLANK(Games!$B439), "",Games!C439)</f>
        <v/>
      </c>
      <c r="D439" s="57" t="str">
        <f>IF(ISBLANK(Games!$B439), "",Games!D439)</f>
        <v/>
      </c>
      <c r="E439" s="57" t="str">
        <f>IF(ISBLANK(Games!$B439), "",Games!E439)</f>
        <v/>
      </c>
      <c r="F439" s="45">
        <f>'Calc - Win Probability'!N439</f>
        <v>0</v>
      </c>
      <c r="G439" s="23" t="str">
        <f>Games!H439</f>
        <v/>
      </c>
      <c r="H439" s="46" t="str">
        <f>IF(ISBLANK(Games!B439), "", IF('Prediction Log'!$D439&lt;0, 'Prediction Log'!$B439, 'Prediction Log'!$C439))</f>
        <v/>
      </c>
      <c r="I439" s="47" t="str">
        <f>IF(ISBLANK(Games!$B439), "",Games!F439)</f>
        <v/>
      </c>
      <c r="J439" s="47" t="str">
        <f>IF('Prediction Log'!$F439&gt;0.5, 'Prediction Log'!$B439, IF('Prediction Log'!$F439&lt;0.5, 'Prediction Log'!$C439, "PICK"))</f>
        <v/>
      </c>
      <c r="K439" s="48" t="str">
        <f>IF(ISBLANK(Games!B439), "",IF('Prediction Log'!$J439='Prediction Log'!$B439, 'Prediction Log'!$F439, 1-'Prediction Log'!$F439))</f>
        <v/>
      </c>
      <c r="L439" s="49" t="str">
        <f>IF(ISBLANK(Games!$B439), "",Games!I439)</f>
        <v/>
      </c>
      <c r="M439" s="60" t="str">
        <f>IF(ISBLANK(Table3[[#This Row],[Home Final]]), "",IF(Table3[[#This Row],[Home Final]]&gt;Table3[[#This Row],[Away Final]],Table3[[#This Row],[Home]],Table3[[#This Row],[Away]]))</f>
        <v/>
      </c>
      <c r="N439" s="50"/>
      <c r="O439" s="50"/>
      <c r="P439" s="21" t="str">
        <f>IF(ISBLANK('Prediction Log'!$N439), "",'Prediction Log'!$O439-'Prediction Log'!$N439)</f>
        <v/>
      </c>
      <c r="Q439" s="51" t="str">
        <f>IF(ISBLANK('Prediction Log'!$N439), "",IF('Prediction Log'!$M439&lt;&gt;'Prediction Log'!$H439, "Y", IF(AND('Prediction Log'!$M439='Prediction Log'!$H439, ABS((-1*'Prediction Log'!$P439))&gt;ABS('Prediction Log'!$D439)), "Y", IF('Prediction Log'!$D439='Prediction Log'!$P439, "PUSH", "N"))))</f>
        <v/>
      </c>
      <c r="R439" s="52" t="str">
        <f>IF(ISBLANK('Prediction Log'!$N439), "",IF('Prediction Log'!$P439&lt;'Prediction Log'!$D439, "Y", IF('Prediction Log'!$P439='Prediction Log'!$D439, "PUSH", "N")))</f>
        <v/>
      </c>
      <c r="S439" s="52" t="str">
        <f>IF(ISBLANK('Prediction Log'!$N439), "",IF('Prediction Log'!$P439&lt;'Prediction Log'!$E439, "Y", IF('Prediction Log'!$P439='Prediction Log'!$E439, "PUSH", "N")))</f>
        <v/>
      </c>
      <c r="T439" s="53" t="str">
        <f>IF(ISBLANK('Prediction Log'!$N439),"",IF('Prediction Log'!$M439='Prediction Log'!$H439, "Y", "N"))</f>
        <v/>
      </c>
      <c r="U439" s="53" t="str">
        <f>Table3[[#This Row],[Home Team Covered Market]]</f>
        <v/>
      </c>
      <c r="V439" s="53" t="str">
        <f>IF(ISBLANK('Prediction Log'!$N439), "",IF(AND('Prediction Log'!$T439="Y", 'Prediction Log'!$U439="Y"), "Y", "N"))</f>
        <v/>
      </c>
      <c r="W439" s="54" t="str">
        <f>IF(ISBLANK('Prediction Log'!$N439),"",IF('Prediction Log'!$M439='Prediction Log'!$I439, "Y", "N"))</f>
        <v/>
      </c>
      <c r="X439" s="54" t="str">
        <f>IF(ISBLANK('Prediction Log'!$N439), "", IF(Table3[[#This Row],[Home Team Covered Market]]=Games!H439, "Y", "N"))</f>
        <v/>
      </c>
      <c r="Y439" s="55" t="str">
        <f>IF(ISBLANK('Prediction Log'!$N439), "",IF('Prediction Log'!$J439='Prediction Log'!$M439, "Y", "N"))</f>
        <v/>
      </c>
      <c r="Z439" s="54" t="str">
        <f>IF(ISBLANK('Prediction Log'!$N439), "",IF('Prediction Log'!$I439&lt;&gt;'Prediction Log'!$M439, "N",IF(AND('Prediction Log'!$E439&gt;0, 'Prediction Log'!$P439&gt;'Prediction Log'!$E439, 'Prediction Log'!$I439='Prediction Log'!$C439), "Y", IF(AND('Prediction Log'!$E439&lt;0, 'Prediction Log'!$P439&lt;'Prediction Log'!$E439,'Prediction Log'!$I439='Prediction Log'!$B439 ), "Y", IF('Prediction Log'!$P439='Prediction Log'!$E439, "PUSH", "N")))))</f>
        <v/>
      </c>
      <c r="AA439" s="54" t="str">
        <f>IF(ISBLANK('Prediction Log'!$N439), "",IF(AND('Prediction Log'!$W439="Y", 'Prediction Log'!$X439="Y"), "Y", "N"))</f>
        <v/>
      </c>
      <c r="AB439" s="53" t="str">
        <f>IF(ISBLANK('Prediction Log'!$N439), "",IF('Prediction Log'!$D439&gt;0, 'Prediction Log'!$P439-'Prediction Log'!$D439, IF('Prediction Log'!$D439&lt;0, -'Prediction Log'!$P439+'Prediction Log'!$D439, "NA")))</f>
        <v/>
      </c>
      <c r="AC439" s="53" t="str">
        <f>IF(ISBLANK('Prediction Log'!$N439), "",ABS('Prediction Log'!$AB439))</f>
        <v/>
      </c>
      <c r="AD439" s="54" t="str">
        <f>IF(ISBLANK('Prediction Log'!$N439), "",IF('Prediction Log'!$E439&gt;0, 'Prediction Log'!$P439-'Prediction Log'!$E439, IF('Prediction Log'!$E439&lt;0, -'Prediction Log'!$P439+'Prediction Log'!$E439, "NA")))</f>
        <v/>
      </c>
      <c r="AE439" s="54" t="str">
        <f>IF(ISBLANK('Prediction Log'!$N439), "",ABS('Prediction Log'!$AD439))</f>
        <v/>
      </c>
    </row>
    <row r="440" spans="1:31" x14ac:dyDescent="0.45">
      <c r="A440" s="43" t="str">
        <f>IF(ISBLANK(Games!$B440), "",Games!A440)</f>
        <v/>
      </c>
      <c r="B440" s="43" t="str">
        <f>IF(ISBLANK(Games!$B440), "",Games!B440)</f>
        <v/>
      </c>
      <c r="C440" s="43" t="str">
        <f>IF(ISBLANK(Games!$B440), "",Games!C440)</f>
        <v/>
      </c>
      <c r="D440" s="44" t="str">
        <f>IF(ISBLANK(Games!$B440), "",Games!D440)</f>
        <v/>
      </c>
      <c r="E440" s="44" t="str">
        <f>IF(ISBLANK(Games!$B440), "",Games!E440)</f>
        <v/>
      </c>
      <c r="F440" s="45">
        <f>'Calc - Win Probability'!N440</f>
        <v>0</v>
      </c>
      <c r="G440" s="23" t="str">
        <f>Games!H440</f>
        <v/>
      </c>
      <c r="H440" s="46" t="str">
        <f>IF(ISBLANK(Games!B440), "", IF('Prediction Log'!$D440&lt;0, 'Prediction Log'!$B440, 'Prediction Log'!$C440))</f>
        <v/>
      </c>
      <c r="I440" s="47" t="str">
        <f>IF(ISBLANK(Games!$B440), "",Games!F440)</f>
        <v/>
      </c>
      <c r="J440" s="47" t="str">
        <f>IF('Prediction Log'!$F440&gt;0.5, 'Prediction Log'!$B440, IF('Prediction Log'!$F440&lt;0.5, 'Prediction Log'!$C440, "PICK"))</f>
        <v/>
      </c>
      <c r="K440" s="48" t="str">
        <f>IF(ISBLANK(Games!B440), "",IF('Prediction Log'!$J440='Prediction Log'!$B440, 'Prediction Log'!$F440, 1-'Prediction Log'!$F440))</f>
        <v/>
      </c>
      <c r="L440" s="49" t="str">
        <f>IF(ISBLANK(Games!$B440), "",Games!I440)</f>
        <v/>
      </c>
      <c r="M440" s="60" t="str">
        <f>IF(ISBLANK(Table3[[#This Row],[Home Final]]), "",IF(Table3[[#This Row],[Home Final]]&gt;Table3[[#This Row],[Away Final]],Table3[[#This Row],[Home]],Table3[[#This Row],[Away]]))</f>
        <v/>
      </c>
      <c r="N440" s="50"/>
      <c r="O440" s="50"/>
      <c r="P440" s="21" t="str">
        <f>IF(ISBLANK('Prediction Log'!$N440), "",'Prediction Log'!$O440-'Prediction Log'!$N440)</f>
        <v/>
      </c>
      <c r="Q440" s="51" t="str">
        <f>IF(ISBLANK('Prediction Log'!$N440), "",IF('Prediction Log'!$M440&lt;&gt;'Prediction Log'!$H440, "Y", IF(AND('Prediction Log'!$M440='Prediction Log'!$H440, ABS((-1*'Prediction Log'!$P440))&gt;ABS('Prediction Log'!$D440)), "Y", IF('Prediction Log'!$D440='Prediction Log'!$P440, "PUSH", "N"))))</f>
        <v/>
      </c>
      <c r="R440" s="52" t="str">
        <f>IF(ISBLANK('Prediction Log'!$N440), "",IF('Prediction Log'!$P440&lt;'Prediction Log'!$D440, "Y", IF('Prediction Log'!$P440='Prediction Log'!$D440, "PUSH", "N")))</f>
        <v/>
      </c>
      <c r="S440" s="52" t="str">
        <f>IF(ISBLANK('Prediction Log'!$N440), "",IF('Prediction Log'!$P440&lt;'Prediction Log'!$E440, "Y", IF('Prediction Log'!$P440='Prediction Log'!$E440, "PUSH", "N")))</f>
        <v/>
      </c>
      <c r="T440" s="53" t="str">
        <f>IF(ISBLANK('Prediction Log'!$N440),"",IF('Prediction Log'!$M440='Prediction Log'!$H440, "Y", "N"))</f>
        <v/>
      </c>
      <c r="U440" s="53" t="str">
        <f>Table3[[#This Row],[Home Team Covered Market]]</f>
        <v/>
      </c>
      <c r="V440" s="53" t="str">
        <f>IF(ISBLANK('Prediction Log'!$N440), "",IF(AND('Prediction Log'!$T440="Y", 'Prediction Log'!$U440="Y"), "Y", "N"))</f>
        <v/>
      </c>
      <c r="W440" s="54" t="str">
        <f>IF(ISBLANK('Prediction Log'!$N440),"",IF('Prediction Log'!$M440='Prediction Log'!$I440, "Y", "N"))</f>
        <v/>
      </c>
      <c r="X440" s="54" t="str">
        <f>IF(ISBLANK('Prediction Log'!$N440), "", IF(Table3[[#This Row],[Home Team Covered Market]]=Games!H440, "Y", "N"))</f>
        <v/>
      </c>
      <c r="Y440" s="55" t="str">
        <f>IF(ISBLANK('Prediction Log'!$N440), "",IF('Prediction Log'!$J440='Prediction Log'!$M440, "Y", "N"))</f>
        <v/>
      </c>
      <c r="Z440" s="54" t="str">
        <f>IF(ISBLANK('Prediction Log'!$N440), "",IF('Prediction Log'!$I440&lt;&gt;'Prediction Log'!$M440, "N",IF(AND('Prediction Log'!$E440&gt;0, 'Prediction Log'!$P440&gt;'Prediction Log'!$E440, 'Prediction Log'!$I440='Prediction Log'!$C440), "Y", IF(AND('Prediction Log'!$E440&lt;0, 'Prediction Log'!$P440&lt;'Prediction Log'!$E440,'Prediction Log'!$I440='Prediction Log'!$B440 ), "Y", IF('Prediction Log'!$P440='Prediction Log'!$E440, "PUSH", "N")))))</f>
        <v/>
      </c>
      <c r="AA440" s="54" t="str">
        <f>IF(ISBLANK('Prediction Log'!$N440), "",IF(AND('Prediction Log'!$W440="Y", 'Prediction Log'!$X440="Y"), "Y", "N"))</f>
        <v/>
      </c>
      <c r="AB440" s="53" t="str">
        <f>IF(ISBLANK('Prediction Log'!$N440), "",IF('Prediction Log'!$D440&gt;0, 'Prediction Log'!$P440-'Prediction Log'!$D440, IF('Prediction Log'!$D440&lt;0, -'Prediction Log'!$P440+'Prediction Log'!$D440, "NA")))</f>
        <v/>
      </c>
      <c r="AC440" s="53" t="str">
        <f>IF(ISBLANK('Prediction Log'!$N440), "",ABS('Prediction Log'!$AB440))</f>
        <v/>
      </c>
      <c r="AD440" s="54" t="str">
        <f>IF(ISBLANK('Prediction Log'!$N440), "",IF('Prediction Log'!$E440&gt;0, 'Prediction Log'!$P440-'Prediction Log'!$E440, IF('Prediction Log'!$E440&lt;0, -'Prediction Log'!$P440+'Prediction Log'!$E440, "NA")))</f>
        <v/>
      </c>
      <c r="AE440" s="54" t="str">
        <f>IF(ISBLANK('Prediction Log'!$N440), "",ABS('Prediction Log'!$AD440))</f>
        <v/>
      </c>
    </row>
    <row r="441" spans="1:31" x14ac:dyDescent="0.45">
      <c r="A441" s="56" t="str">
        <f>IF(ISBLANK(Games!$B441), "",Games!A441)</f>
        <v/>
      </c>
      <c r="B441" s="56" t="str">
        <f>IF(ISBLANK(Games!$B441), "",Games!B441)</f>
        <v/>
      </c>
      <c r="C441" s="56" t="str">
        <f>IF(ISBLANK(Games!$B441), "",Games!C441)</f>
        <v/>
      </c>
      <c r="D441" s="57" t="str">
        <f>IF(ISBLANK(Games!$B441), "",Games!D441)</f>
        <v/>
      </c>
      <c r="E441" s="57" t="str">
        <f>IF(ISBLANK(Games!$B441), "",Games!E441)</f>
        <v/>
      </c>
      <c r="F441" s="45">
        <f>'Calc - Win Probability'!N441</f>
        <v>0</v>
      </c>
      <c r="G441" s="23" t="str">
        <f>Games!H441</f>
        <v/>
      </c>
      <c r="H441" s="46" t="str">
        <f>IF(ISBLANK(Games!B441), "", IF('Prediction Log'!$D441&lt;0, 'Prediction Log'!$B441, 'Prediction Log'!$C441))</f>
        <v/>
      </c>
      <c r="I441" s="47" t="str">
        <f>IF(ISBLANK(Games!$B441), "",Games!F441)</f>
        <v/>
      </c>
      <c r="J441" s="47" t="str">
        <f>IF('Prediction Log'!$F441&gt;0.5, 'Prediction Log'!$B441, IF('Prediction Log'!$F441&lt;0.5, 'Prediction Log'!$C441, "PICK"))</f>
        <v/>
      </c>
      <c r="K441" s="48" t="str">
        <f>IF(ISBLANK(Games!B441), "",IF('Prediction Log'!$J441='Prediction Log'!$B441, 'Prediction Log'!$F441, 1-'Prediction Log'!$F441))</f>
        <v/>
      </c>
      <c r="L441" s="49" t="str">
        <f>IF(ISBLANK(Games!$B441), "",Games!I441)</f>
        <v/>
      </c>
      <c r="M441" s="60" t="str">
        <f>IF(ISBLANK(Table3[[#This Row],[Home Final]]), "",IF(Table3[[#This Row],[Home Final]]&gt;Table3[[#This Row],[Away Final]],Table3[[#This Row],[Home]],Table3[[#This Row],[Away]]))</f>
        <v/>
      </c>
      <c r="N441" s="50"/>
      <c r="O441" s="50"/>
      <c r="P441" s="21" t="str">
        <f>IF(ISBLANK('Prediction Log'!$N441), "",'Prediction Log'!$O441-'Prediction Log'!$N441)</f>
        <v/>
      </c>
      <c r="Q441" s="51" t="str">
        <f>IF(ISBLANK('Prediction Log'!$N441), "",IF('Prediction Log'!$M441&lt;&gt;'Prediction Log'!$H441, "Y", IF(AND('Prediction Log'!$M441='Prediction Log'!$H441, ABS((-1*'Prediction Log'!$P441))&gt;ABS('Prediction Log'!$D441)), "Y", IF('Prediction Log'!$D441='Prediction Log'!$P441, "PUSH", "N"))))</f>
        <v/>
      </c>
      <c r="R441" s="52" t="str">
        <f>IF(ISBLANK('Prediction Log'!$N441), "",IF('Prediction Log'!$P441&lt;'Prediction Log'!$D441, "Y", IF('Prediction Log'!$P441='Prediction Log'!$D441, "PUSH", "N")))</f>
        <v/>
      </c>
      <c r="S441" s="52" t="str">
        <f>IF(ISBLANK('Prediction Log'!$N441), "",IF('Prediction Log'!$P441&lt;'Prediction Log'!$E441, "Y", IF('Prediction Log'!$P441='Prediction Log'!$E441, "PUSH", "N")))</f>
        <v/>
      </c>
      <c r="T441" s="53" t="str">
        <f>IF(ISBLANK('Prediction Log'!$N441),"",IF('Prediction Log'!$M441='Prediction Log'!$H441, "Y", "N"))</f>
        <v/>
      </c>
      <c r="U441" s="53" t="str">
        <f>Table3[[#This Row],[Home Team Covered Market]]</f>
        <v/>
      </c>
      <c r="V441" s="53" t="str">
        <f>IF(ISBLANK('Prediction Log'!$N441), "",IF(AND('Prediction Log'!$T441="Y", 'Prediction Log'!$U441="Y"), "Y", "N"))</f>
        <v/>
      </c>
      <c r="W441" s="54" t="str">
        <f>IF(ISBLANK('Prediction Log'!$N441),"",IF('Prediction Log'!$M441='Prediction Log'!$I441, "Y", "N"))</f>
        <v/>
      </c>
      <c r="X441" s="54" t="str">
        <f>IF(ISBLANK('Prediction Log'!$N441), "", IF(Table3[[#This Row],[Home Team Covered Market]]=Games!H441, "Y", "N"))</f>
        <v/>
      </c>
      <c r="Y441" s="55" t="str">
        <f>IF(ISBLANK('Prediction Log'!$N441), "",IF('Prediction Log'!$J441='Prediction Log'!$M441, "Y", "N"))</f>
        <v/>
      </c>
      <c r="Z441" s="54" t="str">
        <f>IF(ISBLANK('Prediction Log'!$N441), "",IF('Prediction Log'!$I441&lt;&gt;'Prediction Log'!$M441, "N",IF(AND('Prediction Log'!$E441&gt;0, 'Prediction Log'!$P441&gt;'Prediction Log'!$E441, 'Prediction Log'!$I441='Prediction Log'!$C441), "Y", IF(AND('Prediction Log'!$E441&lt;0, 'Prediction Log'!$P441&lt;'Prediction Log'!$E441,'Prediction Log'!$I441='Prediction Log'!$B441 ), "Y", IF('Prediction Log'!$P441='Prediction Log'!$E441, "PUSH", "N")))))</f>
        <v/>
      </c>
      <c r="AA441" s="54" t="str">
        <f>IF(ISBLANK('Prediction Log'!$N441), "",IF(AND('Prediction Log'!$W441="Y", 'Prediction Log'!$X441="Y"), "Y", "N"))</f>
        <v/>
      </c>
      <c r="AB441" s="53" t="str">
        <f>IF(ISBLANK('Prediction Log'!$N441), "",IF('Prediction Log'!$D441&gt;0, 'Prediction Log'!$P441-'Prediction Log'!$D441, IF('Prediction Log'!$D441&lt;0, -'Prediction Log'!$P441+'Prediction Log'!$D441, "NA")))</f>
        <v/>
      </c>
      <c r="AC441" s="53" t="str">
        <f>IF(ISBLANK('Prediction Log'!$N441), "",ABS('Prediction Log'!$AB441))</f>
        <v/>
      </c>
      <c r="AD441" s="54" t="str">
        <f>IF(ISBLANK('Prediction Log'!$N441), "",IF('Prediction Log'!$E441&gt;0, 'Prediction Log'!$P441-'Prediction Log'!$E441, IF('Prediction Log'!$E441&lt;0, -'Prediction Log'!$P441+'Prediction Log'!$E441, "NA")))</f>
        <v/>
      </c>
      <c r="AE441" s="54" t="str">
        <f>IF(ISBLANK('Prediction Log'!$N441), "",ABS('Prediction Log'!$AD441))</f>
        <v/>
      </c>
    </row>
    <row r="442" spans="1:31" x14ac:dyDescent="0.45">
      <c r="A442" s="43" t="str">
        <f>IF(ISBLANK(Games!$B442), "",Games!A442)</f>
        <v/>
      </c>
      <c r="B442" s="43" t="str">
        <f>IF(ISBLANK(Games!$B442), "",Games!B442)</f>
        <v/>
      </c>
      <c r="C442" s="43" t="str">
        <f>IF(ISBLANK(Games!$B442), "",Games!C442)</f>
        <v/>
      </c>
      <c r="D442" s="44" t="str">
        <f>IF(ISBLANK(Games!$B442), "",Games!D442)</f>
        <v/>
      </c>
      <c r="E442" s="44" t="str">
        <f>IF(ISBLANK(Games!$B442), "",Games!E442)</f>
        <v/>
      </c>
      <c r="F442" s="45">
        <f>'Calc - Win Probability'!N442</f>
        <v>0</v>
      </c>
      <c r="G442" s="23" t="str">
        <f>Games!H442</f>
        <v/>
      </c>
      <c r="H442" s="46" t="str">
        <f>IF(ISBLANK(Games!B442), "", IF('Prediction Log'!$D442&lt;0, 'Prediction Log'!$B442, 'Prediction Log'!$C442))</f>
        <v/>
      </c>
      <c r="I442" s="47" t="str">
        <f>IF(ISBLANK(Games!$B442), "",Games!F442)</f>
        <v/>
      </c>
      <c r="J442" s="47" t="str">
        <f>IF('Prediction Log'!$F442&gt;0.5, 'Prediction Log'!$B442, IF('Prediction Log'!$F442&lt;0.5, 'Prediction Log'!$C442, "PICK"))</f>
        <v/>
      </c>
      <c r="K442" s="48" t="str">
        <f>IF(ISBLANK(Games!B442), "",IF('Prediction Log'!$J442='Prediction Log'!$B442, 'Prediction Log'!$F442, 1-'Prediction Log'!$F442))</f>
        <v/>
      </c>
      <c r="L442" s="49" t="str">
        <f>IF(ISBLANK(Games!$B442), "",Games!I442)</f>
        <v/>
      </c>
      <c r="M442" s="60" t="str">
        <f>IF(ISBLANK(Table3[[#This Row],[Home Final]]), "",IF(Table3[[#This Row],[Home Final]]&gt;Table3[[#This Row],[Away Final]],Table3[[#This Row],[Home]],Table3[[#This Row],[Away]]))</f>
        <v/>
      </c>
      <c r="N442" s="50"/>
      <c r="O442" s="50"/>
      <c r="P442" s="21" t="str">
        <f>IF(ISBLANK('Prediction Log'!$N442), "",'Prediction Log'!$O442-'Prediction Log'!$N442)</f>
        <v/>
      </c>
      <c r="Q442" s="51" t="str">
        <f>IF(ISBLANK('Prediction Log'!$N442), "",IF('Prediction Log'!$M442&lt;&gt;'Prediction Log'!$H442, "Y", IF(AND('Prediction Log'!$M442='Prediction Log'!$H442, ABS((-1*'Prediction Log'!$P442))&gt;ABS('Prediction Log'!$D442)), "Y", IF('Prediction Log'!$D442='Prediction Log'!$P442, "PUSH", "N"))))</f>
        <v/>
      </c>
      <c r="R442" s="52" t="str">
        <f>IF(ISBLANK('Prediction Log'!$N442), "",IF('Prediction Log'!$P442&lt;'Prediction Log'!$D442, "Y", IF('Prediction Log'!$P442='Prediction Log'!$D442, "PUSH", "N")))</f>
        <v/>
      </c>
      <c r="S442" s="52" t="str">
        <f>IF(ISBLANK('Prediction Log'!$N442), "",IF('Prediction Log'!$P442&lt;'Prediction Log'!$E442, "Y", IF('Prediction Log'!$P442='Prediction Log'!$E442, "PUSH", "N")))</f>
        <v/>
      </c>
      <c r="T442" s="53" t="str">
        <f>IF(ISBLANK('Prediction Log'!$N442),"",IF('Prediction Log'!$M442='Prediction Log'!$H442, "Y", "N"))</f>
        <v/>
      </c>
      <c r="U442" s="53" t="str">
        <f>Table3[[#This Row],[Home Team Covered Market]]</f>
        <v/>
      </c>
      <c r="V442" s="53" t="str">
        <f>IF(ISBLANK('Prediction Log'!$N442), "",IF(AND('Prediction Log'!$T442="Y", 'Prediction Log'!$U442="Y"), "Y", "N"))</f>
        <v/>
      </c>
      <c r="W442" s="54" t="str">
        <f>IF(ISBLANK('Prediction Log'!$N442),"",IF('Prediction Log'!$M442='Prediction Log'!$I442, "Y", "N"))</f>
        <v/>
      </c>
      <c r="X442" s="54" t="str">
        <f>IF(ISBLANK('Prediction Log'!$N442), "", IF(Table3[[#This Row],[Home Team Covered Market]]=Games!H442, "Y", "N"))</f>
        <v/>
      </c>
      <c r="Y442" s="55" t="str">
        <f>IF(ISBLANK('Prediction Log'!$N442), "",IF('Prediction Log'!$J442='Prediction Log'!$M442, "Y", "N"))</f>
        <v/>
      </c>
      <c r="Z442" s="54" t="str">
        <f>IF(ISBLANK('Prediction Log'!$N442), "",IF('Prediction Log'!$I442&lt;&gt;'Prediction Log'!$M442, "N",IF(AND('Prediction Log'!$E442&gt;0, 'Prediction Log'!$P442&gt;'Prediction Log'!$E442, 'Prediction Log'!$I442='Prediction Log'!$C442), "Y", IF(AND('Prediction Log'!$E442&lt;0, 'Prediction Log'!$P442&lt;'Prediction Log'!$E442,'Prediction Log'!$I442='Prediction Log'!$B442 ), "Y", IF('Prediction Log'!$P442='Prediction Log'!$E442, "PUSH", "N")))))</f>
        <v/>
      </c>
      <c r="AA442" s="54" t="str">
        <f>IF(ISBLANK('Prediction Log'!$N442), "",IF(AND('Prediction Log'!$W442="Y", 'Prediction Log'!$X442="Y"), "Y", "N"))</f>
        <v/>
      </c>
      <c r="AB442" s="53" t="str">
        <f>IF(ISBLANK('Prediction Log'!$N442), "",IF('Prediction Log'!$D442&gt;0, 'Prediction Log'!$P442-'Prediction Log'!$D442, IF('Prediction Log'!$D442&lt;0, -'Prediction Log'!$P442+'Prediction Log'!$D442, "NA")))</f>
        <v/>
      </c>
      <c r="AC442" s="53" t="str">
        <f>IF(ISBLANK('Prediction Log'!$N442), "",ABS('Prediction Log'!$AB442))</f>
        <v/>
      </c>
      <c r="AD442" s="54" t="str">
        <f>IF(ISBLANK('Prediction Log'!$N442), "",IF('Prediction Log'!$E442&gt;0, 'Prediction Log'!$P442-'Prediction Log'!$E442, IF('Prediction Log'!$E442&lt;0, -'Prediction Log'!$P442+'Prediction Log'!$E442, "NA")))</f>
        <v/>
      </c>
      <c r="AE442" s="54" t="str">
        <f>IF(ISBLANK('Prediction Log'!$N442), "",ABS('Prediction Log'!$AD442))</f>
        <v/>
      </c>
    </row>
    <row r="443" spans="1:31" x14ac:dyDescent="0.45">
      <c r="A443" s="56" t="str">
        <f>IF(ISBLANK(Games!$B443), "",Games!A443)</f>
        <v/>
      </c>
      <c r="B443" s="56" t="str">
        <f>IF(ISBLANK(Games!$B443), "",Games!B443)</f>
        <v/>
      </c>
      <c r="C443" s="56" t="str">
        <f>IF(ISBLANK(Games!$B443), "",Games!C443)</f>
        <v/>
      </c>
      <c r="D443" s="57" t="str">
        <f>IF(ISBLANK(Games!$B443), "",Games!D443)</f>
        <v/>
      </c>
      <c r="E443" s="57" t="str">
        <f>IF(ISBLANK(Games!$B443), "",Games!E443)</f>
        <v/>
      </c>
      <c r="F443" s="45">
        <f>'Calc - Win Probability'!N443</f>
        <v>0</v>
      </c>
      <c r="G443" s="23" t="str">
        <f>Games!H443</f>
        <v/>
      </c>
      <c r="H443" s="46" t="str">
        <f>IF(ISBLANK(Games!B443), "", IF('Prediction Log'!$D443&lt;0, 'Prediction Log'!$B443, 'Prediction Log'!$C443))</f>
        <v/>
      </c>
      <c r="I443" s="47" t="str">
        <f>IF(ISBLANK(Games!$B443), "",Games!F443)</f>
        <v/>
      </c>
      <c r="J443" s="47" t="str">
        <f>IF('Prediction Log'!$F443&gt;0.5, 'Prediction Log'!$B443, IF('Prediction Log'!$F443&lt;0.5, 'Prediction Log'!$C443, "PICK"))</f>
        <v/>
      </c>
      <c r="K443" s="48" t="str">
        <f>IF(ISBLANK(Games!B443), "",IF('Prediction Log'!$J443='Prediction Log'!$B443, 'Prediction Log'!$F443, 1-'Prediction Log'!$F443))</f>
        <v/>
      </c>
      <c r="L443" s="49" t="str">
        <f>IF(ISBLANK(Games!$B443), "",Games!I443)</f>
        <v/>
      </c>
      <c r="M443" s="60" t="str">
        <f>IF(ISBLANK(Table3[[#This Row],[Home Final]]), "",IF(Table3[[#This Row],[Home Final]]&gt;Table3[[#This Row],[Away Final]],Table3[[#This Row],[Home]],Table3[[#This Row],[Away]]))</f>
        <v/>
      </c>
      <c r="N443" s="50"/>
      <c r="O443" s="50"/>
      <c r="P443" s="21" t="str">
        <f>IF(ISBLANK('Prediction Log'!$N443), "",'Prediction Log'!$O443-'Prediction Log'!$N443)</f>
        <v/>
      </c>
      <c r="Q443" s="51" t="str">
        <f>IF(ISBLANK('Prediction Log'!$N443), "",IF('Prediction Log'!$M443&lt;&gt;'Prediction Log'!$H443, "Y", IF(AND('Prediction Log'!$M443='Prediction Log'!$H443, ABS((-1*'Prediction Log'!$P443))&gt;ABS('Prediction Log'!$D443)), "Y", IF('Prediction Log'!$D443='Prediction Log'!$P443, "PUSH", "N"))))</f>
        <v/>
      </c>
      <c r="R443" s="52" t="str">
        <f>IF(ISBLANK('Prediction Log'!$N443), "",IF('Prediction Log'!$P443&lt;'Prediction Log'!$D443, "Y", IF('Prediction Log'!$P443='Prediction Log'!$D443, "PUSH", "N")))</f>
        <v/>
      </c>
      <c r="S443" s="52" t="str">
        <f>IF(ISBLANK('Prediction Log'!$N443), "",IF('Prediction Log'!$P443&lt;'Prediction Log'!$E443, "Y", IF('Prediction Log'!$P443='Prediction Log'!$E443, "PUSH", "N")))</f>
        <v/>
      </c>
      <c r="T443" s="53" t="str">
        <f>IF(ISBLANK('Prediction Log'!$N443),"",IF('Prediction Log'!$M443='Prediction Log'!$H443, "Y", "N"))</f>
        <v/>
      </c>
      <c r="U443" s="53" t="str">
        <f>Table3[[#This Row],[Home Team Covered Market]]</f>
        <v/>
      </c>
      <c r="V443" s="53" t="str">
        <f>IF(ISBLANK('Prediction Log'!$N443), "",IF(AND('Prediction Log'!$T443="Y", 'Prediction Log'!$U443="Y"), "Y", "N"))</f>
        <v/>
      </c>
      <c r="W443" s="54" t="str">
        <f>IF(ISBLANK('Prediction Log'!$N443),"",IF('Prediction Log'!$M443='Prediction Log'!$I443, "Y", "N"))</f>
        <v/>
      </c>
      <c r="X443" s="54" t="str">
        <f>IF(ISBLANK('Prediction Log'!$N443), "", IF(Table3[[#This Row],[Home Team Covered Market]]=Games!H443, "Y", "N"))</f>
        <v/>
      </c>
      <c r="Y443" s="55" t="str">
        <f>IF(ISBLANK('Prediction Log'!$N443), "",IF('Prediction Log'!$J443='Prediction Log'!$M443, "Y", "N"))</f>
        <v/>
      </c>
      <c r="Z443" s="54" t="str">
        <f>IF(ISBLANK('Prediction Log'!$N443), "",IF('Prediction Log'!$I443&lt;&gt;'Prediction Log'!$M443, "N",IF(AND('Prediction Log'!$E443&gt;0, 'Prediction Log'!$P443&gt;'Prediction Log'!$E443, 'Prediction Log'!$I443='Prediction Log'!$C443), "Y", IF(AND('Prediction Log'!$E443&lt;0, 'Prediction Log'!$P443&lt;'Prediction Log'!$E443,'Prediction Log'!$I443='Prediction Log'!$B443 ), "Y", IF('Prediction Log'!$P443='Prediction Log'!$E443, "PUSH", "N")))))</f>
        <v/>
      </c>
      <c r="AA443" s="54" t="str">
        <f>IF(ISBLANK('Prediction Log'!$N443), "",IF(AND('Prediction Log'!$W443="Y", 'Prediction Log'!$X443="Y"), "Y", "N"))</f>
        <v/>
      </c>
      <c r="AB443" s="53" t="str">
        <f>IF(ISBLANK('Prediction Log'!$N443), "",IF('Prediction Log'!$D443&gt;0, 'Prediction Log'!$P443-'Prediction Log'!$D443, IF('Prediction Log'!$D443&lt;0, -'Prediction Log'!$P443+'Prediction Log'!$D443, "NA")))</f>
        <v/>
      </c>
      <c r="AC443" s="53" t="str">
        <f>IF(ISBLANK('Prediction Log'!$N443), "",ABS('Prediction Log'!$AB443))</f>
        <v/>
      </c>
      <c r="AD443" s="54" t="str">
        <f>IF(ISBLANK('Prediction Log'!$N443), "",IF('Prediction Log'!$E443&gt;0, 'Prediction Log'!$P443-'Prediction Log'!$E443, IF('Prediction Log'!$E443&lt;0, -'Prediction Log'!$P443+'Prediction Log'!$E443, "NA")))</f>
        <v/>
      </c>
      <c r="AE443" s="54" t="str">
        <f>IF(ISBLANK('Prediction Log'!$N443), "",ABS('Prediction Log'!$AD443))</f>
        <v/>
      </c>
    </row>
    <row r="444" spans="1:31" x14ac:dyDescent="0.45">
      <c r="A444" s="43" t="str">
        <f>IF(ISBLANK(Games!$B444), "",Games!A444)</f>
        <v/>
      </c>
      <c r="B444" s="43" t="str">
        <f>IF(ISBLANK(Games!$B444), "",Games!B444)</f>
        <v/>
      </c>
      <c r="C444" s="43" t="str">
        <f>IF(ISBLANK(Games!$B444), "",Games!C444)</f>
        <v/>
      </c>
      <c r="D444" s="44" t="str">
        <f>IF(ISBLANK(Games!$B444), "",Games!D444)</f>
        <v/>
      </c>
      <c r="E444" s="44" t="str">
        <f>IF(ISBLANK(Games!$B444), "",Games!E444)</f>
        <v/>
      </c>
      <c r="F444" s="45">
        <f>'Calc - Win Probability'!N444</f>
        <v>0</v>
      </c>
      <c r="G444" s="23" t="str">
        <f>Games!H444</f>
        <v/>
      </c>
      <c r="H444" s="46" t="str">
        <f>IF(ISBLANK(Games!B444), "", IF('Prediction Log'!$D444&lt;0, 'Prediction Log'!$B444, 'Prediction Log'!$C444))</f>
        <v/>
      </c>
      <c r="I444" s="47" t="str">
        <f>IF(ISBLANK(Games!$B444), "",Games!F444)</f>
        <v/>
      </c>
      <c r="J444" s="47" t="str">
        <f>IF('Prediction Log'!$F444&gt;0.5, 'Prediction Log'!$B444, IF('Prediction Log'!$F444&lt;0.5, 'Prediction Log'!$C444, "PICK"))</f>
        <v/>
      </c>
      <c r="K444" s="48" t="str">
        <f>IF(ISBLANK(Games!B444), "",IF('Prediction Log'!$J444='Prediction Log'!$B444, 'Prediction Log'!$F444, 1-'Prediction Log'!$F444))</f>
        <v/>
      </c>
      <c r="L444" s="49" t="str">
        <f>IF(ISBLANK(Games!$B444), "",Games!I444)</f>
        <v/>
      </c>
      <c r="M444" s="60" t="str">
        <f>IF(ISBLANK(Table3[[#This Row],[Home Final]]), "",IF(Table3[[#This Row],[Home Final]]&gt;Table3[[#This Row],[Away Final]],Table3[[#This Row],[Home]],Table3[[#This Row],[Away]]))</f>
        <v/>
      </c>
      <c r="N444" s="50"/>
      <c r="O444" s="50"/>
      <c r="P444" s="21" t="str">
        <f>IF(ISBLANK('Prediction Log'!$N444), "",'Prediction Log'!$O444-'Prediction Log'!$N444)</f>
        <v/>
      </c>
      <c r="Q444" s="51" t="str">
        <f>IF(ISBLANK('Prediction Log'!$N444), "",IF('Prediction Log'!$M444&lt;&gt;'Prediction Log'!$H444, "Y", IF(AND('Prediction Log'!$M444='Prediction Log'!$H444, ABS((-1*'Prediction Log'!$P444))&gt;ABS('Prediction Log'!$D444)), "Y", IF('Prediction Log'!$D444='Prediction Log'!$P444, "PUSH", "N"))))</f>
        <v/>
      </c>
      <c r="R444" s="52" t="str">
        <f>IF(ISBLANK('Prediction Log'!$N444), "",IF('Prediction Log'!$P444&lt;'Prediction Log'!$D444, "Y", IF('Prediction Log'!$P444='Prediction Log'!$D444, "PUSH", "N")))</f>
        <v/>
      </c>
      <c r="S444" s="52" t="str">
        <f>IF(ISBLANK('Prediction Log'!$N444), "",IF('Prediction Log'!$P444&lt;'Prediction Log'!$E444, "Y", IF('Prediction Log'!$P444='Prediction Log'!$E444, "PUSH", "N")))</f>
        <v/>
      </c>
      <c r="T444" s="53" t="str">
        <f>IF(ISBLANK('Prediction Log'!$N444),"",IF('Prediction Log'!$M444='Prediction Log'!$H444, "Y", "N"))</f>
        <v/>
      </c>
      <c r="U444" s="53" t="str">
        <f>Table3[[#This Row],[Home Team Covered Market]]</f>
        <v/>
      </c>
      <c r="V444" s="53" t="str">
        <f>IF(ISBLANK('Prediction Log'!$N444), "",IF(AND('Prediction Log'!$T444="Y", 'Prediction Log'!$U444="Y"), "Y", "N"))</f>
        <v/>
      </c>
      <c r="W444" s="54" t="str">
        <f>IF(ISBLANK('Prediction Log'!$N444),"",IF('Prediction Log'!$M444='Prediction Log'!$I444, "Y", "N"))</f>
        <v/>
      </c>
      <c r="X444" s="54" t="str">
        <f>IF(ISBLANK('Prediction Log'!$N444), "", IF(Table3[[#This Row],[Home Team Covered Market]]=Games!H444, "Y", "N"))</f>
        <v/>
      </c>
      <c r="Y444" s="55" t="str">
        <f>IF(ISBLANK('Prediction Log'!$N444), "",IF('Prediction Log'!$J444='Prediction Log'!$M444, "Y", "N"))</f>
        <v/>
      </c>
      <c r="Z444" s="54" t="str">
        <f>IF(ISBLANK('Prediction Log'!$N444), "",IF('Prediction Log'!$I444&lt;&gt;'Prediction Log'!$M444, "N",IF(AND('Prediction Log'!$E444&gt;0, 'Prediction Log'!$P444&gt;'Prediction Log'!$E444, 'Prediction Log'!$I444='Prediction Log'!$C444), "Y", IF(AND('Prediction Log'!$E444&lt;0, 'Prediction Log'!$P444&lt;'Prediction Log'!$E444,'Prediction Log'!$I444='Prediction Log'!$B444 ), "Y", IF('Prediction Log'!$P444='Prediction Log'!$E444, "PUSH", "N")))))</f>
        <v/>
      </c>
      <c r="AA444" s="54" t="str">
        <f>IF(ISBLANK('Prediction Log'!$N444), "",IF(AND('Prediction Log'!$W444="Y", 'Prediction Log'!$X444="Y"), "Y", "N"))</f>
        <v/>
      </c>
      <c r="AB444" s="53" t="str">
        <f>IF(ISBLANK('Prediction Log'!$N444), "",IF('Prediction Log'!$D444&gt;0, 'Prediction Log'!$P444-'Prediction Log'!$D444, IF('Prediction Log'!$D444&lt;0, -'Prediction Log'!$P444+'Prediction Log'!$D444, "NA")))</f>
        <v/>
      </c>
      <c r="AC444" s="53" t="str">
        <f>IF(ISBLANK('Prediction Log'!$N444), "",ABS('Prediction Log'!$AB444))</f>
        <v/>
      </c>
      <c r="AD444" s="54" t="str">
        <f>IF(ISBLANK('Prediction Log'!$N444), "",IF('Prediction Log'!$E444&gt;0, 'Prediction Log'!$P444-'Prediction Log'!$E444, IF('Prediction Log'!$E444&lt;0, -'Prediction Log'!$P444+'Prediction Log'!$E444, "NA")))</f>
        <v/>
      </c>
      <c r="AE444" s="54" t="str">
        <f>IF(ISBLANK('Prediction Log'!$N444), "",ABS('Prediction Log'!$AD444))</f>
        <v/>
      </c>
    </row>
    <row r="445" spans="1:31" x14ac:dyDescent="0.45">
      <c r="A445" s="56" t="str">
        <f>IF(ISBLANK(Games!$B445), "",Games!A445)</f>
        <v/>
      </c>
      <c r="B445" s="56" t="str">
        <f>IF(ISBLANK(Games!$B445), "",Games!B445)</f>
        <v/>
      </c>
      <c r="C445" s="56" t="str">
        <f>IF(ISBLANK(Games!$B445), "",Games!C445)</f>
        <v/>
      </c>
      <c r="D445" s="57" t="str">
        <f>IF(ISBLANK(Games!$B445), "",Games!D445)</f>
        <v/>
      </c>
      <c r="E445" s="57" t="str">
        <f>IF(ISBLANK(Games!$B445), "",Games!E445)</f>
        <v/>
      </c>
      <c r="F445" s="45">
        <f>'Calc - Win Probability'!N445</f>
        <v>0</v>
      </c>
      <c r="G445" s="23" t="str">
        <f>Games!H445</f>
        <v/>
      </c>
      <c r="H445" s="46" t="str">
        <f>IF(ISBLANK(Games!B445), "", IF('Prediction Log'!$D445&lt;0, 'Prediction Log'!$B445, 'Prediction Log'!$C445))</f>
        <v/>
      </c>
      <c r="I445" s="47" t="str">
        <f>IF(ISBLANK(Games!$B445), "",Games!F445)</f>
        <v/>
      </c>
      <c r="J445" s="47" t="str">
        <f>IF('Prediction Log'!$F445&gt;0.5, 'Prediction Log'!$B445, IF('Prediction Log'!$F445&lt;0.5, 'Prediction Log'!$C445, "PICK"))</f>
        <v/>
      </c>
      <c r="K445" s="48" t="str">
        <f>IF(ISBLANK(Games!B445), "",IF('Prediction Log'!$J445='Prediction Log'!$B445, 'Prediction Log'!$F445, 1-'Prediction Log'!$F445))</f>
        <v/>
      </c>
      <c r="L445" s="49" t="str">
        <f>IF(ISBLANK(Games!$B445), "",Games!I445)</f>
        <v/>
      </c>
      <c r="M445" s="60" t="str">
        <f>IF(ISBLANK(Table3[[#This Row],[Home Final]]), "",IF(Table3[[#This Row],[Home Final]]&gt;Table3[[#This Row],[Away Final]],Table3[[#This Row],[Home]],Table3[[#This Row],[Away]]))</f>
        <v/>
      </c>
      <c r="N445" s="50"/>
      <c r="O445" s="50"/>
      <c r="P445" s="21" t="str">
        <f>IF(ISBLANK('Prediction Log'!$N445), "",'Prediction Log'!$O445-'Prediction Log'!$N445)</f>
        <v/>
      </c>
      <c r="Q445" s="51" t="str">
        <f>IF(ISBLANK('Prediction Log'!$N445), "",IF('Prediction Log'!$M445&lt;&gt;'Prediction Log'!$H445, "Y", IF(AND('Prediction Log'!$M445='Prediction Log'!$H445, ABS((-1*'Prediction Log'!$P445))&gt;ABS('Prediction Log'!$D445)), "Y", IF('Prediction Log'!$D445='Prediction Log'!$P445, "PUSH", "N"))))</f>
        <v/>
      </c>
      <c r="R445" s="52" t="str">
        <f>IF(ISBLANK('Prediction Log'!$N445), "",IF('Prediction Log'!$P445&lt;'Prediction Log'!$D445, "Y", IF('Prediction Log'!$P445='Prediction Log'!$D445, "PUSH", "N")))</f>
        <v/>
      </c>
      <c r="S445" s="52" t="str">
        <f>IF(ISBLANK('Prediction Log'!$N445), "",IF('Prediction Log'!$P445&lt;'Prediction Log'!$E445, "Y", IF('Prediction Log'!$P445='Prediction Log'!$E445, "PUSH", "N")))</f>
        <v/>
      </c>
      <c r="T445" s="53" t="str">
        <f>IF(ISBLANK('Prediction Log'!$N445),"",IF('Prediction Log'!$M445='Prediction Log'!$H445, "Y", "N"))</f>
        <v/>
      </c>
      <c r="U445" s="53" t="str">
        <f>Table3[[#This Row],[Home Team Covered Market]]</f>
        <v/>
      </c>
      <c r="V445" s="53" t="str">
        <f>IF(ISBLANK('Prediction Log'!$N445), "",IF(AND('Prediction Log'!$T445="Y", 'Prediction Log'!$U445="Y"), "Y", "N"))</f>
        <v/>
      </c>
      <c r="W445" s="54" t="str">
        <f>IF(ISBLANK('Prediction Log'!$N445),"",IF('Prediction Log'!$M445='Prediction Log'!$I445, "Y", "N"))</f>
        <v/>
      </c>
      <c r="X445" s="54" t="str">
        <f>IF(ISBLANK('Prediction Log'!$N445), "", IF(Table3[[#This Row],[Home Team Covered Market]]=Games!H445, "Y", "N"))</f>
        <v/>
      </c>
      <c r="Y445" s="55" t="str">
        <f>IF(ISBLANK('Prediction Log'!$N445), "",IF('Prediction Log'!$J445='Prediction Log'!$M445, "Y", "N"))</f>
        <v/>
      </c>
      <c r="Z445" s="54" t="str">
        <f>IF(ISBLANK('Prediction Log'!$N445), "",IF('Prediction Log'!$I445&lt;&gt;'Prediction Log'!$M445, "N",IF(AND('Prediction Log'!$E445&gt;0, 'Prediction Log'!$P445&gt;'Prediction Log'!$E445, 'Prediction Log'!$I445='Prediction Log'!$C445), "Y", IF(AND('Prediction Log'!$E445&lt;0, 'Prediction Log'!$P445&lt;'Prediction Log'!$E445,'Prediction Log'!$I445='Prediction Log'!$B445 ), "Y", IF('Prediction Log'!$P445='Prediction Log'!$E445, "PUSH", "N")))))</f>
        <v/>
      </c>
      <c r="AA445" s="54" t="str">
        <f>IF(ISBLANK('Prediction Log'!$N445), "",IF(AND('Prediction Log'!$W445="Y", 'Prediction Log'!$X445="Y"), "Y", "N"))</f>
        <v/>
      </c>
      <c r="AB445" s="53" t="str">
        <f>IF(ISBLANK('Prediction Log'!$N445), "",IF('Prediction Log'!$D445&gt;0, 'Prediction Log'!$P445-'Prediction Log'!$D445, IF('Prediction Log'!$D445&lt;0, -'Prediction Log'!$P445+'Prediction Log'!$D445, "NA")))</f>
        <v/>
      </c>
      <c r="AC445" s="53" t="str">
        <f>IF(ISBLANK('Prediction Log'!$N445), "",ABS('Prediction Log'!$AB445))</f>
        <v/>
      </c>
      <c r="AD445" s="54" t="str">
        <f>IF(ISBLANK('Prediction Log'!$N445), "",IF('Prediction Log'!$E445&gt;0, 'Prediction Log'!$P445-'Prediction Log'!$E445, IF('Prediction Log'!$E445&lt;0, -'Prediction Log'!$P445+'Prediction Log'!$E445, "NA")))</f>
        <v/>
      </c>
      <c r="AE445" s="54" t="str">
        <f>IF(ISBLANK('Prediction Log'!$N445), "",ABS('Prediction Log'!$AD445))</f>
        <v/>
      </c>
    </row>
    <row r="446" spans="1:31" x14ac:dyDescent="0.45">
      <c r="A446" s="43" t="str">
        <f>IF(ISBLANK(Games!$B446), "",Games!A446)</f>
        <v/>
      </c>
      <c r="B446" s="43" t="str">
        <f>IF(ISBLANK(Games!$B446), "",Games!B446)</f>
        <v/>
      </c>
      <c r="C446" s="43" t="str">
        <f>IF(ISBLANK(Games!$B446), "",Games!C446)</f>
        <v/>
      </c>
      <c r="D446" s="44" t="str">
        <f>IF(ISBLANK(Games!$B446), "",Games!D446)</f>
        <v/>
      </c>
      <c r="E446" s="44" t="str">
        <f>IF(ISBLANK(Games!$B446), "",Games!E446)</f>
        <v/>
      </c>
      <c r="F446" s="45">
        <f>'Calc - Win Probability'!N446</f>
        <v>0</v>
      </c>
      <c r="G446" s="23" t="str">
        <f>Games!H446</f>
        <v/>
      </c>
      <c r="H446" s="46" t="str">
        <f>IF(ISBLANK(Games!B446), "", IF('Prediction Log'!$D446&lt;0, 'Prediction Log'!$B446, 'Prediction Log'!$C446))</f>
        <v/>
      </c>
      <c r="I446" s="47" t="str">
        <f>IF(ISBLANK(Games!$B446), "",Games!F446)</f>
        <v/>
      </c>
      <c r="J446" s="47" t="str">
        <f>IF('Prediction Log'!$F446&gt;0.5, 'Prediction Log'!$B446, IF('Prediction Log'!$F446&lt;0.5, 'Prediction Log'!$C446, "PICK"))</f>
        <v/>
      </c>
      <c r="K446" s="48" t="str">
        <f>IF(ISBLANK(Games!B446), "",IF('Prediction Log'!$J446='Prediction Log'!$B446, 'Prediction Log'!$F446, 1-'Prediction Log'!$F446))</f>
        <v/>
      </c>
      <c r="L446" s="49" t="str">
        <f>IF(ISBLANK(Games!$B446), "",Games!I446)</f>
        <v/>
      </c>
      <c r="M446" s="60" t="str">
        <f>IF(ISBLANK(Table3[[#This Row],[Home Final]]), "",IF(Table3[[#This Row],[Home Final]]&gt;Table3[[#This Row],[Away Final]],Table3[[#This Row],[Home]],Table3[[#This Row],[Away]]))</f>
        <v/>
      </c>
      <c r="N446" s="50"/>
      <c r="O446" s="50"/>
      <c r="P446" s="21" t="str">
        <f>IF(ISBLANK('Prediction Log'!$N446), "",'Prediction Log'!$O446-'Prediction Log'!$N446)</f>
        <v/>
      </c>
      <c r="Q446" s="51" t="str">
        <f>IF(ISBLANK('Prediction Log'!$N446), "",IF('Prediction Log'!$M446&lt;&gt;'Prediction Log'!$H446, "Y", IF(AND('Prediction Log'!$M446='Prediction Log'!$H446, ABS((-1*'Prediction Log'!$P446))&gt;ABS('Prediction Log'!$D446)), "Y", IF('Prediction Log'!$D446='Prediction Log'!$P446, "PUSH", "N"))))</f>
        <v/>
      </c>
      <c r="R446" s="52" t="str">
        <f>IF(ISBLANK('Prediction Log'!$N446), "",IF('Prediction Log'!$P446&lt;'Prediction Log'!$D446, "Y", IF('Prediction Log'!$P446='Prediction Log'!$D446, "PUSH", "N")))</f>
        <v/>
      </c>
      <c r="S446" s="52" t="str">
        <f>IF(ISBLANK('Prediction Log'!$N446), "",IF('Prediction Log'!$P446&lt;'Prediction Log'!$E446, "Y", IF('Prediction Log'!$P446='Prediction Log'!$E446, "PUSH", "N")))</f>
        <v/>
      </c>
      <c r="T446" s="53" t="str">
        <f>IF(ISBLANK('Prediction Log'!$N446),"",IF('Prediction Log'!$M446='Prediction Log'!$H446, "Y", "N"))</f>
        <v/>
      </c>
      <c r="U446" s="53" t="str">
        <f>Table3[[#This Row],[Home Team Covered Market]]</f>
        <v/>
      </c>
      <c r="V446" s="53" t="str">
        <f>IF(ISBLANK('Prediction Log'!$N446), "",IF(AND('Prediction Log'!$T446="Y", 'Prediction Log'!$U446="Y"), "Y", "N"))</f>
        <v/>
      </c>
      <c r="W446" s="54" t="str">
        <f>IF(ISBLANK('Prediction Log'!$N446),"",IF('Prediction Log'!$M446='Prediction Log'!$I446, "Y", "N"))</f>
        <v/>
      </c>
      <c r="X446" s="54" t="str">
        <f>IF(ISBLANK('Prediction Log'!$N446), "", IF(Table3[[#This Row],[Home Team Covered Market]]=Games!H446, "Y", "N"))</f>
        <v/>
      </c>
      <c r="Y446" s="55" t="str">
        <f>IF(ISBLANK('Prediction Log'!$N446), "",IF('Prediction Log'!$J446='Prediction Log'!$M446, "Y", "N"))</f>
        <v/>
      </c>
      <c r="Z446" s="54" t="str">
        <f>IF(ISBLANK('Prediction Log'!$N446), "",IF('Prediction Log'!$I446&lt;&gt;'Prediction Log'!$M446, "N",IF(AND('Prediction Log'!$E446&gt;0, 'Prediction Log'!$P446&gt;'Prediction Log'!$E446, 'Prediction Log'!$I446='Prediction Log'!$C446), "Y", IF(AND('Prediction Log'!$E446&lt;0, 'Prediction Log'!$P446&lt;'Prediction Log'!$E446,'Prediction Log'!$I446='Prediction Log'!$B446 ), "Y", IF('Prediction Log'!$P446='Prediction Log'!$E446, "PUSH", "N")))))</f>
        <v/>
      </c>
      <c r="AA446" s="54" t="str">
        <f>IF(ISBLANK('Prediction Log'!$N446), "",IF(AND('Prediction Log'!$W446="Y", 'Prediction Log'!$X446="Y"), "Y", "N"))</f>
        <v/>
      </c>
      <c r="AB446" s="53" t="str">
        <f>IF(ISBLANK('Prediction Log'!$N446), "",IF('Prediction Log'!$D446&gt;0, 'Prediction Log'!$P446-'Prediction Log'!$D446, IF('Prediction Log'!$D446&lt;0, -'Prediction Log'!$P446+'Prediction Log'!$D446, "NA")))</f>
        <v/>
      </c>
      <c r="AC446" s="53" t="str">
        <f>IF(ISBLANK('Prediction Log'!$N446), "",ABS('Prediction Log'!$AB446))</f>
        <v/>
      </c>
      <c r="AD446" s="54" t="str">
        <f>IF(ISBLANK('Prediction Log'!$N446), "",IF('Prediction Log'!$E446&gt;0, 'Prediction Log'!$P446-'Prediction Log'!$E446, IF('Prediction Log'!$E446&lt;0, -'Prediction Log'!$P446+'Prediction Log'!$E446, "NA")))</f>
        <v/>
      </c>
      <c r="AE446" s="54" t="str">
        <f>IF(ISBLANK('Prediction Log'!$N446), "",ABS('Prediction Log'!$AD446))</f>
        <v/>
      </c>
    </row>
    <row r="447" spans="1:31" x14ac:dyDescent="0.45">
      <c r="A447" s="56" t="str">
        <f>IF(ISBLANK(Games!$B447), "",Games!A447)</f>
        <v/>
      </c>
      <c r="B447" s="56" t="str">
        <f>IF(ISBLANK(Games!$B447), "",Games!B447)</f>
        <v/>
      </c>
      <c r="C447" s="56" t="str">
        <f>IF(ISBLANK(Games!$B447), "",Games!C447)</f>
        <v/>
      </c>
      <c r="D447" s="57" t="str">
        <f>IF(ISBLANK(Games!$B447), "",Games!D447)</f>
        <v/>
      </c>
      <c r="E447" s="57" t="str">
        <f>IF(ISBLANK(Games!$B447), "",Games!E447)</f>
        <v/>
      </c>
      <c r="F447" s="45">
        <f>'Calc - Win Probability'!N447</f>
        <v>0</v>
      </c>
      <c r="G447" s="23" t="str">
        <f>Games!H447</f>
        <v/>
      </c>
      <c r="H447" s="46" t="str">
        <f>IF(ISBLANK(Games!B447), "", IF('Prediction Log'!$D447&lt;0, 'Prediction Log'!$B447, 'Prediction Log'!$C447))</f>
        <v/>
      </c>
      <c r="I447" s="47" t="str">
        <f>IF(ISBLANK(Games!$B447), "",Games!F447)</f>
        <v/>
      </c>
      <c r="J447" s="47" t="str">
        <f>IF('Prediction Log'!$F447&gt;0.5, 'Prediction Log'!$B447, IF('Prediction Log'!$F447&lt;0.5, 'Prediction Log'!$C447, "PICK"))</f>
        <v/>
      </c>
      <c r="K447" s="48" t="str">
        <f>IF(ISBLANK(Games!B447), "",IF('Prediction Log'!$J447='Prediction Log'!$B447, 'Prediction Log'!$F447, 1-'Prediction Log'!$F447))</f>
        <v/>
      </c>
      <c r="L447" s="49" t="str">
        <f>IF(ISBLANK(Games!$B447), "",Games!I447)</f>
        <v/>
      </c>
      <c r="M447" s="60" t="str">
        <f>IF(ISBLANK(Table3[[#This Row],[Home Final]]), "",IF(Table3[[#This Row],[Home Final]]&gt;Table3[[#This Row],[Away Final]],Table3[[#This Row],[Home]],Table3[[#This Row],[Away]]))</f>
        <v/>
      </c>
      <c r="N447" s="50"/>
      <c r="O447" s="50"/>
      <c r="P447" s="21" t="str">
        <f>IF(ISBLANK('Prediction Log'!$N447), "",'Prediction Log'!$O447-'Prediction Log'!$N447)</f>
        <v/>
      </c>
      <c r="Q447" s="51" t="str">
        <f>IF(ISBLANK('Prediction Log'!$N447), "",IF('Prediction Log'!$M447&lt;&gt;'Prediction Log'!$H447, "Y", IF(AND('Prediction Log'!$M447='Prediction Log'!$H447, ABS((-1*'Prediction Log'!$P447))&gt;ABS('Prediction Log'!$D447)), "Y", IF('Prediction Log'!$D447='Prediction Log'!$P447, "PUSH", "N"))))</f>
        <v/>
      </c>
      <c r="R447" s="52" t="str">
        <f>IF(ISBLANK('Prediction Log'!$N447), "",IF('Prediction Log'!$P447&lt;'Prediction Log'!$D447, "Y", IF('Prediction Log'!$P447='Prediction Log'!$D447, "PUSH", "N")))</f>
        <v/>
      </c>
      <c r="S447" s="52" t="str">
        <f>IF(ISBLANK('Prediction Log'!$N447), "",IF('Prediction Log'!$P447&lt;'Prediction Log'!$E447, "Y", IF('Prediction Log'!$P447='Prediction Log'!$E447, "PUSH", "N")))</f>
        <v/>
      </c>
      <c r="T447" s="53" t="str">
        <f>IF(ISBLANK('Prediction Log'!$N447),"",IF('Prediction Log'!$M447='Prediction Log'!$H447, "Y", "N"))</f>
        <v/>
      </c>
      <c r="U447" s="53" t="str">
        <f>Table3[[#This Row],[Home Team Covered Market]]</f>
        <v/>
      </c>
      <c r="V447" s="53" t="str">
        <f>IF(ISBLANK('Prediction Log'!$N447), "",IF(AND('Prediction Log'!$T447="Y", 'Prediction Log'!$U447="Y"), "Y", "N"))</f>
        <v/>
      </c>
      <c r="W447" s="54" t="str">
        <f>IF(ISBLANK('Prediction Log'!$N447),"",IF('Prediction Log'!$M447='Prediction Log'!$I447, "Y", "N"))</f>
        <v/>
      </c>
      <c r="X447" s="54" t="str">
        <f>IF(ISBLANK('Prediction Log'!$N447), "", IF(Table3[[#This Row],[Home Team Covered Market]]=Games!H447, "Y", "N"))</f>
        <v/>
      </c>
      <c r="Y447" s="55" t="str">
        <f>IF(ISBLANK('Prediction Log'!$N447), "",IF('Prediction Log'!$J447='Prediction Log'!$M447, "Y", "N"))</f>
        <v/>
      </c>
      <c r="Z447" s="54" t="str">
        <f>IF(ISBLANK('Prediction Log'!$N447), "",IF('Prediction Log'!$I447&lt;&gt;'Prediction Log'!$M447, "N",IF(AND('Prediction Log'!$E447&gt;0, 'Prediction Log'!$P447&gt;'Prediction Log'!$E447, 'Prediction Log'!$I447='Prediction Log'!$C447), "Y", IF(AND('Prediction Log'!$E447&lt;0, 'Prediction Log'!$P447&lt;'Prediction Log'!$E447,'Prediction Log'!$I447='Prediction Log'!$B447 ), "Y", IF('Prediction Log'!$P447='Prediction Log'!$E447, "PUSH", "N")))))</f>
        <v/>
      </c>
      <c r="AA447" s="54" t="str">
        <f>IF(ISBLANK('Prediction Log'!$N447), "",IF(AND('Prediction Log'!$W447="Y", 'Prediction Log'!$X447="Y"), "Y", "N"))</f>
        <v/>
      </c>
      <c r="AB447" s="53" t="str">
        <f>IF(ISBLANK('Prediction Log'!$N447), "",IF('Prediction Log'!$D447&gt;0, 'Prediction Log'!$P447-'Prediction Log'!$D447, IF('Prediction Log'!$D447&lt;0, -'Prediction Log'!$P447+'Prediction Log'!$D447, "NA")))</f>
        <v/>
      </c>
      <c r="AC447" s="53" t="str">
        <f>IF(ISBLANK('Prediction Log'!$N447), "",ABS('Prediction Log'!$AB447))</f>
        <v/>
      </c>
      <c r="AD447" s="54" t="str">
        <f>IF(ISBLANK('Prediction Log'!$N447), "",IF('Prediction Log'!$E447&gt;0, 'Prediction Log'!$P447-'Prediction Log'!$E447, IF('Prediction Log'!$E447&lt;0, -'Prediction Log'!$P447+'Prediction Log'!$E447, "NA")))</f>
        <v/>
      </c>
      <c r="AE447" s="54" t="str">
        <f>IF(ISBLANK('Prediction Log'!$N447), "",ABS('Prediction Log'!$AD447))</f>
        <v/>
      </c>
    </row>
    <row r="448" spans="1:31" x14ac:dyDescent="0.45">
      <c r="A448" s="43" t="str">
        <f>IF(ISBLANK(Games!$B448), "",Games!A448)</f>
        <v/>
      </c>
      <c r="B448" s="43" t="str">
        <f>IF(ISBLANK(Games!$B448), "",Games!B448)</f>
        <v/>
      </c>
      <c r="C448" s="43" t="str">
        <f>IF(ISBLANK(Games!$B448), "",Games!C448)</f>
        <v/>
      </c>
      <c r="D448" s="44" t="str">
        <f>IF(ISBLANK(Games!$B448), "",Games!D448)</f>
        <v/>
      </c>
      <c r="E448" s="44" t="str">
        <f>IF(ISBLANK(Games!$B448), "",Games!E448)</f>
        <v/>
      </c>
      <c r="F448" s="45">
        <f>'Calc - Win Probability'!N448</f>
        <v>0</v>
      </c>
      <c r="G448" s="23" t="str">
        <f>Games!H448</f>
        <v/>
      </c>
      <c r="H448" s="46" t="str">
        <f>IF(ISBLANK(Games!B448), "", IF('Prediction Log'!$D448&lt;0, 'Prediction Log'!$B448, 'Prediction Log'!$C448))</f>
        <v/>
      </c>
      <c r="I448" s="47" t="str">
        <f>IF(ISBLANK(Games!$B448), "",Games!F448)</f>
        <v/>
      </c>
      <c r="J448" s="47" t="str">
        <f>IF('Prediction Log'!$F448&gt;0.5, 'Prediction Log'!$B448, IF('Prediction Log'!$F448&lt;0.5, 'Prediction Log'!$C448, "PICK"))</f>
        <v/>
      </c>
      <c r="K448" s="48" t="str">
        <f>IF(ISBLANK(Games!B448), "",IF('Prediction Log'!$J448='Prediction Log'!$B448, 'Prediction Log'!$F448, 1-'Prediction Log'!$F448))</f>
        <v/>
      </c>
      <c r="L448" s="49" t="str">
        <f>IF(ISBLANK(Games!$B448), "",Games!I448)</f>
        <v/>
      </c>
      <c r="M448" s="60" t="str">
        <f>IF(ISBLANK(Table3[[#This Row],[Home Final]]), "",IF(Table3[[#This Row],[Home Final]]&gt;Table3[[#This Row],[Away Final]],Table3[[#This Row],[Home]],Table3[[#This Row],[Away]]))</f>
        <v/>
      </c>
      <c r="N448" s="50"/>
      <c r="O448" s="50"/>
      <c r="P448" s="21" t="str">
        <f>IF(ISBLANK('Prediction Log'!$N448), "",'Prediction Log'!$O448-'Prediction Log'!$N448)</f>
        <v/>
      </c>
      <c r="Q448" s="51" t="str">
        <f>IF(ISBLANK('Prediction Log'!$N448), "",IF('Prediction Log'!$M448&lt;&gt;'Prediction Log'!$H448, "Y", IF(AND('Prediction Log'!$M448='Prediction Log'!$H448, ABS((-1*'Prediction Log'!$P448))&gt;ABS('Prediction Log'!$D448)), "Y", IF('Prediction Log'!$D448='Prediction Log'!$P448, "PUSH", "N"))))</f>
        <v/>
      </c>
      <c r="R448" s="52" t="str">
        <f>IF(ISBLANK('Prediction Log'!$N448), "",IF('Prediction Log'!$P448&lt;'Prediction Log'!$D448, "Y", IF('Prediction Log'!$P448='Prediction Log'!$D448, "PUSH", "N")))</f>
        <v/>
      </c>
      <c r="S448" s="52" t="str">
        <f>IF(ISBLANK('Prediction Log'!$N448), "",IF('Prediction Log'!$P448&lt;'Prediction Log'!$E448, "Y", IF('Prediction Log'!$P448='Prediction Log'!$E448, "PUSH", "N")))</f>
        <v/>
      </c>
      <c r="T448" s="53" t="str">
        <f>IF(ISBLANK('Prediction Log'!$N448),"",IF('Prediction Log'!$M448='Prediction Log'!$H448, "Y", "N"))</f>
        <v/>
      </c>
      <c r="U448" s="53" t="str">
        <f>Table3[[#This Row],[Home Team Covered Market]]</f>
        <v/>
      </c>
      <c r="V448" s="53" t="str">
        <f>IF(ISBLANK('Prediction Log'!$N448), "",IF(AND('Prediction Log'!$T448="Y", 'Prediction Log'!$U448="Y"), "Y", "N"))</f>
        <v/>
      </c>
      <c r="W448" s="54" t="str">
        <f>IF(ISBLANK('Prediction Log'!$N448),"",IF('Prediction Log'!$M448='Prediction Log'!$I448, "Y", "N"))</f>
        <v/>
      </c>
      <c r="X448" s="54" t="str">
        <f>IF(ISBLANK('Prediction Log'!$N448), "", IF(Table3[[#This Row],[Home Team Covered Market]]=Games!H448, "Y", "N"))</f>
        <v/>
      </c>
      <c r="Y448" s="55" t="str">
        <f>IF(ISBLANK('Prediction Log'!$N448), "",IF('Prediction Log'!$J448='Prediction Log'!$M448, "Y", "N"))</f>
        <v/>
      </c>
      <c r="Z448" s="54" t="str">
        <f>IF(ISBLANK('Prediction Log'!$N448), "",IF('Prediction Log'!$I448&lt;&gt;'Prediction Log'!$M448, "N",IF(AND('Prediction Log'!$E448&gt;0, 'Prediction Log'!$P448&gt;'Prediction Log'!$E448, 'Prediction Log'!$I448='Prediction Log'!$C448), "Y", IF(AND('Prediction Log'!$E448&lt;0, 'Prediction Log'!$P448&lt;'Prediction Log'!$E448,'Prediction Log'!$I448='Prediction Log'!$B448 ), "Y", IF('Prediction Log'!$P448='Prediction Log'!$E448, "PUSH", "N")))))</f>
        <v/>
      </c>
      <c r="AA448" s="54" t="str">
        <f>IF(ISBLANK('Prediction Log'!$N448), "",IF(AND('Prediction Log'!$W448="Y", 'Prediction Log'!$X448="Y"), "Y", "N"))</f>
        <v/>
      </c>
      <c r="AB448" s="53" t="str">
        <f>IF(ISBLANK('Prediction Log'!$N448), "",IF('Prediction Log'!$D448&gt;0, 'Prediction Log'!$P448-'Prediction Log'!$D448, IF('Prediction Log'!$D448&lt;0, -'Prediction Log'!$P448+'Prediction Log'!$D448, "NA")))</f>
        <v/>
      </c>
      <c r="AC448" s="53" t="str">
        <f>IF(ISBLANK('Prediction Log'!$N448), "",ABS('Prediction Log'!$AB448))</f>
        <v/>
      </c>
      <c r="AD448" s="54" t="str">
        <f>IF(ISBLANK('Prediction Log'!$N448), "",IF('Prediction Log'!$E448&gt;0, 'Prediction Log'!$P448-'Prediction Log'!$E448, IF('Prediction Log'!$E448&lt;0, -'Prediction Log'!$P448+'Prediction Log'!$E448, "NA")))</f>
        <v/>
      </c>
      <c r="AE448" s="54" t="str">
        <f>IF(ISBLANK('Prediction Log'!$N448), "",ABS('Prediction Log'!$AD448))</f>
        <v/>
      </c>
    </row>
    <row r="449" spans="1:31" x14ac:dyDescent="0.45">
      <c r="A449" s="56" t="str">
        <f>IF(ISBLANK(Games!$B449), "",Games!A449)</f>
        <v/>
      </c>
      <c r="B449" s="56" t="str">
        <f>IF(ISBLANK(Games!$B449), "",Games!B449)</f>
        <v/>
      </c>
      <c r="C449" s="56" t="str">
        <f>IF(ISBLANK(Games!$B449), "",Games!C449)</f>
        <v/>
      </c>
      <c r="D449" s="57" t="str">
        <f>IF(ISBLANK(Games!$B449), "",Games!D449)</f>
        <v/>
      </c>
      <c r="E449" s="57" t="str">
        <f>IF(ISBLANK(Games!$B449), "",Games!E449)</f>
        <v/>
      </c>
      <c r="F449" s="45">
        <f>'Calc - Win Probability'!N449</f>
        <v>0</v>
      </c>
      <c r="G449" s="23" t="str">
        <f>Games!H449</f>
        <v/>
      </c>
      <c r="H449" s="46" t="str">
        <f>IF(ISBLANK(Games!B449), "", IF('Prediction Log'!$D449&lt;0, 'Prediction Log'!$B449, 'Prediction Log'!$C449))</f>
        <v/>
      </c>
      <c r="I449" s="47" t="str">
        <f>IF(ISBLANK(Games!$B449), "",Games!F449)</f>
        <v/>
      </c>
      <c r="J449" s="47" t="str">
        <f>IF('Prediction Log'!$F449&gt;0.5, 'Prediction Log'!$B449, IF('Prediction Log'!$F449&lt;0.5, 'Prediction Log'!$C449, "PICK"))</f>
        <v/>
      </c>
      <c r="K449" s="48" t="str">
        <f>IF(ISBLANK(Games!B449), "",IF('Prediction Log'!$J449='Prediction Log'!$B449, 'Prediction Log'!$F449, 1-'Prediction Log'!$F449))</f>
        <v/>
      </c>
      <c r="L449" s="49" t="str">
        <f>IF(ISBLANK(Games!$B449), "",Games!I449)</f>
        <v/>
      </c>
      <c r="M449" s="60" t="str">
        <f>IF(ISBLANK(Table3[[#This Row],[Home Final]]), "",IF(Table3[[#This Row],[Home Final]]&gt;Table3[[#This Row],[Away Final]],Table3[[#This Row],[Home]],Table3[[#This Row],[Away]]))</f>
        <v/>
      </c>
      <c r="N449" s="50"/>
      <c r="O449" s="50"/>
      <c r="P449" s="21" t="str">
        <f>IF(ISBLANK('Prediction Log'!$N449), "",'Prediction Log'!$O449-'Prediction Log'!$N449)</f>
        <v/>
      </c>
      <c r="Q449" s="51" t="str">
        <f>IF(ISBLANK('Prediction Log'!$N449), "",IF('Prediction Log'!$M449&lt;&gt;'Prediction Log'!$H449, "Y", IF(AND('Prediction Log'!$M449='Prediction Log'!$H449, ABS((-1*'Prediction Log'!$P449))&gt;ABS('Prediction Log'!$D449)), "Y", IF('Prediction Log'!$D449='Prediction Log'!$P449, "PUSH", "N"))))</f>
        <v/>
      </c>
      <c r="R449" s="52" t="str">
        <f>IF(ISBLANK('Prediction Log'!$N449), "",IF('Prediction Log'!$P449&lt;'Prediction Log'!$D449, "Y", IF('Prediction Log'!$P449='Prediction Log'!$D449, "PUSH", "N")))</f>
        <v/>
      </c>
      <c r="S449" s="52" t="str">
        <f>IF(ISBLANK('Prediction Log'!$N449), "",IF('Prediction Log'!$P449&lt;'Prediction Log'!$E449, "Y", IF('Prediction Log'!$P449='Prediction Log'!$E449, "PUSH", "N")))</f>
        <v/>
      </c>
      <c r="T449" s="53" t="str">
        <f>IF(ISBLANK('Prediction Log'!$N449),"",IF('Prediction Log'!$M449='Prediction Log'!$H449, "Y", "N"))</f>
        <v/>
      </c>
      <c r="U449" s="53" t="str">
        <f>Table3[[#This Row],[Home Team Covered Market]]</f>
        <v/>
      </c>
      <c r="V449" s="53" t="str">
        <f>IF(ISBLANK('Prediction Log'!$N449), "",IF(AND('Prediction Log'!$T449="Y", 'Prediction Log'!$U449="Y"), "Y", "N"))</f>
        <v/>
      </c>
      <c r="W449" s="54" t="str">
        <f>IF(ISBLANK('Prediction Log'!$N449),"",IF('Prediction Log'!$M449='Prediction Log'!$I449, "Y", "N"))</f>
        <v/>
      </c>
      <c r="X449" s="54" t="str">
        <f>IF(ISBLANK('Prediction Log'!$N449), "", IF(Table3[[#This Row],[Home Team Covered Market]]=Games!H449, "Y", "N"))</f>
        <v/>
      </c>
      <c r="Y449" s="55" t="str">
        <f>IF(ISBLANK('Prediction Log'!$N449), "",IF('Prediction Log'!$J449='Prediction Log'!$M449, "Y", "N"))</f>
        <v/>
      </c>
      <c r="Z449" s="54" t="str">
        <f>IF(ISBLANK('Prediction Log'!$N449), "",IF('Prediction Log'!$I449&lt;&gt;'Prediction Log'!$M449, "N",IF(AND('Prediction Log'!$E449&gt;0, 'Prediction Log'!$P449&gt;'Prediction Log'!$E449, 'Prediction Log'!$I449='Prediction Log'!$C449), "Y", IF(AND('Prediction Log'!$E449&lt;0, 'Prediction Log'!$P449&lt;'Prediction Log'!$E449,'Prediction Log'!$I449='Prediction Log'!$B449 ), "Y", IF('Prediction Log'!$P449='Prediction Log'!$E449, "PUSH", "N")))))</f>
        <v/>
      </c>
      <c r="AA449" s="54" t="str">
        <f>IF(ISBLANK('Prediction Log'!$N449), "",IF(AND('Prediction Log'!$W449="Y", 'Prediction Log'!$X449="Y"), "Y", "N"))</f>
        <v/>
      </c>
      <c r="AB449" s="53" t="str">
        <f>IF(ISBLANK('Prediction Log'!$N449), "",IF('Prediction Log'!$D449&gt;0, 'Prediction Log'!$P449-'Prediction Log'!$D449, IF('Prediction Log'!$D449&lt;0, -'Prediction Log'!$P449+'Prediction Log'!$D449, "NA")))</f>
        <v/>
      </c>
      <c r="AC449" s="53" t="str">
        <f>IF(ISBLANK('Prediction Log'!$N449), "",ABS('Prediction Log'!$AB449))</f>
        <v/>
      </c>
      <c r="AD449" s="54" t="str">
        <f>IF(ISBLANK('Prediction Log'!$N449), "",IF('Prediction Log'!$E449&gt;0, 'Prediction Log'!$P449-'Prediction Log'!$E449, IF('Prediction Log'!$E449&lt;0, -'Prediction Log'!$P449+'Prediction Log'!$E449, "NA")))</f>
        <v/>
      </c>
      <c r="AE449" s="54" t="str">
        <f>IF(ISBLANK('Prediction Log'!$N449), "",ABS('Prediction Log'!$AD449))</f>
        <v/>
      </c>
    </row>
    <row r="450" spans="1:31" x14ac:dyDescent="0.45">
      <c r="A450" s="43" t="str">
        <f>IF(ISBLANK(Games!$B450), "",Games!A450)</f>
        <v/>
      </c>
      <c r="B450" s="43" t="str">
        <f>IF(ISBLANK(Games!$B450), "",Games!B450)</f>
        <v/>
      </c>
      <c r="C450" s="43" t="str">
        <f>IF(ISBLANK(Games!$B450), "",Games!C450)</f>
        <v/>
      </c>
      <c r="D450" s="44" t="str">
        <f>IF(ISBLANK(Games!$B450), "",Games!D450)</f>
        <v/>
      </c>
      <c r="E450" s="44" t="str">
        <f>IF(ISBLANK(Games!$B450), "",Games!E450)</f>
        <v/>
      </c>
      <c r="F450" s="45">
        <f>'Calc - Win Probability'!N450</f>
        <v>0</v>
      </c>
      <c r="G450" s="23" t="str">
        <f>Games!H450</f>
        <v/>
      </c>
      <c r="H450" s="46" t="str">
        <f>IF(ISBLANK(Games!B450), "", IF('Prediction Log'!$D450&lt;0, 'Prediction Log'!$B450, 'Prediction Log'!$C450))</f>
        <v/>
      </c>
      <c r="I450" s="47" t="str">
        <f>IF(ISBLANK(Games!$B450), "",Games!F450)</f>
        <v/>
      </c>
      <c r="J450" s="47" t="str">
        <f>IF('Prediction Log'!$F450&gt;0.5, 'Prediction Log'!$B450, IF('Prediction Log'!$F450&lt;0.5, 'Prediction Log'!$C450, "PICK"))</f>
        <v/>
      </c>
      <c r="K450" s="48" t="str">
        <f>IF(ISBLANK(Games!B450), "",IF('Prediction Log'!$J450='Prediction Log'!$B450, 'Prediction Log'!$F450, 1-'Prediction Log'!$F450))</f>
        <v/>
      </c>
      <c r="L450" s="49" t="str">
        <f>IF(ISBLANK(Games!$B450), "",Games!I450)</f>
        <v/>
      </c>
      <c r="M450" s="60" t="str">
        <f>IF(ISBLANK(Table3[[#This Row],[Home Final]]), "",IF(Table3[[#This Row],[Home Final]]&gt;Table3[[#This Row],[Away Final]],Table3[[#This Row],[Home]],Table3[[#This Row],[Away]]))</f>
        <v/>
      </c>
      <c r="N450" s="50"/>
      <c r="O450" s="50"/>
      <c r="P450" s="21" t="str">
        <f>IF(ISBLANK('Prediction Log'!$N450), "",'Prediction Log'!$O450-'Prediction Log'!$N450)</f>
        <v/>
      </c>
      <c r="Q450" s="51" t="str">
        <f>IF(ISBLANK('Prediction Log'!$N450), "",IF('Prediction Log'!$M450&lt;&gt;'Prediction Log'!$H450, "Y", IF(AND('Prediction Log'!$M450='Prediction Log'!$H450, ABS((-1*'Prediction Log'!$P450))&gt;ABS('Prediction Log'!$D450)), "Y", IF('Prediction Log'!$D450='Prediction Log'!$P450, "PUSH", "N"))))</f>
        <v/>
      </c>
      <c r="R450" s="52" t="str">
        <f>IF(ISBLANK('Prediction Log'!$N450), "",IF('Prediction Log'!$P450&lt;'Prediction Log'!$D450, "Y", IF('Prediction Log'!$P450='Prediction Log'!$D450, "PUSH", "N")))</f>
        <v/>
      </c>
      <c r="S450" s="52" t="str">
        <f>IF(ISBLANK('Prediction Log'!$N450), "",IF('Prediction Log'!$P450&lt;'Prediction Log'!$E450, "Y", IF('Prediction Log'!$P450='Prediction Log'!$E450, "PUSH", "N")))</f>
        <v/>
      </c>
      <c r="T450" s="53" t="str">
        <f>IF(ISBLANK('Prediction Log'!$N450),"",IF('Prediction Log'!$M450='Prediction Log'!$H450, "Y", "N"))</f>
        <v/>
      </c>
      <c r="U450" s="53" t="str">
        <f>Table3[[#This Row],[Home Team Covered Market]]</f>
        <v/>
      </c>
      <c r="V450" s="53" t="str">
        <f>IF(ISBLANK('Prediction Log'!$N450), "",IF(AND('Prediction Log'!$T450="Y", 'Prediction Log'!$U450="Y"), "Y", "N"))</f>
        <v/>
      </c>
      <c r="W450" s="54" t="str">
        <f>IF(ISBLANK('Prediction Log'!$N450),"",IF('Prediction Log'!$M450='Prediction Log'!$I450, "Y", "N"))</f>
        <v/>
      </c>
      <c r="X450" s="54" t="str">
        <f>IF(ISBLANK('Prediction Log'!$N450), "", IF(Table3[[#This Row],[Home Team Covered Market]]=Games!H450, "Y", "N"))</f>
        <v/>
      </c>
      <c r="Y450" s="55" t="str">
        <f>IF(ISBLANK('Prediction Log'!$N450), "",IF('Prediction Log'!$J450='Prediction Log'!$M450, "Y", "N"))</f>
        <v/>
      </c>
      <c r="Z450" s="54" t="str">
        <f>IF(ISBLANK('Prediction Log'!$N450), "",IF('Prediction Log'!$I450&lt;&gt;'Prediction Log'!$M450, "N",IF(AND('Prediction Log'!$E450&gt;0, 'Prediction Log'!$P450&gt;'Prediction Log'!$E450, 'Prediction Log'!$I450='Prediction Log'!$C450), "Y", IF(AND('Prediction Log'!$E450&lt;0, 'Prediction Log'!$P450&lt;'Prediction Log'!$E450,'Prediction Log'!$I450='Prediction Log'!$B450 ), "Y", IF('Prediction Log'!$P450='Prediction Log'!$E450, "PUSH", "N")))))</f>
        <v/>
      </c>
      <c r="AA450" s="54" t="str">
        <f>IF(ISBLANK('Prediction Log'!$N450), "",IF(AND('Prediction Log'!$W450="Y", 'Prediction Log'!$X450="Y"), "Y", "N"))</f>
        <v/>
      </c>
      <c r="AB450" s="53" t="str">
        <f>IF(ISBLANK('Prediction Log'!$N450), "",IF('Prediction Log'!$D450&gt;0, 'Prediction Log'!$P450-'Prediction Log'!$D450, IF('Prediction Log'!$D450&lt;0, -'Prediction Log'!$P450+'Prediction Log'!$D450, "NA")))</f>
        <v/>
      </c>
      <c r="AC450" s="53" t="str">
        <f>IF(ISBLANK('Prediction Log'!$N450), "",ABS('Prediction Log'!$AB450))</f>
        <v/>
      </c>
      <c r="AD450" s="54" t="str">
        <f>IF(ISBLANK('Prediction Log'!$N450), "",IF('Prediction Log'!$E450&gt;0, 'Prediction Log'!$P450-'Prediction Log'!$E450, IF('Prediction Log'!$E450&lt;0, -'Prediction Log'!$P450+'Prediction Log'!$E450, "NA")))</f>
        <v/>
      </c>
      <c r="AE450" s="54" t="str">
        <f>IF(ISBLANK('Prediction Log'!$N450), "",ABS('Prediction Log'!$AD450))</f>
        <v/>
      </c>
    </row>
    <row r="451" spans="1:31" x14ac:dyDescent="0.45">
      <c r="A451" s="56" t="str">
        <f>IF(ISBLANK(Games!$B451), "",Games!A451)</f>
        <v/>
      </c>
      <c r="B451" s="56" t="str">
        <f>IF(ISBLANK(Games!$B451), "",Games!B451)</f>
        <v/>
      </c>
      <c r="C451" s="56" t="str">
        <f>IF(ISBLANK(Games!$B451), "",Games!C451)</f>
        <v/>
      </c>
      <c r="D451" s="57" t="str">
        <f>IF(ISBLANK(Games!$B451), "",Games!D451)</f>
        <v/>
      </c>
      <c r="E451" s="57" t="str">
        <f>IF(ISBLANK(Games!$B451), "",Games!E451)</f>
        <v/>
      </c>
      <c r="F451" s="45">
        <f>'Calc - Win Probability'!N451</f>
        <v>0</v>
      </c>
      <c r="G451" s="23" t="str">
        <f>Games!H451</f>
        <v/>
      </c>
      <c r="H451" s="46" t="str">
        <f>IF(ISBLANK(Games!B451), "", IF('Prediction Log'!$D451&lt;0, 'Prediction Log'!$B451, 'Prediction Log'!$C451))</f>
        <v/>
      </c>
      <c r="I451" s="47" t="str">
        <f>IF(ISBLANK(Games!$B451), "",Games!F451)</f>
        <v/>
      </c>
      <c r="J451" s="47" t="str">
        <f>IF('Prediction Log'!$F451&gt;0.5, 'Prediction Log'!$B451, IF('Prediction Log'!$F451&lt;0.5, 'Prediction Log'!$C451, "PICK"))</f>
        <v/>
      </c>
      <c r="K451" s="48" t="str">
        <f>IF(ISBLANK(Games!B451), "",IF('Prediction Log'!$J451='Prediction Log'!$B451, 'Prediction Log'!$F451, 1-'Prediction Log'!$F451))</f>
        <v/>
      </c>
      <c r="L451" s="49" t="str">
        <f>IF(ISBLANK(Games!$B451), "",Games!I451)</f>
        <v/>
      </c>
      <c r="M451" s="60" t="str">
        <f>IF(ISBLANK(Table3[[#This Row],[Home Final]]), "",IF(Table3[[#This Row],[Home Final]]&gt;Table3[[#This Row],[Away Final]],Table3[[#This Row],[Home]],Table3[[#This Row],[Away]]))</f>
        <v/>
      </c>
      <c r="N451" s="50"/>
      <c r="O451" s="50"/>
      <c r="P451" s="21" t="str">
        <f>IF(ISBLANK('Prediction Log'!$N451), "",'Prediction Log'!$O451-'Prediction Log'!$N451)</f>
        <v/>
      </c>
      <c r="Q451" s="51" t="str">
        <f>IF(ISBLANK('Prediction Log'!$N451), "",IF('Prediction Log'!$M451&lt;&gt;'Prediction Log'!$H451, "Y", IF(AND('Prediction Log'!$M451='Prediction Log'!$H451, ABS((-1*'Prediction Log'!$P451))&gt;ABS('Prediction Log'!$D451)), "Y", IF('Prediction Log'!$D451='Prediction Log'!$P451, "PUSH", "N"))))</f>
        <v/>
      </c>
      <c r="R451" s="52" t="str">
        <f>IF(ISBLANK('Prediction Log'!$N451), "",IF('Prediction Log'!$P451&lt;'Prediction Log'!$D451, "Y", IF('Prediction Log'!$P451='Prediction Log'!$D451, "PUSH", "N")))</f>
        <v/>
      </c>
      <c r="S451" s="52" t="str">
        <f>IF(ISBLANK('Prediction Log'!$N451), "",IF('Prediction Log'!$P451&lt;'Prediction Log'!$E451, "Y", IF('Prediction Log'!$P451='Prediction Log'!$E451, "PUSH", "N")))</f>
        <v/>
      </c>
      <c r="T451" s="53" t="str">
        <f>IF(ISBLANK('Prediction Log'!$N451),"",IF('Prediction Log'!$M451='Prediction Log'!$H451, "Y", "N"))</f>
        <v/>
      </c>
      <c r="U451" s="53" t="str">
        <f>Table3[[#This Row],[Home Team Covered Market]]</f>
        <v/>
      </c>
      <c r="V451" s="53" t="str">
        <f>IF(ISBLANK('Prediction Log'!$N451), "",IF(AND('Prediction Log'!$T451="Y", 'Prediction Log'!$U451="Y"), "Y", "N"))</f>
        <v/>
      </c>
      <c r="W451" s="54" t="str">
        <f>IF(ISBLANK('Prediction Log'!$N451),"",IF('Prediction Log'!$M451='Prediction Log'!$I451, "Y", "N"))</f>
        <v/>
      </c>
      <c r="X451" s="54" t="str">
        <f>IF(ISBLANK('Prediction Log'!$N451), "", IF(Table3[[#This Row],[Home Team Covered Market]]=Games!H451, "Y", "N"))</f>
        <v/>
      </c>
      <c r="Y451" s="55" t="str">
        <f>IF(ISBLANK('Prediction Log'!$N451), "",IF('Prediction Log'!$J451='Prediction Log'!$M451, "Y", "N"))</f>
        <v/>
      </c>
      <c r="Z451" s="54" t="str">
        <f>IF(ISBLANK('Prediction Log'!$N451), "",IF('Prediction Log'!$I451&lt;&gt;'Prediction Log'!$M451, "N",IF(AND('Prediction Log'!$E451&gt;0, 'Prediction Log'!$P451&gt;'Prediction Log'!$E451, 'Prediction Log'!$I451='Prediction Log'!$C451), "Y", IF(AND('Prediction Log'!$E451&lt;0, 'Prediction Log'!$P451&lt;'Prediction Log'!$E451,'Prediction Log'!$I451='Prediction Log'!$B451 ), "Y", IF('Prediction Log'!$P451='Prediction Log'!$E451, "PUSH", "N")))))</f>
        <v/>
      </c>
      <c r="AA451" s="54" t="str">
        <f>IF(ISBLANK('Prediction Log'!$N451), "",IF(AND('Prediction Log'!$W451="Y", 'Prediction Log'!$X451="Y"), "Y", "N"))</f>
        <v/>
      </c>
      <c r="AB451" s="53" t="str">
        <f>IF(ISBLANK('Prediction Log'!$N451), "",IF('Prediction Log'!$D451&gt;0, 'Prediction Log'!$P451-'Prediction Log'!$D451, IF('Prediction Log'!$D451&lt;0, -'Prediction Log'!$P451+'Prediction Log'!$D451, "NA")))</f>
        <v/>
      </c>
      <c r="AC451" s="53" t="str">
        <f>IF(ISBLANK('Prediction Log'!$N451), "",ABS('Prediction Log'!$AB451))</f>
        <v/>
      </c>
      <c r="AD451" s="54" t="str">
        <f>IF(ISBLANK('Prediction Log'!$N451), "",IF('Prediction Log'!$E451&gt;0, 'Prediction Log'!$P451-'Prediction Log'!$E451, IF('Prediction Log'!$E451&lt;0, -'Prediction Log'!$P451+'Prediction Log'!$E451, "NA")))</f>
        <v/>
      </c>
      <c r="AE451" s="54" t="str">
        <f>IF(ISBLANK('Prediction Log'!$N451), "",ABS('Prediction Log'!$AD451))</f>
        <v/>
      </c>
    </row>
    <row r="452" spans="1:31" x14ac:dyDescent="0.45">
      <c r="A452" s="43" t="str">
        <f>IF(ISBLANK(Games!$B452), "",Games!A452)</f>
        <v/>
      </c>
      <c r="B452" s="43" t="str">
        <f>IF(ISBLANK(Games!$B452), "",Games!B452)</f>
        <v/>
      </c>
      <c r="C452" s="43" t="str">
        <f>IF(ISBLANK(Games!$B452), "",Games!C452)</f>
        <v/>
      </c>
      <c r="D452" s="44" t="str">
        <f>IF(ISBLANK(Games!$B452), "",Games!D452)</f>
        <v/>
      </c>
      <c r="E452" s="44" t="str">
        <f>IF(ISBLANK(Games!$B452), "",Games!E452)</f>
        <v/>
      </c>
      <c r="F452" s="45">
        <f>'Calc - Win Probability'!N452</f>
        <v>0</v>
      </c>
      <c r="G452" s="23" t="str">
        <f>Games!H452</f>
        <v/>
      </c>
      <c r="H452" s="46" t="str">
        <f>IF(ISBLANK(Games!B452), "", IF('Prediction Log'!$D452&lt;0, 'Prediction Log'!$B452, 'Prediction Log'!$C452))</f>
        <v/>
      </c>
      <c r="I452" s="47" t="str">
        <f>IF(ISBLANK(Games!$B452), "",Games!F452)</f>
        <v/>
      </c>
      <c r="J452" s="47" t="str">
        <f>IF('Prediction Log'!$F452&gt;0.5, 'Prediction Log'!$B452, IF('Prediction Log'!$F452&lt;0.5, 'Prediction Log'!$C452, "PICK"))</f>
        <v/>
      </c>
      <c r="K452" s="48" t="str">
        <f>IF(ISBLANK(Games!B452), "",IF('Prediction Log'!$J452='Prediction Log'!$B452, 'Prediction Log'!$F452, 1-'Prediction Log'!$F452))</f>
        <v/>
      </c>
      <c r="L452" s="49" t="str">
        <f>IF(ISBLANK(Games!$B452), "",Games!I452)</f>
        <v/>
      </c>
      <c r="M452" s="60" t="str">
        <f>IF(ISBLANK(Table3[[#This Row],[Home Final]]), "",IF(Table3[[#This Row],[Home Final]]&gt;Table3[[#This Row],[Away Final]],Table3[[#This Row],[Home]],Table3[[#This Row],[Away]]))</f>
        <v/>
      </c>
      <c r="N452" s="50"/>
      <c r="O452" s="50"/>
      <c r="P452" s="21" t="str">
        <f>IF(ISBLANK('Prediction Log'!$N452), "",'Prediction Log'!$O452-'Prediction Log'!$N452)</f>
        <v/>
      </c>
      <c r="Q452" s="51" t="str">
        <f>IF(ISBLANK('Prediction Log'!$N452), "",IF('Prediction Log'!$M452&lt;&gt;'Prediction Log'!$H452, "Y", IF(AND('Prediction Log'!$M452='Prediction Log'!$H452, ABS((-1*'Prediction Log'!$P452))&gt;ABS('Prediction Log'!$D452)), "Y", IF('Prediction Log'!$D452='Prediction Log'!$P452, "PUSH", "N"))))</f>
        <v/>
      </c>
      <c r="R452" s="52" t="str">
        <f>IF(ISBLANK('Prediction Log'!$N452), "",IF('Prediction Log'!$P452&lt;'Prediction Log'!$D452, "Y", IF('Prediction Log'!$P452='Prediction Log'!$D452, "PUSH", "N")))</f>
        <v/>
      </c>
      <c r="S452" s="52" t="str">
        <f>IF(ISBLANK('Prediction Log'!$N452), "",IF('Prediction Log'!$P452&lt;'Prediction Log'!$E452, "Y", IF('Prediction Log'!$P452='Prediction Log'!$E452, "PUSH", "N")))</f>
        <v/>
      </c>
      <c r="T452" s="53" t="str">
        <f>IF(ISBLANK('Prediction Log'!$N452),"",IF('Prediction Log'!$M452='Prediction Log'!$H452, "Y", "N"))</f>
        <v/>
      </c>
      <c r="U452" s="53" t="str">
        <f>Table3[[#This Row],[Home Team Covered Market]]</f>
        <v/>
      </c>
      <c r="V452" s="53" t="str">
        <f>IF(ISBLANK('Prediction Log'!$N452), "",IF(AND('Prediction Log'!$T452="Y", 'Prediction Log'!$U452="Y"), "Y", "N"))</f>
        <v/>
      </c>
      <c r="W452" s="54" t="str">
        <f>IF(ISBLANK('Prediction Log'!$N452),"",IF('Prediction Log'!$M452='Prediction Log'!$I452, "Y", "N"))</f>
        <v/>
      </c>
      <c r="X452" s="54" t="str">
        <f>IF(ISBLANK('Prediction Log'!$N452), "", IF(Table3[[#This Row],[Home Team Covered Market]]=Games!H452, "Y", "N"))</f>
        <v/>
      </c>
      <c r="Y452" s="55" t="str">
        <f>IF(ISBLANK('Prediction Log'!$N452), "",IF('Prediction Log'!$J452='Prediction Log'!$M452, "Y", "N"))</f>
        <v/>
      </c>
      <c r="Z452" s="54" t="str">
        <f>IF(ISBLANK('Prediction Log'!$N452), "",IF('Prediction Log'!$I452&lt;&gt;'Prediction Log'!$M452, "N",IF(AND('Prediction Log'!$E452&gt;0, 'Prediction Log'!$P452&gt;'Prediction Log'!$E452, 'Prediction Log'!$I452='Prediction Log'!$C452), "Y", IF(AND('Prediction Log'!$E452&lt;0, 'Prediction Log'!$P452&lt;'Prediction Log'!$E452,'Prediction Log'!$I452='Prediction Log'!$B452 ), "Y", IF('Prediction Log'!$P452='Prediction Log'!$E452, "PUSH", "N")))))</f>
        <v/>
      </c>
      <c r="AA452" s="54" t="str">
        <f>IF(ISBLANK('Prediction Log'!$N452), "",IF(AND('Prediction Log'!$W452="Y", 'Prediction Log'!$X452="Y"), "Y", "N"))</f>
        <v/>
      </c>
      <c r="AB452" s="53" t="str">
        <f>IF(ISBLANK('Prediction Log'!$N452), "",IF('Prediction Log'!$D452&gt;0, 'Prediction Log'!$P452-'Prediction Log'!$D452, IF('Prediction Log'!$D452&lt;0, -'Prediction Log'!$P452+'Prediction Log'!$D452, "NA")))</f>
        <v/>
      </c>
      <c r="AC452" s="53" t="str">
        <f>IF(ISBLANK('Prediction Log'!$N452), "",ABS('Prediction Log'!$AB452))</f>
        <v/>
      </c>
      <c r="AD452" s="54" t="str">
        <f>IF(ISBLANK('Prediction Log'!$N452), "",IF('Prediction Log'!$E452&gt;0, 'Prediction Log'!$P452-'Prediction Log'!$E452, IF('Prediction Log'!$E452&lt;0, -'Prediction Log'!$P452+'Prediction Log'!$E452, "NA")))</f>
        <v/>
      </c>
      <c r="AE452" s="54" t="str">
        <f>IF(ISBLANK('Prediction Log'!$N452), "",ABS('Prediction Log'!$AD452))</f>
        <v/>
      </c>
    </row>
    <row r="453" spans="1:31" x14ac:dyDescent="0.45">
      <c r="A453" s="56" t="str">
        <f>IF(ISBLANK(Games!$B453), "",Games!A453)</f>
        <v/>
      </c>
      <c r="B453" s="56" t="str">
        <f>IF(ISBLANK(Games!$B453), "",Games!B453)</f>
        <v/>
      </c>
      <c r="C453" s="56" t="str">
        <f>IF(ISBLANK(Games!$B453), "",Games!C453)</f>
        <v/>
      </c>
      <c r="D453" s="57" t="str">
        <f>IF(ISBLANK(Games!$B453), "",Games!D453)</f>
        <v/>
      </c>
      <c r="E453" s="57" t="str">
        <f>IF(ISBLANK(Games!$B453), "",Games!E453)</f>
        <v/>
      </c>
      <c r="F453" s="45">
        <f>'Calc - Win Probability'!N453</f>
        <v>0</v>
      </c>
      <c r="G453" s="23" t="str">
        <f>Games!H453</f>
        <v/>
      </c>
      <c r="H453" s="46" t="str">
        <f>IF(ISBLANK(Games!B453), "", IF('Prediction Log'!$D453&lt;0, 'Prediction Log'!$B453, 'Prediction Log'!$C453))</f>
        <v/>
      </c>
      <c r="I453" s="47" t="str">
        <f>IF(ISBLANK(Games!$B453), "",Games!F453)</f>
        <v/>
      </c>
      <c r="J453" s="47" t="str">
        <f>IF('Prediction Log'!$F453&gt;0.5, 'Prediction Log'!$B453, IF('Prediction Log'!$F453&lt;0.5, 'Prediction Log'!$C453, "PICK"))</f>
        <v/>
      </c>
      <c r="K453" s="48" t="str">
        <f>IF(ISBLANK(Games!B453), "",IF('Prediction Log'!$J453='Prediction Log'!$B453, 'Prediction Log'!$F453, 1-'Prediction Log'!$F453))</f>
        <v/>
      </c>
      <c r="L453" s="49" t="str">
        <f>IF(ISBLANK(Games!$B453), "",Games!I453)</f>
        <v/>
      </c>
      <c r="M453" s="60" t="str">
        <f>IF(ISBLANK(Table3[[#This Row],[Home Final]]), "",IF(Table3[[#This Row],[Home Final]]&gt;Table3[[#This Row],[Away Final]],Table3[[#This Row],[Home]],Table3[[#This Row],[Away]]))</f>
        <v/>
      </c>
      <c r="N453" s="50"/>
      <c r="O453" s="50"/>
      <c r="P453" s="21" t="str">
        <f>IF(ISBLANK('Prediction Log'!$N453), "",'Prediction Log'!$O453-'Prediction Log'!$N453)</f>
        <v/>
      </c>
      <c r="Q453" s="51" t="str">
        <f>IF(ISBLANK('Prediction Log'!$N453), "",IF('Prediction Log'!$M453&lt;&gt;'Prediction Log'!$H453, "Y", IF(AND('Prediction Log'!$M453='Prediction Log'!$H453, ABS((-1*'Prediction Log'!$P453))&gt;ABS('Prediction Log'!$D453)), "Y", IF('Prediction Log'!$D453='Prediction Log'!$P453, "PUSH", "N"))))</f>
        <v/>
      </c>
      <c r="R453" s="52" t="str">
        <f>IF(ISBLANK('Prediction Log'!$N453), "",IF('Prediction Log'!$P453&lt;'Prediction Log'!$D453, "Y", IF('Prediction Log'!$P453='Prediction Log'!$D453, "PUSH", "N")))</f>
        <v/>
      </c>
      <c r="S453" s="52" t="str">
        <f>IF(ISBLANK('Prediction Log'!$N453), "",IF('Prediction Log'!$P453&lt;'Prediction Log'!$E453, "Y", IF('Prediction Log'!$P453='Prediction Log'!$E453, "PUSH", "N")))</f>
        <v/>
      </c>
      <c r="T453" s="53" t="str">
        <f>IF(ISBLANK('Prediction Log'!$N453),"",IF('Prediction Log'!$M453='Prediction Log'!$H453, "Y", "N"))</f>
        <v/>
      </c>
      <c r="U453" s="53" t="str">
        <f>Table3[[#This Row],[Home Team Covered Market]]</f>
        <v/>
      </c>
      <c r="V453" s="53" t="str">
        <f>IF(ISBLANK('Prediction Log'!$N453), "",IF(AND('Prediction Log'!$T453="Y", 'Prediction Log'!$U453="Y"), "Y", "N"))</f>
        <v/>
      </c>
      <c r="W453" s="54" t="str">
        <f>IF(ISBLANK('Prediction Log'!$N453),"",IF('Prediction Log'!$M453='Prediction Log'!$I453, "Y", "N"))</f>
        <v/>
      </c>
      <c r="X453" s="54" t="str">
        <f>IF(ISBLANK('Prediction Log'!$N453), "", IF(Table3[[#This Row],[Home Team Covered Market]]=Games!H453, "Y", "N"))</f>
        <v/>
      </c>
      <c r="Y453" s="55" t="str">
        <f>IF(ISBLANK('Prediction Log'!$N453), "",IF('Prediction Log'!$J453='Prediction Log'!$M453, "Y", "N"))</f>
        <v/>
      </c>
      <c r="Z453" s="54" t="str">
        <f>IF(ISBLANK('Prediction Log'!$N453), "",IF('Prediction Log'!$I453&lt;&gt;'Prediction Log'!$M453, "N",IF(AND('Prediction Log'!$E453&gt;0, 'Prediction Log'!$P453&gt;'Prediction Log'!$E453, 'Prediction Log'!$I453='Prediction Log'!$C453), "Y", IF(AND('Prediction Log'!$E453&lt;0, 'Prediction Log'!$P453&lt;'Prediction Log'!$E453,'Prediction Log'!$I453='Prediction Log'!$B453 ), "Y", IF('Prediction Log'!$P453='Prediction Log'!$E453, "PUSH", "N")))))</f>
        <v/>
      </c>
      <c r="AA453" s="54" t="str">
        <f>IF(ISBLANK('Prediction Log'!$N453), "",IF(AND('Prediction Log'!$W453="Y", 'Prediction Log'!$X453="Y"), "Y", "N"))</f>
        <v/>
      </c>
      <c r="AB453" s="53" t="str">
        <f>IF(ISBLANK('Prediction Log'!$N453), "",IF('Prediction Log'!$D453&gt;0, 'Prediction Log'!$P453-'Prediction Log'!$D453, IF('Prediction Log'!$D453&lt;0, -'Prediction Log'!$P453+'Prediction Log'!$D453, "NA")))</f>
        <v/>
      </c>
      <c r="AC453" s="53" t="str">
        <f>IF(ISBLANK('Prediction Log'!$N453), "",ABS('Prediction Log'!$AB453))</f>
        <v/>
      </c>
      <c r="AD453" s="54" t="str">
        <f>IF(ISBLANK('Prediction Log'!$N453), "",IF('Prediction Log'!$E453&gt;0, 'Prediction Log'!$P453-'Prediction Log'!$E453, IF('Prediction Log'!$E453&lt;0, -'Prediction Log'!$P453+'Prediction Log'!$E453, "NA")))</f>
        <v/>
      </c>
      <c r="AE453" s="54" t="str">
        <f>IF(ISBLANK('Prediction Log'!$N453), "",ABS('Prediction Log'!$AD453))</f>
        <v/>
      </c>
    </row>
    <row r="454" spans="1:31" x14ac:dyDescent="0.45">
      <c r="A454" s="43" t="str">
        <f>IF(ISBLANK(Games!$B454), "",Games!A454)</f>
        <v/>
      </c>
      <c r="B454" s="43" t="str">
        <f>IF(ISBLANK(Games!$B454), "",Games!B454)</f>
        <v/>
      </c>
      <c r="C454" s="43" t="str">
        <f>IF(ISBLANK(Games!$B454), "",Games!C454)</f>
        <v/>
      </c>
      <c r="D454" s="44" t="str">
        <f>IF(ISBLANK(Games!$B454), "",Games!D454)</f>
        <v/>
      </c>
      <c r="E454" s="44" t="str">
        <f>IF(ISBLANK(Games!$B454), "",Games!E454)</f>
        <v/>
      </c>
      <c r="F454" s="45">
        <f>'Calc - Win Probability'!N454</f>
        <v>0</v>
      </c>
      <c r="G454" s="23" t="str">
        <f>Games!H454</f>
        <v/>
      </c>
      <c r="H454" s="46" t="str">
        <f>IF(ISBLANK(Games!B454), "", IF('Prediction Log'!$D454&lt;0, 'Prediction Log'!$B454, 'Prediction Log'!$C454))</f>
        <v/>
      </c>
      <c r="I454" s="47" t="str">
        <f>IF(ISBLANK(Games!$B454), "",Games!F454)</f>
        <v/>
      </c>
      <c r="J454" s="47" t="str">
        <f>IF('Prediction Log'!$F454&gt;0.5, 'Prediction Log'!$B454, IF('Prediction Log'!$F454&lt;0.5, 'Prediction Log'!$C454, "PICK"))</f>
        <v/>
      </c>
      <c r="K454" s="48" t="str">
        <f>IF(ISBLANK(Games!B454), "",IF('Prediction Log'!$J454='Prediction Log'!$B454, 'Prediction Log'!$F454, 1-'Prediction Log'!$F454))</f>
        <v/>
      </c>
      <c r="L454" s="49" t="str">
        <f>IF(ISBLANK(Games!$B454), "",Games!I454)</f>
        <v/>
      </c>
      <c r="M454" s="60" t="str">
        <f>IF(ISBLANK(Table3[[#This Row],[Home Final]]), "",IF(Table3[[#This Row],[Home Final]]&gt;Table3[[#This Row],[Away Final]],Table3[[#This Row],[Home]],Table3[[#This Row],[Away]]))</f>
        <v/>
      </c>
      <c r="N454" s="50"/>
      <c r="O454" s="50"/>
      <c r="P454" s="21" t="str">
        <f>IF(ISBLANK('Prediction Log'!$N454), "",'Prediction Log'!$O454-'Prediction Log'!$N454)</f>
        <v/>
      </c>
      <c r="Q454" s="51" t="str">
        <f>IF(ISBLANK('Prediction Log'!$N454), "",IF('Prediction Log'!$M454&lt;&gt;'Prediction Log'!$H454, "Y", IF(AND('Prediction Log'!$M454='Prediction Log'!$H454, ABS((-1*'Prediction Log'!$P454))&gt;ABS('Prediction Log'!$D454)), "Y", IF('Prediction Log'!$D454='Prediction Log'!$P454, "PUSH", "N"))))</f>
        <v/>
      </c>
      <c r="R454" s="52" t="str">
        <f>IF(ISBLANK('Prediction Log'!$N454), "",IF('Prediction Log'!$P454&lt;'Prediction Log'!$D454, "Y", IF('Prediction Log'!$P454='Prediction Log'!$D454, "PUSH", "N")))</f>
        <v/>
      </c>
      <c r="S454" s="52" t="str">
        <f>IF(ISBLANK('Prediction Log'!$N454), "",IF('Prediction Log'!$P454&lt;'Prediction Log'!$E454, "Y", IF('Prediction Log'!$P454='Prediction Log'!$E454, "PUSH", "N")))</f>
        <v/>
      </c>
      <c r="T454" s="53" t="str">
        <f>IF(ISBLANK('Prediction Log'!$N454),"",IF('Prediction Log'!$M454='Prediction Log'!$H454, "Y", "N"))</f>
        <v/>
      </c>
      <c r="U454" s="53" t="str">
        <f>Table3[[#This Row],[Home Team Covered Market]]</f>
        <v/>
      </c>
      <c r="V454" s="53" t="str">
        <f>IF(ISBLANK('Prediction Log'!$N454), "",IF(AND('Prediction Log'!$T454="Y", 'Prediction Log'!$U454="Y"), "Y", "N"))</f>
        <v/>
      </c>
      <c r="W454" s="54" t="str">
        <f>IF(ISBLANK('Prediction Log'!$N454),"",IF('Prediction Log'!$M454='Prediction Log'!$I454, "Y", "N"))</f>
        <v/>
      </c>
      <c r="X454" s="54" t="str">
        <f>IF(ISBLANK('Prediction Log'!$N454), "", IF(Table3[[#This Row],[Home Team Covered Market]]=Games!H454, "Y", "N"))</f>
        <v/>
      </c>
      <c r="Y454" s="55" t="str">
        <f>IF(ISBLANK('Prediction Log'!$N454), "",IF('Prediction Log'!$J454='Prediction Log'!$M454, "Y", "N"))</f>
        <v/>
      </c>
      <c r="Z454" s="54" t="str">
        <f>IF(ISBLANK('Prediction Log'!$N454), "",IF('Prediction Log'!$I454&lt;&gt;'Prediction Log'!$M454, "N",IF(AND('Prediction Log'!$E454&gt;0, 'Prediction Log'!$P454&gt;'Prediction Log'!$E454, 'Prediction Log'!$I454='Prediction Log'!$C454), "Y", IF(AND('Prediction Log'!$E454&lt;0, 'Prediction Log'!$P454&lt;'Prediction Log'!$E454,'Prediction Log'!$I454='Prediction Log'!$B454 ), "Y", IF('Prediction Log'!$P454='Prediction Log'!$E454, "PUSH", "N")))))</f>
        <v/>
      </c>
      <c r="AA454" s="54" t="str">
        <f>IF(ISBLANK('Prediction Log'!$N454), "",IF(AND('Prediction Log'!$W454="Y", 'Prediction Log'!$X454="Y"), "Y", "N"))</f>
        <v/>
      </c>
      <c r="AB454" s="53" t="str">
        <f>IF(ISBLANK('Prediction Log'!$N454), "",IF('Prediction Log'!$D454&gt;0, 'Prediction Log'!$P454-'Prediction Log'!$D454, IF('Prediction Log'!$D454&lt;0, -'Prediction Log'!$P454+'Prediction Log'!$D454, "NA")))</f>
        <v/>
      </c>
      <c r="AC454" s="53" t="str">
        <f>IF(ISBLANK('Prediction Log'!$N454), "",ABS('Prediction Log'!$AB454))</f>
        <v/>
      </c>
      <c r="AD454" s="54" t="str">
        <f>IF(ISBLANK('Prediction Log'!$N454), "",IF('Prediction Log'!$E454&gt;0, 'Prediction Log'!$P454-'Prediction Log'!$E454, IF('Prediction Log'!$E454&lt;0, -'Prediction Log'!$P454+'Prediction Log'!$E454, "NA")))</f>
        <v/>
      </c>
      <c r="AE454" s="54" t="str">
        <f>IF(ISBLANK('Prediction Log'!$N454), "",ABS('Prediction Log'!$AD454))</f>
        <v/>
      </c>
    </row>
    <row r="455" spans="1:31" x14ac:dyDescent="0.45">
      <c r="A455" s="56" t="str">
        <f>IF(ISBLANK(Games!$B455), "",Games!A455)</f>
        <v/>
      </c>
      <c r="B455" s="56" t="str">
        <f>IF(ISBLANK(Games!$B455), "",Games!B455)</f>
        <v/>
      </c>
      <c r="C455" s="56" t="str">
        <f>IF(ISBLANK(Games!$B455), "",Games!C455)</f>
        <v/>
      </c>
      <c r="D455" s="57" t="str">
        <f>IF(ISBLANK(Games!$B455), "",Games!D455)</f>
        <v/>
      </c>
      <c r="E455" s="57" t="str">
        <f>IF(ISBLANK(Games!$B455), "",Games!E455)</f>
        <v/>
      </c>
      <c r="F455" s="45">
        <f>'Calc - Win Probability'!N455</f>
        <v>0</v>
      </c>
      <c r="G455" s="23" t="str">
        <f>Games!H455</f>
        <v/>
      </c>
      <c r="H455" s="46" t="str">
        <f>IF(ISBLANK(Games!B455), "", IF('Prediction Log'!$D455&lt;0, 'Prediction Log'!$B455, 'Prediction Log'!$C455))</f>
        <v/>
      </c>
      <c r="I455" s="47" t="str">
        <f>IF(ISBLANK(Games!$B455), "",Games!F455)</f>
        <v/>
      </c>
      <c r="J455" s="47" t="str">
        <f>IF('Prediction Log'!$F455&gt;0.5, 'Prediction Log'!$B455, IF('Prediction Log'!$F455&lt;0.5, 'Prediction Log'!$C455, "PICK"))</f>
        <v/>
      </c>
      <c r="K455" s="48" t="str">
        <f>IF(ISBLANK(Games!B455), "",IF('Prediction Log'!$J455='Prediction Log'!$B455, 'Prediction Log'!$F455, 1-'Prediction Log'!$F455))</f>
        <v/>
      </c>
      <c r="L455" s="49" t="str">
        <f>IF(ISBLANK(Games!$B455), "",Games!I455)</f>
        <v/>
      </c>
      <c r="M455" s="60" t="str">
        <f>IF(ISBLANK(Table3[[#This Row],[Home Final]]), "",IF(Table3[[#This Row],[Home Final]]&gt;Table3[[#This Row],[Away Final]],Table3[[#This Row],[Home]],Table3[[#This Row],[Away]]))</f>
        <v/>
      </c>
      <c r="N455" s="50"/>
      <c r="O455" s="50"/>
      <c r="P455" s="21" t="str">
        <f>IF(ISBLANK('Prediction Log'!$N455), "",'Prediction Log'!$O455-'Prediction Log'!$N455)</f>
        <v/>
      </c>
      <c r="Q455" s="51" t="str">
        <f>IF(ISBLANK('Prediction Log'!$N455), "",IF('Prediction Log'!$M455&lt;&gt;'Prediction Log'!$H455, "Y", IF(AND('Prediction Log'!$M455='Prediction Log'!$H455, ABS((-1*'Prediction Log'!$P455))&gt;ABS('Prediction Log'!$D455)), "Y", IF('Prediction Log'!$D455='Prediction Log'!$P455, "PUSH", "N"))))</f>
        <v/>
      </c>
      <c r="R455" s="52" t="str">
        <f>IF(ISBLANK('Prediction Log'!$N455), "",IF('Prediction Log'!$P455&lt;'Prediction Log'!$D455, "Y", IF('Prediction Log'!$P455='Prediction Log'!$D455, "PUSH", "N")))</f>
        <v/>
      </c>
      <c r="S455" s="52" t="str">
        <f>IF(ISBLANK('Prediction Log'!$N455), "",IF('Prediction Log'!$P455&lt;'Prediction Log'!$E455, "Y", IF('Prediction Log'!$P455='Prediction Log'!$E455, "PUSH", "N")))</f>
        <v/>
      </c>
      <c r="T455" s="53" t="str">
        <f>IF(ISBLANK('Prediction Log'!$N455),"",IF('Prediction Log'!$M455='Prediction Log'!$H455, "Y", "N"))</f>
        <v/>
      </c>
      <c r="U455" s="53" t="str">
        <f>Table3[[#This Row],[Home Team Covered Market]]</f>
        <v/>
      </c>
      <c r="V455" s="53" t="str">
        <f>IF(ISBLANK('Prediction Log'!$N455), "",IF(AND('Prediction Log'!$T455="Y", 'Prediction Log'!$U455="Y"), "Y", "N"))</f>
        <v/>
      </c>
      <c r="W455" s="54" t="str">
        <f>IF(ISBLANK('Prediction Log'!$N455),"",IF('Prediction Log'!$M455='Prediction Log'!$I455, "Y", "N"))</f>
        <v/>
      </c>
      <c r="X455" s="54" t="str">
        <f>IF(ISBLANK('Prediction Log'!$N455), "", IF(Table3[[#This Row],[Home Team Covered Market]]=Games!H455, "Y", "N"))</f>
        <v/>
      </c>
      <c r="Y455" s="55" t="str">
        <f>IF(ISBLANK('Prediction Log'!$N455), "",IF('Prediction Log'!$J455='Prediction Log'!$M455, "Y", "N"))</f>
        <v/>
      </c>
      <c r="Z455" s="54" t="str">
        <f>IF(ISBLANK('Prediction Log'!$N455), "",IF('Prediction Log'!$I455&lt;&gt;'Prediction Log'!$M455, "N",IF(AND('Prediction Log'!$E455&gt;0, 'Prediction Log'!$P455&gt;'Prediction Log'!$E455, 'Prediction Log'!$I455='Prediction Log'!$C455), "Y", IF(AND('Prediction Log'!$E455&lt;0, 'Prediction Log'!$P455&lt;'Prediction Log'!$E455,'Prediction Log'!$I455='Prediction Log'!$B455 ), "Y", IF('Prediction Log'!$P455='Prediction Log'!$E455, "PUSH", "N")))))</f>
        <v/>
      </c>
      <c r="AA455" s="54" t="str">
        <f>IF(ISBLANK('Prediction Log'!$N455), "",IF(AND('Prediction Log'!$W455="Y", 'Prediction Log'!$X455="Y"), "Y", "N"))</f>
        <v/>
      </c>
      <c r="AB455" s="53" t="str">
        <f>IF(ISBLANK('Prediction Log'!$N455), "",IF('Prediction Log'!$D455&gt;0, 'Prediction Log'!$P455-'Prediction Log'!$D455, IF('Prediction Log'!$D455&lt;0, -'Prediction Log'!$P455+'Prediction Log'!$D455, "NA")))</f>
        <v/>
      </c>
      <c r="AC455" s="53" t="str">
        <f>IF(ISBLANK('Prediction Log'!$N455), "",ABS('Prediction Log'!$AB455))</f>
        <v/>
      </c>
      <c r="AD455" s="54" t="str">
        <f>IF(ISBLANK('Prediction Log'!$N455), "",IF('Prediction Log'!$E455&gt;0, 'Prediction Log'!$P455-'Prediction Log'!$E455, IF('Prediction Log'!$E455&lt;0, -'Prediction Log'!$P455+'Prediction Log'!$E455, "NA")))</f>
        <v/>
      </c>
      <c r="AE455" s="54" t="str">
        <f>IF(ISBLANK('Prediction Log'!$N455), "",ABS('Prediction Log'!$AD455))</f>
        <v/>
      </c>
    </row>
    <row r="456" spans="1:31" x14ac:dyDescent="0.45">
      <c r="A456" s="43" t="str">
        <f>IF(ISBLANK(Games!$B456), "",Games!A456)</f>
        <v/>
      </c>
      <c r="B456" s="43" t="str">
        <f>IF(ISBLANK(Games!$B456), "",Games!B456)</f>
        <v/>
      </c>
      <c r="C456" s="43" t="str">
        <f>IF(ISBLANK(Games!$B456), "",Games!C456)</f>
        <v/>
      </c>
      <c r="D456" s="44" t="str">
        <f>IF(ISBLANK(Games!$B456), "",Games!D456)</f>
        <v/>
      </c>
      <c r="E456" s="44" t="str">
        <f>IF(ISBLANK(Games!$B456), "",Games!E456)</f>
        <v/>
      </c>
      <c r="F456" s="45">
        <f>'Calc - Win Probability'!N456</f>
        <v>0</v>
      </c>
      <c r="G456" s="23" t="str">
        <f>Games!H456</f>
        <v/>
      </c>
      <c r="H456" s="46" t="str">
        <f>IF(ISBLANK(Games!B456), "", IF('Prediction Log'!$D456&lt;0, 'Prediction Log'!$B456, 'Prediction Log'!$C456))</f>
        <v/>
      </c>
      <c r="I456" s="47" t="str">
        <f>IF(ISBLANK(Games!$B456), "",Games!F456)</f>
        <v/>
      </c>
      <c r="J456" s="47" t="str">
        <f>IF('Prediction Log'!$F456&gt;0.5, 'Prediction Log'!$B456, IF('Prediction Log'!$F456&lt;0.5, 'Prediction Log'!$C456, "PICK"))</f>
        <v/>
      </c>
      <c r="K456" s="48" t="str">
        <f>IF(ISBLANK(Games!B456), "",IF('Prediction Log'!$J456='Prediction Log'!$B456, 'Prediction Log'!$F456, 1-'Prediction Log'!$F456))</f>
        <v/>
      </c>
      <c r="L456" s="49" t="str">
        <f>IF(ISBLANK(Games!$B456), "",Games!I456)</f>
        <v/>
      </c>
      <c r="M456" s="60" t="str">
        <f>IF(ISBLANK(Table3[[#This Row],[Home Final]]), "",IF(Table3[[#This Row],[Home Final]]&gt;Table3[[#This Row],[Away Final]],Table3[[#This Row],[Home]],Table3[[#This Row],[Away]]))</f>
        <v/>
      </c>
      <c r="N456" s="50"/>
      <c r="O456" s="50"/>
      <c r="P456" s="21" t="str">
        <f>IF(ISBLANK('Prediction Log'!$N456), "",'Prediction Log'!$O456-'Prediction Log'!$N456)</f>
        <v/>
      </c>
      <c r="Q456" s="51" t="str">
        <f>IF(ISBLANK('Prediction Log'!$N456), "",IF('Prediction Log'!$M456&lt;&gt;'Prediction Log'!$H456, "Y", IF(AND('Prediction Log'!$M456='Prediction Log'!$H456, ABS((-1*'Prediction Log'!$P456))&gt;ABS('Prediction Log'!$D456)), "Y", IF('Prediction Log'!$D456='Prediction Log'!$P456, "PUSH", "N"))))</f>
        <v/>
      </c>
      <c r="R456" s="52" t="str">
        <f>IF(ISBLANK('Prediction Log'!$N456), "",IF('Prediction Log'!$P456&lt;'Prediction Log'!$D456, "Y", IF('Prediction Log'!$P456='Prediction Log'!$D456, "PUSH", "N")))</f>
        <v/>
      </c>
      <c r="S456" s="52" t="str">
        <f>IF(ISBLANK('Prediction Log'!$N456), "",IF('Prediction Log'!$P456&lt;'Prediction Log'!$E456, "Y", IF('Prediction Log'!$P456='Prediction Log'!$E456, "PUSH", "N")))</f>
        <v/>
      </c>
      <c r="T456" s="53" t="str">
        <f>IF(ISBLANK('Prediction Log'!$N456),"",IF('Prediction Log'!$M456='Prediction Log'!$H456, "Y", "N"))</f>
        <v/>
      </c>
      <c r="U456" s="53" t="str">
        <f>Table3[[#This Row],[Home Team Covered Market]]</f>
        <v/>
      </c>
      <c r="V456" s="53" t="str">
        <f>IF(ISBLANK('Prediction Log'!$N456), "",IF(AND('Prediction Log'!$T456="Y", 'Prediction Log'!$U456="Y"), "Y", "N"))</f>
        <v/>
      </c>
      <c r="W456" s="54" t="str">
        <f>IF(ISBLANK('Prediction Log'!$N456),"",IF('Prediction Log'!$M456='Prediction Log'!$I456, "Y", "N"))</f>
        <v/>
      </c>
      <c r="X456" s="54" t="str">
        <f>IF(ISBLANK('Prediction Log'!$N456), "", IF(Table3[[#This Row],[Home Team Covered Market]]=Games!H456, "Y", "N"))</f>
        <v/>
      </c>
      <c r="Y456" s="55" t="str">
        <f>IF(ISBLANK('Prediction Log'!$N456), "",IF('Prediction Log'!$J456='Prediction Log'!$M456, "Y", "N"))</f>
        <v/>
      </c>
      <c r="Z456" s="54" t="str">
        <f>IF(ISBLANK('Prediction Log'!$N456), "",IF('Prediction Log'!$I456&lt;&gt;'Prediction Log'!$M456, "N",IF(AND('Prediction Log'!$E456&gt;0, 'Prediction Log'!$P456&gt;'Prediction Log'!$E456, 'Prediction Log'!$I456='Prediction Log'!$C456), "Y", IF(AND('Prediction Log'!$E456&lt;0, 'Prediction Log'!$P456&lt;'Prediction Log'!$E456,'Prediction Log'!$I456='Prediction Log'!$B456 ), "Y", IF('Prediction Log'!$P456='Prediction Log'!$E456, "PUSH", "N")))))</f>
        <v/>
      </c>
      <c r="AA456" s="54" t="str">
        <f>IF(ISBLANK('Prediction Log'!$N456), "",IF(AND('Prediction Log'!$W456="Y", 'Prediction Log'!$X456="Y"), "Y", "N"))</f>
        <v/>
      </c>
      <c r="AB456" s="53" t="str">
        <f>IF(ISBLANK('Prediction Log'!$N456), "",IF('Prediction Log'!$D456&gt;0, 'Prediction Log'!$P456-'Prediction Log'!$D456, IF('Prediction Log'!$D456&lt;0, -'Prediction Log'!$P456+'Prediction Log'!$D456, "NA")))</f>
        <v/>
      </c>
      <c r="AC456" s="53" t="str">
        <f>IF(ISBLANK('Prediction Log'!$N456), "",ABS('Prediction Log'!$AB456))</f>
        <v/>
      </c>
      <c r="AD456" s="54" t="str">
        <f>IF(ISBLANK('Prediction Log'!$N456), "",IF('Prediction Log'!$E456&gt;0, 'Prediction Log'!$P456-'Prediction Log'!$E456, IF('Prediction Log'!$E456&lt;0, -'Prediction Log'!$P456+'Prediction Log'!$E456, "NA")))</f>
        <v/>
      </c>
      <c r="AE456" s="54" t="str">
        <f>IF(ISBLANK('Prediction Log'!$N456), "",ABS('Prediction Log'!$AD456))</f>
        <v/>
      </c>
    </row>
    <row r="457" spans="1:31" x14ac:dyDescent="0.45">
      <c r="A457" s="56" t="str">
        <f>IF(ISBLANK(Games!$B457), "",Games!A457)</f>
        <v/>
      </c>
      <c r="B457" s="56" t="str">
        <f>IF(ISBLANK(Games!$B457), "",Games!B457)</f>
        <v/>
      </c>
      <c r="C457" s="56" t="str">
        <f>IF(ISBLANK(Games!$B457), "",Games!C457)</f>
        <v/>
      </c>
      <c r="D457" s="57" t="str">
        <f>IF(ISBLANK(Games!$B457), "",Games!D457)</f>
        <v/>
      </c>
      <c r="E457" s="57" t="str">
        <f>IF(ISBLANK(Games!$B457), "",Games!E457)</f>
        <v/>
      </c>
      <c r="F457" s="45">
        <f>'Calc - Win Probability'!N457</f>
        <v>0</v>
      </c>
      <c r="G457" s="23" t="str">
        <f>Games!H457</f>
        <v/>
      </c>
      <c r="H457" s="46" t="str">
        <f>IF(ISBLANK(Games!B457), "", IF('Prediction Log'!$D457&lt;0, 'Prediction Log'!$B457, 'Prediction Log'!$C457))</f>
        <v/>
      </c>
      <c r="I457" s="47" t="str">
        <f>IF(ISBLANK(Games!$B457), "",Games!F457)</f>
        <v/>
      </c>
      <c r="J457" s="47" t="str">
        <f>IF('Prediction Log'!$F457&gt;0.5, 'Prediction Log'!$B457, IF('Prediction Log'!$F457&lt;0.5, 'Prediction Log'!$C457, "PICK"))</f>
        <v/>
      </c>
      <c r="K457" s="48" t="str">
        <f>IF(ISBLANK(Games!B457), "",IF('Prediction Log'!$J457='Prediction Log'!$B457, 'Prediction Log'!$F457, 1-'Prediction Log'!$F457))</f>
        <v/>
      </c>
      <c r="L457" s="49" t="str">
        <f>IF(ISBLANK(Games!$B457), "",Games!I457)</f>
        <v/>
      </c>
      <c r="M457" s="60" t="str">
        <f>IF(ISBLANK(Table3[[#This Row],[Home Final]]), "",IF(Table3[[#This Row],[Home Final]]&gt;Table3[[#This Row],[Away Final]],Table3[[#This Row],[Home]],Table3[[#This Row],[Away]]))</f>
        <v/>
      </c>
      <c r="N457" s="50"/>
      <c r="O457" s="50"/>
      <c r="P457" s="21" t="str">
        <f>IF(ISBLANK('Prediction Log'!$N457), "",'Prediction Log'!$O457-'Prediction Log'!$N457)</f>
        <v/>
      </c>
      <c r="Q457" s="51" t="str">
        <f>IF(ISBLANK('Prediction Log'!$N457), "",IF('Prediction Log'!$M457&lt;&gt;'Prediction Log'!$H457, "Y", IF(AND('Prediction Log'!$M457='Prediction Log'!$H457, ABS((-1*'Prediction Log'!$P457))&gt;ABS('Prediction Log'!$D457)), "Y", IF('Prediction Log'!$D457='Prediction Log'!$P457, "PUSH", "N"))))</f>
        <v/>
      </c>
      <c r="R457" s="52" t="str">
        <f>IF(ISBLANK('Prediction Log'!$N457), "",IF('Prediction Log'!$P457&lt;'Prediction Log'!$D457, "Y", IF('Prediction Log'!$P457='Prediction Log'!$D457, "PUSH", "N")))</f>
        <v/>
      </c>
      <c r="S457" s="52" t="str">
        <f>IF(ISBLANK('Prediction Log'!$N457), "",IF('Prediction Log'!$P457&lt;'Prediction Log'!$E457, "Y", IF('Prediction Log'!$P457='Prediction Log'!$E457, "PUSH", "N")))</f>
        <v/>
      </c>
      <c r="T457" s="53" t="str">
        <f>IF(ISBLANK('Prediction Log'!$N457),"",IF('Prediction Log'!$M457='Prediction Log'!$H457, "Y", "N"))</f>
        <v/>
      </c>
      <c r="U457" s="53" t="str">
        <f>Table3[[#This Row],[Home Team Covered Market]]</f>
        <v/>
      </c>
      <c r="V457" s="53" t="str">
        <f>IF(ISBLANK('Prediction Log'!$N457), "",IF(AND('Prediction Log'!$T457="Y", 'Prediction Log'!$U457="Y"), "Y", "N"))</f>
        <v/>
      </c>
      <c r="W457" s="54" t="str">
        <f>IF(ISBLANK('Prediction Log'!$N457),"",IF('Prediction Log'!$M457='Prediction Log'!$I457, "Y", "N"))</f>
        <v/>
      </c>
      <c r="X457" s="54" t="str">
        <f>IF(ISBLANK('Prediction Log'!$N457), "", IF(Table3[[#This Row],[Home Team Covered Market]]=Games!H457, "Y", "N"))</f>
        <v/>
      </c>
      <c r="Y457" s="55" t="str">
        <f>IF(ISBLANK('Prediction Log'!$N457), "",IF('Prediction Log'!$J457='Prediction Log'!$M457, "Y", "N"))</f>
        <v/>
      </c>
      <c r="Z457" s="54" t="str">
        <f>IF(ISBLANK('Prediction Log'!$N457), "",IF('Prediction Log'!$I457&lt;&gt;'Prediction Log'!$M457, "N",IF(AND('Prediction Log'!$E457&gt;0, 'Prediction Log'!$P457&gt;'Prediction Log'!$E457, 'Prediction Log'!$I457='Prediction Log'!$C457), "Y", IF(AND('Prediction Log'!$E457&lt;0, 'Prediction Log'!$P457&lt;'Prediction Log'!$E457,'Prediction Log'!$I457='Prediction Log'!$B457 ), "Y", IF('Prediction Log'!$P457='Prediction Log'!$E457, "PUSH", "N")))))</f>
        <v/>
      </c>
      <c r="AA457" s="54" t="str">
        <f>IF(ISBLANK('Prediction Log'!$N457), "",IF(AND('Prediction Log'!$W457="Y", 'Prediction Log'!$X457="Y"), "Y", "N"))</f>
        <v/>
      </c>
      <c r="AB457" s="53" t="str">
        <f>IF(ISBLANK('Prediction Log'!$N457), "",IF('Prediction Log'!$D457&gt;0, 'Prediction Log'!$P457-'Prediction Log'!$D457, IF('Prediction Log'!$D457&lt;0, -'Prediction Log'!$P457+'Prediction Log'!$D457, "NA")))</f>
        <v/>
      </c>
      <c r="AC457" s="53" t="str">
        <f>IF(ISBLANK('Prediction Log'!$N457), "",ABS('Prediction Log'!$AB457))</f>
        <v/>
      </c>
      <c r="AD457" s="54" t="str">
        <f>IF(ISBLANK('Prediction Log'!$N457), "",IF('Prediction Log'!$E457&gt;0, 'Prediction Log'!$P457-'Prediction Log'!$E457, IF('Prediction Log'!$E457&lt;0, -'Prediction Log'!$P457+'Prediction Log'!$E457, "NA")))</f>
        <v/>
      </c>
      <c r="AE457" s="54" t="str">
        <f>IF(ISBLANK('Prediction Log'!$N457), "",ABS('Prediction Log'!$AD457))</f>
        <v/>
      </c>
    </row>
    <row r="458" spans="1:31" x14ac:dyDescent="0.45">
      <c r="A458" s="43" t="str">
        <f>IF(ISBLANK(Games!$B458), "",Games!A458)</f>
        <v/>
      </c>
      <c r="B458" s="43" t="str">
        <f>IF(ISBLANK(Games!$B458), "",Games!B458)</f>
        <v/>
      </c>
      <c r="C458" s="43" t="str">
        <f>IF(ISBLANK(Games!$B458), "",Games!C458)</f>
        <v/>
      </c>
      <c r="D458" s="44" t="str">
        <f>IF(ISBLANK(Games!$B458), "",Games!D458)</f>
        <v/>
      </c>
      <c r="E458" s="44" t="str">
        <f>IF(ISBLANK(Games!$B458), "",Games!E458)</f>
        <v/>
      </c>
      <c r="F458" s="45">
        <f>'Calc - Win Probability'!N458</f>
        <v>0</v>
      </c>
      <c r="G458" s="23" t="str">
        <f>Games!H458</f>
        <v/>
      </c>
      <c r="H458" s="46" t="str">
        <f>IF(ISBLANK(Games!B458), "", IF('Prediction Log'!$D458&lt;0, 'Prediction Log'!$B458, 'Prediction Log'!$C458))</f>
        <v/>
      </c>
      <c r="I458" s="47" t="str">
        <f>IF(ISBLANK(Games!$B458), "",Games!F458)</f>
        <v/>
      </c>
      <c r="J458" s="47" t="str">
        <f>IF('Prediction Log'!$F458&gt;0.5, 'Prediction Log'!$B458, IF('Prediction Log'!$F458&lt;0.5, 'Prediction Log'!$C458, "PICK"))</f>
        <v/>
      </c>
      <c r="K458" s="48" t="str">
        <f>IF(ISBLANK(Games!B458), "",IF('Prediction Log'!$J458='Prediction Log'!$B458, 'Prediction Log'!$F458, 1-'Prediction Log'!$F458))</f>
        <v/>
      </c>
      <c r="L458" s="49" t="str">
        <f>IF(ISBLANK(Games!$B458), "",Games!I458)</f>
        <v/>
      </c>
      <c r="M458" s="60" t="str">
        <f>IF(ISBLANK(Table3[[#This Row],[Home Final]]), "",IF(Table3[[#This Row],[Home Final]]&gt;Table3[[#This Row],[Away Final]],Table3[[#This Row],[Home]],Table3[[#This Row],[Away]]))</f>
        <v/>
      </c>
      <c r="N458" s="50"/>
      <c r="O458" s="50"/>
      <c r="P458" s="21" t="str">
        <f>IF(ISBLANK('Prediction Log'!$N458), "",'Prediction Log'!$O458-'Prediction Log'!$N458)</f>
        <v/>
      </c>
      <c r="Q458" s="51" t="str">
        <f>IF(ISBLANK('Prediction Log'!$N458), "",IF('Prediction Log'!$M458&lt;&gt;'Prediction Log'!$H458, "Y", IF(AND('Prediction Log'!$M458='Prediction Log'!$H458, ABS((-1*'Prediction Log'!$P458))&gt;ABS('Prediction Log'!$D458)), "Y", IF('Prediction Log'!$D458='Prediction Log'!$P458, "PUSH", "N"))))</f>
        <v/>
      </c>
      <c r="R458" s="52" t="str">
        <f>IF(ISBLANK('Prediction Log'!$N458), "",IF('Prediction Log'!$P458&lt;'Prediction Log'!$D458, "Y", IF('Prediction Log'!$P458='Prediction Log'!$D458, "PUSH", "N")))</f>
        <v/>
      </c>
      <c r="S458" s="52" t="str">
        <f>IF(ISBLANK('Prediction Log'!$N458), "",IF('Prediction Log'!$P458&lt;'Prediction Log'!$E458, "Y", IF('Prediction Log'!$P458='Prediction Log'!$E458, "PUSH", "N")))</f>
        <v/>
      </c>
      <c r="T458" s="53" t="str">
        <f>IF(ISBLANK('Prediction Log'!$N458),"",IF('Prediction Log'!$M458='Prediction Log'!$H458, "Y", "N"))</f>
        <v/>
      </c>
      <c r="U458" s="53" t="str">
        <f>Table3[[#This Row],[Home Team Covered Market]]</f>
        <v/>
      </c>
      <c r="V458" s="53" t="str">
        <f>IF(ISBLANK('Prediction Log'!$N458), "",IF(AND('Prediction Log'!$T458="Y", 'Prediction Log'!$U458="Y"), "Y", "N"))</f>
        <v/>
      </c>
      <c r="W458" s="54" t="str">
        <f>IF(ISBLANK('Prediction Log'!$N458),"",IF('Prediction Log'!$M458='Prediction Log'!$I458, "Y", "N"))</f>
        <v/>
      </c>
      <c r="X458" s="54" t="str">
        <f>IF(ISBLANK('Prediction Log'!$N458), "", IF(Table3[[#This Row],[Home Team Covered Market]]=Games!H458, "Y", "N"))</f>
        <v/>
      </c>
      <c r="Y458" s="55" t="str">
        <f>IF(ISBLANK('Prediction Log'!$N458), "",IF('Prediction Log'!$J458='Prediction Log'!$M458, "Y", "N"))</f>
        <v/>
      </c>
      <c r="Z458" s="54" t="str">
        <f>IF(ISBLANK('Prediction Log'!$N458), "",IF('Prediction Log'!$I458&lt;&gt;'Prediction Log'!$M458, "N",IF(AND('Prediction Log'!$E458&gt;0, 'Prediction Log'!$P458&gt;'Prediction Log'!$E458, 'Prediction Log'!$I458='Prediction Log'!$C458), "Y", IF(AND('Prediction Log'!$E458&lt;0, 'Prediction Log'!$P458&lt;'Prediction Log'!$E458,'Prediction Log'!$I458='Prediction Log'!$B458 ), "Y", IF('Prediction Log'!$P458='Prediction Log'!$E458, "PUSH", "N")))))</f>
        <v/>
      </c>
      <c r="AA458" s="54" t="str">
        <f>IF(ISBLANK('Prediction Log'!$N458), "",IF(AND('Prediction Log'!$W458="Y", 'Prediction Log'!$X458="Y"), "Y", "N"))</f>
        <v/>
      </c>
      <c r="AB458" s="53" t="str">
        <f>IF(ISBLANK('Prediction Log'!$N458), "",IF('Prediction Log'!$D458&gt;0, 'Prediction Log'!$P458-'Prediction Log'!$D458, IF('Prediction Log'!$D458&lt;0, -'Prediction Log'!$P458+'Prediction Log'!$D458, "NA")))</f>
        <v/>
      </c>
      <c r="AC458" s="53" t="str">
        <f>IF(ISBLANK('Prediction Log'!$N458), "",ABS('Prediction Log'!$AB458))</f>
        <v/>
      </c>
      <c r="AD458" s="54" t="str">
        <f>IF(ISBLANK('Prediction Log'!$N458), "",IF('Prediction Log'!$E458&gt;0, 'Prediction Log'!$P458-'Prediction Log'!$E458, IF('Prediction Log'!$E458&lt;0, -'Prediction Log'!$P458+'Prediction Log'!$E458, "NA")))</f>
        <v/>
      </c>
      <c r="AE458" s="54" t="str">
        <f>IF(ISBLANK('Prediction Log'!$N458), "",ABS('Prediction Log'!$AD458))</f>
        <v/>
      </c>
    </row>
    <row r="459" spans="1:31" x14ac:dyDescent="0.45">
      <c r="A459" s="56" t="str">
        <f>IF(ISBLANK(Games!$B459), "",Games!A459)</f>
        <v/>
      </c>
      <c r="B459" s="56" t="str">
        <f>IF(ISBLANK(Games!$B459), "",Games!B459)</f>
        <v/>
      </c>
      <c r="C459" s="56" t="str">
        <f>IF(ISBLANK(Games!$B459), "",Games!C459)</f>
        <v/>
      </c>
      <c r="D459" s="57" t="str">
        <f>IF(ISBLANK(Games!$B459), "",Games!D459)</f>
        <v/>
      </c>
      <c r="E459" s="57" t="str">
        <f>IF(ISBLANK(Games!$B459), "",Games!E459)</f>
        <v/>
      </c>
      <c r="F459" s="45">
        <f>'Calc - Win Probability'!N459</f>
        <v>0</v>
      </c>
      <c r="G459" s="23" t="str">
        <f>Games!H459</f>
        <v/>
      </c>
      <c r="H459" s="46" t="str">
        <f>IF(ISBLANK(Games!B459), "", IF('Prediction Log'!$D459&lt;0, 'Prediction Log'!$B459, 'Prediction Log'!$C459))</f>
        <v/>
      </c>
      <c r="I459" s="47" t="str">
        <f>IF(ISBLANK(Games!$B459), "",Games!F459)</f>
        <v/>
      </c>
      <c r="J459" s="47" t="str">
        <f>IF('Prediction Log'!$F459&gt;0.5, 'Prediction Log'!$B459, IF('Prediction Log'!$F459&lt;0.5, 'Prediction Log'!$C459, "PICK"))</f>
        <v/>
      </c>
      <c r="K459" s="48" t="str">
        <f>IF(ISBLANK(Games!B459), "",IF('Prediction Log'!$J459='Prediction Log'!$B459, 'Prediction Log'!$F459, 1-'Prediction Log'!$F459))</f>
        <v/>
      </c>
      <c r="L459" s="49" t="str">
        <f>IF(ISBLANK(Games!$B459), "",Games!I459)</f>
        <v/>
      </c>
      <c r="M459" s="60" t="str">
        <f>IF(ISBLANK(Table3[[#This Row],[Home Final]]), "",IF(Table3[[#This Row],[Home Final]]&gt;Table3[[#This Row],[Away Final]],Table3[[#This Row],[Home]],Table3[[#This Row],[Away]]))</f>
        <v/>
      </c>
      <c r="N459" s="50"/>
      <c r="O459" s="50"/>
      <c r="P459" s="21" t="str">
        <f>IF(ISBLANK('Prediction Log'!$N459), "",'Prediction Log'!$O459-'Prediction Log'!$N459)</f>
        <v/>
      </c>
      <c r="Q459" s="51" t="str">
        <f>IF(ISBLANK('Prediction Log'!$N459), "",IF('Prediction Log'!$M459&lt;&gt;'Prediction Log'!$H459, "Y", IF(AND('Prediction Log'!$M459='Prediction Log'!$H459, ABS((-1*'Prediction Log'!$P459))&gt;ABS('Prediction Log'!$D459)), "Y", IF('Prediction Log'!$D459='Prediction Log'!$P459, "PUSH", "N"))))</f>
        <v/>
      </c>
      <c r="R459" s="52" t="str">
        <f>IF(ISBLANK('Prediction Log'!$N459), "",IF('Prediction Log'!$P459&lt;'Prediction Log'!$D459, "Y", IF('Prediction Log'!$P459='Prediction Log'!$D459, "PUSH", "N")))</f>
        <v/>
      </c>
      <c r="S459" s="52" t="str">
        <f>IF(ISBLANK('Prediction Log'!$N459), "",IF('Prediction Log'!$P459&lt;'Prediction Log'!$E459, "Y", IF('Prediction Log'!$P459='Prediction Log'!$E459, "PUSH", "N")))</f>
        <v/>
      </c>
      <c r="T459" s="53" t="str">
        <f>IF(ISBLANK('Prediction Log'!$N459),"",IF('Prediction Log'!$M459='Prediction Log'!$H459, "Y", "N"))</f>
        <v/>
      </c>
      <c r="U459" s="53" t="str">
        <f>Table3[[#This Row],[Home Team Covered Market]]</f>
        <v/>
      </c>
      <c r="V459" s="53" t="str">
        <f>IF(ISBLANK('Prediction Log'!$N459), "",IF(AND('Prediction Log'!$T459="Y", 'Prediction Log'!$U459="Y"), "Y", "N"))</f>
        <v/>
      </c>
      <c r="W459" s="54" t="str">
        <f>IF(ISBLANK('Prediction Log'!$N459),"",IF('Prediction Log'!$M459='Prediction Log'!$I459, "Y", "N"))</f>
        <v/>
      </c>
      <c r="X459" s="54" t="str">
        <f>IF(ISBLANK('Prediction Log'!$N459), "", IF(Table3[[#This Row],[Home Team Covered Market]]=Games!H459, "Y", "N"))</f>
        <v/>
      </c>
      <c r="Y459" s="55" t="str">
        <f>IF(ISBLANK('Prediction Log'!$N459), "",IF('Prediction Log'!$J459='Prediction Log'!$M459, "Y", "N"))</f>
        <v/>
      </c>
      <c r="Z459" s="54" t="str">
        <f>IF(ISBLANK('Prediction Log'!$N459), "",IF('Prediction Log'!$I459&lt;&gt;'Prediction Log'!$M459, "N",IF(AND('Prediction Log'!$E459&gt;0, 'Prediction Log'!$P459&gt;'Prediction Log'!$E459, 'Prediction Log'!$I459='Prediction Log'!$C459), "Y", IF(AND('Prediction Log'!$E459&lt;0, 'Prediction Log'!$P459&lt;'Prediction Log'!$E459,'Prediction Log'!$I459='Prediction Log'!$B459 ), "Y", IF('Prediction Log'!$P459='Prediction Log'!$E459, "PUSH", "N")))))</f>
        <v/>
      </c>
      <c r="AA459" s="54" t="str">
        <f>IF(ISBLANK('Prediction Log'!$N459), "",IF(AND('Prediction Log'!$W459="Y", 'Prediction Log'!$X459="Y"), "Y", "N"))</f>
        <v/>
      </c>
      <c r="AB459" s="53" t="str">
        <f>IF(ISBLANK('Prediction Log'!$N459), "",IF('Prediction Log'!$D459&gt;0, 'Prediction Log'!$P459-'Prediction Log'!$D459, IF('Prediction Log'!$D459&lt;0, -'Prediction Log'!$P459+'Prediction Log'!$D459, "NA")))</f>
        <v/>
      </c>
      <c r="AC459" s="53" t="str">
        <f>IF(ISBLANK('Prediction Log'!$N459), "",ABS('Prediction Log'!$AB459))</f>
        <v/>
      </c>
      <c r="AD459" s="54" t="str">
        <f>IF(ISBLANK('Prediction Log'!$N459), "",IF('Prediction Log'!$E459&gt;0, 'Prediction Log'!$P459-'Prediction Log'!$E459, IF('Prediction Log'!$E459&lt;0, -'Prediction Log'!$P459+'Prediction Log'!$E459, "NA")))</f>
        <v/>
      </c>
      <c r="AE459" s="54" t="str">
        <f>IF(ISBLANK('Prediction Log'!$N459), "",ABS('Prediction Log'!$AD459))</f>
        <v/>
      </c>
    </row>
    <row r="460" spans="1:31" x14ac:dyDescent="0.45">
      <c r="A460" s="43" t="str">
        <f>IF(ISBLANK(Games!$B460), "",Games!A460)</f>
        <v/>
      </c>
      <c r="B460" s="43" t="str">
        <f>IF(ISBLANK(Games!$B460), "",Games!B460)</f>
        <v/>
      </c>
      <c r="C460" s="43" t="str">
        <f>IF(ISBLANK(Games!$B460), "",Games!C460)</f>
        <v/>
      </c>
      <c r="D460" s="44" t="str">
        <f>IF(ISBLANK(Games!$B460), "",Games!D460)</f>
        <v/>
      </c>
      <c r="E460" s="44" t="str">
        <f>IF(ISBLANK(Games!$B460), "",Games!E460)</f>
        <v/>
      </c>
      <c r="F460" s="45">
        <f>'Calc - Win Probability'!N460</f>
        <v>0</v>
      </c>
      <c r="G460" s="23" t="str">
        <f>Games!H460</f>
        <v/>
      </c>
      <c r="H460" s="46" t="str">
        <f>IF(ISBLANK(Games!B460), "", IF('Prediction Log'!$D460&lt;0, 'Prediction Log'!$B460, 'Prediction Log'!$C460))</f>
        <v/>
      </c>
      <c r="I460" s="47" t="str">
        <f>IF(ISBLANK(Games!$B460), "",Games!F460)</f>
        <v/>
      </c>
      <c r="J460" s="47" t="str">
        <f>IF('Prediction Log'!$F460&gt;0.5, 'Prediction Log'!$B460, IF('Prediction Log'!$F460&lt;0.5, 'Prediction Log'!$C460, "PICK"))</f>
        <v/>
      </c>
      <c r="K460" s="48" t="str">
        <f>IF(ISBLANK(Games!B460), "",IF('Prediction Log'!$J460='Prediction Log'!$B460, 'Prediction Log'!$F460, 1-'Prediction Log'!$F460))</f>
        <v/>
      </c>
      <c r="L460" s="49" t="str">
        <f>IF(ISBLANK(Games!$B460), "",Games!I460)</f>
        <v/>
      </c>
      <c r="M460" s="60" t="str">
        <f>IF(ISBLANK(Table3[[#This Row],[Home Final]]), "",IF(Table3[[#This Row],[Home Final]]&gt;Table3[[#This Row],[Away Final]],Table3[[#This Row],[Home]],Table3[[#This Row],[Away]]))</f>
        <v/>
      </c>
      <c r="N460" s="50"/>
      <c r="O460" s="50"/>
      <c r="P460" s="21" t="str">
        <f>IF(ISBLANK('Prediction Log'!$N460), "",'Prediction Log'!$O460-'Prediction Log'!$N460)</f>
        <v/>
      </c>
      <c r="Q460" s="51" t="str">
        <f>IF(ISBLANK('Prediction Log'!$N460), "",IF('Prediction Log'!$M460&lt;&gt;'Prediction Log'!$H460, "Y", IF(AND('Prediction Log'!$M460='Prediction Log'!$H460, ABS((-1*'Prediction Log'!$P460))&gt;ABS('Prediction Log'!$D460)), "Y", IF('Prediction Log'!$D460='Prediction Log'!$P460, "PUSH", "N"))))</f>
        <v/>
      </c>
      <c r="R460" s="52" t="str">
        <f>IF(ISBLANK('Prediction Log'!$N460), "",IF('Prediction Log'!$P460&lt;'Prediction Log'!$D460, "Y", IF('Prediction Log'!$P460='Prediction Log'!$D460, "PUSH", "N")))</f>
        <v/>
      </c>
      <c r="S460" s="52" t="str">
        <f>IF(ISBLANK('Prediction Log'!$N460), "",IF('Prediction Log'!$P460&lt;'Prediction Log'!$E460, "Y", IF('Prediction Log'!$P460='Prediction Log'!$E460, "PUSH", "N")))</f>
        <v/>
      </c>
      <c r="T460" s="53" t="str">
        <f>IF(ISBLANK('Prediction Log'!$N460),"",IF('Prediction Log'!$M460='Prediction Log'!$H460, "Y", "N"))</f>
        <v/>
      </c>
      <c r="U460" s="53" t="str">
        <f>Table3[[#This Row],[Home Team Covered Market]]</f>
        <v/>
      </c>
      <c r="V460" s="53" t="str">
        <f>IF(ISBLANK('Prediction Log'!$N460), "",IF(AND('Prediction Log'!$T460="Y", 'Prediction Log'!$U460="Y"), "Y", "N"))</f>
        <v/>
      </c>
      <c r="W460" s="54" t="str">
        <f>IF(ISBLANK('Prediction Log'!$N460),"",IF('Prediction Log'!$M460='Prediction Log'!$I460, "Y", "N"))</f>
        <v/>
      </c>
      <c r="X460" s="54" t="str">
        <f>IF(ISBLANK('Prediction Log'!$N460), "", IF(Table3[[#This Row],[Home Team Covered Market]]=Games!H460, "Y", "N"))</f>
        <v/>
      </c>
      <c r="Y460" s="55" t="str">
        <f>IF(ISBLANK('Prediction Log'!$N460), "",IF('Prediction Log'!$J460='Prediction Log'!$M460, "Y", "N"))</f>
        <v/>
      </c>
      <c r="Z460" s="54" t="str">
        <f>IF(ISBLANK('Prediction Log'!$N460), "",IF('Prediction Log'!$I460&lt;&gt;'Prediction Log'!$M460, "N",IF(AND('Prediction Log'!$E460&gt;0, 'Prediction Log'!$P460&gt;'Prediction Log'!$E460, 'Prediction Log'!$I460='Prediction Log'!$C460), "Y", IF(AND('Prediction Log'!$E460&lt;0, 'Prediction Log'!$P460&lt;'Prediction Log'!$E460,'Prediction Log'!$I460='Prediction Log'!$B460 ), "Y", IF('Prediction Log'!$P460='Prediction Log'!$E460, "PUSH", "N")))))</f>
        <v/>
      </c>
      <c r="AA460" s="54" t="str">
        <f>IF(ISBLANK('Prediction Log'!$N460), "",IF(AND('Prediction Log'!$W460="Y", 'Prediction Log'!$X460="Y"), "Y", "N"))</f>
        <v/>
      </c>
      <c r="AB460" s="53" t="str">
        <f>IF(ISBLANK('Prediction Log'!$N460), "",IF('Prediction Log'!$D460&gt;0, 'Prediction Log'!$P460-'Prediction Log'!$D460, IF('Prediction Log'!$D460&lt;0, -'Prediction Log'!$P460+'Prediction Log'!$D460, "NA")))</f>
        <v/>
      </c>
      <c r="AC460" s="53" t="str">
        <f>IF(ISBLANK('Prediction Log'!$N460), "",ABS('Prediction Log'!$AB460))</f>
        <v/>
      </c>
      <c r="AD460" s="54" t="str">
        <f>IF(ISBLANK('Prediction Log'!$N460), "",IF('Prediction Log'!$E460&gt;0, 'Prediction Log'!$P460-'Prediction Log'!$E460, IF('Prediction Log'!$E460&lt;0, -'Prediction Log'!$P460+'Prediction Log'!$E460, "NA")))</f>
        <v/>
      </c>
      <c r="AE460" s="54" t="str">
        <f>IF(ISBLANK('Prediction Log'!$N460), "",ABS('Prediction Log'!$AD460))</f>
        <v/>
      </c>
    </row>
    <row r="461" spans="1:31" x14ac:dyDescent="0.45">
      <c r="A461" s="56" t="str">
        <f>IF(ISBLANK(Games!$B461), "",Games!A461)</f>
        <v/>
      </c>
      <c r="B461" s="56" t="str">
        <f>IF(ISBLANK(Games!$B461), "",Games!B461)</f>
        <v/>
      </c>
      <c r="C461" s="56" t="str">
        <f>IF(ISBLANK(Games!$B461), "",Games!C461)</f>
        <v/>
      </c>
      <c r="D461" s="57" t="str">
        <f>IF(ISBLANK(Games!$B461), "",Games!D461)</f>
        <v/>
      </c>
      <c r="E461" s="57" t="str">
        <f>IF(ISBLANK(Games!$B461), "",Games!E461)</f>
        <v/>
      </c>
      <c r="F461" s="45">
        <f>'Calc - Win Probability'!N461</f>
        <v>0</v>
      </c>
      <c r="G461" s="23" t="str">
        <f>Games!H461</f>
        <v/>
      </c>
      <c r="H461" s="46" t="str">
        <f>IF(ISBLANK(Games!B461), "", IF('Prediction Log'!$D461&lt;0, 'Prediction Log'!$B461, 'Prediction Log'!$C461))</f>
        <v/>
      </c>
      <c r="I461" s="47" t="str">
        <f>IF(ISBLANK(Games!$B461), "",Games!F461)</f>
        <v/>
      </c>
      <c r="J461" s="47" t="str">
        <f>IF('Prediction Log'!$F461&gt;0.5, 'Prediction Log'!$B461, IF('Prediction Log'!$F461&lt;0.5, 'Prediction Log'!$C461, "PICK"))</f>
        <v/>
      </c>
      <c r="K461" s="48" t="str">
        <f>IF(ISBLANK(Games!B461), "",IF('Prediction Log'!$J461='Prediction Log'!$B461, 'Prediction Log'!$F461, 1-'Prediction Log'!$F461))</f>
        <v/>
      </c>
      <c r="L461" s="49" t="str">
        <f>IF(ISBLANK(Games!$B461), "",Games!I461)</f>
        <v/>
      </c>
      <c r="M461" s="60" t="str">
        <f>IF(ISBLANK(Table3[[#This Row],[Home Final]]), "",IF(Table3[[#This Row],[Home Final]]&gt;Table3[[#This Row],[Away Final]],Table3[[#This Row],[Home]],Table3[[#This Row],[Away]]))</f>
        <v/>
      </c>
      <c r="N461" s="50"/>
      <c r="O461" s="50"/>
      <c r="P461" s="21" t="str">
        <f>IF(ISBLANK('Prediction Log'!$N461), "",'Prediction Log'!$O461-'Prediction Log'!$N461)</f>
        <v/>
      </c>
      <c r="Q461" s="51" t="str">
        <f>IF(ISBLANK('Prediction Log'!$N461), "",IF('Prediction Log'!$M461&lt;&gt;'Prediction Log'!$H461, "Y", IF(AND('Prediction Log'!$M461='Prediction Log'!$H461, ABS((-1*'Prediction Log'!$P461))&gt;ABS('Prediction Log'!$D461)), "Y", IF('Prediction Log'!$D461='Prediction Log'!$P461, "PUSH", "N"))))</f>
        <v/>
      </c>
      <c r="R461" s="52" t="str">
        <f>IF(ISBLANK('Prediction Log'!$N461), "",IF('Prediction Log'!$P461&lt;'Prediction Log'!$D461, "Y", IF('Prediction Log'!$P461='Prediction Log'!$D461, "PUSH", "N")))</f>
        <v/>
      </c>
      <c r="S461" s="52" t="str">
        <f>IF(ISBLANK('Prediction Log'!$N461), "",IF('Prediction Log'!$P461&lt;'Prediction Log'!$E461, "Y", IF('Prediction Log'!$P461='Prediction Log'!$E461, "PUSH", "N")))</f>
        <v/>
      </c>
      <c r="T461" s="53" t="str">
        <f>IF(ISBLANK('Prediction Log'!$N461),"",IF('Prediction Log'!$M461='Prediction Log'!$H461, "Y", "N"))</f>
        <v/>
      </c>
      <c r="U461" s="53" t="str">
        <f>Table3[[#This Row],[Home Team Covered Market]]</f>
        <v/>
      </c>
      <c r="V461" s="53" t="str">
        <f>IF(ISBLANK('Prediction Log'!$N461), "",IF(AND('Prediction Log'!$T461="Y", 'Prediction Log'!$U461="Y"), "Y", "N"))</f>
        <v/>
      </c>
      <c r="W461" s="54" t="str">
        <f>IF(ISBLANK('Prediction Log'!$N461),"",IF('Prediction Log'!$M461='Prediction Log'!$I461, "Y", "N"))</f>
        <v/>
      </c>
      <c r="X461" s="54" t="str">
        <f>IF(ISBLANK('Prediction Log'!$N461), "", IF(Table3[[#This Row],[Home Team Covered Market]]=Games!H461, "Y", "N"))</f>
        <v/>
      </c>
      <c r="Y461" s="55" t="str">
        <f>IF(ISBLANK('Prediction Log'!$N461), "",IF('Prediction Log'!$J461='Prediction Log'!$M461, "Y", "N"))</f>
        <v/>
      </c>
      <c r="Z461" s="54" t="str">
        <f>IF(ISBLANK('Prediction Log'!$N461), "",IF('Prediction Log'!$I461&lt;&gt;'Prediction Log'!$M461, "N",IF(AND('Prediction Log'!$E461&gt;0, 'Prediction Log'!$P461&gt;'Prediction Log'!$E461, 'Prediction Log'!$I461='Prediction Log'!$C461), "Y", IF(AND('Prediction Log'!$E461&lt;0, 'Prediction Log'!$P461&lt;'Prediction Log'!$E461,'Prediction Log'!$I461='Prediction Log'!$B461 ), "Y", IF('Prediction Log'!$P461='Prediction Log'!$E461, "PUSH", "N")))))</f>
        <v/>
      </c>
      <c r="AA461" s="54" t="str">
        <f>IF(ISBLANK('Prediction Log'!$N461), "",IF(AND('Prediction Log'!$W461="Y", 'Prediction Log'!$X461="Y"), "Y", "N"))</f>
        <v/>
      </c>
      <c r="AB461" s="53" t="str">
        <f>IF(ISBLANK('Prediction Log'!$N461), "",IF('Prediction Log'!$D461&gt;0, 'Prediction Log'!$P461-'Prediction Log'!$D461, IF('Prediction Log'!$D461&lt;0, -'Prediction Log'!$P461+'Prediction Log'!$D461, "NA")))</f>
        <v/>
      </c>
      <c r="AC461" s="53" t="str">
        <f>IF(ISBLANK('Prediction Log'!$N461), "",ABS('Prediction Log'!$AB461))</f>
        <v/>
      </c>
      <c r="AD461" s="54" t="str">
        <f>IF(ISBLANK('Prediction Log'!$N461), "",IF('Prediction Log'!$E461&gt;0, 'Prediction Log'!$P461-'Prediction Log'!$E461, IF('Prediction Log'!$E461&lt;0, -'Prediction Log'!$P461+'Prediction Log'!$E461, "NA")))</f>
        <v/>
      </c>
      <c r="AE461" s="54" t="str">
        <f>IF(ISBLANK('Prediction Log'!$N461), "",ABS('Prediction Log'!$AD461))</f>
        <v/>
      </c>
    </row>
    <row r="462" spans="1:31" x14ac:dyDescent="0.45">
      <c r="A462" s="43" t="str">
        <f>IF(ISBLANK(Games!$B462), "",Games!A462)</f>
        <v/>
      </c>
      <c r="B462" s="43" t="str">
        <f>IF(ISBLANK(Games!$B462), "",Games!B462)</f>
        <v/>
      </c>
      <c r="C462" s="43" t="str">
        <f>IF(ISBLANK(Games!$B462), "",Games!C462)</f>
        <v/>
      </c>
      <c r="D462" s="44" t="str">
        <f>IF(ISBLANK(Games!$B462), "",Games!D462)</f>
        <v/>
      </c>
      <c r="E462" s="44" t="str">
        <f>IF(ISBLANK(Games!$B462), "",Games!E462)</f>
        <v/>
      </c>
      <c r="F462" s="45">
        <f>'Calc - Win Probability'!N462</f>
        <v>0</v>
      </c>
      <c r="G462" s="23" t="str">
        <f>Games!H462</f>
        <v/>
      </c>
      <c r="H462" s="46" t="str">
        <f>IF(ISBLANK(Games!B462), "", IF('Prediction Log'!$D462&lt;0, 'Prediction Log'!$B462, 'Prediction Log'!$C462))</f>
        <v/>
      </c>
      <c r="I462" s="47" t="str">
        <f>IF(ISBLANK(Games!$B462), "",Games!F462)</f>
        <v/>
      </c>
      <c r="J462" s="47" t="str">
        <f>IF('Prediction Log'!$F462&gt;0.5, 'Prediction Log'!$B462, IF('Prediction Log'!$F462&lt;0.5, 'Prediction Log'!$C462, "PICK"))</f>
        <v/>
      </c>
      <c r="K462" s="48" t="str">
        <f>IF(ISBLANK(Games!B462), "",IF('Prediction Log'!$J462='Prediction Log'!$B462, 'Prediction Log'!$F462, 1-'Prediction Log'!$F462))</f>
        <v/>
      </c>
      <c r="L462" s="49" t="str">
        <f>IF(ISBLANK(Games!$B462), "",Games!I462)</f>
        <v/>
      </c>
      <c r="M462" s="60" t="str">
        <f>IF(ISBLANK(Table3[[#This Row],[Home Final]]), "",IF(Table3[[#This Row],[Home Final]]&gt;Table3[[#This Row],[Away Final]],Table3[[#This Row],[Home]],Table3[[#This Row],[Away]]))</f>
        <v/>
      </c>
      <c r="N462" s="50"/>
      <c r="O462" s="50"/>
      <c r="P462" s="21" t="str">
        <f>IF(ISBLANK('Prediction Log'!$N462), "",'Prediction Log'!$O462-'Prediction Log'!$N462)</f>
        <v/>
      </c>
      <c r="Q462" s="51" t="str">
        <f>IF(ISBLANK('Prediction Log'!$N462), "",IF('Prediction Log'!$M462&lt;&gt;'Prediction Log'!$H462, "Y", IF(AND('Prediction Log'!$M462='Prediction Log'!$H462, ABS((-1*'Prediction Log'!$P462))&gt;ABS('Prediction Log'!$D462)), "Y", IF('Prediction Log'!$D462='Prediction Log'!$P462, "PUSH", "N"))))</f>
        <v/>
      </c>
      <c r="R462" s="52" t="str">
        <f>IF(ISBLANK('Prediction Log'!$N462), "",IF('Prediction Log'!$P462&lt;'Prediction Log'!$D462, "Y", IF('Prediction Log'!$P462='Prediction Log'!$D462, "PUSH", "N")))</f>
        <v/>
      </c>
      <c r="S462" s="52" t="str">
        <f>IF(ISBLANK('Prediction Log'!$N462), "",IF('Prediction Log'!$P462&lt;'Prediction Log'!$E462, "Y", IF('Prediction Log'!$P462='Prediction Log'!$E462, "PUSH", "N")))</f>
        <v/>
      </c>
      <c r="T462" s="53" t="str">
        <f>IF(ISBLANK('Prediction Log'!$N462),"",IF('Prediction Log'!$M462='Prediction Log'!$H462, "Y", "N"))</f>
        <v/>
      </c>
      <c r="U462" s="53" t="str">
        <f>Table3[[#This Row],[Home Team Covered Market]]</f>
        <v/>
      </c>
      <c r="V462" s="53" t="str">
        <f>IF(ISBLANK('Prediction Log'!$N462), "",IF(AND('Prediction Log'!$T462="Y", 'Prediction Log'!$U462="Y"), "Y", "N"))</f>
        <v/>
      </c>
      <c r="W462" s="54" t="str">
        <f>IF(ISBLANK('Prediction Log'!$N462),"",IF('Prediction Log'!$M462='Prediction Log'!$I462, "Y", "N"))</f>
        <v/>
      </c>
      <c r="X462" s="54" t="str">
        <f>IF(ISBLANK('Prediction Log'!$N462), "", IF(Table3[[#This Row],[Home Team Covered Market]]=Games!H462, "Y", "N"))</f>
        <v/>
      </c>
      <c r="Y462" s="55" t="str">
        <f>IF(ISBLANK('Prediction Log'!$N462), "",IF('Prediction Log'!$J462='Prediction Log'!$M462, "Y", "N"))</f>
        <v/>
      </c>
      <c r="Z462" s="54" t="str">
        <f>IF(ISBLANK('Prediction Log'!$N462), "",IF('Prediction Log'!$I462&lt;&gt;'Prediction Log'!$M462, "N",IF(AND('Prediction Log'!$E462&gt;0, 'Prediction Log'!$P462&gt;'Prediction Log'!$E462, 'Prediction Log'!$I462='Prediction Log'!$C462), "Y", IF(AND('Prediction Log'!$E462&lt;0, 'Prediction Log'!$P462&lt;'Prediction Log'!$E462,'Prediction Log'!$I462='Prediction Log'!$B462 ), "Y", IF('Prediction Log'!$P462='Prediction Log'!$E462, "PUSH", "N")))))</f>
        <v/>
      </c>
      <c r="AA462" s="54" t="str">
        <f>IF(ISBLANK('Prediction Log'!$N462), "",IF(AND('Prediction Log'!$W462="Y", 'Prediction Log'!$X462="Y"), "Y", "N"))</f>
        <v/>
      </c>
      <c r="AB462" s="53" t="str">
        <f>IF(ISBLANK('Prediction Log'!$N462), "",IF('Prediction Log'!$D462&gt;0, 'Prediction Log'!$P462-'Prediction Log'!$D462, IF('Prediction Log'!$D462&lt;0, -'Prediction Log'!$P462+'Prediction Log'!$D462, "NA")))</f>
        <v/>
      </c>
      <c r="AC462" s="53" t="str">
        <f>IF(ISBLANK('Prediction Log'!$N462), "",ABS('Prediction Log'!$AB462))</f>
        <v/>
      </c>
      <c r="AD462" s="54" t="str">
        <f>IF(ISBLANK('Prediction Log'!$N462), "",IF('Prediction Log'!$E462&gt;0, 'Prediction Log'!$P462-'Prediction Log'!$E462, IF('Prediction Log'!$E462&lt;0, -'Prediction Log'!$P462+'Prediction Log'!$E462, "NA")))</f>
        <v/>
      </c>
      <c r="AE462" s="54" t="str">
        <f>IF(ISBLANK('Prediction Log'!$N462), "",ABS('Prediction Log'!$AD462))</f>
        <v/>
      </c>
    </row>
    <row r="463" spans="1:31" x14ac:dyDescent="0.45">
      <c r="A463" s="56" t="str">
        <f>IF(ISBLANK(Games!$B463), "",Games!A463)</f>
        <v/>
      </c>
      <c r="B463" s="56" t="str">
        <f>IF(ISBLANK(Games!$B463), "",Games!B463)</f>
        <v/>
      </c>
      <c r="C463" s="56" t="str">
        <f>IF(ISBLANK(Games!$B463), "",Games!C463)</f>
        <v/>
      </c>
      <c r="D463" s="57" t="str">
        <f>IF(ISBLANK(Games!$B463), "",Games!D463)</f>
        <v/>
      </c>
      <c r="E463" s="57" t="str">
        <f>IF(ISBLANK(Games!$B463), "",Games!E463)</f>
        <v/>
      </c>
      <c r="F463" s="45">
        <f>'Calc - Win Probability'!N463</f>
        <v>0</v>
      </c>
      <c r="G463" s="23" t="str">
        <f>Games!H463</f>
        <v/>
      </c>
      <c r="H463" s="46" t="str">
        <f>IF(ISBLANK(Games!B463), "", IF('Prediction Log'!$D463&lt;0, 'Prediction Log'!$B463, 'Prediction Log'!$C463))</f>
        <v/>
      </c>
      <c r="I463" s="47" t="str">
        <f>IF(ISBLANK(Games!$B463), "",Games!F463)</f>
        <v/>
      </c>
      <c r="J463" s="47" t="str">
        <f>IF('Prediction Log'!$F463&gt;0.5, 'Prediction Log'!$B463, IF('Prediction Log'!$F463&lt;0.5, 'Prediction Log'!$C463, "PICK"))</f>
        <v/>
      </c>
      <c r="K463" s="48" t="str">
        <f>IF(ISBLANK(Games!B463), "",IF('Prediction Log'!$J463='Prediction Log'!$B463, 'Prediction Log'!$F463, 1-'Prediction Log'!$F463))</f>
        <v/>
      </c>
      <c r="L463" s="49" t="str">
        <f>IF(ISBLANK(Games!$B463), "",Games!I463)</f>
        <v/>
      </c>
      <c r="M463" s="60" t="str">
        <f>IF(ISBLANK(Table3[[#This Row],[Home Final]]), "",IF(Table3[[#This Row],[Home Final]]&gt;Table3[[#This Row],[Away Final]],Table3[[#This Row],[Home]],Table3[[#This Row],[Away]]))</f>
        <v/>
      </c>
      <c r="N463" s="50"/>
      <c r="O463" s="50"/>
      <c r="P463" s="21" t="str">
        <f>IF(ISBLANK('Prediction Log'!$N463), "",'Prediction Log'!$O463-'Prediction Log'!$N463)</f>
        <v/>
      </c>
      <c r="Q463" s="51" t="str">
        <f>IF(ISBLANK('Prediction Log'!$N463), "",IF('Prediction Log'!$M463&lt;&gt;'Prediction Log'!$H463, "Y", IF(AND('Prediction Log'!$M463='Prediction Log'!$H463, ABS((-1*'Prediction Log'!$P463))&gt;ABS('Prediction Log'!$D463)), "Y", IF('Prediction Log'!$D463='Prediction Log'!$P463, "PUSH", "N"))))</f>
        <v/>
      </c>
      <c r="R463" s="52" t="str">
        <f>IF(ISBLANK('Prediction Log'!$N463), "",IF('Prediction Log'!$P463&lt;'Prediction Log'!$D463, "Y", IF('Prediction Log'!$P463='Prediction Log'!$D463, "PUSH", "N")))</f>
        <v/>
      </c>
      <c r="S463" s="52" t="str">
        <f>IF(ISBLANK('Prediction Log'!$N463), "",IF('Prediction Log'!$P463&lt;'Prediction Log'!$E463, "Y", IF('Prediction Log'!$P463='Prediction Log'!$E463, "PUSH", "N")))</f>
        <v/>
      </c>
      <c r="T463" s="53" t="str">
        <f>IF(ISBLANK('Prediction Log'!$N463),"",IF('Prediction Log'!$M463='Prediction Log'!$H463, "Y", "N"))</f>
        <v/>
      </c>
      <c r="U463" s="53" t="str">
        <f>Table3[[#This Row],[Home Team Covered Market]]</f>
        <v/>
      </c>
      <c r="V463" s="53" t="str">
        <f>IF(ISBLANK('Prediction Log'!$N463), "",IF(AND('Prediction Log'!$T463="Y", 'Prediction Log'!$U463="Y"), "Y", "N"))</f>
        <v/>
      </c>
      <c r="W463" s="54" t="str">
        <f>IF(ISBLANK('Prediction Log'!$N463),"",IF('Prediction Log'!$M463='Prediction Log'!$I463, "Y", "N"))</f>
        <v/>
      </c>
      <c r="X463" s="54" t="str">
        <f>IF(ISBLANK('Prediction Log'!$N463), "", IF(Table3[[#This Row],[Home Team Covered Market]]=Games!H463, "Y", "N"))</f>
        <v/>
      </c>
      <c r="Y463" s="55" t="str">
        <f>IF(ISBLANK('Prediction Log'!$N463), "",IF('Prediction Log'!$J463='Prediction Log'!$M463, "Y", "N"))</f>
        <v/>
      </c>
      <c r="Z463" s="54" t="str">
        <f>IF(ISBLANK('Prediction Log'!$N463), "",IF('Prediction Log'!$I463&lt;&gt;'Prediction Log'!$M463, "N",IF(AND('Prediction Log'!$E463&gt;0, 'Prediction Log'!$P463&gt;'Prediction Log'!$E463, 'Prediction Log'!$I463='Prediction Log'!$C463), "Y", IF(AND('Prediction Log'!$E463&lt;0, 'Prediction Log'!$P463&lt;'Prediction Log'!$E463,'Prediction Log'!$I463='Prediction Log'!$B463 ), "Y", IF('Prediction Log'!$P463='Prediction Log'!$E463, "PUSH", "N")))))</f>
        <v/>
      </c>
      <c r="AA463" s="54" t="str">
        <f>IF(ISBLANK('Prediction Log'!$N463), "",IF(AND('Prediction Log'!$W463="Y", 'Prediction Log'!$X463="Y"), "Y", "N"))</f>
        <v/>
      </c>
      <c r="AB463" s="53" t="str">
        <f>IF(ISBLANK('Prediction Log'!$N463), "",IF('Prediction Log'!$D463&gt;0, 'Prediction Log'!$P463-'Prediction Log'!$D463, IF('Prediction Log'!$D463&lt;0, -'Prediction Log'!$P463+'Prediction Log'!$D463, "NA")))</f>
        <v/>
      </c>
      <c r="AC463" s="53" t="str">
        <f>IF(ISBLANK('Prediction Log'!$N463), "",ABS('Prediction Log'!$AB463))</f>
        <v/>
      </c>
      <c r="AD463" s="54" t="str">
        <f>IF(ISBLANK('Prediction Log'!$N463), "",IF('Prediction Log'!$E463&gt;0, 'Prediction Log'!$P463-'Prediction Log'!$E463, IF('Prediction Log'!$E463&lt;0, -'Prediction Log'!$P463+'Prediction Log'!$E463, "NA")))</f>
        <v/>
      </c>
      <c r="AE463" s="54" t="str">
        <f>IF(ISBLANK('Prediction Log'!$N463), "",ABS('Prediction Log'!$AD463))</f>
        <v/>
      </c>
    </row>
    <row r="464" spans="1:31" x14ac:dyDescent="0.45">
      <c r="A464" s="43" t="str">
        <f>IF(ISBLANK(Games!$B464), "",Games!A464)</f>
        <v/>
      </c>
      <c r="B464" s="43" t="str">
        <f>IF(ISBLANK(Games!$B464), "",Games!B464)</f>
        <v/>
      </c>
      <c r="C464" s="43" t="str">
        <f>IF(ISBLANK(Games!$B464), "",Games!C464)</f>
        <v/>
      </c>
      <c r="D464" s="44" t="str">
        <f>IF(ISBLANK(Games!$B464), "",Games!D464)</f>
        <v/>
      </c>
      <c r="E464" s="44" t="str">
        <f>IF(ISBLANK(Games!$B464), "",Games!E464)</f>
        <v/>
      </c>
      <c r="F464" s="45">
        <f>'Calc - Win Probability'!N464</f>
        <v>0</v>
      </c>
      <c r="G464" s="23" t="str">
        <f>Games!H464</f>
        <v/>
      </c>
      <c r="H464" s="46" t="str">
        <f>IF(ISBLANK(Games!B464), "", IF('Prediction Log'!$D464&lt;0, 'Prediction Log'!$B464, 'Prediction Log'!$C464))</f>
        <v/>
      </c>
      <c r="I464" s="47" t="str">
        <f>IF(ISBLANK(Games!$B464), "",Games!F464)</f>
        <v/>
      </c>
      <c r="J464" s="47" t="str">
        <f>IF('Prediction Log'!$F464&gt;0.5, 'Prediction Log'!$B464, IF('Prediction Log'!$F464&lt;0.5, 'Prediction Log'!$C464, "PICK"))</f>
        <v/>
      </c>
      <c r="K464" s="48" t="str">
        <f>IF(ISBLANK(Games!B464), "",IF('Prediction Log'!$J464='Prediction Log'!$B464, 'Prediction Log'!$F464, 1-'Prediction Log'!$F464))</f>
        <v/>
      </c>
      <c r="L464" s="49" t="str">
        <f>IF(ISBLANK(Games!$B464), "",Games!I464)</f>
        <v/>
      </c>
      <c r="M464" s="60" t="str">
        <f>IF(ISBLANK(Table3[[#This Row],[Home Final]]), "",IF(Table3[[#This Row],[Home Final]]&gt;Table3[[#This Row],[Away Final]],Table3[[#This Row],[Home]],Table3[[#This Row],[Away]]))</f>
        <v/>
      </c>
      <c r="N464" s="50"/>
      <c r="O464" s="50"/>
      <c r="P464" s="21" t="str">
        <f>IF(ISBLANK('Prediction Log'!$N464), "",'Prediction Log'!$O464-'Prediction Log'!$N464)</f>
        <v/>
      </c>
      <c r="Q464" s="51" t="str">
        <f>IF(ISBLANK('Prediction Log'!$N464), "",IF('Prediction Log'!$M464&lt;&gt;'Prediction Log'!$H464, "Y", IF(AND('Prediction Log'!$M464='Prediction Log'!$H464, ABS((-1*'Prediction Log'!$P464))&gt;ABS('Prediction Log'!$D464)), "Y", IF('Prediction Log'!$D464='Prediction Log'!$P464, "PUSH", "N"))))</f>
        <v/>
      </c>
      <c r="R464" s="52" t="str">
        <f>IF(ISBLANK('Prediction Log'!$N464), "",IF('Prediction Log'!$P464&lt;'Prediction Log'!$D464, "Y", IF('Prediction Log'!$P464='Prediction Log'!$D464, "PUSH", "N")))</f>
        <v/>
      </c>
      <c r="S464" s="52" t="str">
        <f>IF(ISBLANK('Prediction Log'!$N464), "",IF('Prediction Log'!$P464&lt;'Prediction Log'!$E464, "Y", IF('Prediction Log'!$P464='Prediction Log'!$E464, "PUSH", "N")))</f>
        <v/>
      </c>
      <c r="T464" s="53" t="str">
        <f>IF(ISBLANK('Prediction Log'!$N464),"",IF('Prediction Log'!$M464='Prediction Log'!$H464, "Y", "N"))</f>
        <v/>
      </c>
      <c r="U464" s="53" t="str">
        <f>Table3[[#This Row],[Home Team Covered Market]]</f>
        <v/>
      </c>
      <c r="V464" s="53" t="str">
        <f>IF(ISBLANK('Prediction Log'!$N464), "",IF(AND('Prediction Log'!$T464="Y", 'Prediction Log'!$U464="Y"), "Y", "N"))</f>
        <v/>
      </c>
      <c r="W464" s="54" t="str">
        <f>IF(ISBLANK('Prediction Log'!$N464),"",IF('Prediction Log'!$M464='Prediction Log'!$I464, "Y", "N"))</f>
        <v/>
      </c>
      <c r="X464" s="54" t="str">
        <f>IF(ISBLANK('Prediction Log'!$N464), "", IF(Table3[[#This Row],[Home Team Covered Market]]=Games!H464, "Y", "N"))</f>
        <v/>
      </c>
      <c r="Y464" s="55" t="str">
        <f>IF(ISBLANK('Prediction Log'!$N464), "",IF('Prediction Log'!$J464='Prediction Log'!$M464, "Y", "N"))</f>
        <v/>
      </c>
      <c r="Z464" s="54" t="str">
        <f>IF(ISBLANK('Prediction Log'!$N464), "",IF('Prediction Log'!$I464&lt;&gt;'Prediction Log'!$M464, "N",IF(AND('Prediction Log'!$E464&gt;0, 'Prediction Log'!$P464&gt;'Prediction Log'!$E464, 'Prediction Log'!$I464='Prediction Log'!$C464), "Y", IF(AND('Prediction Log'!$E464&lt;0, 'Prediction Log'!$P464&lt;'Prediction Log'!$E464,'Prediction Log'!$I464='Prediction Log'!$B464 ), "Y", IF('Prediction Log'!$P464='Prediction Log'!$E464, "PUSH", "N")))))</f>
        <v/>
      </c>
      <c r="AA464" s="54" t="str">
        <f>IF(ISBLANK('Prediction Log'!$N464), "",IF(AND('Prediction Log'!$W464="Y", 'Prediction Log'!$X464="Y"), "Y", "N"))</f>
        <v/>
      </c>
      <c r="AB464" s="53" t="str">
        <f>IF(ISBLANK('Prediction Log'!$N464), "",IF('Prediction Log'!$D464&gt;0, 'Prediction Log'!$P464-'Prediction Log'!$D464, IF('Prediction Log'!$D464&lt;0, -'Prediction Log'!$P464+'Prediction Log'!$D464, "NA")))</f>
        <v/>
      </c>
      <c r="AC464" s="53" t="str">
        <f>IF(ISBLANK('Prediction Log'!$N464), "",ABS('Prediction Log'!$AB464))</f>
        <v/>
      </c>
      <c r="AD464" s="54" t="str">
        <f>IF(ISBLANK('Prediction Log'!$N464), "",IF('Prediction Log'!$E464&gt;0, 'Prediction Log'!$P464-'Prediction Log'!$E464, IF('Prediction Log'!$E464&lt;0, -'Prediction Log'!$P464+'Prediction Log'!$E464, "NA")))</f>
        <v/>
      </c>
      <c r="AE464" s="54" t="str">
        <f>IF(ISBLANK('Prediction Log'!$N464), "",ABS('Prediction Log'!$AD464))</f>
        <v/>
      </c>
    </row>
    <row r="465" spans="1:31" x14ac:dyDescent="0.45">
      <c r="A465" s="56" t="str">
        <f>IF(ISBLANK(Games!$B465), "",Games!A465)</f>
        <v/>
      </c>
      <c r="B465" s="56" t="str">
        <f>IF(ISBLANK(Games!$B465), "",Games!B465)</f>
        <v/>
      </c>
      <c r="C465" s="56" t="str">
        <f>IF(ISBLANK(Games!$B465), "",Games!C465)</f>
        <v/>
      </c>
      <c r="D465" s="57" t="str">
        <f>IF(ISBLANK(Games!$B465), "",Games!D465)</f>
        <v/>
      </c>
      <c r="E465" s="57" t="str">
        <f>IF(ISBLANK(Games!$B465), "",Games!E465)</f>
        <v/>
      </c>
      <c r="F465" s="45">
        <f>'Calc - Win Probability'!N465</f>
        <v>0</v>
      </c>
      <c r="G465" s="23" t="str">
        <f>Games!H465</f>
        <v/>
      </c>
      <c r="H465" s="46" t="str">
        <f>IF(ISBLANK(Games!B465), "", IF('Prediction Log'!$D465&lt;0, 'Prediction Log'!$B465, 'Prediction Log'!$C465))</f>
        <v/>
      </c>
      <c r="I465" s="47" t="str">
        <f>IF(ISBLANK(Games!$B465), "",Games!F465)</f>
        <v/>
      </c>
      <c r="J465" s="47" t="str">
        <f>IF('Prediction Log'!$F465&gt;0.5, 'Prediction Log'!$B465, IF('Prediction Log'!$F465&lt;0.5, 'Prediction Log'!$C465, "PICK"))</f>
        <v/>
      </c>
      <c r="K465" s="48" t="str">
        <f>IF(ISBLANK(Games!B465), "",IF('Prediction Log'!$J465='Prediction Log'!$B465, 'Prediction Log'!$F465, 1-'Prediction Log'!$F465))</f>
        <v/>
      </c>
      <c r="L465" s="49" t="str">
        <f>IF(ISBLANK(Games!$B465), "",Games!I465)</f>
        <v/>
      </c>
      <c r="M465" s="60" t="str">
        <f>IF(ISBLANK(Table3[[#This Row],[Home Final]]), "",IF(Table3[[#This Row],[Home Final]]&gt;Table3[[#This Row],[Away Final]],Table3[[#This Row],[Home]],Table3[[#This Row],[Away]]))</f>
        <v/>
      </c>
      <c r="N465" s="50"/>
      <c r="O465" s="50"/>
      <c r="P465" s="21" t="str">
        <f>IF(ISBLANK('Prediction Log'!$N465), "",'Prediction Log'!$O465-'Prediction Log'!$N465)</f>
        <v/>
      </c>
      <c r="Q465" s="51" t="str">
        <f>IF(ISBLANK('Prediction Log'!$N465), "",IF('Prediction Log'!$M465&lt;&gt;'Prediction Log'!$H465, "Y", IF(AND('Prediction Log'!$M465='Prediction Log'!$H465, ABS((-1*'Prediction Log'!$P465))&gt;ABS('Prediction Log'!$D465)), "Y", IF('Prediction Log'!$D465='Prediction Log'!$P465, "PUSH", "N"))))</f>
        <v/>
      </c>
      <c r="R465" s="52" t="str">
        <f>IF(ISBLANK('Prediction Log'!$N465), "",IF('Prediction Log'!$P465&lt;'Prediction Log'!$D465, "Y", IF('Prediction Log'!$P465='Prediction Log'!$D465, "PUSH", "N")))</f>
        <v/>
      </c>
      <c r="S465" s="52" t="str">
        <f>IF(ISBLANK('Prediction Log'!$N465), "",IF('Prediction Log'!$P465&lt;'Prediction Log'!$E465, "Y", IF('Prediction Log'!$P465='Prediction Log'!$E465, "PUSH", "N")))</f>
        <v/>
      </c>
      <c r="T465" s="53" t="str">
        <f>IF(ISBLANK('Prediction Log'!$N465),"",IF('Prediction Log'!$M465='Prediction Log'!$H465, "Y", "N"))</f>
        <v/>
      </c>
      <c r="U465" s="53" t="str">
        <f>Table3[[#This Row],[Home Team Covered Market]]</f>
        <v/>
      </c>
      <c r="V465" s="53" t="str">
        <f>IF(ISBLANK('Prediction Log'!$N465), "",IF(AND('Prediction Log'!$T465="Y", 'Prediction Log'!$U465="Y"), "Y", "N"))</f>
        <v/>
      </c>
      <c r="W465" s="54" t="str">
        <f>IF(ISBLANK('Prediction Log'!$N465),"",IF('Prediction Log'!$M465='Prediction Log'!$I465, "Y", "N"))</f>
        <v/>
      </c>
      <c r="X465" s="54" t="str">
        <f>IF(ISBLANK('Prediction Log'!$N465), "", IF(Table3[[#This Row],[Home Team Covered Market]]=Games!H465, "Y", "N"))</f>
        <v/>
      </c>
      <c r="Y465" s="55" t="str">
        <f>IF(ISBLANK('Prediction Log'!$N465), "",IF('Prediction Log'!$J465='Prediction Log'!$M465, "Y", "N"))</f>
        <v/>
      </c>
      <c r="Z465" s="54" t="str">
        <f>IF(ISBLANK('Prediction Log'!$N465), "",IF('Prediction Log'!$I465&lt;&gt;'Prediction Log'!$M465, "N",IF(AND('Prediction Log'!$E465&gt;0, 'Prediction Log'!$P465&gt;'Prediction Log'!$E465, 'Prediction Log'!$I465='Prediction Log'!$C465), "Y", IF(AND('Prediction Log'!$E465&lt;0, 'Prediction Log'!$P465&lt;'Prediction Log'!$E465,'Prediction Log'!$I465='Prediction Log'!$B465 ), "Y", IF('Prediction Log'!$P465='Prediction Log'!$E465, "PUSH", "N")))))</f>
        <v/>
      </c>
      <c r="AA465" s="54" t="str">
        <f>IF(ISBLANK('Prediction Log'!$N465), "",IF(AND('Prediction Log'!$W465="Y", 'Prediction Log'!$X465="Y"), "Y", "N"))</f>
        <v/>
      </c>
      <c r="AB465" s="53" t="str">
        <f>IF(ISBLANK('Prediction Log'!$N465), "",IF('Prediction Log'!$D465&gt;0, 'Prediction Log'!$P465-'Prediction Log'!$D465, IF('Prediction Log'!$D465&lt;0, -'Prediction Log'!$P465+'Prediction Log'!$D465, "NA")))</f>
        <v/>
      </c>
      <c r="AC465" s="53" t="str">
        <f>IF(ISBLANK('Prediction Log'!$N465), "",ABS('Prediction Log'!$AB465))</f>
        <v/>
      </c>
      <c r="AD465" s="54" t="str">
        <f>IF(ISBLANK('Prediction Log'!$N465), "",IF('Prediction Log'!$E465&gt;0, 'Prediction Log'!$P465-'Prediction Log'!$E465, IF('Prediction Log'!$E465&lt;0, -'Prediction Log'!$P465+'Prediction Log'!$E465, "NA")))</f>
        <v/>
      </c>
      <c r="AE465" s="54" t="str">
        <f>IF(ISBLANK('Prediction Log'!$N465), "",ABS('Prediction Log'!$AD465))</f>
        <v/>
      </c>
    </row>
    <row r="466" spans="1:31" x14ac:dyDescent="0.45">
      <c r="A466" s="43" t="str">
        <f>IF(ISBLANK(Games!$B466), "",Games!A466)</f>
        <v/>
      </c>
      <c r="B466" s="43" t="str">
        <f>IF(ISBLANK(Games!$B466), "",Games!B466)</f>
        <v/>
      </c>
      <c r="C466" s="43" t="str">
        <f>IF(ISBLANK(Games!$B466), "",Games!C466)</f>
        <v/>
      </c>
      <c r="D466" s="44" t="str">
        <f>IF(ISBLANK(Games!$B466), "",Games!D466)</f>
        <v/>
      </c>
      <c r="E466" s="44" t="str">
        <f>IF(ISBLANK(Games!$B466), "",Games!E466)</f>
        <v/>
      </c>
      <c r="F466" s="45">
        <f>'Calc - Win Probability'!N466</f>
        <v>0</v>
      </c>
      <c r="G466" s="23" t="str">
        <f>Games!H466</f>
        <v/>
      </c>
      <c r="H466" s="46" t="str">
        <f>IF(ISBLANK(Games!B466), "", IF('Prediction Log'!$D466&lt;0, 'Prediction Log'!$B466, 'Prediction Log'!$C466))</f>
        <v/>
      </c>
      <c r="I466" s="47" t="str">
        <f>IF(ISBLANK(Games!$B466), "",Games!F466)</f>
        <v/>
      </c>
      <c r="J466" s="47" t="str">
        <f>IF('Prediction Log'!$F466&gt;0.5, 'Prediction Log'!$B466, IF('Prediction Log'!$F466&lt;0.5, 'Prediction Log'!$C466, "PICK"))</f>
        <v/>
      </c>
      <c r="K466" s="48" t="str">
        <f>IF(ISBLANK(Games!B466), "",IF('Prediction Log'!$J466='Prediction Log'!$B466, 'Prediction Log'!$F466, 1-'Prediction Log'!$F466))</f>
        <v/>
      </c>
      <c r="L466" s="49" t="str">
        <f>IF(ISBLANK(Games!$B466), "",Games!I466)</f>
        <v/>
      </c>
      <c r="M466" s="60" t="str">
        <f>IF(ISBLANK(Table3[[#This Row],[Home Final]]), "",IF(Table3[[#This Row],[Home Final]]&gt;Table3[[#This Row],[Away Final]],Table3[[#This Row],[Home]],Table3[[#This Row],[Away]]))</f>
        <v/>
      </c>
      <c r="N466" s="50"/>
      <c r="O466" s="50"/>
      <c r="P466" s="21" t="str">
        <f>IF(ISBLANK('Prediction Log'!$N466), "",'Prediction Log'!$O466-'Prediction Log'!$N466)</f>
        <v/>
      </c>
      <c r="Q466" s="51" t="str">
        <f>IF(ISBLANK('Prediction Log'!$N466), "",IF('Prediction Log'!$M466&lt;&gt;'Prediction Log'!$H466, "Y", IF(AND('Prediction Log'!$M466='Prediction Log'!$H466, ABS((-1*'Prediction Log'!$P466))&gt;ABS('Prediction Log'!$D466)), "Y", IF('Prediction Log'!$D466='Prediction Log'!$P466, "PUSH", "N"))))</f>
        <v/>
      </c>
      <c r="R466" s="52" t="str">
        <f>IF(ISBLANK('Prediction Log'!$N466), "",IF('Prediction Log'!$P466&lt;'Prediction Log'!$D466, "Y", IF('Prediction Log'!$P466='Prediction Log'!$D466, "PUSH", "N")))</f>
        <v/>
      </c>
      <c r="S466" s="52" t="str">
        <f>IF(ISBLANK('Prediction Log'!$N466), "",IF('Prediction Log'!$P466&lt;'Prediction Log'!$E466, "Y", IF('Prediction Log'!$P466='Prediction Log'!$E466, "PUSH", "N")))</f>
        <v/>
      </c>
      <c r="T466" s="53" t="str">
        <f>IF(ISBLANK('Prediction Log'!$N466),"",IF('Prediction Log'!$M466='Prediction Log'!$H466, "Y", "N"))</f>
        <v/>
      </c>
      <c r="U466" s="53" t="str">
        <f>Table3[[#This Row],[Home Team Covered Market]]</f>
        <v/>
      </c>
      <c r="V466" s="53" t="str">
        <f>IF(ISBLANK('Prediction Log'!$N466), "",IF(AND('Prediction Log'!$T466="Y", 'Prediction Log'!$U466="Y"), "Y", "N"))</f>
        <v/>
      </c>
      <c r="W466" s="54" t="str">
        <f>IF(ISBLANK('Prediction Log'!$N466),"",IF('Prediction Log'!$M466='Prediction Log'!$I466, "Y", "N"))</f>
        <v/>
      </c>
      <c r="X466" s="54" t="str">
        <f>IF(ISBLANK('Prediction Log'!$N466), "", IF(Table3[[#This Row],[Home Team Covered Market]]=Games!H466, "Y", "N"))</f>
        <v/>
      </c>
      <c r="Y466" s="55" t="str">
        <f>IF(ISBLANK('Prediction Log'!$N466), "",IF('Prediction Log'!$J466='Prediction Log'!$M466, "Y", "N"))</f>
        <v/>
      </c>
      <c r="Z466" s="54" t="str">
        <f>IF(ISBLANK('Prediction Log'!$N466), "",IF('Prediction Log'!$I466&lt;&gt;'Prediction Log'!$M466, "N",IF(AND('Prediction Log'!$E466&gt;0, 'Prediction Log'!$P466&gt;'Prediction Log'!$E466, 'Prediction Log'!$I466='Prediction Log'!$C466), "Y", IF(AND('Prediction Log'!$E466&lt;0, 'Prediction Log'!$P466&lt;'Prediction Log'!$E466,'Prediction Log'!$I466='Prediction Log'!$B466 ), "Y", IF('Prediction Log'!$P466='Prediction Log'!$E466, "PUSH", "N")))))</f>
        <v/>
      </c>
      <c r="AA466" s="54" t="str">
        <f>IF(ISBLANK('Prediction Log'!$N466), "",IF(AND('Prediction Log'!$W466="Y", 'Prediction Log'!$X466="Y"), "Y", "N"))</f>
        <v/>
      </c>
      <c r="AB466" s="53" t="str">
        <f>IF(ISBLANK('Prediction Log'!$N466), "",IF('Prediction Log'!$D466&gt;0, 'Prediction Log'!$P466-'Prediction Log'!$D466, IF('Prediction Log'!$D466&lt;0, -'Prediction Log'!$P466+'Prediction Log'!$D466, "NA")))</f>
        <v/>
      </c>
      <c r="AC466" s="53" t="str">
        <f>IF(ISBLANK('Prediction Log'!$N466), "",ABS('Prediction Log'!$AB466))</f>
        <v/>
      </c>
      <c r="AD466" s="54" t="str">
        <f>IF(ISBLANK('Prediction Log'!$N466), "",IF('Prediction Log'!$E466&gt;0, 'Prediction Log'!$P466-'Prediction Log'!$E466, IF('Prediction Log'!$E466&lt;0, -'Prediction Log'!$P466+'Prediction Log'!$E466, "NA")))</f>
        <v/>
      </c>
      <c r="AE466" s="54" t="str">
        <f>IF(ISBLANK('Prediction Log'!$N466), "",ABS('Prediction Log'!$AD466))</f>
        <v/>
      </c>
    </row>
    <row r="467" spans="1:31" x14ac:dyDescent="0.45">
      <c r="A467" s="56" t="str">
        <f>IF(ISBLANK(Games!$B467), "",Games!A467)</f>
        <v/>
      </c>
      <c r="B467" s="56" t="str">
        <f>IF(ISBLANK(Games!$B467), "",Games!B467)</f>
        <v/>
      </c>
      <c r="C467" s="56" t="str">
        <f>IF(ISBLANK(Games!$B467), "",Games!C467)</f>
        <v/>
      </c>
      <c r="D467" s="57" t="str">
        <f>IF(ISBLANK(Games!$B467), "",Games!D467)</f>
        <v/>
      </c>
      <c r="E467" s="57" t="str">
        <f>IF(ISBLANK(Games!$B467), "",Games!E467)</f>
        <v/>
      </c>
      <c r="F467" s="45">
        <f>'Calc - Win Probability'!N467</f>
        <v>0</v>
      </c>
      <c r="G467" s="23" t="str">
        <f>Games!H467</f>
        <v/>
      </c>
      <c r="H467" s="46" t="str">
        <f>IF(ISBLANK(Games!B467), "", IF('Prediction Log'!$D467&lt;0, 'Prediction Log'!$B467, 'Prediction Log'!$C467))</f>
        <v/>
      </c>
      <c r="I467" s="47" t="str">
        <f>IF(ISBLANK(Games!$B467), "",Games!F467)</f>
        <v/>
      </c>
      <c r="J467" s="47" t="str">
        <f>IF('Prediction Log'!$F467&gt;0.5, 'Prediction Log'!$B467, IF('Prediction Log'!$F467&lt;0.5, 'Prediction Log'!$C467, "PICK"))</f>
        <v/>
      </c>
      <c r="K467" s="48" t="str">
        <f>IF(ISBLANK(Games!B467), "",IF('Prediction Log'!$J467='Prediction Log'!$B467, 'Prediction Log'!$F467, 1-'Prediction Log'!$F467))</f>
        <v/>
      </c>
      <c r="L467" s="49" t="str">
        <f>IF(ISBLANK(Games!$B467), "",Games!I467)</f>
        <v/>
      </c>
      <c r="M467" s="60" t="str">
        <f>IF(ISBLANK(Table3[[#This Row],[Home Final]]), "",IF(Table3[[#This Row],[Home Final]]&gt;Table3[[#This Row],[Away Final]],Table3[[#This Row],[Home]],Table3[[#This Row],[Away]]))</f>
        <v/>
      </c>
      <c r="N467" s="50"/>
      <c r="O467" s="50"/>
      <c r="P467" s="21" t="str">
        <f>IF(ISBLANK('Prediction Log'!$N467), "",'Prediction Log'!$O467-'Prediction Log'!$N467)</f>
        <v/>
      </c>
      <c r="Q467" s="51" t="str">
        <f>IF(ISBLANK('Prediction Log'!$N467), "",IF('Prediction Log'!$M467&lt;&gt;'Prediction Log'!$H467, "Y", IF(AND('Prediction Log'!$M467='Prediction Log'!$H467, ABS((-1*'Prediction Log'!$P467))&gt;ABS('Prediction Log'!$D467)), "Y", IF('Prediction Log'!$D467='Prediction Log'!$P467, "PUSH", "N"))))</f>
        <v/>
      </c>
      <c r="R467" s="52" t="str">
        <f>IF(ISBLANK('Prediction Log'!$N467), "",IF('Prediction Log'!$P467&lt;'Prediction Log'!$D467, "Y", IF('Prediction Log'!$P467='Prediction Log'!$D467, "PUSH", "N")))</f>
        <v/>
      </c>
      <c r="S467" s="52" t="str">
        <f>IF(ISBLANK('Prediction Log'!$N467), "",IF('Prediction Log'!$P467&lt;'Prediction Log'!$E467, "Y", IF('Prediction Log'!$P467='Prediction Log'!$E467, "PUSH", "N")))</f>
        <v/>
      </c>
      <c r="T467" s="53" t="str">
        <f>IF(ISBLANK('Prediction Log'!$N467),"",IF('Prediction Log'!$M467='Prediction Log'!$H467, "Y", "N"))</f>
        <v/>
      </c>
      <c r="U467" s="53" t="str">
        <f>Table3[[#This Row],[Home Team Covered Market]]</f>
        <v/>
      </c>
      <c r="V467" s="53" t="str">
        <f>IF(ISBLANK('Prediction Log'!$N467), "",IF(AND('Prediction Log'!$T467="Y", 'Prediction Log'!$U467="Y"), "Y", "N"))</f>
        <v/>
      </c>
      <c r="W467" s="54" t="str">
        <f>IF(ISBLANK('Prediction Log'!$N467),"",IF('Prediction Log'!$M467='Prediction Log'!$I467, "Y", "N"))</f>
        <v/>
      </c>
      <c r="X467" s="54" t="str">
        <f>IF(ISBLANK('Prediction Log'!$N467), "", IF(Table3[[#This Row],[Home Team Covered Market]]=Games!H467, "Y", "N"))</f>
        <v/>
      </c>
      <c r="Y467" s="55" t="str">
        <f>IF(ISBLANK('Prediction Log'!$N467), "",IF('Prediction Log'!$J467='Prediction Log'!$M467, "Y", "N"))</f>
        <v/>
      </c>
      <c r="Z467" s="54" t="str">
        <f>IF(ISBLANK('Prediction Log'!$N467), "",IF('Prediction Log'!$I467&lt;&gt;'Prediction Log'!$M467, "N",IF(AND('Prediction Log'!$E467&gt;0, 'Prediction Log'!$P467&gt;'Prediction Log'!$E467, 'Prediction Log'!$I467='Prediction Log'!$C467), "Y", IF(AND('Prediction Log'!$E467&lt;0, 'Prediction Log'!$P467&lt;'Prediction Log'!$E467,'Prediction Log'!$I467='Prediction Log'!$B467 ), "Y", IF('Prediction Log'!$P467='Prediction Log'!$E467, "PUSH", "N")))))</f>
        <v/>
      </c>
      <c r="AA467" s="54" t="str">
        <f>IF(ISBLANK('Prediction Log'!$N467), "",IF(AND('Prediction Log'!$W467="Y", 'Prediction Log'!$X467="Y"), "Y", "N"))</f>
        <v/>
      </c>
      <c r="AB467" s="53" t="str">
        <f>IF(ISBLANK('Prediction Log'!$N467), "",IF('Prediction Log'!$D467&gt;0, 'Prediction Log'!$P467-'Prediction Log'!$D467, IF('Prediction Log'!$D467&lt;0, -'Prediction Log'!$P467+'Prediction Log'!$D467, "NA")))</f>
        <v/>
      </c>
      <c r="AC467" s="53" t="str">
        <f>IF(ISBLANK('Prediction Log'!$N467), "",ABS('Prediction Log'!$AB467))</f>
        <v/>
      </c>
      <c r="AD467" s="54" t="str">
        <f>IF(ISBLANK('Prediction Log'!$N467), "",IF('Prediction Log'!$E467&gt;0, 'Prediction Log'!$P467-'Prediction Log'!$E467, IF('Prediction Log'!$E467&lt;0, -'Prediction Log'!$P467+'Prediction Log'!$E467, "NA")))</f>
        <v/>
      </c>
      <c r="AE467" s="54" t="str">
        <f>IF(ISBLANK('Prediction Log'!$N467), "",ABS('Prediction Log'!$AD467))</f>
        <v/>
      </c>
    </row>
    <row r="468" spans="1:31" x14ac:dyDescent="0.45">
      <c r="A468" s="43" t="str">
        <f>IF(ISBLANK(Games!$B468), "",Games!A468)</f>
        <v/>
      </c>
      <c r="B468" s="43" t="str">
        <f>IF(ISBLANK(Games!$B468), "",Games!B468)</f>
        <v/>
      </c>
      <c r="C468" s="43" t="str">
        <f>IF(ISBLANK(Games!$B468), "",Games!C468)</f>
        <v/>
      </c>
      <c r="D468" s="44" t="str">
        <f>IF(ISBLANK(Games!$B468), "",Games!D468)</f>
        <v/>
      </c>
      <c r="E468" s="44" t="str">
        <f>IF(ISBLANK(Games!$B468), "",Games!E468)</f>
        <v/>
      </c>
      <c r="F468" s="45">
        <f>'Calc - Win Probability'!N468</f>
        <v>0</v>
      </c>
      <c r="G468" s="23" t="str">
        <f>Games!H468</f>
        <v/>
      </c>
      <c r="H468" s="46" t="str">
        <f>IF(ISBLANK(Games!B468), "", IF('Prediction Log'!$D468&lt;0, 'Prediction Log'!$B468, 'Prediction Log'!$C468))</f>
        <v/>
      </c>
      <c r="I468" s="47" t="str">
        <f>IF(ISBLANK(Games!$B468), "",Games!F468)</f>
        <v/>
      </c>
      <c r="J468" s="47" t="str">
        <f>IF('Prediction Log'!$F468&gt;0.5, 'Prediction Log'!$B468, IF('Prediction Log'!$F468&lt;0.5, 'Prediction Log'!$C468, "PICK"))</f>
        <v/>
      </c>
      <c r="K468" s="48" t="str">
        <f>IF(ISBLANK(Games!B468), "",IF('Prediction Log'!$J468='Prediction Log'!$B468, 'Prediction Log'!$F468, 1-'Prediction Log'!$F468))</f>
        <v/>
      </c>
      <c r="L468" s="49" t="str">
        <f>IF(ISBLANK(Games!$B468), "",Games!I468)</f>
        <v/>
      </c>
      <c r="M468" s="60" t="str">
        <f>IF(ISBLANK(Table3[[#This Row],[Home Final]]), "",IF(Table3[[#This Row],[Home Final]]&gt;Table3[[#This Row],[Away Final]],Table3[[#This Row],[Home]],Table3[[#This Row],[Away]]))</f>
        <v/>
      </c>
      <c r="N468" s="50"/>
      <c r="O468" s="50"/>
      <c r="P468" s="21" t="str">
        <f>IF(ISBLANK('Prediction Log'!$N468), "",'Prediction Log'!$O468-'Prediction Log'!$N468)</f>
        <v/>
      </c>
      <c r="Q468" s="51" t="str">
        <f>IF(ISBLANK('Prediction Log'!$N468), "",IF('Prediction Log'!$M468&lt;&gt;'Prediction Log'!$H468, "Y", IF(AND('Prediction Log'!$M468='Prediction Log'!$H468, ABS((-1*'Prediction Log'!$P468))&gt;ABS('Prediction Log'!$D468)), "Y", IF('Prediction Log'!$D468='Prediction Log'!$P468, "PUSH", "N"))))</f>
        <v/>
      </c>
      <c r="R468" s="52" t="str">
        <f>IF(ISBLANK('Prediction Log'!$N468), "",IF('Prediction Log'!$P468&lt;'Prediction Log'!$D468, "Y", IF('Prediction Log'!$P468='Prediction Log'!$D468, "PUSH", "N")))</f>
        <v/>
      </c>
      <c r="S468" s="52" t="str">
        <f>IF(ISBLANK('Prediction Log'!$N468), "",IF('Prediction Log'!$P468&lt;'Prediction Log'!$E468, "Y", IF('Prediction Log'!$P468='Prediction Log'!$E468, "PUSH", "N")))</f>
        <v/>
      </c>
      <c r="T468" s="53" t="str">
        <f>IF(ISBLANK('Prediction Log'!$N468),"",IF('Prediction Log'!$M468='Prediction Log'!$H468, "Y", "N"))</f>
        <v/>
      </c>
      <c r="U468" s="53" t="str">
        <f>Table3[[#This Row],[Home Team Covered Market]]</f>
        <v/>
      </c>
      <c r="V468" s="53" t="str">
        <f>IF(ISBLANK('Prediction Log'!$N468), "",IF(AND('Prediction Log'!$T468="Y", 'Prediction Log'!$U468="Y"), "Y", "N"))</f>
        <v/>
      </c>
      <c r="W468" s="54" t="str">
        <f>IF(ISBLANK('Prediction Log'!$N468),"",IF('Prediction Log'!$M468='Prediction Log'!$I468, "Y", "N"))</f>
        <v/>
      </c>
      <c r="X468" s="54" t="str">
        <f>IF(ISBLANK('Prediction Log'!$N468), "", IF(Table3[[#This Row],[Home Team Covered Market]]=Games!H468, "Y", "N"))</f>
        <v/>
      </c>
      <c r="Y468" s="55" t="str">
        <f>IF(ISBLANK('Prediction Log'!$N468), "",IF('Prediction Log'!$J468='Prediction Log'!$M468, "Y", "N"))</f>
        <v/>
      </c>
      <c r="Z468" s="54" t="str">
        <f>IF(ISBLANK('Prediction Log'!$N468), "",IF('Prediction Log'!$I468&lt;&gt;'Prediction Log'!$M468, "N",IF(AND('Prediction Log'!$E468&gt;0, 'Prediction Log'!$P468&gt;'Prediction Log'!$E468, 'Prediction Log'!$I468='Prediction Log'!$C468), "Y", IF(AND('Prediction Log'!$E468&lt;0, 'Prediction Log'!$P468&lt;'Prediction Log'!$E468,'Prediction Log'!$I468='Prediction Log'!$B468 ), "Y", IF('Prediction Log'!$P468='Prediction Log'!$E468, "PUSH", "N")))))</f>
        <v/>
      </c>
      <c r="AA468" s="54" t="str">
        <f>IF(ISBLANK('Prediction Log'!$N468), "",IF(AND('Prediction Log'!$W468="Y", 'Prediction Log'!$X468="Y"), "Y", "N"))</f>
        <v/>
      </c>
      <c r="AB468" s="53" t="str">
        <f>IF(ISBLANK('Prediction Log'!$N468), "",IF('Prediction Log'!$D468&gt;0, 'Prediction Log'!$P468-'Prediction Log'!$D468, IF('Prediction Log'!$D468&lt;0, -'Prediction Log'!$P468+'Prediction Log'!$D468, "NA")))</f>
        <v/>
      </c>
      <c r="AC468" s="53" t="str">
        <f>IF(ISBLANK('Prediction Log'!$N468), "",ABS('Prediction Log'!$AB468))</f>
        <v/>
      </c>
      <c r="AD468" s="54" t="str">
        <f>IF(ISBLANK('Prediction Log'!$N468), "",IF('Prediction Log'!$E468&gt;0, 'Prediction Log'!$P468-'Prediction Log'!$E468, IF('Prediction Log'!$E468&lt;0, -'Prediction Log'!$P468+'Prediction Log'!$E468, "NA")))</f>
        <v/>
      </c>
      <c r="AE468" s="54" t="str">
        <f>IF(ISBLANK('Prediction Log'!$N468), "",ABS('Prediction Log'!$AD468))</f>
        <v/>
      </c>
    </row>
    <row r="469" spans="1:31" x14ac:dyDescent="0.45">
      <c r="A469" s="56" t="str">
        <f>IF(ISBLANK(Games!$B469), "",Games!A469)</f>
        <v/>
      </c>
      <c r="B469" s="56" t="str">
        <f>IF(ISBLANK(Games!$B469), "",Games!B469)</f>
        <v/>
      </c>
      <c r="C469" s="56" t="str">
        <f>IF(ISBLANK(Games!$B469), "",Games!C469)</f>
        <v/>
      </c>
      <c r="D469" s="57" t="str">
        <f>IF(ISBLANK(Games!$B469), "",Games!D469)</f>
        <v/>
      </c>
      <c r="E469" s="57" t="str">
        <f>IF(ISBLANK(Games!$B469), "",Games!E469)</f>
        <v/>
      </c>
      <c r="F469" s="45">
        <f>'Calc - Win Probability'!N469</f>
        <v>0</v>
      </c>
      <c r="G469" s="23" t="str">
        <f>Games!H469</f>
        <v/>
      </c>
      <c r="H469" s="46" t="str">
        <f>IF(ISBLANK(Games!B469), "", IF('Prediction Log'!$D469&lt;0, 'Prediction Log'!$B469, 'Prediction Log'!$C469))</f>
        <v/>
      </c>
      <c r="I469" s="47" t="str">
        <f>IF(ISBLANK(Games!$B469), "",Games!F469)</f>
        <v/>
      </c>
      <c r="J469" s="47" t="str">
        <f>IF('Prediction Log'!$F469&gt;0.5, 'Prediction Log'!$B469, IF('Prediction Log'!$F469&lt;0.5, 'Prediction Log'!$C469, "PICK"))</f>
        <v/>
      </c>
      <c r="K469" s="48" t="str">
        <f>IF(ISBLANK(Games!B469), "",IF('Prediction Log'!$J469='Prediction Log'!$B469, 'Prediction Log'!$F469, 1-'Prediction Log'!$F469))</f>
        <v/>
      </c>
      <c r="L469" s="49" t="str">
        <f>IF(ISBLANK(Games!$B469), "",Games!I469)</f>
        <v/>
      </c>
      <c r="M469" s="60" t="str">
        <f>IF(ISBLANK(Table3[[#This Row],[Home Final]]), "",IF(Table3[[#This Row],[Home Final]]&gt;Table3[[#This Row],[Away Final]],Table3[[#This Row],[Home]],Table3[[#This Row],[Away]]))</f>
        <v/>
      </c>
      <c r="N469" s="50"/>
      <c r="O469" s="50"/>
      <c r="P469" s="21" t="str">
        <f>IF(ISBLANK('Prediction Log'!$N469), "",'Prediction Log'!$O469-'Prediction Log'!$N469)</f>
        <v/>
      </c>
      <c r="Q469" s="51" t="str">
        <f>IF(ISBLANK('Prediction Log'!$N469), "",IF('Prediction Log'!$M469&lt;&gt;'Prediction Log'!$H469, "Y", IF(AND('Prediction Log'!$M469='Prediction Log'!$H469, ABS((-1*'Prediction Log'!$P469))&gt;ABS('Prediction Log'!$D469)), "Y", IF('Prediction Log'!$D469='Prediction Log'!$P469, "PUSH", "N"))))</f>
        <v/>
      </c>
      <c r="R469" s="52" t="str">
        <f>IF(ISBLANK('Prediction Log'!$N469), "",IF('Prediction Log'!$P469&lt;'Prediction Log'!$D469, "Y", IF('Prediction Log'!$P469='Prediction Log'!$D469, "PUSH", "N")))</f>
        <v/>
      </c>
      <c r="S469" s="52" t="str">
        <f>IF(ISBLANK('Prediction Log'!$N469), "",IF('Prediction Log'!$P469&lt;'Prediction Log'!$E469, "Y", IF('Prediction Log'!$P469='Prediction Log'!$E469, "PUSH", "N")))</f>
        <v/>
      </c>
      <c r="T469" s="53" t="str">
        <f>IF(ISBLANK('Prediction Log'!$N469),"",IF('Prediction Log'!$M469='Prediction Log'!$H469, "Y", "N"))</f>
        <v/>
      </c>
      <c r="U469" s="53" t="str">
        <f>Table3[[#This Row],[Home Team Covered Market]]</f>
        <v/>
      </c>
      <c r="V469" s="53" t="str">
        <f>IF(ISBLANK('Prediction Log'!$N469), "",IF(AND('Prediction Log'!$T469="Y", 'Prediction Log'!$U469="Y"), "Y", "N"))</f>
        <v/>
      </c>
      <c r="W469" s="54" t="str">
        <f>IF(ISBLANK('Prediction Log'!$N469),"",IF('Prediction Log'!$M469='Prediction Log'!$I469, "Y", "N"))</f>
        <v/>
      </c>
      <c r="X469" s="54" t="str">
        <f>IF(ISBLANK('Prediction Log'!$N469), "", IF(Table3[[#This Row],[Home Team Covered Market]]=Games!H469, "Y", "N"))</f>
        <v/>
      </c>
      <c r="Y469" s="55" t="str">
        <f>IF(ISBLANK('Prediction Log'!$N469), "",IF('Prediction Log'!$J469='Prediction Log'!$M469, "Y", "N"))</f>
        <v/>
      </c>
      <c r="Z469" s="54" t="str">
        <f>IF(ISBLANK('Prediction Log'!$N469), "",IF('Prediction Log'!$I469&lt;&gt;'Prediction Log'!$M469, "N",IF(AND('Prediction Log'!$E469&gt;0, 'Prediction Log'!$P469&gt;'Prediction Log'!$E469, 'Prediction Log'!$I469='Prediction Log'!$C469), "Y", IF(AND('Prediction Log'!$E469&lt;0, 'Prediction Log'!$P469&lt;'Prediction Log'!$E469,'Prediction Log'!$I469='Prediction Log'!$B469 ), "Y", IF('Prediction Log'!$P469='Prediction Log'!$E469, "PUSH", "N")))))</f>
        <v/>
      </c>
      <c r="AA469" s="54" t="str">
        <f>IF(ISBLANK('Prediction Log'!$N469), "",IF(AND('Prediction Log'!$W469="Y", 'Prediction Log'!$X469="Y"), "Y", "N"))</f>
        <v/>
      </c>
      <c r="AB469" s="53" t="str">
        <f>IF(ISBLANK('Prediction Log'!$N469), "",IF('Prediction Log'!$D469&gt;0, 'Prediction Log'!$P469-'Prediction Log'!$D469, IF('Prediction Log'!$D469&lt;0, -'Prediction Log'!$P469+'Prediction Log'!$D469, "NA")))</f>
        <v/>
      </c>
      <c r="AC469" s="53" t="str">
        <f>IF(ISBLANK('Prediction Log'!$N469), "",ABS('Prediction Log'!$AB469))</f>
        <v/>
      </c>
      <c r="AD469" s="54" t="str">
        <f>IF(ISBLANK('Prediction Log'!$N469), "",IF('Prediction Log'!$E469&gt;0, 'Prediction Log'!$P469-'Prediction Log'!$E469, IF('Prediction Log'!$E469&lt;0, -'Prediction Log'!$P469+'Prediction Log'!$E469, "NA")))</f>
        <v/>
      </c>
      <c r="AE469" s="54" t="str">
        <f>IF(ISBLANK('Prediction Log'!$N469), "",ABS('Prediction Log'!$AD469))</f>
        <v/>
      </c>
    </row>
    <row r="470" spans="1:31" x14ac:dyDescent="0.45">
      <c r="A470" s="43" t="str">
        <f>IF(ISBLANK(Games!$B470), "",Games!A470)</f>
        <v/>
      </c>
      <c r="B470" s="43" t="str">
        <f>IF(ISBLANK(Games!$B470), "",Games!B470)</f>
        <v/>
      </c>
      <c r="C470" s="43" t="str">
        <f>IF(ISBLANK(Games!$B470), "",Games!C470)</f>
        <v/>
      </c>
      <c r="D470" s="44" t="str">
        <f>IF(ISBLANK(Games!$B470), "",Games!D470)</f>
        <v/>
      </c>
      <c r="E470" s="44" t="str">
        <f>IF(ISBLANK(Games!$B470), "",Games!E470)</f>
        <v/>
      </c>
      <c r="F470" s="45">
        <f>'Calc - Win Probability'!N470</f>
        <v>0</v>
      </c>
      <c r="G470" s="23" t="str">
        <f>Games!H470</f>
        <v/>
      </c>
      <c r="H470" s="46" t="str">
        <f>IF(ISBLANK(Games!B470), "", IF('Prediction Log'!$D470&lt;0, 'Prediction Log'!$B470, 'Prediction Log'!$C470))</f>
        <v/>
      </c>
      <c r="I470" s="47" t="str">
        <f>IF(ISBLANK(Games!$B470), "",Games!F470)</f>
        <v/>
      </c>
      <c r="J470" s="47" t="str">
        <f>IF('Prediction Log'!$F470&gt;0.5, 'Prediction Log'!$B470, IF('Prediction Log'!$F470&lt;0.5, 'Prediction Log'!$C470, "PICK"))</f>
        <v/>
      </c>
      <c r="K470" s="48" t="str">
        <f>IF(ISBLANK(Games!B470), "",IF('Prediction Log'!$J470='Prediction Log'!$B470, 'Prediction Log'!$F470, 1-'Prediction Log'!$F470))</f>
        <v/>
      </c>
      <c r="L470" s="49" t="str">
        <f>IF(ISBLANK(Games!$B470), "",Games!I470)</f>
        <v/>
      </c>
      <c r="M470" s="60" t="str">
        <f>IF(ISBLANK(Table3[[#This Row],[Home Final]]), "",IF(Table3[[#This Row],[Home Final]]&gt;Table3[[#This Row],[Away Final]],Table3[[#This Row],[Home]],Table3[[#This Row],[Away]]))</f>
        <v/>
      </c>
      <c r="N470" s="50"/>
      <c r="O470" s="50"/>
      <c r="P470" s="21" t="str">
        <f>IF(ISBLANK('Prediction Log'!$N470), "",'Prediction Log'!$O470-'Prediction Log'!$N470)</f>
        <v/>
      </c>
      <c r="Q470" s="51" t="str">
        <f>IF(ISBLANK('Prediction Log'!$N470), "",IF('Prediction Log'!$M470&lt;&gt;'Prediction Log'!$H470, "Y", IF(AND('Prediction Log'!$M470='Prediction Log'!$H470, ABS((-1*'Prediction Log'!$P470))&gt;ABS('Prediction Log'!$D470)), "Y", IF('Prediction Log'!$D470='Prediction Log'!$P470, "PUSH", "N"))))</f>
        <v/>
      </c>
      <c r="R470" s="52" t="str">
        <f>IF(ISBLANK('Prediction Log'!$N470), "",IF('Prediction Log'!$P470&lt;'Prediction Log'!$D470, "Y", IF('Prediction Log'!$P470='Prediction Log'!$D470, "PUSH", "N")))</f>
        <v/>
      </c>
      <c r="S470" s="52" t="str">
        <f>IF(ISBLANK('Prediction Log'!$N470), "",IF('Prediction Log'!$P470&lt;'Prediction Log'!$E470, "Y", IF('Prediction Log'!$P470='Prediction Log'!$E470, "PUSH", "N")))</f>
        <v/>
      </c>
      <c r="T470" s="53" t="str">
        <f>IF(ISBLANK('Prediction Log'!$N470),"",IF('Prediction Log'!$M470='Prediction Log'!$H470, "Y", "N"))</f>
        <v/>
      </c>
      <c r="U470" s="53" t="str">
        <f>Table3[[#This Row],[Home Team Covered Market]]</f>
        <v/>
      </c>
      <c r="V470" s="53" t="str">
        <f>IF(ISBLANK('Prediction Log'!$N470), "",IF(AND('Prediction Log'!$T470="Y", 'Prediction Log'!$U470="Y"), "Y", "N"))</f>
        <v/>
      </c>
      <c r="W470" s="54" t="str">
        <f>IF(ISBLANK('Prediction Log'!$N470),"",IF('Prediction Log'!$M470='Prediction Log'!$I470, "Y", "N"))</f>
        <v/>
      </c>
      <c r="X470" s="54" t="str">
        <f>IF(ISBLANK('Prediction Log'!$N470), "", IF(Table3[[#This Row],[Home Team Covered Market]]=Games!H470, "Y", "N"))</f>
        <v/>
      </c>
      <c r="Y470" s="55" t="str">
        <f>IF(ISBLANK('Prediction Log'!$N470), "",IF('Prediction Log'!$J470='Prediction Log'!$M470, "Y", "N"))</f>
        <v/>
      </c>
      <c r="Z470" s="54" t="str">
        <f>IF(ISBLANK('Prediction Log'!$N470), "",IF('Prediction Log'!$I470&lt;&gt;'Prediction Log'!$M470, "N",IF(AND('Prediction Log'!$E470&gt;0, 'Prediction Log'!$P470&gt;'Prediction Log'!$E470, 'Prediction Log'!$I470='Prediction Log'!$C470), "Y", IF(AND('Prediction Log'!$E470&lt;0, 'Prediction Log'!$P470&lt;'Prediction Log'!$E470,'Prediction Log'!$I470='Prediction Log'!$B470 ), "Y", IF('Prediction Log'!$P470='Prediction Log'!$E470, "PUSH", "N")))))</f>
        <v/>
      </c>
      <c r="AA470" s="54" t="str">
        <f>IF(ISBLANK('Prediction Log'!$N470), "",IF(AND('Prediction Log'!$W470="Y", 'Prediction Log'!$X470="Y"), "Y", "N"))</f>
        <v/>
      </c>
      <c r="AB470" s="53" t="str">
        <f>IF(ISBLANK('Prediction Log'!$N470), "",IF('Prediction Log'!$D470&gt;0, 'Prediction Log'!$P470-'Prediction Log'!$D470, IF('Prediction Log'!$D470&lt;0, -'Prediction Log'!$P470+'Prediction Log'!$D470, "NA")))</f>
        <v/>
      </c>
      <c r="AC470" s="53" t="str">
        <f>IF(ISBLANK('Prediction Log'!$N470), "",ABS('Prediction Log'!$AB470))</f>
        <v/>
      </c>
      <c r="AD470" s="54" t="str">
        <f>IF(ISBLANK('Prediction Log'!$N470), "",IF('Prediction Log'!$E470&gt;0, 'Prediction Log'!$P470-'Prediction Log'!$E470, IF('Prediction Log'!$E470&lt;0, -'Prediction Log'!$P470+'Prediction Log'!$E470, "NA")))</f>
        <v/>
      </c>
      <c r="AE470" s="54" t="str">
        <f>IF(ISBLANK('Prediction Log'!$N470), "",ABS('Prediction Log'!$AD470))</f>
        <v/>
      </c>
    </row>
    <row r="471" spans="1:31" x14ac:dyDescent="0.45">
      <c r="A471" s="56" t="str">
        <f>IF(ISBLANK(Games!$B471), "",Games!A471)</f>
        <v/>
      </c>
      <c r="B471" s="56" t="str">
        <f>IF(ISBLANK(Games!$B471), "",Games!B471)</f>
        <v/>
      </c>
      <c r="C471" s="56" t="str">
        <f>IF(ISBLANK(Games!$B471), "",Games!C471)</f>
        <v/>
      </c>
      <c r="D471" s="57" t="str">
        <f>IF(ISBLANK(Games!$B471), "",Games!D471)</f>
        <v/>
      </c>
      <c r="E471" s="57" t="str">
        <f>IF(ISBLANK(Games!$B471), "",Games!E471)</f>
        <v/>
      </c>
      <c r="F471" s="45">
        <f>'Calc - Win Probability'!N471</f>
        <v>0</v>
      </c>
      <c r="G471" s="23" t="str">
        <f>Games!H471</f>
        <v/>
      </c>
      <c r="H471" s="46" t="str">
        <f>IF(ISBLANK(Games!B471), "", IF('Prediction Log'!$D471&lt;0, 'Prediction Log'!$B471, 'Prediction Log'!$C471))</f>
        <v/>
      </c>
      <c r="I471" s="47" t="str">
        <f>IF(ISBLANK(Games!$B471), "",Games!F471)</f>
        <v/>
      </c>
      <c r="J471" s="47" t="str">
        <f>IF('Prediction Log'!$F471&gt;0.5, 'Prediction Log'!$B471, IF('Prediction Log'!$F471&lt;0.5, 'Prediction Log'!$C471, "PICK"))</f>
        <v/>
      </c>
      <c r="K471" s="48" t="str">
        <f>IF(ISBLANK(Games!B471), "",IF('Prediction Log'!$J471='Prediction Log'!$B471, 'Prediction Log'!$F471, 1-'Prediction Log'!$F471))</f>
        <v/>
      </c>
      <c r="L471" s="49" t="str">
        <f>IF(ISBLANK(Games!$B471), "",Games!I471)</f>
        <v/>
      </c>
      <c r="M471" s="60" t="str">
        <f>IF(ISBLANK(Table3[[#This Row],[Home Final]]), "",IF(Table3[[#This Row],[Home Final]]&gt;Table3[[#This Row],[Away Final]],Table3[[#This Row],[Home]],Table3[[#This Row],[Away]]))</f>
        <v/>
      </c>
      <c r="N471" s="50"/>
      <c r="O471" s="50"/>
      <c r="P471" s="21" t="str">
        <f>IF(ISBLANK('Prediction Log'!$N471), "",'Prediction Log'!$O471-'Prediction Log'!$N471)</f>
        <v/>
      </c>
      <c r="Q471" s="51" t="str">
        <f>IF(ISBLANK('Prediction Log'!$N471), "",IF('Prediction Log'!$M471&lt;&gt;'Prediction Log'!$H471, "Y", IF(AND('Prediction Log'!$M471='Prediction Log'!$H471, ABS((-1*'Prediction Log'!$P471))&gt;ABS('Prediction Log'!$D471)), "Y", IF('Prediction Log'!$D471='Prediction Log'!$P471, "PUSH", "N"))))</f>
        <v/>
      </c>
      <c r="R471" s="52" t="str">
        <f>IF(ISBLANK('Prediction Log'!$N471), "",IF('Prediction Log'!$P471&lt;'Prediction Log'!$D471, "Y", IF('Prediction Log'!$P471='Prediction Log'!$D471, "PUSH", "N")))</f>
        <v/>
      </c>
      <c r="S471" s="52" t="str">
        <f>IF(ISBLANK('Prediction Log'!$N471), "",IF('Prediction Log'!$P471&lt;'Prediction Log'!$E471, "Y", IF('Prediction Log'!$P471='Prediction Log'!$E471, "PUSH", "N")))</f>
        <v/>
      </c>
      <c r="T471" s="53" t="str">
        <f>IF(ISBLANK('Prediction Log'!$N471),"",IF('Prediction Log'!$M471='Prediction Log'!$H471, "Y", "N"))</f>
        <v/>
      </c>
      <c r="U471" s="53" t="str">
        <f>Table3[[#This Row],[Home Team Covered Market]]</f>
        <v/>
      </c>
      <c r="V471" s="53" t="str">
        <f>IF(ISBLANK('Prediction Log'!$N471), "",IF(AND('Prediction Log'!$T471="Y", 'Prediction Log'!$U471="Y"), "Y", "N"))</f>
        <v/>
      </c>
      <c r="W471" s="54" t="str">
        <f>IF(ISBLANK('Prediction Log'!$N471),"",IF('Prediction Log'!$M471='Prediction Log'!$I471, "Y", "N"))</f>
        <v/>
      </c>
      <c r="X471" s="54" t="str">
        <f>IF(ISBLANK('Prediction Log'!$N471), "", IF(Table3[[#This Row],[Home Team Covered Market]]=Games!H471, "Y", "N"))</f>
        <v/>
      </c>
      <c r="Y471" s="55" t="str">
        <f>IF(ISBLANK('Prediction Log'!$N471), "",IF('Prediction Log'!$J471='Prediction Log'!$M471, "Y", "N"))</f>
        <v/>
      </c>
      <c r="Z471" s="54" t="str">
        <f>IF(ISBLANK('Prediction Log'!$N471), "",IF('Prediction Log'!$I471&lt;&gt;'Prediction Log'!$M471, "N",IF(AND('Prediction Log'!$E471&gt;0, 'Prediction Log'!$P471&gt;'Prediction Log'!$E471, 'Prediction Log'!$I471='Prediction Log'!$C471), "Y", IF(AND('Prediction Log'!$E471&lt;0, 'Prediction Log'!$P471&lt;'Prediction Log'!$E471,'Prediction Log'!$I471='Prediction Log'!$B471 ), "Y", IF('Prediction Log'!$P471='Prediction Log'!$E471, "PUSH", "N")))))</f>
        <v/>
      </c>
      <c r="AA471" s="54" t="str">
        <f>IF(ISBLANK('Prediction Log'!$N471), "",IF(AND('Prediction Log'!$W471="Y", 'Prediction Log'!$X471="Y"), "Y", "N"))</f>
        <v/>
      </c>
      <c r="AB471" s="53" t="str">
        <f>IF(ISBLANK('Prediction Log'!$N471), "",IF('Prediction Log'!$D471&gt;0, 'Prediction Log'!$P471-'Prediction Log'!$D471, IF('Prediction Log'!$D471&lt;0, -'Prediction Log'!$P471+'Prediction Log'!$D471, "NA")))</f>
        <v/>
      </c>
      <c r="AC471" s="53" t="str">
        <f>IF(ISBLANK('Prediction Log'!$N471), "",ABS('Prediction Log'!$AB471))</f>
        <v/>
      </c>
      <c r="AD471" s="54" t="str">
        <f>IF(ISBLANK('Prediction Log'!$N471), "",IF('Prediction Log'!$E471&gt;0, 'Prediction Log'!$P471-'Prediction Log'!$E471, IF('Prediction Log'!$E471&lt;0, -'Prediction Log'!$P471+'Prediction Log'!$E471, "NA")))</f>
        <v/>
      </c>
      <c r="AE471" s="54" t="str">
        <f>IF(ISBLANK('Prediction Log'!$N471), "",ABS('Prediction Log'!$AD471))</f>
        <v/>
      </c>
    </row>
    <row r="472" spans="1:31" x14ac:dyDescent="0.45">
      <c r="A472" s="43" t="str">
        <f>IF(ISBLANK(Games!$B472), "",Games!A472)</f>
        <v/>
      </c>
      <c r="B472" s="43" t="str">
        <f>IF(ISBLANK(Games!$B472), "",Games!B472)</f>
        <v/>
      </c>
      <c r="C472" s="43" t="str">
        <f>IF(ISBLANK(Games!$B472), "",Games!C472)</f>
        <v/>
      </c>
      <c r="D472" s="44" t="str">
        <f>IF(ISBLANK(Games!$B472), "",Games!D472)</f>
        <v/>
      </c>
      <c r="E472" s="44" t="str">
        <f>IF(ISBLANK(Games!$B472), "",Games!E472)</f>
        <v/>
      </c>
      <c r="F472" s="45">
        <f>'Calc - Win Probability'!N472</f>
        <v>0</v>
      </c>
      <c r="G472" s="23" t="str">
        <f>Games!H472</f>
        <v/>
      </c>
      <c r="H472" s="46" t="str">
        <f>IF(ISBLANK(Games!B472), "", IF('Prediction Log'!$D472&lt;0, 'Prediction Log'!$B472, 'Prediction Log'!$C472))</f>
        <v/>
      </c>
      <c r="I472" s="47" t="str">
        <f>IF(ISBLANK(Games!$B472), "",Games!F472)</f>
        <v/>
      </c>
      <c r="J472" s="47" t="str">
        <f>IF('Prediction Log'!$F472&gt;0.5, 'Prediction Log'!$B472, IF('Prediction Log'!$F472&lt;0.5, 'Prediction Log'!$C472, "PICK"))</f>
        <v/>
      </c>
      <c r="K472" s="48" t="str">
        <f>IF(ISBLANK(Games!B472), "",IF('Prediction Log'!$J472='Prediction Log'!$B472, 'Prediction Log'!$F472, 1-'Prediction Log'!$F472))</f>
        <v/>
      </c>
      <c r="L472" s="49" t="str">
        <f>IF(ISBLANK(Games!$B472), "",Games!I472)</f>
        <v/>
      </c>
      <c r="M472" s="60" t="str">
        <f>IF(ISBLANK(Table3[[#This Row],[Home Final]]), "",IF(Table3[[#This Row],[Home Final]]&gt;Table3[[#This Row],[Away Final]],Table3[[#This Row],[Home]],Table3[[#This Row],[Away]]))</f>
        <v/>
      </c>
      <c r="N472" s="50"/>
      <c r="O472" s="50"/>
      <c r="P472" s="21" t="str">
        <f>IF(ISBLANK('Prediction Log'!$N472), "",'Prediction Log'!$O472-'Prediction Log'!$N472)</f>
        <v/>
      </c>
      <c r="Q472" s="51" t="str">
        <f>IF(ISBLANK('Prediction Log'!$N472), "",IF('Prediction Log'!$M472&lt;&gt;'Prediction Log'!$H472, "Y", IF(AND('Prediction Log'!$M472='Prediction Log'!$H472, ABS((-1*'Prediction Log'!$P472))&gt;ABS('Prediction Log'!$D472)), "Y", IF('Prediction Log'!$D472='Prediction Log'!$P472, "PUSH", "N"))))</f>
        <v/>
      </c>
      <c r="R472" s="52" t="str">
        <f>IF(ISBLANK('Prediction Log'!$N472), "",IF('Prediction Log'!$P472&lt;'Prediction Log'!$D472, "Y", IF('Prediction Log'!$P472='Prediction Log'!$D472, "PUSH", "N")))</f>
        <v/>
      </c>
      <c r="S472" s="52" t="str">
        <f>IF(ISBLANK('Prediction Log'!$N472), "",IF('Prediction Log'!$P472&lt;'Prediction Log'!$E472, "Y", IF('Prediction Log'!$P472='Prediction Log'!$E472, "PUSH", "N")))</f>
        <v/>
      </c>
      <c r="T472" s="53" t="str">
        <f>IF(ISBLANK('Prediction Log'!$N472),"",IF('Prediction Log'!$M472='Prediction Log'!$H472, "Y", "N"))</f>
        <v/>
      </c>
      <c r="U472" s="53" t="str">
        <f>Table3[[#This Row],[Home Team Covered Market]]</f>
        <v/>
      </c>
      <c r="V472" s="53" t="str">
        <f>IF(ISBLANK('Prediction Log'!$N472), "",IF(AND('Prediction Log'!$T472="Y", 'Prediction Log'!$U472="Y"), "Y", "N"))</f>
        <v/>
      </c>
      <c r="W472" s="54" t="str">
        <f>IF(ISBLANK('Prediction Log'!$N472),"",IF('Prediction Log'!$M472='Prediction Log'!$I472, "Y", "N"))</f>
        <v/>
      </c>
      <c r="X472" s="54" t="str">
        <f>IF(ISBLANK('Prediction Log'!$N472), "", IF(Table3[[#This Row],[Home Team Covered Market]]=Games!H472, "Y", "N"))</f>
        <v/>
      </c>
      <c r="Y472" s="55" t="str">
        <f>IF(ISBLANK('Prediction Log'!$N472), "",IF('Prediction Log'!$J472='Prediction Log'!$M472, "Y", "N"))</f>
        <v/>
      </c>
      <c r="Z472" s="54" t="str">
        <f>IF(ISBLANK('Prediction Log'!$N472), "",IF('Prediction Log'!$I472&lt;&gt;'Prediction Log'!$M472, "N",IF(AND('Prediction Log'!$E472&gt;0, 'Prediction Log'!$P472&gt;'Prediction Log'!$E472, 'Prediction Log'!$I472='Prediction Log'!$C472), "Y", IF(AND('Prediction Log'!$E472&lt;0, 'Prediction Log'!$P472&lt;'Prediction Log'!$E472,'Prediction Log'!$I472='Prediction Log'!$B472 ), "Y", IF('Prediction Log'!$P472='Prediction Log'!$E472, "PUSH", "N")))))</f>
        <v/>
      </c>
      <c r="AA472" s="54" t="str">
        <f>IF(ISBLANK('Prediction Log'!$N472), "",IF(AND('Prediction Log'!$W472="Y", 'Prediction Log'!$X472="Y"), "Y", "N"))</f>
        <v/>
      </c>
      <c r="AB472" s="53" t="str">
        <f>IF(ISBLANK('Prediction Log'!$N472), "",IF('Prediction Log'!$D472&gt;0, 'Prediction Log'!$P472-'Prediction Log'!$D472, IF('Prediction Log'!$D472&lt;0, -'Prediction Log'!$P472+'Prediction Log'!$D472, "NA")))</f>
        <v/>
      </c>
      <c r="AC472" s="53" t="str">
        <f>IF(ISBLANK('Prediction Log'!$N472), "",ABS('Prediction Log'!$AB472))</f>
        <v/>
      </c>
      <c r="AD472" s="54" t="str">
        <f>IF(ISBLANK('Prediction Log'!$N472), "",IF('Prediction Log'!$E472&gt;0, 'Prediction Log'!$P472-'Prediction Log'!$E472, IF('Prediction Log'!$E472&lt;0, -'Prediction Log'!$P472+'Prediction Log'!$E472, "NA")))</f>
        <v/>
      </c>
      <c r="AE472" s="54" t="str">
        <f>IF(ISBLANK('Prediction Log'!$N472), "",ABS('Prediction Log'!$AD472))</f>
        <v/>
      </c>
    </row>
    <row r="473" spans="1:31" x14ac:dyDescent="0.45">
      <c r="A473" s="56" t="str">
        <f>IF(ISBLANK(Games!$B473), "",Games!A473)</f>
        <v/>
      </c>
      <c r="B473" s="56" t="str">
        <f>IF(ISBLANK(Games!$B473), "",Games!B473)</f>
        <v/>
      </c>
      <c r="C473" s="56" t="str">
        <f>IF(ISBLANK(Games!$B473), "",Games!C473)</f>
        <v/>
      </c>
      <c r="D473" s="57" t="str">
        <f>IF(ISBLANK(Games!$B473), "",Games!D473)</f>
        <v/>
      </c>
      <c r="E473" s="57" t="str">
        <f>IF(ISBLANK(Games!$B473), "",Games!E473)</f>
        <v/>
      </c>
      <c r="F473" s="45">
        <f>'Calc - Win Probability'!N473</f>
        <v>0</v>
      </c>
      <c r="G473" s="23" t="str">
        <f>Games!H473</f>
        <v/>
      </c>
      <c r="H473" s="46" t="str">
        <f>IF(ISBLANK(Games!B473), "", IF('Prediction Log'!$D473&lt;0, 'Prediction Log'!$B473, 'Prediction Log'!$C473))</f>
        <v/>
      </c>
      <c r="I473" s="47" t="str">
        <f>IF(ISBLANK(Games!$B473), "",Games!F473)</f>
        <v/>
      </c>
      <c r="J473" s="47" t="str">
        <f>IF('Prediction Log'!$F473&gt;0.5, 'Prediction Log'!$B473, IF('Prediction Log'!$F473&lt;0.5, 'Prediction Log'!$C473, "PICK"))</f>
        <v/>
      </c>
      <c r="K473" s="48" t="str">
        <f>IF(ISBLANK(Games!B473), "",IF('Prediction Log'!$J473='Prediction Log'!$B473, 'Prediction Log'!$F473, 1-'Prediction Log'!$F473))</f>
        <v/>
      </c>
      <c r="L473" s="49" t="str">
        <f>IF(ISBLANK(Games!$B473), "",Games!I473)</f>
        <v/>
      </c>
      <c r="M473" s="60" t="str">
        <f>IF(ISBLANK(Table3[[#This Row],[Home Final]]), "",IF(Table3[[#This Row],[Home Final]]&gt;Table3[[#This Row],[Away Final]],Table3[[#This Row],[Home]],Table3[[#This Row],[Away]]))</f>
        <v/>
      </c>
      <c r="N473" s="50"/>
      <c r="O473" s="50"/>
      <c r="P473" s="21" t="str">
        <f>IF(ISBLANK('Prediction Log'!$N473), "",'Prediction Log'!$O473-'Prediction Log'!$N473)</f>
        <v/>
      </c>
      <c r="Q473" s="51" t="str">
        <f>IF(ISBLANK('Prediction Log'!$N473), "",IF('Prediction Log'!$M473&lt;&gt;'Prediction Log'!$H473, "Y", IF(AND('Prediction Log'!$M473='Prediction Log'!$H473, ABS((-1*'Prediction Log'!$P473))&gt;ABS('Prediction Log'!$D473)), "Y", IF('Prediction Log'!$D473='Prediction Log'!$P473, "PUSH", "N"))))</f>
        <v/>
      </c>
      <c r="R473" s="52" t="str">
        <f>IF(ISBLANK('Prediction Log'!$N473), "",IF('Prediction Log'!$P473&lt;'Prediction Log'!$D473, "Y", IF('Prediction Log'!$P473='Prediction Log'!$D473, "PUSH", "N")))</f>
        <v/>
      </c>
      <c r="S473" s="52" t="str">
        <f>IF(ISBLANK('Prediction Log'!$N473), "",IF('Prediction Log'!$P473&lt;'Prediction Log'!$E473, "Y", IF('Prediction Log'!$P473='Prediction Log'!$E473, "PUSH", "N")))</f>
        <v/>
      </c>
      <c r="T473" s="53" t="str">
        <f>IF(ISBLANK('Prediction Log'!$N473),"",IF('Prediction Log'!$M473='Prediction Log'!$H473, "Y", "N"))</f>
        <v/>
      </c>
      <c r="U473" s="53" t="str">
        <f>Table3[[#This Row],[Home Team Covered Market]]</f>
        <v/>
      </c>
      <c r="V473" s="53" t="str">
        <f>IF(ISBLANK('Prediction Log'!$N473), "",IF(AND('Prediction Log'!$T473="Y", 'Prediction Log'!$U473="Y"), "Y", "N"))</f>
        <v/>
      </c>
      <c r="W473" s="54" t="str">
        <f>IF(ISBLANK('Prediction Log'!$N473),"",IF('Prediction Log'!$M473='Prediction Log'!$I473, "Y", "N"))</f>
        <v/>
      </c>
      <c r="X473" s="54" t="str">
        <f>IF(ISBLANK('Prediction Log'!$N473), "", IF(Table3[[#This Row],[Home Team Covered Market]]=Games!H473, "Y", "N"))</f>
        <v/>
      </c>
      <c r="Y473" s="55" t="str">
        <f>IF(ISBLANK('Prediction Log'!$N473), "",IF('Prediction Log'!$J473='Prediction Log'!$M473, "Y", "N"))</f>
        <v/>
      </c>
      <c r="Z473" s="54" t="str">
        <f>IF(ISBLANK('Prediction Log'!$N473), "",IF('Prediction Log'!$I473&lt;&gt;'Prediction Log'!$M473, "N",IF(AND('Prediction Log'!$E473&gt;0, 'Prediction Log'!$P473&gt;'Prediction Log'!$E473, 'Prediction Log'!$I473='Prediction Log'!$C473), "Y", IF(AND('Prediction Log'!$E473&lt;0, 'Prediction Log'!$P473&lt;'Prediction Log'!$E473,'Prediction Log'!$I473='Prediction Log'!$B473 ), "Y", IF('Prediction Log'!$P473='Prediction Log'!$E473, "PUSH", "N")))))</f>
        <v/>
      </c>
      <c r="AA473" s="54" t="str">
        <f>IF(ISBLANK('Prediction Log'!$N473), "",IF(AND('Prediction Log'!$W473="Y", 'Prediction Log'!$X473="Y"), "Y", "N"))</f>
        <v/>
      </c>
      <c r="AB473" s="53" t="str">
        <f>IF(ISBLANK('Prediction Log'!$N473), "",IF('Prediction Log'!$D473&gt;0, 'Prediction Log'!$P473-'Prediction Log'!$D473, IF('Prediction Log'!$D473&lt;0, -'Prediction Log'!$P473+'Prediction Log'!$D473, "NA")))</f>
        <v/>
      </c>
      <c r="AC473" s="53" t="str">
        <f>IF(ISBLANK('Prediction Log'!$N473), "",ABS('Prediction Log'!$AB473))</f>
        <v/>
      </c>
      <c r="AD473" s="54" t="str">
        <f>IF(ISBLANK('Prediction Log'!$N473), "",IF('Prediction Log'!$E473&gt;0, 'Prediction Log'!$P473-'Prediction Log'!$E473, IF('Prediction Log'!$E473&lt;0, -'Prediction Log'!$P473+'Prediction Log'!$E473, "NA")))</f>
        <v/>
      </c>
      <c r="AE473" s="54" t="str">
        <f>IF(ISBLANK('Prediction Log'!$N473), "",ABS('Prediction Log'!$AD473))</f>
        <v/>
      </c>
    </row>
    <row r="474" spans="1:31" x14ac:dyDescent="0.45">
      <c r="A474" s="43" t="str">
        <f>IF(ISBLANK(Games!$B474), "",Games!A474)</f>
        <v/>
      </c>
      <c r="B474" s="43" t="str">
        <f>IF(ISBLANK(Games!$B474), "",Games!B474)</f>
        <v/>
      </c>
      <c r="C474" s="43" t="str">
        <f>IF(ISBLANK(Games!$B474), "",Games!C474)</f>
        <v/>
      </c>
      <c r="D474" s="44" t="str">
        <f>IF(ISBLANK(Games!$B474), "",Games!D474)</f>
        <v/>
      </c>
      <c r="E474" s="44" t="str">
        <f>IF(ISBLANK(Games!$B474), "",Games!E474)</f>
        <v/>
      </c>
      <c r="F474" s="45">
        <f>'Calc - Win Probability'!N474</f>
        <v>0</v>
      </c>
      <c r="G474" s="23" t="str">
        <f>Games!H474</f>
        <v/>
      </c>
      <c r="H474" s="46" t="str">
        <f>IF(ISBLANK(Games!B474), "", IF('Prediction Log'!$D474&lt;0, 'Prediction Log'!$B474, 'Prediction Log'!$C474))</f>
        <v/>
      </c>
      <c r="I474" s="47" t="str">
        <f>IF(ISBLANK(Games!$B474), "",Games!F474)</f>
        <v/>
      </c>
      <c r="J474" s="47" t="str">
        <f>IF('Prediction Log'!$F474&gt;0.5, 'Prediction Log'!$B474, IF('Prediction Log'!$F474&lt;0.5, 'Prediction Log'!$C474, "PICK"))</f>
        <v/>
      </c>
      <c r="K474" s="48" t="str">
        <f>IF(ISBLANK(Games!B474), "",IF('Prediction Log'!$J474='Prediction Log'!$B474, 'Prediction Log'!$F474, 1-'Prediction Log'!$F474))</f>
        <v/>
      </c>
      <c r="L474" s="49" t="str">
        <f>IF(ISBLANK(Games!$B474), "",Games!I474)</f>
        <v/>
      </c>
      <c r="M474" s="60" t="str">
        <f>IF(ISBLANK(Table3[[#This Row],[Home Final]]), "",IF(Table3[[#This Row],[Home Final]]&gt;Table3[[#This Row],[Away Final]],Table3[[#This Row],[Home]],Table3[[#This Row],[Away]]))</f>
        <v/>
      </c>
      <c r="N474" s="50"/>
      <c r="O474" s="50"/>
      <c r="P474" s="21" t="str">
        <f>IF(ISBLANK('Prediction Log'!$N474), "",'Prediction Log'!$O474-'Prediction Log'!$N474)</f>
        <v/>
      </c>
      <c r="Q474" s="51" t="str">
        <f>IF(ISBLANK('Prediction Log'!$N474), "",IF('Prediction Log'!$M474&lt;&gt;'Prediction Log'!$H474, "Y", IF(AND('Prediction Log'!$M474='Prediction Log'!$H474, ABS((-1*'Prediction Log'!$P474))&gt;ABS('Prediction Log'!$D474)), "Y", IF('Prediction Log'!$D474='Prediction Log'!$P474, "PUSH", "N"))))</f>
        <v/>
      </c>
      <c r="R474" s="52" t="str">
        <f>IF(ISBLANK('Prediction Log'!$N474), "",IF('Prediction Log'!$P474&lt;'Prediction Log'!$D474, "Y", IF('Prediction Log'!$P474='Prediction Log'!$D474, "PUSH", "N")))</f>
        <v/>
      </c>
      <c r="S474" s="52" t="str">
        <f>IF(ISBLANK('Prediction Log'!$N474), "",IF('Prediction Log'!$P474&lt;'Prediction Log'!$E474, "Y", IF('Prediction Log'!$P474='Prediction Log'!$E474, "PUSH", "N")))</f>
        <v/>
      </c>
      <c r="T474" s="53" t="str">
        <f>IF(ISBLANK('Prediction Log'!$N474),"",IF('Prediction Log'!$M474='Prediction Log'!$H474, "Y", "N"))</f>
        <v/>
      </c>
      <c r="U474" s="53" t="str">
        <f>Table3[[#This Row],[Home Team Covered Market]]</f>
        <v/>
      </c>
      <c r="V474" s="53" t="str">
        <f>IF(ISBLANK('Prediction Log'!$N474), "",IF(AND('Prediction Log'!$T474="Y", 'Prediction Log'!$U474="Y"), "Y", "N"))</f>
        <v/>
      </c>
      <c r="W474" s="54" t="str">
        <f>IF(ISBLANK('Prediction Log'!$N474),"",IF('Prediction Log'!$M474='Prediction Log'!$I474, "Y", "N"))</f>
        <v/>
      </c>
      <c r="X474" s="54" t="str">
        <f>IF(ISBLANK('Prediction Log'!$N474), "", IF(Table3[[#This Row],[Home Team Covered Market]]=Games!H474, "Y", "N"))</f>
        <v/>
      </c>
      <c r="Y474" s="55" t="str">
        <f>IF(ISBLANK('Prediction Log'!$N474), "",IF('Prediction Log'!$J474='Prediction Log'!$M474, "Y", "N"))</f>
        <v/>
      </c>
      <c r="Z474" s="54" t="str">
        <f>IF(ISBLANK('Prediction Log'!$N474), "",IF('Prediction Log'!$I474&lt;&gt;'Prediction Log'!$M474, "N",IF(AND('Prediction Log'!$E474&gt;0, 'Prediction Log'!$P474&gt;'Prediction Log'!$E474, 'Prediction Log'!$I474='Prediction Log'!$C474), "Y", IF(AND('Prediction Log'!$E474&lt;0, 'Prediction Log'!$P474&lt;'Prediction Log'!$E474,'Prediction Log'!$I474='Prediction Log'!$B474 ), "Y", IF('Prediction Log'!$P474='Prediction Log'!$E474, "PUSH", "N")))))</f>
        <v/>
      </c>
      <c r="AA474" s="54" t="str">
        <f>IF(ISBLANK('Prediction Log'!$N474), "",IF(AND('Prediction Log'!$W474="Y", 'Prediction Log'!$X474="Y"), "Y", "N"))</f>
        <v/>
      </c>
      <c r="AB474" s="53" t="str">
        <f>IF(ISBLANK('Prediction Log'!$N474), "",IF('Prediction Log'!$D474&gt;0, 'Prediction Log'!$P474-'Prediction Log'!$D474, IF('Prediction Log'!$D474&lt;0, -'Prediction Log'!$P474+'Prediction Log'!$D474, "NA")))</f>
        <v/>
      </c>
      <c r="AC474" s="53" t="str">
        <f>IF(ISBLANK('Prediction Log'!$N474), "",ABS('Prediction Log'!$AB474))</f>
        <v/>
      </c>
      <c r="AD474" s="54" t="str">
        <f>IF(ISBLANK('Prediction Log'!$N474), "",IF('Prediction Log'!$E474&gt;0, 'Prediction Log'!$P474-'Prediction Log'!$E474, IF('Prediction Log'!$E474&lt;0, -'Prediction Log'!$P474+'Prediction Log'!$E474, "NA")))</f>
        <v/>
      </c>
      <c r="AE474" s="54" t="str">
        <f>IF(ISBLANK('Prediction Log'!$N474), "",ABS('Prediction Log'!$AD474))</f>
        <v/>
      </c>
    </row>
    <row r="475" spans="1:31" x14ac:dyDescent="0.45">
      <c r="A475" s="56" t="str">
        <f>IF(ISBLANK(Games!$B475), "",Games!A475)</f>
        <v/>
      </c>
      <c r="B475" s="56" t="str">
        <f>IF(ISBLANK(Games!$B475), "",Games!B475)</f>
        <v/>
      </c>
      <c r="C475" s="56" t="str">
        <f>IF(ISBLANK(Games!$B475), "",Games!C475)</f>
        <v/>
      </c>
      <c r="D475" s="57" t="str">
        <f>IF(ISBLANK(Games!$B475), "",Games!D475)</f>
        <v/>
      </c>
      <c r="E475" s="57" t="str">
        <f>IF(ISBLANK(Games!$B475), "",Games!E475)</f>
        <v/>
      </c>
      <c r="F475" s="45">
        <f>'Calc - Win Probability'!N475</f>
        <v>0</v>
      </c>
      <c r="G475" s="23" t="str">
        <f>Games!H475</f>
        <v/>
      </c>
      <c r="H475" s="46" t="str">
        <f>IF(ISBLANK(Games!B475), "", IF('Prediction Log'!$D475&lt;0, 'Prediction Log'!$B475, 'Prediction Log'!$C475))</f>
        <v/>
      </c>
      <c r="I475" s="47" t="str">
        <f>IF(ISBLANK(Games!$B475), "",Games!F475)</f>
        <v/>
      </c>
      <c r="J475" s="47" t="str">
        <f>IF('Prediction Log'!$F475&gt;0.5, 'Prediction Log'!$B475, IF('Prediction Log'!$F475&lt;0.5, 'Prediction Log'!$C475, "PICK"))</f>
        <v/>
      </c>
      <c r="K475" s="48" t="str">
        <f>IF(ISBLANK(Games!B475), "",IF('Prediction Log'!$J475='Prediction Log'!$B475, 'Prediction Log'!$F475, 1-'Prediction Log'!$F475))</f>
        <v/>
      </c>
      <c r="L475" s="49" t="str">
        <f>IF(ISBLANK(Games!$B475), "",Games!I475)</f>
        <v/>
      </c>
      <c r="M475" s="60" t="str">
        <f>IF(ISBLANK(Table3[[#This Row],[Home Final]]), "",IF(Table3[[#This Row],[Home Final]]&gt;Table3[[#This Row],[Away Final]],Table3[[#This Row],[Home]],Table3[[#This Row],[Away]]))</f>
        <v/>
      </c>
      <c r="N475" s="50"/>
      <c r="O475" s="50"/>
      <c r="P475" s="21" t="str">
        <f>IF(ISBLANK('Prediction Log'!$N475), "",'Prediction Log'!$O475-'Prediction Log'!$N475)</f>
        <v/>
      </c>
      <c r="Q475" s="51" t="str">
        <f>IF(ISBLANK('Prediction Log'!$N475), "",IF('Prediction Log'!$M475&lt;&gt;'Prediction Log'!$H475, "Y", IF(AND('Prediction Log'!$M475='Prediction Log'!$H475, ABS((-1*'Prediction Log'!$P475))&gt;ABS('Prediction Log'!$D475)), "Y", IF('Prediction Log'!$D475='Prediction Log'!$P475, "PUSH", "N"))))</f>
        <v/>
      </c>
      <c r="R475" s="52" t="str">
        <f>IF(ISBLANK('Prediction Log'!$N475), "",IF('Prediction Log'!$P475&lt;'Prediction Log'!$D475, "Y", IF('Prediction Log'!$P475='Prediction Log'!$D475, "PUSH", "N")))</f>
        <v/>
      </c>
      <c r="S475" s="52" t="str">
        <f>IF(ISBLANK('Prediction Log'!$N475), "",IF('Prediction Log'!$P475&lt;'Prediction Log'!$E475, "Y", IF('Prediction Log'!$P475='Prediction Log'!$E475, "PUSH", "N")))</f>
        <v/>
      </c>
      <c r="T475" s="53" t="str">
        <f>IF(ISBLANK('Prediction Log'!$N475),"",IF('Prediction Log'!$M475='Prediction Log'!$H475, "Y", "N"))</f>
        <v/>
      </c>
      <c r="U475" s="53" t="str">
        <f>Table3[[#This Row],[Home Team Covered Market]]</f>
        <v/>
      </c>
      <c r="V475" s="53" t="str">
        <f>IF(ISBLANK('Prediction Log'!$N475), "",IF(AND('Prediction Log'!$T475="Y", 'Prediction Log'!$U475="Y"), "Y", "N"))</f>
        <v/>
      </c>
      <c r="W475" s="54" t="str">
        <f>IF(ISBLANK('Prediction Log'!$N475),"",IF('Prediction Log'!$M475='Prediction Log'!$I475, "Y", "N"))</f>
        <v/>
      </c>
      <c r="X475" s="54" t="str">
        <f>IF(ISBLANK('Prediction Log'!$N475), "", IF(Table3[[#This Row],[Home Team Covered Market]]=Games!H475, "Y", "N"))</f>
        <v/>
      </c>
      <c r="Y475" s="55" t="str">
        <f>IF(ISBLANK('Prediction Log'!$N475), "",IF('Prediction Log'!$J475='Prediction Log'!$M475, "Y", "N"))</f>
        <v/>
      </c>
      <c r="Z475" s="54" t="str">
        <f>IF(ISBLANK('Prediction Log'!$N475), "",IF('Prediction Log'!$I475&lt;&gt;'Prediction Log'!$M475, "N",IF(AND('Prediction Log'!$E475&gt;0, 'Prediction Log'!$P475&gt;'Prediction Log'!$E475, 'Prediction Log'!$I475='Prediction Log'!$C475), "Y", IF(AND('Prediction Log'!$E475&lt;0, 'Prediction Log'!$P475&lt;'Prediction Log'!$E475,'Prediction Log'!$I475='Prediction Log'!$B475 ), "Y", IF('Prediction Log'!$P475='Prediction Log'!$E475, "PUSH", "N")))))</f>
        <v/>
      </c>
      <c r="AA475" s="54" t="str">
        <f>IF(ISBLANK('Prediction Log'!$N475), "",IF(AND('Prediction Log'!$W475="Y", 'Prediction Log'!$X475="Y"), "Y", "N"))</f>
        <v/>
      </c>
      <c r="AB475" s="53" t="str">
        <f>IF(ISBLANK('Prediction Log'!$N475), "",IF('Prediction Log'!$D475&gt;0, 'Prediction Log'!$P475-'Prediction Log'!$D475, IF('Prediction Log'!$D475&lt;0, -'Prediction Log'!$P475+'Prediction Log'!$D475, "NA")))</f>
        <v/>
      </c>
      <c r="AC475" s="53" t="str">
        <f>IF(ISBLANK('Prediction Log'!$N475), "",ABS('Prediction Log'!$AB475))</f>
        <v/>
      </c>
      <c r="AD475" s="54" t="str">
        <f>IF(ISBLANK('Prediction Log'!$N475), "",IF('Prediction Log'!$E475&gt;0, 'Prediction Log'!$P475-'Prediction Log'!$E475, IF('Prediction Log'!$E475&lt;0, -'Prediction Log'!$P475+'Prediction Log'!$E475, "NA")))</f>
        <v/>
      </c>
      <c r="AE475" s="54" t="str">
        <f>IF(ISBLANK('Prediction Log'!$N475), "",ABS('Prediction Log'!$AD475))</f>
        <v/>
      </c>
    </row>
    <row r="476" spans="1:31" x14ac:dyDescent="0.45">
      <c r="A476" s="43" t="str">
        <f>IF(ISBLANK(Games!$B476), "",Games!A476)</f>
        <v/>
      </c>
      <c r="B476" s="43" t="str">
        <f>IF(ISBLANK(Games!$B476), "",Games!B476)</f>
        <v/>
      </c>
      <c r="C476" s="43" t="str">
        <f>IF(ISBLANK(Games!$B476), "",Games!C476)</f>
        <v/>
      </c>
      <c r="D476" s="44" t="str">
        <f>IF(ISBLANK(Games!$B476), "",Games!D476)</f>
        <v/>
      </c>
      <c r="E476" s="44" t="str">
        <f>IF(ISBLANK(Games!$B476), "",Games!E476)</f>
        <v/>
      </c>
      <c r="F476" s="45">
        <f>'Calc - Win Probability'!N476</f>
        <v>0</v>
      </c>
      <c r="G476" s="23" t="str">
        <f>Games!H476</f>
        <v/>
      </c>
      <c r="H476" s="46" t="str">
        <f>IF(ISBLANK(Games!B476), "", IF('Prediction Log'!$D476&lt;0, 'Prediction Log'!$B476, 'Prediction Log'!$C476))</f>
        <v/>
      </c>
      <c r="I476" s="47" t="str">
        <f>IF(ISBLANK(Games!$B476), "",Games!F476)</f>
        <v/>
      </c>
      <c r="J476" s="47" t="str">
        <f>IF('Prediction Log'!$F476&gt;0.5, 'Prediction Log'!$B476, IF('Prediction Log'!$F476&lt;0.5, 'Prediction Log'!$C476, "PICK"))</f>
        <v/>
      </c>
      <c r="K476" s="48" t="str">
        <f>IF(ISBLANK(Games!B476), "",IF('Prediction Log'!$J476='Prediction Log'!$B476, 'Prediction Log'!$F476, 1-'Prediction Log'!$F476))</f>
        <v/>
      </c>
      <c r="L476" s="49" t="str">
        <f>IF(ISBLANK(Games!$B476), "",Games!I476)</f>
        <v/>
      </c>
      <c r="M476" s="60" t="str">
        <f>IF(ISBLANK(Table3[[#This Row],[Home Final]]), "",IF(Table3[[#This Row],[Home Final]]&gt;Table3[[#This Row],[Away Final]],Table3[[#This Row],[Home]],Table3[[#This Row],[Away]]))</f>
        <v/>
      </c>
      <c r="N476" s="50"/>
      <c r="O476" s="50"/>
      <c r="P476" s="21" t="str">
        <f>IF(ISBLANK('Prediction Log'!$N476), "",'Prediction Log'!$O476-'Prediction Log'!$N476)</f>
        <v/>
      </c>
      <c r="Q476" s="51" t="str">
        <f>IF(ISBLANK('Prediction Log'!$N476), "",IF('Prediction Log'!$M476&lt;&gt;'Prediction Log'!$H476, "Y", IF(AND('Prediction Log'!$M476='Prediction Log'!$H476, ABS((-1*'Prediction Log'!$P476))&gt;ABS('Prediction Log'!$D476)), "Y", IF('Prediction Log'!$D476='Prediction Log'!$P476, "PUSH", "N"))))</f>
        <v/>
      </c>
      <c r="R476" s="52" t="str">
        <f>IF(ISBLANK('Prediction Log'!$N476), "",IF('Prediction Log'!$P476&lt;'Prediction Log'!$D476, "Y", IF('Prediction Log'!$P476='Prediction Log'!$D476, "PUSH", "N")))</f>
        <v/>
      </c>
      <c r="S476" s="52" t="str">
        <f>IF(ISBLANK('Prediction Log'!$N476), "",IF('Prediction Log'!$P476&lt;'Prediction Log'!$E476, "Y", IF('Prediction Log'!$P476='Prediction Log'!$E476, "PUSH", "N")))</f>
        <v/>
      </c>
      <c r="T476" s="53" t="str">
        <f>IF(ISBLANK('Prediction Log'!$N476),"",IF('Prediction Log'!$M476='Prediction Log'!$H476, "Y", "N"))</f>
        <v/>
      </c>
      <c r="U476" s="53" t="str">
        <f>Table3[[#This Row],[Home Team Covered Market]]</f>
        <v/>
      </c>
      <c r="V476" s="53" t="str">
        <f>IF(ISBLANK('Prediction Log'!$N476), "",IF(AND('Prediction Log'!$T476="Y", 'Prediction Log'!$U476="Y"), "Y", "N"))</f>
        <v/>
      </c>
      <c r="W476" s="54" t="str">
        <f>IF(ISBLANK('Prediction Log'!$N476),"",IF('Prediction Log'!$M476='Prediction Log'!$I476, "Y", "N"))</f>
        <v/>
      </c>
      <c r="X476" s="54" t="str">
        <f>IF(ISBLANK('Prediction Log'!$N476), "", IF(Table3[[#This Row],[Home Team Covered Market]]=Games!H476, "Y", "N"))</f>
        <v/>
      </c>
      <c r="Y476" s="55" t="str">
        <f>IF(ISBLANK('Prediction Log'!$N476), "",IF('Prediction Log'!$J476='Prediction Log'!$M476, "Y", "N"))</f>
        <v/>
      </c>
      <c r="Z476" s="54" t="str">
        <f>IF(ISBLANK('Prediction Log'!$N476), "",IF('Prediction Log'!$I476&lt;&gt;'Prediction Log'!$M476, "N",IF(AND('Prediction Log'!$E476&gt;0, 'Prediction Log'!$P476&gt;'Prediction Log'!$E476, 'Prediction Log'!$I476='Prediction Log'!$C476), "Y", IF(AND('Prediction Log'!$E476&lt;0, 'Prediction Log'!$P476&lt;'Prediction Log'!$E476,'Prediction Log'!$I476='Prediction Log'!$B476 ), "Y", IF('Prediction Log'!$P476='Prediction Log'!$E476, "PUSH", "N")))))</f>
        <v/>
      </c>
      <c r="AA476" s="54" t="str">
        <f>IF(ISBLANK('Prediction Log'!$N476), "",IF(AND('Prediction Log'!$W476="Y", 'Prediction Log'!$X476="Y"), "Y", "N"))</f>
        <v/>
      </c>
      <c r="AB476" s="53" t="str">
        <f>IF(ISBLANK('Prediction Log'!$N476), "",IF('Prediction Log'!$D476&gt;0, 'Prediction Log'!$P476-'Prediction Log'!$D476, IF('Prediction Log'!$D476&lt;0, -'Prediction Log'!$P476+'Prediction Log'!$D476, "NA")))</f>
        <v/>
      </c>
      <c r="AC476" s="53" t="str">
        <f>IF(ISBLANK('Prediction Log'!$N476), "",ABS('Prediction Log'!$AB476))</f>
        <v/>
      </c>
      <c r="AD476" s="54" t="str">
        <f>IF(ISBLANK('Prediction Log'!$N476), "",IF('Prediction Log'!$E476&gt;0, 'Prediction Log'!$P476-'Prediction Log'!$E476, IF('Prediction Log'!$E476&lt;0, -'Prediction Log'!$P476+'Prediction Log'!$E476, "NA")))</f>
        <v/>
      </c>
      <c r="AE476" s="54" t="str">
        <f>IF(ISBLANK('Prediction Log'!$N476), "",ABS('Prediction Log'!$AD476))</f>
        <v/>
      </c>
    </row>
    <row r="477" spans="1:31" x14ac:dyDescent="0.45">
      <c r="A477" s="56" t="str">
        <f>IF(ISBLANK(Games!$B477), "",Games!A477)</f>
        <v/>
      </c>
      <c r="B477" s="56" t="str">
        <f>IF(ISBLANK(Games!$B477), "",Games!B477)</f>
        <v/>
      </c>
      <c r="C477" s="56" t="str">
        <f>IF(ISBLANK(Games!$B477), "",Games!C477)</f>
        <v/>
      </c>
      <c r="D477" s="57" t="str">
        <f>IF(ISBLANK(Games!$B477), "",Games!D477)</f>
        <v/>
      </c>
      <c r="E477" s="57" t="str">
        <f>IF(ISBLANK(Games!$B477), "",Games!E477)</f>
        <v/>
      </c>
      <c r="F477" s="45">
        <f>'Calc - Win Probability'!N477</f>
        <v>0</v>
      </c>
      <c r="G477" s="23" t="str">
        <f>Games!H477</f>
        <v/>
      </c>
      <c r="H477" s="46" t="str">
        <f>IF(ISBLANK(Games!B477), "", IF('Prediction Log'!$D477&lt;0, 'Prediction Log'!$B477, 'Prediction Log'!$C477))</f>
        <v/>
      </c>
      <c r="I477" s="47" t="str">
        <f>IF(ISBLANK(Games!$B477), "",Games!F477)</f>
        <v/>
      </c>
      <c r="J477" s="47" t="str">
        <f>IF('Prediction Log'!$F477&gt;0.5, 'Prediction Log'!$B477, IF('Prediction Log'!$F477&lt;0.5, 'Prediction Log'!$C477, "PICK"))</f>
        <v/>
      </c>
      <c r="K477" s="48" t="str">
        <f>IF(ISBLANK(Games!B477), "",IF('Prediction Log'!$J477='Prediction Log'!$B477, 'Prediction Log'!$F477, 1-'Prediction Log'!$F477))</f>
        <v/>
      </c>
      <c r="L477" s="49" t="str">
        <f>IF(ISBLANK(Games!$B477), "",Games!I477)</f>
        <v/>
      </c>
      <c r="M477" s="60" t="str">
        <f>IF(ISBLANK(Table3[[#This Row],[Home Final]]), "",IF(Table3[[#This Row],[Home Final]]&gt;Table3[[#This Row],[Away Final]],Table3[[#This Row],[Home]],Table3[[#This Row],[Away]]))</f>
        <v/>
      </c>
      <c r="N477" s="50"/>
      <c r="O477" s="50"/>
      <c r="P477" s="21" t="str">
        <f>IF(ISBLANK('Prediction Log'!$N477), "",'Prediction Log'!$O477-'Prediction Log'!$N477)</f>
        <v/>
      </c>
      <c r="Q477" s="51" t="str">
        <f>IF(ISBLANK('Prediction Log'!$N477), "",IF('Prediction Log'!$M477&lt;&gt;'Prediction Log'!$H477, "Y", IF(AND('Prediction Log'!$M477='Prediction Log'!$H477, ABS((-1*'Prediction Log'!$P477))&gt;ABS('Prediction Log'!$D477)), "Y", IF('Prediction Log'!$D477='Prediction Log'!$P477, "PUSH", "N"))))</f>
        <v/>
      </c>
      <c r="R477" s="52" t="str">
        <f>IF(ISBLANK('Prediction Log'!$N477), "",IF('Prediction Log'!$P477&lt;'Prediction Log'!$D477, "Y", IF('Prediction Log'!$P477='Prediction Log'!$D477, "PUSH", "N")))</f>
        <v/>
      </c>
      <c r="S477" s="52" t="str">
        <f>IF(ISBLANK('Prediction Log'!$N477), "",IF('Prediction Log'!$P477&lt;'Prediction Log'!$E477, "Y", IF('Prediction Log'!$P477='Prediction Log'!$E477, "PUSH", "N")))</f>
        <v/>
      </c>
      <c r="T477" s="53" t="str">
        <f>IF(ISBLANK('Prediction Log'!$N477),"",IF('Prediction Log'!$M477='Prediction Log'!$H477, "Y", "N"))</f>
        <v/>
      </c>
      <c r="U477" s="53" t="str">
        <f>Table3[[#This Row],[Home Team Covered Market]]</f>
        <v/>
      </c>
      <c r="V477" s="53" t="str">
        <f>IF(ISBLANK('Prediction Log'!$N477), "",IF(AND('Prediction Log'!$T477="Y", 'Prediction Log'!$U477="Y"), "Y", "N"))</f>
        <v/>
      </c>
      <c r="W477" s="54" t="str">
        <f>IF(ISBLANK('Prediction Log'!$N477),"",IF('Prediction Log'!$M477='Prediction Log'!$I477, "Y", "N"))</f>
        <v/>
      </c>
      <c r="X477" s="54" t="str">
        <f>IF(ISBLANK('Prediction Log'!$N477), "", IF(Table3[[#This Row],[Home Team Covered Market]]=Games!H477, "Y", "N"))</f>
        <v/>
      </c>
      <c r="Y477" s="55" t="str">
        <f>IF(ISBLANK('Prediction Log'!$N477), "",IF('Prediction Log'!$J477='Prediction Log'!$M477, "Y", "N"))</f>
        <v/>
      </c>
      <c r="Z477" s="54" t="str">
        <f>IF(ISBLANK('Prediction Log'!$N477), "",IF('Prediction Log'!$I477&lt;&gt;'Prediction Log'!$M477, "N",IF(AND('Prediction Log'!$E477&gt;0, 'Prediction Log'!$P477&gt;'Prediction Log'!$E477, 'Prediction Log'!$I477='Prediction Log'!$C477), "Y", IF(AND('Prediction Log'!$E477&lt;0, 'Prediction Log'!$P477&lt;'Prediction Log'!$E477,'Prediction Log'!$I477='Prediction Log'!$B477 ), "Y", IF('Prediction Log'!$P477='Prediction Log'!$E477, "PUSH", "N")))))</f>
        <v/>
      </c>
      <c r="AA477" s="54" t="str">
        <f>IF(ISBLANK('Prediction Log'!$N477), "",IF(AND('Prediction Log'!$W477="Y", 'Prediction Log'!$X477="Y"), "Y", "N"))</f>
        <v/>
      </c>
      <c r="AB477" s="53" t="str">
        <f>IF(ISBLANK('Prediction Log'!$N477), "",IF('Prediction Log'!$D477&gt;0, 'Prediction Log'!$P477-'Prediction Log'!$D477, IF('Prediction Log'!$D477&lt;0, -'Prediction Log'!$P477+'Prediction Log'!$D477, "NA")))</f>
        <v/>
      </c>
      <c r="AC477" s="53" t="str">
        <f>IF(ISBLANK('Prediction Log'!$N477), "",ABS('Prediction Log'!$AB477))</f>
        <v/>
      </c>
      <c r="AD477" s="54" t="str">
        <f>IF(ISBLANK('Prediction Log'!$N477), "",IF('Prediction Log'!$E477&gt;0, 'Prediction Log'!$P477-'Prediction Log'!$E477, IF('Prediction Log'!$E477&lt;0, -'Prediction Log'!$P477+'Prediction Log'!$E477, "NA")))</f>
        <v/>
      </c>
      <c r="AE477" s="54" t="str">
        <f>IF(ISBLANK('Prediction Log'!$N477), "",ABS('Prediction Log'!$AD477))</f>
        <v/>
      </c>
    </row>
    <row r="478" spans="1:31" x14ac:dyDescent="0.45">
      <c r="A478" s="43" t="str">
        <f>IF(ISBLANK(Games!$B478), "",Games!A478)</f>
        <v/>
      </c>
      <c r="B478" s="43" t="str">
        <f>IF(ISBLANK(Games!$B478), "",Games!B478)</f>
        <v/>
      </c>
      <c r="C478" s="43" t="str">
        <f>IF(ISBLANK(Games!$B478), "",Games!C478)</f>
        <v/>
      </c>
      <c r="D478" s="44" t="str">
        <f>IF(ISBLANK(Games!$B478), "",Games!D478)</f>
        <v/>
      </c>
      <c r="E478" s="44" t="str">
        <f>IF(ISBLANK(Games!$B478), "",Games!E478)</f>
        <v/>
      </c>
      <c r="F478" s="45">
        <f>'Calc - Win Probability'!N478</f>
        <v>0</v>
      </c>
      <c r="G478" s="23" t="str">
        <f>Games!H478</f>
        <v/>
      </c>
      <c r="H478" s="46" t="str">
        <f>IF(ISBLANK(Games!B478), "", IF('Prediction Log'!$D478&lt;0, 'Prediction Log'!$B478, 'Prediction Log'!$C478))</f>
        <v/>
      </c>
      <c r="I478" s="47" t="str">
        <f>IF(ISBLANK(Games!$B478), "",Games!F478)</f>
        <v/>
      </c>
      <c r="J478" s="47" t="str">
        <f>IF('Prediction Log'!$F478&gt;0.5, 'Prediction Log'!$B478, IF('Prediction Log'!$F478&lt;0.5, 'Prediction Log'!$C478, "PICK"))</f>
        <v/>
      </c>
      <c r="K478" s="48" t="str">
        <f>IF(ISBLANK(Games!B478), "",IF('Prediction Log'!$J478='Prediction Log'!$B478, 'Prediction Log'!$F478, 1-'Prediction Log'!$F478))</f>
        <v/>
      </c>
      <c r="L478" s="49" t="str">
        <f>IF(ISBLANK(Games!$B478), "",Games!I478)</f>
        <v/>
      </c>
      <c r="M478" s="60" t="str">
        <f>IF(ISBLANK(Table3[[#This Row],[Home Final]]), "",IF(Table3[[#This Row],[Home Final]]&gt;Table3[[#This Row],[Away Final]],Table3[[#This Row],[Home]],Table3[[#This Row],[Away]]))</f>
        <v/>
      </c>
      <c r="N478" s="50"/>
      <c r="O478" s="50"/>
      <c r="P478" s="21" t="str">
        <f>IF(ISBLANK('Prediction Log'!$N478), "",'Prediction Log'!$O478-'Prediction Log'!$N478)</f>
        <v/>
      </c>
      <c r="Q478" s="51" t="str">
        <f>IF(ISBLANK('Prediction Log'!$N478), "",IF('Prediction Log'!$M478&lt;&gt;'Prediction Log'!$H478, "Y", IF(AND('Prediction Log'!$M478='Prediction Log'!$H478, ABS((-1*'Prediction Log'!$P478))&gt;ABS('Prediction Log'!$D478)), "Y", IF('Prediction Log'!$D478='Prediction Log'!$P478, "PUSH", "N"))))</f>
        <v/>
      </c>
      <c r="R478" s="52" t="str">
        <f>IF(ISBLANK('Prediction Log'!$N478), "",IF('Prediction Log'!$P478&lt;'Prediction Log'!$D478, "Y", IF('Prediction Log'!$P478='Prediction Log'!$D478, "PUSH", "N")))</f>
        <v/>
      </c>
      <c r="S478" s="52" t="str">
        <f>IF(ISBLANK('Prediction Log'!$N478), "",IF('Prediction Log'!$P478&lt;'Prediction Log'!$E478, "Y", IF('Prediction Log'!$P478='Prediction Log'!$E478, "PUSH", "N")))</f>
        <v/>
      </c>
      <c r="T478" s="53" t="str">
        <f>IF(ISBLANK('Prediction Log'!$N478),"",IF('Prediction Log'!$M478='Prediction Log'!$H478, "Y", "N"))</f>
        <v/>
      </c>
      <c r="U478" s="53" t="str">
        <f>Table3[[#This Row],[Home Team Covered Market]]</f>
        <v/>
      </c>
      <c r="V478" s="53" t="str">
        <f>IF(ISBLANK('Prediction Log'!$N478), "",IF(AND('Prediction Log'!$T478="Y", 'Prediction Log'!$U478="Y"), "Y", "N"))</f>
        <v/>
      </c>
      <c r="W478" s="54" t="str">
        <f>IF(ISBLANK('Prediction Log'!$N478),"",IF('Prediction Log'!$M478='Prediction Log'!$I478, "Y", "N"))</f>
        <v/>
      </c>
      <c r="X478" s="54" t="str">
        <f>IF(ISBLANK('Prediction Log'!$N478), "", IF(Table3[[#This Row],[Home Team Covered Market]]=Games!H478, "Y", "N"))</f>
        <v/>
      </c>
      <c r="Y478" s="55" t="str">
        <f>IF(ISBLANK('Prediction Log'!$N478), "",IF('Prediction Log'!$J478='Prediction Log'!$M478, "Y", "N"))</f>
        <v/>
      </c>
      <c r="Z478" s="54" t="str">
        <f>IF(ISBLANK('Prediction Log'!$N478), "",IF('Prediction Log'!$I478&lt;&gt;'Prediction Log'!$M478, "N",IF(AND('Prediction Log'!$E478&gt;0, 'Prediction Log'!$P478&gt;'Prediction Log'!$E478, 'Prediction Log'!$I478='Prediction Log'!$C478), "Y", IF(AND('Prediction Log'!$E478&lt;0, 'Prediction Log'!$P478&lt;'Prediction Log'!$E478,'Prediction Log'!$I478='Prediction Log'!$B478 ), "Y", IF('Prediction Log'!$P478='Prediction Log'!$E478, "PUSH", "N")))))</f>
        <v/>
      </c>
      <c r="AA478" s="54" t="str">
        <f>IF(ISBLANK('Prediction Log'!$N478), "",IF(AND('Prediction Log'!$W478="Y", 'Prediction Log'!$X478="Y"), "Y", "N"))</f>
        <v/>
      </c>
      <c r="AB478" s="53" t="str">
        <f>IF(ISBLANK('Prediction Log'!$N478), "",IF('Prediction Log'!$D478&gt;0, 'Prediction Log'!$P478-'Prediction Log'!$D478, IF('Prediction Log'!$D478&lt;0, -'Prediction Log'!$P478+'Prediction Log'!$D478, "NA")))</f>
        <v/>
      </c>
      <c r="AC478" s="53" t="str">
        <f>IF(ISBLANK('Prediction Log'!$N478), "",ABS('Prediction Log'!$AB478))</f>
        <v/>
      </c>
      <c r="AD478" s="54" t="str">
        <f>IF(ISBLANK('Prediction Log'!$N478), "",IF('Prediction Log'!$E478&gt;0, 'Prediction Log'!$P478-'Prediction Log'!$E478, IF('Prediction Log'!$E478&lt;0, -'Prediction Log'!$P478+'Prediction Log'!$E478, "NA")))</f>
        <v/>
      </c>
      <c r="AE478" s="54" t="str">
        <f>IF(ISBLANK('Prediction Log'!$N478), "",ABS('Prediction Log'!$AD478))</f>
        <v/>
      </c>
    </row>
    <row r="479" spans="1:31" x14ac:dyDescent="0.45">
      <c r="A479" s="56" t="str">
        <f>IF(ISBLANK(Games!$B479), "",Games!A479)</f>
        <v/>
      </c>
      <c r="B479" s="56" t="str">
        <f>IF(ISBLANK(Games!$B479), "",Games!B479)</f>
        <v/>
      </c>
      <c r="C479" s="56" t="str">
        <f>IF(ISBLANK(Games!$B479), "",Games!C479)</f>
        <v/>
      </c>
      <c r="D479" s="57" t="str">
        <f>IF(ISBLANK(Games!$B479), "",Games!D479)</f>
        <v/>
      </c>
      <c r="E479" s="57" t="str">
        <f>IF(ISBLANK(Games!$B479), "",Games!E479)</f>
        <v/>
      </c>
      <c r="F479" s="45">
        <f>'Calc - Win Probability'!N479</f>
        <v>0</v>
      </c>
      <c r="G479" s="23" t="str">
        <f>Games!H479</f>
        <v/>
      </c>
      <c r="H479" s="46" t="str">
        <f>IF(ISBLANK(Games!B479), "", IF('Prediction Log'!$D479&lt;0, 'Prediction Log'!$B479, 'Prediction Log'!$C479))</f>
        <v/>
      </c>
      <c r="I479" s="47" t="str">
        <f>IF(ISBLANK(Games!$B479), "",Games!F479)</f>
        <v/>
      </c>
      <c r="J479" s="47" t="str">
        <f>IF('Prediction Log'!$F479&gt;0.5, 'Prediction Log'!$B479, IF('Prediction Log'!$F479&lt;0.5, 'Prediction Log'!$C479, "PICK"))</f>
        <v/>
      </c>
      <c r="K479" s="48" t="str">
        <f>IF(ISBLANK(Games!B479), "",IF('Prediction Log'!$J479='Prediction Log'!$B479, 'Prediction Log'!$F479, 1-'Prediction Log'!$F479))</f>
        <v/>
      </c>
      <c r="L479" s="49" t="str">
        <f>IF(ISBLANK(Games!$B479), "",Games!I479)</f>
        <v/>
      </c>
      <c r="M479" s="60" t="str">
        <f>IF(ISBLANK(Table3[[#This Row],[Home Final]]), "",IF(Table3[[#This Row],[Home Final]]&gt;Table3[[#This Row],[Away Final]],Table3[[#This Row],[Home]],Table3[[#This Row],[Away]]))</f>
        <v/>
      </c>
      <c r="N479" s="50"/>
      <c r="O479" s="50"/>
      <c r="P479" s="21" t="str">
        <f>IF(ISBLANK('Prediction Log'!$N479), "",'Prediction Log'!$O479-'Prediction Log'!$N479)</f>
        <v/>
      </c>
      <c r="Q479" s="51" t="str">
        <f>IF(ISBLANK('Prediction Log'!$N479), "",IF('Prediction Log'!$M479&lt;&gt;'Prediction Log'!$H479, "Y", IF(AND('Prediction Log'!$M479='Prediction Log'!$H479, ABS((-1*'Prediction Log'!$P479))&gt;ABS('Prediction Log'!$D479)), "Y", IF('Prediction Log'!$D479='Prediction Log'!$P479, "PUSH", "N"))))</f>
        <v/>
      </c>
      <c r="R479" s="52" t="str">
        <f>IF(ISBLANK('Prediction Log'!$N479), "",IF('Prediction Log'!$P479&lt;'Prediction Log'!$D479, "Y", IF('Prediction Log'!$P479='Prediction Log'!$D479, "PUSH", "N")))</f>
        <v/>
      </c>
      <c r="S479" s="52" t="str">
        <f>IF(ISBLANK('Prediction Log'!$N479), "",IF('Prediction Log'!$P479&lt;'Prediction Log'!$E479, "Y", IF('Prediction Log'!$P479='Prediction Log'!$E479, "PUSH", "N")))</f>
        <v/>
      </c>
      <c r="T479" s="53" t="str">
        <f>IF(ISBLANK('Prediction Log'!$N479),"",IF('Prediction Log'!$M479='Prediction Log'!$H479, "Y", "N"))</f>
        <v/>
      </c>
      <c r="U479" s="53" t="str">
        <f>Table3[[#This Row],[Home Team Covered Market]]</f>
        <v/>
      </c>
      <c r="V479" s="53" t="str">
        <f>IF(ISBLANK('Prediction Log'!$N479), "",IF(AND('Prediction Log'!$T479="Y", 'Prediction Log'!$U479="Y"), "Y", "N"))</f>
        <v/>
      </c>
      <c r="W479" s="54" t="str">
        <f>IF(ISBLANK('Prediction Log'!$N479),"",IF('Prediction Log'!$M479='Prediction Log'!$I479, "Y", "N"))</f>
        <v/>
      </c>
      <c r="X479" s="54" t="str">
        <f>IF(ISBLANK('Prediction Log'!$N479), "", IF(Table3[[#This Row],[Home Team Covered Market]]=Games!H479, "Y", "N"))</f>
        <v/>
      </c>
      <c r="Y479" s="55" t="str">
        <f>IF(ISBLANK('Prediction Log'!$N479), "",IF('Prediction Log'!$J479='Prediction Log'!$M479, "Y", "N"))</f>
        <v/>
      </c>
      <c r="Z479" s="54" t="str">
        <f>IF(ISBLANK('Prediction Log'!$N479), "",IF('Prediction Log'!$I479&lt;&gt;'Prediction Log'!$M479, "N",IF(AND('Prediction Log'!$E479&gt;0, 'Prediction Log'!$P479&gt;'Prediction Log'!$E479, 'Prediction Log'!$I479='Prediction Log'!$C479), "Y", IF(AND('Prediction Log'!$E479&lt;0, 'Prediction Log'!$P479&lt;'Prediction Log'!$E479,'Prediction Log'!$I479='Prediction Log'!$B479 ), "Y", IF('Prediction Log'!$P479='Prediction Log'!$E479, "PUSH", "N")))))</f>
        <v/>
      </c>
      <c r="AA479" s="54" t="str">
        <f>IF(ISBLANK('Prediction Log'!$N479), "",IF(AND('Prediction Log'!$W479="Y", 'Prediction Log'!$X479="Y"), "Y", "N"))</f>
        <v/>
      </c>
      <c r="AB479" s="53" t="str">
        <f>IF(ISBLANK('Prediction Log'!$N479), "",IF('Prediction Log'!$D479&gt;0, 'Prediction Log'!$P479-'Prediction Log'!$D479, IF('Prediction Log'!$D479&lt;0, -'Prediction Log'!$P479+'Prediction Log'!$D479, "NA")))</f>
        <v/>
      </c>
      <c r="AC479" s="53" t="str">
        <f>IF(ISBLANK('Prediction Log'!$N479), "",ABS('Prediction Log'!$AB479))</f>
        <v/>
      </c>
      <c r="AD479" s="54" t="str">
        <f>IF(ISBLANK('Prediction Log'!$N479), "",IF('Prediction Log'!$E479&gt;0, 'Prediction Log'!$P479-'Prediction Log'!$E479, IF('Prediction Log'!$E479&lt;0, -'Prediction Log'!$P479+'Prediction Log'!$E479, "NA")))</f>
        <v/>
      </c>
      <c r="AE479" s="54" t="str">
        <f>IF(ISBLANK('Prediction Log'!$N479), "",ABS('Prediction Log'!$AD479))</f>
        <v/>
      </c>
    </row>
    <row r="480" spans="1:31" x14ac:dyDescent="0.45">
      <c r="A480" s="43" t="str">
        <f>IF(ISBLANK(Games!$B480), "",Games!A480)</f>
        <v/>
      </c>
      <c r="B480" s="43" t="str">
        <f>IF(ISBLANK(Games!$B480), "",Games!B480)</f>
        <v/>
      </c>
      <c r="C480" s="43" t="str">
        <f>IF(ISBLANK(Games!$B480), "",Games!C480)</f>
        <v/>
      </c>
      <c r="D480" s="44" t="str">
        <f>IF(ISBLANK(Games!$B480), "",Games!D480)</f>
        <v/>
      </c>
      <c r="E480" s="44" t="str">
        <f>IF(ISBLANK(Games!$B480), "",Games!E480)</f>
        <v/>
      </c>
      <c r="F480" s="45">
        <f>'Calc - Win Probability'!N480</f>
        <v>0</v>
      </c>
      <c r="G480" s="23" t="str">
        <f>Games!H480</f>
        <v/>
      </c>
      <c r="H480" s="46" t="str">
        <f>IF(ISBLANK(Games!B480), "", IF('Prediction Log'!$D480&lt;0, 'Prediction Log'!$B480, 'Prediction Log'!$C480))</f>
        <v/>
      </c>
      <c r="I480" s="47" t="str">
        <f>IF(ISBLANK(Games!$B480), "",Games!F480)</f>
        <v/>
      </c>
      <c r="J480" s="47" t="str">
        <f>IF('Prediction Log'!$F480&gt;0.5, 'Prediction Log'!$B480, IF('Prediction Log'!$F480&lt;0.5, 'Prediction Log'!$C480, "PICK"))</f>
        <v/>
      </c>
      <c r="K480" s="48" t="str">
        <f>IF(ISBLANK(Games!B480), "",IF('Prediction Log'!$J480='Prediction Log'!$B480, 'Prediction Log'!$F480, 1-'Prediction Log'!$F480))</f>
        <v/>
      </c>
      <c r="L480" s="49" t="str">
        <f>IF(ISBLANK(Games!$B480), "",Games!I480)</f>
        <v/>
      </c>
      <c r="M480" s="60" t="str">
        <f>IF(ISBLANK(Table3[[#This Row],[Home Final]]), "",IF(Table3[[#This Row],[Home Final]]&gt;Table3[[#This Row],[Away Final]],Table3[[#This Row],[Home]],Table3[[#This Row],[Away]]))</f>
        <v/>
      </c>
      <c r="N480" s="50"/>
      <c r="O480" s="50"/>
      <c r="P480" s="21" t="str">
        <f>IF(ISBLANK('Prediction Log'!$N480), "",'Prediction Log'!$O480-'Prediction Log'!$N480)</f>
        <v/>
      </c>
      <c r="Q480" s="51" t="str">
        <f>IF(ISBLANK('Prediction Log'!$N480), "",IF('Prediction Log'!$M480&lt;&gt;'Prediction Log'!$H480, "Y", IF(AND('Prediction Log'!$M480='Prediction Log'!$H480, ABS((-1*'Prediction Log'!$P480))&gt;ABS('Prediction Log'!$D480)), "Y", IF('Prediction Log'!$D480='Prediction Log'!$P480, "PUSH", "N"))))</f>
        <v/>
      </c>
      <c r="R480" s="52" t="str">
        <f>IF(ISBLANK('Prediction Log'!$N480), "",IF('Prediction Log'!$P480&lt;'Prediction Log'!$D480, "Y", IF('Prediction Log'!$P480='Prediction Log'!$D480, "PUSH", "N")))</f>
        <v/>
      </c>
      <c r="S480" s="52" t="str">
        <f>IF(ISBLANK('Prediction Log'!$N480), "",IF('Prediction Log'!$P480&lt;'Prediction Log'!$E480, "Y", IF('Prediction Log'!$P480='Prediction Log'!$E480, "PUSH", "N")))</f>
        <v/>
      </c>
      <c r="T480" s="53" t="str">
        <f>IF(ISBLANK('Prediction Log'!$N480),"",IF('Prediction Log'!$M480='Prediction Log'!$H480, "Y", "N"))</f>
        <v/>
      </c>
      <c r="U480" s="53" t="str">
        <f>Table3[[#This Row],[Home Team Covered Market]]</f>
        <v/>
      </c>
      <c r="V480" s="53" t="str">
        <f>IF(ISBLANK('Prediction Log'!$N480), "",IF(AND('Prediction Log'!$T480="Y", 'Prediction Log'!$U480="Y"), "Y", "N"))</f>
        <v/>
      </c>
      <c r="W480" s="54" t="str">
        <f>IF(ISBLANK('Prediction Log'!$N480),"",IF('Prediction Log'!$M480='Prediction Log'!$I480, "Y", "N"))</f>
        <v/>
      </c>
      <c r="X480" s="54" t="str">
        <f>IF(ISBLANK('Prediction Log'!$N480), "", IF(Table3[[#This Row],[Home Team Covered Market]]=Games!H480, "Y", "N"))</f>
        <v/>
      </c>
      <c r="Y480" s="55" t="str">
        <f>IF(ISBLANK('Prediction Log'!$N480), "",IF('Prediction Log'!$J480='Prediction Log'!$M480, "Y", "N"))</f>
        <v/>
      </c>
      <c r="Z480" s="54" t="str">
        <f>IF(ISBLANK('Prediction Log'!$N480), "",IF('Prediction Log'!$I480&lt;&gt;'Prediction Log'!$M480, "N",IF(AND('Prediction Log'!$E480&gt;0, 'Prediction Log'!$P480&gt;'Prediction Log'!$E480, 'Prediction Log'!$I480='Prediction Log'!$C480), "Y", IF(AND('Prediction Log'!$E480&lt;0, 'Prediction Log'!$P480&lt;'Prediction Log'!$E480,'Prediction Log'!$I480='Prediction Log'!$B480 ), "Y", IF('Prediction Log'!$P480='Prediction Log'!$E480, "PUSH", "N")))))</f>
        <v/>
      </c>
      <c r="AA480" s="54" t="str">
        <f>IF(ISBLANK('Prediction Log'!$N480), "",IF(AND('Prediction Log'!$W480="Y", 'Prediction Log'!$X480="Y"), "Y", "N"))</f>
        <v/>
      </c>
      <c r="AB480" s="53" t="str">
        <f>IF(ISBLANK('Prediction Log'!$N480), "",IF('Prediction Log'!$D480&gt;0, 'Prediction Log'!$P480-'Prediction Log'!$D480, IF('Prediction Log'!$D480&lt;0, -'Prediction Log'!$P480+'Prediction Log'!$D480, "NA")))</f>
        <v/>
      </c>
      <c r="AC480" s="53" t="str">
        <f>IF(ISBLANK('Prediction Log'!$N480), "",ABS('Prediction Log'!$AB480))</f>
        <v/>
      </c>
      <c r="AD480" s="54" t="str">
        <f>IF(ISBLANK('Prediction Log'!$N480), "",IF('Prediction Log'!$E480&gt;0, 'Prediction Log'!$P480-'Prediction Log'!$E480, IF('Prediction Log'!$E480&lt;0, -'Prediction Log'!$P480+'Prediction Log'!$E480, "NA")))</f>
        <v/>
      </c>
      <c r="AE480" s="54" t="str">
        <f>IF(ISBLANK('Prediction Log'!$N480), "",ABS('Prediction Log'!$AD480))</f>
        <v/>
      </c>
    </row>
    <row r="481" spans="1:31" x14ac:dyDescent="0.45">
      <c r="A481" s="56" t="str">
        <f>IF(ISBLANK(Games!$B481), "",Games!A481)</f>
        <v/>
      </c>
      <c r="B481" s="56" t="str">
        <f>IF(ISBLANK(Games!$B481), "",Games!B481)</f>
        <v/>
      </c>
      <c r="C481" s="56" t="str">
        <f>IF(ISBLANK(Games!$B481), "",Games!C481)</f>
        <v/>
      </c>
      <c r="D481" s="57" t="str">
        <f>IF(ISBLANK(Games!$B481), "",Games!D481)</f>
        <v/>
      </c>
      <c r="E481" s="57" t="str">
        <f>IF(ISBLANK(Games!$B481), "",Games!E481)</f>
        <v/>
      </c>
      <c r="F481" s="45">
        <f>'Calc - Win Probability'!N481</f>
        <v>0</v>
      </c>
      <c r="G481" s="23" t="str">
        <f>Games!H481</f>
        <v/>
      </c>
      <c r="H481" s="46" t="str">
        <f>IF(ISBLANK(Games!B481), "", IF('Prediction Log'!$D481&lt;0, 'Prediction Log'!$B481, 'Prediction Log'!$C481))</f>
        <v/>
      </c>
      <c r="I481" s="47" t="str">
        <f>IF(ISBLANK(Games!$B481), "",Games!F481)</f>
        <v/>
      </c>
      <c r="J481" s="47" t="str">
        <f>IF('Prediction Log'!$F481&gt;0.5, 'Prediction Log'!$B481, IF('Prediction Log'!$F481&lt;0.5, 'Prediction Log'!$C481, "PICK"))</f>
        <v/>
      </c>
      <c r="K481" s="48" t="str">
        <f>IF(ISBLANK(Games!B481), "",IF('Prediction Log'!$J481='Prediction Log'!$B481, 'Prediction Log'!$F481, 1-'Prediction Log'!$F481))</f>
        <v/>
      </c>
      <c r="L481" s="49" t="str">
        <f>IF(ISBLANK(Games!$B481), "",Games!I481)</f>
        <v/>
      </c>
      <c r="M481" s="60" t="str">
        <f>IF(ISBLANK(Table3[[#This Row],[Home Final]]), "",IF(Table3[[#This Row],[Home Final]]&gt;Table3[[#This Row],[Away Final]],Table3[[#This Row],[Home]],Table3[[#This Row],[Away]]))</f>
        <v/>
      </c>
      <c r="N481" s="50"/>
      <c r="O481" s="50"/>
      <c r="P481" s="21" t="str">
        <f>IF(ISBLANK('Prediction Log'!$N481), "",'Prediction Log'!$O481-'Prediction Log'!$N481)</f>
        <v/>
      </c>
      <c r="Q481" s="51" t="str">
        <f>IF(ISBLANK('Prediction Log'!$N481), "",IF('Prediction Log'!$M481&lt;&gt;'Prediction Log'!$H481, "Y", IF(AND('Prediction Log'!$M481='Prediction Log'!$H481, ABS((-1*'Prediction Log'!$P481))&gt;ABS('Prediction Log'!$D481)), "Y", IF('Prediction Log'!$D481='Prediction Log'!$P481, "PUSH", "N"))))</f>
        <v/>
      </c>
      <c r="R481" s="52" t="str">
        <f>IF(ISBLANK('Prediction Log'!$N481), "",IF('Prediction Log'!$P481&lt;'Prediction Log'!$D481, "Y", IF('Prediction Log'!$P481='Prediction Log'!$D481, "PUSH", "N")))</f>
        <v/>
      </c>
      <c r="S481" s="52" t="str">
        <f>IF(ISBLANK('Prediction Log'!$N481), "",IF('Prediction Log'!$P481&lt;'Prediction Log'!$E481, "Y", IF('Prediction Log'!$P481='Prediction Log'!$E481, "PUSH", "N")))</f>
        <v/>
      </c>
      <c r="T481" s="53" t="str">
        <f>IF(ISBLANK('Prediction Log'!$N481),"",IF('Prediction Log'!$M481='Prediction Log'!$H481, "Y", "N"))</f>
        <v/>
      </c>
      <c r="U481" s="53" t="str">
        <f>Table3[[#This Row],[Home Team Covered Market]]</f>
        <v/>
      </c>
      <c r="V481" s="53" t="str">
        <f>IF(ISBLANK('Prediction Log'!$N481), "",IF(AND('Prediction Log'!$T481="Y", 'Prediction Log'!$U481="Y"), "Y", "N"))</f>
        <v/>
      </c>
      <c r="W481" s="54" t="str">
        <f>IF(ISBLANK('Prediction Log'!$N481),"",IF('Prediction Log'!$M481='Prediction Log'!$I481, "Y", "N"))</f>
        <v/>
      </c>
      <c r="X481" s="54" t="str">
        <f>IF(ISBLANK('Prediction Log'!$N481), "", IF(Table3[[#This Row],[Home Team Covered Market]]=Games!H481, "Y", "N"))</f>
        <v/>
      </c>
      <c r="Y481" s="55" t="str">
        <f>IF(ISBLANK('Prediction Log'!$N481), "",IF('Prediction Log'!$J481='Prediction Log'!$M481, "Y", "N"))</f>
        <v/>
      </c>
      <c r="Z481" s="54" t="str">
        <f>IF(ISBLANK('Prediction Log'!$N481), "",IF('Prediction Log'!$I481&lt;&gt;'Prediction Log'!$M481, "N",IF(AND('Prediction Log'!$E481&gt;0, 'Prediction Log'!$P481&gt;'Prediction Log'!$E481, 'Prediction Log'!$I481='Prediction Log'!$C481), "Y", IF(AND('Prediction Log'!$E481&lt;0, 'Prediction Log'!$P481&lt;'Prediction Log'!$E481,'Prediction Log'!$I481='Prediction Log'!$B481 ), "Y", IF('Prediction Log'!$P481='Prediction Log'!$E481, "PUSH", "N")))))</f>
        <v/>
      </c>
      <c r="AA481" s="54" t="str">
        <f>IF(ISBLANK('Prediction Log'!$N481), "",IF(AND('Prediction Log'!$W481="Y", 'Prediction Log'!$X481="Y"), "Y", "N"))</f>
        <v/>
      </c>
      <c r="AB481" s="53" t="str">
        <f>IF(ISBLANK('Prediction Log'!$N481), "",IF('Prediction Log'!$D481&gt;0, 'Prediction Log'!$P481-'Prediction Log'!$D481, IF('Prediction Log'!$D481&lt;0, -'Prediction Log'!$P481+'Prediction Log'!$D481, "NA")))</f>
        <v/>
      </c>
      <c r="AC481" s="53" t="str">
        <f>IF(ISBLANK('Prediction Log'!$N481), "",ABS('Prediction Log'!$AB481))</f>
        <v/>
      </c>
      <c r="AD481" s="54" t="str">
        <f>IF(ISBLANK('Prediction Log'!$N481), "",IF('Prediction Log'!$E481&gt;0, 'Prediction Log'!$P481-'Prediction Log'!$E481, IF('Prediction Log'!$E481&lt;0, -'Prediction Log'!$P481+'Prediction Log'!$E481, "NA")))</f>
        <v/>
      </c>
      <c r="AE481" s="54" t="str">
        <f>IF(ISBLANK('Prediction Log'!$N481), "",ABS('Prediction Log'!$AD481))</f>
        <v/>
      </c>
    </row>
    <row r="482" spans="1:31" x14ac:dyDescent="0.45">
      <c r="A482" s="43" t="str">
        <f>IF(ISBLANK(Games!$B482), "",Games!A482)</f>
        <v/>
      </c>
      <c r="B482" s="43" t="str">
        <f>IF(ISBLANK(Games!$B482), "",Games!B482)</f>
        <v/>
      </c>
      <c r="C482" s="43" t="str">
        <f>IF(ISBLANK(Games!$B482), "",Games!C482)</f>
        <v/>
      </c>
      <c r="D482" s="44" t="str">
        <f>IF(ISBLANK(Games!$B482), "",Games!D482)</f>
        <v/>
      </c>
      <c r="E482" s="44" t="str">
        <f>IF(ISBLANK(Games!$B482), "",Games!E482)</f>
        <v/>
      </c>
      <c r="F482" s="45">
        <f>'Calc - Win Probability'!N482</f>
        <v>0</v>
      </c>
      <c r="G482" s="23" t="str">
        <f>Games!H482</f>
        <v/>
      </c>
      <c r="H482" s="46" t="str">
        <f>IF(ISBLANK(Games!B482), "", IF('Prediction Log'!$D482&lt;0, 'Prediction Log'!$B482, 'Prediction Log'!$C482))</f>
        <v/>
      </c>
      <c r="I482" s="47" t="str">
        <f>IF(ISBLANK(Games!$B482), "",Games!F482)</f>
        <v/>
      </c>
      <c r="J482" s="47" t="str">
        <f>IF('Prediction Log'!$F482&gt;0.5, 'Prediction Log'!$B482, IF('Prediction Log'!$F482&lt;0.5, 'Prediction Log'!$C482, "PICK"))</f>
        <v/>
      </c>
      <c r="K482" s="48" t="str">
        <f>IF(ISBLANK(Games!B482), "",IF('Prediction Log'!$J482='Prediction Log'!$B482, 'Prediction Log'!$F482, 1-'Prediction Log'!$F482))</f>
        <v/>
      </c>
      <c r="L482" s="49" t="str">
        <f>IF(ISBLANK(Games!$B482), "",Games!I482)</f>
        <v/>
      </c>
      <c r="M482" s="60" t="str">
        <f>IF(ISBLANK(Table3[[#This Row],[Home Final]]), "",IF(Table3[[#This Row],[Home Final]]&gt;Table3[[#This Row],[Away Final]],Table3[[#This Row],[Home]],Table3[[#This Row],[Away]]))</f>
        <v/>
      </c>
      <c r="N482" s="50"/>
      <c r="O482" s="50"/>
      <c r="P482" s="21" t="str">
        <f>IF(ISBLANK('Prediction Log'!$N482), "",'Prediction Log'!$O482-'Prediction Log'!$N482)</f>
        <v/>
      </c>
      <c r="Q482" s="51" t="str">
        <f>IF(ISBLANK('Prediction Log'!$N482), "",IF('Prediction Log'!$M482&lt;&gt;'Prediction Log'!$H482, "Y", IF(AND('Prediction Log'!$M482='Prediction Log'!$H482, ABS((-1*'Prediction Log'!$P482))&gt;ABS('Prediction Log'!$D482)), "Y", IF('Prediction Log'!$D482='Prediction Log'!$P482, "PUSH", "N"))))</f>
        <v/>
      </c>
      <c r="R482" s="52" t="str">
        <f>IF(ISBLANK('Prediction Log'!$N482), "",IF('Prediction Log'!$P482&lt;'Prediction Log'!$D482, "Y", IF('Prediction Log'!$P482='Prediction Log'!$D482, "PUSH", "N")))</f>
        <v/>
      </c>
      <c r="S482" s="52" t="str">
        <f>IF(ISBLANK('Prediction Log'!$N482), "",IF('Prediction Log'!$P482&lt;'Prediction Log'!$E482, "Y", IF('Prediction Log'!$P482='Prediction Log'!$E482, "PUSH", "N")))</f>
        <v/>
      </c>
      <c r="T482" s="53" t="str">
        <f>IF(ISBLANK('Prediction Log'!$N482),"",IF('Prediction Log'!$M482='Prediction Log'!$H482, "Y", "N"))</f>
        <v/>
      </c>
      <c r="U482" s="53" t="str">
        <f>Table3[[#This Row],[Home Team Covered Market]]</f>
        <v/>
      </c>
      <c r="V482" s="53" t="str">
        <f>IF(ISBLANK('Prediction Log'!$N482), "",IF(AND('Prediction Log'!$T482="Y", 'Prediction Log'!$U482="Y"), "Y", "N"))</f>
        <v/>
      </c>
      <c r="W482" s="54" t="str">
        <f>IF(ISBLANK('Prediction Log'!$N482),"",IF('Prediction Log'!$M482='Prediction Log'!$I482, "Y", "N"))</f>
        <v/>
      </c>
      <c r="X482" s="54" t="str">
        <f>IF(ISBLANK('Prediction Log'!$N482), "", IF(Table3[[#This Row],[Home Team Covered Market]]=Games!H482, "Y", "N"))</f>
        <v/>
      </c>
      <c r="Y482" s="55" t="str">
        <f>IF(ISBLANK('Prediction Log'!$N482), "",IF('Prediction Log'!$J482='Prediction Log'!$M482, "Y", "N"))</f>
        <v/>
      </c>
      <c r="Z482" s="54" t="str">
        <f>IF(ISBLANK('Prediction Log'!$N482), "",IF('Prediction Log'!$I482&lt;&gt;'Prediction Log'!$M482, "N",IF(AND('Prediction Log'!$E482&gt;0, 'Prediction Log'!$P482&gt;'Prediction Log'!$E482, 'Prediction Log'!$I482='Prediction Log'!$C482), "Y", IF(AND('Prediction Log'!$E482&lt;0, 'Prediction Log'!$P482&lt;'Prediction Log'!$E482,'Prediction Log'!$I482='Prediction Log'!$B482 ), "Y", IF('Prediction Log'!$P482='Prediction Log'!$E482, "PUSH", "N")))))</f>
        <v/>
      </c>
      <c r="AA482" s="54" t="str">
        <f>IF(ISBLANK('Prediction Log'!$N482), "",IF(AND('Prediction Log'!$W482="Y", 'Prediction Log'!$X482="Y"), "Y", "N"))</f>
        <v/>
      </c>
      <c r="AB482" s="53" t="str">
        <f>IF(ISBLANK('Prediction Log'!$N482), "",IF('Prediction Log'!$D482&gt;0, 'Prediction Log'!$P482-'Prediction Log'!$D482, IF('Prediction Log'!$D482&lt;0, -'Prediction Log'!$P482+'Prediction Log'!$D482, "NA")))</f>
        <v/>
      </c>
      <c r="AC482" s="53" t="str">
        <f>IF(ISBLANK('Prediction Log'!$N482), "",ABS('Prediction Log'!$AB482))</f>
        <v/>
      </c>
      <c r="AD482" s="54" t="str">
        <f>IF(ISBLANK('Prediction Log'!$N482), "",IF('Prediction Log'!$E482&gt;0, 'Prediction Log'!$P482-'Prediction Log'!$E482, IF('Prediction Log'!$E482&lt;0, -'Prediction Log'!$P482+'Prediction Log'!$E482, "NA")))</f>
        <v/>
      </c>
      <c r="AE482" s="54" t="str">
        <f>IF(ISBLANK('Prediction Log'!$N482), "",ABS('Prediction Log'!$AD482))</f>
        <v/>
      </c>
    </row>
    <row r="483" spans="1:31" x14ac:dyDescent="0.45">
      <c r="A483" s="56" t="str">
        <f>IF(ISBLANK(Games!$B483), "",Games!A483)</f>
        <v/>
      </c>
      <c r="B483" s="56" t="str">
        <f>IF(ISBLANK(Games!$B483), "",Games!B483)</f>
        <v/>
      </c>
      <c r="C483" s="56" t="str">
        <f>IF(ISBLANK(Games!$B483), "",Games!C483)</f>
        <v/>
      </c>
      <c r="D483" s="57" t="str">
        <f>IF(ISBLANK(Games!$B483), "",Games!D483)</f>
        <v/>
      </c>
      <c r="E483" s="57" t="str">
        <f>IF(ISBLANK(Games!$B483), "",Games!E483)</f>
        <v/>
      </c>
      <c r="F483" s="45">
        <f>'Calc - Win Probability'!N483</f>
        <v>0</v>
      </c>
      <c r="G483" s="23" t="str">
        <f>Games!H483</f>
        <v/>
      </c>
      <c r="H483" s="46" t="str">
        <f>IF(ISBLANK(Games!B483), "", IF('Prediction Log'!$D483&lt;0, 'Prediction Log'!$B483, 'Prediction Log'!$C483))</f>
        <v/>
      </c>
      <c r="I483" s="47" t="str">
        <f>IF(ISBLANK(Games!$B483), "",Games!F483)</f>
        <v/>
      </c>
      <c r="J483" s="47" t="str">
        <f>IF('Prediction Log'!$F483&gt;0.5, 'Prediction Log'!$B483, IF('Prediction Log'!$F483&lt;0.5, 'Prediction Log'!$C483, "PICK"))</f>
        <v/>
      </c>
      <c r="K483" s="48" t="str">
        <f>IF(ISBLANK(Games!B483), "",IF('Prediction Log'!$J483='Prediction Log'!$B483, 'Prediction Log'!$F483, 1-'Prediction Log'!$F483))</f>
        <v/>
      </c>
      <c r="L483" s="49" t="str">
        <f>IF(ISBLANK(Games!$B483), "",Games!I483)</f>
        <v/>
      </c>
      <c r="M483" s="60" t="str">
        <f>IF(ISBLANK(Table3[[#This Row],[Home Final]]), "",IF(Table3[[#This Row],[Home Final]]&gt;Table3[[#This Row],[Away Final]],Table3[[#This Row],[Home]],Table3[[#This Row],[Away]]))</f>
        <v/>
      </c>
      <c r="N483" s="50"/>
      <c r="O483" s="50"/>
      <c r="P483" s="21" t="str">
        <f>IF(ISBLANK('Prediction Log'!$N483), "",'Prediction Log'!$O483-'Prediction Log'!$N483)</f>
        <v/>
      </c>
      <c r="Q483" s="51" t="str">
        <f>IF(ISBLANK('Prediction Log'!$N483), "",IF('Prediction Log'!$M483&lt;&gt;'Prediction Log'!$H483, "Y", IF(AND('Prediction Log'!$M483='Prediction Log'!$H483, ABS((-1*'Prediction Log'!$P483))&gt;ABS('Prediction Log'!$D483)), "Y", IF('Prediction Log'!$D483='Prediction Log'!$P483, "PUSH", "N"))))</f>
        <v/>
      </c>
      <c r="R483" s="52" t="str">
        <f>IF(ISBLANK('Prediction Log'!$N483), "",IF('Prediction Log'!$P483&lt;'Prediction Log'!$D483, "Y", IF('Prediction Log'!$P483='Prediction Log'!$D483, "PUSH", "N")))</f>
        <v/>
      </c>
      <c r="S483" s="52" t="str">
        <f>IF(ISBLANK('Prediction Log'!$N483), "",IF('Prediction Log'!$P483&lt;'Prediction Log'!$E483, "Y", IF('Prediction Log'!$P483='Prediction Log'!$E483, "PUSH", "N")))</f>
        <v/>
      </c>
      <c r="T483" s="53" t="str">
        <f>IF(ISBLANK('Prediction Log'!$N483),"",IF('Prediction Log'!$M483='Prediction Log'!$H483, "Y", "N"))</f>
        <v/>
      </c>
      <c r="U483" s="53" t="str">
        <f>Table3[[#This Row],[Home Team Covered Market]]</f>
        <v/>
      </c>
      <c r="V483" s="53" t="str">
        <f>IF(ISBLANK('Prediction Log'!$N483), "",IF(AND('Prediction Log'!$T483="Y", 'Prediction Log'!$U483="Y"), "Y", "N"))</f>
        <v/>
      </c>
      <c r="W483" s="54" t="str">
        <f>IF(ISBLANK('Prediction Log'!$N483),"",IF('Prediction Log'!$M483='Prediction Log'!$I483, "Y", "N"))</f>
        <v/>
      </c>
      <c r="X483" s="54" t="str">
        <f>IF(ISBLANK('Prediction Log'!$N483), "", IF(Table3[[#This Row],[Home Team Covered Market]]=Games!H483, "Y", "N"))</f>
        <v/>
      </c>
      <c r="Y483" s="55" t="str">
        <f>IF(ISBLANK('Prediction Log'!$N483), "",IF('Prediction Log'!$J483='Prediction Log'!$M483, "Y", "N"))</f>
        <v/>
      </c>
      <c r="Z483" s="54" t="str">
        <f>IF(ISBLANK('Prediction Log'!$N483), "",IF('Prediction Log'!$I483&lt;&gt;'Prediction Log'!$M483, "N",IF(AND('Prediction Log'!$E483&gt;0, 'Prediction Log'!$P483&gt;'Prediction Log'!$E483, 'Prediction Log'!$I483='Prediction Log'!$C483), "Y", IF(AND('Prediction Log'!$E483&lt;0, 'Prediction Log'!$P483&lt;'Prediction Log'!$E483,'Prediction Log'!$I483='Prediction Log'!$B483 ), "Y", IF('Prediction Log'!$P483='Prediction Log'!$E483, "PUSH", "N")))))</f>
        <v/>
      </c>
      <c r="AA483" s="54" t="str">
        <f>IF(ISBLANK('Prediction Log'!$N483), "",IF(AND('Prediction Log'!$W483="Y", 'Prediction Log'!$X483="Y"), "Y", "N"))</f>
        <v/>
      </c>
      <c r="AB483" s="53" t="str">
        <f>IF(ISBLANK('Prediction Log'!$N483), "",IF('Prediction Log'!$D483&gt;0, 'Prediction Log'!$P483-'Prediction Log'!$D483, IF('Prediction Log'!$D483&lt;0, -'Prediction Log'!$P483+'Prediction Log'!$D483, "NA")))</f>
        <v/>
      </c>
      <c r="AC483" s="53" t="str">
        <f>IF(ISBLANK('Prediction Log'!$N483), "",ABS('Prediction Log'!$AB483))</f>
        <v/>
      </c>
      <c r="AD483" s="54" t="str">
        <f>IF(ISBLANK('Prediction Log'!$N483), "",IF('Prediction Log'!$E483&gt;0, 'Prediction Log'!$P483-'Prediction Log'!$E483, IF('Prediction Log'!$E483&lt;0, -'Prediction Log'!$P483+'Prediction Log'!$E483, "NA")))</f>
        <v/>
      </c>
      <c r="AE483" s="54" t="str">
        <f>IF(ISBLANK('Prediction Log'!$N483), "",ABS('Prediction Log'!$AD483))</f>
        <v/>
      </c>
    </row>
    <row r="484" spans="1:31" x14ac:dyDescent="0.45">
      <c r="A484" s="43" t="str">
        <f>IF(ISBLANK(Games!$B484), "",Games!A484)</f>
        <v/>
      </c>
      <c r="B484" s="43" t="str">
        <f>IF(ISBLANK(Games!$B484), "",Games!B484)</f>
        <v/>
      </c>
      <c r="C484" s="43" t="str">
        <f>IF(ISBLANK(Games!$B484), "",Games!C484)</f>
        <v/>
      </c>
      <c r="D484" s="44" t="str">
        <f>IF(ISBLANK(Games!$B484), "",Games!D484)</f>
        <v/>
      </c>
      <c r="E484" s="44" t="str">
        <f>IF(ISBLANK(Games!$B484), "",Games!E484)</f>
        <v/>
      </c>
      <c r="F484" s="45">
        <f>'Calc - Win Probability'!N484</f>
        <v>0</v>
      </c>
      <c r="G484" s="23" t="str">
        <f>Games!H484</f>
        <v/>
      </c>
      <c r="H484" s="46" t="str">
        <f>IF(ISBLANK(Games!B484), "", IF('Prediction Log'!$D484&lt;0, 'Prediction Log'!$B484, 'Prediction Log'!$C484))</f>
        <v/>
      </c>
      <c r="I484" s="47" t="str">
        <f>IF(ISBLANK(Games!$B484), "",Games!F484)</f>
        <v/>
      </c>
      <c r="J484" s="47" t="str">
        <f>IF('Prediction Log'!$F484&gt;0.5, 'Prediction Log'!$B484, IF('Prediction Log'!$F484&lt;0.5, 'Prediction Log'!$C484, "PICK"))</f>
        <v/>
      </c>
      <c r="K484" s="48" t="str">
        <f>IF(ISBLANK(Games!B484), "",IF('Prediction Log'!$J484='Prediction Log'!$B484, 'Prediction Log'!$F484, 1-'Prediction Log'!$F484))</f>
        <v/>
      </c>
      <c r="L484" s="49" t="str">
        <f>IF(ISBLANK(Games!$B484), "",Games!I484)</f>
        <v/>
      </c>
      <c r="M484" s="60" t="str">
        <f>IF(ISBLANK(Table3[[#This Row],[Home Final]]), "",IF(Table3[[#This Row],[Home Final]]&gt;Table3[[#This Row],[Away Final]],Table3[[#This Row],[Home]],Table3[[#This Row],[Away]]))</f>
        <v/>
      </c>
      <c r="N484" s="50"/>
      <c r="O484" s="50"/>
      <c r="P484" s="21" t="str">
        <f>IF(ISBLANK('Prediction Log'!$N484), "",'Prediction Log'!$O484-'Prediction Log'!$N484)</f>
        <v/>
      </c>
      <c r="Q484" s="51" t="str">
        <f>IF(ISBLANK('Prediction Log'!$N484), "",IF('Prediction Log'!$M484&lt;&gt;'Prediction Log'!$H484, "Y", IF(AND('Prediction Log'!$M484='Prediction Log'!$H484, ABS((-1*'Prediction Log'!$P484))&gt;ABS('Prediction Log'!$D484)), "Y", IF('Prediction Log'!$D484='Prediction Log'!$P484, "PUSH", "N"))))</f>
        <v/>
      </c>
      <c r="R484" s="52" t="str">
        <f>IF(ISBLANK('Prediction Log'!$N484), "",IF('Prediction Log'!$P484&lt;'Prediction Log'!$D484, "Y", IF('Prediction Log'!$P484='Prediction Log'!$D484, "PUSH", "N")))</f>
        <v/>
      </c>
      <c r="S484" s="52" t="str">
        <f>IF(ISBLANK('Prediction Log'!$N484), "",IF('Prediction Log'!$P484&lt;'Prediction Log'!$E484, "Y", IF('Prediction Log'!$P484='Prediction Log'!$E484, "PUSH", "N")))</f>
        <v/>
      </c>
      <c r="T484" s="53" t="str">
        <f>IF(ISBLANK('Prediction Log'!$N484),"",IF('Prediction Log'!$M484='Prediction Log'!$H484, "Y", "N"))</f>
        <v/>
      </c>
      <c r="U484" s="53" t="str">
        <f>Table3[[#This Row],[Home Team Covered Market]]</f>
        <v/>
      </c>
      <c r="V484" s="53" t="str">
        <f>IF(ISBLANK('Prediction Log'!$N484), "",IF(AND('Prediction Log'!$T484="Y", 'Prediction Log'!$U484="Y"), "Y", "N"))</f>
        <v/>
      </c>
      <c r="W484" s="54" t="str">
        <f>IF(ISBLANK('Prediction Log'!$N484),"",IF('Prediction Log'!$M484='Prediction Log'!$I484, "Y", "N"))</f>
        <v/>
      </c>
      <c r="X484" s="54" t="str">
        <f>IF(ISBLANK('Prediction Log'!$N484), "", IF(Table3[[#This Row],[Home Team Covered Market]]=Games!H484, "Y", "N"))</f>
        <v/>
      </c>
      <c r="Y484" s="55" t="str">
        <f>IF(ISBLANK('Prediction Log'!$N484), "",IF('Prediction Log'!$J484='Prediction Log'!$M484, "Y", "N"))</f>
        <v/>
      </c>
      <c r="Z484" s="54" t="str">
        <f>IF(ISBLANK('Prediction Log'!$N484), "",IF('Prediction Log'!$I484&lt;&gt;'Prediction Log'!$M484, "N",IF(AND('Prediction Log'!$E484&gt;0, 'Prediction Log'!$P484&gt;'Prediction Log'!$E484, 'Prediction Log'!$I484='Prediction Log'!$C484), "Y", IF(AND('Prediction Log'!$E484&lt;0, 'Prediction Log'!$P484&lt;'Prediction Log'!$E484,'Prediction Log'!$I484='Prediction Log'!$B484 ), "Y", IF('Prediction Log'!$P484='Prediction Log'!$E484, "PUSH", "N")))))</f>
        <v/>
      </c>
      <c r="AA484" s="54" t="str">
        <f>IF(ISBLANK('Prediction Log'!$N484), "",IF(AND('Prediction Log'!$W484="Y", 'Prediction Log'!$X484="Y"), "Y", "N"))</f>
        <v/>
      </c>
      <c r="AB484" s="53" t="str">
        <f>IF(ISBLANK('Prediction Log'!$N484), "",IF('Prediction Log'!$D484&gt;0, 'Prediction Log'!$P484-'Prediction Log'!$D484, IF('Prediction Log'!$D484&lt;0, -'Prediction Log'!$P484+'Prediction Log'!$D484, "NA")))</f>
        <v/>
      </c>
      <c r="AC484" s="53" t="str">
        <f>IF(ISBLANK('Prediction Log'!$N484), "",ABS('Prediction Log'!$AB484))</f>
        <v/>
      </c>
      <c r="AD484" s="54" t="str">
        <f>IF(ISBLANK('Prediction Log'!$N484), "",IF('Prediction Log'!$E484&gt;0, 'Prediction Log'!$P484-'Prediction Log'!$E484, IF('Prediction Log'!$E484&lt;0, -'Prediction Log'!$P484+'Prediction Log'!$E484, "NA")))</f>
        <v/>
      </c>
      <c r="AE484" s="54" t="str">
        <f>IF(ISBLANK('Prediction Log'!$N484), "",ABS('Prediction Log'!$AD484))</f>
        <v/>
      </c>
    </row>
    <row r="485" spans="1:31" x14ac:dyDescent="0.45">
      <c r="A485" s="56" t="str">
        <f>IF(ISBLANK(Games!$B485), "",Games!A485)</f>
        <v/>
      </c>
      <c r="B485" s="56" t="str">
        <f>IF(ISBLANK(Games!$B485), "",Games!B485)</f>
        <v/>
      </c>
      <c r="C485" s="56" t="str">
        <f>IF(ISBLANK(Games!$B485), "",Games!C485)</f>
        <v/>
      </c>
      <c r="D485" s="57" t="str">
        <f>IF(ISBLANK(Games!$B485), "",Games!D485)</f>
        <v/>
      </c>
      <c r="E485" s="57" t="str">
        <f>IF(ISBLANK(Games!$B485), "",Games!E485)</f>
        <v/>
      </c>
      <c r="F485" s="45">
        <f>'Calc - Win Probability'!N485</f>
        <v>0</v>
      </c>
      <c r="G485" s="23" t="str">
        <f>Games!H485</f>
        <v/>
      </c>
      <c r="H485" s="46" t="str">
        <f>IF(ISBLANK(Games!B485), "", IF('Prediction Log'!$D485&lt;0, 'Prediction Log'!$B485, 'Prediction Log'!$C485))</f>
        <v/>
      </c>
      <c r="I485" s="47" t="str">
        <f>IF(ISBLANK(Games!$B485), "",Games!F485)</f>
        <v/>
      </c>
      <c r="J485" s="47" t="str">
        <f>IF('Prediction Log'!$F485&gt;0.5, 'Prediction Log'!$B485, IF('Prediction Log'!$F485&lt;0.5, 'Prediction Log'!$C485, "PICK"))</f>
        <v/>
      </c>
      <c r="K485" s="48" t="str">
        <f>IF(ISBLANK(Games!B485), "",IF('Prediction Log'!$J485='Prediction Log'!$B485, 'Prediction Log'!$F485, 1-'Prediction Log'!$F485))</f>
        <v/>
      </c>
      <c r="L485" s="49" t="str">
        <f>IF(ISBLANK(Games!$B485), "",Games!I485)</f>
        <v/>
      </c>
      <c r="M485" s="60" t="str">
        <f>IF(ISBLANK(Table3[[#This Row],[Home Final]]), "",IF(Table3[[#This Row],[Home Final]]&gt;Table3[[#This Row],[Away Final]],Table3[[#This Row],[Home]],Table3[[#This Row],[Away]]))</f>
        <v/>
      </c>
      <c r="N485" s="50"/>
      <c r="O485" s="50"/>
      <c r="P485" s="21" t="str">
        <f>IF(ISBLANK('Prediction Log'!$N485), "",'Prediction Log'!$O485-'Prediction Log'!$N485)</f>
        <v/>
      </c>
      <c r="Q485" s="51" t="str">
        <f>IF(ISBLANK('Prediction Log'!$N485), "",IF('Prediction Log'!$M485&lt;&gt;'Prediction Log'!$H485, "Y", IF(AND('Prediction Log'!$M485='Prediction Log'!$H485, ABS((-1*'Prediction Log'!$P485))&gt;ABS('Prediction Log'!$D485)), "Y", IF('Prediction Log'!$D485='Prediction Log'!$P485, "PUSH", "N"))))</f>
        <v/>
      </c>
      <c r="R485" s="52" t="str">
        <f>IF(ISBLANK('Prediction Log'!$N485), "",IF('Prediction Log'!$P485&lt;'Prediction Log'!$D485, "Y", IF('Prediction Log'!$P485='Prediction Log'!$D485, "PUSH", "N")))</f>
        <v/>
      </c>
      <c r="S485" s="52" t="str">
        <f>IF(ISBLANK('Prediction Log'!$N485), "",IF('Prediction Log'!$P485&lt;'Prediction Log'!$E485, "Y", IF('Prediction Log'!$P485='Prediction Log'!$E485, "PUSH", "N")))</f>
        <v/>
      </c>
      <c r="T485" s="53" t="str">
        <f>IF(ISBLANK('Prediction Log'!$N485),"",IF('Prediction Log'!$M485='Prediction Log'!$H485, "Y", "N"))</f>
        <v/>
      </c>
      <c r="U485" s="53" t="str">
        <f>Table3[[#This Row],[Home Team Covered Market]]</f>
        <v/>
      </c>
      <c r="V485" s="53" t="str">
        <f>IF(ISBLANK('Prediction Log'!$N485), "",IF(AND('Prediction Log'!$T485="Y", 'Prediction Log'!$U485="Y"), "Y", "N"))</f>
        <v/>
      </c>
      <c r="W485" s="54" t="str">
        <f>IF(ISBLANK('Prediction Log'!$N485),"",IF('Prediction Log'!$M485='Prediction Log'!$I485, "Y", "N"))</f>
        <v/>
      </c>
      <c r="X485" s="54" t="str">
        <f>IF(ISBLANK('Prediction Log'!$N485), "", IF(Table3[[#This Row],[Home Team Covered Market]]=Games!H485, "Y", "N"))</f>
        <v/>
      </c>
      <c r="Y485" s="55" t="str">
        <f>IF(ISBLANK('Prediction Log'!$N485), "",IF('Prediction Log'!$J485='Prediction Log'!$M485, "Y", "N"))</f>
        <v/>
      </c>
      <c r="Z485" s="54" t="str">
        <f>IF(ISBLANK('Prediction Log'!$N485), "",IF('Prediction Log'!$I485&lt;&gt;'Prediction Log'!$M485, "N",IF(AND('Prediction Log'!$E485&gt;0, 'Prediction Log'!$P485&gt;'Prediction Log'!$E485, 'Prediction Log'!$I485='Prediction Log'!$C485), "Y", IF(AND('Prediction Log'!$E485&lt;0, 'Prediction Log'!$P485&lt;'Prediction Log'!$E485,'Prediction Log'!$I485='Prediction Log'!$B485 ), "Y", IF('Prediction Log'!$P485='Prediction Log'!$E485, "PUSH", "N")))))</f>
        <v/>
      </c>
      <c r="AA485" s="54" t="str">
        <f>IF(ISBLANK('Prediction Log'!$N485), "",IF(AND('Prediction Log'!$W485="Y", 'Prediction Log'!$X485="Y"), "Y", "N"))</f>
        <v/>
      </c>
      <c r="AB485" s="53" t="str">
        <f>IF(ISBLANK('Prediction Log'!$N485), "",IF('Prediction Log'!$D485&gt;0, 'Prediction Log'!$P485-'Prediction Log'!$D485, IF('Prediction Log'!$D485&lt;0, -'Prediction Log'!$P485+'Prediction Log'!$D485, "NA")))</f>
        <v/>
      </c>
      <c r="AC485" s="53" t="str">
        <f>IF(ISBLANK('Prediction Log'!$N485), "",ABS('Prediction Log'!$AB485))</f>
        <v/>
      </c>
      <c r="AD485" s="54" t="str">
        <f>IF(ISBLANK('Prediction Log'!$N485), "",IF('Prediction Log'!$E485&gt;0, 'Prediction Log'!$P485-'Prediction Log'!$E485, IF('Prediction Log'!$E485&lt;0, -'Prediction Log'!$P485+'Prediction Log'!$E485, "NA")))</f>
        <v/>
      </c>
      <c r="AE485" s="54" t="str">
        <f>IF(ISBLANK('Prediction Log'!$N485), "",ABS('Prediction Log'!$AD485))</f>
        <v/>
      </c>
    </row>
    <row r="486" spans="1:31" x14ac:dyDescent="0.45">
      <c r="A486" s="43" t="str">
        <f>IF(ISBLANK(Games!$B486), "",Games!A486)</f>
        <v/>
      </c>
      <c r="B486" s="43" t="str">
        <f>IF(ISBLANK(Games!$B486), "",Games!B486)</f>
        <v/>
      </c>
      <c r="C486" s="43" t="str">
        <f>IF(ISBLANK(Games!$B486), "",Games!C486)</f>
        <v/>
      </c>
      <c r="D486" s="44" t="str">
        <f>IF(ISBLANK(Games!$B486), "",Games!D486)</f>
        <v/>
      </c>
      <c r="E486" s="44" t="str">
        <f>IF(ISBLANK(Games!$B486), "",Games!E486)</f>
        <v/>
      </c>
      <c r="F486" s="45">
        <f>'Calc - Win Probability'!N486</f>
        <v>0</v>
      </c>
      <c r="G486" s="23" t="str">
        <f>Games!H486</f>
        <v/>
      </c>
      <c r="H486" s="46" t="str">
        <f>IF(ISBLANK(Games!B486), "", IF('Prediction Log'!$D486&lt;0, 'Prediction Log'!$B486, 'Prediction Log'!$C486))</f>
        <v/>
      </c>
      <c r="I486" s="47" t="str">
        <f>IF(ISBLANK(Games!$B486), "",Games!F486)</f>
        <v/>
      </c>
      <c r="J486" s="47" t="str">
        <f>IF('Prediction Log'!$F486&gt;0.5, 'Prediction Log'!$B486, IF('Prediction Log'!$F486&lt;0.5, 'Prediction Log'!$C486, "PICK"))</f>
        <v/>
      </c>
      <c r="K486" s="48" t="str">
        <f>IF(ISBLANK(Games!B486), "",IF('Prediction Log'!$J486='Prediction Log'!$B486, 'Prediction Log'!$F486, 1-'Prediction Log'!$F486))</f>
        <v/>
      </c>
      <c r="L486" s="49" t="str">
        <f>IF(ISBLANK(Games!$B486), "",Games!I486)</f>
        <v/>
      </c>
      <c r="M486" s="60" t="str">
        <f>IF(ISBLANK(Table3[[#This Row],[Home Final]]), "",IF(Table3[[#This Row],[Home Final]]&gt;Table3[[#This Row],[Away Final]],Table3[[#This Row],[Home]],Table3[[#This Row],[Away]]))</f>
        <v/>
      </c>
      <c r="N486" s="50"/>
      <c r="O486" s="50"/>
      <c r="P486" s="21" t="str">
        <f>IF(ISBLANK('Prediction Log'!$N486), "",'Prediction Log'!$O486-'Prediction Log'!$N486)</f>
        <v/>
      </c>
      <c r="Q486" s="51" t="str">
        <f>IF(ISBLANK('Prediction Log'!$N486), "",IF('Prediction Log'!$M486&lt;&gt;'Prediction Log'!$H486, "Y", IF(AND('Prediction Log'!$M486='Prediction Log'!$H486, ABS((-1*'Prediction Log'!$P486))&gt;ABS('Prediction Log'!$D486)), "Y", IF('Prediction Log'!$D486='Prediction Log'!$P486, "PUSH", "N"))))</f>
        <v/>
      </c>
      <c r="R486" s="52" t="str">
        <f>IF(ISBLANK('Prediction Log'!$N486), "",IF('Prediction Log'!$P486&lt;'Prediction Log'!$D486, "Y", IF('Prediction Log'!$P486='Prediction Log'!$D486, "PUSH", "N")))</f>
        <v/>
      </c>
      <c r="S486" s="52" t="str">
        <f>IF(ISBLANK('Prediction Log'!$N486), "",IF('Prediction Log'!$P486&lt;'Prediction Log'!$E486, "Y", IF('Prediction Log'!$P486='Prediction Log'!$E486, "PUSH", "N")))</f>
        <v/>
      </c>
      <c r="T486" s="53" t="str">
        <f>IF(ISBLANK('Prediction Log'!$N486),"",IF('Prediction Log'!$M486='Prediction Log'!$H486, "Y", "N"))</f>
        <v/>
      </c>
      <c r="U486" s="53" t="str">
        <f>Table3[[#This Row],[Home Team Covered Market]]</f>
        <v/>
      </c>
      <c r="V486" s="53" t="str">
        <f>IF(ISBLANK('Prediction Log'!$N486), "",IF(AND('Prediction Log'!$T486="Y", 'Prediction Log'!$U486="Y"), "Y", "N"))</f>
        <v/>
      </c>
      <c r="W486" s="54" t="str">
        <f>IF(ISBLANK('Prediction Log'!$N486),"",IF('Prediction Log'!$M486='Prediction Log'!$I486, "Y", "N"))</f>
        <v/>
      </c>
      <c r="X486" s="54" t="str">
        <f>IF(ISBLANK('Prediction Log'!$N486), "", IF(Table3[[#This Row],[Home Team Covered Market]]=Games!H486, "Y", "N"))</f>
        <v/>
      </c>
      <c r="Y486" s="55" t="str">
        <f>IF(ISBLANK('Prediction Log'!$N486), "",IF('Prediction Log'!$J486='Prediction Log'!$M486, "Y", "N"))</f>
        <v/>
      </c>
      <c r="Z486" s="54" t="str">
        <f>IF(ISBLANK('Prediction Log'!$N486), "",IF('Prediction Log'!$I486&lt;&gt;'Prediction Log'!$M486, "N",IF(AND('Prediction Log'!$E486&gt;0, 'Prediction Log'!$P486&gt;'Prediction Log'!$E486, 'Prediction Log'!$I486='Prediction Log'!$C486), "Y", IF(AND('Prediction Log'!$E486&lt;0, 'Prediction Log'!$P486&lt;'Prediction Log'!$E486,'Prediction Log'!$I486='Prediction Log'!$B486 ), "Y", IF('Prediction Log'!$P486='Prediction Log'!$E486, "PUSH", "N")))))</f>
        <v/>
      </c>
      <c r="AA486" s="54" t="str">
        <f>IF(ISBLANK('Prediction Log'!$N486), "",IF(AND('Prediction Log'!$W486="Y", 'Prediction Log'!$X486="Y"), "Y", "N"))</f>
        <v/>
      </c>
      <c r="AB486" s="53" t="str">
        <f>IF(ISBLANK('Prediction Log'!$N486), "",IF('Prediction Log'!$D486&gt;0, 'Prediction Log'!$P486-'Prediction Log'!$D486, IF('Prediction Log'!$D486&lt;0, -'Prediction Log'!$P486+'Prediction Log'!$D486, "NA")))</f>
        <v/>
      </c>
      <c r="AC486" s="53" t="str">
        <f>IF(ISBLANK('Prediction Log'!$N486), "",ABS('Prediction Log'!$AB486))</f>
        <v/>
      </c>
      <c r="AD486" s="54" t="str">
        <f>IF(ISBLANK('Prediction Log'!$N486), "",IF('Prediction Log'!$E486&gt;0, 'Prediction Log'!$P486-'Prediction Log'!$E486, IF('Prediction Log'!$E486&lt;0, -'Prediction Log'!$P486+'Prediction Log'!$E486, "NA")))</f>
        <v/>
      </c>
      <c r="AE486" s="54" t="str">
        <f>IF(ISBLANK('Prediction Log'!$N486), "",ABS('Prediction Log'!$AD486))</f>
        <v/>
      </c>
    </row>
    <row r="487" spans="1:31" x14ac:dyDescent="0.45">
      <c r="A487" s="56" t="str">
        <f>IF(ISBLANK(Games!$B487), "",Games!A487)</f>
        <v/>
      </c>
      <c r="B487" s="56" t="str">
        <f>IF(ISBLANK(Games!$B487), "",Games!B487)</f>
        <v/>
      </c>
      <c r="C487" s="56" t="str">
        <f>IF(ISBLANK(Games!$B487), "",Games!C487)</f>
        <v/>
      </c>
      <c r="D487" s="57" t="str">
        <f>IF(ISBLANK(Games!$B487), "",Games!D487)</f>
        <v/>
      </c>
      <c r="E487" s="57" t="str">
        <f>IF(ISBLANK(Games!$B487), "",Games!E487)</f>
        <v/>
      </c>
      <c r="F487" s="45">
        <f>'Calc - Win Probability'!N487</f>
        <v>0</v>
      </c>
      <c r="G487" s="23" t="str">
        <f>Games!H487</f>
        <v/>
      </c>
      <c r="H487" s="46" t="str">
        <f>IF(ISBLANK(Games!B487), "", IF('Prediction Log'!$D487&lt;0, 'Prediction Log'!$B487, 'Prediction Log'!$C487))</f>
        <v/>
      </c>
      <c r="I487" s="47" t="str">
        <f>IF(ISBLANK(Games!$B487), "",Games!F487)</f>
        <v/>
      </c>
      <c r="J487" s="47" t="str">
        <f>IF('Prediction Log'!$F487&gt;0.5, 'Prediction Log'!$B487, IF('Prediction Log'!$F487&lt;0.5, 'Prediction Log'!$C487, "PICK"))</f>
        <v/>
      </c>
      <c r="K487" s="48" t="str">
        <f>IF(ISBLANK(Games!B487), "",IF('Prediction Log'!$J487='Prediction Log'!$B487, 'Prediction Log'!$F487, 1-'Prediction Log'!$F487))</f>
        <v/>
      </c>
      <c r="L487" s="49" t="str">
        <f>IF(ISBLANK(Games!$B487), "",Games!I487)</f>
        <v/>
      </c>
      <c r="M487" s="60" t="str">
        <f>IF(ISBLANK(Table3[[#This Row],[Home Final]]), "",IF(Table3[[#This Row],[Home Final]]&gt;Table3[[#This Row],[Away Final]],Table3[[#This Row],[Home]],Table3[[#This Row],[Away]]))</f>
        <v/>
      </c>
      <c r="N487" s="50"/>
      <c r="O487" s="50"/>
      <c r="P487" s="21" t="str">
        <f>IF(ISBLANK('Prediction Log'!$N487), "",'Prediction Log'!$O487-'Prediction Log'!$N487)</f>
        <v/>
      </c>
      <c r="Q487" s="51" t="str">
        <f>IF(ISBLANK('Prediction Log'!$N487), "",IF('Prediction Log'!$M487&lt;&gt;'Prediction Log'!$H487, "Y", IF(AND('Prediction Log'!$M487='Prediction Log'!$H487, ABS((-1*'Prediction Log'!$P487))&gt;ABS('Prediction Log'!$D487)), "Y", IF('Prediction Log'!$D487='Prediction Log'!$P487, "PUSH", "N"))))</f>
        <v/>
      </c>
      <c r="R487" s="52" t="str">
        <f>IF(ISBLANK('Prediction Log'!$N487), "",IF('Prediction Log'!$P487&lt;'Prediction Log'!$D487, "Y", IF('Prediction Log'!$P487='Prediction Log'!$D487, "PUSH", "N")))</f>
        <v/>
      </c>
      <c r="S487" s="52" t="str">
        <f>IF(ISBLANK('Prediction Log'!$N487), "",IF('Prediction Log'!$P487&lt;'Prediction Log'!$E487, "Y", IF('Prediction Log'!$P487='Prediction Log'!$E487, "PUSH", "N")))</f>
        <v/>
      </c>
      <c r="T487" s="53" t="str">
        <f>IF(ISBLANK('Prediction Log'!$N487),"",IF('Prediction Log'!$M487='Prediction Log'!$H487, "Y", "N"))</f>
        <v/>
      </c>
      <c r="U487" s="53" t="str">
        <f>Table3[[#This Row],[Home Team Covered Market]]</f>
        <v/>
      </c>
      <c r="V487" s="53" t="str">
        <f>IF(ISBLANK('Prediction Log'!$N487), "",IF(AND('Prediction Log'!$T487="Y", 'Prediction Log'!$U487="Y"), "Y", "N"))</f>
        <v/>
      </c>
      <c r="W487" s="54" t="str">
        <f>IF(ISBLANK('Prediction Log'!$N487),"",IF('Prediction Log'!$M487='Prediction Log'!$I487, "Y", "N"))</f>
        <v/>
      </c>
      <c r="X487" s="54" t="str">
        <f>IF(ISBLANK('Prediction Log'!$N487), "", IF(Table3[[#This Row],[Home Team Covered Market]]=Games!H487, "Y", "N"))</f>
        <v/>
      </c>
      <c r="Y487" s="55" t="str">
        <f>IF(ISBLANK('Prediction Log'!$N487), "",IF('Prediction Log'!$J487='Prediction Log'!$M487, "Y", "N"))</f>
        <v/>
      </c>
      <c r="Z487" s="54" t="str">
        <f>IF(ISBLANK('Prediction Log'!$N487), "",IF('Prediction Log'!$I487&lt;&gt;'Prediction Log'!$M487, "N",IF(AND('Prediction Log'!$E487&gt;0, 'Prediction Log'!$P487&gt;'Prediction Log'!$E487, 'Prediction Log'!$I487='Prediction Log'!$C487), "Y", IF(AND('Prediction Log'!$E487&lt;0, 'Prediction Log'!$P487&lt;'Prediction Log'!$E487,'Prediction Log'!$I487='Prediction Log'!$B487 ), "Y", IF('Prediction Log'!$P487='Prediction Log'!$E487, "PUSH", "N")))))</f>
        <v/>
      </c>
      <c r="AA487" s="54" t="str">
        <f>IF(ISBLANK('Prediction Log'!$N487), "",IF(AND('Prediction Log'!$W487="Y", 'Prediction Log'!$X487="Y"), "Y", "N"))</f>
        <v/>
      </c>
      <c r="AB487" s="53" t="str">
        <f>IF(ISBLANK('Prediction Log'!$N487), "",IF('Prediction Log'!$D487&gt;0, 'Prediction Log'!$P487-'Prediction Log'!$D487, IF('Prediction Log'!$D487&lt;0, -'Prediction Log'!$P487+'Prediction Log'!$D487, "NA")))</f>
        <v/>
      </c>
      <c r="AC487" s="53" t="str">
        <f>IF(ISBLANK('Prediction Log'!$N487), "",ABS('Prediction Log'!$AB487))</f>
        <v/>
      </c>
      <c r="AD487" s="54" t="str">
        <f>IF(ISBLANK('Prediction Log'!$N487), "",IF('Prediction Log'!$E487&gt;0, 'Prediction Log'!$P487-'Prediction Log'!$E487, IF('Prediction Log'!$E487&lt;0, -'Prediction Log'!$P487+'Prediction Log'!$E487, "NA")))</f>
        <v/>
      </c>
      <c r="AE487" s="54" t="str">
        <f>IF(ISBLANK('Prediction Log'!$N487), "",ABS('Prediction Log'!$AD487))</f>
        <v/>
      </c>
    </row>
    <row r="488" spans="1:31" x14ac:dyDescent="0.45">
      <c r="A488" s="43" t="str">
        <f>IF(ISBLANK(Games!$B488), "",Games!A488)</f>
        <v/>
      </c>
      <c r="B488" s="43" t="str">
        <f>IF(ISBLANK(Games!$B488), "",Games!B488)</f>
        <v/>
      </c>
      <c r="C488" s="43" t="str">
        <f>IF(ISBLANK(Games!$B488), "",Games!C488)</f>
        <v/>
      </c>
      <c r="D488" s="44" t="str">
        <f>IF(ISBLANK(Games!$B488), "",Games!D488)</f>
        <v/>
      </c>
      <c r="E488" s="44" t="str">
        <f>IF(ISBLANK(Games!$B488), "",Games!E488)</f>
        <v/>
      </c>
      <c r="F488" s="45">
        <f>'Calc - Win Probability'!N488</f>
        <v>0</v>
      </c>
      <c r="G488" s="23" t="str">
        <f>Games!H488</f>
        <v/>
      </c>
      <c r="H488" s="46" t="str">
        <f>IF(ISBLANK(Games!B488), "", IF('Prediction Log'!$D488&lt;0, 'Prediction Log'!$B488, 'Prediction Log'!$C488))</f>
        <v/>
      </c>
      <c r="I488" s="47" t="str">
        <f>IF(ISBLANK(Games!$B488), "",Games!F488)</f>
        <v/>
      </c>
      <c r="J488" s="47" t="str">
        <f>IF('Prediction Log'!$F488&gt;0.5, 'Prediction Log'!$B488, IF('Prediction Log'!$F488&lt;0.5, 'Prediction Log'!$C488, "PICK"))</f>
        <v/>
      </c>
      <c r="K488" s="48" t="str">
        <f>IF(ISBLANK(Games!B488), "",IF('Prediction Log'!$J488='Prediction Log'!$B488, 'Prediction Log'!$F488, 1-'Prediction Log'!$F488))</f>
        <v/>
      </c>
      <c r="L488" s="49" t="str">
        <f>IF(ISBLANK(Games!$B488), "",Games!I488)</f>
        <v/>
      </c>
      <c r="M488" s="60" t="str">
        <f>IF(ISBLANK(Table3[[#This Row],[Home Final]]), "",IF(Table3[[#This Row],[Home Final]]&gt;Table3[[#This Row],[Away Final]],Table3[[#This Row],[Home]],Table3[[#This Row],[Away]]))</f>
        <v/>
      </c>
      <c r="N488" s="50"/>
      <c r="O488" s="50"/>
      <c r="P488" s="21" t="str">
        <f>IF(ISBLANK('Prediction Log'!$N488), "",'Prediction Log'!$O488-'Prediction Log'!$N488)</f>
        <v/>
      </c>
      <c r="Q488" s="51" t="str">
        <f>IF(ISBLANK('Prediction Log'!$N488), "",IF('Prediction Log'!$M488&lt;&gt;'Prediction Log'!$H488, "Y", IF(AND('Prediction Log'!$M488='Prediction Log'!$H488, ABS((-1*'Prediction Log'!$P488))&gt;ABS('Prediction Log'!$D488)), "Y", IF('Prediction Log'!$D488='Prediction Log'!$P488, "PUSH", "N"))))</f>
        <v/>
      </c>
      <c r="R488" s="52" t="str">
        <f>IF(ISBLANK('Prediction Log'!$N488), "",IF('Prediction Log'!$P488&lt;'Prediction Log'!$D488, "Y", IF('Prediction Log'!$P488='Prediction Log'!$D488, "PUSH", "N")))</f>
        <v/>
      </c>
      <c r="S488" s="52" t="str">
        <f>IF(ISBLANK('Prediction Log'!$N488), "",IF('Prediction Log'!$P488&lt;'Prediction Log'!$E488, "Y", IF('Prediction Log'!$P488='Prediction Log'!$E488, "PUSH", "N")))</f>
        <v/>
      </c>
      <c r="T488" s="53" t="str">
        <f>IF(ISBLANK('Prediction Log'!$N488),"",IF('Prediction Log'!$M488='Prediction Log'!$H488, "Y", "N"))</f>
        <v/>
      </c>
      <c r="U488" s="53" t="str">
        <f>Table3[[#This Row],[Home Team Covered Market]]</f>
        <v/>
      </c>
      <c r="V488" s="53" t="str">
        <f>IF(ISBLANK('Prediction Log'!$N488), "",IF(AND('Prediction Log'!$T488="Y", 'Prediction Log'!$U488="Y"), "Y", "N"))</f>
        <v/>
      </c>
      <c r="W488" s="54" t="str">
        <f>IF(ISBLANK('Prediction Log'!$N488),"",IF('Prediction Log'!$M488='Prediction Log'!$I488, "Y", "N"))</f>
        <v/>
      </c>
      <c r="X488" s="54" t="str">
        <f>IF(ISBLANK('Prediction Log'!$N488), "", IF(Table3[[#This Row],[Home Team Covered Market]]=Games!H488, "Y", "N"))</f>
        <v/>
      </c>
      <c r="Y488" s="55" t="str">
        <f>IF(ISBLANK('Prediction Log'!$N488), "",IF('Prediction Log'!$J488='Prediction Log'!$M488, "Y", "N"))</f>
        <v/>
      </c>
      <c r="Z488" s="54" t="str">
        <f>IF(ISBLANK('Prediction Log'!$N488), "",IF('Prediction Log'!$I488&lt;&gt;'Prediction Log'!$M488, "N",IF(AND('Prediction Log'!$E488&gt;0, 'Prediction Log'!$P488&gt;'Prediction Log'!$E488, 'Prediction Log'!$I488='Prediction Log'!$C488), "Y", IF(AND('Prediction Log'!$E488&lt;0, 'Prediction Log'!$P488&lt;'Prediction Log'!$E488,'Prediction Log'!$I488='Prediction Log'!$B488 ), "Y", IF('Prediction Log'!$P488='Prediction Log'!$E488, "PUSH", "N")))))</f>
        <v/>
      </c>
      <c r="AA488" s="54" t="str">
        <f>IF(ISBLANK('Prediction Log'!$N488), "",IF(AND('Prediction Log'!$W488="Y", 'Prediction Log'!$X488="Y"), "Y", "N"))</f>
        <v/>
      </c>
      <c r="AB488" s="53" t="str">
        <f>IF(ISBLANK('Prediction Log'!$N488), "",IF('Prediction Log'!$D488&gt;0, 'Prediction Log'!$P488-'Prediction Log'!$D488, IF('Prediction Log'!$D488&lt;0, -'Prediction Log'!$P488+'Prediction Log'!$D488, "NA")))</f>
        <v/>
      </c>
      <c r="AC488" s="53" t="str">
        <f>IF(ISBLANK('Prediction Log'!$N488), "",ABS('Prediction Log'!$AB488))</f>
        <v/>
      </c>
      <c r="AD488" s="54" t="str">
        <f>IF(ISBLANK('Prediction Log'!$N488), "",IF('Prediction Log'!$E488&gt;0, 'Prediction Log'!$P488-'Prediction Log'!$E488, IF('Prediction Log'!$E488&lt;0, -'Prediction Log'!$P488+'Prediction Log'!$E488, "NA")))</f>
        <v/>
      </c>
      <c r="AE488" s="54" t="str">
        <f>IF(ISBLANK('Prediction Log'!$N488), "",ABS('Prediction Log'!$AD488))</f>
        <v/>
      </c>
    </row>
    <row r="489" spans="1:31" x14ac:dyDescent="0.45">
      <c r="A489" s="56" t="str">
        <f>IF(ISBLANK(Games!$B489), "",Games!A489)</f>
        <v/>
      </c>
      <c r="B489" s="56" t="str">
        <f>IF(ISBLANK(Games!$B489), "",Games!B489)</f>
        <v/>
      </c>
      <c r="C489" s="56" t="str">
        <f>IF(ISBLANK(Games!$B489), "",Games!C489)</f>
        <v/>
      </c>
      <c r="D489" s="57" t="str">
        <f>IF(ISBLANK(Games!$B489), "",Games!D489)</f>
        <v/>
      </c>
      <c r="E489" s="57" t="str">
        <f>IF(ISBLANK(Games!$B489), "",Games!E489)</f>
        <v/>
      </c>
      <c r="F489" s="45">
        <f>'Calc - Win Probability'!N489</f>
        <v>0</v>
      </c>
      <c r="G489" s="23" t="str">
        <f>Games!H489</f>
        <v/>
      </c>
      <c r="H489" s="46" t="str">
        <f>IF(ISBLANK(Games!B489), "", IF('Prediction Log'!$D489&lt;0, 'Prediction Log'!$B489, 'Prediction Log'!$C489))</f>
        <v/>
      </c>
      <c r="I489" s="47" t="str">
        <f>IF(ISBLANK(Games!$B489), "",Games!F489)</f>
        <v/>
      </c>
      <c r="J489" s="47" t="str">
        <f>IF('Prediction Log'!$F489&gt;0.5, 'Prediction Log'!$B489, IF('Prediction Log'!$F489&lt;0.5, 'Prediction Log'!$C489, "PICK"))</f>
        <v/>
      </c>
      <c r="K489" s="48" t="str">
        <f>IF(ISBLANK(Games!B489), "",IF('Prediction Log'!$J489='Prediction Log'!$B489, 'Prediction Log'!$F489, 1-'Prediction Log'!$F489))</f>
        <v/>
      </c>
      <c r="L489" s="49" t="str">
        <f>IF(ISBLANK(Games!$B489), "",Games!I489)</f>
        <v/>
      </c>
      <c r="M489" s="60" t="str">
        <f>IF(ISBLANK(Table3[[#This Row],[Home Final]]), "",IF(Table3[[#This Row],[Home Final]]&gt;Table3[[#This Row],[Away Final]],Table3[[#This Row],[Home]],Table3[[#This Row],[Away]]))</f>
        <v/>
      </c>
      <c r="N489" s="50"/>
      <c r="O489" s="50"/>
      <c r="P489" s="21" t="str">
        <f>IF(ISBLANK('Prediction Log'!$N489), "",'Prediction Log'!$O489-'Prediction Log'!$N489)</f>
        <v/>
      </c>
      <c r="Q489" s="51" t="str">
        <f>IF(ISBLANK('Prediction Log'!$N489), "",IF('Prediction Log'!$M489&lt;&gt;'Prediction Log'!$H489, "Y", IF(AND('Prediction Log'!$M489='Prediction Log'!$H489, ABS((-1*'Prediction Log'!$P489))&gt;ABS('Prediction Log'!$D489)), "Y", IF('Prediction Log'!$D489='Prediction Log'!$P489, "PUSH", "N"))))</f>
        <v/>
      </c>
      <c r="R489" s="52" t="str">
        <f>IF(ISBLANK('Prediction Log'!$N489), "",IF('Prediction Log'!$P489&lt;'Prediction Log'!$D489, "Y", IF('Prediction Log'!$P489='Prediction Log'!$D489, "PUSH", "N")))</f>
        <v/>
      </c>
      <c r="S489" s="52" t="str">
        <f>IF(ISBLANK('Prediction Log'!$N489), "",IF('Prediction Log'!$P489&lt;'Prediction Log'!$E489, "Y", IF('Prediction Log'!$P489='Prediction Log'!$E489, "PUSH", "N")))</f>
        <v/>
      </c>
      <c r="T489" s="53" t="str">
        <f>IF(ISBLANK('Prediction Log'!$N489),"",IF('Prediction Log'!$M489='Prediction Log'!$H489, "Y", "N"))</f>
        <v/>
      </c>
      <c r="U489" s="53" t="str">
        <f>Table3[[#This Row],[Home Team Covered Market]]</f>
        <v/>
      </c>
      <c r="V489" s="53" t="str">
        <f>IF(ISBLANK('Prediction Log'!$N489), "",IF(AND('Prediction Log'!$T489="Y", 'Prediction Log'!$U489="Y"), "Y", "N"))</f>
        <v/>
      </c>
      <c r="W489" s="54" t="str">
        <f>IF(ISBLANK('Prediction Log'!$N489),"",IF('Prediction Log'!$M489='Prediction Log'!$I489, "Y", "N"))</f>
        <v/>
      </c>
      <c r="X489" s="54" t="str">
        <f>IF(ISBLANK('Prediction Log'!$N489), "", IF(Table3[[#This Row],[Home Team Covered Market]]=Games!H489, "Y", "N"))</f>
        <v/>
      </c>
      <c r="Y489" s="55" t="str">
        <f>IF(ISBLANK('Prediction Log'!$N489), "",IF('Prediction Log'!$J489='Prediction Log'!$M489, "Y", "N"))</f>
        <v/>
      </c>
      <c r="Z489" s="54" t="str">
        <f>IF(ISBLANK('Prediction Log'!$N489), "",IF('Prediction Log'!$I489&lt;&gt;'Prediction Log'!$M489, "N",IF(AND('Prediction Log'!$E489&gt;0, 'Prediction Log'!$P489&gt;'Prediction Log'!$E489, 'Prediction Log'!$I489='Prediction Log'!$C489), "Y", IF(AND('Prediction Log'!$E489&lt;0, 'Prediction Log'!$P489&lt;'Prediction Log'!$E489,'Prediction Log'!$I489='Prediction Log'!$B489 ), "Y", IF('Prediction Log'!$P489='Prediction Log'!$E489, "PUSH", "N")))))</f>
        <v/>
      </c>
      <c r="AA489" s="54" t="str">
        <f>IF(ISBLANK('Prediction Log'!$N489), "",IF(AND('Prediction Log'!$W489="Y", 'Prediction Log'!$X489="Y"), "Y", "N"))</f>
        <v/>
      </c>
      <c r="AB489" s="53" t="str">
        <f>IF(ISBLANK('Prediction Log'!$N489), "",IF('Prediction Log'!$D489&gt;0, 'Prediction Log'!$P489-'Prediction Log'!$D489, IF('Prediction Log'!$D489&lt;0, -'Prediction Log'!$P489+'Prediction Log'!$D489, "NA")))</f>
        <v/>
      </c>
      <c r="AC489" s="53" t="str">
        <f>IF(ISBLANK('Prediction Log'!$N489), "",ABS('Prediction Log'!$AB489))</f>
        <v/>
      </c>
      <c r="AD489" s="54" t="str">
        <f>IF(ISBLANK('Prediction Log'!$N489), "",IF('Prediction Log'!$E489&gt;0, 'Prediction Log'!$P489-'Prediction Log'!$E489, IF('Prediction Log'!$E489&lt;0, -'Prediction Log'!$P489+'Prediction Log'!$E489, "NA")))</f>
        <v/>
      </c>
      <c r="AE489" s="54" t="str">
        <f>IF(ISBLANK('Prediction Log'!$N489), "",ABS('Prediction Log'!$AD489))</f>
        <v/>
      </c>
    </row>
    <row r="490" spans="1:31" x14ac:dyDescent="0.45">
      <c r="A490" s="43" t="str">
        <f>IF(ISBLANK(Games!$B490), "",Games!A490)</f>
        <v/>
      </c>
      <c r="B490" s="43" t="str">
        <f>IF(ISBLANK(Games!$B490), "",Games!B490)</f>
        <v/>
      </c>
      <c r="C490" s="43" t="str">
        <f>IF(ISBLANK(Games!$B490), "",Games!C490)</f>
        <v/>
      </c>
      <c r="D490" s="44" t="str">
        <f>IF(ISBLANK(Games!$B490), "",Games!D490)</f>
        <v/>
      </c>
      <c r="E490" s="44" t="str">
        <f>IF(ISBLANK(Games!$B490), "",Games!E490)</f>
        <v/>
      </c>
      <c r="F490" s="45">
        <f>'Calc - Win Probability'!N490</f>
        <v>0</v>
      </c>
      <c r="G490" s="23" t="str">
        <f>Games!H490</f>
        <v/>
      </c>
      <c r="H490" s="46" t="str">
        <f>IF(ISBLANK(Games!B490), "", IF('Prediction Log'!$D490&lt;0, 'Prediction Log'!$B490, 'Prediction Log'!$C490))</f>
        <v/>
      </c>
      <c r="I490" s="47" t="str">
        <f>IF(ISBLANK(Games!$B490), "",Games!F490)</f>
        <v/>
      </c>
      <c r="J490" s="47" t="str">
        <f>IF('Prediction Log'!$F490&gt;0.5, 'Prediction Log'!$B490, IF('Prediction Log'!$F490&lt;0.5, 'Prediction Log'!$C490, "PICK"))</f>
        <v/>
      </c>
      <c r="K490" s="48" t="str">
        <f>IF(ISBLANK(Games!B490), "",IF('Prediction Log'!$J490='Prediction Log'!$B490, 'Prediction Log'!$F490, 1-'Prediction Log'!$F490))</f>
        <v/>
      </c>
      <c r="L490" s="49" t="str">
        <f>IF(ISBLANK(Games!$B490), "",Games!I490)</f>
        <v/>
      </c>
      <c r="M490" s="60" t="str">
        <f>IF(ISBLANK(Table3[[#This Row],[Home Final]]), "",IF(Table3[[#This Row],[Home Final]]&gt;Table3[[#This Row],[Away Final]],Table3[[#This Row],[Home]],Table3[[#This Row],[Away]]))</f>
        <v/>
      </c>
      <c r="N490" s="50"/>
      <c r="O490" s="50"/>
      <c r="P490" s="21" t="str">
        <f>IF(ISBLANK('Prediction Log'!$N490), "",'Prediction Log'!$O490-'Prediction Log'!$N490)</f>
        <v/>
      </c>
      <c r="Q490" s="51" t="str">
        <f>IF(ISBLANK('Prediction Log'!$N490), "",IF('Prediction Log'!$M490&lt;&gt;'Prediction Log'!$H490, "Y", IF(AND('Prediction Log'!$M490='Prediction Log'!$H490, ABS((-1*'Prediction Log'!$P490))&gt;ABS('Prediction Log'!$D490)), "Y", IF('Prediction Log'!$D490='Prediction Log'!$P490, "PUSH", "N"))))</f>
        <v/>
      </c>
      <c r="R490" s="52" t="str">
        <f>IF(ISBLANK('Prediction Log'!$N490), "",IF('Prediction Log'!$P490&lt;'Prediction Log'!$D490, "Y", IF('Prediction Log'!$P490='Prediction Log'!$D490, "PUSH", "N")))</f>
        <v/>
      </c>
      <c r="S490" s="52" t="str">
        <f>IF(ISBLANK('Prediction Log'!$N490), "",IF('Prediction Log'!$P490&lt;'Prediction Log'!$E490, "Y", IF('Prediction Log'!$P490='Prediction Log'!$E490, "PUSH", "N")))</f>
        <v/>
      </c>
      <c r="T490" s="53" t="str">
        <f>IF(ISBLANK('Prediction Log'!$N490),"",IF('Prediction Log'!$M490='Prediction Log'!$H490, "Y", "N"))</f>
        <v/>
      </c>
      <c r="U490" s="53" t="str">
        <f>Table3[[#This Row],[Home Team Covered Market]]</f>
        <v/>
      </c>
      <c r="V490" s="53" t="str">
        <f>IF(ISBLANK('Prediction Log'!$N490), "",IF(AND('Prediction Log'!$T490="Y", 'Prediction Log'!$U490="Y"), "Y", "N"))</f>
        <v/>
      </c>
      <c r="W490" s="54" t="str">
        <f>IF(ISBLANK('Prediction Log'!$N490),"",IF('Prediction Log'!$M490='Prediction Log'!$I490, "Y", "N"))</f>
        <v/>
      </c>
      <c r="X490" s="54" t="str">
        <f>IF(ISBLANK('Prediction Log'!$N490), "", IF(Table3[[#This Row],[Home Team Covered Market]]=Games!H490, "Y", "N"))</f>
        <v/>
      </c>
      <c r="Y490" s="55" t="str">
        <f>IF(ISBLANK('Prediction Log'!$N490), "",IF('Prediction Log'!$J490='Prediction Log'!$M490, "Y", "N"))</f>
        <v/>
      </c>
      <c r="Z490" s="54" t="str">
        <f>IF(ISBLANK('Prediction Log'!$N490), "",IF('Prediction Log'!$I490&lt;&gt;'Prediction Log'!$M490, "N",IF(AND('Prediction Log'!$E490&gt;0, 'Prediction Log'!$P490&gt;'Prediction Log'!$E490, 'Prediction Log'!$I490='Prediction Log'!$C490), "Y", IF(AND('Prediction Log'!$E490&lt;0, 'Prediction Log'!$P490&lt;'Prediction Log'!$E490,'Prediction Log'!$I490='Prediction Log'!$B490 ), "Y", IF('Prediction Log'!$P490='Prediction Log'!$E490, "PUSH", "N")))))</f>
        <v/>
      </c>
      <c r="AA490" s="54" t="str">
        <f>IF(ISBLANK('Prediction Log'!$N490), "",IF(AND('Prediction Log'!$W490="Y", 'Prediction Log'!$X490="Y"), "Y", "N"))</f>
        <v/>
      </c>
      <c r="AB490" s="53" t="str">
        <f>IF(ISBLANK('Prediction Log'!$N490), "",IF('Prediction Log'!$D490&gt;0, 'Prediction Log'!$P490-'Prediction Log'!$D490, IF('Prediction Log'!$D490&lt;0, -'Prediction Log'!$P490+'Prediction Log'!$D490, "NA")))</f>
        <v/>
      </c>
      <c r="AC490" s="53" t="str">
        <f>IF(ISBLANK('Prediction Log'!$N490), "",ABS('Prediction Log'!$AB490))</f>
        <v/>
      </c>
      <c r="AD490" s="54" t="str">
        <f>IF(ISBLANK('Prediction Log'!$N490), "",IF('Prediction Log'!$E490&gt;0, 'Prediction Log'!$P490-'Prediction Log'!$E490, IF('Prediction Log'!$E490&lt;0, -'Prediction Log'!$P490+'Prediction Log'!$E490, "NA")))</f>
        <v/>
      </c>
      <c r="AE490" s="54" t="str">
        <f>IF(ISBLANK('Prediction Log'!$N490), "",ABS('Prediction Log'!$AD490))</f>
        <v/>
      </c>
    </row>
    <row r="491" spans="1:31" x14ac:dyDescent="0.45">
      <c r="A491" s="56" t="str">
        <f>IF(ISBLANK(Games!$B491), "",Games!A491)</f>
        <v/>
      </c>
      <c r="B491" s="56" t="str">
        <f>IF(ISBLANK(Games!$B491), "",Games!B491)</f>
        <v/>
      </c>
      <c r="C491" s="56" t="str">
        <f>IF(ISBLANK(Games!$B491), "",Games!C491)</f>
        <v/>
      </c>
      <c r="D491" s="57" t="str">
        <f>IF(ISBLANK(Games!$B491), "",Games!D491)</f>
        <v/>
      </c>
      <c r="E491" s="57" t="str">
        <f>IF(ISBLANK(Games!$B491), "",Games!E491)</f>
        <v/>
      </c>
      <c r="F491" s="45">
        <f>'Calc - Win Probability'!N491</f>
        <v>0</v>
      </c>
      <c r="G491" s="23" t="str">
        <f>Games!H491</f>
        <v/>
      </c>
      <c r="H491" s="46" t="str">
        <f>IF(ISBLANK(Games!B491), "", IF('Prediction Log'!$D491&lt;0, 'Prediction Log'!$B491, 'Prediction Log'!$C491))</f>
        <v/>
      </c>
      <c r="I491" s="47" t="str">
        <f>IF(ISBLANK(Games!$B491), "",Games!F491)</f>
        <v/>
      </c>
      <c r="J491" s="47" t="str">
        <f>IF('Prediction Log'!$F491&gt;0.5, 'Prediction Log'!$B491, IF('Prediction Log'!$F491&lt;0.5, 'Prediction Log'!$C491, "PICK"))</f>
        <v/>
      </c>
      <c r="K491" s="48" t="str">
        <f>IF(ISBLANK(Games!B491), "",IF('Prediction Log'!$J491='Prediction Log'!$B491, 'Prediction Log'!$F491, 1-'Prediction Log'!$F491))</f>
        <v/>
      </c>
      <c r="L491" s="49" t="str">
        <f>IF(ISBLANK(Games!$B491), "",Games!I491)</f>
        <v/>
      </c>
      <c r="M491" s="60" t="str">
        <f>IF(ISBLANK(Table3[[#This Row],[Home Final]]), "",IF(Table3[[#This Row],[Home Final]]&gt;Table3[[#This Row],[Away Final]],Table3[[#This Row],[Home]],Table3[[#This Row],[Away]]))</f>
        <v/>
      </c>
      <c r="N491" s="50"/>
      <c r="O491" s="50"/>
      <c r="P491" s="21" t="str">
        <f>IF(ISBLANK('Prediction Log'!$N491), "",'Prediction Log'!$O491-'Prediction Log'!$N491)</f>
        <v/>
      </c>
      <c r="Q491" s="51" t="str">
        <f>IF(ISBLANK('Prediction Log'!$N491), "",IF('Prediction Log'!$M491&lt;&gt;'Prediction Log'!$H491, "Y", IF(AND('Prediction Log'!$M491='Prediction Log'!$H491, ABS((-1*'Prediction Log'!$P491))&gt;ABS('Prediction Log'!$D491)), "Y", IF('Prediction Log'!$D491='Prediction Log'!$P491, "PUSH", "N"))))</f>
        <v/>
      </c>
      <c r="R491" s="52" t="str">
        <f>IF(ISBLANK('Prediction Log'!$N491), "",IF('Prediction Log'!$P491&lt;'Prediction Log'!$D491, "Y", IF('Prediction Log'!$P491='Prediction Log'!$D491, "PUSH", "N")))</f>
        <v/>
      </c>
      <c r="S491" s="52" t="str">
        <f>IF(ISBLANK('Prediction Log'!$N491), "",IF('Prediction Log'!$P491&lt;'Prediction Log'!$E491, "Y", IF('Prediction Log'!$P491='Prediction Log'!$E491, "PUSH", "N")))</f>
        <v/>
      </c>
      <c r="T491" s="53" t="str">
        <f>IF(ISBLANK('Prediction Log'!$N491),"",IF('Prediction Log'!$M491='Prediction Log'!$H491, "Y", "N"))</f>
        <v/>
      </c>
      <c r="U491" s="53" t="str">
        <f>Table3[[#This Row],[Home Team Covered Market]]</f>
        <v/>
      </c>
      <c r="V491" s="53" t="str">
        <f>IF(ISBLANK('Prediction Log'!$N491), "",IF(AND('Prediction Log'!$T491="Y", 'Prediction Log'!$U491="Y"), "Y", "N"))</f>
        <v/>
      </c>
      <c r="W491" s="54" t="str">
        <f>IF(ISBLANK('Prediction Log'!$N491),"",IF('Prediction Log'!$M491='Prediction Log'!$I491, "Y", "N"))</f>
        <v/>
      </c>
      <c r="X491" s="54" t="str">
        <f>IF(ISBLANK('Prediction Log'!$N491), "", IF(Table3[[#This Row],[Home Team Covered Market]]=Games!H491, "Y", "N"))</f>
        <v/>
      </c>
      <c r="Y491" s="55" t="str">
        <f>IF(ISBLANK('Prediction Log'!$N491), "",IF('Prediction Log'!$J491='Prediction Log'!$M491, "Y", "N"))</f>
        <v/>
      </c>
      <c r="Z491" s="54" t="str">
        <f>IF(ISBLANK('Prediction Log'!$N491), "",IF('Prediction Log'!$I491&lt;&gt;'Prediction Log'!$M491, "N",IF(AND('Prediction Log'!$E491&gt;0, 'Prediction Log'!$P491&gt;'Prediction Log'!$E491, 'Prediction Log'!$I491='Prediction Log'!$C491), "Y", IF(AND('Prediction Log'!$E491&lt;0, 'Prediction Log'!$P491&lt;'Prediction Log'!$E491,'Prediction Log'!$I491='Prediction Log'!$B491 ), "Y", IF('Prediction Log'!$P491='Prediction Log'!$E491, "PUSH", "N")))))</f>
        <v/>
      </c>
      <c r="AA491" s="54" t="str">
        <f>IF(ISBLANK('Prediction Log'!$N491), "",IF(AND('Prediction Log'!$W491="Y", 'Prediction Log'!$X491="Y"), "Y", "N"))</f>
        <v/>
      </c>
      <c r="AB491" s="53" t="str">
        <f>IF(ISBLANK('Prediction Log'!$N491), "",IF('Prediction Log'!$D491&gt;0, 'Prediction Log'!$P491-'Prediction Log'!$D491, IF('Prediction Log'!$D491&lt;0, -'Prediction Log'!$P491+'Prediction Log'!$D491, "NA")))</f>
        <v/>
      </c>
      <c r="AC491" s="53" t="str">
        <f>IF(ISBLANK('Prediction Log'!$N491), "",ABS('Prediction Log'!$AB491))</f>
        <v/>
      </c>
      <c r="AD491" s="54" t="str">
        <f>IF(ISBLANK('Prediction Log'!$N491), "",IF('Prediction Log'!$E491&gt;0, 'Prediction Log'!$P491-'Prediction Log'!$E491, IF('Prediction Log'!$E491&lt;0, -'Prediction Log'!$P491+'Prediction Log'!$E491, "NA")))</f>
        <v/>
      </c>
      <c r="AE491" s="54" t="str">
        <f>IF(ISBLANK('Prediction Log'!$N491), "",ABS('Prediction Log'!$AD491))</f>
        <v/>
      </c>
    </row>
    <row r="492" spans="1:31" x14ac:dyDescent="0.45">
      <c r="A492" s="43" t="str">
        <f>IF(ISBLANK(Games!$B492), "",Games!A492)</f>
        <v/>
      </c>
      <c r="B492" s="43" t="str">
        <f>IF(ISBLANK(Games!$B492), "",Games!B492)</f>
        <v/>
      </c>
      <c r="C492" s="43" t="str">
        <f>IF(ISBLANK(Games!$B492), "",Games!C492)</f>
        <v/>
      </c>
      <c r="D492" s="44" t="str">
        <f>IF(ISBLANK(Games!$B492), "",Games!D492)</f>
        <v/>
      </c>
      <c r="E492" s="44" t="str">
        <f>IF(ISBLANK(Games!$B492), "",Games!E492)</f>
        <v/>
      </c>
      <c r="F492" s="45">
        <f>'Calc - Win Probability'!N492</f>
        <v>0</v>
      </c>
      <c r="G492" s="23" t="str">
        <f>Games!H492</f>
        <v/>
      </c>
      <c r="H492" s="46" t="str">
        <f>IF(ISBLANK(Games!B492), "", IF('Prediction Log'!$D492&lt;0, 'Prediction Log'!$B492, 'Prediction Log'!$C492))</f>
        <v/>
      </c>
      <c r="I492" s="47" t="str">
        <f>IF(ISBLANK(Games!$B492), "",Games!F492)</f>
        <v/>
      </c>
      <c r="J492" s="47" t="str">
        <f>IF('Prediction Log'!$F492&gt;0.5, 'Prediction Log'!$B492, IF('Prediction Log'!$F492&lt;0.5, 'Prediction Log'!$C492, "PICK"))</f>
        <v/>
      </c>
      <c r="K492" s="48" t="str">
        <f>IF(ISBLANK(Games!B492), "",IF('Prediction Log'!$J492='Prediction Log'!$B492, 'Prediction Log'!$F492, 1-'Prediction Log'!$F492))</f>
        <v/>
      </c>
      <c r="L492" s="49" t="str">
        <f>IF(ISBLANK(Games!$B492), "",Games!I492)</f>
        <v/>
      </c>
      <c r="M492" s="60" t="str">
        <f>IF(ISBLANK(Table3[[#This Row],[Home Final]]), "",IF(Table3[[#This Row],[Home Final]]&gt;Table3[[#This Row],[Away Final]],Table3[[#This Row],[Home]],Table3[[#This Row],[Away]]))</f>
        <v/>
      </c>
      <c r="N492" s="50"/>
      <c r="O492" s="50"/>
      <c r="P492" s="21" t="str">
        <f>IF(ISBLANK('Prediction Log'!$N492), "",'Prediction Log'!$O492-'Prediction Log'!$N492)</f>
        <v/>
      </c>
      <c r="Q492" s="51" t="str">
        <f>IF(ISBLANK('Prediction Log'!$N492), "",IF('Prediction Log'!$M492&lt;&gt;'Prediction Log'!$H492, "Y", IF(AND('Prediction Log'!$M492='Prediction Log'!$H492, ABS((-1*'Prediction Log'!$P492))&gt;ABS('Prediction Log'!$D492)), "Y", IF('Prediction Log'!$D492='Prediction Log'!$P492, "PUSH", "N"))))</f>
        <v/>
      </c>
      <c r="R492" s="52" t="str">
        <f>IF(ISBLANK('Prediction Log'!$N492), "",IF('Prediction Log'!$P492&lt;'Prediction Log'!$D492, "Y", IF('Prediction Log'!$P492='Prediction Log'!$D492, "PUSH", "N")))</f>
        <v/>
      </c>
      <c r="S492" s="52" t="str">
        <f>IF(ISBLANK('Prediction Log'!$N492), "",IF('Prediction Log'!$P492&lt;'Prediction Log'!$E492, "Y", IF('Prediction Log'!$P492='Prediction Log'!$E492, "PUSH", "N")))</f>
        <v/>
      </c>
      <c r="T492" s="53" t="str">
        <f>IF(ISBLANK('Prediction Log'!$N492),"",IF('Prediction Log'!$M492='Prediction Log'!$H492, "Y", "N"))</f>
        <v/>
      </c>
      <c r="U492" s="53" t="str">
        <f>Table3[[#This Row],[Home Team Covered Market]]</f>
        <v/>
      </c>
      <c r="V492" s="53" t="str">
        <f>IF(ISBLANK('Prediction Log'!$N492), "",IF(AND('Prediction Log'!$T492="Y", 'Prediction Log'!$U492="Y"), "Y", "N"))</f>
        <v/>
      </c>
      <c r="W492" s="54" t="str">
        <f>IF(ISBLANK('Prediction Log'!$N492),"",IF('Prediction Log'!$M492='Prediction Log'!$I492, "Y", "N"))</f>
        <v/>
      </c>
      <c r="X492" s="54" t="str">
        <f>IF(ISBLANK('Prediction Log'!$N492), "", IF(Table3[[#This Row],[Home Team Covered Market]]=Games!H492, "Y", "N"))</f>
        <v/>
      </c>
      <c r="Y492" s="55" t="str">
        <f>IF(ISBLANK('Prediction Log'!$N492), "",IF('Prediction Log'!$J492='Prediction Log'!$M492, "Y", "N"))</f>
        <v/>
      </c>
      <c r="Z492" s="54" t="str">
        <f>IF(ISBLANK('Prediction Log'!$N492), "",IF('Prediction Log'!$I492&lt;&gt;'Prediction Log'!$M492, "N",IF(AND('Prediction Log'!$E492&gt;0, 'Prediction Log'!$P492&gt;'Prediction Log'!$E492, 'Prediction Log'!$I492='Prediction Log'!$C492), "Y", IF(AND('Prediction Log'!$E492&lt;0, 'Prediction Log'!$P492&lt;'Prediction Log'!$E492,'Prediction Log'!$I492='Prediction Log'!$B492 ), "Y", IF('Prediction Log'!$P492='Prediction Log'!$E492, "PUSH", "N")))))</f>
        <v/>
      </c>
      <c r="AA492" s="54" t="str">
        <f>IF(ISBLANK('Prediction Log'!$N492), "",IF(AND('Prediction Log'!$W492="Y", 'Prediction Log'!$X492="Y"), "Y", "N"))</f>
        <v/>
      </c>
      <c r="AB492" s="53" t="str">
        <f>IF(ISBLANK('Prediction Log'!$N492), "",IF('Prediction Log'!$D492&gt;0, 'Prediction Log'!$P492-'Prediction Log'!$D492, IF('Prediction Log'!$D492&lt;0, -'Prediction Log'!$P492+'Prediction Log'!$D492, "NA")))</f>
        <v/>
      </c>
      <c r="AC492" s="53" t="str">
        <f>IF(ISBLANK('Prediction Log'!$N492), "",ABS('Prediction Log'!$AB492))</f>
        <v/>
      </c>
      <c r="AD492" s="54" t="str">
        <f>IF(ISBLANK('Prediction Log'!$N492), "",IF('Prediction Log'!$E492&gt;0, 'Prediction Log'!$P492-'Prediction Log'!$E492, IF('Prediction Log'!$E492&lt;0, -'Prediction Log'!$P492+'Prediction Log'!$E492, "NA")))</f>
        <v/>
      </c>
      <c r="AE492" s="54" t="str">
        <f>IF(ISBLANK('Prediction Log'!$N492), "",ABS('Prediction Log'!$AD492))</f>
        <v/>
      </c>
    </row>
    <row r="493" spans="1:31" x14ac:dyDescent="0.45">
      <c r="A493" s="56" t="str">
        <f>IF(ISBLANK(Games!$B493), "",Games!A493)</f>
        <v/>
      </c>
      <c r="B493" s="56" t="str">
        <f>IF(ISBLANK(Games!$B493), "",Games!B493)</f>
        <v/>
      </c>
      <c r="C493" s="56" t="str">
        <f>IF(ISBLANK(Games!$B493), "",Games!C493)</f>
        <v/>
      </c>
      <c r="D493" s="57" t="str">
        <f>IF(ISBLANK(Games!$B493), "",Games!D493)</f>
        <v/>
      </c>
      <c r="E493" s="57" t="str">
        <f>IF(ISBLANK(Games!$B493), "",Games!E493)</f>
        <v/>
      </c>
      <c r="F493" s="45">
        <f>'Calc - Win Probability'!N493</f>
        <v>0</v>
      </c>
      <c r="G493" s="23" t="str">
        <f>Games!H493</f>
        <v/>
      </c>
      <c r="H493" s="46" t="str">
        <f>IF(ISBLANK(Games!B493), "", IF('Prediction Log'!$D493&lt;0, 'Prediction Log'!$B493, 'Prediction Log'!$C493))</f>
        <v/>
      </c>
      <c r="I493" s="47" t="str">
        <f>IF(ISBLANK(Games!$B493), "",Games!F493)</f>
        <v/>
      </c>
      <c r="J493" s="47" t="str">
        <f>IF('Prediction Log'!$F493&gt;0.5, 'Prediction Log'!$B493, IF('Prediction Log'!$F493&lt;0.5, 'Prediction Log'!$C493, "PICK"))</f>
        <v/>
      </c>
      <c r="K493" s="48" t="str">
        <f>IF(ISBLANK(Games!B493), "",IF('Prediction Log'!$J493='Prediction Log'!$B493, 'Prediction Log'!$F493, 1-'Prediction Log'!$F493))</f>
        <v/>
      </c>
      <c r="L493" s="49" t="str">
        <f>IF(ISBLANK(Games!$B493), "",Games!I493)</f>
        <v/>
      </c>
      <c r="M493" s="60" t="str">
        <f>IF(ISBLANK(Table3[[#This Row],[Home Final]]), "",IF(Table3[[#This Row],[Home Final]]&gt;Table3[[#This Row],[Away Final]],Table3[[#This Row],[Home]],Table3[[#This Row],[Away]]))</f>
        <v/>
      </c>
      <c r="N493" s="50"/>
      <c r="O493" s="50"/>
      <c r="P493" s="21" t="str">
        <f>IF(ISBLANK('Prediction Log'!$N493), "",'Prediction Log'!$O493-'Prediction Log'!$N493)</f>
        <v/>
      </c>
      <c r="Q493" s="51" t="str">
        <f>IF(ISBLANK('Prediction Log'!$N493), "",IF('Prediction Log'!$M493&lt;&gt;'Prediction Log'!$H493, "Y", IF(AND('Prediction Log'!$M493='Prediction Log'!$H493, ABS((-1*'Prediction Log'!$P493))&gt;ABS('Prediction Log'!$D493)), "Y", IF('Prediction Log'!$D493='Prediction Log'!$P493, "PUSH", "N"))))</f>
        <v/>
      </c>
      <c r="R493" s="52" t="str">
        <f>IF(ISBLANK('Prediction Log'!$N493), "",IF('Prediction Log'!$P493&lt;'Prediction Log'!$D493, "Y", IF('Prediction Log'!$P493='Prediction Log'!$D493, "PUSH", "N")))</f>
        <v/>
      </c>
      <c r="S493" s="52" t="str">
        <f>IF(ISBLANK('Prediction Log'!$N493), "",IF('Prediction Log'!$P493&lt;'Prediction Log'!$E493, "Y", IF('Prediction Log'!$P493='Prediction Log'!$E493, "PUSH", "N")))</f>
        <v/>
      </c>
      <c r="T493" s="53" t="str">
        <f>IF(ISBLANK('Prediction Log'!$N493),"",IF('Prediction Log'!$M493='Prediction Log'!$H493, "Y", "N"))</f>
        <v/>
      </c>
      <c r="U493" s="53" t="str">
        <f>Table3[[#This Row],[Home Team Covered Market]]</f>
        <v/>
      </c>
      <c r="V493" s="53" t="str">
        <f>IF(ISBLANK('Prediction Log'!$N493), "",IF(AND('Prediction Log'!$T493="Y", 'Prediction Log'!$U493="Y"), "Y", "N"))</f>
        <v/>
      </c>
      <c r="W493" s="54" t="str">
        <f>IF(ISBLANK('Prediction Log'!$N493),"",IF('Prediction Log'!$M493='Prediction Log'!$I493, "Y", "N"))</f>
        <v/>
      </c>
      <c r="X493" s="54" t="str">
        <f>IF(ISBLANK('Prediction Log'!$N493), "", IF(Table3[[#This Row],[Home Team Covered Market]]=Games!H493, "Y", "N"))</f>
        <v/>
      </c>
      <c r="Y493" s="55" t="str">
        <f>IF(ISBLANK('Prediction Log'!$N493), "",IF('Prediction Log'!$J493='Prediction Log'!$M493, "Y", "N"))</f>
        <v/>
      </c>
      <c r="Z493" s="54" t="str">
        <f>IF(ISBLANK('Prediction Log'!$N493), "",IF('Prediction Log'!$I493&lt;&gt;'Prediction Log'!$M493, "N",IF(AND('Prediction Log'!$E493&gt;0, 'Prediction Log'!$P493&gt;'Prediction Log'!$E493, 'Prediction Log'!$I493='Prediction Log'!$C493), "Y", IF(AND('Prediction Log'!$E493&lt;0, 'Prediction Log'!$P493&lt;'Prediction Log'!$E493,'Prediction Log'!$I493='Prediction Log'!$B493 ), "Y", IF('Prediction Log'!$P493='Prediction Log'!$E493, "PUSH", "N")))))</f>
        <v/>
      </c>
      <c r="AA493" s="54" t="str">
        <f>IF(ISBLANK('Prediction Log'!$N493), "",IF(AND('Prediction Log'!$W493="Y", 'Prediction Log'!$X493="Y"), "Y", "N"))</f>
        <v/>
      </c>
      <c r="AB493" s="53" t="str">
        <f>IF(ISBLANK('Prediction Log'!$N493), "",IF('Prediction Log'!$D493&gt;0, 'Prediction Log'!$P493-'Prediction Log'!$D493, IF('Prediction Log'!$D493&lt;0, -'Prediction Log'!$P493+'Prediction Log'!$D493, "NA")))</f>
        <v/>
      </c>
      <c r="AC493" s="53" t="str">
        <f>IF(ISBLANK('Prediction Log'!$N493), "",ABS('Prediction Log'!$AB493))</f>
        <v/>
      </c>
      <c r="AD493" s="54" t="str">
        <f>IF(ISBLANK('Prediction Log'!$N493), "",IF('Prediction Log'!$E493&gt;0, 'Prediction Log'!$P493-'Prediction Log'!$E493, IF('Prediction Log'!$E493&lt;0, -'Prediction Log'!$P493+'Prediction Log'!$E493, "NA")))</f>
        <v/>
      </c>
      <c r="AE493" s="54" t="str">
        <f>IF(ISBLANK('Prediction Log'!$N493), "",ABS('Prediction Log'!$AD493))</f>
        <v/>
      </c>
    </row>
    <row r="494" spans="1:31" x14ac:dyDescent="0.45">
      <c r="A494" s="43" t="str">
        <f>IF(ISBLANK(Games!$B494), "",Games!A494)</f>
        <v/>
      </c>
      <c r="B494" s="43" t="str">
        <f>IF(ISBLANK(Games!$B494), "",Games!B494)</f>
        <v/>
      </c>
      <c r="C494" s="43" t="str">
        <f>IF(ISBLANK(Games!$B494), "",Games!C494)</f>
        <v/>
      </c>
      <c r="D494" s="44" t="str">
        <f>IF(ISBLANK(Games!$B494), "",Games!D494)</f>
        <v/>
      </c>
      <c r="E494" s="44" t="str">
        <f>IF(ISBLANK(Games!$B494), "",Games!E494)</f>
        <v/>
      </c>
      <c r="F494" s="45">
        <f>'Calc - Win Probability'!N494</f>
        <v>0</v>
      </c>
      <c r="G494" s="23" t="str">
        <f>Games!H494</f>
        <v/>
      </c>
      <c r="H494" s="46" t="str">
        <f>IF(ISBLANK(Games!B494), "", IF('Prediction Log'!$D494&lt;0, 'Prediction Log'!$B494, 'Prediction Log'!$C494))</f>
        <v/>
      </c>
      <c r="I494" s="47" t="str">
        <f>IF(ISBLANK(Games!$B494), "",Games!F494)</f>
        <v/>
      </c>
      <c r="J494" s="47" t="str">
        <f>IF('Prediction Log'!$F494&gt;0.5, 'Prediction Log'!$B494, IF('Prediction Log'!$F494&lt;0.5, 'Prediction Log'!$C494, "PICK"))</f>
        <v/>
      </c>
      <c r="K494" s="48" t="str">
        <f>IF(ISBLANK(Games!B494), "",IF('Prediction Log'!$J494='Prediction Log'!$B494, 'Prediction Log'!$F494, 1-'Prediction Log'!$F494))</f>
        <v/>
      </c>
      <c r="L494" s="49" t="str">
        <f>IF(ISBLANK(Games!$B494), "",Games!I494)</f>
        <v/>
      </c>
      <c r="M494" s="60" t="str">
        <f>IF(ISBLANK(Table3[[#This Row],[Home Final]]), "",IF(Table3[[#This Row],[Home Final]]&gt;Table3[[#This Row],[Away Final]],Table3[[#This Row],[Home]],Table3[[#This Row],[Away]]))</f>
        <v/>
      </c>
      <c r="N494" s="50"/>
      <c r="O494" s="50"/>
      <c r="P494" s="21" t="str">
        <f>IF(ISBLANK('Prediction Log'!$N494), "",'Prediction Log'!$O494-'Prediction Log'!$N494)</f>
        <v/>
      </c>
      <c r="Q494" s="51" t="str">
        <f>IF(ISBLANK('Prediction Log'!$N494), "",IF('Prediction Log'!$M494&lt;&gt;'Prediction Log'!$H494, "Y", IF(AND('Prediction Log'!$M494='Prediction Log'!$H494, ABS((-1*'Prediction Log'!$P494))&gt;ABS('Prediction Log'!$D494)), "Y", IF('Prediction Log'!$D494='Prediction Log'!$P494, "PUSH", "N"))))</f>
        <v/>
      </c>
      <c r="R494" s="52" t="str">
        <f>IF(ISBLANK('Prediction Log'!$N494), "",IF('Prediction Log'!$P494&lt;'Prediction Log'!$D494, "Y", IF('Prediction Log'!$P494='Prediction Log'!$D494, "PUSH", "N")))</f>
        <v/>
      </c>
      <c r="S494" s="52" t="str">
        <f>IF(ISBLANK('Prediction Log'!$N494), "",IF('Prediction Log'!$P494&lt;'Prediction Log'!$E494, "Y", IF('Prediction Log'!$P494='Prediction Log'!$E494, "PUSH", "N")))</f>
        <v/>
      </c>
      <c r="T494" s="53" t="str">
        <f>IF(ISBLANK('Prediction Log'!$N494),"",IF('Prediction Log'!$M494='Prediction Log'!$H494, "Y", "N"))</f>
        <v/>
      </c>
      <c r="U494" s="53" t="str">
        <f>Table3[[#This Row],[Home Team Covered Market]]</f>
        <v/>
      </c>
      <c r="V494" s="53" t="str">
        <f>IF(ISBLANK('Prediction Log'!$N494), "",IF(AND('Prediction Log'!$T494="Y", 'Prediction Log'!$U494="Y"), "Y", "N"))</f>
        <v/>
      </c>
      <c r="W494" s="54" t="str">
        <f>IF(ISBLANK('Prediction Log'!$N494),"",IF('Prediction Log'!$M494='Prediction Log'!$I494, "Y", "N"))</f>
        <v/>
      </c>
      <c r="X494" s="54" t="str">
        <f>IF(ISBLANK('Prediction Log'!$N494), "", IF(Table3[[#This Row],[Home Team Covered Market]]=Games!H494, "Y", "N"))</f>
        <v/>
      </c>
      <c r="Y494" s="55" t="str">
        <f>IF(ISBLANK('Prediction Log'!$N494), "",IF('Prediction Log'!$J494='Prediction Log'!$M494, "Y", "N"))</f>
        <v/>
      </c>
      <c r="Z494" s="54" t="str">
        <f>IF(ISBLANK('Prediction Log'!$N494), "",IF('Prediction Log'!$I494&lt;&gt;'Prediction Log'!$M494, "N",IF(AND('Prediction Log'!$E494&gt;0, 'Prediction Log'!$P494&gt;'Prediction Log'!$E494, 'Prediction Log'!$I494='Prediction Log'!$C494), "Y", IF(AND('Prediction Log'!$E494&lt;0, 'Prediction Log'!$P494&lt;'Prediction Log'!$E494,'Prediction Log'!$I494='Prediction Log'!$B494 ), "Y", IF('Prediction Log'!$P494='Prediction Log'!$E494, "PUSH", "N")))))</f>
        <v/>
      </c>
      <c r="AA494" s="54" t="str">
        <f>IF(ISBLANK('Prediction Log'!$N494), "",IF(AND('Prediction Log'!$W494="Y", 'Prediction Log'!$X494="Y"), "Y", "N"))</f>
        <v/>
      </c>
      <c r="AB494" s="53" t="str">
        <f>IF(ISBLANK('Prediction Log'!$N494), "",IF('Prediction Log'!$D494&gt;0, 'Prediction Log'!$P494-'Prediction Log'!$D494, IF('Prediction Log'!$D494&lt;0, -'Prediction Log'!$P494+'Prediction Log'!$D494, "NA")))</f>
        <v/>
      </c>
      <c r="AC494" s="53" t="str">
        <f>IF(ISBLANK('Prediction Log'!$N494), "",ABS('Prediction Log'!$AB494))</f>
        <v/>
      </c>
      <c r="AD494" s="54" t="str">
        <f>IF(ISBLANK('Prediction Log'!$N494), "",IF('Prediction Log'!$E494&gt;0, 'Prediction Log'!$P494-'Prediction Log'!$E494, IF('Prediction Log'!$E494&lt;0, -'Prediction Log'!$P494+'Prediction Log'!$E494, "NA")))</f>
        <v/>
      </c>
      <c r="AE494" s="54" t="str">
        <f>IF(ISBLANK('Prediction Log'!$N494), "",ABS('Prediction Log'!$AD494))</f>
        <v/>
      </c>
    </row>
    <row r="495" spans="1:31" x14ac:dyDescent="0.45">
      <c r="A495" s="56" t="str">
        <f>IF(ISBLANK(Games!$B495), "",Games!A495)</f>
        <v/>
      </c>
      <c r="B495" s="56" t="str">
        <f>IF(ISBLANK(Games!$B495), "",Games!B495)</f>
        <v/>
      </c>
      <c r="C495" s="56" t="str">
        <f>IF(ISBLANK(Games!$B495), "",Games!C495)</f>
        <v/>
      </c>
      <c r="D495" s="57" t="str">
        <f>IF(ISBLANK(Games!$B495), "",Games!D495)</f>
        <v/>
      </c>
      <c r="E495" s="57" t="str">
        <f>IF(ISBLANK(Games!$B495), "",Games!E495)</f>
        <v/>
      </c>
      <c r="F495" s="45">
        <f>'Calc - Win Probability'!N495</f>
        <v>0</v>
      </c>
      <c r="G495" s="23" t="str">
        <f>Games!H495</f>
        <v/>
      </c>
      <c r="H495" s="46" t="str">
        <f>IF(ISBLANK(Games!B495), "", IF('Prediction Log'!$D495&lt;0, 'Prediction Log'!$B495, 'Prediction Log'!$C495))</f>
        <v/>
      </c>
      <c r="I495" s="47" t="str">
        <f>IF(ISBLANK(Games!$B495), "",Games!F495)</f>
        <v/>
      </c>
      <c r="J495" s="47" t="str">
        <f>IF('Prediction Log'!$F495&gt;0.5, 'Prediction Log'!$B495, IF('Prediction Log'!$F495&lt;0.5, 'Prediction Log'!$C495, "PICK"))</f>
        <v/>
      </c>
      <c r="K495" s="48" t="str">
        <f>IF(ISBLANK(Games!B495), "",IF('Prediction Log'!$J495='Prediction Log'!$B495, 'Prediction Log'!$F495, 1-'Prediction Log'!$F495))</f>
        <v/>
      </c>
      <c r="L495" s="49" t="str">
        <f>IF(ISBLANK(Games!$B495), "",Games!I495)</f>
        <v/>
      </c>
      <c r="M495" s="60" t="str">
        <f>IF(ISBLANK(Table3[[#This Row],[Home Final]]), "",IF(Table3[[#This Row],[Home Final]]&gt;Table3[[#This Row],[Away Final]],Table3[[#This Row],[Home]],Table3[[#This Row],[Away]]))</f>
        <v/>
      </c>
      <c r="N495" s="50"/>
      <c r="O495" s="50"/>
      <c r="P495" s="21" t="str">
        <f>IF(ISBLANK('Prediction Log'!$N495), "",'Prediction Log'!$O495-'Prediction Log'!$N495)</f>
        <v/>
      </c>
      <c r="Q495" s="51" t="str">
        <f>IF(ISBLANK('Prediction Log'!$N495), "",IF('Prediction Log'!$M495&lt;&gt;'Prediction Log'!$H495, "Y", IF(AND('Prediction Log'!$M495='Prediction Log'!$H495, ABS((-1*'Prediction Log'!$P495))&gt;ABS('Prediction Log'!$D495)), "Y", IF('Prediction Log'!$D495='Prediction Log'!$P495, "PUSH", "N"))))</f>
        <v/>
      </c>
      <c r="R495" s="52" t="str">
        <f>IF(ISBLANK('Prediction Log'!$N495), "",IF('Prediction Log'!$P495&lt;'Prediction Log'!$D495, "Y", IF('Prediction Log'!$P495='Prediction Log'!$D495, "PUSH", "N")))</f>
        <v/>
      </c>
      <c r="S495" s="52" t="str">
        <f>IF(ISBLANK('Prediction Log'!$N495), "",IF('Prediction Log'!$P495&lt;'Prediction Log'!$E495, "Y", IF('Prediction Log'!$P495='Prediction Log'!$E495, "PUSH", "N")))</f>
        <v/>
      </c>
      <c r="T495" s="53" t="str">
        <f>IF(ISBLANK('Prediction Log'!$N495),"",IF('Prediction Log'!$M495='Prediction Log'!$H495, "Y", "N"))</f>
        <v/>
      </c>
      <c r="U495" s="53" t="str">
        <f>Table3[[#This Row],[Home Team Covered Market]]</f>
        <v/>
      </c>
      <c r="V495" s="53" t="str">
        <f>IF(ISBLANK('Prediction Log'!$N495), "",IF(AND('Prediction Log'!$T495="Y", 'Prediction Log'!$U495="Y"), "Y", "N"))</f>
        <v/>
      </c>
      <c r="W495" s="54" t="str">
        <f>IF(ISBLANK('Prediction Log'!$N495),"",IF('Prediction Log'!$M495='Prediction Log'!$I495, "Y", "N"))</f>
        <v/>
      </c>
      <c r="X495" s="54" t="str">
        <f>IF(ISBLANK('Prediction Log'!$N495), "", IF(Table3[[#This Row],[Home Team Covered Market]]=Games!H495, "Y", "N"))</f>
        <v/>
      </c>
      <c r="Y495" s="55" t="str">
        <f>IF(ISBLANK('Prediction Log'!$N495), "",IF('Prediction Log'!$J495='Prediction Log'!$M495, "Y", "N"))</f>
        <v/>
      </c>
      <c r="Z495" s="54" t="str">
        <f>IF(ISBLANK('Prediction Log'!$N495), "",IF('Prediction Log'!$I495&lt;&gt;'Prediction Log'!$M495, "N",IF(AND('Prediction Log'!$E495&gt;0, 'Prediction Log'!$P495&gt;'Prediction Log'!$E495, 'Prediction Log'!$I495='Prediction Log'!$C495), "Y", IF(AND('Prediction Log'!$E495&lt;0, 'Prediction Log'!$P495&lt;'Prediction Log'!$E495,'Prediction Log'!$I495='Prediction Log'!$B495 ), "Y", IF('Prediction Log'!$P495='Prediction Log'!$E495, "PUSH", "N")))))</f>
        <v/>
      </c>
      <c r="AA495" s="54" t="str">
        <f>IF(ISBLANK('Prediction Log'!$N495), "",IF(AND('Prediction Log'!$W495="Y", 'Prediction Log'!$X495="Y"), "Y", "N"))</f>
        <v/>
      </c>
      <c r="AB495" s="53" t="str">
        <f>IF(ISBLANK('Prediction Log'!$N495), "",IF('Prediction Log'!$D495&gt;0, 'Prediction Log'!$P495-'Prediction Log'!$D495, IF('Prediction Log'!$D495&lt;0, -'Prediction Log'!$P495+'Prediction Log'!$D495, "NA")))</f>
        <v/>
      </c>
      <c r="AC495" s="53" t="str">
        <f>IF(ISBLANK('Prediction Log'!$N495), "",ABS('Prediction Log'!$AB495))</f>
        <v/>
      </c>
      <c r="AD495" s="54" t="str">
        <f>IF(ISBLANK('Prediction Log'!$N495), "",IF('Prediction Log'!$E495&gt;0, 'Prediction Log'!$P495-'Prediction Log'!$E495, IF('Prediction Log'!$E495&lt;0, -'Prediction Log'!$P495+'Prediction Log'!$E495, "NA")))</f>
        <v/>
      </c>
      <c r="AE495" s="54" t="str">
        <f>IF(ISBLANK('Prediction Log'!$N495), "",ABS('Prediction Log'!$AD495))</f>
        <v/>
      </c>
    </row>
    <row r="496" spans="1:31" x14ac:dyDescent="0.45">
      <c r="A496" s="43" t="str">
        <f>IF(ISBLANK(Games!$B496), "",Games!A496)</f>
        <v/>
      </c>
      <c r="B496" s="43" t="str">
        <f>IF(ISBLANK(Games!$B496), "",Games!B496)</f>
        <v/>
      </c>
      <c r="C496" s="43" t="str">
        <f>IF(ISBLANK(Games!$B496), "",Games!C496)</f>
        <v/>
      </c>
      <c r="D496" s="44" t="str">
        <f>IF(ISBLANK(Games!$B496), "",Games!D496)</f>
        <v/>
      </c>
      <c r="E496" s="44" t="str">
        <f>IF(ISBLANK(Games!$B496), "",Games!E496)</f>
        <v/>
      </c>
      <c r="F496" s="45">
        <f>'Calc - Win Probability'!N496</f>
        <v>0</v>
      </c>
      <c r="G496" s="23" t="str">
        <f>Games!H496</f>
        <v/>
      </c>
      <c r="H496" s="46" t="str">
        <f>IF(ISBLANK(Games!B496), "", IF('Prediction Log'!$D496&lt;0, 'Prediction Log'!$B496, 'Prediction Log'!$C496))</f>
        <v/>
      </c>
      <c r="I496" s="47" t="str">
        <f>IF(ISBLANK(Games!$B496), "",Games!F496)</f>
        <v/>
      </c>
      <c r="J496" s="47" t="str">
        <f>IF('Prediction Log'!$F496&gt;0.5, 'Prediction Log'!$B496, IF('Prediction Log'!$F496&lt;0.5, 'Prediction Log'!$C496, "PICK"))</f>
        <v/>
      </c>
      <c r="K496" s="48" t="str">
        <f>IF(ISBLANK(Games!B496), "",IF('Prediction Log'!$J496='Prediction Log'!$B496, 'Prediction Log'!$F496, 1-'Prediction Log'!$F496))</f>
        <v/>
      </c>
      <c r="L496" s="49" t="str">
        <f>IF(ISBLANK(Games!$B496), "",Games!I496)</f>
        <v/>
      </c>
      <c r="M496" s="60" t="str">
        <f>IF(ISBLANK(Table3[[#This Row],[Home Final]]), "",IF(Table3[[#This Row],[Home Final]]&gt;Table3[[#This Row],[Away Final]],Table3[[#This Row],[Home]],Table3[[#This Row],[Away]]))</f>
        <v/>
      </c>
      <c r="N496" s="50"/>
      <c r="O496" s="50"/>
      <c r="P496" s="21" t="str">
        <f>IF(ISBLANK('Prediction Log'!$N496), "",'Prediction Log'!$O496-'Prediction Log'!$N496)</f>
        <v/>
      </c>
      <c r="Q496" s="51" t="str">
        <f>IF(ISBLANK('Prediction Log'!$N496), "",IF('Prediction Log'!$M496&lt;&gt;'Prediction Log'!$H496, "Y", IF(AND('Prediction Log'!$M496='Prediction Log'!$H496, ABS((-1*'Prediction Log'!$P496))&gt;ABS('Prediction Log'!$D496)), "Y", IF('Prediction Log'!$D496='Prediction Log'!$P496, "PUSH", "N"))))</f>
        <v/>
      </c>
      <c r="R496" s="52" t="str">
        <f>IF(ISBLANK('Prediction Log'!$N496), "",IF('Prediction Log'!$P496&lt;'Prediction Log'!$D496, "Y", IF('Prediction Log'!$P496='Prediction Log'!$D496, "PUSH", "N")))</f>
        <v/>
      </c>
      <c r="S496" s="52" t="str">
        <f>IF(ISBLANK('Prediction Log'!$N496), "",IF('Prediction Log'!$P496&lt;'Prediction Log'!$E496, "Y", IF('Prediction Log'!$P496='Prediction Log'!$E496, "PUSH", "N")))</f>
        <v/>
      </c>
      <c r="T496" s="53" t="str">
        <f>IF(ISBLANK('Prediction Log'!$N496),"",IF('Prediction Log'!$M496='Prediction Log'!$H496, "Y", "N"))</f>
        <v/>
      </c>
      <c r="U496" s="53" t="str">
        <f>Table3[[#This Row],[Home Team Covered Market]]</f>
        <v/>
      </c>
      <c r="V496" s="53" t="str">
        <f>IF(ISBLANK('Prediction Log'!$N496), "",IF(AND('Prediction Log'!$T496="Y", 'Prediction Log'!$U496="Y"), "Y", "N"))</f>
        <v/>
      </c>
      <c r="W496" s="54" t="str">
        <f>IF(ISBLANK('Prediction Log'!$N496),"",IF('Prediction Log'!$M496='Prediction Log'!$I496, "Y", "N"))</f>
        <v/>
      </c>
      <c r="X496" s="54" t="str">
        <f>IF(ISBLANK('Prediction Log'!$N496), "", IF(Table3[[#This Row],[Home Team Covered Market]]=Games!H496, "Y", "N"))</f>
        <v/>
      </c>
      <c r="Y496" s="55" t="str">
        <f>IF(ISBLANK('Prediction Log'!$N496), "",IF('Prediction Log'!$J496='Prediction Log'!$M496, "Y", "N"))</f>
        <v/>
      </c>
      <c r="Z496" s="54" t="str">
        <f>IF(ISBLANK('Prediction Log'!$N496), "",IF('Prediction Log'!$I496&lt;&gt;'Prediction Log'!$M496, "N",IF(AND('Prediction Log'!$E496&gt;0, 'Prediction Log'!$P496&gt;'Prediction Log'!$E496, 'Prediction Log'!$I496='Prediction Log'!$C496), "Y", IF(AND('Prediction Log'!$E496&lt;0, 'Prediction Log'!$P496&lt;'Prediction Log'!$E496,'Prediction Log'!$I496='Prediction Log'!$B496 ), "Y", IF('Prediction Log'!$P496='Prediction Log'!$E496, "PUSH", "N")))))</f>
        <v/>
      </c>
      <c r="AA496" s="54" t="str">
        <f>IF(ISBLANK('Prediction Log'!$N496), "",IF(AND('Prediction Log'!$W496="Y", 'Prediction Log'!$X496="Y"), "Y", "N"))</f>
        <v/>
      </c>
      <c r="AB496" s="53" t="str">
        <f>IF(ISBLANK('Prediction Log'!$N496), "",IF('Prediction Log'!$D496&gt;0, 'Prediction Log'!$P496-'Prediction Log'!$D496, IF('Prediction Log'!$D496&lt;0, -'Prediction Log'!$P496+'Prediction Log'!$D496, "NA")))</f>
        <v/>
      </c>
      <c r="AC496" s="53" t="str">
        <f>IF(ISBLANK('Prediction Log'!$N496), "",ABS('Prediction Log'!$AB496))</f>
        <v/>
      </c>
      <c r="AD496" s="54" t="str">
        <f>IF(ISBLANK('Prediction Log'!$N496), "",IF('Prediction Log'!$E496&gt;0, 'Prediction Log'!$P496-'Prediction Log'!$E496, IF('Prediction Log'!$E496&lt;0, -'Prediction Log'!$P496+'Prediction Log'!$E496, "NA")))</f>
        <v/>
      </c>
      <c r="AE496" s="54" t="str">
        <f>IF(ISBLANK('Prediction Log'!$N496), "",ABS('Prediction Log'!$AD496))</f>
        <v/>
      </c>
    </row>
    <row r="497" spans="1:31" x14ac:dyDescent="0.45">
      <c r="A497" s="56" t="str">
        <f>IF(ISBLANK(Games!$B497), "",Games!A497)</f>
        <v/>
      </c>
      <c r="B497" s="56" t="str">
        <f>IF(ISBLANK(Games!$B497), "",Games!B497)</f>
        <v/>
      </c>
      <c r="C497" s="56" t="str">
        <f>IF(ISBLANK(Games!$B497), "",Games!C497)</f>
        <v/>
      </c>
      <c r="D497" s="57" t="str">
        <f>IF(ISBLANK(Games!$B497), "",Games!D497)</f>
        <v/>
      </c>
      <c r="E497" s="57" t="str">
        <f>IF(ISBLANK(Games!$B497), "",Games!E497)</f>
        <v/>
      </c>
      <c r="F497" s="45">
        <f>'Calc - Win Probability'!N497</f>
        <v>0</v>
      </c>
      <c r="G497" s="23" t="str">
        <f>Games!H497</f>
        <v/>
      </c>
      <c r="H497" s="46" t="str">
        <f>IF(ISBLANK(Games!B497), "", IF('Prediction Log'!$D497&lt;0, 'Prediction Log'!$B497, 'Prediction Log'!$C497))</f>
        <v/>
      </c>
      <c r="I497" s="47" t="str">
        <f>IF(ISBLANK(Games!$B497), "",Games!F497)</f>
        <v/>
      </c>
      <c r="J497" s="47" t="str">
        <f>IF('Prediction Log'!$F497&gt;0.5, 'Prediction Log'!$B497, IF('Prediction Log'!$F497&lt;0.5, 'Prediction Log'!$C497, "PICK"))</f>
        <v/>
      </c>
      <c r="K497" s="48" t="str">
        <f>IF(ISBLANK(Games!B497), "",IF('Prediction Log'!$J497='Prediction Log'!$B497, 'Prediction Log'!$F497, 1-'Prediction Log'!$F497))</f>
        <v/>
      </c>
      <c r="L497" s="49" t="str">
        <f>IF(ISBLANK(Games!$B497), "",Games!I497)</f>
        <v/>
      </c>
      <c r="M497" s="60" t="str">
        <f>IF(ISBLANK(Table3[[#This Row],[Home Final]]), "",IF(Table3[[#This Row],[Home Final]]&gt;Table3[[#This Row],[Away Final]],Table3[[#This Row],[Home]],Table3[[#This Row],[Away]]))</f>
        <v/>
      </c>
      <c r="N497" s="50"/>
      <c r="O497" s="50"/>
      <c r="P497" s="21" t="str">
        <f>IF(ISBLANK('Prediction Log'!$N497), "",'Prediction Log'!$O497-'Prediction Log'!$N497)</f>
        <v/>
      </c>
      <c r="Q497" s="51" t="str">
        <f>IF(ISBLANK('Prediction Log'!$N497), "",IF('Prediction Log'!$M497&lt;&gt;'Prediction Log'!$H497, "Y", IF(AND('Prediction Log'!$M497='Prediction Log'!$H497, ABS((-1*'Prediction Log'!$P497))&gt;ABS('Prediction Log'!$D497)), "Y", IF('Prediction Log'!$D497='Prediction Log'!$P497, "PUSH", "N"))))</f>
        <v/>
      </c>
      <c r="R497" s="52" t="str">
        <f>IF(ISBLANK('Prediction Log'!$N497), "",IF('Prediction Log'!$P497&lt;'Prediction Log'!$D497, "Y", IF('Prediction Log'!$P497='Prediction Log'!$D497, "PUSH", "N")))</f>
        <v/>
      </c>
      <c r="S497" s="52" t="str">
        <f>IF(ISBLANK('Prediction Log'!$N497), "",IF('Prediction Log'!$P497&lt;'Prediction Log'!$E497, "Y", IF('Prediction Log'!$P497='Prediction Log'!$E497, "PUSH", "N")))</f>
        <v/>
      </c>
      <c r="T497" s="53" t="str">
        <f>IF(ISBLANK('Prediction Log'!$N497),"",IF('Prediction Log'!$M497='Prediction Log'!$H497, "Y", "N"))</f>
        <v/>
      </c>
      <c r="U497" s="53" t="str">
        <f>Table3[[#This Row],[Home Team Covered Market]]</f>
        <v/>
      </c>
      <c r="V497" s="53" t="str">
        <f>IF(ISBLANK('Prediction Log'!$N497), "",IF(AND('Prediction Log'!$T497="Y", 'Prediction Log'!$U497="Y"), "Y", "N"))</f>
        <v/>
      </c>
      <c r="W497" s="54" t="str">
        <f>IF(ISBLANK('Prediction Log'!$N497),"",IF('Prediction Log'!$M497='Prediction Log'!$I497, "Y", "N"))</f>
        <v/>
      </c>
      <c r="X497" s="54" t="str">
        <f>IF(ISBLANK('Prediction Log'!$N497), "", IF(Table3[[#This Row],[Home Team Covered Market]]=Games!H497, "Y", "N"))</f>
        <v/>
      </c>
      <c r="Y497" s="55" t="str">
        <f>IF(ISBLANK('Prediction Log'!$N497), "",IF('Prediction Log'!$J497='Prediction Log'!$M497, "Y", "N"))</f>
        <v/>
      </c>
      <c r="Z497" s="54" t="str">
        <f>IF(ISBLANK('Prediction Log'!$N497), "",IF('Prediction Log'!$I497&lt;&gt;'Prediction Log'!$M497, "N",IF(AND('Prediction Log'!$E497&gt;0, 'Prediction Log'!$P497&gt;'Prediction Log'!$E497, 'Prediction Log'!$I497='Prediction Log'!$C497), "Y", IF(AND('Prediction Log'!$E497&lt;0, 'Prediction Log'!$P497&lt;'Prediction Log'!$E497,'Prediction Log'!$I497='Prediction Log'!$B497 ), "Y", IF('Prediction Log'!$P497='Prediction Log'!$E497, "PUSH", "N")))))</f>
        <v/>
      </c>
      <c r="AA497" s="54" t="str">
        <f>IF(ISBLANK('Prediction Log'!$N497), "",IF(AND('Prediction Log'!$W497="Y", 'Prediction Log'!$X497="Y"), "Y", "N"))</f>
        <v/>
      </c>
      <c r="AB497" s="53" t="str">
        <f>IF(ISBLANK('Prediction Log'!$N497), "",IF('Prediction Log'!$D497&gt;0, 'Prediction Log'!$P497-'Prediction Log'!$D497, IF('Prediction Log'!$D497&lt;0, -'Prediction Log'!$P497+'Prediction Log'!$D497, "NA")))</f>
        <v/>
      </c>
      <c r="AC497" s="53" t="str">
        <f>IF(ISBLANK('Prediction Log'!$N497), "",ABS('Prediction Log'!$AB497))</f>
        <v/>
      </c>
      <c r="AD497" s="54" t="str">
        <f>IF(ISBLANK('Prediction Log'!$N497), "",IF('Prediction Log'!$E497&gt;0, 'Prediction Log'!$P497-'Prediction Log'!$E497, IF('Prediction Log'!$E497&lt;0, -'Prediction Log'!$P497+'Prediction Log'!$E497, "NA")))</f>
        <v/>
      </c>
      <c r="AE497" s="54" t="str">
        <f>IF(ISBLANK('Prediction Log'!$N497), "",ABS('Prediction Log'!$AD497))</f>
        <v/>
      </c>
    </row>
    <row r="498" spans="1:31" x14ac:dyDescent="0.45">
      <c r="A498" s="43" t="str">
        <f>IF(ISBLANK(Games!$B498), "",Games!A498)</f>
        <v/>
      </c>
      <c r="B498" s="43" t="str">
        <f>IF(ISBLANK(Games!$B498), "",Games!B498)</f>
        <v/>
      </c>
      <c r="C498" s="43" t="str">
        <f>IF(ISBLANK(Games!$B498), "",Games!C498)</f>
        <v/>
      </c>
      <c r="D498" s="44" t="str">
        <f>IF(ISBLANK(Games!$B498), "",Games!D498)</f>
        <v/>
      </c>
      <c r="E498" s="44" t="str">
        <f>IF(ISBLANK(Games!$B498), "",Games!E498)</f>
        <v/>
      </c>
      <c r="F498" s="45">
        <f>'Calc - Win Probability'!N498</f>
        <v>0</v>
      </c>
      <c r="G498" s="23" t="str">
        <f>Games!H498</f>
        <v/>
      </c>
      <c r="H498" s="46" t="str">
        <f>IF(ISBLANK(Games!B498), "", IF('Prediction Log'!$D498&lt;0, 'Prediction Log'!$B498, 'Prediction Log'!$C498))</f>
        <v/>
      </c>
      <c r="I498" s="47" t="str">
        <f>IF(ISBLANK(Games!$B498), "",Games!F498)</f>
        <v/>
      </c>
      <c r="J498" s="47" t="str">
        <f>IF('Prediction Log'!$F498&gt;0.5, 'Prediction Log'!$B498, IF('Prediction Log'!$F498&lt;0.5, 'Prediction Log'!$C498, "PICK"))</f>
        <v/>
      </c>
      <c r="K498" s="48" t="str">
        <f>IF(ISBLANK(Games!B498), "",IF('Prediction Log'!$J498='Prediction Log'!$B498, 'Prediction Log'!$F498, 1-'Prediction Log'!$F498))</f>
        <v/>
      </c>
      <c r="L498" s="49" t="str">
        <f>IF(ISBLANK(Games!$B498), "",Games!I498)</f>
        <v/>
      </c>
      <c r="M498" s="60" t="str">
        <f>IF(ISBLANK(Table3[[#This Row],[Home Final]]), "",IF(Table3[[#This Row],[Home Final]]&gt;Table3[[#This Row],[Away Final]],Table3[[#This Row],[Home]],Table3[[#This Row],[Away]]))</f>
        <v/>
      </c>
      <c r="N498" s="50"/>
      <c r="O498" s="50"/>
      <c r="P498" s="21" t="str">
        <f>IF(ISBLANK('Prediction Log'!$N498), "",'Prediction Log'!$O498-'Prediction Log'!$N498)</f>
        <v/>
      </c>
      <c r="Q498" s="51" t="str">
        <f>IF(ISBLANK('Prediction Log'!$N498), "",IF('Prediction Log'!$M498&lt;&gt;'Prediction Log'!$H498, "Y", IF(AND('Prediction Log'!$M498='Prediction Log'!$H498, ABS((-1*'Prediction Log'!$P498))&gt;ABS('Prediction Log'!$D498)), "Y", IF('Prediction Log'!$D498='Prediction Log'!$P498, "PUSH", "N"))))</f>
        <v/>
      </c>
      <c r="R498" s="52" t="str">
        <f>IF(ISBLANK('Prediction Log'!$N498), "",IF('Prediction Log'!$P498&lt;'Prediction Log'!$D498, "Y", IF('Prediction Log'!$P498='Prediction Log'!$D498, "PUSH", "N")))</f>
        <v/>
      </c>
      <c r="S498" s="52" t="str">
        <f>IF(ISBLANK('Prediction Log'!$N498), "",IF('Prediction Log'!$P498&lt;'Prediction Log'!$E498, "Y", IF('Prediction Log'!$P498='Prediction Log'!$E498, "PUSH", "N")))</f>
        <v/>
      </c>
      <c r="T498" s="53" t="str">
        <f>IF(ISBLANK('Prediction Log'!$N498),"",IF('Prediction Log'!$M498='Prediction Log'!$H498, "Y", "N"))</f>
        <v/>
      </c>
      <c r="U498" s="53" t="str">
        <f>Table3[[#This Row],[Home Team Covered Market]]</f>
        <v/>
      </c>
      <c r="V498" s="53" t="str">
        <f>IF(ISBLANK('Prediction Log'!$N498), "",IF(AND('Prediction Log'!$T498="Y", 'Prediction Log'!$U498="Y"), "Y", "N"))</f>
        <v/>
      </c>
      <c r="W498" s="54" t="str">
        <f>IF(ISBLANK('Prediction Log'!$N498),"",IF('Prediction Log'!$M498='Prediction Log'!$I498, "Y", "N"))</f>
        <v/>
      </c>
      <c r="X498" s="54" t="str">
        <f>IF(ISBLANK('Prediction Log'!$N498), "", IF(Table3[[#This Row],[Home Team Covered Market]]=Games!H498, "Y", "N"))</f>
        <v/>
      </c>
      <c r="Y498" s="55" t="str">
        <f>IF(ISBLANK('Prediction Log'!$N498), "",IF('Prediction Log'!$J498='Prediction Log'!$M498, "Y", "N"))</f>
        <v/>
      </c>
      <c r="Z498" s="54" t="str">
        <f>IF(ISBLANK('Prediction Log'!$N498), "",IF('Prediction Log'!$I498&lt;&gt;'Prediction Log'!$M498, "N",IF(AND('Prediction Log'!$E498&gt;0, 'Prediction Log'!$P498&gt;'Prediction Log'!$E498, 'Prediction Log'!$I498='Prediction Log'!$C498), "Y", IF(AND('Prediction Log'!$E498&lt;0, 'Prediction Log'!$P498&lt;'Prediction Log'!$E498,'Prediction Log'!$I498='Prediction Log'!$B498 ), "Y", IF('Prediction Log'!$P498='Prediction Log'!$E498, "PUSH", "N")))))</f>
        <v/>
      </c>
      <c r="AA498" s="54" t="str">
        <f>IF(ISBLANK('Prediction Log'!$N498), "",IF(AND('Prediction Log'!$W498="Y", 'Prediction Log'!$X498="Y"), "Y", "N"))</f>
        <v/>
      </c>
      <c r="AB498" s="53" t="str">
        <f>IF(ISBLANK('Prediction Log'!$N498), "",IF('Prediction Log'!$D498&gt;0, 'Prediction Log'!$P498-'Prediction Log'!$D498, IF('Prediction Log'!$D498&lt;0, -'Prediction Log'!$P498+'Prediction Log'!$D498, "NA")))</f>
        <v/>
      </c>
      <c r="AC498" s="53" t="str">
        <f>IF(ISBLANK('Prediction Log'!$N498), "",ABS('Prediction Log'!$AB498))</f>
        <v/>
      </c>
      <c r="AD498" s="54" t="str">
        <f>IF(ISBLANK('Prediction Log'!$N498), "",IF('Prediction Log'!$E498&gt;0, 'Prediction Log'!$P498-'Prediction Log'!$E498, IF('Prediction Log'!$E498&lt;0, -'Prediction Log'!$P498+'Prediction Log'!$E498, "NA")))</f>
        <v/>
      </c>
      <c r="AE498" s="54" t="str">
        <f>IF(ISBLANK('Prediction Log'!$N498), "",ABS('Prediction Log'!$AD498))</f>
        <v/>
      </c>
    </row>
    <row r="499" spans="1:31" x14ac:dyDescent="0.45">
      <c r="A499" s="56" t="str">
        <f>IF(ISBLANK(Games!$B499), "",Games!A499)</f>
        <v/>
      </c>
      <c r="B499" s="56" t="str">
        <f>IF(ISBLANK(Games!$B499), "",Games!B499)</f>
        <v/>
      </c>
      <c r="C499" s="56" t="str">
        <f>IF(ISBLANK(Games!$B499), "",Games!C499)</f>
        <v/>
      </c>
      <c r="D499" s="57" t="str">
        <f>IF(ISBLANK(Games!$B499), "",Games!D499)</f>
        <v/>
      </c>
      <c r="E499" s="57" t="str">
        <f>IF(ISBLANK(Games!$B499), "",Games!E499)</f>
        <v/>
      </c>
      <c r="F499" s="45">
        <f>'Calc - Win Probability'!N499</f>
        <v>0</v>
      </c>
      <c r="G499" s="23" t="str">
        <f>Games!H499</f>
        <v/>
      </c>
      <c r="H499" s="46" t="str">
        <f>IF(ISBLANK(Games!B499), "", IF('Prediction Log'!$D499&lt;0, 'Prediction Log'!$B499, 'Prediction Log'!$C499))</f>
        <v/>
      </c>
      <c r="I499" s="47" t="str">
        <f>IF(ISBLANK(Games!$B499), "",Games!F499)</f>
        <v/>
      </c>
      <c r="J499" s="47" t="str">
        <f>IF('Prediction Log'!$F499&gt;0.5, 'Prediction Log'!$B499, IF('Prediction Log'!$F499&lt;0.5, 'Prediction Log'!$C499, "PICK"))</f>
        <v/>
      </c>
      <c r="K499" s="48" t="str">
        <f>IF(ISBLANK(Games!B499), "",IF('Prediction Log'!$J499='Prediction Log'!$B499, 'Prediction Log'!$F499, 1-'Prediction Log'!$F499))</f>
        <v/>
      </c>
      <c r="L499" s="49" t="str">
        <f>IF(ISBLANK(Games!$B499), "",Games!I499)</f>
        <v/>
      </c>
      <c r="M499" s="60" t="str">
        <f>IF(ISBLANK(Table3[[#This Row],[Home Final]]), "",IF(Table3[[#This Row],[Home Final]]&gt;Table3[[#This Row],[Away Final]],Table3[[#This Row],[Home]],Table3[[#This Row],[Away]]))</f>
        <v/>
      </c>
      <c r="N499" s="50"/>
      <c r="O499" s="50"/>
      <c r="P499" s="21" t="str">
        <f>IF(ISBLANK('Prediction Log'!$N499), "",'Prediction Log'!$O499-'Prediction Log'!$N499)</f>
        <v/>
      </c>
      <c r="Q499" s="51" t="str">
        <f>IF(ISBLANK('Prediction Log'!$N499), "",IF('Prediction Log'!$M499&lt;&gt;'Prediction Log'!$H499, "Y", IF(AND('Prediction Log'!$M499='Prediction Log'!$H499, ABS((-1*'Prediction Log'!$P499))&gt;ABS('Prediction Log'!$D499)), "Y", IF('Prediction Log'!$D499='Prediction Log'!$P499, "PUSH", "N"))))</f>
        <v/>
      </c>
      <c r="R499" s="52" t="str">
        <f>IF(ISBLANK('Prediction Log'!$N499), "",IF('Prediction Log'!$P499&lt;'Prediction Log'!$D499, "Y", IF('Prediction Log'!$P499='Prediction Log'!$D499, "PUSH", "N")))</f>
        <v/>
      </c>
      <c r="S499" s="52" t="str">
        <f>IF(ISBLANK('Prediction Log'!$N499), "",IF('Prediction Log'!$P499&lt;'Prediction Log'!$E499, "Y", IF('Prediction Log'!$P499='Prediction Log'!$E499, "PUSH", "N")))</f>
        <v/>
      </c>
      <c r="T499" s="53" t="str">
        <f>IF(ISBLANK('Prediction Log'!$N499),"",IF('Prediction Log'!$M499='Prediction Log'!$H499, "Y", "N"))</f>
        <v/>
      </c>
      <c r="U499" s="53" t="str">
        <f>Table3[[#This Row],[Home Team Covered Market]]</f>
        <v/>
      </c>
      <c r="V499" s="53" t="str">
        <f>IF(ISBLANK('Prediction Log'!$N499), "",IF(AND('Prediction Log'!$T499="Y", 'Prediction Log'!$U499="Y"), "Y", "N"))</f>
        <v/>
      </c>
      <c r="W499" s="54" t="str">
        <f>IF(ISBLANK('Prediction Log'!$N499),"",IF('Prediction Log'!$M499='Prediction Log'!$I499, "Y", "N"))</f>
        <v/>
      </c>
      <c r="X499" s="54" t="str">
        <f>IF(ISBLANK('Prediction Log'!$N499), "", IF(Table3[[#This Row],[Home Team Covered Market]]=Games!H499, "Y", "N"))</f>
        <v/>
      </c>
      <c r="Y499" s="55" t="str">
        <f>IF(ISBLANK('Prediction Log'!$N499), "",IF('Prediction Log'!$J499='Prediction Log'!$M499, "Y", "N"))</f>
        <v/>
      </c>
      <c r="Z499" s="54" t="str">
        <f>IF(ISBLANK('Prediction Log'!$N499), "",IF('Prediction Log'!$I499&lt;&gt;'Prediction Log'!$M499, "N",IF(AND('Prediction Log'!$E499&gt;0, 'Prediction Log'!$P499&gt;'Prediction Log'!$E499, 'Prediction Log'!$I499='Prediction Log'!$C499), "Y", IF(AND('Prediction Log'!$E499&lt;0, 'Prediction Log'!$P499&lt;'Prediction Log'!$E499,'Prediction Log'!$I499='Prediction Log'!$B499 ), "Y", IF('Prediction Log'!$P499='Prediction Log'!$E499, "PUSH", "N")))))</f>
        <v/>
      </c>
      <c r="AA499" s="54" t="str">
        <f>IF(ISBLANK('Prediction Log'!$N499), "",IF(AND('Prediction Log'!$W499="Y", 'Prediction Log'!$X499="Y"), "Y", "N"))</f>
        <v/>
      </c>
      <c r="AB499" s="53" t="str">
        <f>IF(ISBLANK('Prediction Log'!$N499), "",IF('Prediction Log'!$D499&gt;0, 'Prediction Log'!$P499-'Prediction Log'!$D499, IF('Prediction Log'!$D499&lt;0, -'Prediction Log'!$P499+'Prediction Log'!$D499, "NA")))</f>
        <v/>
      </c>
      <c r="AC499" s="53" t="str">
        <f>IF(ISBLANK('Prediction Log'!$N499), "",ABS('Prediction Log'!$AB499))</f>
        <v/>
      </c>
      <c r="AD499" s="54" t="str">
        <f>IF(ISBLANK('Prediction Log'!$N499), "",IF('Prediction Log'!$E499&gt;0, 'Prediction Log'!$P499-'Prediction Log'!$E499, IF('Prediction Log'!$E499&lt;0, -'Prediction Log'!$P499+'Prediction Log'!$E499, "NA")))</f>
        <v/>
      </c>
      <c r="AE499" s="54" t="str">
        <f>IF(ISBLANK('Prediction Log'!$N499), "",ABS('Prediction Log'!$AD499))</f>
        <v/>
      </c>
    </row>
    <row r="500" spans="1:31" x14ac:dyDescent="0.45">
      <c r="A500" s="43" t="str">
        <f>IF(ISBLANK(Games!$B500), "",Games!A500)</f>
        <v/>
      </c>
      <c r="B500" s="43" t="str">
        <f>IF(ISBLANK(Games!$B500), "",Games!B500)</f>
        <v/>
      </c>
      <c r="C500" s="43" t="str">
        <f>IF(ISBLANK(Games!$B500), "",Games!C500)</f>
        <v/>
      </c>
      <c r="D500" s="44" t="str">
        <f>IF(ISBLANK(Games!$B500), "",Games!D500)</f>
        <v/>
      </c>
      <c r="E500" s="44" t="str">
        <f>IF(ISBLANK(Games!$B500), "",Games!E500)</f>
        <v/>
      </c>
      <c r="F500" s="45">
        <f>'Calc - Win Probability'!N500</f>
        <v>0</v>
      </c>
      <c r="G500" s="23" t="str">
        <f>Games!H500</f>
        <v/>
      </c>
      <c r="H500" s="46" t="str">
        <f>IF(ISBLANK(Games!B500), "", IF('Prediction Log'!$D500&lt;0, 'Prediction Log'!$B500, 'Prediction Log'!$C500))</f>
        <v/>
      </c>
      <c r="I500" s="47" t="str">
        <f>IF(ISBLANK(Games!$B500), "",Games!F500)</f>
        <v/>
      </c>
      <c r="J500" s="47" t="str">
        <f>IF('Prediction Log'!$F500&gt;0.5, 'Prediction Log'!$B500, IF('Prediction Log'!$F500&lt;0.5, 'Prediction Log'!$C500, "PICK"))</f>
        <v/>
      </c>
      <c r="K500" s="48" t="str">
        <f>IF(ISBLANK(Games!B500), "",IF('Prediction Log'!$J500='Prediction Log'!$B500, 'Prediction Log'!$F500, 1-'Prediction Log'!$F500))</f>
        <v/>
      </c>
      <c r="L500" s="49" t="str">
        <f>IF(ISBLANK(Games!$B500), "",Games!I500)</f>
        <v/>
      </c>
      <c r="M500" s="60" t="str">
        <f>IF(ISBLANK(Table3[[#This Row],[Home Final]]), "",IF(Table3[[#This Row],[Home Final]]&gt;Table3[[#This Row],[Away Final]],Table3[[#This Row],[Home]],Table3[[#This Row],[Away]]))</f>
        <v/>
      </c>
      <c r="N500" s="50"/>
      <c r="O500" s="50"/>
      <c r="P500" s="21" t="str">
        <f>IF(ISBLANK('Prediction Log'!$N500), "",'Prediction Log'!$O500-'Prediction Log'!$N500)</f>
        <v/>
      </c>
      <c r="Q500" s="51" t="str">
        <f>IF(ISBLANK('Prediction Log'!$N500), "",IF('Prediction Log'!$M500&lt;&gt;'Prediction Log'!$H500, "Y", IF(AND('Prediction Log'!$M500='Prediction Log'!$H500, ABS((-1*'Prediction Log'!$P500))&gt;ABS('Prediction Log'!$D500)), "Y", IF('Prediction Log'!$D500='Prediction Log'!$P500, "PUSH", "N"))))</f>
        <v/>
      </c>
      <c r="R500" s="52" t="str">
        <f>IF(ISBLANK('Prediction Log'!$N500), "",IF('Prediction Log'!$P500&lt;'Prediction Log'!$D500, "Y", IF('Prediction Log'!$P500='Prediction Log'!$D500, "PUSH", "N")))</f>
        <v/>
      </c>
      <c r="S500" s="52" t="str">
        <f>IF(ISBLANK('Prediction Log'!$N500), "",IF('Prediction Log'!$P500&lt;'Prediction Log'!$E500, "Y", IF('Prediction Log'!$P500='Prediction Log'!$E500, "PUSH", "N")))</f>
        <v/>
      </c>
      <c r="T500" s="53" t="str">
        <f>IF(ISBLANK('Prediction Log'!$N500),"",IF('Prediction Log'!$M500='Prediction Log'!$H500, "Y", "N"))</f>
        <v/>
      </c>
      <c r="U500" s="53" t="str">
        <f>Table3[[#This Row],[Home Team Covered Market]]</f>
        <v/>
      </c>
      <c r="V500" s="53" t="str">
        <f>IF(ISBLANK('Prediction Log'!$N500), "",IF(AND('Prediction Log'!$T500="Y", 'Prediction Log'!$U500="Y"), "Y", "N"))</f>
        <v/>
      </c>
      <c r="W500" s="54" t="str">
        <f>IF(ISBLANK('Prediction Log'!$N500),"",IF('Prediction Log'!$M500='Prediction Log'!$I500, "Y", "N"))</f>
        <v/>
      </c>
      <c r="X500" s="54" t="str">
        <f>IF(ISBLANK('Prediction Log'!$N500), "", IF(Table3[[#This Row],[Home Team Covered Market]]=Games!H500, "Y", "N"))</f>
        <v/>
      </c>
      <c r="Y500" s="55" t="str">
        <f>IF(ISBLANK('Prediction Log'!$N500), "",IF('Prediction Log'!$J500='Prediction Log'!$M500, "Y", "N"))</f>
        <v/>
      </c>
      <c r="Z500" s="54" t="str">
        <f>IF(ISBLANK('Prediction Log'!$N500), "",IF('Prediction Log'!$I500&lt;&gt;'Prediction Log'!$M500, "N",IF(AND('Prediction Log'!$E500&gt;0, 'Prediction Log'!$P500&gt;'Prediction Log'!$E500, 'Prediction Log'!$I500='Prediction Log'!$C500), "Y", IF(AND('Prediction Log'!$E500&lt;0, 'Prediction Log'!$P500&lt;'Prediction Log'!$E500,'Prediction Log'!$I500='Prediction Log'!$B500 ), "Y", IF('Prediction Log'!$P500='Prediction Log'!$E500, "PUSH", "N")))))</f>
        <v/>
      </c>
      <c r="AA500" s="54" t="str">
        <f>IF(ISBLANK('Prediction Log'!$N500), "",IF(AND('Prediction Log'!$W500="Y", 'Prediction Log'!$X500="Y"), "Y", "N"))</f>
        <v/>
      </c>
      <c r="AB500" s="53" t="str">
        <f>IF(ISBLANK('Prediction Log'!$N500), "",IF('Prediction Log'!$D500&gt;0, 'Prediction Log'!$P500-'Prediction Log'!$D500, IF('Prediction Log'!$D500&lt;0, -'Prediction Log'!$P500+'Prediction Log'!$D500, "NA")))</f>
        <v/>
      </c>
      <c r="AC500" s="53" t="str">
        <f>IF(ISBLANK('Prediction Log'!$N500), "",ABS('Prediction Log'!$AB500))</f>
        <v/>
      </c>
      <c r="AD500" s="54" t="str">
        <f>IF(ISBLANK('Prediction Log'!$N500), "",IF('Prediction Log'!$E500&gt;0, 'Prediction Log'!$P500-'Prediction Log'!$E500, IF('Prediction Log'!$E500&lt;0, -'Prediction Log'!$P500+'Prediction Log'!$E500, "NA")))</f>
        <v/>
      </c>
      <c r="AE500" s="54" t="str">
        <f>IF(ISBLANK('Prediction Log'!$N500), "",ABS('Prediction Log'!$AD500))</f>
        <v/>
      </c>
    </row>
    <row r="501" spans="1:31" x14ac:dyDescent="0.45">
      <c r="A501" s="56" t="str">
        <f>IF(ISBLANK(Games!$B501), "",Games!A501)</f>
        <v/>
      </c>
      <c r="B501" s="56" t="str">
        <f>IF(ISBLANK(Games!$B501), "",Games!B501)</f>
        <v/>
      </c>
      <c r="C501" s="56" t="str">
        <f>IF(ISBLANK(Games!$B501), "",Games!C501)</f>
        <v/>
      </c>
      <c r="D501" s="57" t="str">
        <f>IF(ISBLANK(Games!$B501), "",Games!D501)</f>
        <v/>
      </c>
      <c r="E501" s="57" t="str">
        <f>IF(ISBLANK(Games!$B501), "",Games!E501)</f>
        <v/>
      </c>
      <c r="F501" s="45">
        <f>'Calc - Win Probability'!N501</f>
        <v>0</v>
      </c>
      <c r="G501" s="23" t="str">
        <f>Games!H501</f>
        <v/>
      </c>
      <c r="H501" s="46" t="str">
        <f>IF(ISBLANK(Games!B501), "", IF('Prediction Log'!$D501&lt;0, 'Prediction Log'!$B501, 'Prediction Log'!$C501))</f>
        <v/>
      </c>
      <c r="I501" s="47" t="str">
        <f>IF(ISBLANK(Games!$B501), "",Games!F501)</f>
        <v/>
      </c>
      <c r="J501" s="47" t="str">
        <f>IF('Prediction Log'!$F501&gt;0.5, 'Prediction Log'!$B501, IF('Prediction Log'!$F501&lt;0.5, 'Prediction Log'!$C501, "PICK"))</f>
        <v/>
      </c>
      <c r="K501" s="48" t="str">
        <f>IF(ISBLANK(Games!B501), "",IF('Prediction Log'!$J501='Prediction Log'!$B501, 'Prediction Log'!$F501, 1-'Prediction Log'!$F501))</f>
        <v/>
      </c>
      <c r="L501" s="49" t="str">
        <f>IF(ISBLANK(Games!$B501), "",Games!I501)</f>
        <v/>
      </c>
      <c r="M501" s="60" t="str">
        <f>IF(ISBLANK(Table3[[#This Row],[Home Final]]), "",IF(Table3[[#This Row],[Home Final]]&gt;Table3[[#This Row],[Away Final]],Table3[[#This Row],[Home]],Table3[[#This Row],[Away]]))</f>
        <v/>
      </c>
      <c r="N501" s="50"/>
      <c r="O501" s="50"/>
      <c r="P501" s="21" t="str">
        <f>IF(ISBLANK('Prediction Log'!$N501), "",'Prediction Log'!$O501-'Prediction Log'!$N501)</f>
        <v/>
      </c>
      <c r="Q501" s="51" t="str">
        <f>IF(ISBLANK('Prediction Log'!$N501), "",IF('Prediction Log'!$M501&lt;&gt;'Prediction Log'!$H501, "Y", IF(AND('Prediction Log'!$M501='Prediction Log'!$H501, ABS((-1*'Prediction Log'!$P501))&gt;ABS('Prediction Log'!$D501)), "Y", IF('Prediction Log'!$D501='Prediction Log'!$P501, "PUSH", "N"))))</f>
        <v/>
      </c>
      <c r="R501" s="52" t="str">
        <f>IF(ISBLANK('Prediction Log'!$N501), "",IF('Prediction Log'!$P501&lt;'Prediction Log'!$D501, "Y", IF('Prediction Log'!$P501='Prediction Log'!$D501, "PUSH", "N")))</f>
        <v/>
      </c>
      <c r="S501" s="52" t="str">
        <f>IF(ISBLANK('Prediction Log'!$N501), "",IF('Prediction Log'!$P501&lt;'Prediction Log'!$E501, "Y", IF('Prediction Log'!$P501='Prediction Log'!$E501, "PUSH", "N")))</f>
        <v/>
      </c>
      <c r="T501" s="53" t="str">
        <f>IF(ISBLANK('Prediction Log'!$N501),"",IF('Prediction Log'!$M501='Prediction Log'!$H501, "Y", "N"))</f>
        <v/>
      </c>
      <c r="U501" s="53" t="str">
        <f>Table3[[#This Row],[Home Team Covered Market]]</f>
        <v/>
      </c>
      <c r="V501" s="53" t="str">
        <f>IF(ISBLANK('Prediction Log'!$N501), "",IF(AND('Prediction Log'!$T501="Y", 'Prediction Log'!$U501="Y"), "Y", "N"))</f>
        <v/>
      </c>
      <c r="W501" s="54" t="str">
        <f>IF(ISBLANK('Prediction Log'!$N501),"",IF('Prediction Log'!$M501='Prediction Log'!$I501, "Y", "N"))</f>
        <v/>
      </c>
      <c r="X501" s="54" t="str">
        <f>IF(ISBLANK('Prediction Log'!$N501), "", IF(Table3[[#This Row],[Home Team Covered Market]]=Games!H501, "Y", "N"))</f>
        <v/>
      </c>
      <c r="Y501" s="55" t="str">
        <f>IF(ISBLANK('Prediction Log'!$N501), "",IF('Prediction Log'!$J501='Prediction Log'!$M501, "Y", "N"))</f>
        <v/>
      </c>
      <c r="Z501" s="54" t="str">
        <f>IF(ISBLANK('Prediction Log'!$N501), "",IF('Prediction Log'!$I501&lt;&gt;'Prediction Log'!$M501, "N",IF(AND('Prediction Log'!$E501&gt;0, 'Prediction Log'!$P501&gt;'Prediction Log'!$E501, 'Prediction Log'!$I501='Prediction Log'!$C501), "Y", IF(AND('Prediction Log'!$E501&lt;0, 'Prediction Log'!$P501&lt;'Prediction Log'!$E501,'Prediction Log'!$I501='Prediction Log'!$B501 ), "Y", IF('Prediction Log'!$P501='Prediction Log'!$E501, "PUSH", "N")))))</f>
        <v/>
      </c>
      <c r="AA501" s="54" t="str">
        <f>IF(ISBLANK('Prediction Log'!$N501), "",IF(AND('Prediction Log'!$W501="Y", 'Prediction Log'!$X501="Y"), "Y", "N"))</f>
        <v/>
      </c>
      <c r="AB501" s="53" t="str">
        <f>IF(ISBLANK('Prediction Log'!$N501), "",IF('Prediction Log'!$D501&gt;0, 'Prediction Log'!$P501-'Prediction Log'!$D501, IF('Prediction Log'!$D501&lt;0, -'Prediction Log'!$P501+'Prediction Log'!$D501, "NA")))</f>
        <v/>
      </c>
      <c r="AC501" s="53" t="str">
        <f>IF(ISBLANK('Prediction Log'!$N501), "",ABS('Prediction Log'!$AB501))</f>
        <v/>
      </c>
      <c r="AD501" s="54" t="str">
        <f>IF(ISBLANK('Prediction Log'!$N501), "",IF('Prediction Log'!$E501&gt;0, 'Prediction Log'!$P501-'Prediction Log'!$E501, IF('Prediction Log'!$E501&lt;0, -'Prediction Log'!$P501+'Prediction Log'!$E501, "NA")))</f>
        <v/>
      </c>
      <c r="AE501" s="54" t="str">
        <f>IF(ISBLANK('Prediction Log'!$N501), "",ABS('Prediction Log'!$AD501))</f>
        <v/>
      </c>
    </row>
    <row r="502" spans="1:31" x14ac:dyDescent="0.45">
      <c r="A502" s="43" t="str">
        <f>IF(ISBLANK(Games!$B502), "",Games!A502)</f>
        <v/>
      </c>
      <c r="B502" s="43" t="str">
        <f>IF(ISBLANK(Games!$B502), "",Games!B502)</f>
        <v/>
      </c>
      <c r="C502" s="43" t="str">
        <f>IF(ISBLANK(Games!$B502), "",Games!C502)</f>
        <v/>
      </c>
      <c r="D502" s="44" t="str">
        <f>IF(ISBLANK(Games!$B502), "",Games!D502)</f>
        <v/>
      </c>
      <c r="E502" s="44" t="str">
        <f>IF(ISBLANK(Games!$B502), "",Games!E502)</f>
        <v/>
      </c>
      <c r="F502" s="45">
        <f>'Calc - Win Probability'!N502</f>
        <v>0</v>
      </c>
      <c r="G502" s="23" t="str">
        <f>Games!H502</f>
        <v/>
      </c>
      <c r="H502" s="46" t="str">
        <f>IF(ISBLANK(Games!B502), "", IF('Prediction Log'!$D502&lt;0, 'Prediction Log'!$B502, 'Prediction Log'!$C502))</f>
        <v/>
      </c>
      <c r="I502" s="47" t="str">
        <f>IF(ISBLANK(Games!$B502), "",Games!F502)</f>
        <v/>
      </c>
      <c r="J502" s="47" t="str">
        <f>IF('Prediction Log'!$F502&gt;0.5, 'Prediction Log'!$B502, IF('Prediction Log'!$F502&lt;0.5, 'Prediction Log'!$C502, "PICK"))</f>
        <v/>
      </c>
      <c r="K502" s="48" t="str">
        <f>IF(ISBLANK(Games!B502), "",IF('Prediction Log'!$J502='Prediction Log'!$B502, 'Prediction Log'!$F502, 1-'Prediction Log'!$F502))</f>
        <v/>
      </c>
      <c r="L502" s="49" t="str">
        <f>IF(ISBLANK(Games!$B502), "",Games!I502)</f>
        <v/>
      </c>
      <c r="M502" s="60" t="str">
        <f>IF(ISBLANK(Table3[[#This Row],[Home Final]]), "",IF(Table3[[#This Row],[Home Final]]&gt;Table3[[#This Row],[Away Final]],Table3[[#This Row],[Home]],Table3[[#This Row],[Away]]))</f>
        <v/>
      </c>
      <c r="N502" s="50"/>
      <c r="O502" s="50"/>
      <c r="P502" s="21" t="str">
        <f>IF(ISBLANK('Prediction Log'!$N502), "",'Prediction Log'!$O502-'Prediction Log'!$N502)</f>
        <v/>
      </c>
      <c r="Q502" s="51" t="str">
        <f>IF(ISBLANK('Prediction Log'!$N502), "",IF('Prediction Log'!$M502&lt;&gt;'Prediction Log'!$H502, "Y", IF(AND('Prediction Log'!$M502='Prediction Log'!$H502, ABS((-1*'Prediction Log'!$P502))&gt;ABS('Prediction Log'!$D502)), "Y", IF('Prediction Log'!$D502='Prediction Log'!$P502, "PUSH", "N"))))</f>
        <v/>
      </c>
      <c r="R502" s="52" t="str">
        <f>IF(ISBLANK('Prediction Log'!$N502), "",IF('Prediction Log'!$P502&lt;'Prediction Log'!$D502, "Y", IF('Prediction Log'!$P502='Prediction Log'!$D502, "PUSH", "N")))</f>
        <v/>
      </c>
      <c r="S502" s="52" t="str">
        <f>IF(ISBLANK('Prediction Log'!$N502), "",IF('Prediction Log'!$P502&lt;'Prediction Log'!$E502, "Y", IF('Prediction Log'!$P502='Prediction Log'!$E502, "PUSH", "N")))</f>
        <v/>
      </c>
      <c r="T502" s="53" t="str">
        <f>IF(ISBLANK('Prediction Log'!$N502),"",IF('Prediction Log'!$M502='Prediction Log'!$H502, "Y", "N"))</f>
        <v/>
      </c>
      <c r="U502" s="53" t="str">
        <f>Table3[[#This Row],[Home Team Covered Market]]</f>
        <v/>
      </c>
      <c r="V502" s="53" t="str">
        <f>IF(ISBLANK('Prediction Log'!$N502), "",IF(AND('Prediction Log'!$T502="Y", 'Prediction Log'!$U502="Y"), "Y", "N"))</f>
        <v/>
      </c>
      <c r="W502" s="54" t="str">
        <f>IF(ISBLANK('Prediction Log'!$N502),"",IF('Prediction Log'!$M502='Prediction Log'!$I502, "Y", "N"))</f>
        <v/>
      </c>
      <c r="X502" s="54" t="str">
        <f>IF(ISBLANK('Prediction Log'!$N502), "", IF(Table3[[#This Row],[Home Team Covered Market]]=Games!H502, "Y", "N"))</f>
        <v/>
      </c>
      <c r="Y502" s="55" t="str">
        <f>IF(ISBLANK('Prediction Log'!$N502), "",IF('Prediction Log'!$J502='Prediction Log'!$M502, "Y", "N"))</f>
        <v/>
      </c>
      <c r="Z502" s="54" t="str">
        <f>IF(ISBLANK('Prediction Log'!$N502), "",IF('Prediction Log'!$I502&lt;&gt;'Prediction Log'!$M502, "N",IF(AND('Prediction Log'!$E502&gt;0, 'Prediction Log'!$P502&gt;'Prediction Log'!$E502, 'Prediction Log'!$I502='Prediction Log'!$C502), "Y", IF(AND('Prediction Log'!$E502&lt;0, 'Prediction Log'!$P502&lt;'Prediction Log'!$E502,'Prediction Log'!$I502='Prediction Log'!$B502 ), "Y", IF('Prediction Log'!$P502='Prediction Log'!$E502, "PUSH", "N")))))</f>
        <v/>
      </c>
      <c r="AA502" s="54" t="str">
        <f>IF(ISBLANK('Prediction Log'!$N502), "",IF(AND('Prediction Log'!$W502="Y", 'Prediction Log'!$X502="Y"), "Y", "N"))</f>
        <v/>
      </c>
      <c r="AB502" s="53" t="str">
        <f>IF(ISBLANK('Prediction Log'!$N502), "",IF('Prediction Log'!$D502&gt;0, 'Prediction Log'!$P502-'Prediction Log'!$D502, IF('Prediction Log'!$D502&lt;0, -'Prediction Log'!$P502+'Prediction Log'!$D502, "NA")))</f>
        <v/>
      </c>
      <c r="AC502" s="53" t="str">
        <f>IF(ISBLANK('Prediction Log'!$N502), "",ABS('Prediction Log'!$AB502))</f>
        <v/>
      </c>
      <c r="AD502" s="54" t="str">
        <f>IF(ISBLANK('Prediction Log'!$N502), "",IF('Prediction Log'!$E502&gt;0, 'Prediction Log'!$P502-'Prediction Log'!$E502, IF('Prediction Log'!$E502&lt;0, -'Prediction Log'!$P502+'Prediction Log'!$E502, "NA")))</f>
        <v/>
      </c>
      <c r="AE502" s="54" t="str">
        <f>IF(ISBLANK('Prediction Log'!$N502), "",ABS('Prediction Log'!$AD502))</f>
        <v/>
      </c>
    </row>
    <row r="503" spans="1:31" x14ac:dyDescent="0.45">
      <c r="A503" s="56" t="str">
        <f>IF(ISBLANK(Games!$B503), "",Games!A503)</f>
        <v/>
      </c>
      <c r="B503" s="56" t="str">
        <f>IF(ISBLANK(Games!$B503), "",Games!B503)</f>
        <v/>
      </c>
      <c r="C503" s="56" t="str">
        <f>IF(ISBLANK(Games!$B503), "",Games!C503)</f>
        <v/>
      </c>
      <c r="D503" s="57" t="str">
        <f>IF(ISBLANK(Games!$B503), "",Games!D503)</f>
        <v/>
      </c>
      <c r="E503" s="57" t="str">
        <f>IF(ISBLANK(Games!$B503), "",Games!E503)</f>
        <v/>
      </c>
      <c r="F503" s="45">
        <f>'Calc - Win Probability'!N503</f>
        <v>0</v>
      </c>
      <c r="G503" s="23" t="str">
        <f>Games!H503</f>
        <v/>
      </c>
      <c r="H503" s="46" t="str">
        <f>IF(ISBLANK(Games!B503), "", IF('Prediction Log'!$D503&lt;0, 'Prediction Log'!$B503, 'Prediction Log'!$C503))</f>
        <v/>
      </c>
      <c r="I503" s="47" t="str">
        <f>IF(ISBLANK(Games!$B503), "",Games!F503)</f>
        <v/>
      </c>
      <c r="J503" s="47" t="str">
        <f>IF('Prediction Log'!$F503&gt;0.5, 'Prediction Log'!$B503, IF('Prediction Log'!$F503&lt;0.5, 'Prediction Log'!$C503, "PICK"))</f>
        <v/>
      </c>
      <c r="K503" s="48" t="str">
        <f>IF(ISBLANK(Games!B503), "",IF('Prediction Log'!$J503='Prediction Log'!$B503, 'Prediction Log'!$F503, 1-'Prediction Log'!$F503))</f>
        <v/>
      </c>
      <c r="L503" s="49" t="str">
        <f>IF(ISBLANK(Games!$B503), "",Games!I503)</f>
        <v/>
      </c>
      <c r="M503" s="60" t="str">
        <f>IF(ISBLANK(Table3[[#This Row],[Home Final]]), "",IF(Table3[[#This Row],[Home Final]]&gt;Table3[[#This Row],[Away Final]],Table3[[#This Row],[Home]],Table3[[#This Row],[Away]]))</f>
        <v/>
      </c>
      <c r="N503" s="50"/>
      <c r="O503" s="50"/>
      <c r="P503" s="21" t="str">
        <f>IF(ISBLANK('Prediction Log'!$N503), "",'Prediction Log'!$O503-'Prediction Log'!$N503)</f>
        <v/>
      </c>
      <c r="Q503" s="51" t="str">
        <f>IF(ISBLANK('Prediction Log'!$N503), "",IF('Prediction Log'!$M503&lt;&gt;'Prediction Log'!$H503, "Y", IF(AND('Prediction Log'!$M503='Prediction Log'!$H503, ABS((-1*'Prediction Log'!$P503))&gt;ABS('Prediction Log'!$D503)), "Y", IF('Prediction Log'!$D503='Prediction Log'!$P503, "PUSH", "N"))))</f>
        <v/>
      </c>
      <c r="R503" s="52" t="str">
        <f>IF(ISBLANK('Prediction Log'!$N503), "",IF('Prediction Log'!$P503&lt;'Prediction Log'!$D503, "Y", IF('Prediction Log'!$P503='Prediction Log'!$D503, "PUSH", "N")))</f>
        <v/>
      </c>
      <c r="S503" s="52" t="str">
        <f>IF(ISBLANK('Prediction Log'!$N503), "",IF('Prediction Log'!$P503&lt;'Prediction Log'!$E503, "Y", IF('Prediction Log'!$P503='Prediction Log'!$E503, "PUSH", "N")))</f>
        <v/>
      </c>
      <c r="T503" s="53" t="str">
        <f>IF(ISBLANK('Prediction Log'!$N503),"",IF('Prediction Log'!$M503='Prediction Log'!$H503, "Y", "N"))</f>
        <v/>
      </c>
      <c r="U503" s="53" t="str">
        <f>Table3[[#This Row],[Home Team Covered Market]]</f>
        <v/>
      </c>
      <c r="V503" s="53" t="str">
        <f>IF(ISBLANK('Prediction Log'!$N503), "",IF(AND('Prediction Log'!$T503="Y", 'Prediction Log'!$U503="Y"), "Y", "N"))</f>
        <v/>
      </c>
      <c r="W503" s="54" t="str">
        <f>IF(ISBLANK('Prediction Log'!$N503),"",IF('Prediction Log'!$M503='Prediction Log'!$I503, "Y", "N"))</f>
        <v/>
      </c>
      <c r="X503" s="54" t="str">
        <f>IF(ISBLANK('Prediction Log'!$N503), "", IF(Table3[[#This Row],[Home Team Covered Market]]=Games!H503, "Y", "N"))</f>
        <v/>
      </c>
      <c r="Y503" s="55" t="str">
        <f>IF(ISBLANK('Prediction Log'!$N503), "",IF('Prediction Log'!$J503='Prediction Log'!$M503, "Y", "N"))</f>
        <v/>
      </c>
      <c r="Z503" s="54" t="str">
        <f>IF(ISBLANK('Prediction Log'!$N503), "",IF('Prediction Log'!$I503&lt;&gt;'Prediction Log'!$M503, "N",IF(AND('Prediction Log'!$E503&gt;0, 'Prediction Log'!$P503&gt;'Prediction Log'!$E503, 'Prediction Log'!$I503='Prediction Log'!$C503), "Y", IF(AND('Prediction Log'!$E503&lt;0, 'Prediction Log'!$P503&lt;'Prediction Log'!$E503,'Prediction Log'!$I503='Prediction Log'!$B503 ), "Y", IF('Prediction Log'!$P503='Prediction Log'!$E503, "PUSH", "N")))))</f>
        <v/>
      </c>
      <c r="AA503" s="54" t="str">
        <f>IF(ISBLANK('Prediction Log'!$N503), "",IF(AND('Prediction Log'!$W503="Y", 'Prediction Log'!$X503="Y"), "Y", "N"))</f>
        <v/>
      </c>
      <c r="AB503" s="53" t="str">
        <f>IF(ISBLANK('Prediction Log'!$N503), "",IF('Prediction Log'!$D503&gt;0, 'Prediction Log'!$P503-'Prediction Log'!$D503, IF('Prediction Log'!$D503&lt;0, -'Prediction Log'!$P503+'Prediction Log'!$D503, "NA")))</f>
        <v/>
      </c>
      <c r="AC503" s="53" t="str">
        <f>IF(ISBLANK('Prediction Log'!$N503), "",ABS('Prediction Log'!$AB503))</f>
        <v/>
      </c>
      <c r="AD503" s="54" t="str">
        <f>IF(ISBLANK('Prediction Log'!$N503), "",IF('Prediction Log'!$E503&gt;0, 'Prediction Log'!$P503-'Prediction Log'!$E503, IF('Prediction Log'!$E503&lt;0, -'Prediction Log'!$P503+'Prediction Log'!$E503, "NA")))</f>
        <v/>
      </c>
      <c r="AE503" s="54" t="str">
        <f>IF(ISBLANK('Prediction Log'!$N503), "",ABS('Prediction Log'!$AD503))</f>
        <v/>
      </c>
    </row>
    <row r="504" spans="1:31" x14ac:dyDescent="0.45">
      <c r="A504" s="43" t="str">
        <f>IF(ISBLANK(Games!$B504), "",Games!A504)</f>
        <v/>
      </c>
      <c r="B504" s="43" t="str">
        <f>IF(ISBLANK(Games!$B504), "",Games!B504)</f>
        <v/>
      </c>
      <c r="C504" s="43" t="str">
        <f>IF(ISBLANK(Games!$B504), "",Games!C504)</f>
        <v/>
      </c>
      <c r="D504" s="44" t="str">
        <f>IF(ISBLANK(Games!$B504), "",Games!D504)</f>
        <v/>
      </c>
      <c r="E504" s="44" t="str">
        <f>IF(ISBLANK(Games!$B504), "",Games!E504)</f>
        <v/>
      </c>
      <c r="F504" s="45">
        <f>'Calc - Win Probability'!N504</f>
        <v>0</v>
      </c>
      <c r="G504" s="23" t="str">
        <f>Games!H504</f>
        <v/>
      </c>
      <c r="H504" s="46" t="str">
        <f>IF(ISBLANK(Games!B504), "", IF('Prediction Log'!$D504&lt;0, 'Prediction Log'!$B504, 'Prediction Log'!$C504))</f>
        <v/>
      </c>
      <c r="I504" s="47" t="str">
        <f>IF(ISBLANK(Games!$B504), "",Games!F504)</f>
        <v/>
      </c>
      <c r="J504" s="47" t="str">
        <f>IF('Prediction Log'!$F504&gt;0.5, 'Prediction Log'!$B504, IF('Prediction Log'!$F504&lt;0.5, 'Prediction Log'!$C504, "PICK"))</f>
        <v/>
      </c>
      <c r="K504" s="48" t="str">
        <f>IF(ISBLANK(Games!B504), "",IF('Prediction Log'!$J504='Prediction Log'!$B504, 'Prediction Log'!$F504, 1-'Prediction Log'!$F504))</f>
        <v/>
      </c>
      <c r="L504" s="49" t="str">
        <f>IF(ISBLANK(Games!$B504), "",Games!I504)</f>
        <v/>
      </c>
      <c r="M504" s="60" t="str">
        <f>IF(ISBLANK(Table3[[#This Row],[Home Final]]), "",IF(Table3[[#This Row],[Home Final]]&gt;Table3[[#This Row],[Away Final]],Table3[[#This Row],[Home]],Table3[[#This Row],[Away]]))</f>
        <v/>
      </c>
      <c r="N504" s="50"/>
      <c r="O504" s="50"/>
      <c r="P504" s="21" t="str">
        <f>IF(ISBLANK('Prediction Log'!$N504), "",'Prediction Log'!$O504-'Prediction Log'!$N504)</f>
        <v/>
      </c>
      <c r="Q504" s="51" t="str">
        <f>IF(ISBLANK('Prediction Log'!$N504), "",IF('Prediction Log'!$M504&lt;&gt;'Prediction Log'!$H504, "Y", IF(AND('Prediction Log'!$M504='Prediction Log'!$H504, ABS((-1*'Prediction Log'!$P504))&gt;ABS('Prediction Log'!$D504)), "Y", IF('Prediction Log'!$D504='Prediction Log'!$P504, "PUSH", "N"))))</f>
        <v/>
      </c>
      <c r="R504" s="52" t="str">
        <f>IF(ISBLANK('Prediction Log'!$N504), "",IF('Prediction Log'!$P504&lt;'Prediction Log'!$D504, "Y", IF('Prediction Log'!$P504='Prediction Log'!$D504, "PUSH", "N")))</f>
        <v/>
      </c>
      <c r="S504" s="52" t="str">
        <f>IF(ISBLANK('Prediction Log'!$N504), "",IF('Prediction Log'!$P504&lt;'Prediction Log'!$E504, "Y", IF('Prediction Log'!$P504='Prediction Log'!$E504, "PUSH", "N")))</f>
        <v/>
      </c>
      <c r="T504" s="53" t="str">
        <f>IF(ISBLANK('Prediction Log'!$N504),"",IF('Prediction Log'!$M504='Prediction Log'!$H504, "Y", "N"))</f>
        <v/>
      </c>
      <c r="U504" s="53" t="str">
        <f>Table3[[#This Row],[Home Team Covered Market]]</f>
        <v/>
      </c>
      <c r="V504" s="53" t="str">
        <f>IF(ISBLANK('Prediction Log'!$N504), "",IF(AND('Prediction Log'!$T504="Y", 'Prediction Log'!$U504="Y"), "Y", "N"))</f>
        <v/>
      </c>
      <c r="W504" s="54" t="str">
        <f>IF(ISBLANK('Prediction Log'!$N504),"",IF('Prediction Log'!$M504='Prediction Log'!$I504, "Y", "N"))</f>
        <v/>
      </c>
      <c r="X504" s="54" t="str">
        <f>IF(ISBLANK('Prediction Log'!$N504), "", IF(Table3[[#This Row],[Home Team Covered Market]]=Games!H504, "Y", "N"))</f>
        <v/>
      </c>
      <c r="Y504" s="55" t="str">
        <f>IF(ISBLANK('Prediction Log'!$N504), "",IF('Prediction Log'!$J504='Prediction Log'!$M504, "Y", "N"))</f>
        <v/>
      </c>
      <c r="Z504" s="54" t="str">
        <f>IF(ISBLANK('Prediction Log'!$N504), "",IF('Prediction Log'!$I504&lt;&gt;'Prediction Log'!$M504, "N",IF(AND('Prediction Log'!$E504&gt;0, 'Prediction Log'!$P504&gt;'Prediction Log'!$E504, 'Prediction Log'!$I504='Prediction Log'!$C504), "Y", IF(AND('Prediction Log'!$E504&lt;0, 'Prediction Log'!$P504&lt;'Prediction Log'!$E504,'Prediction Log'!$I504='Prediction Log'!$B504 ), "Y", IF('Prediction Log'!$P504='Prediction Log'!$E504, "PUSH", "N")))))</f>
        <v/>
      </c>
      <c r="AA504" s="54" t="str">
        <f>IF(ISBLANK('Prediction Log'!$N504), "",IF(AND('Prediction Log'!$W504="Y", 'Prediction Log'!$X504="Y"), "Y", "N"))</f>
        <v/>
      </c>
      <c r="AB504" s="53" t="str">
        <f>IF(ISBLANK('Prediction Log'!$N504), "",IF('Prediction Log'!$D504&gt;0, 'Prediction Log'!$P504-'Prediction Log'!$D504, IF('Prediction Log'!$D504&lt;0, -'Prediction Log'!$P504+'Prediction Log'!$D504, "NA")))</f>
        <v/>
      </c>
      <c r="AC504" s="53" t="str">
        <f>IF(ISBLANK('Prediction Log'!$N504), "",ABS('Prediction Log'!$AB504))</f>
        <v/>
      </c>
      <c r="AD504" s="54" t="str">
        <f>IF(ISBLANK('Prediction Log'!$N504), "",IF('Prediction Log'!$E504&gt;0, 'Prediction Log'!$P504-'Prediction Log'!$E504, IF('Prediction Log'!$E504&lt;0, -'Prediction Log'!$P504+'Prediction Log'!$E504, "NA")))</f>
        <v/>
      </c>
      <c r="AE504" s="54" t="str">
        <f>IF(ISBLANK('Prediction Log'!$N504), "",ABS('Prediction Log'!$AD504))</f>
        <v/>
      </c>
    </row>
    <row r="505" spans="1:31" x14ac:dyDescent="0.45">
      <c r="A505" s="56" t="str">
        <f>IF(ISBLANK(Games!$B505), "",Games!A505)</f>
        <v/>
      </c>
      <c r="B505" s="56" t="str">
        <f>IF(ISBLANK(Games!$B505), "",Games!B505)</f>
        <v/>
      </c>
      <c r="C505" s="56" t="str">
        <f>IF(ISBLANK(Games!$B505), "",Games!C505)</f>
        <v/>
      </c>
      <c r="D505" s="57" t="str">
        <f>IF(ISBLANK(Games!$B505), "",Games!D505)</f>
        <v/>
      </c>
      <c r="E505" s="57" t="str">
        <f>IF(ISBLANK(Games!$B505), "",Games!E505)</f>
        <v/>
      </c>
      <c r="F505" s="45">
        <f>'Calc - Win Probability'!N505</f>
        <v>0</v>
      </c>
      <c r="G505" s="23" t="str">
        <f>Games!H505</f>
        <v/>
      </c>
      <c r="H505" s="46" t="str">
        <f>IF(ISBLANK(Games!B505), "", IF('Prediction Log'!$D505&lt;0, 'Prediction Log'!$B505, 'Prediction Log'!$C505))</f>
        <v/>
      </c>
      <c r="I505" s="47" t="str">
        <f>IF(ISBLANK(Games!$B505), "",Games!F505)</f>
        <v/>
      </c>
      <c r="J505" s="47" t="str">
        <f>IF('Prediction Log'!$F505&gt;0.5, 'Prediction Log'!$B505, IF('Prediction Log'!$F505&lt;0.5, 'Prediction Log'!$C505, "PICK"))</f>
        <v/>
      </c>
      <c r="K505" s="48" t="str">
        <f>IF(ISBLANK(Games!B505), "",IF('Prediction Log'!$J505='Prediction Log'!$B505, 'Prediction Log'!$F505, 1-'Prediction Log'!$F505))</f>
        <v/>
      </c>
      <c r="L505" s="49" t="str">
        <f>IF(ISBLANK(Games!$B505), "",Games!I505)</f>
        <v/>
      </c>
      <c r="M505" s="60" t="str">
        <f>IF(ISBLANK(Table3[[#This Row],[Home Final]]), "",IF(Table3[[#This Row],[Home Final]]&gt;Table3[[#This Row],[Away Final]],Table3[[#This Row],[Home]],Table3[[#This Row],[Away]]))</f>
        <v/>
      </c>
      <c r="N505" s="50"/>
      <c r="O505" s="50"/>
      <c r="P505" s="21" t="str">
        <f>IF(ISBLANK('Prediction Log'!$N505), "",'Prediction Log'!$O505-'Prediction Log'!$N505)</f>
        <v/>
      </c>
      <c r="Q505" s="51" t="str">
        <f>IF(ISBLANK('Prediction Log'!$N505), "",IF('Prediction Log'!$M505&lt;&gt;'Prediction Log'!$H505, "Y", IF(AND('Prediction Log'!$M505='Prediction Log'!$H505, ABS((-1*'Prediction Log'!$P505))&gt;ABS('Prediction Log'!$D505)), "Y", IF('Prediction Log'!$D505='Prediction Log'!$P505, "PUSH", "N"))))</f>
        <v/>
      </c>
      <c r="R505" s="52" t="str">
        <f>IF(ISBLANK('Prediction Log'!$N505), "",IF('Prediction Log'!$P505&lt;'Prediction Log'!$D505, "Y", IF('Prediction Log'!$P505='Prediction Log'!$D505, "PUSH", "N")))</f>
        <v/>
      </c>
      <c r="S505" s="52" t="str">
        <f>IF(ISBLANK('Prediction Log'!$N505), "",IF('Prediction Log'!$P505&lt;'Prediction Log'!$E505, "Y", IF('Prediction Log'!$P505='Prediction Log'!$E505, "PUSH", "N")))</f>
        <v/>
      </c>
      <c r="T505" s="53" t="str">
        <f>IF(ISBLANK('Prediction Log'!$N505),"",IF('Prediction Log'!$M505='Prediction Log'!$H505, "Y", "N"))</f>
        <v/>
      </c>
      <c r="U505" s="53" t="str">
        <f>Table3[[#This Row],[Home Team Covered Market]]</f>
        <v/>
      </c>
      <c r="V505" s="53" t="str">
        <f>IF(ISBLANK('Prediction Log'!$N505), "",IF(AND('Prediction Log'!$T505="Y", 'Prediction Log'!$U505="Y"), "Y", "N"))</f>
        <v/>
      </c>
      <c r="W505" s="54" t="str">
        <f>IF(ISBLANK('Prediction Log'!$N505),"",IF('Prediction Log'!$M505='Prediction Log'!$I505, "Y", "N"))</f>
        <v/>
      </c>
      <c r="X505" s="54" t="str">
        <f>IF(ISBLANK('Prediction Log'!$N505), "", IF(Table3[[#This Row],[Home Team Covered Market]]=Games!H505, "Y", "N"))</f>
        <v/>
      </c>
      <c r="Y505" s="55" t="str">
        <f>IF(ISBLANK('Prediction Log'!$N505), "",IF('Prediction Log'!$J505='Prediction Log'!$M505, "Y", "N"))</f>
        <v/>
      </c>
      <c r="Z505" s="54" t="str">
        <f>IF(ISBLANK('Prediction Log'!$N505), "",IF('Prediction Log'!$I505&lt;&gt;'Prediction Log'!$M505, "N",IF(AND('Prediction Log'!$E505&gt;0, 'Prediction Log'!$P505&gt;'Prediction Log'!$E505, 'Prediction Log'!$I505='Prediction Log'!$C505), "Y", IF(AND('Prediction Log'!$E505&lt;0, 'Prediction Log'!$P505&lt;'Prediction Log'!$E505,'Prediction Log'!$I505='Prediction Log'!$B505 ), "Y", IF('Prediction Log'!$P505='Prediction Log'!$E505, "PUSH", "N")))))</f>
        <v/>
      </c>
      <c r="AA505" s="54" t="str">
        <f>IF(ISBLANK('Prediction Log'!$N505), "",IF(AND('Prediction Log'!$W505="Y", 'Prediction Log'!$X505="Y"), "Y", "N"))</f>
        <v/>
      </c>
      <c r="AB505" s="53" t="str">
        <f>IF(ISBLANK('Prediction Log'!$N505), "",IF('Prediction Log'!$D505&gt;0, 'Prediction Log'!$P505-'Prediction Log'!$D505, IF('Prediction Log'!$D505&lt;0, -'Prediction Log'!$P505+'Prediction Log'!$D505, "NA")))</f>
        <v/>
      </c>
      <c r="AC505" s="53" t="str">
        <f>IF(ISBLANK('Prediction Log'!$N505), "",ABS('Prediction Log'!$AB505))</f>
        <v/>
      </c>
      <c r="AD505" s="54" t="str">
        <f>IF(ISBLANK('Prediction Log'!$N505), "",IF('Prediction Log'!$E505&gt;0, 'Prediction Log'!$P505-'Prediction Log'!$E505, IF('Prediction Log'!$E505&lt;0, -'Prediction Log'!$P505+'Prediction Log'!$E505, "NA")))</f>
        <v/>
      </c>
      <c r="AE505" s="54" t="str">
        <f>IF(ISBLANK('Prediction Log'!$N505), "",ABS('Prediction Log'!$AD505))</f>
        <v/>
      </c>
    </row>
    <row r="506" spans="1:31" x14ac:dyDescent="0.45">
      <c r="A506" s="43" t="str">
        <f>IF(ISBLANK(Games!$B506), "",Games!A506)</f>
        <v/>
      </c>
      <c r="B506" s="43" t="str">
        <f>IF(ISBLANK(Games!$B506), "",Games!B506)</f>
        <v/>
      </c>
      <c r="C506" s="43" t="str">
        <f>IF(ISBLANK(Games!$B506), "",Games!C506)</f>
        <v/>
      </c>
      <c r="D506" s="44" t="str">
        <f>IF(ISBLANK(Games!$B506), "",Games!D506)</f>
        <v/>
      </c>
      <c r="E506" s="44" t="str">
        <f>IF(ISBLANK(Games!$B506), "",Games!E506)</f>
        <v/>
      </c>
      <c r="F506" s="45">
        <f>'Calc - Win Probability'!N506</f>
        <v>0</v>
      </c>
      <c r="G506" s="23" t="str">
        <f>Games!H506</f>
        <v/>
      </c>
      <c r="H506" s="46" t="str">
        <f>IF(ISBLANK(Games!B506), "", IF('Prediction Log'!$D506&lt;0, 'Prediction Log'!$B506, 'Prediction Log'!$C506))</f>
        <v/>
      </c>
      <c r="I506" s="47" t="str">
        <f>IF(ISBLANK(Games!$B506), "",Games!F506)</f>
        <v/>
      </c>
      <c r="J506" s="47" t="str">
        <f>IF('Prediction Log'!$F506&gt;0.5, 'Prediction Log'!$B506, IF('Prediction Log'!$F506&lt;0.5, 'Prediction Log'!$C506, "PICK"))</f>
        <v/>
      </c>
      <c r="K506" s="48" t="str">
        <f>IF(ISBLANK(Games!B506), "",IF('Prediction Log'!$J506='Prediction Log'!$B506, 'Prediction Log'!$F506, 1-'Prediction Log'!$F506))</f>
        <v/>
      </c>
      <c r="L506" s="49" t="str">
        <f>IF(ISBLANK(Games!$B506), "",Games!I506)</f>
        <v/>
      </c>
      <c r="M506" s="60" t="str">
        <f>IF(ISBLANK(Table3[[#This Row],[Home Final]]), "",IF(Table3[[#This Row],[Home Final]]&gt;Table3[[#This Row],[Away Final]],Table3[[#This Row],[Home]],Table3[[#This Row],[Away]]))</f>
        <v/>
      </c>
      <c r="N506" s="50"/>
      <c r="O506" s="50"/>
      <c r="P506" s="21" t="str">
        <f>IF(ISBLANK('Prediction Log'!$N506), "",'Prediction Log'!$O506-'Prediction Log'!$N506)</f>
        <v/>
      </c>
      <c r="Q506" s="51" t="str">
        <f>IF(ISBLANK('Prediction Log'!$N506), "",IF('Prediction Log'!$M506&lt;&gt;'Prediction Log'!$H506, "Y", IF(AND('Prediction Log'!$M506='Prediction Log'!$H506, ABS((-1*'Prediction Log'!$P506))&gt;ABS('Prediction Log'!$D506)), "Y", IF('Prediction Log'!$D506='Prediction Log'!$P506, "PUSH", "N"))))</f>
        <v/>
      </c>
      <c r="R506" s="52" t="str">
        <f>IF(ISBLANK('Prediction Log'!$N506), "",IF('Prediction Log'!$P506&lt;'Prediction Log'!$D506, "Y", IF('Prediction Log'!$P506='Prediction Log'!$D506, "PUSH", "N")))</f>
        <v/>
      </c>
      <c r="S506" s="52" t="str">
        <f>IF(ISBLANK('Prediction Log'!$N506), "",IF('Prediction Log'!$P506&lt;'Prediction Log'!$E506, "Y", IF('Prediction Log'!$P506='Prediction Log'!$E506, "PUSH", "N")))</f>
        <v/>
      </c>
      <c r="T506" s="53" t="str">
        <f>IF(ISBLANK('Prediction Log'!$N506),"",IF('Prediction Log'!$M506='Prediction Log'!$H506, "Y", "N"))</f>
        <v/>
      </c>
      <c r="U506" s="53" t="str">
        <f>Table3[[#This Row],[Home Team Covered Market]]</f>
        <v/>
      </c>
      <c r="V506" s="53" t="str">
        <f>IF(ISBLANK('Prediction Log'!$N506), "",IF(AND('Prediction Log'!$T506="Y", 'Prediction Log'!$U506="Y"), "Y", "N"))</f>
        <v/>
      </c>
      <c r="W506" s="54" t="str">
        <f>IF(ISBLANK('Prediction Log'!$N506),"",IF('Prediction Log'!$M506='Prediction Log'!$I506, "Y", "N"))</f>
        <v/>
      </c>
      <c r="X506" s="54" t="str">
        <f>IF(ISBLANK('Prediction Log'!$N506), "", IF(Table3[[#This Row],[Home Team Covered Market]]=Games!H506, "Y", "N"))</f>
        <v/>
      </c>
      <c r="Y506" s="55" t="str">
        <f>IF(ISBLANK('Prediction Log'!$N506), "",IF('Prediction Log'!$J506='Prediction Log'!$M506, "Y", "N"))</f>
        <v/>
      </c>
      <c r="Z506" s="54" t="str">
        <f>IF(ISBLANK('Prediction Log'!$N506), "",IF('Prediction Log'!$I506&lt;&gt;'Prediction Log'!$M506, "N",IF(AND('Prediction Log'!$E506&gt;0, 'Prediction Log'!$P506&gt;'Prediction Log'!$E506, 'Prediction Log'!$I506='Prediction Log'!$C506), "Y", IF(AND('Prediction Log'!$E506&lt;0, 'Prediction Log'!$P506&lt;'Prediction Log'!$E506,'Prediction Log'!$I506='Prediction Log'!$B506 ), "Y", IF('Prediction Log'!$P506='Prediction Log'!$E506, "PUSH", "N")))))</f>
        <v/>
      </c>
      <c r="AA506" s="54" t="str">
        <f>IF(ISBLANK('Prediction Log'!$N506), "",IF(AND('Prediction Log'!$W506="Y", 'Prediction Log'!$X506="Y"), "Y", "N"))</f>
        <v/>
      </c>
      <c r="AB506" s="53" t="str">
        <f>IF(ISBLANK('Prediction Log'!$N506), "",IF('Prediction Log'!$D506&gt;0, 'Prediction Log'!$P506-'Prediction Log'!$D506, IF('Prediction Log'!$D506&lt;0, -'Prediction Log'!$P506+'Prediction Log'!$D506, "NA")))</f>
        <v/>
      </c>
      <c r="AC506" s="53" t="str">
        <f>IF(ISBLANK('Prediction Log'!$N506), "",ABS('Prediction Log'!$AB506))</f>
        <v/>
      </c>
      <c r="AD506" s="54" t="str">
        <f>IF(ISBLANK('Prediction Log'!$N506), "",IF('Prediction Log'!$E506&gt;0, 'Prediction Log'!$P506-'Prediction Log'!$E506, IF('Prediction Log'!$E506&lt;0, -'Prediction Log'!$P506+'Prediction Log'!$E506, "NA")))</f>
        <v/>
      </c>
      <c r="AE506" s="54" t="str">
        <f>IF(ISBLANK('Prediction Log'!$N506), "",ABS('Prediction Log'!$AD506))</f>
        <v/>
      </c>
    </row>
    <row r="507" spans="1:31" x14ac:dyDescent="0.45">
      <c r="A507" s="56" t="str">
        <f>IF(ISBLANK(Games!$B507), "",Games!A507)</f>
        <v/>
      </c>
      <c r="B507" s="56" t="str">
        <f>IF(ISBLANK(Games!$B507), "",Games!B507)</f>
        <v/>
      </c>
      <c r="C507" s="56" t="str">
        <f>IF(ISBLANK(Games!$B507), "",Games!C507)</f>
        <v/>
      </c>
      <c r="D507" s="57" t="str">
        <f>IF(ISBLANK(Games!$B507), "",Games!D507)</f>
        <v/>
      </c>
      <c r="E507" s="57" t="str">
        <f>IF(ISBLANK(Games!$B507), "",Games!E507)</f>
        <v/>
      </c>
      <c r="F507" s="45">
        <f>'Calc - Win Probability'!N507</f>
        <v>0</v>
      </c>
      <c r="G507" s="23" t="str">
        <f>Games!H507</f>
        <v/>
      </c>
      <c r="H507" s="46" t="str">
        <f>IF(ISBLANK(Games!B507), "", IF('Prediction Log'!$D507&lt;0, 'Prediction Log'!$B507, 'Prediction Log'!$C507))</f>
        <v/>
      </c>
      <c r="I507" s="47" t="str">
        <f>IF(ISBLANK(Games!$B507), "",Games!F507)</f>
        <v/>
      </c>
      <c r="J507" s="47" t="str">
        <f>IF('Prediction Log'!$F507&gt;0.5, 'Prediction Log'!$B507, IF('Prediction Log'!$F507&lt;0.5, 'Prediction Log'!$C507, "PICK"))</f>
        <v/>
      </c>
      <c r="K507" s="48" t="str">
        <f>IF(ISBLANK(Games!B507), "",IF('Prediction Log'!$J507='Prediction Log'!$B507, 'Prediction Log'!$F507, 1-'Prediction Log'!$F507))</f>
        <v/>
      </c>
      <c r="L507" s="49" t="str">
        <f>IF(ISBLANK(Games!$B507), "",Games!I507)</f>
        <v/>
      </c>
      <c r="M507" s="60" t="str">
        <f>IF(ISBLANK(Table3[[#This Row],[Home Final]]), "",IF(Table3[[#This Row],[Home Final]]&gt;Table3[[#This Row],[Away Final]],Table3[[#This Row],[Home]],Table3[[#This Row],[Away]]))</f>
        <v/>
      </c>
      <c r="N507" s="50"/>
      <c r="O507" s="50"/>
      <c r="P507" s="21" t="str">
        <f>IF(ISBLANK('Prediction Log'!$N507), "",'Prediction Log'!$O507-'Prediction Log'!$N507)</f>
        <v/>
      </c>
      <c r="Q507" s="51" t="str">
        <f>IF(ISBLANK('Prediction Log'!$N507), "",IF('Prediction Log'!$M507&lt;&gt;'Prediction Log'!$H507, "Y", IF(AND('Prediction Log'!$M507='Prediction Log'!$H507, ABS((-1*'Prediction Log'!$P507))&gt;ABS('Prediction Log'!$D507)), "Y", IF('Prediction Log'!$D507='Prediction Log'!$P507, "PUSH", "N"))))</f>
        <v/>
      </c>
      <c r="R507" s="52" t="str">
        <f>IF(ISBLANK('Prediction Log'!$N507), "",IF('Prediction Log'!$P507&lt;'Prediction Log'!$D507, "Y", IF('Prediction Log'!$P507='Prediction Log'!$D507, "PUSH", "N")))</f>
        <v/>
      </c>
      <c r="S507" s="52" t="str">
        <f>IF(ISBLANK('Prediction Log'!$N507), "",IF('Prediction Log'!$P507&lt;'Prediction Log'!$E507, "Y", IF('Prediction Log'!$P507='Prediction Log'!$E507, "PUSH", "N")))</f>
        <v/>
      </c>
      <c r="T507" s="53" t="str">
        <f>IF(ISBLANK('Prediction Log'!$N507),"",IF('Prediction Log'!$M507='Prediction Log'!$H507, "Y", "N"))</f>
        <v/>
      </c>
      <c r="U507" s="53" t="str">
        <f>Table3[[#This Row],[Home Team Covered Market]]</f>
        <v/>
      </c>
      <c r="V507" s="53" t="str">
        <f>IF(ISBLANK('Prediction Log'!$N507), "",IF(AND('Prediction Log'!$T507="Y", 'Prediction Log'!$U507="Y"), "Y", "N"))</f>
        <v/>
      </c>
      <c r="W507" s="54" t="str">
        <f>IF(ISBLANK('Prediction Log'!$N507),"",IF('Prediction Log'!$M507='Prediction Log'!$I507, "Y", "N"))</f>
        <v/>
      </c>
      <c r="X507" s="54" t="str">
        <f>IF(ISBLANK('Prediction Log'!$N507), "", IF(Table3[[#This Row],[Home Team Covered Market]]=Games!H507, "Y", "N"))</f>
        <v/>
      </c>
      <c r="Y507" s="55" t="str">
        <f>IF(ISBLANK('Prediction Log'!$N507), "",IF('Prediction Log'!$J507='Prediction Log'!$M507, "Y", "N"))</f>
        <v/>
      </c>
      <c r="Z507" s="54" t="str">
        <f>IF(ISBLANK('Prediction Log'!$N507), "",IF('Prediction Log'!$I507&lt;&gt;'Prediction Log'!$M507, "N",IF(AND('Prediction Log'!$E507&gt;0, 'Prediction Log'!$P507&gt;'Prediction Log'!$E507, 'Prediction Log'!$I507='Prediction Log'!$C507), "Y", IF(AND('Prediction Log'!$E507&lt;0, 'Prediction Log'!$P507&lt;'Prediction Log'!$E507,'Prediction Log'!$I507='Prediction Log'!$B507 ), "Y", IF('Prediction Log'!$P507='Prediction Log'!$E507, "PUSH", "N")))))</f>
        <v/>
      </c>
      <c r="AA507" s="54" t="str">
        <f>IF(ISBLANK('Prediction Log'!$N507), "",IF(AND('Prediction Log'!$W507="Y", 'Prediction Log'!$X507="Y"), "Y", "N"))</f>
        <v/>
      </c>
      <c r="AB507" s="53" t="str">
        <f>IF(ISBLANK('Prediction Log'!$N507), "",IF('Prediction Log'!$D507&gt;0, 'Prediction Log'!$P507-'Prediction Log'!$D507, IF('Prediction Log'!$D507&lt;0, -'Prediction Log'!$P507+'Prediction Log'!$D507, "NA")))</f>
        <v/>
      </c>
      <c r="AC507" s="53" t="str">
        <f>IF(ISBLANK('Prediction Log'!$N507), "",ABS('Prediction Log'!$AB507))</f>
        <v/>
      </c>
      <c r="AD507" s="54" t="str">
        <f>IF(ISBLANK('Prediction Log'!$N507), "",IF('Prediction Log'!$E507&gt;0, 'Prediction Log'!$P507-'Prediction Log'!$E507, IF('Prediction Log'!$E507&lt;0, -'Prediction Log'!$P507+'Prediction Log'!$E507, "NA")))</f>
        <v/>
      </c>
      <c r="AE507" s="54" t="str">
        <f>IF(ISBLANK('Prediction Log'!$N507), "",ABS('Prediction Log'!$AD507))</f>
        <v/>
      </c>
    </row>
    <row r="508" spans="1:31" x14ac:dyDescent="0.45">
      <c r="A508" s="43" t="str">
        <f>IF(ISBLANK(Games!$B508), "",Games!A508)</f>
        <v/>
      </c>
      <c r="B508" s="43" t="str">
        <f>IF(ISBLANK(Games!$B508), "",Games!B508)</f>
        <v/>
      </c>
      <c r="C508" s="43" t="str">
        <f>IF(ISBLANK(Games!$B508), "",Games!C508)</f>
        <v/>
      </c>
      <c r="D508" s="44" t="str">
        <f>IF(ISBLANK(Games!$B508), "",Games!D508)</f>
        <v/>
      </c>
      <c r="E508" s="44" t="str">
        <f>IF(ISBLANK(Games!$B508), "",Games!E508)</f>
        <v/>
      </c>
      <c r="F508" s="45">
        <f>'Calc - Win Probability'!N508</f>
        <v>0</v>
      </c>
      <c r="G508" s="23" t="str">
        <f>Games!H508</f>
        <v/>
      </c>
      <c r="H508" s="46" t="str">
        <f>IF(ISBLANK(Games!B508), "", IF('Prediction Log'!$D508&lt;0, 'Prediction Log'!$B508, 'Prediction Log'!$C508))</f>
        <v/>
      </c>
      <c r="I508" s="47" t="str">
        <f>IF(ISBLANK(Games!$B508), "",Games!F508)</f>
        <v/>
      </c>
      <c r="J508" s="47" t="str">
        <f>IF('Prediction Log'!$F508&gt;0.5, 'Prediction Log'!$B508, IF('Prediction Log'!$F508&lt;0.5, 'Prediction Log'!$C508, "PICK"))</f>
        <v/>
      </c>
      <c r="K508" s="48" t="str">
        <f>IF(ISBLANK(Games!B508), "",IF('Prediction Log'!$J508='Prediction Log'!$B508, 'Prediction Log'!$F508, 1-'Prediction Log'!$F508))</f>
        <v/>
      </c>
      <c r="L508" s="49" t="str">
        <f>IF(ISBLANK(Games!$B508), "",Games!I508)</f>
        <v/>
      </c>
      <c r="M508" s="60" t="str">
        <f>IF(ISBLANK(Table3[[#This Row],[Home Final]]), "",IF(Table3[[#This Row],[Home Final]]&gt;Table3[[#This Row],[Away Final]],Table3[[#This Row],[Home]],Table3[[#This Row],[Away]]))</f>
        <v/>
      </c>
      <c r="N508" s="50"/>
      <c r="O508" s="50"/>
      <c r="P508" s="21" t="str">
        <f>IF(ISBLANK('Prediction Log'!$N508), "",'Prediction Log'!$O508-'Prediction Log'!$N508)</f>
        <v/>
      </c>
      <c r="Q508" s="51" t="str">
        <f>IF(ISBLANK('Prediction Log'!$N508), "",IF('Prediction Log'!$M508&lt;&gt;'Prediction Log'!$H508, "Y", IF(AND('Prediction Log'!$M508='Prediction Log'!$H508, ABS((-1*'Prediction Log'!$P508))&gt;ABS('Prediction Log'!$D508)), "Y", IF('Prediction Log'!$D508='Prediction Log'!$P508, "PUSH", "N"))))</f>
        <v/>
      </c>
      <c r="R508" s="52" t="str">
        <f>IF(ISBLANK('Prediction Log'!$N508), "",IF('Prediction Log'!$P508&lt;'Prediction Log'!$D508, "Y", IF('Prediction Log'!$P508='Prediction Log'!$D508, "PUSH", "N")))</f>
        <v/>
      </c>
      <c r="S508" s="52" t="str">
        <f>IF(ISBLANK('Prediction Log'!$N508), "",IF('Prediction Log'!$P508&lt;'Prediction Log'!$E508, "Y", IF('Prediction Log'!$P508='Prediction Log'!$E508, "PUSH", "N")))</f>
        <v/>
      </c>
      <c r="T508" s="53" t="str">
        <f>IF(ISBLANK('Prediction Log'!$N508),"",IF('Prediction Log'!$M508='Prediction Log'!$H508, "Y", "N"))</f>
        <v/>
      </c>
      <c r="U508" s="53" t="str">
        <f>Table3[[#This Row],[Home Team Covered Market]]</f>
        <v/>
      </c>
      <c r="V508" s="53" t="str">
        <f>IF(ISBLANK('Prediction Log'!$N508), "",IF(AND('Prediction Log'!$T508="Y", 'Prediction Log'!$U508="Y"), "Y", "N"))</f>
        <v/>
      </c>
      <c r="W508" s="54" t="str">
        <f>IF(ISBLANK('Prediction Log'!$N508),"",IF('Prediction Log'!$M508='Prediction Log'!$I508, "Y", "N"))</f>
        <v/>
      </c>
      <c r="X508" s="54" t="str">
        <f>IF(ISBLANK('Prediction Log'!$N508), "", IF(Table3[[#This Row],[Home Team Covered Market]]=Games!H508, "Y", "N"))</f>
        <v/>
      </c>
      <c r="Y508" s="55" t="str">
        <f>IF(ISBLANK('Prediction Log'!$N508), "",IF('Prediction Log'!$J508='Prediction Log'!$M508, "Y", "N"))</f>
        <v/>
      </c>
      <c r="Z508" s="54" t="str">
        <f>IF(ISBLANK('Prediction Log'!$N508), "",IF('Prediction Log'!$I508&lt;&gt;'Prediction Log'!$M508, "N",IF(AND('Prediction Log'!$E508&gt;0, 'Prediction Log'!$P508&gt;'Prediction Log'!$E508, 'Prediction Log'!$I508='Prediction Log'!$C508), "Y", IF(AND('Prediction Log'!$E508&lt;0, 'Prediction Log'!$P508&lt;'Prediction Log'!$E508,'Prediction Log'!$I508='Prediction Log'!$B508 ), "Y", IF('Prediction Log'!$P508='Prediction Log'!$E508, "PUSH", "N")))))</f>
        <v/>
      </c>
      <c r="AA508" s="54" t="str">
        <f>IF(ISBLANK('Prediction Log'!$N508), "",IF(AND('Prediction Log'!$W508="Y", 'Prediction Log'!$X508="Y"), "Y", "N"))</f>
        <v/>
      </c>
      <c r="AB508" s="53" t="str">
        <f>IF(ISBLANK('Prediction Log'!$N508), "",IF('Prediction Log'!$D508&gt;0, 'Prediction Log'!$P508-'Prediction Log'!$D508, IF('Prediction Log'!$D508&lt;0, -'Prediction Log'!$P508+'Prediction Log'!$D508, "NA")))</f>
        <v/>
      </c>
      <c r="AC508" s="53" t="str">
        <f>IF(ISBLANK('Prediction Log'!$N508), "",ABS('Prediction Log'!$AB508))</f>
        <v/>
      </c>
      <c r="AD508" s="54" t="str">
        <f>IF(ISBLANK('Prediction Log'!$N508), "",IF('Prediction Log'!$E508&gt;0, 'Prediction Log'!$P508-'Prediction Log'!$E508, IF('Prediction Log'!$E508&lt;0, -'Prediction Log'!$P508+'Prediction Log'!$E508, "NA")))</f>
        <v/>
      </c>
      <c r="AE508" s="54" t="str">
        <f>IF(ISBLANK('Prediction Log'!$N508), "",ABS('Prediction Log'!$AD508))</f>
        <v/>
      </c>
    </row>
    <row r="509" spans="1:31" x14ac:dyDescent="0.45">
      <c r="A509" s="56" t="str">
        <f>IF(ISBLANK(Games!$B509), "",Games!A509)</f>
        <v/>
      </c>
      <c r="B509" s="56" t="str">
        <f>IF(ISBLANK(Games!$B509), "",Games!B509)</f>
        <v/>
      </c>
      <c r="C509" s="56" t="str">
        <f>IF(ISBLANK(Games!$B509), "",Games!C509)</f>
        <v/>
      </c>
      <c r="D509" s="57" t="str">
        <f>IF(ISBLANK(Games!$B509), "",Games!D509)</f>
        <v/>
      </c>
      <c r="E509" s="57" t="str">
        <f>IF(ISBLANK(Games!$B509), "",Games!E509)</f>
        <v/>
      </c>
      <c r="F509" s="45">
        <f>'Calc - Win Probability'!N509</f>
        <v>0</v>
      </c>
      <c r="G509" s="23" t="str">
        <f>Games!H509</f>
        <v/>
      </c>
      <c r="H509" s="46" t="str">
        <f>IF(ISBLANK(Games!B509), "", IF('Prediction Log'!$D509&lt;0, 'Prediction Log'!$B509, 'Prediction Log'!$C509))</f>
        <v/>
      </c>
      <c r="I509" s="47" t="str">
        <f>IF(ISBLANK(Games!$B509), "",Games!F509)</f>
        <v/>
      </c>
      <c r="J509" s="47" t="str">
        <f>IF('Prediction Log'!$F509&gt;0.5, 'Prediction Log'!$B509, IF('Prediction Log'!$F509&lt;0.5, 'Prediction Log'!$C509, "PICK"))</f>
        <v/>
      </c>
      <c r="K509" s="48" t="str">
        <f>IF(ISBLANK(Games!B509), "",IF('Prediction Log'!$J509='Prediction Log'!$B509, 'Prediction Log'!$F509, 1-'Prediction Log'!$F509))</f>
        <v/>
      </c>
      <c r="L509" s="49" t="str">
        <f>IF(ISBLANK(Games!$B509), "",Games!I509)</f>
        <v/>
      </c>
      <c r="M509" s="60" t="str">
        <f>IF(ISBLANK(Table3[[#This Row],[Home Final]]), "",IF(Table3[[#This Row],[Home Final]]&gt;Table3[[#This Row],[Away Final]],Table3[[#This Row],[Home]],Table3[[#This Row],[Away]]))</f>
        <v/>
      </c>
      <c r="N509" s="50"/>
      <c r="O509" s="50"/>
      <c r="P509" s="21" t="str">
        <f>IF(ISBLANK('Prediction Log'!$N509), "",'Prediction Log'!$O509-'Prediction Log'!$N509)</f>
        <v/>
      </c>
      <c r="Q509" s="51" t="str">
        <f>IF(ISBLANK('Prediction Log'!$N509), "",IF('Prediction Log'!$M509&lt;&gt;'Prediction Log'!$H509, "Y", IF(AND('Prediction Log'!$M509='Prediction Log'!$H509, ABS((-1*'Prediction Log'!$P509))&gt;ABS('Prediction Log'!$D509)), "Y", IF('Prediction Log'!$D509='Prediction Log'!$P509, "PUSH", "N"))))</f>
        <v/>
      </c>
      <c r="R509" s="52" t="str">
        <f>IF(ISBLANK('Prediction Log'!$N509), "",IF('Prediction Log'!$P509&lt;'Prediction Log'!$D509, "Y", IF('Prediction Log'!$P509='Prediction Log'!$D509, "PUSH", "N")))</f>
        <v/>
      </c>
      <c r="S509" s="52" t="str">
        <f>IF(ISBLANK('Prediction Log'!$N509), "",IF('Prediction Log'!$P509&lt;'Prediction Log'!$E509, "Y", IF('Prediction Log'!$P509='Prediction Log'!$E509, "PUSH", "N")))</f>
        <v/>
      </c>
      <c r="T509" s="53" t="str">
        <f>IF(ISBLANK('Prediction Log'!$N509),"",IF('Prediction Log'!$M509='Prediction Log'!$H509, "Y", "N"))</f>
        <v/>
      </c>
      <c r="U509" s="53" t="str">
        <f>Table3[[#This Row],[Home Team Covered Market]]</f>
        <v/>
      </c>
      <c r="V509" s="53" t="str">
        <f>IF(ISBLANK('Prediction Log'!$N509), "",IF(AND('Prediction Log'!$T509="Y", 'Prediction Log'!$U509="Y"), "Y", "N"))</f>
        <v/>
      </c>
      <c r="W509" s="54" t="str">
        <f>IF(ISBLANK('Prediction Log'!$N509),"",IF('Prediction Log'!$M509='Prediction Log'!$I509, "Y", "N"))</f>
        <v/>
      </c>
      <c r="X509" s="54" t="str">
        <f>IF(ISBLANK('Prediction Log'!$N509), "", IF(Table3[[#This Row],[Home Team Covered Market]]=Games!H509, "Y", "N"))</f>
        <v/>
      </c>
      <c r="Y509" s="55" t="str">
        <f>IF(ISBLANK('Prediction Log'!$N509), "",IF('Prediction Log'!$J509='Prediction Log'!$M509, "Y", "N"))</f>
        <v/>
      </c>
      <c r="Z509" s="54" t="str">
        <f>IF(ISBLANK('Prediction Log'!$N509), "",IF('Prediction Log'!$I509&lt;&gt;'Prediction Log'!$M509, "N",IF(AND('Prediction Log'!$E509&gt;0, 'Prediction Log'!$P509&gt;'Prediction Log'!$E509, 'Prediction Log'!$I509='Prediction Log'!$C509), "Y", IF(AND('Prediction Log'!$E509&lt;0, 'Prediction Log'!$P509&lt;'Prediction Log'!$E509,'Prediction Log'!$I509='Prediction Log'!$B509 ), "Y", IF('Prediction Log'!$P509='Prediction Log'!$E509, "PUSH", "N")))))</f>
        <v/>
      </c>
      <c r="AA509" s="54" t="str">
        <f>IF(ISBLANK('Prediction Log'!$N509), "",IF(AND('Prediction Log'!$W509="Y", 'Prediction Log'!$X509="Y"), "Y", "N"))</f>
        <v/>
      </c>
      <c r="AB509" s="53" t="str">
        <f>IF(ISBLANK('Prediction Log'!$N509), "",IF('Prediction Log'!$D509&gt;0, 'Prediction Log'!$P509-'Prediction Log'!$D509, IF('Prediction Log'!$D509&lt;0, -'Prediction Log'!$P509+'Prediction Log'!$D509, "NA")))</f>
        <v/>
      </c>
      <c r="AC509" s="53" t="str">
        <f>IF(ISBLANK('Prediction Log'!$N509), "",ABS('Prediction Log'!$AB509))</f>
        <v/>
      </c>
      <c r="AD509" s="54" t="str">
        <f>IF(ISBLANK('Prediction Log'!$N509), "",IF('Prediction Log'!$E509&gt;0, 'Prediction Log'!$P509-'Prediction Log'!$E509, IF('Prediction Log'!$E509&lt;0, -'Prediction Log'!$P509+'Prediction Log'!$E509, "NA")))</f>
        <v/>
      </c>
      <c r="AE509" s="54" t="str">
        <f>IF(ISBLANK('Prediction Log'!$N509), "",ABS('Prediction Log'!$AD509))</f>
        <v/>
      </c>
    </row>
    <row r="510" spans="1:31" x14ac:dyDescent="0.45">
      <c r="A510" s="43" t="str">
        <f>IF(ISBLANK(Games!$B510), "",Games!A510)</f>
        <v/>
      </c>
      <c r="B510" s="43" t="str">
        <f>IF(ISBLANK(Games!$B510), "",Games!B510)</f>
        <v/>
      </c>
      <c r="C510" s="43" t="str">
        <f>IF(ISBLANK(Games!$B510), "",Games!C510)</f>
        <v/>
      </c>
      <c r="D510" s="44" t="str">
        <f>IF(ISBLANK(Games!$B510), "",Games!D510)</f>
        <v/>
      </c>
      <c r="E510" s="44" t="str">
        <f>IF(ISBLANK(Games!$B510), "",Games!E510)</f>
        <v/>
      </c>
      <c r="F510" s="45">
        <f>'Calc - Win Probability'!N510</f>
        <v>0</v>
      </c>
      <c r="G510" s="23" t="str">
        <f>Games!H510</f>
        <v/>
      </c>
      <c r="H510" s="46" t="str">
        <f>IF(ISBLANK(Games!B510), "", IF('Prediction Log'!$D510&lt;0, 'Prediction Log'!$B510, 'Prediction Log'!$C510))</f>
        <v/>
      </c>
      <c r="I510" s="47" t="str">
        <f>IF(ISBLANK(Games!$B510), "",Games!F510)</f>
        <v/>
      </c>
      <c r="J510" s="47" t="str">
        <f>IF('Prediction Log'!$F510&gt;0.5, 'Prediction Log'!$B510, IF('Prediction Log'!$F510&lt;0.5, 'Prediction Log'!$C510, "PICK"))</f>
        <v/>
      </c>
      <c r="K510" s="48" t="str">
        <f>IF(ISBLANK(Games!B510), "",IF('Prediction Log'!$J510='Prediction Log'!$B510, 'Prediction Log'!$F510, 1-'Prediction Log'!$F510))</f>
        <v/>
      </c>
      <c r="L510" s="49" t="str">
        <f>IF(ISBLANK(Games!$B510), "",Games!I510)</f>
        <v/>
      </c>
      <c r="M510" s="60" t="str">
        <f>IF(ISBLANK(Table3[[#This Row],[Home Final]]), "",IF(Table3[[#This Row],[Home Final]]&gt;Table3[[#This Row],[Away Final]],Table3[[#This Row],[Home]],Table3[[#This Row],[Away]]))</f>
        <v/>
      </c>
      <c r="N510" s="50"/>
      <c r="O510" s="50"/>
      <c r="P510" s="21" t="str">
        <f>IF(ISBLANK('Prediction Log'!$N510), "",'Prediction Log'!$O510-'Prediction Log'!$N510)</f>
        <v/>
      </c>
      <c r="Q510" s="51" t="str">
        <f>IF(ISBLANK('Prediction Log'!$N510), "",IF('Prediction Log'!$M510&lt;&gt;'Prediction Log'!$H510, "Y", IF(AND('Prediction Log'!$M510='Prediction Log'!$H510, ABS((-1*'Prediction Log'!$P510))&gt;ABS('Prediction Log'!$D510)), "Y", IF('Prediction Log'!$D510='Prediction Log'!$P510, "PUSH", "N"))))</f>
        <v/>
      </c>
      <c r="R510" s="52" t="str">
        <f>IF(ISBLANK('Prediction Log'!$N510), "",IF('Prediction Log'!$P510&lt;'Prediction Log'!$D510, "Y", IF('Prediction Log'!$P510='Prediction Log'!$D510, "PUSH", "N")))</f>
        <v/>
      </c>
      <c r="S510" s="52" t="str">
        <f>IF(ISBLANK('Prediction Log'!$N510), "",IF('Prediction Log'!$P510&lt;'Prediction Log'!$E510, "Y", IF('Prediction Log'!$P510='Prediction Log'!$E510, "PUSH", "N")))</f>
        <v/>
      </c>
      <c r="T510" s="53" t="str">
        <f>IF(ISBLANK('Prediction Log'!$N510),"",IF('Prediction Log'!$M510='Prediction Log'!$H510, "Y", "N"))</f>
        <v/>
      </c>
      <c r="U510" s="53" t="str">
        <f>Table3[[#This Row],[Home Team Covered Market]]</f>
        <v/>
      </c>
      <c r="V510" s="53" t="str">
        <f>IF(ISBLANK('Prediction Log'!$N510), "",IF(AND('Prediction Log'!$T510="Y", 'Prediction Log'!$U510="Y"), "Y", "N"))</f>
        <v/>
      </c>
      <c r="W510" s="54" t="str">
        <f>IF(ISBLANK('Prediction Log'!$N510),"",IF('Prediction Log'!$M510='Prediction Log'!$I510, "Y", "N"))</f>
        <v/>
      </c>
      <c r="X510" s="54" t="str">
        <f>IF(ISBLANK('Prediction Log'!$N510), "", IF(Table3[[#This Row],[Home Team Covered Market]]=Games!H510, "Y", "N"))</f>
        <v/>
      </c>
      <c r="Y510" s="55" t="str">
        <f>IF(ISBLANK('Prediction Log'!$N510), "",IF('Prediction Log'!$J510='Prediction Log'!$M510, "Y", "N"))</f>
        <v/>
      </c>
      <c r="Z510" s="54" t="str">
        <f>IF(ISBLANK('Prediction Log'!$N510), "",IF('Prediction Log'!$I510&lt;&gt;'Prediction Log'!$M510, "N",IF(AND('Prediction Log'!$E510&gt;0, 'Prediction Log'!$P510&gt;'Prediction Log'!$E510, 'Prediction Log'!$I510='Prediction Log'!$C510), "Y", IF(AND('Prediction Log'!$E510&lt;0, 'Prediction Log'!$P510&lt;'Prediction Log'!$E510,'Prediction Log'!$I510='Prediction Log'!$B510 ), "Y", IF('Prediction Log'!$P510='Prediction Log'!$E510, "PUSH", "N")))))</f>
        <v/>
      </c>
      <c r="AA510" s="54" t="str">
        <f>IF(ISBLANK('Prediction Log'!$N510), "",IF(AND('Prediction Log'!$W510="Y", 'Prediction Log'!$X510="Y"), "Y", "N"))</f>
        <v/>
      </c>
      <c r="AB510" s="53" t="str">
        <f>IF(ISBLANK('Prediction Log'!$N510), "",IF('Prediction Log'!$D510&gt;0, 'Prediction Log'!$P510-'Prediction Log'!$D510, IF('Prediction Log'!$D510&lt;0, -'Prediction Log'!$P510+'Prediction Log'!$D510, "NA")))</f>
        <v/>
      </c>
      <c r="AC510" s="53" t="str">
        <f>IF(ISBLANK('Prediction Log'!$N510), "",ABS('Prediction Log'!$AB510))</f>
        <v/>
      </c>
      <c r="AD510" s="54" t="str">
        <f>IF(ISBLANK('Prediction Log'!$N510), "",IF('Prediction Log'!$E510&gt;0, 'Prediction Log'!$P510-'Prediction Log'!$E510, IF('Prediction Log'!$E510&lt;0, -'Prediction Log'!$P510+'Prediction Log'!$E510, "NA")))</f>
        <v/>
      </c>
      <c r="AE510" s="54" t="str">
        <f>IF(ISBLANK('Prediction Log'!$N510), "",ABS('Prediction Log'!$AD510))</f>
        <v/>
      </c>
    </row>
    <row r="511" spans="1:31" x14ac:dyDescent="0.45">
      <c r="A511" s="56" t="str">
        <f>IF(ISBLANK(Games!$B511), "",Games!A511)</f>
        <v/>
      </c>
      <c r="B511" s="56" t="str">
        <f>IF(ISBLANK(Games!$B511), "",Games!B511)</f>
        <v/>
      </c>
      <c r="C511" s="56" t="str">
        <f>IF(ISBLANK(Games!$B511), "",Games!C511)</f>
        <v/>
      </c>
      <c r="D511" s="57" t="str">
        <f>IF(ISBLANK(Games!$B511), "",Games!D511)</f>
        <v/>
      </c>
      <c r="E511" s="57" t="str">
        <f>IF(ISBLANK(Games!$B511), "",Games!E511)</f>
        <v/>
      </c>
      <c r="F511" s="45">
        <f>'Calc - Win Probability'!N511</f>
        <v>0</v>
      </c>
      <c r="G511" s="23" t="str">
        <f>Games!H511</f>
        <v/>
      </c>
      <c r="H511" s="46" t="str">
        <f>IF(ISBLANK(Games!B511), "", IF('Prediction Log'!$D511&lt;0, 'Prediction Log'!$B511, 'Prediction Log'!$C511))</f>
        <v/>
      </c>
      <c r="I511" s="47" t="str">
        <f>IF(ISBLANK(Games!$B511), "",Games!F511)</f>
        <v/>
      </c>
      <c r="J511" s="47" t="str">
        <f>IF('Prediction Log'!$F511&gt;0.5, 'Prediction Log'!$B511, IF('Prediction Log'!$F511&lt;0.5, 'Prediction Log'!$C511, "PICK"))</f>
        <v/>
      </c>
      <c r="K511" s="48" t="str">
        <f>IF(ISBLANK(Games!B511), "",IF('Prediction Log'!$J511='Prediction Log'!$B511, 'Prediction Log'!$F511, 1-'Prediction Log'!$F511))</f>
        <v/>
      </c>
      <c r="L511" s="49" t="str">
        <f>IF(ISBLANK(Games!$B511), "",Games!I511)</f>
        <v/>
      </c>
      <c r="M511" s="60" t="str">
        <f>IF(ISBLANK(Table3[[#This Row],[Home Final]]), "",IF(Table3[[#This Row],[Home Final]]&gt;Table3[[#This Row],[Away Final]],Table3[[#This Row],[Home]],Table3[[#This Row],[Away]]))</f>
        <v/>
      </c>
      <c r="N511" s="50"/>
      <c r="O511" s="50"/>
      <c r="P511" s="21" t="str">
        <f>IF(ISBLANK('Prediction Log'!$N511), "",'Prediction Log'!$O511-'Prediction Log'!$N511)</f>
        <v/>
      </c>
      <c r="Q511" s="51" t="str">
        <f>IF(ISBLANK('Prediction Log'!$N511), "",IF('Prediction Log'!$M511&lt;&gt;'Prediction Log'!$H511, "Y", IF(AND('Prediction Log'!$M511='Prediction Log'!$H511, ABS((-1*'Prediction Log'!$P511))&gt;ABS('Prediction Log'!$D511)), "Y", IF('Prediction Log'!$D511='Prediction Log'!$P511, "PUSH", "N"))))</f>
        <v/>
      </c>
      <c r="R511" s="52" t="str">
        <f>IF(ISBLANK('Prediction Log'!$N511), "",IF('Prediction Log'!$P511&lt;'Prediction Log'!$D511, "Y", IF('Prediction Log'!$P511='Prediction Log'!$D511, "PUSH", "N")))</f>
        <v/>
      </c>
      <c r="S511" s="52" t="str">
        <f>IF(ISBLANK('Prediction Log'!$N511), "",IF('Prediction Log'!$P511&lt;'Prediction Log'!$E511, "Y", IF('Prediction Log'!$P511='Prediction Log'!$E511, "PUSH", "N")))</f>
        <v/>
      </c>
      <c r="T511" s="53" t="str">
        <f>IF(ISBLANK('Prediction Log'!$N511),"",IF('Prediction Log'!$M511='Prediction Log'!$H511, "Y", "N"))</f>
        <v/>
      </c>
      <c r="U511" s="53" t="str">
        <f>Table3[[#This Row],[Home Team Covered Market]]</f>
        <v/>
      </c>
      <c r="V511" s="53" t="str">
        <f>IF(ISBLANK('Prediction Log'!$N511), "",IF(AND('Prediction Log'!$T511="Y", 'Prediction Log'!$U511="Y"), "Y", "N"))</f>
        <v/>
      </c>
      <c r="W511" s="54" t="str">
        <f>IF(ISBLANK('Prediction Log'!$N511),"",IF('Prediction Log'!$M511='Prediction Log'!$I511, "Y", "N"))</f>
        <v/>
      </c>
      <c r="X511" s="54" t="str">
        <f>IF(ISBLANK('Prediction Log'!$N511), "", IF(Table3[[#This Row],[Home Team Covered Market]]=Games!H511, "Y", "N"))</f>
        <v/>
      </c>
      <c r="Y511" s="55" t="str">
        <f>IF(ISBLANK('Prediction Log'!$N511), "",IF('Prediction Log'!$J511='Prediction Log'!$M511, "Y", "N"))</f>
        <v/>
      </c>
      <c r="Z511" s="54" t="str">
        <f>IF(ISBLANK('Prediction Log'!$N511), "",IF('Prediction Log'!$I511&lt;&gt;'Prediction Log'!$M511, "N",IF(AND('Prediction Log'!$E511&gt;0, 'Prediction Log'!$P511&gt;'Prediction Log'!$E511, 'Prediction Log'!$I511='Prediction Log'!$C511), "Y", IF(AND('Prediction Log'!$E511&lt;0, 'Prediction Log'!$P511&lt;'Prediction Log'!$E511,'Prediction Log'!$I511='Prediction Log'!$B511 ), "Y", IF('Prediction Log'!$P511='Prediction Log'!$E511, "PUSH", "N")))))</f>
        <v/>
      </c>
      <c r="AA511" s="54" t="str">
        <f>IF(ISBLANK('Prediction Log'!$N511), "",IF(AND('Prediction Log'!$W511="Y", 'Prediction Log'!$X511="Y"), "Y", "N"))</f>
        <v/>
      </c>
      <c r="AB511" s="53" t="str">
        <f>IF(ISBLANK('Prediction Log'!$N511), "",IF('Prediction Log'!$D511&gt;0, 'Prediction Log'!$P511-'Prediction Log'!$D511, IF('Prediction Log'!$D511&lt;0, -'Prediction Log'!$P511+'Prediction Log'!$D511, "NA")))</f>
        <v/>
      </c>
      <c r="AC511" s="53" t="str">
        <f>IF(ISBLANK('Prediction Log'!$N511), "",ABS('Prediction Log'!$AB511))</f>
        <v/>
      </c>
      <c r="AD511" s="54" t="str">
        <f>IF(ISBLANK('Prediction Log'!$N511), "",IF('Prediction Log'!$E511&gt;0, 'Prediction Log'!$P511-'Prediction Log'!$E511, IF('Prediction Log'!$E511&lt;0, -'Prediction Log'!$P511+'Prediction Log'!$E511, "NA")))</f>
        <v/>
      </c>
      <c r="AE511" s="54" t="str">
        <f>IF(ISBLANK('Prediction Log'!$N511), "",ABS('Prediction Log'!$AD511))</f>
        <v/>
      </c>
    </row>
    <row r="512" spans="1:31" x14ac:dyDescent="0.45">
      <c r="A512" s="43" t="str">
        <f>IF(ISBLANK(Games!$B512), "",Games!A512)</f>
        <v/>
      </c>
      <c r="B512" s="43" t="str">
        <f>IF(ISBLANK(Games!$B512), "",Games!B512)</f>
        <v/>
      </c>
      <c r="C512" s="43" t="str">
        <f>IF(ISBLANK(Games!$B512), "",Games!C512)</f>
        <v/>
      </c>
      <c r="D512" s="44" t="str">
        <f>IF(ISBLANK(Games!$B512), "",Games!D512)</f>
        <v/>
      </c>
      <c r="E512" s="44" t="str">
        <f>IF(ISBLANK(Games!$B512), "",Games!E512)</f>
        <v/>
      </c>
      <c r="F512" s="45">
        <f>'Calc - Win Probability'!N512</f>
        <v>0</v>
      </c>
      <c r="G512" s="23" t="str">
        <f>Games!H512</f>
        <v/>
      </c>
      <c r="H512" s="46" t="str">
        <f>IF(ISBLANK(Games!B512), "", IF('Prediction Log'!$D512&lt;0, 'Prediction Log'!$B512, 'Prediction Log'!$C512))</f>
        <v/>
      </c>
      <c r="I512" s="47" t="str">
        <f>IF(ISBLANK(Games!$B512), "",Games!F512)</f>
        <v/>
      </c>
      <c r="J512" s="47" t="str">
        <f>IF('Prediction Log'!$F512&gt;0.5, 'Prediction Log'!$B512, IF('Prediction Log'!$F512&lt;0.5, 'Prediction Log'!$C512, "PICK"))</f>
        <v/>
      </c>
      <c r="K512" s="48" t="str">
        <f>IF(ISBLANK(Games!B512), "",IF('Prediction Log'!$J512='Prediction Log'!$B512, 'Prediction Log'!$F512, 1-'Prediction Log'!$F512))</f>
        <v/>
      </c>
      <c r="L512" s="49" t="str">
        <f>IF(ISBLANK(Games!$B512), "",Games!I512)</f>
        <v/>
      </c>
      <c r="M512" s="60" t="str">
        <f>IF(ISBLANK(Table3[[#This Row],[Home Final]]), "",IF(Table3[[#This Row],[Home Final]]&gt;Table3[[#This Row],[Away Final]],Table3[[#This Row],[Home]],Table3[[#This Row],[Away]]))</f>
        <v/>
      </c>
      <c r="N512" s="50"/>
      <c r="O512" s="50"/>
      <c r="P512" s="21" t="str">
        <f>IF(ISBLANK('Prediction Log'!$N512), "",'Prediction Log'!$O512-'Prediction Log'!$N512)</f>
        <v/>
      </c>
      <c r="Q512" s="51" t="str">
        <f>IF(ISBLANK('Prediction Log'!$N512), "",IF('Prediction Log'!$M512&lt;&gt;'Prediction Log'!$H512, "Y", IF(AND('Prediction Log'!$M512='Prediction Log'!$H512, ABS((-1*'Prediction Log'!$P512))&gt;ABS('Prediction Log'!$D512)), "Y", IF('Prediction Log'!$D512='Prediction Log'!$P512, "PUSH", "N"))))</f>
        <v/>
      </c>
      <c r="R512" s="52" t="str">
        <f>IF(ISBLANK('Prediction Log'!$N512), "",IF('Prediction Log'!$P512&lt;'Prediction Log'!$D512, "Y", IF('Prediction Log'!$P512='Prediction Log'!$D512, "PUSH", "N")))</f>
        <v/>
      </c>
      <c r="S512" s="52" t="str">
        <f>IF(ISBLANK('Prediction Log'!$N512), "",IF('Prediction Log'!$P512&lt;'Prediction Log'!$E512, "Y", IF('Prediction Log'!$P512='Prediction Log'!$E512, "PUSH", "N")))</f>
        <v/>
      </c>
      <c r="T512" s="53" t="str">
        <f>IF(ISBLANK('Prediction Log'!$N512),"",IF('Prediction Log'!$M512='Prediction Log'!$H512, "Y", "N"))</f>
        <v/>
      </c>
      <c r="U512" s="53" t="str">
        <f>Table3[[#This Row],[Home Team Covered Market]]</f>
        <v/>
      </c>
      <c r="V512" s="53" t="str">
        <f>IF(ISBLANK('Prediction Log'!$N512), "",IF(AND('Prediction Log'!$T512="Y", 'Prediction Log'!$U512="Y"), "Y", "N"))</f>
        <v/>
      </c>
      <c r="W512" s="54" t="str">
        <f>IF(ISBLANK('Prediction Log'!$N512),"",IF('Prediction Log'!$M512='Prediction Log'!$I512, "Y", "N"))</f>
        <v/>
      </c>
      <c r="X512" s="54" t="str">
        <f>IF(ISBLANK('Prediction Log'!$N512), "", IF(Table3[[#This Row],[Home Team Covered Market]]=Games!H512, "Y", "N"))</f>
        <v/>
      </c>
      <c r="Y512" s="55" t="str">
        <f>IF(ISBLANK('Prediction Log'!$N512), "",IF('Prediction Log'!$J512='Prediction Log'!$M512, "Y", "N"))</f>
        <v/>
      </c>
      <c r="Z512" s="54" t="str">
        <f>IF(ISBLANK('Prediction Log'!$N512), "",IF('Prediction Log'!$I512&lt;&gt;'Prediction Log'!$M512, "N",IF(AND('Prediction Log'!$E512&gt;0, 'Prediction Log'!$P512&gt;'Prediction Log'!$E512, 'Prediction Log'!$I512='Prediction Log'!$C512), "Y", IF(AND('Prediction Log'!$E512&lt;0, 'Prediction Log'!$P512&lt;'Prediction Log'!$E512,'Prediction Log'!$I512='Prediction Log'!$B512 ), "Y", IF('Prediction Log'!$P512='Prediction Log'!$E512, "PUSH", "N")))))</f>
        <v/>
      </c>
      <c r="AA512" s="54" t="str">
        <f>IF(ISBLANK('Prediction Log'!$N512), "",IF(AND('Prediction Log'!$W512="Y", 'Prediction Log'!$X512="Y"), "Y", "N"))</f>
        <v/>
      </c>
      <c r="AB512" s="53" t="str">
        <f>IF(ISBLANK('Prediction Log'!$N512), "",IF('Prediction Log'!$D512&gt;0, 'Prediction Log'!$P512-'Prediction Log'!$D512, IF('Prediction Log'!$D512&lt;0, -'Prediction Log'!$P512+'Prediction Log'!$D512, "NA")))</f>
        <v/>
      </c>
      <c r="AC512" s="53" t="str">
        <f>IF(ISBLANK('Prediction Log'!$N512), "",ABS('Prediction Log'!$AB512))</f>
        <v/>
      </c>
      <c r="AD512" s="54" t="str">
        <f>IF(ISBLANK('Prediction Log'!$N512), "",IF('Prediction Log'!$E512&gt;0, 'Prediction Log'!$P512-'Prediction Log'!$E512, IF('Prediction Log'!$E512&lt;0, -'Prediction Log'!$P512+'Prediction Log'!$E512, "NA")))</f>
        <v/>
      </c>
      <c r="AE512" s="54" t="str">
        <f>IF(ISBLANK('Prediction Log'!$N512), "",ABS('Prediction Log'!$AD512))</f>
        <v/>
      </c>
    </row>
    <row r="513" spans="1:31" x14ac:dyDescent="0.45">
      <c r="A513" s="56" t="str">
        <f>IF(ISBLANK(Games!$B513), "",Games!A513)</f>
        <v/>
      </c>
      <c r="B513" s="56" t="str">
        <f>IF(ISBLANK(Games!$B513), "",Games!B513)</f>
        <v/>
      </c>
      <c r="C513" s="56" t="str">
        <f>IF(ISBLANK(Games!$B513), "",Games!C513)</f>
        <v/>
      </c>
      <c r="D513" s="57" t="str">
        <f>IF(ISBLANK(Games!$B513), "",Games!D513)</f>
        <v/>
      </c>
      <c r="E513" s="57" t="str">
        <f>IF(ISBLANK(Games!$B513), "",Games!E513)</f>
        <v/>
      </c>
      <c r="F513" s="45">
        <f>'Calc - Win Probability'!N513</f>
        <v>0</v>
      </c>
      <c r="G513" s="23" t="str">
        <f>Games!H513</f>
        <v/>
      </c>
      <c r="H513" s="46" t="str">
        <f>IF(ISBLANK(Games!B513), "", IF('Prediction Log'!$D513&lt;0, 'Prediction Log'!$B513, 'Prediction Log'!$C513))</f>
        <v/>
      </c>
      <c r="I513" s="47" t="str">
        <f>IF(ISBLANK(Games!$B513), "",Games!F513)</f>
        <v/>
      </c>
      <c r="J513" s="47" t="str">
        <f>IF('Prediction Log'!$F513&gt;0.5, 'Prediction Log'!$B513, IF('Prediction Log'!$F513&lt;0.5, 'Prediction Log'!$C513, "PICK"))</f>
        <v/>
      </c>
      <c r="K513" s="48" t="str">
        <f>IF(ISBLANK(Games!B513), "",IF('Prediction Log'!$J513='Prediction Log'!$B513, 'Prediction Log'!$F513, 1-'Prediction Log'!$F513))</f>
        <v/>
      </c>
      <c r="L513" s="49" t="str">
        <f>IF(ISBLANK(Games!$B513), "",Games!I513)</f>
        <v/>
      </c>
      <c r="M513" s="60" t="str">
        <f>IF(ISBLANK(Table3[[#This Row],[Home Final]]), "",IF(Table3[[#This Row],[Home Final]]&gt;Table3[[#This Row],[Away Final]],Table3[[#This Row],[Home]],Table3[[#This Row],[Away]]))</f>
        <v/>
      </c>
      <c r="N513" s="50"/>
      <c r="O513" s="50"/>
      <c r="P513" s="21" t="str">
        <f>IF(ISBLANK('Prediction Log'!$N513), "",'Prediction Log'!$O513-'Prediction Log'!$N513)</f>
        <v/>
      </c>
      <c r="Q513" s="51" t="str">
        <f>IF(ISBLANK('Prediction Log'!$N513), "",IF('Prediction Log'!$M513&lt;&gt;'Prediction Log'!$H513, "Y", IF(AND('Prediction Log'!$M513='Prediction Log'!$H513, ABS((-1*'Prediction Log'!$P513))&gt;ABS('Prediction Log'!$D513)), "Y", IF('Prediction Log'!$D513='Prediction Log'!$P513, "PUSH", "N"))))</f>
        <v/>
      </c>
      <c r="R513" s="52" t="str">
        <f>IF(ISBLANK('Prediction Log'!$N513), "",IF('Prediction Log'!$P513&lt;'Prediction Log'!$D513, "Y", IF('Prediction Log'!$P513='Prediction Log'!$D513, "PUSH", "N")))</f>
        <v/>
      </c>
      <c r="S513" s="52" t="str">
        <f>IF(ISBLANK('Prediction Log'!$N513), "",IF('Prediction Log'!$P513&lt;'Prediction Log'!$E513, "Y", IF('Prediction Log'!$P513='Prediction Log'!$E513, "PUSH", "N")))</f>
        <v/>
      </c>
      <c r="T513" s="53" t="str">
        <f>IF(ISBLANK('Prediction Log'!$N513),"",IF('Prediction Log'!$M513='Prediction Log'!$H513, "Y", "N"))</f>
        <v/>
      </c>
      <c r="U513" s="53" t="str">
        <f>Table3[[#This Row],[Home Team Covered Market]]</f>
        <v/>
      </c>
      <c r="V513" s="53" t="str">
        <f>IF(ISBLANK('Prediction Log'!$N513), "",IF(AND('Prediction Log'!$T513="Y", 'Prediction Log'!$U513="Y"), "Y", "N"))</f>
        <v/>
      </c>
      <c r="W513" s="54" t="str">
        <f>IF(ISBLANK('Prediction Log'!$N513),"",IF('Prediction Log'!$M513='Prediction Log'!$I513, "Y", "N"))</f>
        <v/>
      </c>
      <c r="X513" s="54" t="str">
        <f>IF(ISBLANK('Prediction Log'!$N513), "", IF(Table3[[#This Row],[Home Team Covered Market]]=Games!H513, "Y", "N"))</f>
        <v/>
      </c>
      <c r="Y513" s="55" t="str">
        <f>IF(ISBLANK('Prediction Log'!$N513), "",IF('Prediction Log'!$J513='Prediction Log'!$M513, "Y", "N"))</f>
        <v/>
      </c>
      <c r="Z513" s="54" t="str">
        <f>IF(ISBLANK('Prediction Log'!$N513), "",IF('Prediction Log'!$I513&lt;&gt;'Prediction Log'!$M513, "N",IF(AND('Prediction Log'!$E513&gt;0, 'Prediction Log'!$P513&gt;'Prediction Log'!$E513, 'Prediction Log'!$I513='Prediction Log'!$C513), "Y", IF(AND('Prediction Log'!$E513&lt;0, 'Prediction Log'!$P513&lt;'Prediction Log'!$E513,'Prediction Log'!$I513='Prediction Log'!$B513 ), "Y", IF('Prediction Log'!$P513='Prediction Log'!$E513, "PUSH", "N")))))</f>
        <v/>
      </c>
      <c r="AA513" s="54" t="str">
        <f>IF(ISBLANK('Prediction Log'!$N513), "",IF(AND('Prediction Log'!$W513="Y", 'Prediction Log'!$X513="Y"), "Y", "N"))</f>
        <v/>
      </c>
      <c r="AB513" s="53" t="str">
        <f>IF(ISBLANK('Prediction Log'!$N513), "",IF('Prediction Log'!$D513&gt;0, 'Prediction Log'!$P513-'Prediction Log'!$D513, IF('Prediction Log'!$D513&lt;0, -'Prediction Log'!$P513+'Prediction Log'!$D513, "NA")))</f>
        <v/>
      </c>
      <c r="AC513" s="53" t="str">
        <f>IF(ISBLANK('Prediction Log'!$N513), "",ABS('Prediction Log'!$AB513))</f>
        <v/>
      </c>
      <c r="AD513" s="54" t="str">
        <f>IF(ISBLANK('Prediction Log'!$N513), "",IF('Prediction Log'!$E513&gt;0, 'Prediction Log'!$P513-'Prediction Log'!$E513, IF('Prediction Log'!$E513&lt;0, -'Prediction Log'!$P513+'Prediction Log'!$E513, "NA")))</f>
        <v/>
      </c>
      <c r="AE513" s="54" t="str">
        <f>IF(ISBLANK('Prediction Log'!$N513), "",ABS('Prediction Log'!$AD513))</f>
        <v/>
      </c>
    </row>
    <row r="514" spans="1:31" x14ac:dyDescent="0.45">
      <c r="A514" s="43" t="str">
        <f>IF(ISBLANK(Games!$B514), "",Games!A514)</f>
        <v/>
      </c>
      <c r="B514" s="43" t="str">
        <f>IF(ISBLANK(Games!$B514), "",Games!B514)</f>
        <v/>
      </c>
      <c r="C514" s="43" t="str">
        <f>IF(ISBLANK(Games!$B514), "",Games!C514)</f>
        <v/>
      </c>
      <c r="D514" s="44" t="str">
        <f>IF(ISBLANK(Games!$B514), "",Games!D514)</f>
        <v/>
      </c>
      <c r="E514" s="44" t="str">
        <f>IF(ISBLANK(Games!$B514), "",Games!E514)</f>
        <v/>
      </c>
      <c r="F514" s="45">
        <f>'Calc - Win Probability'!N514</f>
        <v>0</v>
      </c>
      <c r="G514" s="23" t="str">
        <f>Games!H514</f>
        <v/>
      </c>
      <c r="H514" s="46" t="str">
        <f>IF(ISBLANK(Games!B514), "", IF('Prediction Log'!$D514&lt;0, 'Prediction Log'!$B514, 'Prediction Log'!$C514))</f>
        <v/>
      </c>
      <c r="I514" s="47" t="str">
        <f>IF(ISBLANK(Games!$B514), "",Games!F514)</f>
        <v/>
      </c>
      <c r="J514" s="47" t="str">
        <f>IF('Prediction Log'!$F514&gt;0.5, 'Prediction Log'!$B514, IF('Prediction Log'!$F514&lt;0.5, 'Prediction Log'!$C514, "PICK"))</f>
        <v/>
      </c>
      <c r="K514" s="48" t="str">
        <f>IF(ISBLANK(Games!B514), "",IF('Prediction Log'!$J514='Prediction Log'!$B514, 'Prediction Log'!$F514, 1-'Prediction Log'!$F514))</f>
        <v/>
      </c>
      <c r="L514" s="49" t="str">
        <f>IF(ISBLANK(Games!$B514), "",Games!I514)</f>
        <v/>
      </c>
      <c r="M514" s="60" t="str">
        <f>IF(ISBLANK(Table3[[#This Row],[Home Final]]), "",IF(Table3[[#This Row],[Home Final]]&gt;Table3[[#This Row],[Away Final]],Table3[[#This Row],[Home]],Table3[[#This Row],[Away]]))</f>
        <v/>
      </c>
      <c r="N514" s="50"/>
      <c r="O514" s="50"/>
      <c r="P514" s="21" t="str">
        <f>IF(ISBLANK('Prediction Log'!$N514), "",'Prediction Log'!$O514-'Prediction Log'!$N514)</f>
        <v/>
      </c>
      <c r="Q514" s="51" t="str">
        <f>IF(ISBLANK('Prediction Log'!$N514), "",IF('Prediction Log'!$M514&lt;&gt;'Prediction Log'!$H514, "Y", IF(AND('Prediction Log'!$M514='Prediction Log'!$H514, ABS((-1*'Prediction Log'!$P514))&gt;ABS('Prediction Log'!$D514)), "Y", IF('Prediction Log'!$D514='Prediction Log'!$P514, "PUSH", "N"))))</f>
        <v/>
      </c>
      <c r="R514" s="52" t="str">
        <f>IF(ISBLANK('Prediction Log'!$N514), "",IF('Prediction Log'!$P514&lt;'Prediction Log'!$D514, "Y", IF('Prediction Log'!$P514='Prediction Log'!$D514, "PUSH", "N")))</f>
        <v/>
      </c>
      <c r="S514" s="52" t="str">
        <f>IF(ISBLANK('Prediction Log'!$N514), "",IF('Prediction Log'!$P514&lt;'Prediction Log'!$E514, "Y", IF('Prediction Log'!$P514='Prediction Log'!$E514, "PUSH", "N")))</f>
        <v/>
      </c>
      <c r="T514" s="53" t="str">
        <f>IF(ISBLANK('Prediction Log'!$N514),"",IF('Prediction Log'!$M514='Prediction Log'!$H514, "Y", "N"))</f>
        <v/>
      </c>
      <c r="U514" s="53" t="str">
        <f>Table3[[#This Row],[Home Team Covered Market]]</f>
        <v/>
      </c>
      <c r="V514" s="53" t="str">
        <f>IF(ISBLANK('Prediction Log'!$N514), "",IF(AND('Prediction Log'!$T514="Y", 'Prediction Log'!$U514="Y"), "Y", "N"))</f>
        <v/>
      </c>
      <c r="W514" s="54" t="str">
        <f>IF(ISBLANK('Prediction Log'!$N514),"",IF('Prediction Log'!$M514='Prediction Log'!$I514, "Y", "N"))</f>
        <v/>
      </c>
      <c r="X514" s="54" t="str">
        <f>IF(ISBLANK('Prediction Log'!$N514), "", IF(Table3[[#This Row],[Home Team Covered Market]]=Games!H514, "Y", "N"))</f>
        <v/>
      </c>
      <c r="Y514" s="55" t="str">
        <f>IF(ISBLANK('Prediction Log'!$N514), "",IF('Prediction Log'!$J514='Prediction Log'!$M514, "Y", "N"))</f>
        <v/>
      </c>
      <c r="Z514" s="54" t="str">
        <f>IF(ISBLANK('Prediction Log'!$N514), "",IF('Prediction Log'!$I514&lt;&gt;'Prediction Log'!$M514, "N",IF(AND('Prediction Log'!$E514&gt;0, 'Prediction Log'!$P514&gt;'Prediction Log'!$E514, 'Prediction Log'!$I514='Prediction Log'!$C514), "Y", IF(AND('Prediction Log'!$E514&lt;0, 'Prediction Log'!$P514&lt;'Prediction Log'!$E514,'Prediction Log'!$I514='Prediction Log'!$B514 ), "Y", IF('Prediction Log'!$P514='Prediction Log'!$E514, "PUSH", "N")))))</f>
        <v/>
      </c>
      <c r="AA514" s="54" t="str">
        <f>IF(ISBLANK('Prediction Log'!$N514), "",IF(AND('Prediction Log'!$W514="Y", 'Prediction Log'!$X514="Y"), "Y", "N"))</f>
        <v/>
      </c>
      <c r="AB514" s="53" t="str">
        <f>IF(ISBLANK('Prediction Log'!$N514), "",IF('Prediction Log'!$D514&gt;0, 'Prediction Log'!$P514-'Prediction Log'!$D514, IF('Prediction Log'!$D514&lt;0, -'Prediction Log'!$P514+'Prediction Log'!$D514, "NA")))</f>
        <v/>
      </c>
      <c r="AC514" s="53" t="str">
        <f>IF(ISBLANK('Prediction Log'!$N514), "",ABS('Prediction Log'!$AB514))</f>
        <v/>
      </c>
      <c r="AD514" s="54" t="str">
        <f>IF(ISBLANK('Prediction Log'!$N514), "",IF('Prediction Log'!$E514&gt;0, 'Prediction Log'!$P514-'Prediction Log'!$E514, IF('Prediction Log'!$E514&lt;0, -'Prediction Log'!$P514+'Prediction Log'!$E514, "NA")))</f>
        <v/>
      </c>
      <c r="AE514" s="54" t="str">
        <f>IF(ISBLANK('Prediction Log'!$N514), "",ABS('Prediction Log'!$AD514))</f>
        <v/>
      </c>
    </row>
    <row r="515" spans="1:31" x14ac:dyDescent="0.45">
      <c r="A515" s="56" t="str">
        <f>IF(ISBLANK(Games!$B515), "",Games!A515)</f>
        <v/>
      </c>
      <c r="B515" s="56" t="str">
        <f>IF(ISBLANK(Games!$B515), "",Games!B515)</f>
        <v/>
      </c>
      <c r="C515" s="56" t="str">
        <f>IF(ISBLANK(Games!$B515), "",Games!C515)</f>
        <v/>
      </c>
      <c r="D515" s="57" t="str">
        <f>IF(ISBLANK(Games!$B515), "",Games!D515)</f>
        <v/>
      </c>
      <c r="E515" s="57" t="str">
        <f>IF(ISBLANK(Games!$B515), "",Games!E515)</f>
        <v/>
      </c>
      <c r="F515" s="45">
        <f>'Calc - Win Probability'!N515</f>
        <v>0</v>
      </c>
      <c r="G515" s="23" t="str">
        <f>Games!H515</f>
        <v/>
      </c>
      <c r="H515" s="46" t="str">
        <f>IF(ISBLANK(Games!B515), "", IF('Prediction Log'!$D515&lt;0, 'Prediction Log'!$B515, 'Prediction Log'!$C515))</f>
        <v/>
      </c>
      <c r="I515" s="47" t="str">
        <f>IF(ISBLANK(Games!$B515), "",Games!F515)</f>
        <v/>
      </c>
      <c r="J515" s="47" t="str">
        <f>IF('Prediction Log'!$F515&gt;0.5, 'Prediction Log'!$B515, IF('Prediction Log'!$F515&lt;0.5, 'Prediction Log'!$C515, "PICK"))</f>
        <v/>
      </c>
      <c r="K515" s="48" t="str">
        <f>IF(ISBLANK(Games!B515), "",IF('Prediction Log'!$J515='Prediction Log'!$B515, 'Prediction Log'!$F515, 1-'Prediction Log'!$F515))</f>
        <v/>
      </c>
      <c r="L515" s="49" t="str">
        <f>IF(ISBLANK(Games!$B515), "",Games!I515)</f>
        <v/>
      </c>
      <c r="M515" s="60" t="str">
        <f>IF(ISBLANK(Table3[[#This Row],[Home Final]]), "",IF(Table3[[#This Row],[Home Final]]&gt;Table3[[#This Row],[Away Final]],Table3[[#This Row],[Home]],Table3[[#This Row],[Away]]))</f>
        <v/>
      </c>
      <c r="N515" s="50"/>
      <c r="O515" s="50"/>
      <c r="P515" s="21" t="str">
        <f>IF(ISBLANK('Prediction Log'!$N515), "",'Prediction Log'!$O515-'Prediction Log'!$N515)</f>
        <v/>
      </c>
      <c r="Q515" s="51" t="str">
        <f>IF(ISBLANK('Prediction Log'!$N515), "",IF('Prediction Log'!$M515&lt;&gt;'Prediction Log'!$H515, "Y", IF(AND('Prediction Log'!$M515='Prediction Log'!$H515, ABS((-1*'Prediction Log'!$P515))&gt;ABS('Prediction Log'!$D515)), "Y", IF('Prediction Log'!$D515='Prediction Log'!$P515, "PUSH", "N"))))</f>
        <v/>
      </c>
      <c r="R515" s="52" t="str">
        <f>IF(ISBLANK('Prediction Log'!$N515), "",IF('Prediction Log'!$P515&lt;'Prediction Log'!$D515, "Y", IF('Prediction Log'!$P515='Prediction Log'!$D515, "PUSH", "N")))</f>
        <v/>
      </c>
      <c r="S515" s="52" t="str">
        <f>IF(ISBLANK('Prediction Log'!$N515), "",IF('Prediction Log'!$P515&lt;'Prediction Log'!$E515, "Y", IF('Prediction Log'!$P515='Prediction Log'!$E515, "PUSH", "N")))</f>
        <v/>
      </c>
      <c r="T515" s="53" t="str">
        <f>IF(ISBLANK('Prediction Log'!$N515),"",IF('Prediction Log'!$M515='Prediction Log'!$H515, "Y", "N"))</f>
        <v/>
      </c>
      <c r="U515" s="53" t="str">
        <f>Table3[[#This Row],[Home Team Covered Market]]</f>
        <v/>
      </c>
      <c r="V515" s="53" t="str">
        <f>IF(ISBLANK('Prediction Log'!$N515), "",IF(AND('Prediction Log'!$T515="Y", 'Prediction Log'!$U515="Y"), "Y", "N"))</f>
        <v/>
      </c>
      <c r="W515" s="54" t="str">
        <f>IF(ISBLANK('Prediction Log'!$N515),"",IF('Prediction Log'!$M515='Prediction Log'!$I515, "Y", "N"))</f>
        <v/>
      </c>
      <c r="X515" s="54" t="str">
        <f>IF(ISBLANK('Prediction Log'!$N515), "", IF(Table3[[#This Row],[Home Team Covered Market]]=Games!H515, "Y", "N"))</f>
        <v/>
      </c>
      <c r="Y515" s="55" t="str">
        <f>IF(ISBLANK('Prediction Log'!$N515), "",IF('Prediction Log'!$J515='Prediction Log'!$M515, "Y", "N"))</f>
        <v/>
      </c>
      <c r="Z515" s="54" t="str">
        <f>IF(ISBLANK('Prediction Log'!$N515), "",IF('Prediction Log'!$I515&lt;&gt;'Prediction Log'!$M515, "N",IF(AND('Prediction Log'!$E515&gt;0, 'Prediction Log'!$P515&gt;'Prediction Log'!$E515, 'Prediction Log'!$I515='Prediction Log'!$C515), "Y", IF(AND('Prediction Log'!$E515&lt;0, 'Prediction Log'!$P515&lt;'Prediction Log'!$E515,'Prediction Log'!$I515='Prediction Log'!$B515 ), "Y", IF('Prediction Log'!$P515='Prediction Log'!$E515, "PUSH", "N")))))</f>
        <v/>
      </c>
      <c r="AA515" s="54" t="str">
        <f>IF(ISBLANK('Prediction Log'!$N515), "",IF(AND('Prediction Log'!$W515="Y", 'Prediction Log'!$X515="Y"), "Y", "N"))</f>
        <v/>
      </c>
      <c r="AB515" s="53" t="str">
        <f>IF(ISBLANK('Prediction Log'!$N515), "",IF('Prediction Log'!$D515&gt;0, 'Prediction Log'!$P515-'Prediction Log'!$D515, IF('Prediction Log'!$D515&lt;0, -'Prediction Log'!$P515+'Prediction Log'!$D515, "NA")))</f>
        <v/>
      </c>
      <c r="AC515" s="53" t="str">
        <f>IF(ISBLANK('Prediction Log'!$N515), "",ABS('Prediction Log'!$AB515))</f>
        <v/>
      </c>
      <c r="AD515" s="54" t="str">
        <f>IF(ISBLANK('Prediction Log'!$N515), "",IF('Prediction Log'!$E515&gt;0, 'Prediction Log'!$P515-'Prediction Log'!$E515, IF('Prediction Log'!$E515&lt;0, -'Prediction Log'!$P515+'Prediction Log'!$E515, "NA")))</f>
        <v/>
      </c>
      <c r="AE515" s="54" t="str">
        <f>IF(ISBLANK('Prediction Log'!$N515), "",ABS('Prediction Log'!$AD515))</f>
        <v/>
      </c>
    </row>
    <row r="516" spans="1:31" x14ac:dyDescent="0.45">
      <c r="A516" s="43" t="str">
        <f>IF(ISBLANK(Games!$B516), "",Games!A516)</f>
        <v/>
      </c>
      <c r="B516" s="43" t="str">
        <f>IF(ISBLANK(Games!$B516), "",Games!B516)</f>
        <v/>
      </c>
      <c r="C516" s="43" t="str">
        <f>IF(ISBLANK(Games!$B516), "",Games!C516)</f>
        <v/>
      </c>
      <c r="D516" s="44" t="str">
        <f>IF(ISBLANK(Games!$B516), "",Games!D516)</f>
        <v/>
      </c>
      <c r="E516" s="44" t="str">
        <f>IF(ISBLANK(Games!$B516), "",Games!E516)</f>
        <v/>
      </c>
      <c r="F516" s="45">
        <f>'Calc - Win Probability'!N516</f>
        <v>0</v>
      </c>
      <c r="G516" s="23" t="str">
        <f>Games!H516</f>
        <v/>
      </c>
      <c r="H516" s="46" t="str">
        <f>IF(ISBLANK(Games!B516), "", IF('Prediction Log'!$D516&lt;0, 'Prediction Log'!$B516, 'Prediction Log'!$C516))</f>
        <v/>
      </c>
      <c r="I516" s="47" t="str">
        <f>IF(ISBLANK(Games!$B516), "",Games!F516)</f>
        <v/>
      </c>
      <c r="J516" s="47" t="str">
        <f>IF('Prediction Log'!$F516&gt;0.5, 'Prediction Log'!$B516, IF('Prediction Log'!$F516&lt;0.5, 'Prediction Log'!$C516, "PICK"))</f>
        <v/>
      </c>
      <c r="K516" s="48" t="str">
        <f>IF(ISBLANK(Games!B516), "",IF('Prediction Log'!$J516='Prediction Log'!$B516, 'Prediction Log'!$F516, 1-'Prediction Log'!$F516))</f>
        <v/>
      </c>
      <c r="L516" s="49" t="str">
        <f>IF(ISBLANK(Games!$B516), "",Games!I516)</f>
        <v/>
      </c>
      <c r="M516" s="60" t="str">
        <f>IF(ISBLANK(Table3[[#This Row],[Home Final]]), "",IF(Table3[[#This Row],[Home Final]]&gt;Table3[[#This Row],[Away Final]],Table3[[#This Row],[Home]],Table3[[#This Row],[Away]]))</f>
        <v/>
      </c>
      <c r="N516" s="50"/>
      <c r="O516" s="50"/>
      <c r="P516" s="21" t="str">
        <f>IF(ISBLANK('Prediction Log'!$N516), "",'Prediction Log'!$O516-'Prediction Log'!$N516)</f>
        <v/>
      </c>
      <c r="Q516" s="51" t="str">
        <f>IF(ISBLANK('Prediction Log'!$N516), "",IF('Prediction Log'!$M516&lt;&gt;'Prediction Log'!$H516, "Y", IF(AND('Prediction Log'!$M516='Prediction Log'!$H516, ABS((-1*'Prediction Log'!$P516))&gt;ABS('Prediction Log'!$D516)), "Y", IF('Prediction Log'!$D516='Prediction Log'!$P516, "PUSH", "N"))))</f>
        <v/>
      </c>
      <c r="R516" s="52" t="str">
        <f>IF(ISBLANK('Prediction Log'!$N516), "",IF('Prediction Log'!$P516&lt;'Prediction Log'!$D516, "Y", IF('Prediction Log'!$P516='Prediction Log'!$D516, "PUSH", "N")))</f>
        <v/>
      </c>
      <c r="S516" s="52" t="str">
        <f>IF(ISBLANK('Prediction Log'!$N516), "",IF('Prediction Log'!$P516&lt;'Prediction Log'!$E516, "Y", IF('Prediction Log'!$P516='Prediction Log'!$E516, "PUSH", "N")))</f>
        <v/>
      </c>
      <c r="T516" s="53" t="str">
        <f>IF(ISBLANK('Prediction Log'!$N516),"",IF('Prediction Log'!$M516='Prediction Log'!$H516, "Y", "N"))</f>
        <v/>
      </c>
      <c r="U516" s="53" t="str">
        <f>Table3[[#This Row],[Home Team Covered Market]]</f>
        <v/>
      </c>
      <c r="V516" s="53" t="str">
        <f>IF(ISBLANK('Prediction Log'!$N516), "",IF(AND('Prediction Log'!$T516="Y", 'Prediction Log'!$U516="Y"), "Y", "N"))</f>
        <v/>
      </c>
      <c r="W516" s="54" t="str">
        <f>IF(ISBLANK('Prediction Log'!$N516),"",IF('Prediction Log'!$M516='Prediction Log'!$I516, "Y", "N"))</f>
        <v/>
      </c>
      <c r="X516" s="54" t="str">
        <f>IF(ISBLANK('Prediction Log'!$N516), "", IF(Table3[[#This Row],[Home Team Covered Market]]=Games!H516, "Y", "N"))</f>
        <v/>
      </c>
      <c r="Y516" s="55" t="str">
        <f>IF(ISBLANK('Prediction Log'!$N516), "",IF('Prediction Log'!$J516='Prediction Log'!$M516, "Y", "N"))</f>
        <v/>
      </c>
      <c r="Z516" s="54" t="str">
        <f>IF(ISBLANK('Prediction Log'!$N516), "",IF('Prediction Log'!$I516&lt;&gt;'Prediction Log'!$M516, "N",IF(AND('Prediction Log'!$E516&gt;0, 'Prediction Log'!$P516&gt;'Prediction Log'!$E516, 'Prediction Log'!$I516='Prediction Log'!$C516), "Y", IF(AND('Prediction Log'!$E516&lt;0, 'Prediction Log'!$P516&lt;'Prediction Log'!$E516,'Prediction Log'!$I516='Prediction Log'!$B516 ), "Y", IF('Prediction Log'!$P516='Prediction Log'!$E516, "PUSH", "N")))))</f>
        <v/>
      </c>
      <c r="AA516" s="54" t="str">
        <f>IF(ISBLANK('Prediction Log'!$N516), "",IF(AND('Prediction Log'!$W516="Y", 'Prediction Log'!$X516="Y"), "Y", "N"))</f>
        <v/>
      </c>
      <c r="AB516" s="53" t="str">
        <f>IF(ISBLANK('Prediction Log'!$N516), "",IF('Prediction Log'!$D516&gt;0, 'Prediction Log'!$P516-'Prediction Log'!$D516, IF('Prediction Log'!$D516&lt;0, -'Prediction Log'!$P516+'Prediction Log'!$D516, "NA")))</f>
        <v/>
      </c>
      <c r="AC516" s="53" t="str">
        <f>IF(ISBLANK('Prediction Log'!$N516), "",ABS('Prediction Log'!$AB516))</f>
        <v/>
      </c>
      <c r="AD516" s="54" t="str">
        <f>IF(ISBLANK('Prediction Log'!$N516), "",IF('Prediction Log'!$E516&gt;0, 'Prediction Log'!$P516-'Prediction Log'!$E516, IF('Prediction Log'!$E516&lt;0, -'Prediction Log'!$P516+'Prediction Log'!$E516, "NA")))</f>
        <v/>
      </c>
      <c r="AE516" s="54" t="str">
        <f>IF(ISBLANK('Prediction Log'!$N516), "",ABS('Prediction Log'!$AD516))</f>
        <v/>
      </c>
    </row>
    <row r="517" spans="1:31" x14ac:dyDescent="0.45">
      <c r="A517" s="56" t="str">
        <f>IF(ISBLANK(Games!$B517), "",Games!A517)</f>
        <v/>
      </c>
      <c r="B517" s="56" t="str">
        <f>IF(ISBLANK(Games!$B517), "",Games!B517)</f>
        <v/>
      </c>
      <c r="C517" s="56" t="str">
        <f>IF(ISBLANK(Games!$B517), "",Games!C517)</f>
        <v/>
      </c>
      <c r="D517" s="57" t="str">
        <f>IF(ISBLANK(Games!$B517), "",Games!D517)</f>
        <v/>
      </c>
      <c r="E517" s="57" t="str">
        <f>IF(ISBLANK(Games!$B517), "",Games!E517)</f>
        <v/>
      </c>
      <c r="F517" s="45">
        <f>'Calc - Win Probability'!N517</f>
        <v>0</v>
      </c>
      <c r="G517" s="23" t="str">
        <f>Games!H517</f>
        <v/>
      </c>
      <c r="H517" s="46" t="str">
        <f>IF(ISBLANK(Games!B517), "", IF('Prediction Log'!$D517&lt;0, 'Prediction Log'!$B517, 'Prediction Log'!$C517))</f>
        <v/>
      </c>
      <c r="I517" s="47" t="str">
        <f>IF(ISBLANK(Games!$B517), "",Games!F517)</f>
        <v/>
      </c>
      <c r="J517" s="47" t="str">
        <f>IF('Prediction Log'!$F517&gt;0.5, 'Prediction Log'!$B517, IF('Prediction Log'!$F517&lt;0.5, 'Prediction Log'!$C517, "PICK"))</f>
        <v/>
      </c>
      <c r="K517" s="48" t="str">
        <f>IF(ISBLANK(Games!B517), "",IF('Prediction Log'!$J517='Prediction Log'!$B517, 'Prediction Log'!$F517, 1-'Prediction Log'!$F517))</f>
        <v/>
      </c>
      <c r="L517" s="49" t="str">
        <f>IF(ISBLANK(Games!$B517), "",Games!I517)</f>
        <v/>
      </c>
      <c r="M517" s="60" t="str">
        <f>IF(ISBLANK(Table3[[#This Row],[Home Final]]), "",IF(Table3[[#This Row],[Home Final]]&gt;Table3[[#This Row],[Away Final]],Table3[[#This Row],[Home]],Table3[[#This Row],[Away]]))</f>
        <v/>
      </c>
      <c r="N517" s="50"/>
      <c r="O517" s="50"/>
      <c r="P517" s="21" t="str">
        <f>IF(ISBLANK('Prediction Log'!$N517), "",'Prediction Log'!$O517-'Prediction Log'!$N517)</f>
        <v/>
      </c>
      <c r="Q517" s="51" t="str">
        <f>IF(ISBLANK('Prediction Log'!$N517), "",IF('Prediction Log'!$M517&lt;&gt;'Prediction Log'!$H517, "Y", IF(AND('Prediction Log'!$M517='Prediction Log'!$H517, ABS((-1*'Prediction Log'!$P517))&gt;ABS('Prediction Log'!$D517)), "Y", IF('Prediction Log'!$D517='Prediction Log'!$P517, "PUSH", "N"))))</f>
        <v/>
      </c>
      <c r="R517" s="52" t="str">
        <f>IF(ISBLANK('Prediction Log'!$N517), "",IF('Prediction Log'!$P517&lt;'Prediction Log'!$D517, "Y", IF('Prediction Log'!$P517='Prediction Log'!$D517, "PUSH", "N")))</f>
        <v/>
      </c>
      <c r="S517" s="52" t="str">
        <f>IF(ISBLANK('Prediction Log'!$N517), "",IF('Prediction Log'!$P517&lt;'Prediction Log'!$E517, "Y", IF('Prediction Log'!$P517='Prediction Log'!$E517, "PUSH", "N")))</f>
        <v/>
      </c>
      <c r="T517" s="53" t="str">
        <f>IF(ISBLANK('Prediction Log'!$N517),"",IF('Prediction Log'!$M517='Prediction Log'!$H517, "Y", "N"))</f>
        <v/>
      </c>
      <c r="U517" s="53" t="str">
        <f>Table3[[#This Row],[Home Team Covered Market]]</f>
        <v/>
      </c>
      <c r="V517" s="53" t="str">
        <f>IF(ISBLANK('Prediction Log'!$N517), "",IF(AND('Prediction Log'!$T517="Y", 'Prediction Log'!$U517="Y"), "Y", "N"))</f>
        <v/>
      </c>
      <c r="W517" s="54" t="str">
        <f>IF(ISBLANK('Prediction Log'!$N517),"",IF('Prediction Log'!$M517='Prediction Log'!$I517, "Y", "N"))</f>
        <v/>
      </c>
      <c r="X517" s="54" t="str">
        <f>IF(ISBLANK('Prediction Log'!$N517), "", IF(Table3[[#This Row],[Home Team Covered Market]]=Games!H517, "Y", "N"))</f>
        <v/>
      </c>
      <c r="Y517" s="55" t="str">
        <f>IF(ISBLANK('Prediction Log'!$N517), "",IF('Prediction Log'!$J517='Prediction Log'!$M517, "Y", "N"))</f>
        <v/>
      </c>
      <c r="Z517" s="54" t="str">
        <f>IF(ISBLANK('Prediction Log'!$N517), "",IF('Prediction Log'!$I517&lt;&gt;'Prediction Log'!$M517, "N",IF(AND('Prediction Log'!$E517&gt;0, 'Prediction Log'!$P517&gt;'Prediction Log'!$E517, 'Prediction Log'!$I517='Prediction Log'!$C517), "Y", IF(AND('Prediction Log'!$E517&lt;0, 'Prediction Log'!$P517&lt;'Prediction Log'!$E517,'Prediction Log'!$I517='Prediction Log'!$B517 ), "Y", IF('Prediction Log'!$P517='Prediction Log'!$E517, "PUSH", "N")))))</f>
        <v/>
      </c>
      <c r="AA517" s="54" t="str">
        <f>IF(ISBLANK('Prediction Log'!$N517), "",IF(AND('Prediction Log'!$W517="Y", 'Prediction Log'!$X517="Y"), "Y", "N"))</f>
        <v/>
      </c>
      <c r="AB517" s="53" t="str">
        <f>IF(ISBLANK('Prediction Log'!$N517), "",IF('Prediction Log'!$D517&gt;0, 'Prediction Log'!$P517-'Prediction Log'!$D517, IF('Prediction Log'!$D517&lt;0, -'Prediction Log'!$P517+'Prediction Log'!$D517, "NA")))</f>
        <v/>
      </c>
      <c r="AC517" s="53" t="str">
        <f>IF(ISBLANK('Prediction Log'!$N517), "",ABS('Prediction Log'!$AB517))</f>
        <v/>
      </c>
      <c r="AD517" s="54" t="str">
        <f>IF(ISBLANK('Prediction Log'!$N517), "",IF('Prediction Log'!$E517&gt;0, 'Prediction Log'!$P517-'Prediction Log'!$E517, IF('Prediction Log'!$E517&lt;0, -'Prediction Log'!$P517+'Prediction Log'!$E517, "NA")))</f>
        <v/>
      </c>
      <c r="AE517" s="54" t="str">
        <f>IF(ISBLANK('Prediction Log'!$N517), "",ABS('Prediction Log'!$AD517))</f>
        <v/>
      </c>
    </row>
    <row r="518" spans="1:31" x14ac:dyDescent="0.45">
      <c r="A518" s="43" t="str">
        <f>IF(ISBLANK(Games!$B518), "",Games!A518)</f>
        <v/>
      </c>
      <c r="B518" s="43" t="str">
        <f>IF(ISBLANK(Games!$B518), "",Games!B518)</f>
        <v/>
      </c>
      <c r="C518" s="43" t="str">
        <f>IF(ISBLANK(Games!$B518), "",Games!C518)</f>
        <v/>
      </c>
      <c r="D518" s="44" t="str">
        <f>IF(ISBLANK(Games!$B518), "",Games!D518)</f>
        <v/>
      </c>
      <c r="E518" s="44" t="str">
        <f>IF(ISBLANK(Games!$B518), "",Games!E518)</f>
        <v/>
      </c>
      <c r="F518" s="45">
        <f>'Calc - Win Probability'!N518</f>
        <v>0</v>
      </c>
      <c r="G518" s="23" t="str">
        <f>Games!H518</f>
        <v/>
      </c>
      <c r="H518" s="46" t="str">
        <f>IF(ISBLANK(Games!B518), "", IF('Prediction Log'!$D518&lt;0, 'Prediction Log'!$B518, 'Prediction Log'!$C518))</f>
        <v/>
      </c>
      <c r="I518" s="47" t="str">
        <f>IF(ISBLANK(Games!$B518), "",Games!F518)</f>
        <v/>
      </c>
      <c r="J518" s="47" t="str">
        <f>IF('Prediction Log'!$F518&gt;0.5, 'Prediction Log'!$B518, IF('Prediction Log'!$F518&lt;0.5, 'Prediction Log'!$C518, "PICK"))</f>
        <v/>
      </c>
      <c r="K518" s="48" t="str">
        <f>IF(ISBLANK(Games!B518), "",IF('Prediction Log'!$J518='Prediction Log'!$B518, 'Prediction Log'!$F518, 1-'Prediction Log'!$F518))</f>
        <v/>
      </c>
      <c r="L518" s="49" t="str">
        <f>IF(ISBLANK(Games!$B518), "",Games!I518)</f>
        <v/>
      </c>
      <c r="M518" s="60" t="str">
        <f>IF(ISBLANK(Table3[[#This Row],[Home Final]]), "",IF(Table3[[#This Row],[Home Final]]&gt;Table3[[#This Row],[Away Final]],Table3[[#This Row],[Home]],Table3[[#This Row],[Away]]))</f>
        <v/>
      </c>
      <c r="N518" s="50"/>
      <c r="O518" s="50"/>
      <c r="P518" s="21" t="str">
        <f>IF(ISBLANK('Prediction Log'!$N518), "",'Prediction Log'!$O518-'Prediction Log'!$N518)</f>
        <v/>
      </c>
      <c r="Q518" s="51" t="str">
        <f>IF(ISBLANK('Prediction Log'!$N518), "",IF('Prediction Log'!$M518&lt;&gt;'Prediction Log'!$H518, "Y", IF(AND('Prediction Log'!$M518='Prediction Log'!$H518, ABS((-1*'Prediction Log'!$P518))&gt;ABS('Prediction Log'!$D518)), "Y", IF('Prediction Log'!$D518='Prediction Log'!$P518, "PUSH", "N"))))</f>
        <v/>
      </c>
      <c r="R518" s="52" t="str">
        <f>IF(ISBLANK('Prediction Log'!$N518), "",IF('Prediction Log'!$P518&lt;'Prediction Log'!$D518, "Y", IF('Prediction Log'!$P518='Prediction Log'!$D518, "PUSH", "N")))</f>
        <v/>
      </c>
      <c r="S518" s="52" t="str">
        <f>IF(ISBLANK('Prediction Log'!$N518), "",IF('Prediction Log'!$P518&lt;'Prediction Log'!$E518, "Y", IF('Prediction Log'!$P518='Prediction Log'!$E518, "PUSH", "N")))</f>
        <v/>
      </c>
      <c r="T518" s="53" t="str">
        <f>IF(ISBLANK('Prediction Log'!$N518),"",IF('Prediction Log'!$M518='Prediction Log'!$H518, "Y", "N"))</f>
        <v/>
      </c>
      <c r="U518" s="53" t="str">
        <f>Table3[[#This Row],[Home Team Covered Market]]</f>
        <v/>
      </c>
      <c r="V518" s="53" t="str">
        <f>IF(ISBLANK('Prediction Log'!$N518), "",IF(AND('Prediction Log'!$T518="Y", 'Prediction Log'!$U518="Y"), "Y", "N"))</f>
        <v/>
      </c>
      <c r="W518" s="54" t="str">
        <f>IF(ISBLANK('Prediction Log'!$N518),"",IF('Prediction Log'!$M518='Prediction Log'!$I518, "Y", "N"))</f>
        <v/>
      </c>
      <c r="X518" s="54" t="str">
        <f>IF(ISBLANK('Prediction Log'!$N518), "", IF(Table3[[#This Row],[Home Team Covered Market]]=Games!H518, "Y", "N"))</f>
        <v/>
      </c>
      <c r="Y518" s="55" t="str">
        <f>IF(ISBLANK('Prediction Log'!$N518), "",IF('Prediction Log'!$J518='Prediction Log'!$M518, "Y", "N"))</f>
        <v/>
      </c>
      <c r="Z518" s="54" t="str">
        <f>IF(ISBLANK('Prediction Log'!$N518), "",IF('Prediction Log'!$I518&lt;&gt;'Prediction Log'!$M518, "N",IF(AND('Prediction Log'!$E518&gt;0, 'Prediction Log'!$P518&gt;'Prediction Log'!$E518, 'Prediction Log'!$I518='Prediction Log'!$C518), "Y", IF(AND('Prediction Log'!$E518&lt;0, 'Prediction Log'!$P518&lt;'Prediction Log'!$E518,'Prediction Log'!$I518='Prediction Log'!$B518 ), "Y", IF('Prediction Log'!$P518='Prediction Log'!$E518, "PUSH", "N")))))</f>
        <v/>
      </c>
      <c r="AA518" s="54" t="str">
        <f>IF(ISBLANK('Prediction Log'!$N518), "",IF(AND('Prediction Log'!$W518="Y", 'Prediction Log'!$X518="Y"), "Y", "N"))</f>
        <v/>
      </c>
      <c r="AB518" s="53" t="str">
        <f>IF(ISBLANK('Prediction Log'!$N518), "",IF('Prediction Log'!$D518&gt;0, 'Prediction Log'!$P518-'Prediction Log'!$D518, IF('Prediction Log'!$D518&lt;0, -'Prediction Log'!$P518+'Prediction Log'!$D518, "NA")))</f>
        <v/>
      </c>
      <c r="AC518" s="53" t="str">
        <f>IF(ISBLANK('Prediction Log'!$N518), "",ABS('Prediction Log'!$AB518))</f>
        <v/>
      </c>
      <c r="AD518" s="54" t="str">
        <f>IF(ISBLANK('Prediction Log'!$N518), "",IF('Prediction Log'!$E518&gt;0, 'Prediction Log'!$P518-'Prediction Log'!$E518, IF('Prediction Log'!$E518&lt;0, -'Prediction Log'!$P518+'Prediction Log'!$E518, "NA")))</f>
        <v/>
      </c>
      <c r="AE518" s="54" t="str">
        <f>IF(ISBLANK('Prediction Log'!$N518), "",ABS('Prediction Log'!$AD518))</f>
        <v/>
      </c>
    </row>
    <row r="519" spans="1:31" x14ac:dyDescent="0.45">
      <c r="A519" s="56" t="str">
        <f>IF(ISBLANK(Games!$B519), "",Games!A519)</f>
        <v/>
      </c>
      <c r="B519" s="56" t="str">
        <f>IF(ISBLANK(Games!$B519), "",Games!B519)</f>
        <v/>
      </c>
      <c r="C519" s="56" t="str">
        <f>IF(ISBLANK(Games!$B519), "",Games!C519)</f>
        <v/>
      </c>
      <c r="D519" s="57" t="str">
        <f>IF(ISBLANK(Games!$B519), "",Games!D519)</f>
        <v/>
      </c>
      <c r="E519" s="57" t="str">
        <f>IF(ISBLANK(Games!$B519), "",Games!E519)</f>
        <v/>
      </c>
      <c r="F519" s="45">
        <f>'Calc - Win Probability'!N519</f>
        <v>0</v>
      </c>
      <c r="G519" s="23" t="str">
        <f>Games!H519</f>
        <v/>
      </c>
      <c r="H519" s="46" t="str">
        <f>IF(ISBLANK(Games!B519), "", IF('Prediction Log'!$D519&lt;0, 'Prediction Log'!$B519, 'Prediction Log'!$C519))</f>
        <v/>
      </c>
      <c r="I519" s="47" t="str">
        <f>IF(ISBLANK(Games!$B519), "",Games!F519)</f>
        <v/>
      </c>
      <c r="J519" s="47" t="str">
        <f>IF('Prediction Log'!$F519&gt;0.5, 'Prediction Log'!$B519, IF('Prediction Log'!$F519&lt;0.5, 'Prediction Log'!$C519, "PICK"))</f>
        <v/>
      </c>
      <c r="K519" s="48" t="str">
        <f>IF(ISBLANK(Games!B519), "",IF('Prediction Log'!$J519='Prediction Log'!$B519, 'Prediction Log'!$F519, 1-'Prediction Log'!$F519))</f>
        <v/>
      </c>
      <c r="L519" s="49" t="str">
        <f>IF(ISBLANK(Games!$B519), "",Games!I519)</f>
        <v/>
      </c>
      <c r="M519" s="60" t="str">
        <f>IF(ISBLANK(Table3[[#This Row],[Home Final]]), "",IF(Table3[[#This Row],[Home Final]]&gt;Table3[[#This Row],[Away Final]],Table3[[#This Row],[Home]],Table3[[#This Row],[Away]]))</f>
        <v/>
      </c>
      <c r="N519" s="50"/>
      <c r="O519" s="50"/>
      <c r="P519" s="21" t="str">
        <f>IF(ISBLANK('Prediction Log'!$N519), "",'Prediction Log'!$O519-'Prediction Log'!$N519)</f>
        <v/>
      </c>
      <c r="Q519" s="51" t="str">
        <f>IF(ISBLANK('Prediction Log'!$N519), "",IF('Prediction Log'!$M519&lt;&gt;'Prediction Log'!$H519, "Y", IF(AND('Prediction Log'!$M519='Prediction Log'!$H519, ABS((-1*'Prediction Log'!$P519))&gt;ABS('Prediction Log'!$D519)), "Y", IF('Prediction Log'!$D519='Prediction Log'!$P519, "PUSH", "N"))))</f>
        <v/>
      </c>
      <c r="R519" s="52" t="str">
        <f>IF(ISBLANK('Prediction Log'!$N519), "",IF('Prediction Log'!$P519&lt;'Prediction Log'!$D519, "Y", IF('Prediction Log'!$P519='Prediction Log'!$D519, "PUSH", "N")))</f>
        <v/>
      </c>
      <c r="S519" s="52" t="str">
        <f>IF(ISBLANK('Prediction Log'!$N519), "",IF('Prediction Log'!$P519&lt;'Prediction Log'!$E519, "Y", IF('Prediction Log'!$P519='Prediction Log'!$E519, "PUSH", "N")))</f>
        <v/>
      </c>
      <c r="T519" s="53" t="str">
        <f>IF(ISBLANK('Prediction Log'!$N519),"",IF('Prediction Log'!$M519='Prediction Log'!$H519, "Y", "N"))</f>
        <v/>
      </c>
      <c r="U519" s="53" t="str">
        <f>Table3[[#This Row],[Home Team Covered Market]]</f>
        <v/>
      </c>
      <c r="V519" s="53" t="str">
        <f>IF(ISBLANK('Prediction Log'!$N519), "",IF(AND('Prediction Log'!$T519="Y", 'Prediction Log'!$U519="Y"), "Y", "N"))</f>
        <v/>
      </c>
      <c r="W519" s="54" t="str">
        <f>IF(ISBLANK('Prediction Log'!$N519),"",IF('Prediction Log'!$M519='Prediction Log'!$I519, "Y", "N"))</f>
        <v/>
      </c>
      <c r="X519" s="54" t="str">
        <f>IF(ISBLANK('Prediction Log'!$N519), "", IF(Table3[[#This Row],[Home Team Covered Market]]=Games!H519, "Y", "N"))</f>
        <v/>
      </c>
      <c r="Y519" s="55" t="str">
        <f>IF(ISBLANK('Prediction Log'!$N519), "",IF('Prediction Log'!$J519='Prediction Log'!$M519, "Y", "N"))</f>
        <v/>
      </c>
      <c r="Z519" s="54" t="str">
        <f>IF(ISBLANK('Prediction Log'!$N519), "",IF('Prediction Log'!$I519&lt;&gt;'Prediction Log'!$M519, "N",IF(AND('Prediction Log'!$E519&gt;0, 'Prediction Log'!$P519&gt;'Prediction Log'!$E519, 'Prediction Log'!$I519='Prediction Log'!$C519), "Y", IF(AND('Prediction Log'!$E519&lt;0, 'Prediction Log'!$P519&lt;'Prediction Log'!$E519,'Prediction Log'!$I519='Prediction Log'!$B519 ), "Y", IF('Prediction Log'!$P519='Prediction Log'!$E519, "PUSH", "N")))))</f>
        <v/>
      </c>
      <c r="AA519" s="54" t="str">
        <f>IF(ISBLANK('Prediction Log'!$N519), "",IF(AND('Prediction Log'!$W519="Y", 'Prediction Log'!$X519="Y"), "Y", "N"))</f>
        <v/>
      </c>
      <c r="AB519" s="53" t="str">
        <f>IF(ISBLANK('Prediction Log'!$N519), "",IF('Prediction Log'!$D519&gt;0, 'Prediction Log'!$P519-'Prediction Log'!$D519, IF('Prediction Log'!$D519&lt;0, -'Prediction Log'!$P519+'Prediction Log'!$D519, "NA")))</f>
        <v/>
      </c>
      <c r="AC519" s="53" t="str">
        <f>IF(ISBLANK('Prediction Log'!$N519), "",ABS('Prediction Log'!$AB519))</f>
        <v/>
      </c>
      <c r="AD519" s="54" t="str">
        <f>IF(ISBLANK('Prediction Log'!$N519), "",IF('Prediction Log'!$E519&gt;0, 'Prediction Log'!$P519-'Prediction Log'!$E519, IF('Prediction Log'!$E519&lt;0, -'Prediction Log'!$P519+'Prediction Log'!$E519, "NA")))</f>
        <v/>
      </c>
      <c r="AE519" s="54" t="str">
        <f>IF(ISBLANK('Prediction Log'!$N519), "",ABS('Prediction Log'!$AD519))</f>
        <v/>
      </c>
    </row>
    <row r="520" spans="1:31" x14ac:dyDescent="0.45">
      <c r="A520" s="43" t="str">
        <f>IF(ISBLANK(Games!$B520), "",Games!A520)</f>
        <v/>
      </c>
      <c r="B520" s="43" t="str">
        <f>IF(ISBLANK(Games!$B520), "",Games!B520)</f>
        <v/>
      </c>
      <c r="C520" s="43" t="str">
        <f>IF(ISBLANK(Games!$B520), "",Games!C520)</f>
        <v/>
      </c>
      <c r="D520" s="44" t="str">
        <f>IF(ISBLANK(Games!$B520), "",Games!D520)</f>
        <v/>
      </c>
      <c r="E520" s="44" t="str">
        <f>IF(ISBLANK(Games!$B520), "",Games!E520)</f>
        <v/>
      </c>
      <c r="F520" s="45">
        <f>'Calc - Win Probability'!N520</f>
        <v>0</v>
      </c>
      <c r="G520" s="23" t="str">
        <f>Games!H520</f>
        <v/>
      </c>
      <c r="H520" s="46" t="str">
        <f>IF(ISBLANK(Games!B520), "", IF('Prediction Log'!$D520&lt;0, 'Prediction Log'!$B520, 'Prediction Log'!$C520))</f>
        <v/>
      </c>
      <c r="I520" s="47" t="str">
        <f>IF(ISBLANK(Games!$B520), "",Games!F520)</f>
        <v/>
      </c>
      <c r="J520" s="47" t="str">
        <f>IF('Prediction Log'!$F520&gt;0.5, 'Prediction Log'!$B520, IF('Prediction Log'!$F520&lt;0.5, 'Prediction Log'!$C520, "PICK"))</f>
        <v/>
      </c>
      <c r="K520" s="48" t="str">
        <f>IF(ISBLANK(Games!B520), "",IF('Prediction Log'!$J520='Prediction Log'!$B520, 'Prediction Log'!$F520, 1-'Prediction Log'!$F520))</f>
        <v/>
      </c>
      <c r="L520" s="49" t="str">
        <f>IF(ISBLANK(Games!$B520), "",Games!I520)</f>
        <v/>
      </c>
      <c r="M520" s="60" t="str">
        <f>IF(ISBLANK(Table3[[#This Row],[Home Final]]), "",IF(Table3[[#This Row],[Home Final]]&gt;Table3[[#This Row],[Away Final]],Table3[[#This Row],[Home]],Table3[[#This Row],[Away]]))</f>
        <v/>
      </c>
      <c r="N520" s="50"/>
      <c r="O520" s="50"/>
      <c r="P520" s="21" t="str">
        <f>IF(ISBLANK('Prediction Log'!$N520), "",'Prediction Log'!$O520-'Prediction Log'!$N520)</f>
        <v/>
      </c>
      <c r="Q520" s="51" t="str">
        <f>IF(ISBLANK('Prediction Log'!$N520), "",IF('Prediction Log'!$M520&lt;&gt;'Prediction Log'!$H520, "Y", IF(AND('Prediction Log'!$M520='Prediction Log'!$H520, ABS((-1*'Prediction Log'!$P520))&gt;ABS('Prediction Log'!$D520)), "Y", IF('Prediction Log'!$D520='Prediction Log'!$P520, "PUSH", "N"))))</f>
        <v/>
      </c>
      <c r="R520" s="52" t="str">
        <f>IF(ISBLANK('Prediction Log'!$N520), "",IF('Prediction Log'!$P520&lt;'Prediction Log'!$D520, "Y", IF('Prediction Log'!$P520='Prediction Log'!$D520, "PUSH", "N")))</f>
        <v/>
      </c>
      <c r="S520" s="52" t="str">
        <f>IF(ISBLANK('Prediction Log'!$N520), "",IF('Prediction Log'!$P520&lt;'Prediction Log'!$E520, "Y", IF('Prediction Log'!$P520='Prediction Log'!$E520, "PUSH", "N")))</f>
        <v/>
      </c>
      <c r="T520" s="53" t="str">
        <f>IF(ISBLANK('Prediction Log'!$N520),"",IF('Prediction Log'!$M520='Prediction Log'!$H520, "Y", "N"))</f>
        <v/>
      </c>
      <c r="U520" s="53" t="str">
        <f>Table3[[#This Row],[Home Team Covered Market]]</f>
        <v/>
      </c>
      <c r="V520" s="53" t="str">
        <f>IF(ISBLANK('Prediction Log'!$N520), "",IF(AND('Prediction Log'!$T520="Y", 'Prediction Log'!$U520="Y"), "Y", "N"))</f>
        <v/>
      </c>
      <c r="W520" s="54" t="str">
        <f>IF(ISBLANK('Prediction Log'!$N520),"",IF('Prediction Log'!$M520='Prediction Log'!$I520, "Y", "N"))</f>
        <v/>
      </c>
      <c r="X520" s="54" t="str">
        <f>IF(ISBLANK('Prediction Log'!$N520), "", IF(Table3[[#This Row],[Home Team Covered Market]]=Games!H520, "Y", "N"))</f>
        <v/>
      </c>
      <c r="Y520" s="55" t="str">
        <f>IF(ISBLANK('Prediction Log'!$N520), "",IF('Prediction Log'!$J520='Prediction Log'!$M520, "Y", "N"))</f>
        <v/>
      </c>
      <c r="Z520" s="54" t="str">
        <f>IF(ISBLANK('Prediction Log'!$N520), "",IF('Prediction Log'!$I520&lt;&gt;'Prediction Log'!$M520, "N",IF(AND('Prediction Log'!$E520&gt;0, 'Prediction Log'!$P520&gt;'Prediction Log'!$E520, 'Prediction Log'!$I520='Prediction Log'!$C520), "Y", IF(AND('Prediction Log'!$E520&lt;0, 'Prediction Log'!$P520&lt;'Prediction Log'!$E520,'Prediction Log'!$I520='Prediction Log'!$B520 ), "Y", IF('Prediction Log'!$P520='Prediction Log'!$E520, "PUSH", "N")))))</f>
        <v/>
      </c>
      <c r="AA520" s="54" t="str">
        <f>IF(ISBLANK('Prediction Log'!$N520), "",IF(AND('Prediction Log'!$W520="Y", 'Prediction Log'!$X520="Y"), "Y", "N"))</f>
        <v/>
      </c>
      <c r="AB520" s="53" t="str">
        <f>IF(ISBLANK('Prediction Log'!$N520), "",IF('Prediction Log'!$D520&gt;0, 'Prediction Log'!$P520-'Prediction Log'!$D520, IF('Prediction Log'!$D520&lt;0, -'Prediction Log'!$P520+'Prediction Log'!$D520, "NA")))</f>
        <v/>
      </c>
      <c r="AC520" s="53" t="str">
        <f>IF(ISBLANK('Prediction Log'!$N520), "",ABS('Prediction Log'!$AB520))</f>
        <v/>
      </c>
      <c r="AD520" s="54" t="str">
        <f>IF(ISBLANK('Prediction Log'!$N520), "",IF('Prediction Log'!$E520&gt;0, 'Prediction Log'!$P520-'Prediction Log'!$E520, IF('Prediction Log'!$E520&lt;0, -'Prediction Log'!$P520+'Prediction Log'!$E520, "NA")))</f>
        <v/>
      </c>
      <c r="AE520" s="54" t="str">
        <f>IF(ISBLANK('Prediction Log'!$N520), "",ABS('Prediction Log'!$AD520))</f>
        <v/>
      </c>
    </row>
    <row r="521" spans="1:31" x14ac:dyDescent="0.45">
      <c r="A521" s="56" t="str">
        <f>IF(ISBLANK(Games!$B521), "",Games!A521)</f>
        <v/>
      </c>
      <c r="B521" s="56" t="str">
        <f>IF(ISBLANK(Games!$B521), "",Games!B521)</f>
        <v/>
      </c>
      <c r="C521" s="56" t="str">
        <f>IF(ISBLANK(Games!$B521), "",Games!C521)</f>
        <v/>
      </c>
      <c r="D521" s="57" t="str">
        <f>IF(ISBLANK(Games!$B521), "",Games!D521)</f>
        <v/>
      </c>
      <c r="E521" s="57" t="str">
        <f>IF(ISBLANK(Games!$B521), "",Games!E521)</f>
        <v/>
      </c>
      <c r="F521" s="45">
        <f>'Calc - Win Probability'!N521</f>
        <v>0</v>
      </c>
      <c r="G521" s="23" t="str">
        <f>Games!H521</f>
        <v/>
      </c>
      <c r="H521" s="46" t="str">
        <f>IF(ISBLANK(Games!B521), "", IF('Prediction Log'!$D521&lt;0, 'Prediction Log'!$B521, 'Prediction Log'!$C521))</f>
        <v/>
      </c>
      <c r="I521" s="47" t="str">
        <f>IF(ISBLANK(Games!$B521), "",Games!F521)</f>
        <v/>
      </c>
      <c r="J521" s="47" t="str">
        <f>IF('Prediction Log'!$F521&gt;0.5, 'Prediction Log'!$B521, IF('Prediction Log'!$F521&lt;0.5, 'Prediction Log'!$C521, "PICK"))</f>
        <v/>
      </c>
      <c r="K521" s="48" t="str">
        <f>IF(ISBLANK(Games!B521), "",IF('Prediction Log'!$J521='Prediction Log'!$B521, 'Prediction Log'!$F521, 1-'Prediction Log'!$F521))</f>
        <v/>
      </c>
      <c r="L521" s="49" t="str">
        <f>IF(ISBLANK(Games!$B521), "",Games!I521)</f>
        <v/>
      </c>
      <c r="M521" s="60" t="str">
        <f>IF(ISBLANK(Table3[[#This Row],[Home Final]]), "",IF(Table3[[#This Row],[Home Final]]&gt;Table3[[#This Row],[Away Final]],Table3[[#This Row],[Home]],Table3[[#This Row],[Away]]))</f>
        <v/>
      </c>
      <c r="N521" s="50"/>
      <c r="O521" s="50"/>
      <c r="P521" s="21" t="str">
        <f>IF(ISBLANK('Prediction Log'!$N521), "",'Prediction Log'!$O521-'Prediction Log'!$N521)</f>
        <v/>
      </c>
      <c r="Q521" s="51" t="str">
        <f>IF(ISBLANK('Prediction Log'!$N521), "",IF('Prediction Log'!$M521&lt;&gt;'Prediction Log'!$H521, "Y", IF(AND('Prediction Log'!$M521='Prediction Log'!$H521, ABS((-1*'Prediction Log'!$P521))&gt;ABS('Prediction Log'!$D521)), "Y", IF('Prediction Log'!$D521='Prediction Log'!$P521, "PUSH", "N"))))</f>
        <v/>
      </c>
      <c r="R521" s="52" t="str">
        <f>IF(ISBLANK('Prediction Log'!$N521), "",IF('Prediction Log'!$P521&lt;'Prediction Log'!$D521, "Y", IF('Prediction Log'!$P521='Prediction Log'!$D521, "PUSH", "N")))</f>
        <v/>
      </c>
      <c r="S521" s="52" t="str">
        <f>IF(ISBLANK('Prediction Log'!$N521), "",IF('Prediction Log'!$P521&lt;'Prediction Log'!$E521, "Y", IF('Prediction Log'!$P521='Prediction Log'!$E521, "PUSH", "N")))</f>
        <v/>
      </c>
      <c r="T521" s="53" t="str">
        <f>IF(ISBLANK('Prediction Log'!$N521),"",IF('Prediction Log'!$M521='Prediction Log'!$H521, "Y", "N"))</f>
        <v/>
      </c>
      <c r="U521" s="53" t="str">
        <f>Table3[[#This Row],[Home Team Covered Market]]</f>
        <v/>
      </c>
      <c r="V521" s="53" t="str">
        <f>IF(ISBLANK('Prediction Log'!$N521), "",IF(AND('Prediction Log'!$T521="Y", 'Prediction Log'!$U521="Y"), "Y", "N"))</f>
        <v/>
      </c>
      <c r="W521" s="54" t="str">
        <f>IF(ISBLANK('Prediction Log'!$N521),"",IF('Prediction Log'!$M521='Prediction Log'!$I521, "Y", "N"))</f>
        <v/>
      </c>
      <c r="X521" s="54" t="str">
        <f>IF(ISBLANK('Prediction Log'!$N521), "", IF(Table3[[#This Row],[Home Team Covered Market]]=Games!H521, "Y", "N"))</f>
        <v/>
      </c>
      <c r="Y521" s="55" t="str">
        <f>IF(ISBLANK('Prediction Log'!$N521), "",IF('Prediction Log'!$J521='Prediction Log'!$M521, "Y", "N"))</f>
        <v/>
      </c>
      <c r="Z521" s="54" t="str">
        <f>IF(ISBLANK('Prediction Log'!$N521), "",IF('Prediction Log'!$I521&lt;&gt;'Prediction Log'!$M521, "N",IF(AND('Prediction Log'!$E521&gt;0, 'Prediction Log'!$P521&gt;'Prediction Log'!$E521, 'Prediction Log'!$I521='Prediction Log'!$C521), "Y", IF(AND('Prediction Log'!$E521&lt;0, 'Prediction Log'!$P521&lt;'Prediction Log'!$E521,'Prediction Log'!$I521='Prediction Log'!$B521 ), "Y", IF('Prediction Log'!$P521='Prediction Log'!$E521, "PUSH", "N")))))</f>
        <v/>
      </c>
      <c r="AA521" s="54" t="str">
        <f>IF(ISBLANK('Prediction Log'!$N521), "",IF(AND('Prediction Log'!$W521="Y", 'Prediction Log'!$X521="Y"), "Y", "N"))</f>
        <v/>
      </c>
      <c r="AB521" s="53" t="str">
        <f>IF(ISBLANK('Prediction Log'!$N521), "",IF('Prediction Log'!$D521&gt;0, 'Prediction Log'!$P521-'Prediction Log'!$D521, IF('Prediction Log'!$D521&lt;0, -'Prediction Log'!$P521+'Prediction Log'!$D521, "NA")))</f>
        <v/>
      </c>
      <c r="AC521" s="53" t="str">
        <f>IF(ISBLANK('Prediction Log'!$N521), "",ABS('Prediction Log'!$AB521))</f>
        <v/>
      </c>
      <c r="AD521" s="54" t="str">
        <f>IF(ISBLANK('Prediction Log'!$N521), "",IF('Prediction Log'!$E521&gt;0, 'Prediction Log'!$P521-'Prediction Log'!$E521, IF('Prediction Log'!$E521&lt;0, -'Prediction Log'!$P521+'Prediction Log'!$E521, "NA")))</f>
        <v/>
      </c>
      <c r="AE521" s="54" t="str">
        <f>IF(ISBLANK('Prediction Log'!$N521), "",ABS('Prediction Log'!$AD521))</f>
        <v/>
      </c>
    </row>
    <row r="522" spans="1:31" x14ac:dyDescent="0.45">
      <c r="A522" s="43" t="str">
        <f>IF(ISBLANK(Games!$B522), "",Games!A522)</f>
        <v/>
      </c>
      <c r="B522" s="43" t="str">
        <f>IF(ISBLANK(Games!$B522), "",Games!B522)</f>
        <v/>
      </c>
      <c r="C522" s="43" t="str">
        <f>IF(ISBLANK(Games!$B522), "",Games!C522)</f>
        <v/>
      </c>
      <c r="D522" s="44" t="str">
        <f>IF(ISBLANK(Games!$B522), "",Games!D522)</f>
        <v/>
      </c>
      <c r="E522" s="44" t="str">
        <f>IF(ISBLANK(Games!$B522), "",Games!E522)</f>
        <v/>
      </c>
      <c r="F522" s="45">
        <f>'Calc - Win Probability'!N522</f>
        <v>0</v>
      </c>
      <c r="G522" s="23" t="str">
        <f>Games!H522</f>
        <v/>
      </c>
      <c r="H522" s="46" t="str">
        <f>IF(ISBLANK(Games!B522), "", IF('Prediction Log'!$D522&lt;0, 'Prediction Log'!$B522, 'Prediction Log'!$C522))</f>
        <v/>
      </c>
      <c r="I522" s="47" t="str">
        <f>IF(ISBLANK(Games!$B522), "",Games!F522)</f>
        <v/>
      </c>
      <c r="J522" s="47" t="str">
        <f>IF('Prediction Log'!$F522&gt;0.5, 'Prediction Log'!$B522, IF('Prediction Log'!$F522&lt;0.5, 'Prediction Log'!$C522, "PICK"))</f>
        <v/>
      </c>
      <c r="K522" s="48" t="str">
        <f>IF(ISBLANK(Games!B522), "",IF('Prediction Log'!$J522='Prediction Log'!$B522, 'Prediction Log'!$F522, 1-'Prediction Log'!$F522))</f>
        <v/>
      </c>
      <c r="L522" s="49" t="str">
        <f>IF(ISBLANK(Games!$B522), "",Games!I522)</f>
        <v/>
      </c>
      <c r="M522" s="60" t="str">
        <f>IF(ISBLANK(Table3[[#This Row],[Home Final]]), "",IF(Table3[[#This Row],[Home Final]]&gt;Table3[[#This Row],[Away Final]],Table3[[#This Row],[Home]],Table3[[#This Row],[Away]]))</f>
        <v/>
      </c>
      <c r="N522" s="50"/>
      <c r="O522" s="50"/>
      <c r="P522" s="21" t="str">
        <f>IF(ISBLANK('Prediction Log'!$N522), "",'Prediction Log'!$O522-'Prediction Log'!$N522)</f>
        <v/>
      </c>
      <c r="Q522" s="51" t="str">
        <f>IF(ISBLANK('Prediction Log'!$N522), "",IF('Prediction Log'!$M522&lt;&gt;'Prediction Log'!$H522, "Y", IF(AND('Prediction Log'!$M522='Prediction Log'!$H522, ABS((-1*'Prediction Log'!$P522))&gt;ABS('Prediction Log'!$D522)), "Y", IF('Prediction Log'!$D522='Prediction Log'!$P522, "PUSH", "N"))))</f>
        <v/>
      </c>
      <c r="R522" s="52" t="str">
        <f>IF(ISBLANK('Prediction Log'!$N522), "",IF('Prediction Log'!$P522&lt;'Prediction Log'!$D522, "Y", IF('Prediction Log'!$P522='Prediction Log'!$D522, "PUSH", "N")))</f>
        <v/>
      </c>
      <c r="S522" s="52" t="str">
        <f>IF(ISBLANK('Prediction Log'!$N522), "",IF('Prediction Log'!$P522&lt;'Prediction Log'!$E522, "Y", IF('Prediction Log'!$P522='Prediction Log'!$E522, "PUSH", "N")))</f>
        <v/>
      </c>
      <c r="T522" s="53" t="str">
        <f>IF(ISBLANK('Prediction Log'!$N522),"",IF('Prediction Log'!$M522='Prediction Log'!$H522, "Y", "N"))</f>
        <v/>
      </c>
      <c r="U522" s="53" t="str">
        <f>Table3[[#This Row],[Home Team Covered Market]]</f>
        <v/>
      </c>
      <c r="V522" s="53" t="str">
        <f>IF(ISBLANK('Prediction Log'!$N522), "",IF(AND('Prediction Log'!$T522="Y", 'Prediction Log'!$U522="Y"), "Y", "N"))</f>
        <v/>
      </c>
      <c r="W522" s="54" t="str">
        <f>IF(ISBLANK('Prediction Log'!$N522),"",IF('Prediction Log'!$M522='Prediction Log'!$I522, "Y", "N"))</f>
        <v/>
      </c>
      <c r="X522" s="54" t="str">
        <f>IF(ISBLANK('Prediction Log'!$N522), "", IF(Table3[[#This Row],[Home Team Covered Market]]=Games!H522, "Y", "N"))</f>
        <v/>
      </c>
      <c r="Y522" s="55" t="str">
        <f>IF(ISBLANK('Prediction Log'!$N522), "",IF('Prediction Log'!$J522='Prediction Log'!$M522, "Y", "N"))</f>
        <v/>
      </c>
      <c r="Z522" s="54" t="str">
        <f>IF(ISBLANK('Prediction Log'!$N522), "",IF('Prediction Log'!$I522&lt;&gt;'Prediction Log'!$M522, "N",IF(AND('Prediction Log'!$E522&gt;0, 'Prediction Log'!$P522&gt;'Prediction Log'!$E522, 'Prediction Log'!$I522='Prediction Log'!$C522), "Y", IF(AND('Prediction Log'!$E522&lt;0, 'Prediction Log'!$P522&lt;'Prediction Log'!$E522,'Prediction Log'!$I522='Prediction Log'!$B522 ), "Y", IF('Prediction Log'!$P522='Prediction Log'!$E522, "PUSH", "N")))))</f>
        <v/>
      </c>
      <c r="AA522" s="54" t="str">
        <f>IF(ISBLANK('Prediction Log'!$N522), "",IF(AND('Prediction Log'!$W522="Y", 'Prediction Log'!$X522="Y"), "Y", "N"))</f>
        <v/>
      </c>
      <c r="AB522" s="53" t="str">
        <f>IF(ISBLANK('Prediction Log'!$N522), "",IF('Prediction Log'!$D522&gt;0, 'Prediction Log'!$P522-'Prediction Log'!$D522, IF('Prediction Log'!$D522&lt;0, -'Prediction Log'!$P522+'Prediction Log'!$D522, "NA")))</f>
        <v/>
      </c>
      <c r="AC522" s="53" t="str">
        <f>IF(ISBLANK('Prediction Log'!$N522), "",ABS('Prediction Log'!$AB522))</f>
        <v/>
      </c>
      <c r="AD522" s="54" t="str">
        <f>IF(ISBLANK('Prediction Log'!$N522), "",IF('Prediction Log'!$E522&gt;0, 'Prediction Log'!$P522-'Prediction Log'!$E522, IF('Prediction Log'!$E522&lt;0, -'Prediction Log'!$P522+'Prediction Log'!$E522, "NA")))</f>
        <v/>
      </c>
      <c r="AE522" s="54" t="str">
        <f>IF(ISBLANK('Prediction Log'!$N522), "",ABS('Prediction Log'!$AD522))</f>
        <v/>
      </c>
    </row>
    <row r="523" spans="1:31" x14ac:dyDescent="0.45">
      <c r="A523" s="56" t="str">
        <f>IF(ISBLANK(Games!$B523), "",Games!A523)</f>
        <v/>
      </c>
      <c r="B523" s="56" t="str">
        <f>IF(ISBLANK(Games!$B523), "",Games!B523)</f>
        <v/>
      </c>
      <c r="C523" s="56" t="str">
        <f>IF(ISBLANK(Games!$B523), "",Games!C523)</f>
        <v/>
      </c>
      <c r="D523" s="57" t="str">
        <f>IF(ISBLANK(Games!$B523), "",Games!D523)</f>
        <v/>
      </c>
      <c r="E523" s="57" t="str">
        <f>IF(ISBLANK(Games!$B523), "",Games!E523)</f>
        <v/>
      </c>
      <c r="F523" s="45">
        <f>'Calc - Win Probability'!N523</f>
        <v>0</v>
      </c>
      <c r="G523" s="23" t="str">
        <f>Games!H523</f>
        <v/>
      </c>
      <c r="H523" s="46" t="str">
        <f>IF(ISBLANK(Games!B523), "", IF('Prediction Log'!$D523&lt;0, 'Prediction Log'!$B523, 'Prediction Log'!$C523))</f>
        <v/>
      </c>
      <c r="I523" s="47" t="str">
        <f>IF(ISBLANK(Games!$B523), "",Games!F523)</f>
        <v/>
      </c>
      <c r="J523" s="47" t="str">
        <f>IF('Prediction Log'!$F523&gt;0.5, 'Prediction Log'!$B523, IF('Prediction Log'!$F523&lt;0.5, 'Prediction Log'!$C523, "PICK"))</f>
        <v/>
      </c>
      <c r="K523" s="48" t="str">
        <f>IF(ISBLANK(Games!B523), "",IF('Prediction Log'!$J523='Prediction Log'!$B523, 'Prediction Log'!$F523, 1-'Prediction Log'!$F523))</f>
        <v/>
      </c>
      <c r="L523" s="49" t="str">
        <f>IF(ISBLANK(Games!$B523), "",Games!I523)</f>
        <v/>
      </c>
      <c r="M523" s="60" t="str">
        <f>IF(ISBLANK(Table3[[#This Row],[Home Final]]), "",IF(Table3[[#This Row],[Home Final]]&gt;Table3[[#This Row],[Away Final]],Table3[[#This Row],[Home]],Table3[[#This Row],[Away]]))</f>
        <v/>
      </c>
      <c r="N523" s="50"/>
      <c r="O523" s="50"/>
      <c r="P523" s="21" t="str">
        <f>IF(ISBLANK('Prediction Log'!$N523), "",'Prediction Log'!$O523-'Prediction Log'!$N523)</f>
        <v/>
      </c>
      <c r="Q523" s="51" t="str">
        <f>IF(ISBLANK('Prediction Log'!$N523), "",IF('Prediction Log'!$M523&lt;&gt;'Prediction Log'!$H523, "Y", IF(AND('Prediction Log'!$M523='Prediction Log'!$H523, ABS((-1*'Prediction Log'!$P523))&gt;ABS('Prediction Log'!$D523)), "Y", IF('Prediction Log'!$D523='Prediction Log'!$P523, "PUSH", "N"))))</f>
        <v/>
      </c>
      <c r="R523" s="52" t="str">
        <f>IF(ISBLANK('Prediction Log'!$N523), "",IF('Prediction Log'!$P523&lt;'Prediction Log'!$D523, "Y", IF('Prediction Log'!$P523='Prediction Log'!$D523, "PUSH", "N")))</f>
        <v/>
      </c>
      <c r="S523" s="52" t="str">
        <f>IF(ISBLANK('Prediction Log'!$N523), "",IF('Prediction Log'!$P523&lt;'Prediction Log'!$E523, "Y", IF('Prediction Log'!$P523='Prediction Log'!$E523, "PUSH", "N")))</f>
        <v/>
      </c>
      <c r="T523" s="53" t="str">
        <f>IF(ISBLANK('Prediction Log'!$N523),"",IF('Prediction Log'!$M523='Prediction Log'!$H523, "Y", "N"))</f>
        <v/>
      </c>
      <c r="U523" s="53" t="str">
        <f>Table3[[#This Row],[Home Team Covered Market]]</f>
        <v/>
      </c>
      <c r="V523" s="53" t="str">
        <f>IF(ISBLANK('Prediction Log'!$N523), "",IF(AND('Prediction Log'!$T523="Y", 'Prediction Log'!$U523="Y"), "Y", "N"))</f>
        <v/>
      </c>
      <c r="W523" s="54" t="str">
        <f>IF(ISBLANK('Prediction Log'!$N523),"",IF('Prediction Log'!$M523='Prediction Log'!$I523, "Y", "N"))</f>
        <v/>
      </c>
      <c r="X523" s="54" t="str">
        <f>IF(ISBLANK('Prediction Log'!$N523), "", IF(Table3[[#This Row],[Home Team Covered Market]]=Games!H523, "Y", "N"))</f>
        <v/>
      </c>
      <c r="Y523" s="55" t="str">
        <f>IF(ISBLANK('Prediction Log'!$N523), "",IF('Prediction Log'!$J523='Prediction Log'!$M523, "Y", "N"))</f>
        <v/>
      </c>
      <c r="Z523" s="54" t="str">
        <f>IF(ISBLANK('Prediction Log'!$N523), "",IF('Prediction Log'!$I523&lt;&gt;'Prediction Log'!$M523, "N",IF(AND('Prediction Log'!$E523&gt;0, 'Prediction Log'!$P523&gt;'Prediction Log'!$E523, 'Prediction Log'!$I523='Prediction Log'!$C523), "Y", IF(AND('Prediction Log'!$E523&lt;0, 'Prediction Log'!$P523&lt;'Prediction Log'!$E523,'Prediction Log'!$I523='Prediction Log'!$B523 ), "Y", IF('Prediction Log'!$P523='Prediction Log'!$E523, "PUSH", "N")))))</f>
        <v/>
      </c>
      <c r="AA523" s="54" t="str">
        <f>IF(ISBLANK('Prediction Log'!$N523), "",IF(AND('Prediction Log'!$W523="Y", 'Prediction Log'!$X523="Y"), "Y", "N"))</f>
        <v/>
      </c>
      <c r="AB523" s="53" t="str">
        <f>IF(ISBLANK('Prediction Log'!$N523), "",IF('Prediction Log'!$D523&gt;0, 'Prediction Log'!$P523-'Prediction Log'!$D523, IF('Prediction Log'!$D523&lt;0, -'Prediction Log'!$P523+'Prediction Log'!$D523, "NA")))</f>
        <v/>
      </c>
      <c r="AC523" s="53" t="str">
        <f>IF(ISBLANK('Prediction Log'!$N523), "",ABS('Prediction Log'!$AB523))</f>
        <v/>
      </c>
      <c r="AD523" s="54" t="str">
        <f>IF(ISBLANK('Prediction Log'!$N523), "",IF('Prediction Log'!$E523&gt;0, 'Prediction Log'!$P523-'Prediction Log'!$E523, IF('Prediction Log'!$E523&lt;0, -'Prediction Log'!$P523+'Prediction Log'!$E523, "NA")))</f>
        <v/>
      </c>
      <c r="AE523" s="54" t="str">
        <f>IF(ISBLANK('Prediction Log'!$N523), "",ABS('Prediction Log'!$AD523))</f>
        <v/>
      </c>
    </row>
    <row r="524" spans="1:31" x14ac:dyDescent="0.45">
      <c r="A524" s="43" t="str">
        <f>IF(ISBLANK(Games!$B524), "",Games!A524)</f>
        <v/>
      </c>
      <c r="B524" s="43" t="str">
        <f>IF(ISBLANK(Games!$B524), "",Games!B524)</f>
        <v/>
      </c>
      <c r="C524" s="43" t="str">
        <f>IF(ISBLANK(Games!$B524), "",Games!C524)</f>
        <v/>
      </c>
      <c r="D524" s="44" t="str">
        <f>IF(ISBLANK(Games!$B524), "",Games!D524)</f>
        <v/>
      </c>
      <c r="E524" s="44" t="str">
        <f>IF(ISBLANK(Games!$B524), "",Games!E524)</f>
        <v/>
      </c>
      <c r="F524" s="45">
        <f>'Calc - Win Probability'!N524</f>
        <v>0</v>
      </c>
      <c r="G524" s="23" t="str">
        <f>Games!H524</f>
        <v/>
      </c>
      <c r="H524" s="46" t="str">
        <f>IF(ISBLANK(Games!B524), "", IF('Prediction Log'!$D524&lt;0, 'Prediction Log'!$B524, 'Prediction Log'!$C524))</f>
        <v/>
      </c>
      <c r="I524" s="47" t="str">
        <f>IF(ISBLANK(Games!$B524), "",Games!F524)</f>
        <v/>
      </c>
      <c r="J524" s="47" t="str">
        <f>IF('Prediction Log'!$F524&gt;0.5, 'Prediction Log'!$B524, IF('Prediction Log'!$F524&lt;0.5, 'Prediction Log'!$C524, "PICK"))</f>
        <v/>
      </c>
      <c r="K524" s="48" t="str">
        <f>IF(ISBLANK(Games!B524), "",IF('Prediction Log'!$J524='Prediction Log'!$B524, 'Prediction Log'!$F524, 1-'Prediction Log'!$F524))</f>
        <v/>
      </c>
      <c r="L524" s="49" t="str">
        <f>IF(ISBLANK(Games!$B524), "",Games!I524)</f>
        <v/>
      </c>
      <c r="M524" s="60" t="str">
        <f>IF(ISBLANK(Table3[[#This Row],[Home Final]]), "",IF(Table3[[#This Row],[Home Final]]&gt;Table3[[#This Row],[Away Final]],Table3[[#This Row],[Home]],Table3[[#This Row],[Away]]))</f>
        <v/>
      </c>
      <c r="N524" s="50"/>
      <c r="O524" s="50"/>
      <c r="P524" s="21" t="str">
        <f>IF(ISBLANK('Prediction Log'!$N524), "",'Prediction Log'!$O524-'Prediction Log'!$N524)</f>
        <v/>
      </c>
      <c r="Q524" s="51" t="str">
        <f>IF(ISBLANK('Prediction Log'!$N524), "",IF('Prediction Log'!$M524&lt;&gt;'Prediction Log'!$H524, "Y", IF(AND('Prediction Log'!$M524='Prediction Log'!$H524, ABS((-1*'Prediction Log'!$P524))&gt;ABS('Prediction Log'!$D524)), "Y", IF('Prediction Log'!$D524='Prediction Log'!$P524, "PUSH", "N"))))</f>
        <v/>
      </c>
      <c r="R524" s="52" t="str">
        <f>IF(ISBLANK('Prediction Log'!$N524), "",IF('Prediction Log'!$P524&lt;'Prediction Log'!$D524, "Y", IF('Prediction Log'!$P524='Prediction Log'!$D524, "PUSH", "N")))</f>
        <v/>
      </c>
      <c r="S524" s="52" t="str">
        <f>IF(ISBLANK('Prediction Log'!$N524), "",IF('Prediction Log'!$P524&lt;'Prediction Log'!$E524, "Y", IF('Prediction Log'!$P524='Prediction Log'!$E524, "PUSH", "N")))</f>
        <v/>
      </c>
      <c r="T524" s="53" t="str">
        <f>IF(ISBLANK('Prediction Log'!$N524),"",IF('Prediction Log'!$M524='Prediction Log'!$H524, "Y", "N"))</f>
        <v/>
      </c>
      <c r="U524" s="53" t="str">
        <f>Table3[[#This Row],[Home Team Covered Market]]</f>
        <v/>
      </c>
      <c r="V524" s="53" t="str">
        <f>IF(ISBLANK('Prediction Log'!$N524), "",IF(AND('Prediction Log'!$T524="Y", 'Prediction Log'!$U524="Y"), "Y", "N"))</f>
        <v/>
      </c>
      <c r="W524" s="54" t="str">
        <f>IF(ISBLANK('Prediction Log'!$N524),"",IF('Prediction Log'!$M524='Prediction Log'!$I524, "Y", "N"))</f>
        <v/>
      </c>
      <c r="X524" s="54" t="str">
        <f>IF(ISBLANK('Prediction Log'!$N524), "", IF(Table3[[#This Row],[Home Team Covered Market]]=Games!H524, "Y", "N"))</f>
        <v/>
      </c>
      <c r="Y524" s="55" t="str">
        <f>IF(ISBLANK('Prediction Log'!$N524), "",IF('Prediction Log'!$J524='Prediction Log'!$M524, "Y", "N"))</f>
        <v/>
      </c>
      <c r="Z524" s="54" t="str">
        <f>IF(ISBLANK('Prediction Log'!$N524), "",IF('Prediction Log'!$I524&lt;&gt;'Prediction Log'!$M524, "N",IF(AND('Prediction Log'!$E524&gt;0, 'Prediction Log'!$P524&gt;'Prediction Log'!$E524, 'Prediction Log'!$I524='Prediction Log'!$C524), "Y", IF(AND('Prediction Log'!$E524&lt;0, 'Prediction Log'!$P524&lt;'Prediction Log'!$E524,'Prediction Log'!$I524='Prediction Log'!$B524 ), "Y", IF('Prediction Log'!$P524='Prediction Log'!$E524, "PUSH", "N")))))</f>
        <v/>
      </c>
      <c r="AA524" s="54" t="str">
        <f>IF(ISBLANK('Prediction Log'!$N524), "",IF(AND('Prediction Log'!$W524="Y", 'Prediction Log'!$X524="Y"), "Y", "N"))</f>
        <v/>
      </c>
      <c r="AB524" s="53" t="str">
        <f>IF(ISBLANK('Prediction Log'!$N524), "",IF('Prediction Log'!$D524&gt;0, 'Prediction Log'!$P524-'Prediction Log'!$D524, IF('Prediction Log'!$D524&lt;0, -'Prediction Log'!$P524+'Prediction Log'!$D524, "NA")))</f>
        <v/>
      </c>
      <c r="AC524" s="53" t="str">
        <f>IF(ISBLANK('Prediction Log'!$N524), "",ABS('Prediction Log'!$AB524))</f>
        <v/>
      </c>
      <c r="AD524" s="54" t="str">
        <f>IF(ISBLANK('Prediction Log'!$N524), "",IF('Prediction Log'!$E524&gt;0, 'Prediction Log'!$P524-'Prediction Log'!$E524, IF('Prediction Log'!$E524&lt;0, -'Prediction Log'!$P524+'Prediction Log'!$E524, "NA")))</f>
        <v/>
      </c>
      <c r="AE524" s="54" t="str">
        <f>IF(ISBLANK('Prediction Log'!$N524), "",ABS('Prediction Log'!$AD524))</f>
        <v/>
      </c>
    </row>
    <row r="525" spans="1:31" x14ac:dyDescent="0.45">
      <c r="A525" s="56" t="str">
        <f>IF(ISBLANK(Games!$B525), "",Games!A525)</f>
        <v/>
      </c>
      <c r="B525" s="56" t="str">
        <f>IF(ISBLANK(Games!$B525), "",Games!B525)</f>
        <v/>
      </c>
      <c r="C525" s="56" t="str">
        <f>IF(ISBLANK(Games!$B525), "",Games!C525)</f>
        <v/>
      </c>
      <c r="D525" s="57" t="str">
        <f>IF(ISBLANK(Games!$B525), "",Games!D525)</f>
        <v/>
      </c>
      <c r="E525" s="57" t="str">
        <f>IF(ISBLANK(Games!$B525), "",Games!E525)</f>
        <v/>
      </c>
      <c r="F525" s="45">
        <f>'Calc - Win Probability'!N525</f>
        <v>0</v>
      </c>
      <c r="G525" s="23" t="str">
        <f>Games!H525</f>
        <v/>
      </c>
      <c r="H525" s="46" t="str">
        <f>IF(ISBLANK(Games!B525), "", IF('Prediction Log'!$D525&lt;0, 'Prediction Log'!$B525, 'Prediction Log'!$C525))</f>
        <v/>
      </c>
      <c r="I525" s="47" t="str">
        <f>IF(ISBLANK(Games!$B525), "",Games!F525)</f>
        <v/>
      </c>
      <c r="J525" s="47" t="str">
        <f>IF('Prediction Log'!$F525&gt;0.5, 'Prediction Log'!$B525, IF('Prediction Log'!$F525&lt;0.5, 'Prediction Log'!$C525, "PICK"))</f>
        <v/>
      </c>
      <c r="K525" s="48" t="str">
        <f>IF(ISBLANK(Games!B525), "",IF('Prediction Log'!$J525='Prediction Log'!$B525, 'Prediction Log'!$F525, 1-'Prediction Log'!$F525))</f>
        <v/>
      </c>
      <c r="L525" s="49" t="str">
        <f>IF(ISBLANK(Games!$B525), "",Games!I525)</f>
        <v/>
      </c>
      <c r="M525" s="60" t="str">
        <f>IF(ISBLANK(Table3[[#This Row],[Home Final]]), "",IF(Table3[[#This Row],[Home Final]]&gt;Table3[[#This Row],[Away Final]],Table3[[#This Row],[Home]],Table3[[#This Row],[Away]]))</f>
        <v/>
      </c>
      <c r="N525" s="50"/>
      <c r="O525" s="50"/>
      <c r="P525" s="21" t="str">
        <f>IF(ISBLANK('Prediction Log'!$N525), "",'Prediction Log'!$O525-'Prediction Log'!$N525)</f>
        <v/>
      </c>
      <c r="Q525" s="51" t="str">
        <f>IF(ISBLANK('Prediction Log'!$N525), "",IF('Prediction Log'!$M525&lt;&gt;'Prediction Log'!$H525, "Y", IF(AND('Prediction Log'!$M525='Prediction Log'!$H525, ABS((-1*'Prediction Log'!$P525))&gt;ABS('Prediction Log'!$D525)), "Y", IF('Prediction Log'!$D525='Prediction Log'!$P525, "PUSH", "N"))))</f>
        <v/>
      </c>
      <c r="R525" s="52" t="str">
        <f>IF(ISBLANK('Prediction Log'!$N525), "",IF('Prediction Log'!$P525&lt;'Prediction Log'!$D525, "Y", IF('Prediction Log'!$P525='Prediction Log'!$D525, "PUSH", "N")))</f>
        <v/>
      </c>
      <c r="S525" s="52" t="str">
        <f>IF(ISBLANK('Prediction Log'!$N525), "",IF('Prediction Log'!$P525&lt;'Prediction Log'!$E525, "Y", IF('Prediction Log'!$P525='Prediction Log'!$E525, "PUSH", "N")))</f>
        <v/>
      </c>
      <c r="T525" s="53" t="str">
        <f>IF(ISBLANK('Prediction Log'!$N525),"",IF('Prediction Log'!$M525='Prediction Log'!$H525, "Y", "N"))</f>
        <v/>
      </c>
      <c r="U525" s="53" t="str">
        <f>Table3[[#This Row],[Home Team Covered Market]]</f>
        <v/>
      </c>
      <c r="V525" s="53" t="str">
        <f>IF(ISBLANK('Prediction Log'!$N525), "",IF(AND('Prediction Log'!$T525="Y", 'Prediction Log'!$U525="Y"), "Y", "N"))</f>
        <v/>
      </c>
      <c r="W525" s="54" t="str">
        <f>IF(ISBLANK('Prediction Log'!$N525),"",IF('Prediction Log'!$M525='Prediction Log'!$I525, "Y", "N"))</f>
        <v/>
      </c>
      <c r="X525" s="54" t="str">
        <f>IF(ISBLANK('Prediction Log'!$N525), "", IF(Table3[[#This Row],[Home Team Covered Market]]=Games!H525, "Y", "N"))</f>
        <v/>
      </c>
      <c r="Y525" s="55" t="str">
        <f>IF(ISBLANK('Prediction Log'!$N525), "",IF('Prediction Log'!$J525='Prediction Log'!$M525, "Y", "N"))</f>
        <v/>
      </c>
      <c r="Z525" s="54" t="str">
        <f>IF(ISBLANK('Prediction Log'!$N525), "",IF('Prediction Log'!$I525&lt;&gt;'Prediction Log'!$M525, "N",IF(AND('Prediction Log'!$E525&gt;0, 'Prediction Log'!$P525&gt;'Prediction Log'!$E525, 'Prediction Log'!$I525='Prediction Log'!$C525), "Y", IF(AND('Prediction Log'!$E525&lt;0, 'Prediction Log'!$P525&lt;'Prediction Log'!$E525,'Prediction Log'!$I525='Prediction Log'!$B525 ), "Y", IF('Prediction Log'!$P525='Prediction Log'!$E525, "PUSH", "N")))))</f>
        <v/>
      </c>
      <c r="AA525" s="54" t="str">
        <f>IF(ISBLANK('Prediction Log'!$N525), "",IF(AND('Prediction Log'!$W525="Y", 'Prediction Log'!$X525="Y"), "Y", "N"))</f>
        <v/>
      </c>
      <c r="AB525" s="53" t="str">
        <f>IF(ISBLANK('Prediction Log'!$N525), "",IF('Prediction Log'!$D525&gt;0, 'Prediction Log'!$P525-'Prediction Log'!$D525, IF('Prediction Log'!$D525&lt;0, -'Prediction Log'!$P525+'Prediction Log'!$D525, "NA")))</f>
        <v/>
      </c>
      <c r="AC525" s="53" t="str">
        <f>IF(ISBLANK('Prediction Log'!$N525), "",ABS('Prediction Log'!$AB525))</f>
        <v/>
      </c>
      <c r="AD525" s="54" t="str">
        <f>IF(ISBLANK('Prediction Log'!$N525), "",IF('Prediction Log'!$E525&gt;0, 'Prediction Log'!$P525-'Prediction Log'!$E525, IF('Prediction Log'!$E525&lt;0, -'Prediction Log'!$P525+'Prediction Log'!$E525, "NA")))</f>
        <v/>
      </c>
      <c r="AE525" s="54" t="str">
        <f>IF(ISBLANK('Prediction Log'!$N525), "",ABS('Prediction Log'!$AD525))</f>
        <v/>
      </c>
    </row>
    <row r="526" spans="1:31" x14ac:dyDescent="0.45">
      <c r="A526" s="43" t="str">
        <f>IF(ISBLANK(Games!$B526), "",Games!A526)</f>
        <v/>
      </c>
      <c r="B526" s="43" t="str">
        <f>IF(ISBLANK(Games!$B526), "",Games!B526)</f>
        <v/>
      </c>
      <c r="C526" s="43" t="str">
        <f>IF(ISBLANK(Games!$B526), "",Games!C526)</f>
        <v/>
      </c>
      <c r="D526" s="44" t="str">
        <f>IF(ISBLANK(Games!$B526), "",Games!D526)</f>
        <v/>
      </c>
      <c r="E526" s="44" t="str">
        <f>IF(ISBLANK(Games!$B526), "",Games!E526)</f>
        <v/>
      </c>
      <c r="F526" s="45">
        <f>'Calc - Win Probability'!N526</f>
        <v>0</v>
      </c>
      <c r="G526" s="23" t="str">
        <f>Games!H526</f>
        <v/>
      </c>
      <c r="H526" s="46" t="str">
        <f>IF(ISBLANK(Games!B526), "", IF('Prediction Log'!$D526&lt;0, 'Prediction Log'!$B526, 'Prediction Log'!$C526))</f>
        <v/>
      </c>
      <c r="I526" s="47" t="str">
        <f>IF(ISBLANK(Games!$B526), "",Games!F526)</f>
        <v/>
      </c>
      <c r="J526" s="47" t="str">
        <f>IF('Prediction Log'!$F526&gt;0.5, 'Prediction Log'!$B526, IF('Prediction Log'!$F526&lt;0.5, 'Prediction Log'!$C526, "PICK"))</f>
        <v/>
      </c>
      <c r="K526" s="48" t="str">
        <f>IF(ISBLANK(Games!B526), "",IF('Prediction Log'!$J526='Prediction Log'!$B526, 'Prediction Log'!$F526, 1-'Prediction Log'!$F526))</f>
        <v/>
      </c>
      <c r="L526" s="49" t="str">
        <f>IF(ISBLANK(Games!$B526), "",Games!I526)</f>
        <v/>
      </c>
      <c r="M526" s="60" t="str">
        <f>IF(ISBLANK(Table3[[#This Row],[Home Final]]), "",IF(Table3[[#This Row],[Home Final]]&gt;Table3[[#This Row],[Away Final]],Table3[[#This Row],[Home]],Table3[[#This Row],[Away]]))</f>
        <v/>
      </c>
      <c r="N526" s="50"/>
      <c r="O526" s="50"/>
      <c r="P526" s="21" t="str">
        <f>IF(ISBLANK('Prediction Log'!$N526), "",'Prediction Log'!$O526-'Prediction Log'!$N526)</f>
        <v/>
      </c>
      <c r="Q526" s="51" t="str">
        <f>IF(ISBLANK('Prediction Log'!$N526), "",IF('Prediction Log'!$M526&lt;&gt;'Prediction Log'!$H526, "Y", IF(AND('Prediction Log'!$M526='Prediction Log'!$H526, ABS((-1*'Prediction Log'!$P526))&gt;ABS('Prediction Log'!$D526)), "Y", IF('Prediction Log'!$D526='Prediction Log'!$P526, "PUSH", "N"))))</f>
        <v/>
      </c>
      <c r="R526" s="52" t="str">
        <f>IF(ISBLANK('Prediction Log'!$N526), "",IF('Prediction Log'!$P526&lt;'Prediction Log'!$D526, "Y", IF('Prediction Log'!$P526='Prediction Log'!$D526, "PUSH", "N")))</f>
        <v/>
      </c>
      <c r="S526" s="52" t="str">
        <f>IF(ISBLANK('Prediction Log'!$N526), "",IF('Prediction Log'!$P526&lt;'Prediction Log'!$E526, "Y", IF('Prediction Log'!$P526='Prediction Log'!$E526, "PUSH", "N")))</f>
        <v/>
      </c>
      <c r="T526" s="53" t="str">
        <f>IF(ISBLANK('Prediction Log'!$N526),"",IF('Prediction Log'!$M526='Prediction Log'!$H526, "Y", "N"))</f>
        <v/>
      </c>
      <c r="U526" s="53" t="str">
        <f>Table3[[#This Row],[Home Team Covered Market]]</f>
        <v/>
      </c>
      <c r="V526" s="53" t="str">
        <f>IF(ISBLANK('Prediction Log'!$N526), "",IF(AND('Prediction Log'!$T526="Y", 'Prediction Log'!$U526="Y"), "Y", "N"))</f>
        <v/>
      </c>
      <c r="W526" s="54" t="str">
        <f>IF(ISBLANK('Prediction Log'!$N526),"",IF('Prediction Log'!$M526='Prediction Log'!$I526, "Y", "N"))</f>
        <v/>
      </c>
      <c r="X526" s="54" t="str">
        <f>IF(ISBLANK('Prediction Log'!$N526), "", IF(Table3[[#This Row],[Home Team Covered Market]]=Games!H526, "Y", "N"))</f>
        <v/>
      </c>
      <c r="Y526" s="55" t="str">
        <f>IF(ISBLANK('Prediction Log'!$N526), "",IF('Prediction Log'!$J526='Prediction Log'!$M526, "Y", "N"))</f>
        <v/>
      </c>
      <c r="Z526" s="54" t="str">
        <f>IF(ISBLANK('Prediction Log'!$N526), "",IF('Prediction Log'!$I526&lt;&gt;'Prediction Log'!$M526, "N",IF(AND('Prediction Log'!$E526&gt;0, 'Prediction Log'!$P526&gt;'Prediction Log'!$E526, 'Prediction Log'!$I526='Prediction Log'!$C526), "Y", IF(AND('Prediction Log'!$E526&lt;0, 'Prediction Log'!$P526&lt;'Prediction Log'!$E526,'Prediction Log'!$I526='Prediction Log'!$B526 ), "Y", IF('Prediction Log'!$P526='Prediction Log'!$E526, "PUSH", "N")))))</f>
        <v/>
      </c>
      <c r="AA526" s="54" t="str">
        <f>IF(ISBLANK('Prediction Log'!$N526), "",IF(AND('Prediction Log'!$W526="Y", 'Prediction Log'!$X526="Y"), "Y", "N"))</f>
        <v/>
      </c>
      <c r="AB526" s="53" t="str">
        <f>IF(ISBLANK('Prediction Log'!$N526), "",IF('Prediction Log'!$D526&gt;0, 'Prediction Log'!$P526-'Prediction Log'!$D526, IF('Prediction Log'!$D526&lt;0, -'Prediction Log'!$P526+'Prediction Log'!$D526, "NA")))</f>
        <v/>
      </c>
      <c r="AC526" s="53" t="str">
        <f>IF(ISBLANK('Prediction Log'!$N526), "",ABS('Prediction Log'!$AB526))</f>
        <v/>
      </c>
      <c r="AD526" s="54" t="str">
        <f>IF(ISBLANK('Prediction Log'!$N526), "",IF('Prediction Log'!$E526&gt;0, 'Prediction Log'!$P526-'Prediction Log'!$E526, IF('Prediction Log'!$E526&lt;0, -'Prediction Log'!$P526+'Prediction Log'!$E526, "NA")))</f>
        <v/>
      </c>
      <c r="AE526" s="54" t="str">
        <f>IF(ISBLANK('Prediction Log'!$N526), "",ABS('Prediction Log'!$AD526))</f>
        <v/>
      </c>
    </row>
    <row r="527" spans="1:31" x14ac:dyDescent="0.45">
      <c r="A527" s="56" t="str">
        <f>IF(ISBLANK(Games!$B527), "",Games!A527)</f>
        <v/>
      </c>
      <c r="B527" s="56" t="str">
        <f>IF(ISBLANK(Games!$B527), "",Games!B527)</f>
        <v/>
      </c>
      <c r="C527" s="56" t="str">
        <f>IF(ISBLANK(Games!$B527), "",Games!C527)</f>
        <v/>
      </c>
      <c r="D527" s="57" t="str">
        <f>IF(ISBLANK(Games!$B527), "",Games!D527)</f>
        <v/>
      </c>
      <c r="E527" s="57" t="str">
        <f>IF(ISBLANK(Games!$B527), "",Games!E527)</f>
        <v/>
      </c>
      <c r="F527" s="45">
        <f>'Calc - Win Probability'!N527</f>
        <v>0</v>
      </c>
      <c r="G527" s="23" t="str">
        <f>Games!H527</f>
        <v/>
      </c>
      <c r="H527" s="46" t="str">
        <f>IF(ISBLANK(Games!B527), "", IF('Prediction Log'!$D527&lt;0, 'Prediction Log'!$B527, 'Prediction Log'!$C527))</f>
        <v/>
      </c>
      <c r="I527" s="47" t="str">
        <f>IF(ISBLANK(Games!$B527), "",Games!F527)</f>
        <v/>
      </c>
      <c r="J527" s="47" t="str">
        <f>IF('Prediction Log'!$F527&gt;0.5, 'Prediction Log'!$B527, IF('Prediction Log'!$F527&lt;0.5, 'Prediction Log'!$C527, "PICK"))</f>
        <v/>
      </c>
      <c r="K527" s="48" t="str">
        <f>IF(ISBLANK(Games!B527), "",IF('Prediction Log'!$J527='Prediction Log'!$B527, 'Prediction Log'!$F527, 1-'Prediction Log'!$F527))</f>
        <v/>
      </c>
      <c r="L527" s="49" t="str">
        <f>IF(ISBLANK(Games!$B527), "",Games!I527)</f>
        <v/>
      </c>
      <c r="M527" s="60" t="str">
        <f>IF(ISBLANK(Table3[[#This Row],[Home Final]]), "",IF(Table3[[#This Row],[Home Final]]&gt;Table3[[#This Row],[Away Final]],Table3[[#This Row],[Home]],Table3[[#This Row],[Away]]))</f>
        <v/>
      </c>
      <c r="N527" s="50"/>
      <c r="O527" s="50"/>
      <c r="P527" s="21" t="str">
        <f>IF(ISBLANK('Prediction Log'!$N527), "",'Prediction Log'!$O527-'Prediction Log'!$N527)</f>
        <v/>
      </c>
      <c r="Q527" s="51" t="str">
        <f>IF(ISBLANK('Prediction Log'!$N527), "",IF('Prediction Log'!$M527&lt;&gt;'Prediction Log'!$H527, "Y", IF(AND('Prediction Log'!$M527='Prediction Log'!$H527, ABS((-1*'Prediction Log'!$P527))&gt;ABS('Prediction Log'!$D527)), "Y", IF('Prediction Log'!$D527='Prediction Log'!$P527, "PUSH", "N"))))</f>
        <v/>
      </c>
      <c r="R527" s="52" t="str">
        <f>IF(ISBLANK('Prediction Log'!$N527), "",IF('Prediction Log'!$P527&lt;'Prediction Log'!$D527, "Y", IF('Prediction Log'!$P527='Prediction Log'!$D527, "PUSH", "N")))</f>
        <v/>
      </c>
      <c r="S527" s="52" t="str">
        <f>IF(ISBLANK('Prediction Log'!$N527), "",IF('Prediction Log'!$P527&lt;'Prediction Log'!$E527, "Y", IF('Prediction Log'!$P527='Prediction Log'!$E527, "PUSH", "N")))</f>
        <v/>
      </c>
      <c r="T527" s="53" t="str">
        <f>IF(ISBLANK('Prediction Log'!$N527),"",IF('Prediction Log'!$M527='Prediction Log'!$H527, "Y", "N"))</f>
        <v/>
      </c>
      <c r="U527" s="53" t="str">
        <f>Table3[[#This Row],[Home Team Covered Market]]</f>
        <v/>
      </c>
      <c r="V527" s="53" t="str">
        <f>IF(ISBLANK('Prediction Log'!$N527), "",IF(AND('Prediction Log'!$T527="Y", 'Prediction Log'!$U527="Y"), "Y", "N"))</f>
        <v/>
      </c>
      <c r="W527" s="54" t="str">
        <f>IF(ISBLANK('Prediction Log'!$N527),"",IF('Prediction Log'!$M527='Prediction Log'!$I527, "Y", "N"))</f>
        <v/>
      </c>
      <c r="X527" s="54" t="str">
        <f>IF(ISBLANK('Prediction Log'!$N527), "", IF(Table3[[#This Row],[Home Team Covered Market]]=Games!H527, "Y", "N"))</f>
        <v/>
      </c>
      <c r="Y527" s="55" t="str">
        <f>IF(ISBLANK('Prediction Log'!$N527), "",IF('Prediction Log'!$J527='Prediction Log'!$M527, "Y", "N"))</f>
        <v/>
      </c>
      <c r="Z527" s="54" t="str">
        <f>IF(ISBLANK('Prediction Log'!$N527), "",IF('Prediction Log'!$I527&lt;&gt;'Prediction Log'!$M527, "N",IF(AND('Prediction Log'!$E527&gt;0, 'Prediction Log'!$P527&gt;'Prediction Log'!$E527, 'Prediction Log'!$I527='Prediction Log'!$C527), "Y", IF(AND('Prediction Log'!$E527&lt;0, 'Prediction Log'!$P527&lt;'Prediction Log'!$E527,'Prediction Log'!$I527='Prediction Log'!$B527 ), "Y", IF('Prediction Log'!$P527='Prediction Log'!$E527, "PUSH", "N")))))</f>
        <v/>
      </c>
      <c r="AA527" s="54" t="str">
        <f>IF(ISBLANK('Prediction Log'!$N527), "",IF(AND('Prediction Log'!$W527="Y", 'Prediction Log'!$X527="Y"), "Y", "N"))</f>
        <v/>
      </c>
      <c r="AB527" s="53" t="str">
        <f>IF(ISBLANK('Prediction Log'!$N527), "",IF('Prediction Log'!$D527&gt;0, 'Prediction Log'!$P527-'Prediction Log'!$D527, IF('Prediction Log'!$D527&lt;0, -'Prediction Log'!$P527+'Prediction Log'!$D527, "NA")))</f>
        <v/>
      </c>
      <c r="AC527" s="53" t="str">
        <f>IF(ISBLANK('Prediction Log'!$N527), "",ABS('Prediction Log'!$AB527))</f>
        <v/>
      </c>
      <c r="AD527" s="54" t="str">
        <f>IF(ISBLANK('Prediction Log'!$N527), "",IF('Prediction Log'!$E527&gt;0, 'Prediction Log'!$P527-'Prediction Log'!$E527, IF('Prediction Log'!$E527&lt;0, -'Prediction Log'!$P527+'Prediction Log'!$E527, "NA")))</f>
        <v/>
      </c>
      <c r="AE527" s="54" t="str">
        <f>IF(ISBLANK('Prediction Log'!$N527), "",ABS('Prediction Log'!$AD527))</f>
        <v/>
      </c>
    </row>
    <row r="528" spans="1:31" x14ac:dyDescent="0.45">
      <c r="A528" s="43" t="str">
        <f>IF(ISBLANK(Games!$B528), "",Games!A528)</f>
        <v/>
      </c>
      <c r="B528" s="43" t="str">
        <f>IF(ISBLANK(Games!$B528), "",Games!B528)</f>
        <v/>
      </c>
      <c r="C528" s="43" t="str">
        <f>IF(ISBLANK(Games!$B528), "",Games!C528)</f>
        <v/>
      </c>
      <c r="D528" s="44" t="str">
        <f>IF(ISBLANK(Games!$B528), "",Games!D528)</f>
        <v/>
      </c>
      <c r="E528" s="44" t="str">
        <f>IF(ISBLANK(Games!$B528), "",Games!E528)</f>
        <v/>
      </c>
      <c r="F528" s="45">
        <f>'Calc - Win Probability'!N528</f>
        <v>0</v>
      </c>
      <c r="G528" s="23" t="str">
        <f>Games!H528</f>
        <v/>
      </c>
      <c r="H528" s="46" t="str">
        <f>IF(ISBLANK(Games!B528), "", IF('Prediction Log'!$D528&lt;0, 'Prediction Log'!$B528, 'Prediction Log'!$C528))</f>
        <v/>
      </c>
      <c r="I528" s="47" t="str">
        <f>IF(ISBLANK(Games!$B528), "",Games!F528)</f>
        <v/>
      </c>
      <c r="J528" s="47" t="str">
        <f>IF('Prediction Log'!$F528&gt;0.5, 'Prediction Log'!$B528, IF('Prediction Log'!$F528&lt;0.5, 'Prediction Log'!$C528, "PICK"))</f>
        <v/>
      </c>
      <c r="K528" s="48" t="str">
        <f>IF(ISBLANK(Games!B528), "",IF('Prediction Log'!$J528='Prediction Log'!$B528, 'Prediction Log'!$F528, 1-'Prediction Log'!$F528))</f>
        <v/>
      </c>
      <c r="L528" s="49" t="str">
        <f>IF(ISBLANK(Games!$B528), "",Games!I528)</f>
        <v/>
      </c>
      <c r="M528" s="60" t="str">
        <f>IF(ISBLANK(Table3[[#This Row],[Home Final]]), "",IF(Table3[[#This Row],[Home Final]]&gt;Table3[[#This Row],[Away Final]],Table3[[#This Row],[Home]],Table3[[#This Row],[Away]]))</f>
        <v/>
      </c>
      <c r="N528" s="50"/>
      <c r="O528" s="50"/>
      <c r="P528" s="21" t="str">
        <f>IF(ISBLANK('Prediction Log'!$N528), "",'Prediction Log'!$O528-'Prediction Log'!$N528)</f>
        <v/>
      </c>
      <c r="Q528" s="51" t="str">
        <f>IF(ISBLANK('Prediction Log'!$N528), "",IF('Prediction Log'!$M528&lt;&gt;'Prediction Log'!$H528, "Y", IF(AND('Prediction Log'!$M528='Prediction Log'!$H528, ABS((-1*'Prediction Log'!$P528))&gt;ABS('Prediction Log'!$D528)), "Y", IF('Prediction Log'!$D528='Prediction Log'!$P528, "PUSH", "N"))))</f>
        <v/>
      </c>
      <c r="R528" s="52" t="str">
        <f>IF(ISBLANK('Prediction Log'!$N528), "",IF('Prediction Log'!$P528&lt;'Prediction Log'!$D528, "Y", IF('Prediction Log'!$P528='Prediction Log'!$D528, "PUSH", "N")))</f>
        <v/>
      </c>
      <c r="S528" s="52" t="str">
        <f>IF(ISBLANK('Prediction Log'!$N528), "",IF('Prediction Log'!$P528&lt;'Prediction Log'!$E528, "Y", IF('Prediction Log'!$P528='Prediction Log'!$E528, "PUSH", "N")))</f>
        <v/>
      </c>
      <c r="T528" s="53" t="str">
        <f>IF(ISBLANK('Prediction Log'!$N528),"",IF('Prediction Log'!$M528='Prediction Log'!$H528, "Y", "N"))</f>
        <v/>
      </c>
      <c r="U528" s="53" t="str">
        <f>Table3[[#This Row],[Home Team Covered Market]]</f>
        <v/>
      </c>
      <c r="V528" s="53" t="str">
        <f>IF(ISBLANK('Prediction Log'!$N528), "",IF(AND('Prediction Log'!$T528="Y", 'Prediction Log'!$U528="Y"), "Y", "N"))</f>
        <v/>
      </c>
      <c r="W528" s="54" t="str">
        <f>IF(ISBLANK('Prediction Log'!$N528),"",IF('Prediction Log'!$M528='Prediction Log'!$I528, "Y", "N"))</f>
        <v/>
      </c>
      <c r="X528" s="54" t="str">
        <f>IF(ISBLANK('Prediction Log'!$N528), "", IF(Table3[[#This Row],[Home Team Covered Market]]=Games!H528, "Y", "N"))</f>
        <v/>
      </c>
      <c r="Y528" s="55" t="str">
        <f>IF(ISBLANK('Prediction Log'!$N528), "",IF('Prediction Log'!$J528='Prediction Log'!$M528, "Y", "N"))</f>
        <v/>
      </c>
      <c r="Z528" s="54" t="str">
        <f>IF(ISBLANK('Prediction Log'!$N528), "",IF('Prediction Log'!$I528&lt;&gt;'Prediction Log'!$M528, "N",IF(AND('Prediction Log'!$E528&gt;0, 'Prediction Log'!$P528&gt;'Prediction Log'!$E528, 'Prediction Log'!$I528='Prediction Log'!$C528), "Y", IF(AND('Prediction Log'!$E528&lt;0, 'Prediction Log'!$P528&lt;'Prediction Log'!$E528,'Prediction Log'!$I528='Prediction Log'!$B528 ), "Y", IF('Prediction Log'!$P528='Prediction Log'!$E528, "PUSH", "N")))))</f>
        <v/>
      </c>
      <c r="AA528" s="54" t="str">
        <f>IF(ISBLANK('Prediction Log'!$N528), "",IF(AND('Prediction Log'!$W528="Y", 'Prediction Log'!$X528="Y"), "Y", "N"))</f>
        <v/>
      </c>
      <c r="AB528" s="53" t="str">
        <f>IF(ISBLANK('Prediction Log'!$N528), "",IF('Prediction Log'!$D528&gt;0, 'Prediction Log'!$P528-'Prediction Log'!$D528, IF('Prediction Log'!$D528&lt;0, -'Prediction Log'!$P528+'Prediction Log'!$D528, "NA")))</f>
        <v/>
      </c>
      <c r="AC528" s="53" t="str">
        <f>IF(ISBLANK('Prediction Log'!$N528), "",ABS('Prediction Log'!$AB528))</f>
        <v/>
      </c>
      <c r="AD528" s="54" t="str">
        <f>IF(ISBLANK('Prediction Log'!$N528), "",IF('Prediction Log'!$E528&gt;0, 'Prediction Log'!$P528-'Prediction Log'!$E528, IF('Prediction Log'!$E528&lt;0, -'Prediction Log'!$P528+'Prediction Log'!$E528, "NA")))</f>
        <v/>
      </c>
      <c r="AE528" s="54" t="str">
        <f>IF(ISBLANK('Prediction Log'!$N528), "",ABS('Prediction Log'!$AD528))</f>
        <v/>
      </c>
    </row>
    <row r="529" spans="1:31" x14ac:dyDescent="0.45">
      <c r="A529" s="56" t="str">
        <f>IF(ISBLANK(Games!$B529), "",Games!A529)</f>
        <v/>
      </c>
      <c r="B529" s="56" t="str">
        <f>IF(ISBLANK(Games!$B529), "",Games!B529)</f>
        <v/>
      </c>
      <c r="C529" s="56" t="str">
        <f>IF(ISBLANK(Games!$B529), "",Games!C529)</f>
        <v/>
      </c>
      <c r="D529" s="57" t="str">
        <f>IF(ISBLANK(Games!$B529), "",Games!D529)</f>
        <v/>
      </c>
      <c r="E529" s="57" t="str">
        <f>IF(ISBLANK(Games!$B529), "",Games!E529)</f>
        <v/>
      </c>
      <c r="F529" s="45">
        <f>'Calc - Win Probability'!N529</f>
        <v>0</v>
      </c>
      <c r="G529" s="23" t="str">
        <f>Games!H529</f>
        <v/>
      </c>
      <c r="H529" s="46" t="str">
        <f>IF(ISBLANK(Games!B529), "", IF('Prediction Log'!$D529&lt;0, 'Prediction Log'!$B529, 'Prediction Log'!$C529))</f>
        <v/>
      </c>
      <c r="I529" s="47" t="str">
        <f>IF(ISBLANK(Games!$B529), "",Games!F529)</f>
        <v/>
      </c>
      <c r="J529" s="47" t="str">
        <f>IF('Prediction Log'!$F529&gt;0.5, 'Prediction Log'!$B529, IF('Prediction Log'!$F529&lt;0.5, 'Prediction Log'!$C529, "PICK"))</f>
        <v/>
      </c>
      <c r="K529" s="48" t="str">
        <f>IF(ISBLANK(Games!B529), "",IF('Prediction Log'!$J529='Prediction Log'!$B529, 'Prediction Log'!$F529, 1-'Prediction Log'!$F529))</f>
        <v/>
      </c>
      <c r="L529" s="49" t="str">
        <f>IF(ISBLANK(Games!$B529), "",Games!I529)</f>
        <v/>
      </c>
      <c r="M529" s="60" t="str">
        <f>IF(ISBLANK(Table3[[#This Row],[Home Final]]), "",IF(Table3[[#This Row],[Home Final]]&gt;Table3[[#This Row],[Away Final]],Table3[[#This Row],[Home]],Table3[[#This Row],[Away]]))</f>
        <v/>
      </c>
      <c r="N529" s="50"/>
      <c r="O529" s="50"/>
      <c r="P529" s="21" t="str">
        <f>IF(ISBLANK('Prediction Log'!$N529), "",'Prediction Log'!$O529-'Prediction Log'!$N529)</f>
        <v/>
      </c>
      <c r="Q529" s="51" t="str">
        <f>IF(ISBLANK('Prediction Log'!$N529), "",IF('Prediction Log'!$M529&lt;&gt;'Prediction Log'!$H529, "Y", IF(AND('Prediction Log'!$M529='Prediction Log'!$H529, ABS((-1*'Prediction Log'!$P529))&gt;ABS('Prediction Log'!$D529)), "Y", IF('Prediction Log'!$D529='Prediction Log'!$P529, "PUSH", "N"))))</f>
        <v/>
      </c>
      <c r="R529" s="52" t="str">
        <f>IF(ISBLANK('Prediction Log'!$N529), "",IF('Prediction Log'!$P529&lt;'Prediction Log'!$D529, "Y", IF('Prediction Log'!$P529='Prediction Log'!$D529, "PUSH", "N")))</f>
        <v/>
      </c>
      <c r="S529" s="52" t="str">
        <f>IF(ISBLANK('Prediction Log'!$N529), "",IF('Prediction Log'!$P529&lt;'Prediction Log'!$E529, "Y", IF('Prediction Log'!$P529='Prediction Log'!$E529, "PUSH", "N")))</f>
        <v/>
      </c>
      <c r="T529" s="53" t="str">
        <f>IF(ISBLANK('Prediction Log'!$N529),"",IF('Prediction Log'!$M529='Prediction Log'!$H529, "Y", "N"))</f>
        <v/>
      </c>
      <c r="U529" s="53" t="str">
        <f>Table3[[#This Row],[Home Team Covered Market]]</f>
        <v/>
      </c>
      <c r="V529" s="53" t="str">
        <f>IF(ISBLANK('Prediction Log'!$N529), "",IF(AND('Prediction Log'!$T529="Y", 'Prediction Log'!$U529="Y"), "Y", "N"))</f>
        <v/>
      </c>
      <c r="W529" s="54" t="str">
        <f>IF(ISBLANK('Prediction Log'!$N529),"",IF('Prediction Log'!$M529='Prediction Log'!$I529, "Y", "N"))</f>
        <v/>
      </c>
      <c r="X529" s="54" t="str">
        <f>IF(ISBLANK('Prediction Log'!$N529), "", IF(Table3[[#This Row],[Home Team Covered Market]]=Games!H529, "Y", "N"))</f>
        <v/>
      </c>
      <c r="Y529" s="55" t="str">
        <f>IF(ISBLANK('Prediction Log'!$N529), "",IF('Prediction Log'!$J529='Prediction Log'!$M529, "Y", "N"))</f>
        <v/>
      </c>
      <c r="Z529" s="54" t="str">
        <f>IF(ISBLANK('Prediction Log'!$N529), "",IF('Prediction Log'!$I529&lt;&gt;'Prediction Log'!$M529, "N",IF(AND('Prediction Log'!$E529&gt;0, 'Prediction Log'!$P529&gt;'Prediction Log'!$E529, 'Prediction Log'!$I529='Prediction Log'!$C529), "Y", IF(AND('Prediction Log'!$E529&lt;0, 'Prediction Log'!$P529&lt;'Prediction Log'!$E529,'Prediction Log'!$I529='Prediction Log'!$B529 ), "Y", IF('Prediction Log'!$P529='Prediction Log'!$E529, "PUSH", "N")))))</f>
        <v/>
      </c>
      <c r="AA529" s="54" t="str">
        <f>IF(ISBLANK('Prediction Log'!$N529), "",IF(AND('Prediction Log'!$W529="Y", 'Prediction Log'!$X529="Y"), "Y", "N"))</f>
        <v/>
      </c>
      <c r="AB529" s="53" t="str">
        <f>IF(ISBLANK('Prediction Log'!$N529), "",IF('Prediction Log'!$D529&gt;0, 'Prediction Log'!$P529-'Prediction Log'!$D529, IF('Prediction Log'!$D529&lt;0, -'Prediction Log'!$P529+'Prediction Log'!$D529, "NA")))</f>
        <v/>
      </c>
      <c r="AC529" s="53" t="str">
        <f>IF(ISBLANK('Prediction Log'!$N529), "",ABS('Prediction Log'!$AB529))</f>
        <v/>
      </c>
      <c r="AD529" s="54" t="str">
        <f>IF(ISBLANK('Prediction Log'!$N529), "",IF('Prediction Log'!$E529&gt;0, 'Prediction Log'!$P529-'Prediction Log'!$E529, IF('Prediction Log'!$E529&lt;0, -'Prediction Log'!$P529+'Prediction Log'!$E529, "NA")))</f>
        <v/>
      </c>
      <c r="AE529" s="54" t="str">
        <f>IF(ISBLANK('Prediction Log'!$N529), "",ABS('Prediction Log'!$AD529))</f>
        <v/>
      </c>
    </row>
    <row r="530" spans="1:31" x14ac:dyDescent="0.45">
      <c r="A530" s="43" t="str">
        <f>IF(ISBLANK(Games!$B530), "",Games!A530)</f>
        <v/>
      </c>
      <c r="B530" s="43" t="str">
        <f>IF(ISBLANK(Games!$B530), "",Games!B530)</f>
        <v/>
      </c>
      <c r="C530" s="43" t="str">
        <f>IF(ISBLANK(Games!$B530), "",Games!C530)</f>
        <v/>
      </c>
      <c r="D530" s="44" t="str">
        <f>IF(ISBLANK(Games!$B530), "",Games!D530)</f>
        <v/>
      </c>
      <c r="E530" s="44" t="str">
        <f>IF(ISBLANK(Games!$B530), "",Games!E530)</f>
        <v/>
      </c>
      <c r="F530" s="45">
        <f>'Calc - Win Probability'!N530</f>
        <v>0</v>
      </c>
      <c r="G530" s="23" t="str">
        <f>Games!H530</f>
        <v/>
      </c>
      <c r="H530" s="46" t="str">
        <f>IF(ISBLANK(Games!B530), "", IF('Prediction Log'!$D530&lt;0, 'Prediction Log'!$B530, 'Prediction Log'!$C530))</f>
        <v/>
      </c>
      <c r="I530" s="47" t="str">
        <f>IF(ISBLANK(Games!$B530), "",Games!F530)</f>
        <v/>
      </c>
      <c r="J530" s="47" t="str">
        <f>IF('Prediction Log'!$F530&gt;0.5, 'Prediction Log'!$B530, IF('Prediction Log'!$F530&lt;0.5, 'Prediction Log'!$C530, "PICK"))</f>
        <v/>
      </c>
      <c r="K530" s="48" t="str">
        <f>IF(ISBLANK(Games!B530), "",IF('Prediction Log'!$J530='Prediction Log'!$B530, 'Prediction Log'!$F530, 1-'Prediction Log'!$F530))</f>
        <v/>
      </c>
      <c r="L530" s="49" t="str">
        <f>IF(ISBLANK(Games!$B530), "",Games!I530)</f>
        <v/>
      </c>
      <c r="M530" s="60" t="str">
        <f>IF(ISBLANK(Table3[[#This Row],[Home Final]]), "",IF(Table3[[#This Row],[Home Final]]&gt;Table3[[#This Row],[Away Final]],Table3[[#This Row],[Home]],Table3[[#This Row],[Away]]))</f>
        <v/>
      </c>
      <c r="N530" s="50"/>
      <c r="O530" s="50"/>
      <c r="P530" s="21" t="str">
        <f>IF(ISBLANK('Prediction Log'!$N530), "",'Prediction Log'!$O530-'Prediction Log'!$N530)</f>
        <v/>
      </c>
      <c r="Q530" s="51" t="str">
        <f>IF(ISBLANK('Prediction Log'!$N530), "",IF('Prediction Log'!$M530&lt;&gt;'Prediction Log'!$H530, "Y", IF(AND('Prediction Log'!$M530='Prediction Log'!$H530, ABS((-1*'Prediction Log'!$P530))&gt;ABS('Prediction Log'!$D530)), "Y", IF('Prediction Log'!$D530='Prediction Log'!$P530, "PUSH", "N"))))</f>
        <v/>
      </c>
      <c r="R530" s="52" t="str">
        <f>IF(ISBLANK('Prediction Log'!$N530), "",IF('Prediction Log'!$P530&lt;'Prediction Log'!$D530, "Y", IF('Prediction Log'!$P530='Prediction Log'!$D530, "PUSH", "N")))</f>
        <v/>
      </c>
      <c r="S530" s="52" t="str">
        <f>IF(ISBLANK('Prediction Log'!$N530), "",IF('Prediction Log'!$P530&lt;'Prediction Log'!$E530, "Y", IF('Prediction Log'!$P530='Prediction Log'!$E530, "PUSH", "N")))</f>
        <v/>
      </c>
      <c r="T530" s="53" t="str">
        <f>IF(ISBLANK('Prediction Log'!$N530),"",IF('Prediction Log'!$M530='Prediction Log'!$H530, "Y", "N"))</f>
        <v/>
      </c>
      <c r="U530" s="53" t="str">
        <f>Table3[[#This Row],[Home Team Covered Market]]</f>
        <v/>
      </c>
      <c r="V530" s="53" t="str">
        <f>IF(ISBLANK('Prediction Log'!$N530), "",IF(AND('Prediction Log'!$T530="Y", 'Prediction Log'!$U530="Y"), "Y", "N"))</f>
        <v/>
      </c>
      <c r="W530" s="54" t="str">
        <f>IF(ISBLANK('Prediction Log'!$N530),"",IF('Prediction Log'!$M530='Prediction Log'!$I530, "Y", "N"))</f>
        <v/>
      </c>
      <c r="X530" s="54" t="str">
        <f>IF(ISBLANK('Prediction Log'!$N530), "", IF(Table3[[#This Row],[Home Team Covered Market]]=Games!H530, "Y", "N"))</f>
        <v/>
      </c>
      <c r="Y530" s="55" t="str">
        <f>IF(ISBLANK('Prediction Log'!$N530), "",IF('Prediction Log'!$J530='Prediction Log'!$M530, "Y", "N"))</f>
        <v/>
      </c>
      <c r="Z530" s="54" t="str">
        <f>IF(ISBLANK('Prediction Log'!$N530), "",IF('Prediction Log'!$I530&lt;&gt;'Prediction Log'!$M530, "N",IF(AND('Prediction Log'!$E530&gt;0, 'Prediction Log'!$P530&gt;'Prediction Log'!$E530, 'Prediction Log'!$I530='Prediction Log'!$C530), "Y", IF(AND('Prediction Log'!$E530&lt;0, 'Prediction Log'!$P530&lt;'Prediction Log'!$E530,'Prediction Log'!$I530='Prediction Log'!$B530 ), "Y", IF('Prediction Log'!$P530='Prediction Log'!$E530, "PUSH", "N")))))</f>
        <v/>
      </c>
      <c r="AA530" s="54" t="str">
        <f>IF(ISBLANK('Prediction Log'!$N530), "",IF(AND('Prediction Log'!$W530="Y", 'Prediction Log'!$X530="Y"), "Y", "N"))</f>
        <v/>
      </c>
      <c r="AB530" s="53" t="str">
        <f>IF(ISBLANK('Prediction Log'!$N530), "",IF('Prediction Log'!$D530&gt;0, 'Prediction Log'!$P530-'Prediction Log'!$D530, IF('Prediction Log'!$D530&lt;0, -'Prediction Log'!$P530+'Prediction Log'!$D530, "NA")))</f>
        <v/>
      </c>
      <c r="AC530" s="53" t="str">
        <f>IF(ISBLANK('Prediction Log'!$N530), "",ABS('Prediction Log'!$AB530))</f>
        <v/>
      </c>
      <c r="AD530" s="54" t="str">
        <f>IF(ISBLANK('Prediction Log'!$N530), "",IF('Prediction Log'!$E530&gt;0, 'Prediction Log'!$P530-'Prediction Log'!$E530, IF('Prediction Log'!$E530&lt;0, -'Prediction Log'!$P530+'Prediction Log'!$E530, "NA")))</f>
        <v/>
      </c>
      <c r="AE530" s="54" t="str">
        <f>IF(ISBLANK('Prediction Log'!$N530), "",ABS('Prediction Log'!$AD530))</f>
        <v/>
      </c>
    </row>
    <row r="531" spans="1:31" x14ac:dyDescent="0.45">
      <c r="A531" s="56" t="str">
        <f>IF(ISBLANK(Games!$B531), "",Games!A531)</f>
        <v/>
      </c>
      <c r="B531" s="56" t="str">
        <f>IF(ISBLANK(Games!$B531), "",Games!B531)</f>
        <v/>
      </c>
      <c r="C531" s="56" t="str">
        <f>IF(ISBLANK(Games!$B531), "",Games!C531)</f>
        <v/>
      </c>
      <c r="D531" s="57" t="str">
        <f>IF(ISBLANK(Games!$B531), "",Games!D531)</f>
        <v/>
      </c>
      <c r="E531" s="57" t="str">
        <f>IF(ISBLANK(Games!$B531), "",Games!E531)</f>
        <v/>
      </c>
      <c r="F531" s="45">
        <f>'Calc - Win Probability'!N531</f>
        <v>0</v>
      </c>
      <c r="G531" s="23" t="str">
        <f>Games!H531</f>
        <v/>
      </c>
      <c r="H531" s="46" t="str">
        <f>IF(ISBLANK(Games!B531), "", IF('Prediction Log'!$D531&lt;0, 'Prediction Log'!$B531, 'Prediction Log'!$C531))</f>
        <v/>
      </c>
      <c r="I531" s="47" t="str">
        <f>IF(ISBLANK(Games!$B531), "",Games!F531)</f>
        <v/>
      </c>
      <c r="J531" s="47" t="str">
        <f>IF('Prediction Log'!$F531&gt;0.5, 'Prediction Log'!$B531, IF('Prediction Log'!$F531&lt;0.5, 'Prediction Log'!$C531, "PICK"))</f>
        <v/>
      </c>
      <c r="K531" s="48" t="str">
        <f>IF(ISBLANK(Games!B531), "",IF('Prediction Log'!$J531='Prediction Log'!$B531, 'Prediction Log'!$F531, 1-'Prediction Log'!$F531))</f>
        <v/>
      </c>
      <c r="L531" s="49" t="str">
        <f>IF(ISBLANK(Games!$B531), "",Games!I531)</f>
        <v/>
      </c>
      <c r="M531" s="60" t="str">
        <f>IF(ISBLANK(Table3[[#This Row],[Home Final]]), "",IF(Table3[[#This Row],[Home Final]]&gt;Table3[[#This Row],[Away Final]],Table3[[#This Row],[Home]],Table3[[#This Row],[Away]]))</f>
        <v/>
      </c>
      <c r="N531" s="50"/>
      <c r="O531" s="50"/>
      <c r="P531" s="21" t="str">
        <f>IF(ISBLANK('Prediction Log'!$N531), "",'Prediction Log'!$O531-'Prediction Log'!$N531)</f>
        <v/>
      </c>
      <c r="Q531" s="51" t="str">
        <f>IF(ISBLANK('Prediction Log'!$N531), "",IF('Prediction Log'!$M531&lt;&gt;'Prediction Log'!$H531, "Y", IF(AND('Prediction Log'!$M531='Prediction Log'!$H531, ABS((-1*'Prediction Log'!$P531))&gt;ABS('Prediction Log'!$D531)), "Y", IF('Prediction Log'!$D531='Prediction Log'!$P531, "PUSH", "N"))))</f>
        <v/>
      </c>
      <c r="R531" s="52" t="str">
        <f>IF(ISBLANK('Prediction Log'!$N531), "",IF('Prediction Log'!$P531&lt;'Prediction Log'!$D531, "Y", IF('Prediction Log'!$P531='Prediction Log'!$D531, "PUSH", "N")))</f>
        <v/>
      </c>
      <c r="S531" s="52" t="str">
        <f>IF(ISBLANK('Prediction Log'!$N531), "",IF('Prediction Log'!$P531&lt;'Prediction Log'!$E531, "Y", IF('Prediction Log'!$P531='Prediction Log'!$E531, "PUSH", "N")))</f>
        <v/>
      </c>
      <c r="T531" s="53" t="str">
        <f>IF(ISBLANK('Prediction Log'!$N531),"",IF('Prediction Log'!$M531='Prediction Log'!$H531, "Y", "N"))</f>
        <v/>
      </c>
      <c r="U531" s="53" t="str">
        <f>Table3[[#This Row],[Home Team Covered Market]]</f>
        <v/>
      </c>
      <c r="V531" s="53" t="str">
        <f>IF(ISBLANK('Prediction Log'!$N531), "",IF(AND('Prediction Log'!$T531="Y", 'Prediction Log'!$U531="Y"), "Y", "N"))</f>
        <v/>
      </c>
      <c r="W531" s="54" t="str">
        <f>IF(ISBLANK('Prediction Log'!$N531),"",IF('Prediction Log'!$M531='Prediction Log'!$I531, "Y", "N"))</f>
        <v/>
      </c>
      <c r="X531" s="54" t="str">
        <f>IF(ISBLANK('Prediction Log'!$N531), "", IF(Table3[[#This Row],[Home Team Covered Market]]=Games!H531, "Y", "N"))</f>
        <v/>
      </c>
      <c r="Y531" s="55" t="str">
        <f>IF(ISBLANK('Prediction Log'!$N531), "",IF('Prediction Log'!$J531='Prediction Log'!$M531, "Y", "N"))</f>
        <v/>
      </c>
      <c r="Z531" s="54" t="str">
        <f>IF(ISBLANK('Prediction Log'!$N531), "",IF('Prediction Log'!$I531&lt;&gt;'Prediction Log'!$M531, "N",IF(AND('Prediction Log'!$E531&gt;0, 'Prediction Log'!$P531&gt;'Prediction Log'!$E531, 'Prediction Log'!$I531='Prediction Log'!$C531), "Y", IF(AND('Prediction Log'!$E531&lt;0, 'Prediction Log'!$P531&lt;'Prediction Log'!$E531,'Prediction Log'!$I531='Prediction Log'!$B531 ), "Y", IF('Prediction Log'!$P531='Prediction Log'!$E531, "PUSH", "N")))))</f>
        <v/>
      </c>
      <c r="AA531" s="54" t="str">
        <f>IF(ISBLANK('Prediction Log'!$N531), "",IF(AND('Prediction Log'!$W531="Y", 'Prediction Log'!$X531="Y"), "Y", "N"))</f>
        <v/>
      </c>
      <c r="AB531" s="53" t="str">
        <f>IF(ISBLANK('Prediction Log'!$N531), "",IF('Prediction Log'!$D531&gt;0, 'Prediction Log'!$P531-'Prediction Log'!$D531, IF('Prediction Log'!$D531&lt;0, -'Prediction Log'!$P531+'Prediction Log'!$D531, "NA")))</f>
        <v/>
      </c>
      <c r="AC531" s="53" t="str">
        <f>IF(ISBLANK('Prediction Log'!$N531), "",ABS('Prediction Log'!$AB531))</f>
        <v/>
      </c>
      <c r="AD531" s="54" t="str">
        <f>IF(ISBLANK('Prediction Log'!$N531), "",IF('Prediction Log'!$E531&gt;0, 'Prediction Log'!$P531-'Prediction Log'!$E531, IF('Prediction Log'!$E531&lt;0, -'Prediction Log'!$P531+'Prediction Log'!$E531, "NA")))</f>
        <v/>
      </c>
      <c r="AE531" s="54" t="str">
        <f>IF(ISBLANK('Prediction Log'!$N531), "",ABS('Prediction Log'!$AD531))</f>
        <v/>
      </c>
    </row>
    <row r="532" spans="1:31" x14ac:dyDescent="0.45">
      <c r="A532" s="43" t="str">
        <f>IF(ISBLANK(Games!$B532), "",Games!A532)</f>
        <v/>
      </c>
      <c r="B532" s="43" t="str">
        <f>IF(ISBLANK(Games!$B532), "",Games!B532)</f>
        <v/>
      </c>
      <c r="C532" s="43" t="str">
        <f>IF(ISBLANK(Games!$B532), "",Games!C532)</f>
        <v/>
      </c>
      <c r="D532" s="44" t="str">
        <f>IF(ISBLANK(Games!$B532), "",Games!D532)</f>
        <v/>
      </c>
      <c r="E532" s="44" t="str">
        <f>IF(ISBLANK(Games!$B532), "",Games!E532)</f>
        <v/>
      </c>
      <c r="F532" s="45">
        <f>'Calc - Win Probability'!N532</f>
        <v>0</v>
      </c>
      <c r="G532" s="23" t="str">
        <f>Games!H532</f>
        <v/>
      </c>
      <c r="H532" s="46" t="str">
        <f>IF(ISBLANK(Games!B532), "", IF('Prediction Log'!$D532&lt;0, 'Prediction Log'!$B532, 'Prediction Log'!$C532))</f>
        <v/>
      </c>
      <c r="I532" s="47" t="str">
        <f>IF(ISBLANK(Games!$B532), "",Games!F532)</f>
        <v/>
      </c>
      <c r="J532" s="47" t="str">
        <f>IF('Prediction Log'!$F532&gt;0.5, 'Prediction Log'!$B532, IF('Prediction Log'!$F532&lt;0.5, 'Prediction Log'!$C532, "PICK"))</f>
        <v/>
      </c>
      <c r="K532" s="48" t="str">
        <f>IF(ISBLANK(Games!B532), "",IF('Prediction Log'!$J532='Prediction Log'!$B532, 'Prediction Log'!$F532, 1-'Prediction Log'!$F532))</f>
        <v/>
      </c>
      <c r="L532" s="49" t="str">
        <f>IF(ISBLANK(Games!$B532), "",Games!I532)</f>
        <v/>
      </c>
      <c r="M532" s="60" t="str">
        <f>IF(ISBLANK(Table3[[#This Row],[Home Final]]), "",IF(Table3[[#This Row],[Home Final]]&gt;Table3[[#This Row],[Away Final]],Table3[[#This Row],[Home]],Table3[[#This Row],[Away]]))</f>
        <v/>
      </c>
      <c r="N532" s="50"/>
      <c r="O532" s="50"/>
      <c r="P532" s="21" t="str">
        <f>IF(ISBLANK('Prediction Log'!$N532), "",'Prediction Log'!$O532-'Prediction Log'!$N532)</f>
        <v/>
      </c>
      <c r="Q532" s="51" t="str">
        <f>IF(ISBLANK('Prediction Log'!$N532), "",IF('Prediction Log'!$M532&lt;&gt;'Prediction Log'!$H532, "Y", IF(AND('Prediction Log'!$M532='Prediction Log'!$H532, ABS((-1*'Prediction Log'!$P532))&gt;ABS('Prediction Log'!$D532)), "Y", IF('Prediction Log'!$D532='Prediction Log'!$P532, "PUSH", "N"))))</f>
        <v/>
      </c>
      <c r="R532" s="52" t="str">
        <f>IF(ISBLANK('Prediction Log'!$N532), "",IF('Prediction Log'!$P532&lt;'Prediction Log'!$D532, "Y", IF('Prediction Log'!$P532='Prediction Log'!$D532, "PUSH", "N")))</f>
        <v/>
      </c>
      <c r="S532" s="52" t="str">
        <f>IF(ISBLANK('Prediction Log'!$N532), "",IF('Prediction Log'!$P532&lt;'Prediction Log'!$E532, "Y", IF('Prediction Log'!$P532='Prediction Log'!$E532, "PUSH", "N")))</f>
        <v/>
      </c>
      <c r="T532" s="53" t="str">
        <f>IF(ISBLANK('Prediction Log'!$N532),"",IF('Prediction Log'!$M532='Prediction Log'!$H532, "Y", "N"))</f>
        <v/>
      </c>
      <c r="U532" s="53" t="str">
        <f>Table3[[#This Row],[Home Team Covered Market]]</f>
        <v/>
      </c>
      <c r="V532" s="53" t="str">
        <f>IF(ISBLANK('Prediction Log'!$N532), "",IF(AND('Prediction Log'!$T532="Y", 'Prediction Log'!$U532="Y"), "Y", "N"))</f>
        <v/>
      </c>
      <c r="W532" s="54" t="str">
        <f>IF(ISBLANK('Prediction Log'!$N532),"",IF('Prediction Log'!$M532='Prediction Log'!$I532, "Y", "N"))</f>
        <v/>
      </c>
      <c r="X532" s="54" t="str">
        <f>IF(ISBLANK('Prediction Log'!$N532), "", IF(Table3[[#This Row],[Home Team Covered Market]]=Games!H532, "Y", "N"))</f>
        <v/>
      </c>
      <c r="Y532" s="55" t="str">
        <f>IF(ISBLANK('Prediction Log'!$N532), "",IF('Prediction Log'!$J532='Prediction Log'!$M532, "Y", "N"))</f>
        <v/>
      </c>
      <c r="Z532" s="54" t="str">
        <f>IF(ISBLANK('Prediction Log'!$N532), "",IF('Prediction Log'!$I532&lt;&gt;'Prediction Log'!$M532, "N",IF(AND('Prediction Log'!$E532&gt;0, 'Prediction Log'!$P532&gt;'Prediction Log'!$E532, 'Prediction Log'!$I532='Prediction Log'!$C532), "Y", IF(AND('Prediction Log'!$E532&lt;0, 'Prediction Log'!$P532&lt;'Prediction Log'!$E532,'Prediction Log'!$I532='Prediction Log'!$B532 ), "Y", IF('Prediction Log'!$P532='Prediction Log'!$E532, "PUSH", "N")))))</f>
        <v/>
      </c>
      <c r="AA532" s="54" t="str">
        <f>IF(ISBLANK('Prediction Log'!$N532), "",IF(AND('Prediction Log'!$W532="Y", 'Prediction Log'!$X532="Y"), "Y", "N"))</f>
        <v/>
      </c>
      <c r="AB532" s="53" t="str">
        <f>IF(ISBLANK('Prediction Log'!$N532), "",IF('Prediction Log'!$D532&gt;0, 'Prediction Log'!$P532-'Prediction Log'!$D532, IF('Prediction Log'!$D532&lt;0, -'Prediction Log'!$P532+'Prediction Log'!$D532, "NA")))</f>
        <v/>
      </c>
      <c r="AC532" s="53" t="str">
        <f>IF(ISBLANK('Prediction Log'!$N532), "",ABS('Prediction Log'!$AB532))</f>
        <v/>
      </c>
      <c r="AD532" s="54" t="str">
        <f>IF(ISBLANK('Prediction Log'!$N532), "",IF('Prediction Log'!$E532&gt;0, 'Prediction Log'!$P532-'Prediction Log'!$E532, IF('Prediction Log'!$E532&lt;0, -'Prediction Log'!$P532+'Prediction Log'!$E532, "NA")))</f>
        <v/>
      </c>
      <c r="AE532" s="54" t="str">
        <f>IF(ISBLANK('Prediction Log'!$N532), "",ABS('Prediction Log'!$AD532))</f>
        <v/>
      </c>
    </row>
    <row r="533" spans="1:31" x14ac:dyDescent="0.45">
      <c r="A533" s="56" t="str">
        <f>IF(ISBLANK(Games!$B533), "",Games!A533)</f>
        <v/>
      </c>
      <c r="B533" s="56" t="str">
        <f>IF(ISBLANK(Games!$B533), "",Games!B533)</f>
        <v/>
      </c>
      <c r="C533" s="56" t="str">
        <f>IF(ISBLANK(Games!$B533), "",Games!C533)</f>
        <v/>
      </c>
      <c r="D533" s="57" t="str">
        <f>IF(ISBLANK(Games!$B533), "",Games!D533)</f>
        <v/>
      </c>
      <c r="E533" s="57" t="str">
        <f>IF(ISBLANK(Games!$B533), "",Games!E533)</f>
        <v/>
      </c>
      <c r="F533" s="45">
        <f>'Calc - Win Probability'!N533</f>
        <v>0</v>
      </c>
      <c r="G533" s="23" t="str">
        <f>Games!H533</f>
        <v/>
      </c>
      <c r="H533" s="46" t="str">
        <f>IF(ISBLANK(Games!B533), "", IF('Prediction Log'!$D533&lt;0, 'Prediction Log'!$B533, 'Prediction Log'!$C533))</f>
        <v/>
      </c>
      <c r="I533" s="47" t="str">
        <f>IF(ISBLANK(Games!$B533), "",Games!F533)</f>
        <v/>
      </c>
      <c r="J533" s="47" t="str">
        <f>IF('Prediction Log'!$F533&gt;0.5, 'Prediction Log'!$B533, IF('Prediction Log'!$F533&lt;0.5, 'Prediction Log'!$C533, "PICK"))</f>
        <v/>
      </c>
      <c r="K533" s="48" t="str">
        <f>IF(ISBLANK(Games!B533), "",IF('Prediction Log'!$J533='Prediction Log'!$B533, 'Prediction Log'!$F533, 1-'Prediction Log'!$F533))</f>
        <v/>
      </c>
      <c r="L533" s="49" t="str">
        <f>IF(ISBLANK(Games!$B533), "",Games!I533)</f>
        <v/>
      </c>
      <c r="M533" s="60" t="str">
        <f>IF(ISBLANK(Table3[[#This Row],[Home Final]]), "",IF(Table3[[#This Row],[Home Final]]&gt;Table3[[#This Row],[Away Final]],Table3[[#This Row],[Home]],Table3[[#This Row],[Away]]))</f>
        <v/>
      </c>
      <c r="N533" s="50"/>
      <c r="O533" s="50"/>
      <c r="P533" s="21" t="str">
        <f>IF(ISBLANK('Prediction Log'!$N533), "",'Prediction Log'!$O533-'Prediction Log'!$N533)</f>
        <v/>
      </c>
      <c r="Q533" s="51" t="str">
        <f>IF(ISBLANK('Prediction Log'!$N533), "",IF('Prediction Log'!$M533&lt;&gt;'Prediction Log'!$H533, "Y", IF(AND('Prediction Log'!$M533='Prediction Log'!$H533, ABS((-1*'Prediction Log'!$P533))&gt;ABS('Prediction Log'!$D533)), "Y", IF('Prediction Log'!$D533='Prediction Log'!$P533, "PUSH", "N"))))</f>
        <v/>
      </c>
      <c r="R533" s="52" t="str">
        <f>IF(ISBLANK('Prediction Log'!$N533), "",IF('Prediction Log'!$P533&lt;'Prediction Log'!$D533, "Y", IF('Prediction Log'!$P533='Prediction Log'!$D533, "PUSH", "N")))</f>
        <v/>
      </c>
      <c r="S533" s="52" t="str">
        <f>IF(ISBLANK('Prediction Log'!$N533), "",IF('Prediction Log'!$P533&lt;'Prediction Log'!$E533, "Y", IF('Prediction Log'!$P533='Prediction Log'!$E533, "PUSH", "N")))</f>
        <v/>
      </c>
      <c r="T533" s="53" t="str">
        <f>IF(ISBLANK('Prediction Log'!$N533),"",IF('Prediction Log'!$M533='Prediction Log'!$H533, "Y", "N"))</f>
        <v/>
      </c>
      <c r="U533" s="53" t="str">
        <f>Table3[[#This Row],[Home Team Covered Market]]</f>
        <v/>
      </c>
      <c r="V533" s="53" t="str">
        <f>IF(ISBLANK('Prediction Log'!$N533), "",IF(AND('Prediction Log'!$T533="Y", 'Prediction Log'!$U533="Y"), "Y", "N"))</f>
        <v/>
      </c>
      <c r="W533" s="54" t="str">
        <f>IF(ISBLANK('Prediction Log'!$N533),"",IF('Prediction Log'!$M533='Prediction Log'!$I533, "Y", "N"))</f>
        <v/>
      </c>
      <c r="X533" s="54" t="str">
        <f>IF(ISBLANK('Prediction Log'!$N533), "", IF(Table3[[#This Row],[Home Team Covered Market]]=Games!H533, "Y", "N"))</f>
        <v/>
      </c>
      <c r="Y533" s="55" t="str">
        <f>IF(ISBLANK('Prediction Log'!$N533), "",IF('Prediction Log'!$J533='Prediction Log'!$M533, "Y", "N"))</f>
        <v/>
      </c>
      <c r="Z533" s="54" t="str">
        <f>IF(ISBLANK('Prediction Log'!$N533), "",IF('Prediction Log'!$I533&lt;&gt;'Prediction Log'!$M533, "N",IF(AND('Prediction Log'!$E533&gt;0, 'Prediction Log'!$P533&gt;'Prediction Log'!$E533, 'Prediction Log'!$I533='Prediction Log'!$C533), "Y", IF(AND('Prediction Log'!$E533&lt;0, 'Prediction Log'!$P533&lt;'Prediction Log'!$E533,'Prediction Log'!$I533='Prediction Log'!$B533 ), "Y", IF('Prediction Log'!$P533='Prediction Log'!$E533, "PUSH", "N")))))</f>
        <v/>
      </c>
      <c r="AA533" s="54" t="str">
        <f>IF(ISBLANK('Prediction Log'!$N533), "",IF(AND('Prediction Log'!$W533="Y", 'Prediction Log'!$X533="Y"), "Y", "N"))</f>
        <v/>
      </c>
      <c r="AB533" s="53" t="str">
        <f>IF(ISBLANK('Prediction Log'!$N533), "",IF('Prediction Log'!$D533&gt;0, 'Prediction Log'!$P533-'Prediction Log'!$D533, IF('Prediction Log'!$D533&lt;0, -'Prediction Log'!$P533+'Prediction Log'!$D533, "NA")))</f>
        <v/>
      </c>
      <c r="AC533" s="53" t="str">
        <f>IF(ISBLANK('Prediction Log'!$N533), "",ABS('Prediction Log'!$AB533))</f>
        <v/>
      </c>
      <c r="AD533" s="54" t="str">
        <f>IF(ISBLANK('Prediction Log'!$N533), "",IF('Prediction Log'!$E533&gt;0, 'Prediction Log'!$P533-'Prediction Log'!$E533, IF('Prediction Log'!$E533&lt;0, -'Prediction Log'!$P533+'Prediction Log'!$E533, "NA")))</f>
        <v/>
      </c>
      <c r="AE533" s="54" t="str">
        <f>IF(ISBLANK('Prediction Log'!$N533), "",ABS('Prediction Log'!$AD533))</f>
        <v/>
      </c>
    </row>
    <row r="534" spans="1:31" x14ac:dyDescent="0.45">
      <c r="A534" s="43" t="str">
        <f>IF(ISBLANK(Games!$B534), "",Games!A534)</f>
        <v/>
      </c>
      <c r="B534" s="43" t="str">
        <f>IF(ISBLANK(Games!$B534), "",Games!B534)</f>
        <v/>
      </c>
      <c r="C534" s="43" t="str">
        <f>IF(ISBLANK(Games!$B534), "",Games!C534)</f>
        <v/>
      </c>
      <c r="D534" s="44" t="str">
        <f>IF(ISBLANK(Games!$B534), "",Games!D534)</f>
        <v/>
      </c>
      <c r="E534" s="44" t="str">
        <f>IF(ISBLANK(Games!$B534), "",Games!E534)</f>
        <v/>
      </c>
      <c r="F534" s="45">
        <f>'Calc - Win Probability'!N534</f>
        <v>0</v>
      </c>
      <c r="G534" s="23" t="str">
        <f>Games!H534</f>
        <v/>
      </c>
      <c r="H534" s="46" t="str">
        <f>IF(ISBLANK(Games!B534), "", IF('Prediction Log'!$D534&lt;0, 'Prediction Log'!$B534, 'Prediction Log'!$C534))</f>
        <v/>
      </c>
      <c r="I534" s="47" t="str">
        <f>IF(ISBLANK(Games!$B534), "",Games!F534)</f>
        <v/>
      </c>
      <c r="J534" s="47" t="str">
        <f>IF('Prediction Log'!$F534&gt;0.5, 'Prediction Log'!$B534, IF('Prediction Log'!$F534&lt;0.5, 'Prediction Log'!$C534, "PICK"))</f>
        <v/>
      </c>
      <c r="K534" s="48" t="str">
        <f>IF(ISBLANK(Games!B534), "",IF('Prediction Log'!$J534='Prediction Log'!$B534, 'Prediction Log'!$F534, 1-'Prediction Log'!$F534))</f>
        <v/>
      </c>
      <c r="L534" s="49" t="str">
        <f>IF(ISBLANK(Games!$B534), "",Games!I534)</f>
        <v/>
      </c>
      <c r="M534" s="60" t="str">
        <f>IF(ISBLANK(Table3[[#This Row],[Home Final]]), "",IF(Table3[[#This Row],[Home Final]]&gt;Table3[[#This Row],[Away Final]],Table3[[#This Row],[Home]],Table3[[#This Row],[Away]]))</f>
        <v/>
      </c>
      <c r="N534" s="50"/>
      <c r="O534" s="50"/>
      <c r="P534" s="21" t="str">
        <f>IF(ISBLANK('Prediction Log'!$N534), "",'Prediction Log'!$O534-'Prediction Log'!$N534)</f>
        <v/>
      </c>
      <c r="Q534" s="51" t="str">
        <f>IF(ISBLANK('Prediction Log'!$N534), "",IF('Prediction Log'!$M534&lt;&gt;'Prediction Log'!$H534, "Y", IF(AND('Prediction Log'!$M534='Prediction Log'!$H534, ABS((-1*'Prediction Log'!$P534))&gt;ABS('Prediction Log'!$D534)), "Y", IF('Prediction Log'!$D534='Prediction Log'!$P534, "PUSH", "N"))))</f>
        <v/>
      </c>
      <c r="R534" s="52" t="str">
        <f>IF(ISBLANK('Prediction Log'!$N534), "",IF('Prediction Log'!$P534&lt;'Prediction Log'!$D534, "Y", IF('Prediction Log'!$P534='Prediction Log'!$D534, "PUSH", "N")))</f>
        <v/>
      </c>
      <c r="S534" s="52" t="str">
        <f>IF(ISBLANK('Prediction Log'!$N534), "",IF('Prediction Log'!$P534&lt;'Prediction Log'!$E534, "Y", IF('Prediction Log'!$P534='Prediction Log'!$E534, "PUSH", "N")))</f>
        <v/>
      </c>
      <c r="T534" s="53" t="str">
        <f>IF(ISBLANK('Prediction Log'!$N534),"",IF('Prediction Log'!$M534='Prediction Log'!$H534, "Y", "N"))</f>
        <v/>
      </c>
      <c r="U534" s="53" t="str">
        <f>Table3[[#This Row],[Home Team Covered Market]]</f>
        <v/>
      </c>
      <c r="V534" s="53" t="str">
        <f>IF(ISBLANK('Prediction Log'!$N534), "",IF(AND('Prediction Log'!$T534="Y", 'Prediction Log'!$U534="Y"), "Y", "N"))</f>
        <v/>
      </c>
      <c r="W534" s="54" t="str">
        <f>IF(ISBLANK('Prediction Log'!$N534),"",IF('Prediction Log'!$M534='Prediction Log'!$I534, "Y", "N"))</f>
        <v/>
      </c>
      <c r="X534" s="54" t="str">
        <f>IF(ISBLANK('Prediction Log'!$N534), "", IF(Table3[[#This Row],[Home Team Covered Market]]=Games!H534, "Y", "N"))</f>
        <v/>
      </c>
      <c r="Y534" s="55" t="str">
        <f>IF(ISBLANK('Prediction Log'!$N534), "",IF('Prediction Log'!$J534='Prediction Log'!$M534, "Y", "N"))</f>
        <v/>
      </c>
      <c r="Z534" s="54" t="str">
        <f>IF(ISBLANK('Prediction Log'!$N534), "",IF('Prediction Log'!$I534&lt;&gt;'Prediction Log'!$M534, "N",IF(AND('Prediction Log'!$E534&gt;0, 'Prediction Log'!$P534&gt;'Prediction Log'!$E534, 'Prediction Log'!$I534='Prediction Log'!$C534), "Y", IF(AND('Prediction Log'!$E534&lt;0, 'Prediction Log'!$P534&lt;'Prediction Log'!$E534,'Prediction Log'!$I534='Prediction Log'!$B534 ), "Y", IF('Prediction Log'!$P534='Prediction Log'!$E534, "PUSH", "N")))))</f>
        <v/>
      </c>
      <c r="AA534" s="54" t="str">
        <f>IF(ISBLANK('Prediction Log'!$N534), "",IF(AND('Prediction Log'!$W534="Y", 'Prediction Log'!$X534="Y"), "Y", "N"))</f>
        <v/>
      </c>
      <c r="AB534" s="53" t="str">
        <f>IF(ISBLANK('Prediction Log'!$N534), "",IF('Prediction Log'!$D534&gt;0, 'Prediction Log'!$P534-'Prediction Log'!$D534, IF('Prediction Log'!$D534&lt;0, -'Prediction Log'!$P534+'Prediction Log'!$D534, "NA")))</f>
        <v/>
      </c>
      <c r="AC534" s="53" t="str">
        <f>IF(ISBLANK('Prediction Log'!$N534), "",ABS('Prediction Log'!$AB534))</f>
        <v/>
      </c>
      <c r="AD534" s="54" t="str">
        <f>IF(ISBLANK('Prediction Log'!$N534), "",IF('Prediction Log'!$E534&gt;0, 'Prediction Log'!$P534-'Prediction Log'!$E534, IF('Prediction Log'!$E534&lt;0, -'Prediction Log'!$P534+'Prediction Log'!$E534, "NA")))</f>
        <v/>
      </c>
      <c r="AE534" s="54" t="str">
        <f>IF(ISBLANK('Prediction Log'!$N534), "",ABS('Prediction Log'!$AD534))</f>
        <v/>
      </c>
    </row>
    <row r="535" spans="1:31" x14ac:dyDescent="0.45">
      <c r="A535" s="56" t="str">
        <f>IF(ISBLANK(Games!$B535), "",Games!A535)</f>
        <v/>
      </c>
      <c r="B535" s="56" t="str">
        <f>IF(ISBLANK(Games!$B535), "",Games!B535)</f>
        <v/>
      </c>
      <c r="C535" s="56" t="str">
        <f>IF(ISBLANK(Games!$B535), "",Games!C535)</f>
        <v/>
      </c>
      <c r="D535" s="57" t="str">
        <f>IF(ISBLANK(Games!$B535), "",Games!D535)</f>
        <v/>
      </c>
      <c r="E535" s="57" t="str">
        <f>IF(ISBLANK(Games!$B535), "",Games!E535)</f>
        <v/>
      </c>
      <c r="F535" s="45">
        <f>'Calc - Win Probability'!N535</f>
        <v>0</v>
      </c>
      <c r="G535" s="23" t="str">
        <f>Games!H535</f>
        <v/>
      </c>
      <c r="H535" s="46" t="str">
        <f>IF(ISBLANK(Games!B535), "", IF('Prediction Log'!$D535&lt;0, 'Prediction Log'!$B535, 'Prediction Log'!$C535))</f>
        <v/>
      </c>
      <c r="I535" s="47" t="str">
        <f>IF(ISBLANK(Games!$B535), "",Games!F535)</f>
        <v/>
      </c>
      <c r="J535" s="47" t="str">
        <f>IF('Prediction Log'!$F535&gt;0.5, 'Prediction Log'!$B535, IF('Prediction Log'!$F535&lt;0.5, 'Prediction Log'!$C535, "PICK"))</f>
        <v/>
      </c>
      <c r="K535" s="48" t="str">
        <f>IF(ISBLANK(Games!B535), "",IF('Prediction Log'!$J535='Prediction Log'!$B535, 'Prediction Log'!$F535, 1-'Prediction Log'!$F535))</f>
        <v/>
      </c>
      <c r="L535" s="49" t="str">
        <f>IF(ISBLANK(Games!$B535), "",Games!I535)</f>
        <v/>
      </c>
      <c r="M535" s="60" t="str">
        <f>IF(ISBLANK(Table3[[#This Row],[Home Final]]), "",IF(Table3[[#This Row],[Home Final]]&gt;Table3[[#This Row],[Away Final]],Table3[[#This Row],[Home]],Table3[[#This Row],[Away]]))</f>
        <v/>
      </c>
      <c r="N535" s="50"/>
      <c r="O535" s="50"/>
      <c r="P535" s="21" t="str">
        <f>IF(ISBLANK('Prediction Log'!$N535), "",'Prediction Log'!$O535-'Prediction Log'!$N535)</f>
        <v/>
      </c>
      <c r="Q535" s="51" t="str">
        <f>IF(ISBLANK('Prediction Log'!$N535), "",IF('Prediction Log'!$M535&lt;&gt;'Prediction Log'!$H535, "Y", IF(AND('Prediction Log'!$M535='Prediction Log'!$H535, ABS((-1*'Prediction Log'!$P535))&gt;ABS('Prediction Log'!$D535)), "Y", IF('Prediction Log'!$D535='Prediction Log'!$P535, "PUSH", "N"))))</f>
        <v/>
      </c>
      <c r="R535" s="52" t="str">
        <f>IF(ISBLANK('Prediction Log'!$N535), "",IF('Prediction Log'!$P535&lt;'Prediction Log'!$D535, "Y", IF('Prediction Log'!$P535='Prediction Log'!$D535, "PUSH", "N")))</f>
        <v/>
      </c>
      <c r="S535" s="52" t="str">
        <f>IF(ISBLANK('Prediction Log'!$N535), "",IF('Prediction Log'!$P535&lt;'Prediction Log'!$E535, "Y", IF('Prediction Log'!$P535='Prediction Log'!$E535, "PUSH", "N")))</f>
        <v/>
      </c>
      <c r="T535" s="53" t="str">
        <f>IF(ISBLANK('Prediction Log'!$N535),"",IF('Prediction Log'!$M535='Prediction Log'!$H535, "Y", "N"))</f>
        <v/>
      </c>
      <c r="U535" s="53" t="str">
        <f>Table3[[#This Row],[Home Team Covered Market]]</f>
        <v/>
      </c>
      <c r="V535" s="53" t="str">
        <f>IF(ISBLANK('Prediction Log'!$N535), "",IF(AND('Prediction Log'!$T535="Y", 'Prediction Log'!$U535="Y"), "Y", "N"))</f>
        <v/>
      </c>
      <c r="W535" s="54" t="str">
        <f>IF(ISBLANK('Prediction Log'!$N535),"",IF('Prediction Log'!$M535='Prediction Log'!$I535, "Y", "N"))</f>
        <v/>
      </c>
      <c r="X535" s="54" t="str">
        <f>IF(ISBLANK('Prediction Log'!$N535), "", IF(Table3[[#This Row],[Home Team Covered Market]]=Games!H535, "Y", "N"))</f>
        <v/>
      </c>
      <c r="Y535" s="55" t="str">
        <f>IF(ISBLANK('Prediction Log'!$N535), "",IF('Prediction Log'!$J535='Prediction Log'!$M535, "Y", "N"))</f>
        <v/>
      </c>
      <c r="Z535" s="54" t="str">
        <f>IF(ISBLANK('Prediction Log'!$N535), "",IF('Prediction Log'!$I535&lt;&gt;'Prediction Log'!$M535, "N",IF(AND('Prediction Log'!$E535&gt;0, 'Prediction Log'!$P535&gt;'Prediction Log'!$E535, 'Prediction Log'!$I535='Prediction Log'!$C535), "Y", IF(AND('Prediction Log'!$E535&lt;0, 'Prediction Log'!$P535&lt;'Prediction Log'!$E535,'Prediction Log'!$I535='Prediction Log'!$B535 ), "Y", IF('Prediction Log'!$P535='Prediction Log'!$E535, "PUSH", "N")))))</f>
        <v/>
      </c>
      <c r="AA535" s="54" t="str">
        <f>IF(ISBLANK('Prediction Log'!$N535), "",IF(AND('Prediction Log'!$W535="Y", 'Prediction Log'!$X535="Y"), "Y", "N"))</f>
        <v/>
      </c>
      <c r="AB535" s="53" t="str">
        <f>IF(ISBLANK('Prediction Log'!$N535), "",IF('Prediction Log'!$D535&gt;0, 'Prediction Log'!$P535-'Prediction Log'!$D535, IF('Prediction Log'!$D535&lt;0, -'Prediction Log'!$P535+'Prediction Log'!$D535, "NA")))</f>
        <v/>
      </c>
      <c r="AC535" s="53" t="str">
        <f>IF(ISBLANK('Prediction Log'!$N535), "",ABS('Prediction Log'!$AB535))</f>
        <v/>
      </c>
      <c r="AD535" s="54" t="str">
        <f>IF(ISBLANK('Prediction Log'!$N535), "",IF('Prediction Log'!$E535&gt;0, 'Prediction Log'!$P535-'Prediction Log'!$E535, IF('Prediction Log'!$E535&lt;0, -'Prediction Log'!$P535+'Prediction Log'!$E535, "NA")))</f>
        <v/>
      </c>
      <c r="AE535" s="54" t="str">
        <f>IF(ISBLANK('Prediction Log'!$N535), "",ABS('Prediction Log'!$AD535))</f>
        <v/>
      </c>
    </row>
    <row r="536" spans="1:31" x14ac:dyDescent="0.45">
      <c r="A536" s="43" t="str">
        <f>IF(ISBLANK(Games!$B536), "",Games!A536)</f>
        <v/>
      </c>
      <c r="B536" s="43" t="str">
        <f>IF(ISBLANK(Games!$B536), "",Games!B536)</f>
        <v/>
      </c>
      <c r="C536" s="43" t="str">
        <f>IF(ISBLANK(Games!$B536), "",Games!C536)</f>
        <v/>
      </c>
      <c r="D536" s="44" t="str">
        <f>IF(ISBLANK(Games!$B536), "",Games!D536)</f>
        <v/>
      </c>
      <c r="E536" s="44" t="str">
        <f>IF(ISBLANK(Games!$B536), "",Games!E536)</f>
        <v/>
      </c>
      <c r="F536" s="45">
        <f>'Calc - Win Probability'!N536</f>
        <v>0</v>
      </c>
      <c r="G536" s="23" t="str">
        <f>Games!H536</f>
        <v/>
      </c>
      <c r="H536" s="46" t="str">
        <f>IF(ISBLANK(Games!B536), "", IF('Prediction Log'!$D536&lt;0, 'Prediction Log'!$B536, 'Prediction Log'!$C536))</f>
        <v/>
      </c>
      <c r="I536" s="47" t="str">
        <f>IF(ISBLANK(Games!$B536), "",Games!F536)</f>
        <v/>
      </c>
      <c r="J536" s="47" t="str">
        <f>IF('Prediction Log'!$F536&gt;0.5, 'Prediction Log'!$B536, IF('Prediction Log'!$F536&lt;0.5, 'Prediction Log'!$C536, "PICK"))</f>
        <v/>
      </c>
      <c r="K536" s="48" t="str">
        <f>IF(ISBLANK(Games!B536), "",IF('Prediction Log'!$J536='Prediction Log'!$B536, 'Prediction Log'!$F536, 1-'Prediction Log'!$F536))</f>
        <v/>
      </c>
      <c r="L536" s="49" t="str">
        <f>IF(ISBLANK(Games!$B536), "",Games!I536)</f>
        <v/>
      </c>
      <c r="M536" s="60" t="str">
        <f>IF(ISBLANK(Table3[[#This Row],[Home Final]]), "",IF(Table3[[#This Row],[Home Final]]&gt;Table3[[#This Row],[Away Final]],Table3[[#This Row],[Home]],Table3[[#This Row],[Away]]))</f>
        <v/>
      </c>
      <c r="N536" s="50"/>
      <c r="O536" s="50"/>
      <c r="P536" s="21" t="str">
        <f>IF(ISBLANK('Prediction Log'!$N536), "",'Prediction Log'!$O536-'Prediction Log'!$N536)</f>
        <v/>
      </c>
      <c r="Q536" s="51" t="str">
        <f>IF(ISBLANK('Prediction Log'!$N536), "",IF('Prediction Log'!$M536&lt;&gt;'Prediction Log'!$H536, "Y", IF(AND('Prediction Log'!$M536='Prediction Log'!$H536, ABS((-1*'Prediction Log'!$P536))&gt;ABS('Prediction Log'!$D536)), "Y", IF('Prediction Log'!$D536='Prediction Log'!$P536, "PUSH", "N"))))</f>
        <v/>
      </c>
      <c r="R536" s="52" t="str">
        <f>IF(ISBLANK('Prediction Log'!$N536), "",IF('Prediction Log'!$P536&lt;'Prediction Log'!$D536, "Y", IF('Prediction Log'!$P536='Prediction Log'!$D536, "PUSH", "N")))</f>
        <v/>
      </c>
      <c r="S536" s="52" t="str">
        <f>IF(ISBLANK('Prediction Log'!$N536), "",IF('Prediction Log'!$P536&lt;'Prediction Log'!$E536, "Y", IF('Prediction Log'!$P536='Prediction Log'!$E536, "PUSH", "N")))</f>
        <v/>
      </c>
      <c r="T536" s="53" t="str">
        <f>IF(ISBLANK('Prediction Log'!$N536),"",IF('Prediction Log'!$M536='Prediction Log'!$H536, "Y", "N"))</f>
        <v/>
      </c>
      <c r="U536" s="53" t="str">
        <f>Table3[[#This Row],[Home Team Covered Market]]</f>
        <v/>
      </c>
      <c r="V536" s="53" t="str">
        <f>IF(ISBLANK('Prediction Log'!$N536), "",IF(AND('Prediction Log'!$T536="Y", 'Prediction Log'!$U536="Y"), "Y", "N"))</f>
        <v/>
      </c>
      <c r="W536" s="54" t="str">
        <f>IF(ISBLANK('Prediction Log'!$N536),"",IF('Prediction Log'!$M536='Prediction Log'!$I536, "Y", "N"))</f>
        <v/>
      </c>
      <c r="X536" s="54" t="str">
        <f>IF(ISBLANK('Prediction Log'!$N536), "", IF(Table3[[#This Row],[Home Team Covered Market]]=Games!H536, "Y", "N"))</f>
        <v/>
      </c>
      <c r="Y536" s="55" t="str">
        <f>IF(ISBLANK('Prediction Log'!$N536), "",IF('Prediction Log'!$J536='Prediction Log'!$M536, "Y", "N"))</f>
        <v/>
      </c>
      <c r="Z536" s="54" t="str">
        <f>IF(ISBLANK('Prediction Log'!$N536), "",IF('Prediction Log'!$I536&lt;&gt;'Prediction Log'!$M536, "N",IF(AND('Prediction Log'!$E536&gt;0, 'Prediction Log'!$P536&gt;'Prediction Log'!$E536, 'Prediction Log'!$I536='Prediction Log'!$C536), "Y", IF(AND('Prediction Log'!$E536&lt;0, 'Prediction Log'!$P536&lt;'Prediction Log'!$E536,'Prediction Log'!$I536='Prediction Log'!$B536 ), "Y", IF('Prediction Log'!$P536='Prediction Log'!$E536, "PUSH", "N")))))</f>
        <v/>
      </c>
      <c r="AA536" s="54" t="str">
        <f>IF(ISBLANK('Prediction Log'!$N536), "",IF(AND('Prediction Log'!$W536="Y", 'Prediction Log'!$X536="Y"), "Y", "N"))</f>
        <v/>
      </c>
      <c r="AB536" s="53" t="str">
        <f>IF(ISBLANK('Prediction Log'!$N536), "",IF('Prediction Log'!$D536&gt;0, 'Prediction Log'!$P536-'Prediction Log'!$D536, IF('Prediction Log'!$D536&lt;0, -'Prediction Log'!$P536+'Prediction Log'!$D536, "NA")))</f>
        <v/>
      </c>
      <c r="AC536" s="53" t="str">
        <f>IF(ISBLANK('Prediction Log'!$N536), "",ABS('Prediction Log'!$AB536))</f>
        <v/>
      </c>
      <c r="AD536" s="54" t="str">
        <f>IF(ISBLANK('Prediction Log'!$N536), "",IF('Prediction Log'!$E536&gt;0, 'Prediction Log'!$P536-'Prediction Log'!$E536, IF('Prediction Log'!$E536&lt;0, -'Prediction Log'!$P536+'Prediction Log'!$E536, "NA")))</f>
        <v/>
      </c>
      <c r="AE536" s="54" t="str">
        <f>IF(ISBLANK('Prediction Log'!$N536), "",ABS('Prediction Log'!$AD536))</f>
        <v/>
      </c>
    </row>
    <row r="537" spans="1:31" x14ac:dyDescent="0.45">
      <c r="A537" s="56" t="str">
        <f>IF(ISBLANK(Games!$B537), "",Games!A537)</f>
        <v/>
      </c>
      <c r="B537" s="56" t="str">
        <f>IF(ISBLANK(Games!$B537), "",Games!B537)</f>
        <v/>
      </c>
      <c r="C537" s="56" t="str">
        <f>IF(ISBLANK(Games!$B537), "",Games!C537)</f>
        <v/>
      </c>
      <c r="D537" s="57" t="str">
        <f>IF(ISBLANK(Games!$B537), "",Games!D537)</f>
        <v/>
      </c>
      <c r="E537" s="57" t="str">
        <f>IF(ISBLANK(Games!$B537), "",Games!E537)</f>
        <v/>
      </c>
      <c r="F537" s="45">
        <f>'Calc - Win Probability'!N537</f>
        <v>0</v>
      </c>
      <c r="G537" s="23" t="str">
        <f>Games!H537</f>
        <v/>
      </c>
      <c r="H537" s="46" t="str">
        <f>IF(ISBLANK(Games!B537), "", IF('Prediction Log'!$D537&lt;0, 'Prediction Log'!$B537, 'Prediction Log'!$C537))</f>
        <v/>
      </c>
      <c r="I537" s="47" t="str">
        <f>IF(ISBLANK(Games!$B537), "",Games!F537)</f>
        <v/>
      </c>
      <c r="J537" s="47" t="str">
        <f>IF('Prediction Log'!$F537&gt;0.5, 'Prediction Log'!$B537, IF('Prediction Log'!$F537&lt;0.5, 'Prediction Log'!$C537, "PICK"))</f>
        <v/>
      </c>
      <c r="K537" s="48" t="str">
        <f>IF(ISBLANK(Games!B537), "",IF('Prediction Log'!$J537='Prediction Log'!$B537, 'Prediction Log'!$F537, 1-'Prediction Log'!$F537))</f>
        <v/>
      </c>
      <c r="L537" s="49" t="str">
        <f>IF(ISBLANK(Games!$B537), "",Games!I537)</f>
        <v/>
      </c>
      <c r="M537" s="60" t="str">
        <f>IF(ISBLANK(Table3[[#This Row],[Home Final]]), "",IF(Table3[[#This Row],[Home Final]]&gt;Table3[[#This Row],[Away Final]],Table3[[#This Row],[Home]],Table3[[#This Row],[Away]]))</f>
        <v/>
      </c>
      <c r="N537" s="50"/>
      <c r="O537" s="50"/>
      <c r="P537" s="21" t="str">
        <f>IF(ISBLANK('Prediction Log'!$N537), "",'Prediction Log'!$O537-'Prediction Log'!$N537)</f>
        <v/>
      </c>
      <c r="Q537" s="51" t="str">
        <f>IF(ISBLANK('Prediction Log'!$N537), "",IF('Prediction Log'!$M537&lt;&gt;'Prediction Log'!$H537, "Y", IF(AND('Prediction Log'!$M537='Prediction Log'!$H537, ABS((-1*'Prediction Log'!$P537))&gt;ABS('Prediction Log'!$D537)), "Y", IF('Prediction Log'!$D537='Prediction Log'!$P537, "PUSH", "N"))))</f>
        <v/>
      </c>
      <c r="R537" s="52" t="str">
        <f>IF(ISBLANK('Prediction Log'!$N537), "",IF('Prediction Log'!$P537&lt;'Prediction Log'!$D537, "Y", IF('Prediction Log'!$P537='Prediction Log'!$D537, "PUSH", "N")))</f>
        <v/>
      </c>
      <c r="S537" s="52" t="str">
        <f>IF(ISBLANK('Prediction Log'!$N537), "",IF('Prediction Log'!$P537&lt;'Prediction Log'!$E537, "Y", IF('Prediction Log'!$P537='Prediction Log'!$E537, "PUSH", "N")))</f>
        <v/>
      </c>
      <c r="T537" s="53" t="str">
        <f>IF(ISBLANK('Prediction Log'!$N537),"",IF('Prediction Log'!$M537='Prediction Log'!$H537, "Y", "N"))</f>
        <v/>
      </c>
      <c r="U537" s="53" t="str">
        <f>Table3[[#This Row],[Home Team Covered Market]]</f>
        <v/>
      </c>
      <c r="V537" s="53" t="str">
        <f>IF(ISBLANK('Prediction Log'!$N537), "",IF(AND('Prediction Log'!$T537="Y", 'Prediction Log'!$U537="Y"), "Y", "N"))</f>
        <v/>
      </c>
      <c r="W537" s="54" t="str">
        <f>IF(ISBLANK('Prediction Log'!$N537),"",IF('Prediction Log'!$M537='Prediction Log'!$I537, "Y", "N"))</f>
        <v/>
      </c>
      <c r="X537" s="54" t="str">
        <f>IF(ISBLANK('Prediction Log'!$N537), "", IF(Table3[[#This Row],[Home Team Covered Market]]=Games!H537, "Y", "N"))</f>
        <v/>
      </c>
      <c r="Y537" s="55" t="str">
        <f>IF(ISBLANK('Prediction Log'!$N537), "",IF('Prediction Log'!$J537='Prediction Log'!$M537, "Y", "N"))</f>
        <v/>
      </c>
      <c r="Z537" s="54" t="str">
        <f>IF(ISBLANK('Prediction Log'!$N537), "",IF('Prediction Log'!$I537&lt;&gt;'Prediction Log'!$M537, "N",IF(AND('Prediction Log'!$E537&gt;0, 'Prediction Log'!$P537&gt;'Prediction Log'!$E537, 'Prediction Log'!$I537='Prediction Log'!$C537), "Y", IF(AND('Prediction Log'!$E537&lt;0, 'Prediction Log'!$P537&lt;'Prediction Log'!$E537,'Prediction Log'!$I537='Prediction Log'!$B537 ), "Y", IF('Prediction Log'!$P537='Prediction Log'!$E537, "PUSH", "N")))))</f>
        <v/>
      </c>
      <c r="AA537" s="54" t="str">
        <f>IF(ISBLANK('Prediction Log'!$N537), "",IF(AND('Prediction Log'!$W537="Y", 'Prediction Log'!$X537="Y"), "Y", "N"))</f>
        <v/>
      </c>
      <c r="AB537" s="53" t="str">
        <f>IF(ISBLANK('Prediction Log'!$N537), "",IF('Prediction Log'!$D537&gt;0, 'Prediction Log'!$P537-'Prediction Log'!$D537, IF('Prediction Log'!$D537&lt;0, -'Prediction Log'!$P537+'Prediction Log'!$D537, "NA")))</f>
        <v/>
      </c>
      <c r="AC537" s="53" t="str">
        <f>IF(ISBLANK('Prediction Log'!$N537), "",ABS('Prediction Log'!$AB537))</f>
        <v/>
      </c>
      <c r="AD537" s="54" t="str">
        <f>IF(ISBLANK('Prediction Log'!$N537), "",IF('Prediction Log'!$E537&gt;0, 'Prediction Log'!$P537-'Prediction Log'!$E537, IF('Prediction Log'!$E537&lt;0, -'Prediction Log'!$P537+'Prediction Log'!$E537, "NA")))</f>
        <v/>
      </c>
      <c r="AE537" s="54" t="str">
        <f>IF(ISBLANK('Prediction Log'!$N537), "",ABS('Prediction Log'!$AD537))</f>
        <v/>
      </c>
    </row>
    <row r="538" spans="1:31" x14ac:dyDescent="0.45">
      <c r="A538" s="43" t="str">
        <f>IF(ISBLANK(Games!$B538), "",Games!A538)</f>
        <v/>
      </c>
      <c r="B538" s="43" t="str">
        <f>IF(ISBLANK(Games!$B538), "",Games!B538)</f>
        <v/>
      </c>
      <c r="C538" s="43" t="str">
        <f>IF(ISBLANK(Games!$B538), "",Games!C538)</f>
        <v/>
      </c>
      <c r="D538" s="44" t="str">
        <f>IF(ISBLANK(Games!$B538), "",Games!D538)</f>
        <v/>
      </c>
      <c r="E538" s="44" t="str">
        <f>IF(ISBLANK(Games!$B538), "",Games!E538)</f>
        <v/>
      </c>
      <c r="F538" s="45">
        <f>'Calc - Win Probability'!N538</f>
        <v>0</v>
      </c>
      <c r="G538" s="23" t="str">
        <f>Games!H538</f>
        <v/>
      </c>
      <c r="H538" s="46" t="str">
        <f>IF(ISBLANK(Games!B538), "", IF('Prediction Log'!$D538&lt;0, 'Prediction Log'!$B538, 'Prediction Log'!$C538))</f>
        <v/>
      </c>
      <c r="I538" s="47" t="str">
        <f>IF(ISBLANK(Games!$B538), "",Games!F538)</f>
        <v/>
      </c>
      <c r="J538" s="47" t="str">
        <f>IF('Prediction Log'!$F538&gt;0.5, 'Prediction Log'!$B538, IF('Prediction Log'!$F538&lt;0.5, 'Prediction Log'!$C538, "PICK"))</f>
        <v/>
      </c>
      <c r="K538" s="48" t="str">
        <f>IF(ISBLANK(Games!B538), "",IF('Prediction Log'!$J538='Prediction Log'!$B538, 'Prediction Log'!$F538, 1-'Prediction Log'!$F538))</f>
        <v/>
      </c>
      <c r="L538" s="49" t="str">
        <f>IF(ISBLANK(Games!$B538), "",Games!I538)</f>
        <v/>
      </c>
      <c r="M538" s="60" t="str">
        <f>IF(ISBLANK(Table3[[#This Row],[Home Final]]), "",IF(Table3[[#This Row],[Home Final]]&gt;Table3[[#This Row],[Away Final]],Table3[[#This Row],[Home]],Table3[[#This Row],[Away]]))</f>
        <v/>
      </c>
      <c r="N538" s="50"/>
      <c r="O538" s="50"/>
      <c r="P538" s="21" t="str">
        <f>IF(ISBLANK('Prediction Log'!$N538), "",'Prediction Log'!$O538-'Prediction Log'!$N538)</f>
        <v/>
      </c>
      <c r="Q538" s="51" t="str">
        <f>IF(ISBLANK('Prediction Log'!$N538), "",IF('Prediction Log'!$M538&lt;&gt;'Prediction Log'!$H538, "Y", IF(AND('Prediction Log'!$M538='Prediction Log'!$H538, ABS((-1*'Prediction Log'!$P538))&gt;ABS('Prediction Log'!$D538)), "Y", IF('Prediction Log'!$D538='Prediction Log'!$P538, "PUSH", "N"))))</f>
        <v/>
      </c>
      <c r="R538" s="52" t="str">
        <f>IF(ISBLANK('Prediction Log'!$N538), "",IF('Prediction Log'!$P538&lt;'Prediction Log'!$D538, "Y", IF('Prediction Log'!$P538='Prediction Log'!$D538, "PUSH", "N")))</f>
        <v/>
      </c>
      <c r="S538" s="52" t="str">
        <f>IF(ISBLANK('Prediction Log'!$N538), "",IF('Prediction Log'!$P538&lt;'Prediction Log'!$E538, "Y", IF('Prediction Log'!$P538='Prediction Log'!$E538, "PUSH", "N")))</f>
        <v/>
      </c>
      <c r="T538" s="53" t="str">
        <f>IF(ISBLANK('Prediction Log'!$N538),"",IF('Prediction Log'!$M538='Prediction Log'!$H538, "Y", "N"))</f>
        <v/>
      </c>
      <c r="U538" s="53" t="str">
        <f>Table3[[#This Row],[Home Team Covered Market]]</f>
        <v/>
      </c>
      <c r="V538" s="53" t="str">
        <f>IF(ISBLANK('Prediction Log'!$N538), "",IF(AND('Prediction Log'!$T538="Y", 'Prediction Log'!$U538="Y"), "Y", "N"))</f>
        <v/>
      </c>
      <c r="W538" s="54" t="str">
        <f>IF(ISBLANK('Prediction Log'!$N538),"",IF('Prediction Log'!$M538='Prediction Log'!$I538, "Y", "N"))</f>
        <v/>
      </c>
      <c r="X538" s="54" t="str">
        <f>IF(ISBLANK('Prediction Log'!$N538), "", IF(Table3[[#This Row],[Home Team Covered Market]]=Games!H538, "Y", "N"))</f>
        <v/>
      </c>
      <c r="Y538" s="55" t="str">
        <f>IF(ISBLANK('Prediction Log'!$N538), "",IF('Prediction Log'!$J538='Prediction Log'!$M538, "Y", "N"))</f>
        <v/>
      </c>
      <c r="Z538" s="54" t="str">
        <f>IF(ISBLANK('Prediction Log'!$N538), "",IF('Prediction Log'!$I538&lt;&gt;'Prediction Log'!$M538, "N",IF(AND('Prediction Log'!$E538&gt;0, 'Prediction Log'!$P538&gt;'Prediction Log'!$E538, 'Prediction Log'!$I538='Prediction Log'!$C538), "Y", IF(AND('Prediction Log'!$E538&lt;0, 'Prediction Log'!$P538&lt;'Prediction Log'!$E538,'Prediction Log'!$I538='Prediction Log'!$B538 ), "Y", IF('Prediction Log'!$P538='Prediction Log'!$E538, "PUSH", "N")))))</f>
        <v/>
      </c>
      <c r="AA538" s="54" t="str">
        <f>IF(ISBLANK('Prediction Log'!$N538), "",IF(AND('Prediction Log'!$W538="Y", 'Prediction Log'!$X538="Y"), "Y", "N"))</f>
        <v/>
      </c>
      <c r="AB538" s="53" t="str">
        <f>IF(ISBLANK('Prediction Log'!$N538), "",IF('Prediction Log'!$D538&gt;0, 'Prediction Log'!$P538-'Prediction Log'!$D538, IF('Prediction Log'!$D538&lt;0, -'Prediction Log'!$P538+'Prediction Log'!$D538, "NA")))</f>
        <v/>
      </c>
      <c r="AC538" s="53" t="str">
        <f>IF(ISBLANK('Prediction Log'!$N538), "",ABS('Prediction Log'!$AB538))</f>
        <v/>
      </c>
      <c r="AD538" s="54" t="str">
        <f>IF(ISBLANK('Prediction Log'!$N538), "",IF('Prediction Log'!$E538&gt;0, 'Prediction Log'!$P538-'Prediction Log'!$E538, IF('Prediction Log'!$E538&lt;0, -'Prediction Log'!$P538+'Prediction Log'!$E538, "NA")))</f>
        <v/>
      </c>
      <c r="AE538" s="54" t="str">
        <f>IF(ISBLANK('Prediction Log'!$N538), "",ABS('Prediction Log'!$AD538))</f>
        <v/>
      </c>
    </row>
    <row r="539" spans="1:31" x14ac:dyDescent="0.45">
      <c r="A539" s="56" t="str">
        <f>IF(ISBLANK(Games!$B539), "",Games!A539)</f>
        <v/>
      </c>
      <c r="B539" s="56" t="str">
        <f>IF(ISBLANK(Games!$B539), "",Games!B539)</f>
        <v/>
      </c>
      <c r="C539" s="56" t="str">
        <f>IF(ISBLANK(Games!$B539), "",Games!C539)</f>
        <v/>
      </c>
      <c r="D539" s="57" t="str">
        <f>IF(ISBLANK(Games!$B539), "",Games!D539)</f>
        <v/>
      </c>
      <c r="E539" s="57" t="str">
        <f>IF(ISBLANK(Games!$B539), "",Games!E539)</f>
        <v/>
      </c>
      <c r="F539" s="45">
        <f>'Calc - Win Probability'!N539</f>
        <v>0</v>
      </c>
      <c r="G539" s="23" t="str">
        <f>Games!H539</f>
        <v/>
      </c>
      <c r="H539" s="46" t="str">
        <f>IF(ISBLANK(Games!B539), "", IF('Prediction Log'!$D539&lt;0, 'Prediction Log'!$B539, 'Prediction Log'!$C539))</f>
        <v/>
      </c>
      <c r="I539" s="47" t="str">
        <f>IF(ISBLANK(Games!$B539), "",Games!F539)</f>
        <v/>
      </c>
      <c r="J539" s="47" t="str">
        <f>IF('Prediction Log'!$F539&gt;0.5, 'Prediction Log'!$B539, IF('Prediction Log'!$F539&lt;0.5, 'Prediction Log'!$C539, "PICK"))</f>
        <v/>
      </c>
      <c r="K539" s="48" t="str">
        <f>IF(ISBLANK(Games!B539), "",IF('Prediction Log'!$J539='Prediction Log'!$B539, 'Prediction Log'!$F539, 1-'Prediction Log'!$F539))</f>
        <v/>
      </c>
      <c r="L539" s="49" t="str">
        <f>IF(ISBLANK(Games!$B539), "",Games!I539)</f>
        <v/>
      </c>
      <c r="M539" s="60" t="str">
        <f>IF(ISBLANK(Table3[[#This Row],[Home Final]]), "",IF(Table3[[#This Row],[Home Final]]&gt;Table3[[#This Row],[Away Final]],Table3[[#This Row],[Home]],Table3[[#This Row],[Away]]))</f>
        <v/>
      </c>
      <c r="N539" s="50"/>
      <c r="O539" s="50"/>
      <c r="P539" s="21" t="str">
        <f>IF(ISBLANK('Prediction Log'!$N539), "",'Prediction Log'!$O539-'Prediction Log'!$N539)</f>
        <v/>
      </c>
      <c r="Q539" s="51" t="str">
        <f>IF(ISBLANK('Prediction Log'!$N539), "",IF('Prediction Log'!$M539&lt;&gt;'Prediction Log'!$H539, "Y", IF(AND('Prediction Log'!$M539='Prediction Log'!$H539, ABS((-1*'Prediction Log'!$P539))&gt;ABS('Prediction Log'!$D539)), "Y", IF('Prediction Log'!$D539='Prediction Log'!$P539, "PUSH", "N"))))</f>
        <v/>
      </c>
      <c r="R539" s="52" t="str">
        <f>IF(ISBLANK('Prediction Log'!$N539), "",IF('Prediction Log'!$P539&lt;'Prediction Log'!$D539, "Y", IF('Prediction Log'!$P539='Prediction Log'!$D539, "PUSH", "N")))</f>
        <v/>
      </c>
      <c r="S539" s="52" t="str">
        <f>IF(ISBLANK('Prediction Log'!$N539), "",IF('Prediction Log'!$P539&lt;'Prediction Log'!$E539, "Y", IF('Prediction Log'!$P539='Prediction Log'!$E539, "PUSH", "N")))</f>
        <v/>
      </c>
      <c r="T539" s="53" t="str">
        <f>IF(ISBLANK('Prediction Log'!$N539),"",IF('Prediction Log'!$M539='Prediction Log'!$H539, "Y", "N"))</f>
        <v/>
      </c>
      <c r="U539" s="53" t="str">
        <f>Table3[[#This Row],[Home Team Covered Market]]</f>
        <v/>
      </c>
      <c r="V539" s="53" t="str">
        <f>IF(ISBLANK('Prediction Log'!$N539), "",IF(AND('Prediction Log'!$T539="Y", 'Prediction Log'!$U539="Y"), "Y", "N"))</f>
        <v/>
      </c>
      <c r="W539" s="54" t="str">
        <f>IF(ISBLANK('Prediction Log'!$N539),"",IF('Prediction Log'!$M539='Prediction Log'!$I539, "Y", "N"))</f>
        <v/>
      </c>
      <c r="X539" s="54" t="str">
        <f>IF(ISBLANK('Prediction Log'!$N539), "", IF(Table3[[#This Row],[Home Team Covered Market]]=Games!H539, "Y", "N"))</f>
        <v/>
      </c>
      <c r="Y539" s="55" t="str">
        <f>IF(ISBLANK('Prediction Log'!$N539), "",IF('Prediction Log'!$J539='Prediction Log'!$M539, "Y", "N"))</f>
        <v/>
      </c>
      <c r="Z539" s="54" t="str">
        <f>IF(ISBLANK('Prediction Log'!$N539), "",IF('Prediction Log'!$I539&lt;&gt;'Prediction Log'!$M539, "N",IF(AND('Prediction Log'!$E539&gt;0, 'Prediction Log'!$P539&gt;'Prediction Log'!$E539, 'Prediction Log'!$I539='Prediction Log'!$C539), "Y", IF(AND('Prediction Log'!$E539&lt;0, 'Prediction Log'!$P539&lt;'Prediction Log'!$E539,'Prediction Log'!$I539='Prediction Log'!$B539 ), "Y", IF('Prediction Log'!$P539='Prediction Log'!$E539, "PUSH", "N")))))</f>
        <v/>
      </c>
      <c r="AA539" s="54" t="str">
        <f>IF(ISBLANK('Prediction Log'!$N539), "",IF(AND('Prediction Log'!$W539="Y", 'Prediction Log'!$X539="Y"), "Y", "N"))</f>
        <v/>
      </c>
      <c r="AB539" s="53" t="str">
        <f>IF(ISBLANK('Prediction Log'!$N539), "",IF('Prediction Log'!$D539&gt;0, 'Prediction Log'!$P539-'Prediction Log'!$D539, IF('Prediction Log'!$D539&lt;0, -'Prediction Log'!$P539+'Prediction Log'!$D539, "NA")))</f>
        <v/>
      </c>
      <c r="AC539" s="53" t="str">
        <f>IF(ISBLANK('Prediction Log'!$N539), "",ABS('Prediction Log'!$AB539))</f>
        <v/>
      </c>
      <c r="AD539" s="54" t="str">
        <f>IF(ISBLANK('Prediction Log'!$N539), "",IF('Prediction Log'!$E539&gt;0, 'Prediction Log'!$P539-'Prediction Log'!$E539, IF('Prediction Log'!$E539&lt;0, -'Prediction Log'!$P539+'Prediction Log'!$E539, "NA")))</f>
        <v/>
      </c>
      <c r="AE539" s="54" t="str">
        <f>IF(ISBLANK('Prediction Log'!$N539), "",ABS('Prediction Log'!$AD539))</f>
        <v/>
      </c>
    </row>
    <row r="540" spans="1:31" x14ac:dyDescent="0.45">
      <c r="A540" s="43" t="str">
        <f>IF(ISBLANK(Games!$B540), "",Games!A540)</f>
        <v/>
      </c>
      <c r="B540" s="43" t="str">
        <f>IF(ISBLANK(Games!$B540), "",Games!B540)</f>
        <v/>
      </c>
      <c r="C540" s="43" t="str">
        <f>IF(ISBLANK(Games!$B540), "",Games!C540)</f>
        <v/>
      </c>
      <c r="D540" s="44" t="str">
        <f>IF(ISBLANK(Games!$B540), "",Games!D540)</f>
        <v/>
      </c>
      <c r="E540" s="44" t="str">
        <f>IF(ISBLANK(Games!$B540), "",Games!E540)</f>
        <v/>
      </c>
      <c r="F540" s="45">
        <f>'Calc - Win Probability'!N540</f>
        <v>0</v>
      </c>
      <c r="G540" s="23" t="str">
        <f>Games!H540</f>
        <v/>
      </c>
      <c r="H540" s="46" t="str">
        <f>IF(ISBLANK(Games!B540), "", IF('Prediction Log'!$D540&lt;0, 'Prediction Log'!$B540, 'Prediction Log'!$C540))</f>
        <v/>
      </c>
      <c r="I540" s="47" t="str">
        <f>IF(ISBLANK(Games!$B540), "",Games!F540)</f>
        <v/>
      </c>
      <c r="J540" s="47" t="str">
        <f>IF('Prediction Log'!$F540&gt;0.5, 'Prediction Log'!$B540, IF('Prediction Log'!$F540&lt;0.5, 'Prediction Log'!$C540, "PICK"))</f>
        <v/>
      </c>
      <c r="K540" s="48" t="str">
        <f>IF(ISBLANK(Games!B540), "",IF('Prediction Log'!$J540='Prediction Log'!$B540, 'Prediction Log'!$F540, 1-'Prediction Log'!$F540))</f>
        <v/>
      </c>
      <c r="L540" s="49" t="str">
        <f>IF(ISBLANK(Games!$B540), "",Games!I540)</f>
        <v/>
      </c>
      <c r="M540" s="60" t="str">
        <f>IF(ISBLANK(Table3[[#This Row],[Home Final]]), "",IF(Table3[[#This Row],[Home Final]]&gt;Table3[[#This Row],[Away Final]],Table3[[#This Row],[Home]],Table3[[#This Row],[Away]]))</f>
        <v/>
      </c>
      <c r="N540" s="50"/>
      <c r="O540" s="50"/>
      <c r="P540" s="21" t="str">
        <f>IF(ISBLANK('Prediction Log'!$N540), "",'Prediction Log'!$O540-'Prediction Log'!$N540)</f>
        <v/>
      </c>
      <c r="Q540" s="51" t="str">
        <f>IF(ISBLANK('Prediction Log'!$N540), "",IF('Prediction Log'!$M540&lt;&gt;'Prediction Log'!$H540, "Y", IF(AND('Prediction Log'!$M540='Prediction Log'!$H540, ABS((-1*'Prediction Log'!$P540))&gt;ABS('Prediction Log'!$D540)), "Y", IF('Prediction Log'!$D540='Prediction Log'!$P540, "PUSH", "N"))))</f>
        <v/>
      </c>
      <c r="R540" s="52" t="str">
        <f>IF(ISBLANK('Prediction Log'!$N540), "",IF('Prediction Log'!$P540&lt;'Prediction Log'!$D540, "Y", IF('Prediction Log'!$P540='Prediction Log'!$D540, "PUSH", "N")))</f>
        <v/>
      </c>
      <c r="S540" s="52" t="str">
        <f>IF(ISBLANK('Prediction Log'!$N540), "",IF('Prediction Log'!$P540&lt;'Prediction Log'!$E540, "Y", IF('Prediction Log'!$P540='Prediction Log'!$E540, "PUSH", "N")))</f>
        <v/>
      </c>
      <c r="T540" s="53" t="str">
        <f>IF(ISBLANK('Prediction Log'!$N540),"",IF('Prediction Log'!$M540='Prediction Log'!$H540, "Y", "N"))</f>
        <v/>
      </c>
      <c r="U540" s="53" t="str">
        <f>Table3[[#This Row],[Home Team Covered Market]]</f>
        <v/>
      </c>
      <c r="V540" s="53" t="str">
        <f>IF(ISBLANK('Prediction Log'!$N540), "",IF(AND('Prediction Log'!$T540="Y", 'Prediction Log'!$U540="Y"), "Y", "N"))</f>
        <v/>
      </c>
      <c r="W540" s="54" t="str">
        <f>IF(ISBLANK('Prediction Log'!$N540),"",IF('Prediction Log'!$M540='Prediction Log'!$I540, "Y", "N"))</f>
        <v/>
      </c>
      <c r="X540" s="54" t="str">
        <f>IF(ISBLANK('Prediction Log'!$N540), "", IF(Table3[[#This Row],[Home Team Covered Market]]=Games!H540, "Y", "N"))</f>
        <v/>
      </c>
      <c r="Y540" s="55" t="str">
        <f>IF(ISBLANK('Prediction Log'!$N540), "",IF('Prediction Log'!$J540='Prediction Log'!$M540, "Y", "N"))</f>
        <v/>
      </c>
      <c r="Z540" s="54" t="str">
        <f>IF(ISBLANK('Prediction Log'!$N540), "",IF('Prediction Log'!$I540&lt;&gt;'Prediction Log'!$M540, "N",IF(AND('Prediction Log'!$E540&gt;0, 'Prediction Log'!$P540&gt;'Prediction Log'!$E540, 'Prediction Log'!$I540='Prediction Log'!$C540), "Y", IF(AND('Prediction Log'!$E540&lt;0, 'Prediction Log'!$P540&lt;'Prediction Log'!$E540,'Prediction Log'!$I540='Prediction Log'!$B540 ), "Y", IF('Prediction Log'!$P540='Prediction Log'!$E540, "PUSH", "N")))))</f>
        <v/>
      </c>
      <c r="AA540" s="54" t="str">
        <f>IF(ISBLANK('Prediction Log'!$N540), "",IF(AND('Prediction Log'!$W540="Y", 'Prediction Log'!$X540="Y"), "Y", "N"))</f>
        <v/>
      </c>
      <c r="AB540" s="53" t="str">
        <f>IF(ISBLANK('Prediction Log'!$N540), "",IF('Prediction Log'!$D540&gt;0, 'Prediction Log'!$P540-'Prediction Log'!$D540, IF('Prediction Log'!$D540&lt;0, -'Prediction Log'!$P540+'Prediction Log'!$D540, "NA")))</f>
        <v/>
      </c>
      <c r="AC540" s="53" t="str">
        <f>IF(ISBLANK('Prediction Log'!$N540), "",ABS('Prediction Log'!$AB540))</f>
        <v/>
      </c>
      <c r="AD540" s="54" t="str">
        <f>IF(ISBLANK('Prediction Log'!$N540), "",IF('Prediction Log'!$E540&gt;0, 'Prediction Log'!$P540-'Prediction Log'!$E540, IF('Prediction Log'!$E540&lt;0, -'Prediction Log'!$P540+'Prediction Log'!$E540, "NA")))</f>
        <v/>
      </c>
      <c r="AE540" s="54" t="str">
        <f>IF(ISBLANK('Prediction Log'!$N540), "",ABS('Prediction Log'!$AD540))</f>
        <v/>
      </c>
    </row>
    <row r="541" spans="1:31" x14ac:dyDescent="0.45">
      <c r="A541" s="56" t="str">
        <f>IF(ISBLANK(Games!$B541), "",Games!A541)</f>
        <v/>
      </c>
      <c r="B541" s="56" t="str">
        <f>IF(ISBLANK(Games!$B541), "",Games!B541)</f>
        <v/>
      </c>
      <c r="C541" s="56" t="str">
        <f>IF(ISBLANK(Games!$B541), "",Games!C541)</f>
        <v/>
      </c>
      <c r="D541" s="57" t="str">
        <f>IF(ISBLANK(Games!$B541), "",Games!D541)</f>
        <v/>
      </c>
      <c r="E541" s="57" t="str">
        <f>IF(ISBLANK(Games!$B541), "",Games!E541)</f>
        <v/>
      </c>
      <c r="F541" s="45">
        <f>'Calc - Win Probability'!N541</f>
        <v>0</v>
      </c>
      <c r="G541" s="23" t="str">
        <f>Games!H541</f>
        <v/>
      </c>
      <c r="H541" s="46" t="str">
        <f>IF(ISBLANK(Games!B541), "", IF('Prediction Log'!$D541&lt;0, 'Prediction Log'!$B541, 'Prediction Log'!$C541))</f>
        <v/>
      </c>
      <c r="I541" s="47" t="str">
        <f>IF(ISBLANK(Games!$B541), "",Games!F541)</f>
        <v/>
      </c>
      <c r="J541" s="47" t="str">
        <f>IF('Prediction Log'!$F541&gt;0.5, 'Prediction Log'!$B541, IF('Prediction Log'!$F541&lt;0.5, 'Prediction Log'!$C541, "PICK"))</f>
        <v/>
      </c>
      <c r="K541" s="48" t="str">
        <f>IF(ISBLANK(Games!B541), "",IF('Prediction Log'!$J541='Prediction Log'!$B541, 'Prediction Log'!$F541, 1-'Prediction Log'!$F541))</f>
        <v/>
      </c>
      <c r="L541" s="49" t="str">
        <f>IF(ISBLANK(Games!$B541), "",Games!I541)</f>
        <v/>
      </c>
      <c r="M541" s="60" t="str">
        <f>IF(ISBLANK(Table3[[#This Row],[Home Final]]), "",IF(Table3[[#This Row],[Home Final]]&gt;Table3[[#This Row],[Away Final]],Table3[[#This Row],[Home]],Table3[[#This Row],[Away]]))</f>
        <v/>
      </c>
      <c r="N541" s="50"/>
      <c r="O541" s="50"/>
      <c r="P541" s="21" t="str">
        <f>IF(ISBLANK('Prediction Log'!$N541), "",'Prediction Log'!$O541-'Prediction Log'!$N541)</f>
        <v/>
      </c>
      <c r="Q541" s="51" t="str">
        <f>IF(ISBLANK('Prediction Log'!$N541), "",IF('Prediction Log'!$M541&lt;&gt;'Prediction Log'!$H541, "Y", IF(AND('Prediction Log'!$M541='Prediction Log'!$H541, ABS((-1*'Prediction Log'!$P541))&gt;ABS('Prediction Log'!$D541)), "Y", IF('Prediction Log'!$D541='Prediction Log'!$P541, "PUSH", "N"))))</f>
        <v/>
      </c>
      <c r="R541" s="52" t="str">
        <f>IF(ISBLANK('Prediction Log'!$N541), "",IF('Prediction Log'!$P541&lt;'Prediction Log'!$D541, "Y", IF('Prediction Log'!$P541='Prediction Log'!$D541, "PUSH", "N")))</f>
        <v/>
      </c>
      <c r="S541" s="52" t="str">
        <f>IF(ISBLANK('Prediction Log'!$N541), "",IF('Prediction Log'!$P541&lt;'Prediction Log'!$E541, "Y", IF('Prediction Log'!$P541='Prediction Log'!$E541, "PUSH", "N")))</f>
        <v/>
      </c>
      <c r="T541" s="53" t="str">
        <f>IF(ISBLANK('Prediction Log'!$N541),"",IF('Prediction Log'!$M541='Prediction Log'!$H541, "Y", "N"))</f>
        <v/>
      </c>
      <c r="U541" s="53" t="str">
        <f>Table3[[#This Row],[Home Team Covered Market]]</f>
        <v/>
      </c>
      <c r="V541" s="53" t="str">
        <f>IF(ISBLANK('Prediction Log'!$N541), "",IF(AND('Prediction Log'!$T541="Y", 'Prediction Log'!$U541="Y"), "Y", "N"))</f>
        <v/>
      </c>
      <c r="W541" s="54" t="str">
        <f>IF(ISBLANK('Prediction Log'!$N541),"",IF('Prediction Log'!$M541='Prediction Log'!$I541, "Y", "N"))</f>
        <v/>
      </c>
      <c r="X541" s="54" t="str">
        <f>IF(ISBLANK('Prediction Log'!$N541), "", IF(Table3[[#This Row],[Home Team Covered Market]]=Games!H541, "Y", "N"))</f>
        <v/>
      </c>
      <c r="Y541" s="55" t="str">
        <f>IF(ISBLANK('Prediction Log'!$N541), "",IF('Prediction Log'!$J541='Prediction Log'!$M541, "Y", "N"))</f>
        <v/>
      </c>
      <c r="Z541" s="54" t="str">
        <f>IF(ISBLANK('Prediction Log'!$N541), "",IF('Prediction Log'!$I541&lt;&gt;'Prediction Log'!$M541, "N",IF(AND('Prediction Log'!$E541&gt;0, 'Prediction Log'!$P541&gt;'Prediction Log'!$E541, 'Prediction Log'!$I541='Prediction Log'!$C541), "Y", IF(AND('Prediction Log'!$E541&lt;0, 'Prediction Log'!$P541&lt;'Prediction Log'!$E541,'Prediction Log'!$I541='Prediction Log'!$B541 ), "Y", IF('Prediction Log'!$P541='Prediction Log'!$E541, "PUSH", "N")))))</f>
        <v/>
      </c>
      <c r="AA541" s="54" t="str">
        <f>IF(ISBLANK('Prediction Log'!$N541), "",IF(AND('Prediction Log'!$W541="Y", 'Prediction Log'!$X541="Y"), "Y", "N"))</f>
        <v/>
      </c>
      <c r="AB541" s="53" t="str">
        <f>IF(ISBLANK('Prediction Log'!$N541), "",IF('Prediction Log'!$D541&gt;0, 'Prediction Log'!$P541-'Prediction Log'!$D541, IF('Prediction Log'!$D541&lt;0, -'Prediction Log'!$P541+'Prediction Log'!$D541, "NA")))</f>
        <v/>
      </c>
      <c r="AC541" s="53" t="str">
        <f>IF(ISBLANK('Prediction Log'!$N541), "",ABS('Prediction Log'!$AB541))</f>
        <v/>
      </c>
      <c r="AD541" s="54" t="str">
        <f>IF(ISBLANK('Prediction Log'!$N541), "",IF('Prediction Log'!$E541&gt;0, 'Prediction Log'!$P541-'Prediction Log'!$E541, IF('Prediction Log'!$E541&lt;0, -'Prediction Log'!$P541+'Prediction Log'!$E541, "NA")))</f>
        <v/>
      </c>
      <c r="AE541" s="54" t="str">
        <f>IF(ISBLANK('Prediction Log'!$N541), "",ABS('Prediction Log'!$AD541))</f>
        <v/>
      </c>
    </row>
    <row r="542" spans="1:31" x14ac:dyDescent="0.45">
      <c r="A542" s="43" t="str">
        <f>IF(ISBLANK(Games!$B542), "",Games!A542)</f>
        <v/>
      </c>
      <c r="B542" s="43" t="str">
        <f>IF(ISBLANK(Games!$B542), "",Games!B542)</f>
        <v/>
      </c>
      <c r="C542" s="43" t="str">
        <f>IF(ISBLANK(Games!$B542), "",Games!C542)</f>
        <v/>
      </c>
      <c r="D542" s="44" t="str">
        <f>IF(ISBLANK(Games!$B542), "",Games!D542)</f>
        <v/>
      </c>
      <c r="E542" s="44" t="str">
        <f>IF(ISBLANK(Games!$B542), "",Games!E542)</f>
        <v/>
      </c>
      <c r="F542" s="45">
        <f>'Calc - Win Probability'!N542</f>
        <v>0</v>
      </c>
      <c r="G542" s="23" t="str">
        <f>Games!H542</f>
        <v/>
      </c>
      <c r="H542" s="46" t="str">
        <f>IF(ISBLANK(Games!B542), "", IF('Prediction Log'!$D542&lt;0, 'Prediction Log'!$B542, 'Prediction Log'!$C542))</f>
        <v/>
      </c>
      <c r="I542" s="47" t="str">
        <f>IF(ISBLANK(Games!$B542), "",Games!F542)</f>
        <v/>
      </c>
      <c r="J542" s="47" t="str">
        <f>IF('Prediction Log'!$F542&gt;0.5, 'Prediction Log'!$B542, IF('Prediction Log'!$F542&lt;0.5, 'Prediction Log'!$C542, "PICK"))</f>
        <v/>
      </c>
      <c r="K542" s="48" t="str">
        <f>IF(ISBLANK(Games!B542), "",IF('Prediction Log'!$J542='Prediction Log'!$B542, 'Prediction Log'!$F542, 1-'Prediction Log'!$F542))</f>
        <v/>
      </c>
      <c r="L542" s="49" t="str">
        <f>IF(ISBLANK(Games!$B542), "",Games!I542)</f>
        <v/>
      </c>
      <c r="M542" s="60" t="str">
        <f>IF(ISBLANK(Table3[[#This Row],[Home Final]]), "",IF(Table3[[#This Row],[Home Final]]&gt;Table3[[#This Row],[Away Final]],Table3[[#This Row],[Home]],Table3[[#This Row],[Away]]))</f>
        <v/>
      </c>
      <c r="N542" s="50"/>
      <c r="O542" s="50"/>
      <c r="P542" s="21" t="str">
        <f>IF(ISBLANK('Prediction Log'!$N542), "",'Prediction Log'!$O542-'Prediction Log'!$N542)</f>
        <v/>
      </c>
      <c r="Q542" s="51" t="str">
        <f>IF(ISBLANK('Prediction Log'!$N542), "",IF('Prediction Log'!$M542&lt;&gt;'Prediction Log'!$H542, "Y", IF(AND('Prediction Log'!$M542='Prediction Log'!$H542, ABS((-1*'Prediction Log'!$P542))&gt;ABS('Prediction Log'!$D542)), "Y", IF('Prediction Log'!$D542='Prediction Log'!$P542, "PUSH", "N"))))</f>
        <v/>
      </c>
      <c r="R542" s="52" t="str">
        <f>IF(ISBLANK('Prediction Log'!$N542), "",IF('Prediction Log'!$P542&lt;'Prediction Log'!$D542, "Y", IF('Prediction Log'!$P542='Prediction Log'!$D542, "PUSH", "N")))</f>
        <v/>
      </c>
      <c r="S542" s="52" t="str">
        <f>IF(ISBLANK('Prediction Log'!$N542), "",IF('Prediction Log'!$P542&lt;'Prediction Log'!$E542, "Y", IF('Prediction Log'!$P542='Prediction Log'!$E542, "PUSH", "N")))</f>
        <v/>
      </c>
      <c r="T542" s="53" t="str">
        <f>IF(ISBLANK('Prediction Log'!$N542),"",IF('Prediction Log'!$M542='Prediction Log'!$H542, "Y", "N"))</f>
        <v/>
      </c>
      <c r="U542" s="53" t="str">
        <f>Table3[[#This Row],[Home Team Covered Market]]</f>
        <v/>
      </c>
      <c r="V542" s="53" t="str">
        <f>IF(ISBLANK('Prediction Log'!$N542), "",IF(AND('Prediction Log'!$T542="Y", 'Prediction Log'!$U542="Y"), "Y", "N"))</f>
        <v/>
      </c>
      <c r="W542" s="54" t="str">
        <f>IF(ISBLANK('Prediction Log'!$N542),"",IF('Prediction Log'!$M542='Prediction Log'!$I542, "Y", "N"))</f>
        <v/>
      </c>
      <c r="X542" s="54" t="str">
        <f>IF(ISBLANK('Prediction Log'!$N542), "", IF(Table3[[#This Row],[Home Team Covered Market]]=Games!H542, "Y", "N"))</f>
        <v/>
      </c>
      <c r="Y542" s="55" t="str">
        <f>IF(ISBLANK('Prediction Log'!$N542), "",IF('Prediction Log'!$J542='Prediction Log'!$M542, "Y", "N"))</f>
        <v/>
      </c>
      <c r="Z542" s="54" t="str">
        <f>IF(ISBLANK('Prediction Log'!$N542), "",IF('Prediction Log'!$I542&lt;&gt;'Prediction Log'!$M542, "N",IF(AND('Prediction Log'!$E542&gt;0, 'Prediction Log'!$P542&gt;'Prediction Log'!$E542, 'Prediction Log'!$I542='Prediction Log'!$C542), "Y", IF(AND('Prediction Log'!$E542&lt;0, 'Prediction Log'!$P542&lt;'Prediction Log'!$E542,'Prediction Log'!$I542='Prediction Log'!$B542 ), "Y", IF('Prediction Log'!$P542='Prediction Log'!$E542, "PUSH", "N")))))</f>
        <v/>
      </c>
      <c r="AA542" s="54" t="str">
        <f>IF(ISBLANK('Prediction Log'!$N542), "",IF(AND('Prediction Log'!$W542="Y", 'Prediction Log'!$X542="Y"), "Y", "N"))</f>
        <v/>
      </c>
      <c r="AB542" s="53" t="str">
        <f>IF(ISBLANK('Prediction Log'!$N542), "",IF('Prediction Log'!$D542&gt;0, 'Prediction Log'!$P542-'Prediction Log'!$D542, IF('Prediction Log'!$D542&lt;0, -'Prediction Log'!$P542+'Prediction Log'!$D542, "NA")))</f>
        <v/>
      </c>
      <c r="AC542" s="53" t="str">
        <f>IF(ISBLANK('Prediction Log'!$N542), "",ABS('Prediction Log'!$AB542))</f>
        <v/>
      </c>
      <c r="AD542" s="54" t="str">
        <f>IF(ISBLANK('Prediction Log'!$N542), "",IF('Prediction Log'!$E542&gt;0, 'Prediction Log'!$P542-'Prediction Log'!$E542, IF('Prediction Log'!$E542&lt;0, -'Prediction Log'!$P542+'Prediction Log'!$E542, "NA")))</f>
        <v/>
      </c>
      <c r="AE542" s="54" t="str">
        <f>IF(ISBLANK('Prediction Log'!$N542), "",ABS('Prediction Log'!$AD542))</f>
        <v/>
      </c>
    </row>
    <row r="543" spans="1:31" x14ac:dyDescent="0.45">
      <c r="A543" s="56" t="str">
        <f>IF(ISBLANK(Games!$B543), "",Games!A543)</f>
        <v/>
      </c>
      <c r="B543" s="56" t="str">
        <f>IF(ISBLANK(Games!$B543), "",Games!B543)</f>
        <v/>
      </c>
      <c r="C543" s="56" t="str">
        <f>IF(ISBLANK(Games!$B543), "",Games!C543)</f>
        <v/>
      </c>
      <c r="D543" s="57" t="str">
        <f>IF(ISBLANK(Games!$B543), "",Games!D543)</f>
        <v/>
      </c>
      <c r="E543" s="57" t="str">
        <f>IF(ISBLANK(Games!$B543), "",Games!E543)</f>
        <v/>
      </c>
      <c r="F543" s="45">
        <f>'Calc - Win Probability'!N543</f>
        <v>0</v>
      </c>
      <c r="G543" s="23" t="str">
        <f>Games!H543</f>
        <v/>
      </c>
      <c r="H543" s="46" t="str">
        <f>IF(ISBLANK(Games!B543), "", IF('Prediction Log'!$D543&lt;0, 'Prediction Log'!$B543, 'Prediction Log'!$C543))</f>
        <v/>
      </c>
      <c r="I543" s="47" t="str">
        <f>IF(ISBLANK(Games!$B543), "",Games!F543)</f>
        <v/>
      </c>
      <c r="J543" s="47" t="str">
        <f>IF('Prediction Log'!$F543&gt;0.5, 'Prediction Log'!$B543, IF('Prediction Log'!$F543&lt;0.5, 'Prediction Log'!$C543, "PICK"))</f>
        <v/>
      </c>
      <c r="K543" s="48" t="str">
        <f>IF(ISBLANK(Games!B543), "",IF('Prediction Log'!$J543='Prediction Log'!$B543, 'Prediction Log'!$F543, 1-'Prediction Log'!$F543))</f>
        <v/>
      </c>
      <c r="L543" s="49" t="str">
        <f>IF(ISBLANK(Games!$B543), "",Games!I543)</f>
        <v/>
      </c>
      <c r="M543" s="60" t="str">
        <f>IF(ISBLANK(Table3[[#This Row],[Home Final]]), "",IF(Table3[[#This Row],[Home Final]]&gt;Table3[[#This Row],[Away Final]],Table3[[#This Row],[Home]],Table3[[#This Row],[Away]]))</f>
        <v/>
      </c>
      <c r="N543" s="50"/>
      <c r="O543" s="50"/>
      <c r="P543" s="21" t="str">
        <f>IF(ISBLANK('Prediction Log'!$N543), "",'Prediction Log'!$O543-'Prediction Log'!$N543)</f>
        <v/>
      </c>
      <c r="Q543" s="51" t="str">
        <f>IF(ISBLANK('Prediction Log'!$N543), "",IF('Prediction Log'!$M543&lt;&gt;'Prediction Log'!$H543, "Y", IF(AND('Prediction Log'!$M543='Prediction Log'!$H543, ABS((-1*'Prediction Log'!$P543))&gt;ABS('Prediction Log'!$D543)), "Y", IF('Prediction Log'!$D543='Prediction Log'!$P543, "PUSH", "N"))))</f>
        <v/>
      </c>
      <c r="R543" s="52" t="str">
        <f>IF(ISBLANK('Prediction Log'!$N543), "",IF('Prediction Log'!$P543&lt;'Prediction Log'!$D543, "Y", IF('Prediction Log'!$P543='Prediction Log'!$D543, "PUSH", "N")))</f>
        <v/>
      </c>
      <c r="S543" s="52" t="str">
        <f>IF(ISBLANK('Prediction Log'!$N543), "",IF('Prediction Log'!$P543&lt;'Prediction Log'!$E543, "Y", IF('Prediction Log'!$P543='Prediction Log'!$E543, "PUSH", "N")))</f>
        <v/>
      </c>
      <c r="T543" s="53" t="str">
        <f>IF(ISBLANK('Prediction Log'!$N543),"",IF('Prediction Log'!$M543='Prediction Log'!$H543, "Y", "N"))</f>
        <v/>
      </c>
      <c r="U543" s="53" t="str">
        <f>Table3[[#This Row],[Home Team Covered Market]]</f>
        <v/>
      </c>
      <c r="V543" s="53" t="str">
        <f>IF(ISBLANK('Prediction Log'!$N543), "",IF(AND('Prediction Log'!$T543="Y", 'Prediction Log'!$U543="Y"), "Y", "N"))</f>
        <v/>
      </c>
      <c r="W543" s="54" t="str">
        <f>IF(ISBLANK('Prediction Log'!$N543),"",IF('Prediction Log'!$M543='Prediction Log'!$I543, "Y", "N"))</f>
        <v/>
      </c>
      <c r="X543" s="54" t="str">
        <f>IF(ISBLANK('Prediction Log'!$N543), "", IF(Table3[[#This Row],[Home Team Covered Market]]=Games!H543, "Y", "N"))</f>
        <v/>
      </c>
      <c r="Y543" s="55" t="str">
        <f>IF(ISBLANK('Prediction Log'!$N543), "",IF('Prediction Log'!$J543='Prediction Log'!$M543, "Y", "N"))</f>
        <v/>
      </c>
      <c r="Z543" s="54" t="str">
        <f>IF(ISBLANK('Prediction Log'!$N543), "",IF('Prediction Log'!$I543&lt;&gt;'Prediction Log'!$M543, "N",IF(AND('Prediction Log'!$E543&gt;0, 'Prediction Log'!$P543&gt;'Prediction Log'!$E543, 'Prediction Log'!$I543='Prediction Log'!$C543), "Y", IF(AND('Prediction Log'!$E543&lt;0, 'Prediction Log'!$P543&lt;'Prediction Log'!$E543,'Prediction Log'!$I543='Prediction Log'!$B543 ), "Y", IF('Prediction Log'!$P543='Prediction Log'!$E543, "PUSH", "N")))))</f>
        <v/>
      </c>
      <c r="AA543" s="54" t="str">
        <f>IF(ISBLANK('Prediction Log'!$N543), "",IF(AND('Prediction Log'!$W543="Y", 'Prediction Log'!$X543="Y"), "Y", "N"))</f>
        <v/>
      </c>
      <c r="AB543" s="53" t="str">
        <f>IF(ISBLANK('Prediction Log'!$N543), "",IF('Prediction Log'!$D543&gt;0, 'Prediction Log'!$P543-'Prediction Log'!$D543, IF('Prediction Log'!$D543&lt;0, -'Prediction Log'!$P543+'Prediction Log'!$D543, "NA")))</f>
        <v/>
      </c>
      <c r="AC543" s="53" t="str">
        <f>IF(ISBLANK('Prediction Log'!$N543), "",ABS('Prediction Log'!$AB543))</f>
        <v/>
      </c>
      <c r="AD543" s="54" t="str">
        <f>IF(ISBLANK('Prediction Log'!$N543), "",IF('Prediction Log'!$E543&gt;0, 'Prediction Log'!$P543-'Prediction Log'!$E543, IF('Prediction Log'!$E543&lt;0, -'Prediction Log'!$P543+'Prediction Log'!$E543, "NA")))</f>
        <v/>
      </c>
      <c r="AE543" s="54" t="str">
        <f>IF(ISBLANK('Prediction Log'!$N543), "",ABS('Prediction Log'!$AD543))</f>
        <v/>
      </c>
    </row>
    <row r="544" spans="1:31" x14ac:dyDescent="0.45">
      <c r="A544" s="43" t="str">
        <f>IF(ISBLANK(Games!$B544), "",Games!A544)</f>
        <v/>
      </c>
      <c r="B544" s="43" t="str">
        <f>IF(ISBLANK(Games!$B544), "",Games!B544)</f>
        <v/>
      </c>
      <c r="C544" s="43" t="str">
        <f>IF(ISBLANK(Games!$B544), "",Games!C544)</f>
        <v/>
      </c>
      <c r="D544" s="44" t="str">
        <f>IF(ISBLANK(Games!$B544), "",Games!D544)</f>
        <v/>
      </c>
      <c r="E544" s="44" t="str">
        <f>IF(ISBLANK(Games!$B544), "",Games!E544)</f>
        <v/>
      </c>
      <c r="F544" s="45">
        <f>'Calc - Win Probability'!N544</f>
        <v>0</v>
      </c>
      <c r="G544" s="23" t="str">
        <f>Games!H544</f>
        <v/>
      </c>
      <c r="H544" s="46" t="str">
        <f>IF(ISBLANK(Games!B544), "", IF('Prediction Log'!$D544&lt;0, 'Prediction Log'!$B544, 'Prediction Log'!$C544))</f>
        <v/>
      </c>
      <c r="I544" s="47" t="str">
        <f>IF(ISBLANK(Games!$B544), "",Games!F544)</f>
        <v/>
      </c>
      <c r="J544" s="47" t="str">
        <f>IF('Prediction Log'!$F544&gt;0.5, 'Prediction Log'!$B544, IF('Prediction Log'!$F544&lt;0.5, 'Prediction Log'!$C544, "PICK"))</f>
        <v/>
      </c>
      <c r="K544" s="48" t="str">
        <f>IF(ISBLANK(Games!B544), "",IF('Prediction Log'!$J544='Prediction Log'!$B544, 'Prediction Log'!$F544, 1-'Prediction Log'!$F544))</f>
        <v/>
      </c>
      <c r="L544" s="49" t="str">
        <f>IF(ISBLANK(Games!$B544), "",Games!I544)</f>
        <v/>
      </c>
      <c r="M544" s="60" t="str">
        <f>IF(ISBLANK(Table3[[#This Row],[Home Final]]), "",IF(Table3[[#This Row],[Home Final]]&gt;Table3[[#This Row],[Away Final]],Table3[[#This Row],[Home]],Table3[[#This Row],[Away]]))</f>
        <v/>
      </c>
      <c r="N544" s="50"/>
      <c r="O544" s="50"/>
      <c r="P544" s="21" t="str">
        <f>IF(ISBLANK('Prediction Log'!$N544), "",'Prediction Log'!$O544-'Prediction Log'!$N544)</f>
        <v/>
      </c>
      <c r="Q544" s="51" t="str">
        <f>IF(ISBLANK('Prediction Log'!$N544), "",IF('Prediction Log'!$M544&lt;&gt;'Prediction Log'!$H544, "Y", IF(AND('Prediction Log'!$M544='Prediction Log'!$H544, ABS((-1*'Prediction Log'!$P544))&gt;ABS('Prediction Log'!$D544)), "Y", IF('Prediction Log'!$D544='Prediction Log'!$P544, "PUSH", "N"))))</f>
        <v/>
      </c>
      <c r="R544" s="52" t="str">
        <f>IF(ISBLANK('Prediction Log'!$N544), "",IF('Prediction Log'!$P544&lt;'Prediction Log'!$D544, "Y", IF('Prediction Log'!$P544='Prediction Log'!$D544, "PUSH", "N")))</f>
        <v/>
      </c>
      <c r="S544" s="52" t="str">
        <f>IF(ISBLANK('Prediction Log'!$N544), "",IF('Prediction Log'!$P544&lt;'Prediction Log'!$E544, "Y", IF('Prediction Log'!$P544='Prediction Log'!$E544, "PUSH", "N")))</f>
        <v/>
      </c>
      <c r="T544" s="53" t="str">
        <f>IF(ISBLANK('Prediction Log'!$N544),"",IF('Prediction Log'!$M544='Prediction Log'!$H544, "Y", "N"))</f>
        <v/>
      </c>
      <c r="U544" s="53" t="str">
        <f>Table3[[#This Row],[Home Team Covered Market]]</f>
        <v/>
      </c>
      <c r="V544" s="53" t="str">
        <f>IF(ISBLANK('Prediction Log'!$N544), "",IF(AND('Prediction Log'!$T544="Y", 'Prediction Log'!$U544="Y"), "Y", "N"))</f>
        <v/>
      </c>
      <c r="W544" s="54" t="str">
        <f>IF(ISBLANK('Prediction Log'!$N544),"",IF('Prediction Log'!$M544='Prediction Log'!$I544, "Y", "N"))</f>
        <v/>
      </c>
      <c r="X544" s="54" t="str">
        <f>IF(ISBLANK('Prediction Log'!$N544), "", IF(Table3[[#This Row],[Home Team Covered Market]]=Games!H544, "Y", "N"))</f>
        <v/>
      </c>
      <c r="Y544" s="55" t="str">
        <f>IF(ISBLANK('Prediction Log'!$N544), "",IF('Prediction Log'!$J544='Prediction Log'!$M544, "Y", "N"))</f>
        <v/>
      </c>
      <c r="Z544" s="54" t="str">
        <f>IF(ISBLANK('Prediction Log'!$N544), "",IF('Prediction Log'!$I544&lt;&gt;'Prediction Log'!$M544, "N",IF(AND('Prediction Log'!$E544&gt;0, 'Prediction Log'!$P544&gt;'Prediction Log'!$E544, 'Prediction Log'!$I544='Prediction Log'!$C544), "Y", IF(AND('Prediction Log'!$E544&lt;0, 'Prediction Log'!$P544&lt;'Prediction Log'!$E544,'Prediction Log'!$I544='Prediction Log'!$B544 ), "Y", IF('Prediction Log'!$P544='Prediction Log'!$E544, "PUSH", "N")))))</f>
        <v/>
      </c>
      <c r="AA544" s="54" t="str">
        <f>IF(ISBLANK('Prediction Log'!$N544), "",IF(AND('Prediction Log'!$W544="Y", 'Prediction Log'!$X544="Y"), "Y", "N"))</f>
        <v/>
      </c>
      <c r="AB544" s="53" t="str">
        <f>IF(ISBLANK('Prediction Log'!$N544), "",IF('Prediction Log'!$D544&gt;0, 'Prediction Log'!$P544-'Prediction Log'!$D544, IF('Prediction Log'!$D544&lt;0, -'Prediction Log'!$P544+'Prediction Log'!$D544, "NA")))</f>
        <v/>
      </c>
      <c r="AC544" s="53" t="str">
        <f>IF(ISBLANK('Prediction Log'!$N544), "",ABS('Prediction Log'!$AB544))</f>
        <v/>
      </c>
      <c r="AD544" s="54" t="str">
        <f>IF(ISBLANK('Prediction Log'!$N544), "",IF('Prediction Log'!$E544&gt;0, 'Prediction Log'!$P544-'Prediction Log'!$E544, IF('Prediction Log'!$E544&lt;0, -'Prediction Log'!$P544+'Prediction Log'!$E544, "NA")))</f>
        <v/>
      </c>
      <c r="AE544" s="54" t="str">
        <f>IF(ISBLANK('Prediction Log'!$N544), "",ABS('Prediction Log'!$AD544))</f>
        <v/>
      </c>
    </row>
    <row r="545" spans="1:31" x14ac:dyDescent="0.45">
      <c r="A545" s="56" t="str">
        <f>IF(ISBLANK(Games!$B545), "",Games!A545)</f>
        <v/>
      </c>
      <c r="B545" s="56" t="str">
        <f>IF(ISBLANK(Games!$B545), "",Games!B545)</f>
        <v/>
      </c>
      <c r="C545" s="56" t="str">
        <f>IF(ISBLANK(Games!$B545), "",Games!C545)</f>
        <v/>
      </c>
      <c r="D545" s="57" t="str">
        <f>IF(ISBLANK(Games!$B545), "",Games!D545)</f>
        <v/>
      </c>
      <c r="E545" s="57" t="str">
        <f>IF(ISBLANK(Games!$B545), "",Games!E545)</f>
        <v/>
      </c>
      <c r="F545" s="45">
        <f>'Calc - Win Probability'!N545</f>
        <v>0</v>
      </c>
      <c r="G545" s="23" t="str">
        <f>Games!H545</f>
        <v/>
      </c>
      <c r="H545" s="46" t="str">
        <f>IF(ISBLANK(Games!B545), "", IF('Prediction Log'!$D545&lt;0, 'Prediction Log'!$B545, 'Prediction Log'!$C545))</f>
        <v/>
      </c>
      <c r="I545" s="47" t="str">
        <f>IF(ISBLANK(Games!$B545), "",Games!F545)</f>
        <v/>
      </c>
      <c r="J545" s="47" t="str">
        <f>IF('Prediction Log'!$F545&gt;0.5, 'Prediction Log'!$B545, IF('Prediction Log'!$F545&lt;0.5, 'Prediction Log'!$C545, "PICK"))</f>
        <v/>
      </c>
      <c r="K545" s="48" t="str">
        <f>IF(ISBLANK(Games!B545), "",IF('Prediction Log'!$J545='Prediction Log'!$B545, 'Prediction Log'!$F545, 1-'Prediction Log'!$F545))</f>
        <v/>
      </c>
      <c r="L545" s="49" t="str">
        <f>IF(ISBLANK(Games!$B545), "",Games!I545)</f>
        <v/>
      </c>
      <c r="M545" s="60" t="str">
        <f>IF(ISBLANK(Table3[[#This Row],[Home Final]]), "",IF(Table3[[#This Row],[Home Final]]&gt;Table3[[#This Row],[Away Final]],Table3[[#This Row],[Home]],Table3[[#This Row],[Away]]))</f>
        <v/>
      </c>
      <c r="N545" s="50"/>
      <c r="O545" s="50"/>
      <c r="P545" s="21" t="str">
        <f>IF(ISBLANK('Prediction Log'!$N545), "",'Prediction Log'!$O545-'Prediction Log'!$N545)</f>
        <v/>
      </c>
      <c r="Q545" s="51" t="str">
        <f>IF(ISBLANK('Prediction Log'!$N545), "",IF('Prediction Log'!$M545&lt;&gt;'Prediction Log'!$H545, "Y", IF(AND('Prediction Log'!$M545='Prediction Log'!$H545, ABS((-1*'Prediction Log'!$P545))&gt;ABS('Prediction Log'!$D545)), "Y", IF('Prediction Log'!$D545='Prediction Log'!$P545, "PUSH", "N"))))</f>
        <v/>
      </c>
      <c r="R545" s="52" t="str">
        <f>IF(ISBLANK('Prediction Log'!$N545), "",IF('Prediction Log'!$P545&lt;'Prediction Log'!$D545, "Y", IF('Prediction Log'!$P545='Prediction Log'!$D545, "PUSH", "N")))</f>
        <v/>
      </c>
      <c r="S545" s="52" t="str">
        <f>IF(ISBLANK('Prediction Log'!$N545), "",IF('Prediction Log'!$P545&lt;'Prediction Log'!$E545, "Y", IF('Prediction Log'!$P545='Prediction Log'!$E545, "PUSH", "N")))</f>
        <v/>
      </c>
      <c r="T545" s="53" t="str">
        <f>IF(ISBLANK('Prediction Log'!$N545),"",IF('Prediction Log'!$M545='Prediction Log'!$H545, "Y", "N"))</f>
        <v/>
      </c>
      <c r="U545" s="53" t="str">
        <f>Table3[[#This Row],[Home Team Covered Market]]</f>
        <v/>
      </c>
      <c r="V545" s="53" t="str">
        <f>IF(ISBLANK('Prediction Log'!$N545), "",IF(AND('Prediction Log'!$T545="Y", 'Prediction Log'!$U545="Y"), "Y", "N"))</f>
        <v/>
      </c>
      <c r="W545" s="54" t="str">
        <f>IF(ISBLANK('Prediction Log'!$N545),"",IF('Prediction Log'!$M545='Prediction Log'!$I545, "Y", "N"))</f>
        <v/>
      </c>
      <c r="X545" s="54" t="str">
        <f>IF(ISBLANK('Prediction Log'!$N545), "", IF(Table3[[#This Row],[Home Team Covered Market]]=Games!H545, "Y", "N"))</f>
        <v/>
      </c>
      <c r="Y545" s="55" t="str">
        <f>IF(ISBLANK('Prediction Log'!$N545), "",IF('Prediction Log'!$J545='Prediction Log'!$M545, "Y", "N"))</f>
        <v/>
      </c>
      <c r="Z545" s="54" t="str">
        <f>IF(ISBLANK('Prediction Log'!$N545), "",IF('Prediction Log'!$I545&lt;&gt;'Prediction Log'!$M545, "N",IF(AND('Prediction Log'!$E545&gt;0, 'Prediction Log'!$P545&gt;'Prediction Log'!$E545, 'Prediction Log'!$I545='Prediction Log'!$C545), "Y", IF(AND('Prediction Log'!$E545&lt;0, 'Prediction Log'!$P545&lt;'Prediction Log'!$E545,'Prediction Log'!$I545='Prediction Log'!$B545 ), "Y", IF('Prediction Log'!$P545='Prediction Log'!$E545, "PUSH", "N")))))</f>
        <v/>
      </c>
      <c r="AA545" s="54" t="str">
        <f>IF(ISBLANK('Prediction Log'!$N545), "",IF(AND('Prediction Log'!$W545="Y", 'Prediction Log'!$X545="Y"), "Y", "N"))</f>
        <v/>
      </c>
      <c r="AB545" s="53" t="str">
        <f>IF(ISBLANK('Prediction Log'!$N545), "",IF('Prediction Log'!$D545&gt;0, 'Prediction Log'!$P545-'Prediction Log'!$D545, IF('Prediction Log'!$D545&lt;0, -'Prediction Log'!$P545+'Prediction Log'!$D545, "NA")))</f>
        <v/>
      </c>
      <c r="AC545" s="53" t="str">
        <f>IF(ISBLANK('Prediction Log'!$N545), "",ABS('Prediction Log'!$AB545))</f>
        <v/>
      </c>
      <c r="AD545" s="54" t="str">
        <f>IF(ISBLANK('Prediction Log'!$N545), "",IF('Prediction Log'!$E545&gt;0, 'Prediction Log'!$P545-'Prediction Log'!$E545, IF('Prediction Log'!$E545&lt;0, -'Prediction Log'!$P545+'Prediction Log'!$E545, "NA")))</f>
        <v/>
      </c>
      <c r="AE545" s="54" t="str">
        <f>IF(ISBLANK('Prediction Log'!$N545), "",ABS('Prediction Log'!$AD545))</f>
        <v/>
      </c>
    </row>
    <row r="546" spans="1:31" x14ac:dyDescent="0.45">
      <c r="A546" s="43" t="str">
        <f>IF(ISBLANK(Games!$B546), "",Games!A546)</f>
        <v/>
      </c>
      <c r="B546" s="43" t="str">
        <f>IF(ISBLANK(Games!$B546), "",Games!B546)</f>
        <v/>
      </c>
      <c r="C546" s="43" t="str">
        <f>IF(ISBLANK(Games!$B546), "",Games!C546)</f>
        <v/>
      </c>
      <c r="D546" s="44" t="str">
        <f>IF(ISBLANK(Games!$B546), "",Games!D546)</f>
        <v/>
      </c>
      <c r="E546" s="44" t="str">
        <f>IF(ISBLANK(Games!$B546), "",Games!E546)</f>
        <v/>
      </c>
      <c r="F546" s="45">
        <f>'Calc - Win Probability'!N546</f>
        <v>0</v>
      </c>
      <c r="G546" s="23" t="str">
        <f>Games!H546</f>
        <v/>
      </c>
      <c r="H546" s="46" t="str">
        <f>IF(ISBLANK(Games!B546), "", IF('Prediction Log'!$D546&lt;0, 'Prediction Log'!$B546, 'Prediction Log'!$C546))</f>
        <v/>
      </c>
      <c r="I546" s="47" t="str">
        <f>IF(ISBLANK(Games!$B546), "",Games!F546)</f>
        <v/>
      </c>
      <c r="J546" s="47" t="str">
        <f>IF('Prediction Log'!$F546&gt;0.5, 'Prediction Log'!$B546, IF('Prediction Log'!$F546&lt;0.5, 'Prediction Log'!$C546, "PICK"))</f>
        <v/>
      </c>
      <c r="K546" s="48" t="str">
        <f>IF(ISBLANK(Games!B546), "",IF('Prediction Log'!$J546='Prediction Log'!$B546, 'Prediction Log'!$F546, 1-'Prediction Log'!$F546))</f>
        <v/>
      </c>
      <c r="L546" s="49" t="str">
        <f>IF(ISBLANK(Games!$B546), "",Games!I546)</f>
        <v/>
      </c>
      <c r="M546" s="60" t="str">
        <f>IF(ISBLANK(Table3[[#This Row],[Home Final]]), "",IF(Table3[[#This Row],[Home Final]]&gt;Table3[[#This Row],[Away Final]],Table3[[#This Row],[Home]],Table3[[#This Row],[Away]]))</f>
        <v/>
      </c>
      <c r="N546" s="50"/>
      <c r="O546" s="50"/>
      <c r="P546" s="21" t="str">
        <f>IF(ISBLANK('Prediction Log'!$N546), "",'Prediction Log'!$O546-'Prediction Log'!$N546)</f>
        <v/>
      </c>
      <c r="Q546" s="51" t="str">
        <f>IF(ISBLANK('Prediction Log'!$N546), "",IF('Prediction Log'!$M546&lt;&gt;'Prediction Log'!$H546, "Y", IF(AND('Prediction Log'!$M546='Prediction Log'!$H546, ABS((-1*'Prediction Log'!$P546))&gt;ABS('Prediction Log'!$D546)), "Y", IF('Prediction Log'!$D546='Prediction Log'!$P546, "PUSH", "N"))))</f>
        <v/>
      </c>
      <c r="R546" s="52" t="str">
        <f>IF(ISBLANK('Prediction Log'!$N546), "",IF('Prediction Log'!$P546&lt;'Prediction Log'!$D546, "Y", IF('Prediction Log'!$P546='Prediction Log'!$D546, "PUSH", "N")))</f>
        <v/>
      </c>
      <c r="S546" s="52" t="str">
        <f>IF(ISBLANK('Prediction Log'!$N546), "",IF('Prediction Log'!$P546&lt;'Prediction Log'!$E546, "Y", IF('Prediction Log'!$P546='Prediction Log'!$E546, "PUSH", "N")))</f>
        <v/>
      </c>
      <c r="T546" s="53" t="str">
        <f>IF(ISBLANK('Prediction Log'!$N546),"",IF('Prediction Log'!$M546='Prediction Log'!$H546, "Y", "N"))</f>
        <v/>
      </c>
      <c r="U546" s="53" t="str">
        <f>Table3[[#This Row],[Home Team Covered Market]]</f>
        <v/>
      </c>
      <c r="V546" s="53" t="str">
        <f>IF(ISBLANK('Prediction Log'!$N546), "",IF(AND('Prediction Log'!$T546="Y", 'Prediction Log'!$U546="Y"), "Y", "N"))</f>
        <v/>
      </c>
      <c r="W546" s="54" t="str">
        <f>IF(ISBLANK('Prediction Log'!$N546),"",IF('Prediction Log'!$M546='Prediction Log'!$I546, "Y", "N"))</f>
        <v/>
      </c>
      <c r="X546" s="54" t="str">
        <f>IF(ISBLANK('Prediction Log'!$N546), "", IF(Table3[[#This Row],[Home Team Covered Market]]=Games!H546, "Y", "N"))</f>
        <v/>
      </c>
      <c r="Y546" s="55" t="str">
        <f>IF(ISBLANK('Prediction Log'!$N546), "",IF('Prediction Log'!$J546='Prediction Log'!$M546, "Y", "N"))</f>
        <v/>
      </c>
      <c r="Z546" s="54" t="str">
        <f>IF(ISBLANK('Prediction Log'!$N546), "",IF('Prediction Log'!$I546&lt;&gt;'Prediction Log'!$M546, "N",IF(AND('Prediction Log'!$E546&gt;0, 'Prediction Log'!$P546&gt;'Prediction Log'!$E546, 'Prediction Log'!$I546='Prediction Log'!$C546), "Y", IF(AND('Prediction Log'!$E546&lt;0, 'Prediction Log'!$P546&lt;'Prediction Log'!$E546,'Prediction Log'!$I546='Prediction Log'!$B546 ), "Y", IF('Prediction Log'!$P546='Prediction Log'!$E546, "PUSH", "N")))))</f>
        <v/>
      </c>
      <c r="AA546" s="54" t="str">
        <f>IF(ISBLANK('Prediction Log'!$N546), "",IF(AND('Prediction Log'!$W546="Y", 'Prediction Log'!$X546="Y"), "Y", "N"))</f>
        <v/>
      </c>
      <c r="AB546" s="53" t="str">
        <f>IF(ISBLANK('Prediction Log'!$N546), "",IF('Prediction Log'!$D546&gt;0, 'Prediction Log'!$P546-'Prediction Log'!$D546, IF('Prediction Log'!$D546&lt;0, -'Prediction Log'!$P546+'Prediction Log'!$D546, "NA")))</f>
        <v/>
      </c>
      <c r="AC546" s="53" t="str">
        <f>IF(ISBLANK('Prediction Log'!$N546), "",ABS('Prediction Log'!$AB546))</f>
        <v/>
      </c>
      <c r="AD546" s="54" t="str">
        <f>IF(ISBLANK('Prediction Log'!$N546), "",IF('Prediction Log'!$E546&gt;0, 'Prediction Log'!$P546-'Prediction Log'!$E546, IF('Prediction Log'!$E546&lt;0, -'Prediction Log'!$P546+'Prediction Log'!$E546, "NA")))</f>
        <v/>
      </c>
      <c r="AE546" s="54" t="str">
        <f>IF(ISBLANK('Prediction Log'!$N546), "",ABS('Prediction Log'!$AD546))</f>
        <v/>
      </c>
    </row>
    <row r="547" spans="1:31" x14ac:dyDescent="0.45">
      <c r="A547" s="56" t="str">
        <f>IF(ISBLANK(Games!$B547), "",Games!A547)</f>
        <v/>
      </c>
      <c r="B547" s="56" t="str">
        <f>IF(ISBLANK(Games!$B547), "",Games!B547)</f>
        <v/>
      </c>
      <c r="C547" s="56" t="str">
        <f>IF(ISBLANK(Games!$B547), "",Games!C547)</f>
        <v/>
      </c>
      <c r="D547" s="57" t="str">
        <f>IF(ISBLANK(Games!$B547), "",Games!D547)</f>
        <v/>
      </c>
      <c r="E547" s="57" t="str">
        <f>IF(ISBLANK(Games!$B547), "",Games!E547)</f>
        <v/>
      </c>
      <c r="F547" s="45">
        <f>'Calc - Win Probability'!N547</f>
        <v>0</v>
      </c>
      <c r="G547" s="23" t="str">
        <f>Games!H547</f>
        <v/>
      </c>
      <c r="H547" s="46" t="str">
        <f>IF(ISBLANK(Games!B547), "", IF('Prediction Log'!$D547&lt;0, 'Prediction Log'!$B547, 'Prediction Log'!$C547))</f>
        <v/>
      </c>
      <c r="I547" s="47" t="str">
        <f>IF(ISBLANK(Games!$B547), "",Games!F547)</f>
        <v/>
      </c>
      <c r="J547" s="47" t="str">
        <f>IF('Prediction Log'!$F547&gt;0.5, 'Prediction Log'!$B547, IF('Prediction Log'!$F547&lt;0.5, 'Prediction Log'!$C547, "PICK"))</f>
        <v/>
      </c>
      <c r="K547" s="48" t="str">
        <f>IF(ISBLANK(Games!B547), "",IF('Prediction Log'!$J547='Prediction Log'!$B547, 'Prediction Log'!$F547, 1-'Prediction Log'!$F547))</f>
        <v/>
      </c>
      <c r="L547" s="49" t="str">
        <f>IF(ISBLANK(Games!$B547), "",Games!I547)</f>
        <v/>
      </c>
      <c r="M547" s="60" t="str">
        <f>IF(ISBLANK(Table3[[#This Row],[Home Final]]), "",IF(Table3[[#This Row],[Home Final]]&gt;Table3[[#This Row],[Away Final]],Table3[[#This Row],[Home]],Table3[[#This Row],[Away]]))</f>
        <v/>
      </c>
      <c r="N547" s="50"/>
      <c r="O547" s="50"/>
      <c r="P547" s="21" t="str">
        <f>IF(ISBLANK('Prediction Log'!$N547), "",'Prediction Log'!$O547-'Prediction Log'!$N547)</f>
        <v/>
      </c>
      <c r="Q547" s="51" t="str">
        <f>IF(ISBLANK('Prediction Log'!$N547), "",IF('Prediction Log'!$M547&lt;&gt;'Prediction Log'!$H547, "Y", IF(AND('Prediction Log'!$M547='Prediction Log'!$H547, ABS((-1*'Prediction Log'!$P547))&gt;ABS('Prediction Log'!$D547)), "Y", IF('Prediction Log'!$D547='Prediction Log'!$P547, "PUSH", "N"))))</f>
        <v/>
      </c>
      <c r="R547" s="52" t="str">
        <f>IF(ISBLANK('Prediction Log'!$N547), "",IF('Prediction Log'!$P547&lt;'Prediction Log'!$D547, "Y", IF('Prediction Log'!$P547='Prediction Log'!$D547, "PUSH", "N")))</f>
        <v/>
      </c>
      <c r="S547" s="52" t="str">
        <f>IF(ISBLANK('Prediction Log'!$N547), "",IF('Prediction Log'!$P547&lt;'Prediction Log'!$E547, "Y", IF('Prediction Log'!$P547='Prediction Log'!$E547, "PUSH", "N")))</f>
        <v/>
      </c>
      <c r="T547" s="53" t="str">
        <f>IF(ISBLANK('Prediction Log'!$N547),"",IF('Prediction Log'!$M547='Prediction Log'!$H547, "Y", "N"))</f>
        <v/>
      </c>
      <c r="U547" s="53" t="str">
        <f>Table3[[#This Row],[Home Team Covered Market]]</f>
        <v/>
      </c>
      <c r="V547" s="53" t="str">
        <f>IF(ISBLANK('Prediction Log'!$N547), "",IF(AND('Prediction Log'!$T547="Y", 'Prediction Log'!$U547="Y"), "Y", "N"))</f>
        <v/>
      </c>
      <c r="W547" s="54" t="str">
        <f>IF(ISBLANK('Prediction Log'!$N547),"",IF('Prediction Log'!$M547='Prediction Log'!$I547, "Y", "N"))</f>
        <v/>
      </c>
      <c r="X547" s="54" t="str">
        <f>IF(ISBLANK('Prediction Log'!$N547), "", IF(Table3[[#This Row],[Home Team Covered Market]]=Games!H547, "Y", "N"))</f>
        <v/>
      </c>
      <c r="Y547" s="55" t="str">
        <f>IF(ISBLANK('Prediction Log'!$N547), "",IF('Prediction Log'!$J547='Prediction Log'!$M547, "Y", "N"))</f>
        <v/>
      </c>
      <c r="Z547" s="54" t="str">
        <f>IF(ISBLANK('Prediction Log'!$N547), "",IF('Prediction Log'!$I547&lt;&gt;'Prediction Log'!$M547, "N",IF(AND('Prediction Log'!$E547&gt;0, 'Prediction Log'!$P547&gt;'Prediction Log'!$E547, 'Prediction Log'!$I547='Prediction Log'!$C547), "Y", IF(AND('Prediction Log'!$E547&lt;0, 'Prediction Log'!$P547&lt;'Prediction Log'!$E547,'Prediction Log'!$I547='Prediction Log'!$B547 ), "Y", IF('Prediction Log'!$P547='Prediction Log'!$E547, "PUSH", "N")))))</f>
        <v/>
      </c>
      <c r="AA547" s="54" t="str">
        <f>IF(ISBLANK('Prediction Log'!$N547), "",IF(AND('Prediction Log'!$W547="Y", 'Prediction Log'!$X547="Y"), "Y", "N"))</f>
        <v/>
      </c>
      <c r="AB547" s="53" t="str">
        <f>IF(ISBLANK('Prediction Log'!$N547), "",IF('Prediction Log'!$D547&gt;0, 'Prediction Log'!$P547-'Prediction Log'!$D547, IF('Prediction Log'!$D547&lt;0, -'Prediction Log'!$P547+'Prediction Log'!$D547, "NA")))</f>
        <v/>
      </c>
      <c r="AC547" s="53" t="str">
        <f>IF(ISBLANK('Prediction Log'!$N547), "",ABS('Prediction Log'!$AB547))</f>
        <v/>
      </c>
      <c r="AD547" s="54" t="str">
        <f>IF(ISBLANK('Prediction Log'!$N547), "",IF('Prediction Log'!$E547&gt;0, 'Prediction Log'!$P547-'Prediction Log'!$E547, IF('Prediction Log'!$E547&lt;0, -'Prediction Log'!$P547+'Prediction Log'!$E547, "NA")))</f>
        <v/>
      </c>
      <c r="AE547" s="54" t="str">
        <f>IF(ISBLANK('Prediction Log'!$N547), "",ABS('Prediction Log'!$AD547))</f>
        <v/>
      </c>
    </row>
    <row r="548" spans="1:31" x14ac:dyDescent="0.45">
      <c r="A548" s="43" t="str">
        <f>IF(ISBLANK(Games!$B548), "",Games!A548)</f>
        <v/>
      </c>
      <c r="B548" s="43" t="str">
        <f>IF(ISBLANK(Games!$B548), "",Games!B548)</f>
        <v/>
      </c>
      <c r="C548" s="43" t="str">
        <f>IF(ISBLANK(Games!$B548), "",Games!C548)</f>
        <v/>
      </c>
      <c r="D548" s="44" t="str">
        <f>IF(ISBLANK(Games!$B548), "",Games!D548)</f>
        <v/>
      </c>
      <c r="E548" s="44" t="str">
        <f>IF(ISBLANK(Games!$B548), "",Games!E548)</f>
        <v/>
      </c>
      <c r="F548" s="45">
        <f>'Calc - Win Probability'!N548</f>
        <v>0</v>
      </c>
      <c r="G548" s="23" t="str">
        <f>Games!H548</f>
        <v/>
      </c>
      <c r="H548" s="46" t="str">
        <f>IF(ISBLANK(Games!B548), "", IF('Prediction Log'!$D548&lt;0, 'Prediction Log'!$B548, 'Prediction Log'!$C548))</f>
        <v/>
      </c>
      <c r="I548" s="47" t="str">
        <f>IF(ISBLANK(Games!$B548), "",Games!F548)</f>
        <v/>
      </c>
      <c r="J548" s="47" t="str">
        <f>IF('Prediction Log'!$F548&gt;0.5, 'Prediction Log'!$B548, IF('Prediction Log'!$F548&lt;0.5, 'Prediction Log'!$C548, "PICK"))</f>
        <v/>
      </c>
      <c r="K548" s="48" t="str">
        <f>IF(ISBLANK(Games!B548), "",IF('Prediction Log'!$J548='Prediction Log'!$B548, 'Prediction Log'!$F548, 1-'Prediction Log'!$F548))</f>
        <v/>
      </c>
      <c r="L548" s="49" t="str">
        <f>IF(ISBLANK(Games!$B548), "",Games!I548)</f>
        <v/>
      </c>
      <c r="M548" s="60" t="str">
        <f>IF(ISBLANK(Table3[[#This Row],[Home Final]]), "",IF(Table3[[#This Row],[Home Final]]&gt;Table3[[#This Row],[Away Final]],Table3[[#This Row],[Home]],Table3[[#This Row],[Away]]))</f>
        <v/>
      </c>
      <c r="N548" s="50"/>
      <c r="O548" s="50"/>
      <c r="P548" s="21" t="str">
        <f>IF(ISBLANK('Prediction Log'!$N548), "",'Prediction Log'!$O548-'Prediction Log'!$N548)</f>
        <v/>
      </c>
      <c r="Q548" s="51" t="str">
        <f>IF(ISBLANK('Prediction Log'!$N548), "",IF('Prediction Log'!$M548&lt;&gt;'Prediction Log'!$H548, "Y", IF(AND('Prediction Log'!$M548='Prediction Log'!$H548, ABS((-1*'Prediction Log'!$P548))&gt;ABS('Prediction Log'!$D548)), "Y", IF('Prediction Log'!$D548='Prediction Log'!$P548, "PUSH", "N"))))</f>
        <v/>
      </c>
      <c r="R548" s="52" t="str">
        <f>IF(ISBLANK('Prediction Log'!$N548), "",IF('Prediction Log'!$P548&lt;'Prediction Log'!$D548, "Y", IF('Prediction Log'!$P548='Prediction Log'!$D548, "PUSH", "N")))</f>
        <v/>
      </c>
      <c r="S548" s="52" t="str">
        <f>IF(ISBLANK('Prediction Log'!$N548), "",IF('Prediction Log'!$P548&lt;'Prediction Log'!$E548, "Y", IF('Prediction Log'!$P548='Prediction Log'!$E548, "PUSH", "N")))</f>
        <v/>
      </c>
      <c r="T548" s="53" t="str">
        <f>IF(ISBLANK('Prediction Log'!$N548),"",IF('Prediction Log'!$M548='Prediction Log'!$H548, "Y", "N"))</f>
        <v/>
      </c>
      <c r="U548" s="53" t="str">
        <f>Table3[[#This Row],[Home Team Covered Market]]</f>
        <v/>
      </c>
      <c r="V548" s="53" t="str">
        <f>IF(ISBLANK('Prediction Log'!$N548), "",IF(AND('Prediction Log'!$T548="Y", 'Prediction Log'!$U548="Y"), "Y", "N"))</f>
        <v/>
      </c>
      <c r="W548" s="54" t="str">
        <f>IF(ISBLANK('Prediction Log'!$N548),"",IF('Prediction Log'!$M548='Prediction Log'!$I548, "Y", "N"))</f>
        <v/>
      </c>
      <c r="X548" s="54" t="str">
        <f>IF(ISBLANK('Prediction Log'!$N548), "", IF(Table3[[#This Row],[Home Team Covered Market]]=Games!H548, "Y", "N"))</f>
        <v/>
      </c>
      <c r="Y548" s="55" t="str">
        <f>IF(ISBLANK('Prediction Log'!$N548), "",IF('Prediction Log'!$J548='Prediction Log'!$M548, "Y", "N"))</f>
        <v/>
      </c>
      <c r="Z548" s="54" t="str">
        <f>IF(ISBLANK('Prediction Log'!$N548), "",IF('Prediction Log'!$I548&lt;&gt;'Prediction Log'!$M548, "N",IF(AND('Prediction Log'!$E548&gt;0, 'Prediction Log'!$P548&gt;'Prediction Log'!$E548, 'Prediction Log'!$I548='Prediction Log'!$C548), "Y", IF(AND('Prediction Log'!$E548&lt;0, 'Prediction Log'!$P548&lt;'Prediction Log'!$E548,'Prediction Log'!$I548='Prediction Log'!$B548 ), "Y", IF('Prediction Log'!$P548='Prediction Log'!$E548, "PUSH", "N")))))</f>
        <v/>
      </c>
      <c r="AA548" s="54" t="str">
        <f>IF(ISBLANK('Prediction Log'!$N548), "",IF(AND('Prediction Log'!$W548="Y", 'Prediction Log'!$X548="Y"), "Y", "N"))</f>
        <v/>
      </c>
      <c r="AB548" s="53" t="str">
        <f>IF(ISBLANK('Prediction Log'!$N548), "",IF('Prediction Log'!$D548&gt;0, 'Prediction Log'!$P548-'Prediction Log'!$D548, IF('Prediction Log'!$D548&lt;0, -'Prediction Log'!$P548+'Prediction Log'!$D548, "NA")))</f>
        <v/>
      </c>
      <c r="AC548" s="53" t="str">
        <f>IF(ISBLANK('Prediction Log'!$N548), "",ABS('Prediction Log'!$AB548))</f>
        <v/>
      </c>
      <c r="AD548" s="54" t="str">
        <f>IF(ISBLANK('Prediction Log'!$N548), "",IF('Prediction Log'!$E548&gt;0, 'Prediction Log'!$P548-'Prediction Log'!$E548, IF('Prediction Log'!$E548&lt;0, -'Prediction Log'!$P548+'Prediction Log'!$E548, "NA")))</f>
        <v/>
      </c>
      <c r="AE548" s="54" t="str">
        <f>IF(ISBLANK('Prediction Log'!$N548), "",ABS('Prediction Log'!$AD548))</f>
        <v/>
      </c>
    </row>
    <row r="549" spans="1:31" x14ac:dyDescent="0.45">
      <c r="A549" s="56" t="str">
        <f>IF(ISBLANK(Games!$B549), "",Games!A549)</f>
        <v/>
      </c>
      <c r="B549" s="56" t="str">
        <f>IF(ISBLANK(Games!$B549), "",Games!B549)</f>
        <v/>
      </c>
      <c r="C549" s="56" t="str">
        <f>IF(ISBLANK(Games!$B549), "",Games!C549)</f>
        <v/>
      </c>
      <c r="D549" s="57" t="str">
        <f>IF(ISBLANK(Games!$B549), "",Games!D549)</f>
        <v/>
      </c>
      <c r="E549" s="57" t="str">
        <f>IF(ISBLANK(Games!$B549), "",Games!E549)</f>
        <v/>
      </c>
      <c r="F549" s="45">
        <f>'Calc - Win Probability'!N549</f>
        <v>0</v>
      </c>
      <c r="G549" s="23" t="str">
        <f>Games!H549</f>
        <v/>
      </c>
      <c r="H549" s="46" t="str">
        <f>IF(ISBLANK(Games!B549), "", IF('Prediction Log'!$D549&lt;0, 'Prediction Log'!$B549, 'Prediction Log'!$C549))</f>
        <v/>
      </c>
      <c r="I549" s="47" t="str">
        <f>IF(ISBLANK(Games!$B549), "",Games!F549)</f>
        <v/>
      </c>
      <c r="J549" s="47" t="str">
        <f>IF('Prediction Log'!$F549&gt;0.5, 'Prediction Log'!$B549, IF('Prediction Log'!$F549&lt;0.5, 'Prediction Log'!$C549, "PICK"))</f>
        <v/>
      </c>
      <c r="K549" s="48" t="str">
        <f>IF(ISBLANK(Games!B549), "",IF('Prediction Log'!$J549='Prediction Log'!$B549, 'Prediction Log'!$F549, 1-'Prediction Log'!$F549))</f>
        <v/>
      </c>
      <c r="L549" s="49" t="str">
        <f>IF(ISBLANK(Games!$B549), "",Games!I549)</f>
        <v/>
      </c>
      <c r="M549" s="60" t="str">
        <f>IF(ISBLANK(Table3[[#This Row],[Home Final]]), "",IF(Table3[[#This Row],[Home Final]]&gt;Table3[[#This Row],[Away Final]],Table3[[#This Row],[Home]],Table3[[#This Row],[Away]]))</f>
        <v/>
      </c>
      <c r="N549" s="50"/>
      <c r="O549" s="50"/>
      <c r="P549" s="21" t="str">
        <f>IF(ISBLANK('Prediction Log'!$N549), "",'Prediction Log'!$O549-'Prediction Log'!$N549)</f>
        <v/>
      </c>
      <c r="Q549" s="51" t="str">
        <f>IF(ISBLANK('Prediction Log'!$N549), "",IF('Prediction Log'!$M549&lt;&gt;'Prediction Log'!$H549, "Y", IF(AND('Prediction Log'!$M549='Prediction Log'!$H549, ABS((-1*'Prediction Log'!$P549))&gt;ABS('Prediction Log'!$D549)), "Y", IF('Prediction Log'!$D549='Prediction Log'!$P549, "PUSH", "N"))))</f>
        <v/>
      </c>
      <c r="R549" s="52" t="str">
        <f>IF(ISBLANK('Prediction Log'!$N549), "",IF('Prediction Log'!$P549&lt;'Prediction Log'!$D549, "Y", IF('Prediction Log'!$P549='Prediction Log'!$D549, "PUSH", "N")))</f>
        <v/>
      </c>
      <c r="S549" s="52" t="str">
        <f>IF(ISBLANK('Prediction Log'!$N549), "",IF('Prediction Log'!$P549&lt;'Prediction Log'!$E549, "Y", IF('Prediction Log'!$P549='Prediction Log'!$E549, "PUSH", "N")))</f>
        <v/>
      </c>
      <c r="T549" s="53" t="str">
        <f>IF(ISBLANK('Prediction Log'!$N549),"",IF('Prediction Log'!$M549='Prediction Log'!$H549, "Y", "N"))</f>
        <v/>
      </c>
      <c r="U549" s="53" t="str">
        <f>Table3[[#This Row],[Home Team Covered Market]]</f>
        <v/>
      </c>
      <c r="V549" s="53" t="str">
        <f>IF(ISBLANK('Prediction Log'!$N549), "",IF(AND('Prediction Log'!$T549="Y", 'Prediction Log'!$U549="Y"), "Y", "N"))</f>
        <v/>
      </c>
      <c r="W549" s="54" t="str">
        <f>IF(ISBLANK('Prediction Log'!$N549),"",IF('Prediction Log'!$M549='Prediction Log'!$I549, "Y", "N"))</f>
        <v/>
      </c>
      <c r="X549" s="54" t="str">
        <f>IF(ISBLANK('Prediction Log'!$N549), "", IF(Table3[[#This Row],[Home Team Covered Market]]=Games!H549, "Y", "N"))</f>
        <v/>
      </c>
      <c r="Y549" s="55" t="str">
        <f>IF(ISBLANK('Prediction Log'!$N549), "",IF('Prediction Log'!$J549='Prediction Log'!$M549, "Y", "N"))</f>
        <v/>
      </c>
      <c r="Z549" s="54" t="str">
        <f>IF(ISBLANK('Prediction Log'!$N549), "",IF('Prediction Log'!$I549&lt;&gt;'Prediction Log'!$M549, "N",IF(AND('Prediction Log'!$E549&gt;0, 'Prediction Log'!$P549&gt;'Prediction Log'!$E549, 'Prediction Log'!$I549='Prediction Log'!$C549), "Y", IF(AND('Prediction Log'!$E549&lt;0, 'Prediction Log'!$P549&lt;'Prediction Log'!$E549,'Prediction Log'!$I549='Prediction Log'!$B549 ), "Y", IF('Prediction Log'!$P549='Prediction Log'!$E549, "PUSH", "N")))))</f>
        <v/>
      </c>
      <c r="AA549" s="54" t="str">
        <f>IF(ISBLANK('Prediction Log'!$N549), "",IF(AND('Prediction Log'!$W549="Y", 'Prediction Log'!$X549="Y"), "Y", "N"))</f>
        <v/>
      </c>
      <c r="AB549" s="53" t="str">
        <f>IF(ISBLANK('Prediction Log'!$N549), "",IF('Prediction Log'!$D549&gt;0, 'Prediction Log'!$P549-'Prediction Log'!$D549, IF('Prediction Log'!$D549&lt;0, -'Prediction Log'!$P549+'Prediction Log'!$D549, "NA")))</f>
        <v/>
      </c>
      <c r="AC549" s="53" t="str">
        <f>IF(ISBLANK('Prediction Log'!$N549), "",ABS('Prediction Log'!$AB549))</f>
        <v/>
      </c>
      <c r="AD549" s="54" t="str">
        <f>IF(ISBLANK('Prediction Log'!$N549), "",IF('Prediction Log'!$E549&gt;0, 'Prediction Log'!$P549-'Prediction Log'!$E549, IF('Prediction Log'!$E549&lt;0, -'Prediction Log'!$P549+'Prediction Log'!$E549, "NA")))</f>
        <v/>
      </c>
      <c r="AE549" s="54" t="str">
        <f>IF(ISBLANK('Prediction Log'!$N549), "",ABS('Prediction Log'!$AD549))</f>
        <v/>
      </c>
    </row>
    <row r="550" spans="1:31" x14ac:dyDescent="0.45">
      <c r="A550" s="43" t="str">
        <f>IF(ISBLANK(Games!$B550), "",Games!A550)</f>
        <v/>
      </c>
      <c r="B550" s="43" t="str">
        <f>IF(ISBLANK(Games!$B550), "",Games!B550)</f>
        <v/>
      </c>
      <c r="C550" s="43" t="str">
        <f>IF(ISBLANK(Games!$B550), "",Games!C550)</f>
        <v/>
      </c>
      <c r="D550" s="44" t="str">
        <f>IF(ISBLANK(Games!$B550), "",Games!D550)</f>
        <v/>
      </c>
      <c r="E550" s="44" t="str">
        <f>IF(ISBLANK(Games!$B550), "",Games!E550)</f>
        <v/>
      </c>
      <c r="F550" s="45">
        <f>'Calc - Win Probability'!N550</f>
        <v>0</v>
      </c>
      <c r="G550" s="23" t="str">
        <f>Games!H550</f>
        <v/>
      </c>
      <c r="H550" s="46" t="str">
        <f>IF(ISBLANK(Games!B550), "", IF('Prediction Log'!$D550&lt;0, 'Prediction Log'!$B550, 'Prediction Log'!$C550))</f>
        <v/>
      </c>
      <c r="I550" s="47" t="str">
        <f>IF(ISBLANK(Games!$B550), "",Games!F550)</f>
        <v/>
      </c>
      <c r="J550" s="47" t="str">
        <f>IF('Prediction Log'!$F550&gt;0.5, 'Prediction Log'!$B550, IF('Prediction Log'!$F550&lt;0.5, 'Prediction Log'!$C550, "PICK"))</f>
        <v/>
      </c>
      <c r="K550" s="48" t="str">
        <f>IF(ISBLANK(Games!B550), "",IF('Prediction Log'!$J550='Prediction Log'!$B550, 'Prediction Log'!$F550, 1-'Prediction Log'!$F550))</f>
        <v/>
      </c>
      <c r="L550" s="49" t="str">
        <f>IF(ISBLANK(Games!$B550), "",Games!I550)</f>
        <v/>
      </c>
      <c r="M550" s="60" t="str">
        <f>IF(ISBLANK(Table3[[#This Row],[Home Final]]), "",IF(Table3[[#This Row],[Home Final]]&gt;Table3[[#This Row],[Away Final]],Table3[[#This Row],[Home]],Table3[[#This Row],[Away]]))</f>
        <v/>
      </c>
      <c r="N550" s="50"/>
      <c r="O550" s="50"/>
      <c r="P550" s="21" t="str">
        <f>IF(ISBLANK('Prediction Log'!$N550), "",'Prediction Log'!$O550-'Prediction Log'!$N550)</f>
        <v/>
      </c>
      <c r="Q550" s="51" t="str">
        <f>IF(ISBLANK('Prediction Log'!$N550), "",IF('Prediction Log'!$M550&lt;&gt;'Prediction Log'!$H550, "Y", IF(AND('Prediction Log'!$M550='Prediction Log'!$H550, ABS((-1*'Prediction Log'!$P550))&gt;ABS('Prediction Log'!$D550)), "Y", IF('Prediction Log'!$D550='Prediction Log'!$P550, "PUSH", "N"))))</f>
        <v/>
      </c>
      <c r="R550" s="52" t="str">
        <f>IF(ISBLANK('Prediction Log'!$N550), "",IF('Prediction Log'!$P550&lt;'Prediction Log'!$D550, "Y", IF('Prediction Log'!$P550='Prediction Log'!$D550, "PUSH", "N")))</f>
        <v/>
      </c>
      <c r="S550" s="52" t="str">
        <f>IF(ISBLANK('Prediction Log'!$N550), "",IF('Prediction Log'!$P550&lt;'Prediction Log'!$E550, "Y", IF('Prediction Log'!$P550='Prediction Log'!$E550, "PUSH", "N")))</f>
        <v/>
      </c>
      <c r="T550" s="53" t="str">
        <f>IF(ISBLANK('Prediction Log'!$N550),"",IF('Prediction Log'!$M550='Prediction Log'!$H550, "Y", "N"))</f>
        <v/>
      </c>
      <c r="U550" s="53" t="str">
        <f>Table3[[#This Row],[Home Team Covered Market]]</f>
        <v/>
      </c>
      <c r="V550" s="53" t="str">
        <f>IF(ISBLANK('Prediction Log'!$N550), "",IF(AND('Prediction Log'!$T550="Y", 'Prediction Log'!$U550="Y"), "Y", "N"))</f>
        <v/>
      </c>
      <c r="W550" s="54" t="str">
        <f>IF(ISBLANK('Prediction Log'!$N550),"",IF('Prediction Log'!$M550='Prediction Log'!$I550, "Y", "N"))</f>
        <v/>
      </c>
      <c r="X550" s="54" t="str">
        <f>IF(ISBLANK('Prediction Log'!$N550), "", IF(Table3[[#This Row],[Home Team Covered Market]]=Games!H550, "Y", "N"))</f>
        <v/>
      </c>
      <c r="Y550" s="55" t="str">
        <f>IF(ISBLANK('Prediction Log'!$N550), "",IF('Prediction Log'!$J550='Prediction Log'!$M550, "Y", "N"))</f>
        <v/>
      </c>
      <c r="Z550" s="54" t="str">
        <f>IF(ISBLANK('Prediction Log'!$N550), "",IF('Prediction Log'!$I550&lt;&gt;'Prediction Log'!$M550, "N",IF(AND('Prediction Log'!$E550&gt;0, 'Prediction Log'!$P550&gt;'Prediction Log'!$E550, 'Prediction Log'!$I550='Prediction Log'!$C550), "Y", IF(AND('Prediction Log'!$E550&lt;0, 'Prediction Log'!$P550&lt;'Prediction Log'!$E550,'Prediction Log'!$I550='Prediction Log'!$B550 ), "Y", IF('Prediction Log'!$P550='Prediction Log'!$E550, "PUSH", "N")))))</f>
        <v/>
      </c>
      <c r="AA550" s="54" t="str">
        <f>IF(ISBLANK('Prediction Log'!$N550), "",IF(AND('Prediction Log'!$W550="Y", 'Prediction Log'!$X550="Y"), "Y", "N"))</f>
        <v/>
      </c>
      <c r="AB550" s="53" t="str">
        <f>IF(ISBLANK('Prediction Log'!$N550), "",IF('Prediction Log'!$D550&gt;0, 'Prediction Log'!$P550-'Prediction Log'!$D550, IF('Prediction Log'!$D550&lt;0, -'Prediction Log'!$P550+'Prediction Log'!$D550, "NA")))</f>
        <v/>
      </c>
      <c r="AC550" s="53" t="str">
        <f>IF(ISBLANK('Prediction Log'!$N550), "",ABS('Prediction Log'!$AB550))</f>
        <v/>
      </c>
      <c r="AD550" s="54" t="str">
        <f>IF(ISBLANK('Prediction Log'!$N550), "",IF('Prediction Log'!$E550&gt;0, 'Prediction Log'!$P550-'Prediction Log'!$E550, IF('Prediction Log'!$E550&lt;0, -'Prediction Log'!$P550+'Prediction Log'!$E550, "NA")))</f>
        <v/>
      </c>
      <c r="AE550" s="54" t="str">
        <f>IF(ISBLANK('Prediction Log'!$N550), "",ABS('Prediction Log'!$AD550))</f>
        <v/>
      </c>
    </row>
    <row r="551" spans="1:31" x14ac:dyDescent="0.45">
      <c r="A551" s="56" t="str">
        <f>IF(ISBLANK(Games!$B551), "",Games!A551)</f>
        <v/>
      </c>
      <c r="B551" s="56" t="str">
        <f>IF(ISBLANK(Games!$B551), "",Games!B551)</f>
        <v/>
      </c>
      <c r="C551" s="56" t="str">
        <f>IF(ISBLANK(Games!$B551), "",Games!C551)</f>
        <v/>
      </c>
      <c r="D551" s="57" t="str">
        <f>IF(ISBLANK(Games!$B551), "",Games!D551)</f>
        <v/>
      </c>
      <c r="E551" s="57" t="str">
        <f>IF(ISBLANK(Games!$B551), "",Games!E551)</f>
        <v/>
      </c>
      <c r="F551" s="45">
        <f>'Calc - Win Probability'!N551</f>
        <v>0</v>
      </c>
      <c r="G551" s="23" t="str">
        <f>Games!H551</f>
        <v/>
      </c>
      <c r="H551" s="46" t="str">
        <f>IF(ISBLANK(Games!B551), "", IF('Prediction Log'!$D551&lt;0, 'Prediction Log'!$B551, 'Prediction Log'!$C551))</f>
        <v/>
      </c>
      <c r="I551" s="47" t="str">
        <f>IF(ISBLANK(Games!$B551), "",Games!F551)</f>
        <v/>
      </c>
      <c r="J551" s="47" t="str">
        <f>IF('Prediction Log'!$F551&gt;0.5, 'Prediction Log'!$B551, IF('Prediction Log'!$F551&lt;0.5, 'Prediction Log'!$C551, "PICK"))</f>
        <v/>
      </c>
      <c r="K551" s="48" t="str">
        <f>IF(ISBLANK(Games!B551), "",IF('Prediction Log'!$J551='Prediction Log'!$B551, 'Prediction Log'!$F551, 1-'Prediction Log'!$F551))</f>
        <v/>
      </c>
      <c r="L551" s="49" t="str">
        <f>IF(ISBLANK(Games!$B551), "",Games!I551)</f>
        <v/>
      </c>
      <c r="M551" s="60" t="str">
        <f>IF(ISBLANK(Table3[[#This Row],[Home Final]]), "",IF(Table3[[#This Row],[Home Final]]&gt;Table3[[#This Row],[Away Final]],Table3[[#This Row],[Home]],Table3[[#This Row],[Away]]))</f>
        <v/>
      </c>
      <c r="N551" s="50"/>
      <c r="O551" s="50"/>
      <c r="P551" s="21" t="str">
        <f>IF(ISBLANK('Prediction Log'!$N551), "",'Prediction Log'!$O551-'Prediction Log'!$N551)</f>
        <v/>
      </c>
      <c r="Q551" s="51" t="str">
        <f>IF(ISBLANK('Prediction Log'!$N551), "",IF('Prediction Log'!$M551&lt;&gt;'Prediction Log'!$H551, "Y", IF(AND('Prediction Log'!$M551='Prediction Log'!$H551, ABS((-1*'Prediction Log'!$P551))&gt;ABS('Prediction Log'!$D551)), "Y", IF('Prediction Log'!$D551='Prediction Log'!$P551, "PUSH", "N"))))</f>
        <v/>
      </c>
      <c r="R551" s="52" t="str">
        <f>IF(ISBLANK('Prediction Log'!$N551), "",IF('Prediction Log'!$P551&lt;'Prediction Log'!$D551, "Y", IF('Prediction Log'!$P551='Prediction Log'!$D551, "PUSH", "N")))</f>
        <v/>
      </c>
      <c r="S551" s="52" t="str">
        <f>IF(ISBLANK('Prediction Log'!$N551), "",IF('Prediction Log'!$P551&lt;'Prediction Log'!$E551, "Y", IF('Prediction Log'!$P551='Prediction Log'!$E551, "PUSH", "N")))</f>
        <v/>
      </c>
      <c r="T551" s="53" t="str">
        <f>IF(ISBLANK('Prediction Log'!$N551),"",IF('Prediction Log'!$M551='Prediction Log'!$H551, "Y", "N"))</f>
        <v/>
      </c>
      <c r="U551" s="53" t="str">
        <f>Table3[[#This Row],[Home Team Covered Market]]</f>
        <v/>
      </c>
      <c r="V551" s="53" t="str">
        <f>IF(ISBLANK('Prediction Log'!$N551), "",IF(AND('Prediction Log'!$T551="Y", 'Prediction Log'!$U551="Y"), "Y", "N"))</f>
        <v/>
      </c>
      <c r="W551" s="54" t="str">
        <f>IF(ISBLANK('Prediction Log'!$N551),"",IF('Prediction Log'!$M551='Prediction Log'!$I551, "Y", "N"))</f>
        <v/>
      </c>
      <c r="X551" s="54" t="str">
        <f>IF(ISBLANK('Prediction Log'!$N551), "", IF(Table3[[#This Row],[Home Team Covered Market]]=Games!H551, "Y", "N"))</f>
        <v/>
      </c>
      <c r="Y551" s="55" t="str">
        <f>IF(ISBLANK('Prediction Log'!$N551), "",IF('Prediction Log'!$J551='Prediction Log'!$M551, "Y", "N"))</f>
        <v/>
      </c>
      <c r="Z551" s="54" t="str">
        <f>IF(ISBLANK('Prediction Log'!$N551), "",IF('Prediction Log'!$I551&lt;&gt;'Prediction Log'!$M551, "N",IF(AND('Prediction Log'!$E551&gt;0, 'Prediction Log'!$P551&gt;'Prediction Log'!$E551, 'Prediction Log'!$I551='Prediction Log'!$C551), "Y", IF(AND('Prediction Log'!$E551&lt;0, 'Prediction Log'!$P551&lt;'Prediction Log'!$E551,'Prediction Log'!$I551='Prediction Log'!$B551 ), "Y", IF('Prediction Log'!$P551='Prediction Log'!$E551, "PUSH", "N")))))</f>
        <v/>
      </c>
      <c r="AA551" s="54" t="str">
        <f>IF(ISBLANK('Prediction Log'!$N551), "",IF(AND('Prediction Log'!$W551="Y", 'Prediction Log'!$X551="Y"), "Y", "N"))</f>
        <v/>
      </c>
      <c r="AB551" s="53" t="str">
        <f>IF(ISBLANK('Prediction Log'!$N551), "",IF('Prediction Log'!$D551&gt;0, 'Prediction Log'!$P551-'Prediction Log'!$D551, IF('Prediction Log'!$D551&lt;0, -'Prediction Log'!$P551+'Prediction Log'!$D551, "NA")))</f>
        <v/>
      </c>
      <c r="AC551" s="53" t="str">
        <f>IF(ISBLANK('Prediction Log'!$N551), "",ABS('Prediction Log'!$AB551))</f>
        <v/>
      </c>
      <c r="AD551" s="54" t="str">
        <f>IF(ISBLANK('Prediction Log'!$N551), "",IF('Prediction Log'!$E551&gt;0, 'Prediction Log'!$P551-'Prediction Log'!$E551, IF('Prediction Log'!$E551&lt;0, -'Prediction Log'!$P551+'Prediction Log'!$E551, "NA")))</f>
        <v/>
      </c>
      <c r="AE551" s="54" t="str">
        <f>IF(ISBLANK('Prediction Log'!$N551), "",ABS('Prediction Log'!$AD551))</f>
        <v/>
      </c>
    </row>
    <row r="552" spans="1:31" x14ac:dyDescent="0.45">
      <c r="A552" s="43" t="str">
        <f>IF(ISBLANK(Games!$B552), "",Games!A552)</f>
        <v/>
      </c>
      <c r="B552" s="43" t="str">
        <f>IF(ISBLANK(Games!$B552), "",Games!B552)</f>
        <v/>
      </c>
      <c r="C552" s="43" t="str">
        <f>IF(ISBLANK(Games!$B552), "",Games!C552)</f>
        <v/>
      </c>
      <c r="D552" s="44" t="str">
        <f>IF(ISBLANK(Games!$B552), "",Games!D552)</f>
        <v/>
      </c>
      <c r="E552" s="44" t="str">
        <f>IF(ISBLANK(Games!$B552), "",Games!E552)</f>
        <v/>
      </c>
      <c r="F552" s="45">
        <f>'Calc - Win Probability'!N552</f>
        <v>0</v>
      </c>
      <c r="G552" s="23" t="str">
        <f>Games!H552</f>
        <v/>
      </c>
      <c r="H552" s="46" t="str">
        <f>IF(ISBLANK(Games!B552), "", IF('Prediction Log'!$D552&lt;0, 'Prediction Log'!$B552, 'Prediction Log'!$C552))</f>
        <v/>
      </c>
      <c r="I552" s="47" t="str">
        <f>IF(ISBLANK(Games!$B552), "",Games!F552)</f>
        <v/>
      </c>
      <c r="J552" s="47" t="str">
        <f>IF('Prediction Log'!$F552&gt;0.5, 'Prediction Log'!$B552, IF('Prediction Log'!$F552&lt;0.5, 'Prediction Log'!$C552, "PICK"))</f>
        <v/>
      </c>
      <c r="K552" s="48" t="str">
        <f>IF(ISBLANK(Games!B552), "",IF('Prediction Log'!$J552='Prediction Log'!$B552, 'Prediction Log'!$F552, 1-'Prediction Log'!$F552))</f>
        <v/>
      </c>
      <c r="L552" s="49" t="str">
        <f>IF(ISBLANK(Games!$B552), "",Games!I552)</f>
        <v/>
      </c>
      <c r="M552" s="60" t="str">
        <f>IF(ISBLANK(Table3[[#This Row],[Home Final]]), "",IF(Table3[[#This Row],[Home Final]]&gt;Table3[[#This Row],[Away Final]],Table3[[#This Row],[Home]],Table3[[#This Row],[Away]]))</f>
        <v/>
      </c>
      <c r="N552" s="50"/>
      <c r="O552" s="50"/>
      <c r="P552" s="21" t="str">
        <f>IF(ISBLANK('Prediction Log'!$N552), "",'Prediction Log'!$O552-'Prediction Log'!$N552)</f>
        <v/>
      </c>
      <c r="Q552" s="51" t="str">
        <f>IF(ISBLANK('Prediction Log'!$N552), "",IF('Prediction Log'!$M552&lt;&gt;'Prediction Log'!$H552, "Y", IF(AND('Prediction Log'!$M552='Prediction Log'!$H552, ABS((-1*'Prediction Log'!$P552))&gt;ABS('Prediction Log'!$D552)), "Y", IF('Prediction Log'!$D552='Prediction Log'!$P552, "PUSH", "N"))))</f>
        <v/>
      </c>
      <c r="R552" s="52" t="str">
        <f>IF(ISBLANK('Prediction Log'!$N552), "",IF('Prediction Log'!$P552&lt;'Prediction Log'!$D552, "Y", IF('Prediction Log'!$P552='Prediction Log'!$D552, "PUSH", "N")))</f>
        <v/>
      </c>
      <c r="S552" s="52" t="str">
        <f>IF(ISBLANK('Prediction Log'!$N552), "",IF('Prediction Log'!$P552&lt;'Prediction Log'!$E552, "Y", IF('Prediction Log'!$P552='Prediction Log'!$E552, "PUSH", "N")))</f>
        <v/>
      </c>
      <c r="T552" s="53" t="str">
        <f>IF(ISBLANK('Prediction Log'!$N552),"",IF('Prediction Log'!$M552='Prediction Log'!$H552, "Y", "N"))</f>
        <v/>
      </c>
      <c r="U552" s="53" t="str">
        <f>Table3[[#This Row],[Home Team Covered Market]]</f>
        <v/>
      </c>
      <c r="V552" s="53" t="str">
        <f>IF(ISBLANK('Prediction Log'!$N552), "",IF(AND('Prediction Log'!$T552="Y", 'Prediction Log'!$U552="Y"), "Y", "N"))</f>
        <v/>
      </c>
      <c r="W552" s="54" t="str">
        <f>IF(ISBLANK('Prediction Log'!$N552),"",IF('Prediction Log'!$M552='Prediction Log'!$I552, "Y", "N"))</f>
        <v/>
      </c>
      <c r="X552" s="54" t="str">
        <f>IF(ISBLANK('Prediction Log'!$N552), "", IF(Table3[[#This Row],[Home Team Covered Market]]=Games!H552, "Y", "N"))</f>
        <v/>
      </c>
      <c r="Y552" s="55" t="str">
        <f>IF(ISBLANK('Prediction Log'!$N552), "",IF('Prediction Log'!$J552='Prediction Log'!$M552, "Y", "N"))</f>
        <v/>
      </c>
      <c r="Z552" s="54" t="str">
        <f>IF(ISBLANK('Prediction Log'!$N552), "",IF('Prediction Log'!$I552&lt;&gt;'Prediction Log'!$M552, "N",IF(AND('Prediction Log'!$E552&gt;0, 'Prediction Log'!$P552&gt;'Prediction Log'!$E552, 'Prediction Log'!$I552='Prediction Log'!$C552), "Y", IF(AND('Prediction Log'!$E552&lt;0, 'Prediction Log'!$P552&lt;'Prediction Log'!$E552,'Prediction Log'!$I552='Prediction Log'!$B552 ), "Y", IF('Prediction Log'!$P552='Prediction Log'!$E552, "PUSH", "N")))))</f>
        <v/>
      </c>
      <c r="AA552" s="54" t="str">
        <f>IF(ISBLANK('Prediction Log'!$N552), "",IF(AND('Prediction Log'!$W552="Y", 'Prediction Log'!$X552="Y"), "Y", "N"))</f>
        <v/>
      </c>
      <c r="AB552" s="53" t="str">
        <f>IF(ISBLANK('Prediction Log'!$N552), "",IF('Prediction Log'!$D552&gt;0, 'Prediction Log'!$P552-'Prediction Log'!$D552, IF('Prediction Log'!$D552&lt;0, -'Prediction Log'!$P552+'Prediction Log'!$D552, "NA")))</f>
        <v/>
      </c>
      <c r="AC552" s="53" t="str">
        <f>IF(ISBLANK('Prediction Log'!$N552), "",ABS('Prediction Log'!$AB552))</f>
        <v/>
      </c>
      <c r="AD552" s="54" t="str">
        <f>IF(ISBLANK('Prediction Log'!$N552), "",IF('Prediction Log'!$E552&gt;0, 'Prediction Log'!$P552-'Prediction Log'!$E552, IF('Prediction Log'!$E552&lt;0, -'Prediction Log'!$P552+'Prediction Log'!$E552, "NA")))</f>
        <v/>
      </c>
      <c r="AE552" s="54" t="str">
        <f>IF(ISBLANK('Prediction Log'!$N552), "",ABS('Prediction Log'!$AD552))</f>
        <v/>
      </c>
    </row>
    <row r="553" spans="1:31" x14ac:dyDescent="0.45">
      <c r="A553" s="56" t="str">
        <f>IF(ISBLANK(Games!$B553), "",Games!A553)</f>
        <v/>
      </c>
      <c r="B553" s="56" t="str">
        <f>IF(ISBLANK(Games!$B553), "",Games!B553)</f>
        <v/>
      </c>
      <c r="C553" s="56" t="str">
        <f>IF(ISBLANK(Games!$B553), "",Games!C553)</f>
        <v/>
      </c>
      <c r="D553" s="57" t="str">
        <f>IF(ISBLANK(Games!$B553), "",Games!D553)</f>
        <v/>
      </c>
      <c r="E553" s="57" t="str">
        <f>IF(ISBLANK(Games!$B553), "",Games!E553)</f>
        <v/>
      </c>
      <c r="F553" s="45">
        <f>'Calc - Win Probability'!N553</f>
        <v>0</v>
      </c>
      <c r="G553" s="23" t="str">
        <f>Games!H553</f>
        <v/>
      </c>
      <c r="H553" s="46" t="str">
        <f>IF(ISBLANK(Games!B553), "", IF('Prediction Log'!$D553&lt;0, 'Prediction Log'!$B553, 'Prediction Log'!$C553))</f>
        <v/>
      </c>
      <c r="I553" s="47" t="str">
        <f>IF(ISBLANK(Games!$B553), "",Games!F553)</f>
        <v/>
      </c>
      <c r="J553" s="47" t="str">
        <f>IF('Prediction Log'!$F553&gt;0.5, 'Prediction Log'!$B553, IF('Prediction Log'!$F553&lt;0.5, 'Prediction Log'!$C553, "PICK"))</f>
        <v/>
      </c>
      <c r="K553" s="48" t="str">
        <f>IF(ISBLANK(Games!B553), "",IF('Prediction Log'!$J553='Prediction Log'!$B553, 'Prediction Log'!$F553, 1-'Prediction Log'!$F553))</f>
        <v/>
      </c>
      <c r="L553" s="49" t="str">
        <f>IF(ISBLANK(Games!$B553), "",Games!I553)</f>
        <v/>
      </c>
      <c r="M553" s="60" t="str">
        <f>IF(ISBLANK(Table3[[#This Row],[Home Final]]), "",IF(Table3[[#This Row],[Home Final]]&gt;Table3[[#This Row],[Away Final]],Table3[[#This Row],[Home]],Table3[[#This Row],[Away]]))</f>
        <v/>
      </c>
      <c r="N553" s="50"/>
      <c r="O553" s="50"/>
      <c r="P553" s="21" t="str">
        <f>IF(ISBLANK('Prediction Log'!$N553), "",'Prediction Log'!$O553-'Prediction Log'!$N553)</f>
        <v/>
      </c>
      <c r="Q553" s="51" t="str">
        <f>IF(ISBLANK('Prediction Log'!$N553), "",IF('Prediction Log'!$M553&lt;&gt;'Prediction Log'!$H553, "Y", IF(AND('Prediction Log'!$M553='Prediction Log'!$H553, ABS((-1*'Prediction Log'!$P553))&gt;ABS('Prediction Log'!$D553)), "Y", IF('Prediction Log'!$D553='Prediction Log'!$P553, "PUSH", "N"))))</f>
        <v/>
      </c>
      <c r="R553" s="52" t="str">
        <f>IF(ISBLANK('Prediction Log'!$N553), "",IF('Prediction Log'!$P553&lt;'Prediction Log'!$D553, "Y", IF('Prediction Log'!$P553='Prediction Log'!$D553, "PUSH", "N")))</f>
        <v/>
      </c>
      <c r="S553" s="52" t="str">
        <f>IF(ISBLANK('Prediction Log'!$N553), "",IF('Prediction Log'!$P553&lt;'Prediction Log'!$E553, "Y", IF('Prediction Log'!$P553='Prediction Log'!$E553, "PUSH", "N")))</f>
        <v/>
      </c>
      <c r="T553" s="53" t="str">
        <f>IF(ISBLANK('Prediction Log'!$N553),"",IF('Prediction Log'!$M553='Prediction Log'!$H553, "Y", "N"))</f>
        <v/>
      </c>
      <c r="U553" s="53" t="str">
        <f>Table3[[#This Row],[Home Team Covered Market]]</f>
        <v/>
      </c>
      <c r="V553" s="53" t="str">
        <f>IF(ISBLANK('Prediction Log'!$N553), "",IF(AND('Prediction Log'!$T553="Y", 'Prediction Log'!$U553="Y"), "Y", "N"))</f>
        <v/>
      </c>
      <c r="W553" s="54" t="str">
        <f>IF(ISBLANK('Prediction Log'!$N553),"",IF('Prediction Log'!$M553='Prediction Log'!$I553, "Y", "N"))</f>
        <v/>
      </c>
      <c r="X553" s="54" t="str">
        <f>IF(ISBLANK('Prediction Log'!$N553), "", IF(Table3[[#This Row],[Home Team Covered Market]]=Games!H553, "Y", "N"))</f>
        <v/>
      </c>
      <c r="Y553" s="55" t="str">
        <f>IF(ISBLANK('Prediction Log'!$N553), "",IF('Prediction Log'!$J553='Prediction Log'!$M553, "Y", "N"))</f>
        <v/>
      </c>
      <c r="Z553" s="54" t="str">
        <f>IF(ISBLANK('Prediction Log'!$N553), "",IF('Prediction Log'!$I553&lt;&gt;'Prediction Log'!$M553, "N",IF(AND('Prediction Log'!$E553&gt;0, 'Prediction Log'!$P553&gt;'Prediction Log'!$E553, 'Prediction Log'!$I553='Prediction Log'!$C553), "Y", IF(AND('Prediction Log'!$E553&lt;0, 'Prediction Log'!$P553&lt;'Prediction Log'!$E553,'Prediction Log'!$I553='Prediction Log'!$B553 ), "Y", IF('Prediction Log'!$P553='Prediction Log'!$E553, "PUSH", "N")))))</f>
        <v/>
      </c>
      <c r="AA553" s="54" t="str">
        <f>IF(ISBLANK('Prediction Log'!$N553), "",IF(AND('Prediction Log'!$W553="Y", 'Prediction Log'!$X553="Y"), "Y", "N"))</f>
        <v/>
      </c>
      <c r="AB553" s="53" t="str">
        <f>IF(ISBLANK('Prediction Log'!$N553), "",IF('Prediction Log'!$D553&gt;0, 'Prediction Log'!$P553-'Prediction Log'!$D553, IF('Prediction Log'!$D553&lt;0, -'Prediction Log'!$P553+'Prediction Log'!$D553, "NA")))</f>
        <v/>
      </c>
      <c r="AC553" s="53" t="str">
        <f>IF(ISBLANK('Prediction Log'!$N553), "",ABS('Prediction Log'!$AB553))</f>
        <v/>
      </c>
      <c r="AD553" s="54" t="str">
        <f>IF(ISBLANK('Prediction Log'!$N553), "",IF('Prediction Log'!$E553&gt;0, 'Prediction Log'!$P553-'Prediction Log'!$E553, IF('Prediction Log'!$E553&lt;0, -'Prediction Log'!$P553+'Prediction Log'!$E553, "NA")))</f>
        <v/>
      </c>
      <c r="AE553" s="54" t="str">
        <f>IF(ISBLANK('Prediction Log'!$N553), "",ABS('Prediction Log'!$AD553))</f>
        <v/>
      </c>
    </row>
    <row r="554" spans="1:31" x14ac:dyDescent="0.45">
      <c r="A554" s="43" t="str">
        <f>IF(ISBLANK(Games!$B554), "",Games!A554)</f>
        <v/>
      </c>
      <c r="B554" s="43" t="str">
        <f>IF(ISBLANK(Games!$B554), "",Games!B554)</f>
        <v/>
      </c>
      <c r="C554" s="43" t="str">
        <f>IF(ISBLANK(Games!$B554), "",Games!C554)</f>
        <v/>
      </c>
      <c r="D554" s="44" t="str">
        <f>IF(ISBLANK(Games!$B554), "",Games!D554)</f>
        <v/>
      </c>
      <c r="E554" s="44" t="str">
        <f>IF(ISBLANK(Games!$B554), "",Games!E554)</f>
        <v/>
      </c>
      <c r="F554" s="45">
        <f>'Calc - Win Probability'!N554</f>
        <v>0</v>
      </c>
      <c r="G554" s="23" t="str">
        <f>Games!H554</f>
        <v/>
      </c>
      <c r="H554" s="46" t="str">
        <f>IF(ISBLANK(Games!B554), "", IF('Prediction Log'!$D554&lt;0, 'Prediction Log'!$B554, 'Prediction Log'!$C554))</f>
        <v/>
      </c>
      <c r="I554" s="47" t="str">
        <f>IF(ISBLANK(Games!$B554), "",Games!F554)</f>
        <v/>
      </c>
      <c r="J554" s="47" t="str">
        <f>IF('Prediction Log'!$F554&gt;0.5, 'Prediction Log'!$B554, IF('Prediction Log'!$F554&lt;0.5, 'Prediction Log'!$C554, "PICK"))</f>
        <v/>
      </c>
      <c r="K554" s="48" t="str">
        <f>IF(ISBLANK(Games!B554), "",IF('Prediction Log'!$J554='Prediction Log'!$B554, 'Prediction Log'!$F554, 1-'Prediction Log'!$F554))</f>
        <v/>
      </c>
      <c r="L554" s="49" t="str">
        <f>IF(ISBLANK(Games!$B554), "",Games!I554)</f>
        <v/>
      </c>
      <c r="M554" s="60" t="str">
        <f>IF(ISBLANK(Table3[[#This Row],[Home Final]]), "",IF(Table3[[#This Row],[Home Final]]&gt;Table3[[#This Row],[Away Final]],Table3[[#This Row],[Home]],Table3[[#This Row],[Away]]))</f>
        <v/>
      </c>
      <c r="N554" s="50"/>
      <c r="O554" s="50"/>
      <c r="P554" s="21" t="str">
        <f>IF(ISBLANK('Prediction Log'!$N554), "",'Prediction Log'!$O554-'Prediction Log'!$N554)</f>
        <v/>
      </c>
      <c r="Q554" s="51" t="str">
        <f>IF(ISBLANK('Prediction Log'!$N554), "",IF('Prediction Log'!$M554&lt;&gt;'Prediction Log'!$H554, "Y", IF(AND('Prediction Log'!$M554='Prediction Log'!$H554, ABS((-1*'Prediction Log'!$P554))&gt;ABS('Prediction Log'!$D554)), "Y", IF('Prediction Log'!$D554='Prediction Log'!$P554, "PUSH", "N"))))</f>
        <v/>
      </c>
      <c r="R554" s="52" t="str">
        <f>IF(ISBLANK('Prediction Log'!$N554), "",IF('Prediction Log'!$P554&lt;'Prediction Log'!$D554, "Y", IF('Prediction Log'!$P554='Prediction Log'!$D554, "PUSH", "N")))</f>
        <v/>
      </c>
      <c r="S554" s="52" t="str">
        <f>IF(ISBLANK('Prediction Log'!$N554), "",IF('Prediction Log'!$P554&lt;'Prediction Log'!$E554, "Y", IF('Prediction Log'!$P554='Prediction Log'!$E554, "PUSH", "N")))</f>
        <v/>
      </c>
      <c r="T554" s="53" t="str">
        <f>IF(ISBLANK('Prediction Log'!$N554),"",IF('Prediction Log'!$M554='Prediction Log'!$H554, "Y", "N"))</f>
        <v/>
      </c>
      <c r="U554" s="53" t="str">
        <f>Table3[[#This Row],[Home Team Covered Market]]</f>
        <v/>
      </c>
      <c r="V554" s="53" t="str">
        <f>IF(ISBLANK('Prediction Log'!$N554), "",IF(AND('Prediction Log'!$T554="Y", 'Prediction Log'!$U554="Y"), "Y", "N"))</f>
        <v/>
      </c>
      <c r="W554" s="54" t="str">
        <f>IF(ISBLANK('Prediction Log'!$N554),"",IF('Prediction Log'!$M554='Prediction Log'!$I554, "Y", "N"))</f>
        <v/>
      </c>
      <c r="X554" s="54" t="str">
        <f>IF(ISBLANK('Prediction Log'!$N554), "", IF(Table3[[#This Row],[Home Team Covered Market]]=Games!H554, "Y", "N"))</f>
        <v/>
      </c>
      <c r="Y554" s="55" t="str">
        <f>IF(ISBLANK('Prediction Log'!$N554), "",IF('Prediction Log'!$J554='Prediction Log'!$M554, "Y", "N"))</f>
        <v/>
      </c>
      <c r="Z554" s="54" t="str">
        <f>IF(ISBLANK('Prediction Log'!$N554), "",IF('Prediction Log'!$I554&lt;&gt;'Prediction Log'!$M554, "N",IF(AND('Prediction Log'!$E554&gt;0, 'Prediction Log'!$P554&gt;'Prediction Log'!$E554, 'Prediction Log'!$I554='Prediction Log'!$C554), "Y", IF(AND('Prediction Log'!$E554&lt;0, 'Prediction Log'!$P554&lt;'Prediction Log'!$E554,'Prediction Log'!$I554='Prediction Log'!$B554 ), "Y", IF('Prediction Log'!$P554='Prediction Log'!$E554, "PUSH", "N")))))</f>
        <v/>
      </c>
      <c r="AA554" s="54" t="str">
        <f>IF(ISBLANK('Prediction Log'!$N554), "",IF(AND('Prediction Log'!$W554="Y", 'Prediction Log'!$X554="Y"), "Y", "N"))</f>
        <v/>
      </c>
      <c r="AB554" s="53" t="str">
        <f>IF(ISBLANK('Prediction Log'!$N554), "",IF('Prediction Log'!$D554&gt;0, 'Prediction Log'!$P554-'Prediction Log'!$D554, IF('Prediction Log'!$D554&lt;0, -'Prediction Log'!$P554+'Prediction Log'!$D554, "NA")))</f>
        <v/>
      </c>
      <c r="AC554" s="53" t="str">
        <f>IF(ISBLANK('Prediction Log'!$N554), "",ABS('Prediction Log'!$AB554))</f>
        <v/>
      </c>
      <c r="AD554" s="54" t="str">
        <f>IF(ISBLANK('Prediction Log'!$N554), "",IF('Prediction Log'!$E554&gt;0, 'Prediction Log'!$P554-'Prediction Log'!$E554, IF('Prediction Log'!$E554&lt;0, -'Prediction Log'!$P554+'Prediction Log'!$E554, "NA")))</f>
        <v/>
      </c>
      <c r="AE554" s="54" t="str">
        <f>IF(ISBLANK('Prediction Log'!$N554), "",ABS('Prediction Log'!$AD554))</f>
        <v/>
      </c>
    </row>
    <row r="555" spans="1:31" x14ac:dyDescent="0.45">
      <c r="A555" s="56" t="str">
        <f>IF(ISBLANK(Games!$B555), "",Games!A555)</f>
        <v/>
      </c>
      <c r="B555" s="56" t="str">
        <f>IF(ISBLANK(Games!$B555), "",Games!B555)</f>
        <v/>
      </c>
      <c r="C555" s="56" t="str">
        <f>IF(ISBLANK(Games!$B555), "",Games!C555)</f>
        <v/>
      </c>
      <c r="D555" s="57" t="str">
        <f>IF(ISBLANK(Games!$B555), "",Games!D555)</f>
        <v/>
      </c>
      <c r="E555" s="57" t="str">
        <f>IF(ISBLANK(Games!$B555), "",Games!E555)</f>
        <v/>
      </c>
      <c r="F555" s="45">
        <f>'Calc - Win Probability'!N555</f>
        <v>0</v>
      </c>
      <c r="G555" s="23" t="str">
        <f>Games!H555</f>
        <v/>
      </c>
      <c r="H555" s="46" t="str">
        <f>IF(ISBLANK(Games!B555), "", IF('Prediction Log'!$D555&lt;0, 'Prediction Log'!$B555, 'Prediction Log'!$C555))</f>
        <v/>
      </c>
      <c r="I555" s="47" t="str">
        <f>IF(ISBLANK(Games!$B555), "",Games!F555)</f>
        <v/>
      </c>
      <c r="J555" s="47" t="str">
        <f>IF('Prediction Log'!$F555&gt;0.5, 'Prediction Log'!$B555, IF('Prediction Log'!$F555&lt;0.5, 'Prediction Log'!$C555, "PICK"))</f>
        <v/>
      </c>
      <c r="K555" s="48" t="str">
        <f>IF(ISBLANK(Games!B555), "",IF('Prediction Log'!$J555='Prediction Log'!$B555, 'Prediction Log'!$F555, 1-'Prediction Log'!$F555))</f>
        <v/>
      </c>
      <c r="L555" s="49" t="str">
        <f>IF(ISBLANK(Games!$B555), "",Games!I555)</f>
        <v/>
      </c>
      <c r="M555" s="60" t="str">
        <f>IF(ISBLANK(Table3[[#This Row],[Home Final]]), "",IF(Table3[[#This Row],[Home Final]]&gt;Table3[[#This Row],[Away Final]],Table3[[#This Row],[Home]],Table3[[#This Row],[Away]]))</f>
        <v/>
      </c>
      <c r="N555" s="50"/>
      <c r="O555" s="50"/>
      <c r="P555" s="21" t="str">
        <f>IF(ISBLANK('Prediction Log'!$N555), "",'Prediction Log'!$O555-'Prediction Log'!$N555)</f>
        <v/>
      </c>
      <c r="Q555" s="51" t="str">
        <f>IF(ISBLANK('Prediction Log'!$N555), "",IF('Prediction Log'!$M555&lt;&gt;'Prediction Log'!$H555, "Y", IF(AND('Prediction Log'!$M555='Prediction Log'!$H555, ABS((-1*'Prediction Log'!$P555))&gt;ABS('Prediction Log'!$D555)), "Y", IF('Prediction Log'!$D555='Prediction Log'!$P555, "PUSH", "N"))))</f>
        <v/>
      </c>
      <c r="R555" s="52" t="str">
        <f>IF(ISBLANK('Prediction Log'!$N555), "",IF('Prediction Log'!$P555&lt;'Prediction Log'!$D555, "Y", IF('Prediction Log'!$P555='Prediction Log'!$D555, "PUSH", "N")))</f>
        <v/>
      </c>
      <c r="S555" s="52" t="str">
        <f>IF(ISBLANK('Prediction Log'!$N555), "",IF('Prediction Log'!$P555&lt;'Prediction Log'!$E555, "Y", IF('Prediction Log'!$P555='Prediction Log'!$E555, "PUSH", "N")))</f>
        <v/>
      </c>
      <c r="T555" s="53" t="str">
        <f>IF(ISBLANK('Prediction Log'!$N555),"",IF('Prediction Log'!$M555='Prediction Log'!$H555, "Y", "N"))</f>
        <v/>
      </c>
      <c r="U555" s="53" t="str">
        <f>Table3[[#This Row],[Home Team Covered Market]]</f>
        <v/>
      </c>
      <c r="V555" s="53" t="str">
        <f>IF(ISBLANK('Prediction Log'!$N555), "",IF(AND('Prediction Log'!$T555="Y", 'Prediction Log'!$U555="Y"), "Y", "N"))</f>
        <v/>
      </c>
      <c r="W555" s="54" t="str">
        <f>IF(ISBLANK('Prediction Log'!$N555),"",IF('Prediction Log'!$M555='Prediction Log'!$I555, "Y", "N"))</f>
        <v/>
      </c>
      <c r="X555" s="54" t="str">
        <f>IF(ISBLANK('Prediction Log'!$N555), "", IF(Table3[[#This Row],[Home Team Covered Market]]=Games!H555, "Y", "N"))</f>
        <v/>
      </c>
      <c r="Y555" s="55" t="str">
        <f>IF(ISBLANK('Prediction Log'!$N555), "",IF('Prediction Log'!$J555='Prediction Log'!$M555, "Y", "N"))</f>
        <v/>
      </c>
      <c r="Z555" s="54" t="str">
        <f>IF(ISBLANK('Prediction Log'!$N555), "",IF('Prediction Log'!$I555&lt;&gt;'Prediction Log'!$M555, "N",IF(AND('Prediction Log'!$E555&gt;0, 'Prediction Log'!$P555&gt;'Prediction Log'!$E555, 'Prediction Log'!$I555='Prediction Log'!$C555), "Y", IF(AND('Prediction Log'!$E555&lt;0, 'Prediction Log'!$P555&lt;'Prediction Log'!$E555,'Prediction Log'!$I555='Prediction Log'!$B555 ), "Y", IF('Prediction Log'!$P555='Prediction Log'!$E555, "PUSH", "N")))))</f>
        <v/>
      </c>
      <c r="AA555" s="54" t="str">
        <f>IF(ISBLANK('Prediction Log'!$N555), "",IF(AND('Prediction Log'!$W555="Y", 'Prediction Log'!$X555="Y"), "Y", "N"))</f>
        <v/>
      </c>
      <c r="AB555" s="53" t="str">
        <f>IF(ISBLANK('Prediction Log'!$N555), "",IF('Prediction Log'!$D555&gt;0, 'Prediction Log'!$P555-'Prediction Log'!$D555, IF('Prediction Log'!$D555&lt;0, -'Prediction Log'!$P555+'Prediction Log'!$D555, "NA")))</f>
        <v/>
      </c>
      <c r="AC555" s="53" t="str">
        <f>IF(ISBLANK('Prediction Log'!$N555), "",ABS('Prediction Log'!$AB555))</f>
        <v/>
      </c>
      <c r="AD555" s="54" t="str">
        <f>IF(ISBLANK('Prediction Log'!$N555), "",IF('Prediction Log'!$E555&gt;0, 'Prediction Log'!$P555-'Prediction Log'!$E555, IF('Prediction Log'!$E555&lt;0, -'Prediction Log'!$P555+'Prediction Log'!$E555, "NA")))</f>
        <v/>
      </c>
      <c r="AE555" s="54" t="str">
        <f>IF(ISBLANK('Prediction Log'!$N555), "",ABS('Prediction Log'!$AD555))</f>
        <v/>
      </c>
    </row>
    <row r="556" spans="1:31" x14ac:dyDescent="0.45">
      <c r="A556" s="43" t="str">
        <f>IF(ISBLANK(Games!$B556), "",Games!A556)</f>
        <v/>
      </c>
      <c r="B556" s="43" t="str">
        <f>IF(ISBLANK(Games!$B556), "",Games!B556)</f>
        <v/>
      </c>
      <c r="C556" s="43" t="str">
        <f>IF(ISBLANK(Games!$B556), "",Games!C556)</f>
        <v/>
      </c>
      <c r="D556" s="44" t="str">
        <f>IF(ISBLANK(Games!$B556), "",Games!D556)</f>
        <v/>
      </c>
      <c r="E556" s="44" t="str">
        <f>IF(ISBLANK(Games!$B556), "",Games!E556)</f>
        <v/>
      </c>
      <c r="F556" s="45">
        <f>'Calc - Win Probability'!N556</f>
        <v>0</v>
      </c>
      <c r="G556" s="23" t="str">
        <f>Games!H556</f>
        <v/>
      </c>
      <c r="H556" s="46" t="str">
        <f>IF(ISBLANK(Games!B556), "", IF('Prediction Log'!$D556&lt;0, 'Prediction Log'!$B556, 'Prediction Log'!$C556))</f>
        <v/>
      </c>
      <c r="I556" s="47" t="str">
        <f>IF(ISBLANK(Games!$B556), "",Games!F556)</f>
        <v/>
      </c>
      <c r="J556" s="47" t="str">
        <f>IF('Prediction Log'!$F556&gt;0.5, 'Prediction Log'!$B556, IF('Prediction Log'!$F556&lt;0.5, 'Prediction Log'!$C556, "PICK"))</f>
        <v/>
      </c>
      <c r="K556" s="48" t="str">
        <f>IF(ISBLANK(Games!B556), "",IF('Prediction Log'!$J556='Prediction Log'!$B556, 'Prediction Log'!$F556, 1-'Prediction Log'!$F556))</f>
        <v/>
      </c>
      <c r="L556" s="49" t="str">
        <f>IF(ISBLANK(Games!$B556), "",Games!I556)</f>
        <v/>
      </c>
      <c r="M556" s="60" t="str">
        <f>IF(ISBLANK(Table3[[#This Row],[Home Final]]), "",IF(Table3[[#This Row],[Home Final]]&gt;Table3[[#This Row],[Away Final]],Table3[[#This Row],[Home]],Table3[[#This Row],[Away]]))</f>
        <v/>
      </c>
      <c r="N556" s="50"/>
      <c r="O556" s="50"/>
      <c r="P556" s="21" t="str">
        <f>IF(ISBLANK('Prediction Log'!$N556), "",'Prediction Log'!$O556-'Prediction Log'!$N556)</f>
        <v/>
      </c>
      <c r="Q556" s="51" t="str">
        <f>IF(ISBLANK('Prediction Log'!$N556), "",IF('Prediction Log'!$M556&lt;&gt;'Prediction Log'!$H556, "Y", IF(AND('Prediction Log'!$M556='Prediction Log'!$H556, ABS((-1*'Prediction Log'!$P556))&gt;ABS('Prediction Log'!$D556)), "Y", IF('Prediction Log'!$D556='Prediction Log'!$P556, "PUSH", "N"))))</f>
        <v/>
      </c>
      <c r="R556" s="52" t="str">
        <f>IF(ISBLANK('Prediction Log'!$N556), "",IF('Prediction Log'!$P556&lt;'Prediction Log'!$D556, "Y", IF('Prediction Log'!$P556='Prediction Log'!$D556, "PUSH", "N")))</f>
        <v/>
      </c>
      <c r="S556" s="52" t="str">
        <f>IF(ISBLANK('Prediction Log'!$N556), "",IF('Prediction Log'!$P556&lt;'Prediction Log'!$E556, "Y", IF('Prediction Log'!$P556='Prediction Log'!$E556, "PUSH", "N")))</f>
        <v/>
      </c>
      <c r="T556" s="53" t="str">
        <f>IF(ISBLANK('Prediction Log'!$N556),"",IF('Prediction Log'!$M556='Prediction Log'!$H556, "Y", "N"))</f>
        <v/>
      </c>
      <c r="U556" s="53" t="str">
        <f>Table3[[#This Row],[Home Team Covered Market]]</f>
        <v/>
      </c>
      <c r="V556" s="53" t="str">
        <f>IF(ISBLANK('Prediction Log'!$N556), "",IF(AND('Prediction Log'!$T556="Y", 'Prediction Log'!$U556="Y"), "Y", "N"))</f>
        <v/>
      </c>
      <c r="W556" s="54" t="str">
        <f>IF(ISBLANK('Prediction Log'!$N556),"",IF('Prediction Log'!$M556='Prediction Log'!$I556, "Y", "N"))</f>
        <v/>
      </c>
      <c r="X556" s="54" t="str">
        <f>IF(ISBLANK('Prediction Log'!$N556), "", IF(Table3[[#This Row],[Home Team Covered Market]]=Games!H556, "Y", "N"))</f>
        <v/>
      </c>
      <c r="Y556" s="55" t="str">
        <f>IF(ISBLANK('Prediction Log'!$N556), "",IF('Prediction Log'!$J556='Prediction Log'!$M556, "Y", "N"))</f>
        <v/>
      </c>
      <c r="Z556" s="54" t="str">
        <f>IF(ISBLANK('Prediction Log'!$N556), "",IF('Prediction Log'!$I556&lt;&gt;'Prediction Log'!$M556, "N",IF(AND('Prediction Log'!$E556&gt;0, 'Prediction Log'!$P556&gt;'Prediction Log'!$E556, 'Prediction Log'!$I556='Prediction Log'!$C556), "Y", IF(AND('Prediction Log'!$E556&lt;0, 'Prediction Log'!$P556&lt;'Prediction Log'!$E556,'Prediction Log'!$I556='Prediction Log'!$B556 ), "Y", IF('Prediction Log'!$P556='Prediction Log'!$E556, "PUSH", "N")))))</f>
        <v/>
      </c>
      <c r="AA556" s="54" t="str">
        <f>IF(ISBLANK('Prediction Log'!$N556), "",IF(AND('Prediction Log'!$W556="Y", 'Prediction Log'!$X556="Y"), "Y", "N"))</f>
        <v/>
      </c>
      <c r="AB556" s="53" t="str">
        <f>IF(ISBLANK('Prediction Log'!$N556), "",IF('Prediction Log'!$D556&gt;0, 'Prediction Log'!$P556-'Prediction Log'!$D556, IF('Prediction Log'!$D556&lt;0, -'Prediction Log'!$P556+'Prediction Log'!$D556, "NA")))</f>
        <v/>
      </c>
      <c r="AC556" s="53" t="str">
        <f>IF(ISBLANK('Prediction Log'!$N556), "",ABS('Prediction Log'!$AB556))</f>
        <v/>
      </c>
      <c r="AD556" s="54" t="str">
        <f>IF(ISBLANK('Prediction Log'!$N556), "",IF('Prediction Log'!$E556&gt;0, 'Prediction Log'!$P556-'Prediction Log'!$E556, IF('Prediction Log'!$E556&lt;0, -'Prediction Log'!$P556+'Prediction Log'!$E556, "NA")))</f>
        <v/>
      </c>
      <c r="AE556" s="54" t="str">
        <f>IF(ISBLANK('Prediction Log'!$N556), "",ABS('Prediction Log'!$AD556))</f>
        <v/>
      </c>
    </row>
    <row r="557" spans="1:31" x14ac:dyDescent="0.45">
      <c r="A557" s="56" t="str">
        <f>IF(ISBLANK(Games!$B557), "",Games!A557)</f>
        <v/>
      </c>
      <c r="B557" s="56" t="str">
        <f>IF(ISBLANK(Games!$B557), "",Games!B557)</f>
        <v/>
      </c>
      <c r="C557" s="56" t="str">
        <f>IF(ISBLANK(Games!$B557), "",Games!C557)</f>
        <v/>
      </c>
      <c r="D557" s="57" t="str">
        <f>IF(ISBLANK(Games!$B557), "",Games!D557)</f>
        <v/>
      </c>
      <c r="E557" s="57" t="str">
        <f>IF(ISBLANK(Games!$B557), "",Games!E557)</f>
        <v/>
      </c>
      <c r="F557" s="45">
        <f>'Calc - Win Probability'!N557</f>
        <v>0</v>
      </c>
      <c r="G557" s="23" t="str">
        <f>Games!H557</f>
        <v/>
      </c>
      <c r="H557" s="46" t="str">
        <f>IF(ISBLANK(Games!B557), "", IF('Prediction Log'!$D557&lt;0, 'Prediction Log'!$B557, 'Prediction Log'!$C557))</f>
        <v/>
      </c>
      <c r="I557" s="47" t="str">
        <f>IF(ISBLANK(Games!$B557), "",Games!F557)</f>
        <v/>
      </c>
      <c r="J557" s="47" t="str">
        <f>IF('Prediction Log'!$F557&gt;0.5, 'Prediction Log'!$B557, IF('Prediction Log'!$F557&lt;0.5, 'Prediction Log'!$C557, "PICK"))</f>
        <v/>
      </c>
      <c r="K557" s="48" t="str">
        <f>IF(ISBLANK(Games!B557), "",IF('Prediction Log'!$J557='Prediction Log'!$B557, 'Prediction Log'!$F557, 1-'Prediction Log'!$F557))</f>
        <v/>
      </c>
      <c r="L557" s="49" t="str">
        <f>IF(ISBLANK(Games!$B557), "",Games!I557)</f>
        <v/>
      </c>
      <c r="M557" s="60" t="str">
        <f>IF(ISBLANK(Table3[[#This Row],[Home Final]]), "",IF(Table3[[#This Row],[Home Final]]&gt;Table3[[#This Row],[Away Final]],Table3[[#This Row],[Home]],Table3[[#This Row],[Away]]))</f>
        <v/>
      </c>
      <c r="N557" s="50"/>
      <c r="O557" s="50"/>
      <c r="P557" s="21" t="str">
        <f>IF(ISBLANK('Prediction Log'!$N557), "",'Prediction Log'!$O557-'Prediction Log'!$N557)</f>
        <v/>
      </c>
      <c r="Q557" s="51" t="str">
        <f>IF(ISBLANK('Prediction Log'!$N557), "",IF('Prediction Log'!$M557&lt;&gt;'Prediction Log'!$H557, "Y", IF(AND('Prediction Log'!$M557='Prediction Log'!$H557, ABS((-1*'Prediction Log'!$P557))&gt;ABS('Prediction Log'!$D557)), "Y", IF('Prediction Log'!$D557='Prediction Log'!$P557, "PUSH", "N"))))</f>
        <v/>
      </c>
      <c r="R557" s="52" t="str">
        <f>IF(ISBLANK('Prediction Log'!$N557), "",IF('Prediction Log'!$P557&lt;'Prediction Log'!$D557, "Y", IF('Prediction Log'!$P557='Prediction Log'!$D557, "PUSH", "N")))</f>
        <v/>
      </c>
      <c r="S557" s="52" t="str">
        <f>IF(ISBLANK('Prediction Log'!$N557), "",IF('Prediction Log'!$P557&lt;'Prediction Log'!$E557, "Y", IF('Prediction Log'!$P557='Prediction Log'!$E557, "PUSH", "N")))</f>
        <v/>
      </c>
      <c r="T557" s="53" t="str">
        <f>IF(ISBLANK('Prediction Log'!$N557),"",IF('Prediction Log'!$M557='Prediction Log'!$H557, "Y", "N"))</f>
        <v/>
      </c>
      <c r="U557" s="53" t="str">
        <f>Table3[[#This Row],[Home Team Covered Market]]</f>
        <v/>
      </c>
      <c r="V557" s="53" t="str">
        <f>IF(ISBLANK('Prediction Log'!$N557), "",IF(AND('Prediction Log'!$T557="Y", 'Prediction Log'!$U557="Y"), "Y", "N"))</f>
        <v/>
      </c>
      <c r="W557" s="54" t="str">
        <f>IF(ISBLANK('Prediction Log'!$N557),"",IF('Prediction Log'!$M557='Prediction Log'!$I557, "Y", "N"))</f>
        <v/>
      </c>
      <c r="X557" s="54" t="str">
        <f>IF(ISBLANK('Prediction Log'!$N557), "", IF(Table3[[#This Row],[Home Team Covered Market]]=Games!H557, "Y", "N"))</f>
        <v/>
      </c>
      <c r="Y557" s="55" t="str">
        <f>IF(ISBLANK('Prediction Log'!$N557), "",IF('Prediction Log'!$J557='Prediction Log'!$M557, "Y", "N"))</f>
        <v/>
      </c>
      <c r="Z557" s="54" t="str">
        <f>IF(ISBLANK('Prediction Log'!$N557), "",IF('Prediction Log'!$I557&lt;&gt;'Prediction Log'!$M557, "N",IF(AND('Prediction Log'!$E557&gt;0, 'Prediction Log'!$P557&gt;'Prediction Log'!$E557, 'Prediction Log'!$I557='Prediction Log'!$C557), "Y", IF(AND('Prediction Log'!$E557&lt;0, 'Prediction Log'!$P557&lt;'Prediction Log'!$E557,'Prediction Log'!$I557='Prediction Log'!$B557 ), "Y", IF('Prediction Log'!$P557='Prediction Log'!$E557, "PUSH", "N")))))</f>
        <v/>
      </c>
      <c r="AA557" s="54" t="str">
        <f>IF(ISBLANK('Prediction Log'!$N557), "",IF(AND('Prediction Log'!$W557="Y", 'Prediction Log'!$X557="Y"), "Y", "N"))</f>
        <v/>
      </c>
      <c r="AB557" s="53" t="str">
        <f>IF(ISBLANK('Prediction Log'!$N557), "",IF('Prediction Log'!$D557&gt;0, 'Prediction Log'!$P557-'Prediction Log'!$D557, IF('Prediction Log'!$D557&lt;0, -'Prediction Log'!$P557+'Prediction Log'!$D557, "NA")))</f>
        <v/>
      </c>
      <c r="AC557" s="53" t="str">
        <f>IF(ISBLANK('Prediction Log'!$N557), "",ABS('Prediction Log'!$AB557))</f>
        <v/>
      </c>
      <c r="AD557" s="54" t="str">
        <f>IF(ISBLANK('Prediction Log'!$N557), "",IF('Prediction Log'!$E557&gt;0, 'Prediction Log'!$P557-'Prediction Log'!$E557, IF('Prediction Log'!$E557&lt;0, -'Prediction Log'!$P557+'Prediction Log'!$E557, "NA")))</f>
        <v/>
      </c>
      <c r="AE557" s="54" t="str">
        <f>IF(ISBLANK('Prediction Log'!$N557), "",ABS('Prediction Log'!$AD557))</f>
        <v/>
      </c>
    </row>
    <row r="558" spans="1:31" x14ac:dyDescent="0.45">
      <c r="A558" s="43" t="str">
        <f>IF(ISBLANK(Games!$B558), "",Games!A558)</f>
        <v/>
      </c>
      <c r="B558" s="43" t="str">
        <f>IF(ISBLANK(Games!$B558), "",Games!B558)</f>
        <v/>
      </c>
      <c r="C558" s="43" t="str">
        <f>IF(ISBLANK(Games!$B558), "",Games!C558)</f>
        <v/>
      </c>
      <c r="D558" s="44" t="str">
        <f>IF(ISBLANK(Games!$B558), "",Games!D558)</f>
        <v/>
      </c>
      <c r="E558" s="44" t="str">
        <f>IF(ISBLANK(Games!$B558), "",Games!E558)</f>
        <v/>
      </c>
      <c r="F558" s="45">
        <f>'Calc - Win Probability'!N558</f>
        <v>0</v>
      </c>
      <c r="G558" s="23" t="str">
        <f>Games!H558</f>
        <v/>
      </c>
      <c r="H558" s="46" t="str">
        <f>IF(ISBLANK(Games!B558), "", IF('Prediction Log'!$D558&lt;0, 'Prediction Log'!$B558, 'Prediction Log'!$C558))</f>
        <v/>
      </c>
      <c r="I558" s="47" t="str">
        <f>IF(ISBLANK(Games!$B558), "",Games!F558)</f>
        <v/>
      </c>
      <c r="J558" s="47" t="str">
        <f>IF('Prediction Log'!$F558&gt;0.5, 'Prediction Log'!$B558, IF('Prediction Log'!$F558&lt;0.5, 'Prediction Log'!$C558, "PICK"))</f>
        <v/>
      </c>
      <c r="K558" s="48" t="str">
        <f>IF(ISBLANK(Games!B558), "",IF('Prediction Log'!$J558='Prediction Log'!$B558, 'Prediction Log'!$F558, 1-'Prediction Log'!$F558))</f>
        <v/>
      </c>
      <c r="L558" s="49" t="str">
        <f>IF(ISBLANK(Games!$B558), "",Games!I558)</f>
        <v/>
      </c>
      <c r="M558" s="60" t="str">
        <f>IF(ISBLANK(Table3[[#This Row],[Home Final]]), "",IF(Table3[[#This Row],[Home Final]]&gt;Table3[[#This Row],[Away Final]],Table3[[#This Row],[Home]],Table3[[#This Row],[Away]]))</f>
        <v/>
      </c>
      <c r="N558" s="50"/>
      <c r="O558" s="50"/>
      <c r="P558" s="21" t="str">
        <f>IF(ISBLANK('Prediction Log'!$N558), "",'Prediction Log'!$O558-'Prediction Log'!$N558)</f>
        <v/>
      </c>
      <c r="Q558" s="51" t="str">
        <f>IF(ISBLANK('Prediction Log'!$N558), "",IF('Prediction Log'!$M558&lt;&gt;'Prediction Log'!$H558, "Y", IF(AND('Prediction Log'!$M558='Prediction Log'!$H558, ABS((-1*'Prediction Log'!$P558))&gt;ABS('Prediction Log'!$D558)), "Y", IF('Prediction Log'!$D558='Prediction Log'!$P558, "PUSH", "N"))))</f>
        <v/>
      </c>
      <c r="R558" s="52" t="str">
        <f>IF(ISBLANK('Prediction Log'!$N558), "",IF('Prediction Log'!$P558&lt;'Prediction Log'!$D558, "Y", IF('Prediction Log'!$P558='Prediction Log'!$D558, "PUSH", "N")))</f>
        <v/>
      </c>
      <c r="S558" s="52" t="str">
        <f>IF(ISBLANK('Prediction Log'!$N558), "",IF('Prediction Log'!$P558&lt;'Prediction Log'!$E558, "Y", IF('Prediction Log'!$P558='Prediction Log'!$E558, "PUSH", "N")))</f>
        <v/>
      </c>
      <c r="T558" s="53" t="str">
        <f>IF(ISBLANK('Prediction Log'!$N558),"",IF('Prediction Log'!$M558='Prediction Log'!$H558, "Y", "N"))</f>
        <v/>
      </c>
      <c r="U558" s="53" t="str">
        <f>Table3[[#This Row],[Home Team Covered Market]]</f>
        <v/>
      </c>
      <c r="V558" s="53" t="str">
        <f>IF(ISBLANK('Prediction Log'!$N558), "",IF(AND('Prediction Log'!$T558="Y", 'Prediction Log'!$U558="Y"), "Y", "N"))</f>
        <v/>
      </c>
      <c r="W558" s="54" t="str">
        <f>IF(ISBLANK('Prediction Log'!$N558),"",IF('Prediction Log'!$M558='Prediction Log'!$I558, "Y", "N"))</f>
        <v/>
      </c>
      <c r="X558" s="54" t="str">
        <f>IF(ISBLANK('Prediction Log'!$N558), "", IF(Table3[[#This Row],[Home Team Covered Market]]=Games!H558, "Y", "N"))</f>
        <v/>
      </c>
      <c r="Y558" s="55" t="str">
        <f>IF(ISBLANK('Prediction Log'!$N558), "",IF('Prediction Log'!$J558='Prediction Log'!$M558, "Y", "N"))</f>
        <v/>
      </c>
      <c r="Z558" s="54" t="str">
        <f>IF(ISBLANK('Prediction Log'!$N558), "",IF('Prediction Log'!$I558&lt;&gt;'Prediction Log'!$M558, "N",IF(AND('Prediction Log'!$E558&gt;0, 'Prediction Log'!$P558&gt;'Prediction Log'!$E558, 'Prediction Log'!$I558='Prediction Log'!$C558), "Y", IF(AND('Prediction Log'!$E558&lt;0, 'Prediction Log'!$P558&lt;'Prediction Log'!$E558,'Prediction Log'!$I558='Prediction Log'!$B558 ), "Y", IF('Prediction Log'!$P558='Prediction Log'!$E558, "PUSH", "N")))))</f>
        <v/>
      </c>
      <c r="AA558" s="54" t="str">
        <f>IF(ISBLANK('Prediction Log'!$N558), "",IF(AND('Prediction Log'!$W558="Y", 'Prediction Log'!$X558="Y"), "Y", "N"))</f>
        <v/>
      </c>
      <c r="AB558" s="53" t="str">
        <f>IF(ISBLANK('Prediction Log'!$N558), "",IF('Prediction Log'!$D558&gt;0, 'Prediction Log'!$P558-'Prediction Log'!$D558, IF('Prediction Log'!$D558&lt;0, -'Prediction Log'!$P558+'Prediction Log'!$D558, "NA")))</f>
        <v/>
      </c>
      <c r="AC558" s="53" t="str">
        <f>IF(ISBLANK('Prediction Log'!$N558), "",ABS('Prediction Log'!$AB558))</f>
        <v/>
      </c>
      <c r="AD558" s="54" t="str">
        <f>IF(ISBLANK('Prediction Log'!$N558), "",IF('Prediction Log'!$E558&gt;0, 'Prediction Log'!$P558-'Prediction Log'!$E558, IF('Prediction Log'!$E558&lt;0, -'Prediction Log'!$P558+'Prediction Log'!$E558, "NA")))</f>
        <v/>
      </c>
      <c r="AE558" s="54" t="str">
        <f>IF(ISBLANK('Prediction Log'!$N558), "",ABS('Prediction Log'!$AD558))</f>
        <v/>
      </c>
    </row>
    <row r="559" spans="1:31" x14ac:dyDescent="0.45">
      <c r="A559" s="56" t="str">
        <f>IF(ISBLANK(Games!$B559), "",Games!A559)</f>
        <v/>
      </c>
      <c r="B559" s="56" t="str">
        <f>IF(ISBLANK(Games!$B559), "",Games!B559)</f>
        <v/>
      </c>
      <c r="C559" s="56" t="str">
        <f>IF(ISBLANK(Games!$B559), "",Games!C559)</f>
        <v/>
      </c>
      <c r="D559" s="57" t="str">
        <f>IF(ISBLANK(Games!$B559), "",Games!D559)</f>
        <v/>
      </c>
      <c r="E559" s="57" t="str">
        <f>IF(ISBLANK(Games!$B559), "",Games!E559)</f>
        <v/>
      </c>
      <c r="F559" s="45">
        <f>'Calc - Win Probability'!N559</f>
        <v>0</v>
      </c>
      <c r="G559" s="23" t="str">
        <f>Games!H559</f>
        <v/>
      </c>
      <c r="H559" s="46" t="str">
        <f>IF(ISBLANK(Games!B559), "", IF('Prediction Log'!$D559&lt;0, 'Prediction Log'!$B559, 'Prediction Log'!$C559))</f>
        <v/>
      </c>
      <c r="I559" s="47" t="str">
        <f>IF(ISBLANK(Games!$B559), "",Games!F559)</f>
        <v/>
      </c>
      <c r="J559" s="47" t="str">
        <f>IF('Prediction Log'!$F559&gt;0.5, 'Prediction Log'!$B559, IF('Prediction Log'!$F559&lt;0.5, 'Prediction Log'!$C559, "PICK"))</f>
        <v/>
      </c>
      <c r="K559" s="48" t="str">
        <f>IF(ISBLANK(Games!B559), "",IF('Prediction Log'!$J559='Prediction Log'!$B559, 'Prediction Log'!$F559, 1-'Prediction Log'!$F559))</f>
        <v/>
      </c>
      <c r="L559" s="49" t="str">
        <f>IF(ISBLANK(Games!$B559), "",Games!I559)</f>
        <v/>
      </c>
      <c r="M559" s="60" t="str">
        <f>IF(ISBLANK(Table3[[#This Row],[Home Final]]), "",IF(Table3[[#This Row],[Home Final]]&gt;Table3[[#This Row],[Away Final]],Table3[[#This Row],[Home]],Table3[[#This Row],[Away]]))</f>
        <v/>
      </c>
      <c r="N559" s="50"/>
      <c r="O559" s="50"/>
      <c r="P559" s="21" t="str">
        <f>IF(ISBLANK('Prediction Log'!$N559), "",'Prediction Log'!$O559-'Prediction Log'!$N559)</f>
        <v/>
      </c>
      <c r="Q559" s="51" t="str">
        <f>IF(ISBLANK('Prediction Log'!$N559), "",IF('Prediction Log'!$M559&lt;&gt;'Prediction Log'!$H559, "Y", IF(AND('Prediction Log'!$M559='Prediction Log'!$H559, ABS((-1*'Prediction Log'!$P559))&gt;ABS('Prediction Log'!$D559)), "Y", IF('Prediction Log'!$D559='Prediction Log'!$P559, "PUSH", "N"))))</f>
        <v/>
      </c>
      <c r="R559" s="52" t="str">
        <f>IF(ISBLANK('Prediction Log'!$N559), "",IF('Prediction Log'!$P559&lt;'Prediction Log'!$D559, "Y", IF('Prediction Log'!$P559='Prediction Log'!$D559, "PUSH", "N")))</f>
        <v/>
      </c>
      <c r="S559" s="52" t="str">
        <f>IF(ISBLANK('Prediction Log'!$N559), "",IF('Prediction Log'!$P559&lt;'Prediction Log'!$E559, "Y", IF('Prediction Log'!$P559='Prediction Log'!$E559, "PUSH", "N")))</f>
        <v/>
      </c>
      <c r="T559" s="53" t="str">
        <f>IF(ISBLANK('Prediction Log'!$N559),"",IF('Prediction Log'!$M559='Prediction Log'!$H559, "Y", "N"))</f>
        <v/>
      </c>
      <c r="U559" s="53" t="str">
        <f>Table3[[#This Row],[Home Team Covered Market]]</f>
        <v/>
      </c>
      <c r="V559" s="53" t="str">
        <f>IF(ISBLANK('Prediction Log'!$N559), "",IF(AND('Prediction Log'!$T559="Y", 'Prediction Log'!$U559="Y"), "Y", "N"))</f>
        <v/>
      </c>
      <c r="W559" s="54" t="str">
        <f>IF(ISBLANK('Prediction Log'!$N559),"",IF('Prediction Log'!$M559='Prediction Log'!$I559, "Y", "N"))</f>
        <v/>
      </c>
      <c r="X559" s="54" t="str">
        <f>IF(ISBLANK('Prediction Log'!$N559), "", IF(Table3[[#This Row],[Home Team Covered Market]]=Games!H559, "Y", "N"))</f>
        <v/>
      </c>
      <c r="Y559" s="55" t="str">
        <f>IF(ISBLANK('Prediction Log'!$N559), "",IF('Prediction Log'!$J559='Prediction Log'!$M559, "Y", "N"))</f>
        <v/>
      </c>
      <c r="Z559" s="54" t="str">
        <f>IF(ISBLANK('Prediction Log'!$N559), "",IF('Prediction Log'!$I559&lt;&gt;'Prediction Log'!$M559, "N",IF(AND('Prediction Log'!$E559&gt;0, 'Prediction Log'!$P559&gt;'Prediction Log'!$E559, 'Prediction Log'!$I559='Prediction Log'!$C559), "Y", IF(AND('Prediction Log'!$E559&lt;0, 'Prediction Log'!$P559&lt;'Prediction Log'!$E559,'Prediction Log'!$I559='Prediction Log'!$B559 ), "Y", IF('Prediction Log'!$P559='Prediction Log'!$E559, "PUSH", "N")))))</f>
        <v/>
      </c>
      <c r="AA559" s="54" t="str">
        <f>IF(ISBLANK('Prediction Log'!$N559), "",IF(AND('Prediction Log'!$W559="Y", 'Prediction Log'!$X559="Y"), "Y", "N"))</f>
        <v/>
      </c>
      <c r="AB559" s="53" t="str">
        <f>IF(ISBLANK('Prediction Log'!$N559), "",IF('Prediction Log'!$D559&gt;0, 'Prediction Log'!$P559-'Prediction Log'!$D559, IF('Prediction Log'!$D559&lt;0, -'Prediction Log'!$P559+'Prediction Log'!$D559, "NA")))</f>
        <v/>
      </c>
      <c r="AC559" s="53" t="str">
        <f>IF(ISBLANK('Prediction Log'!$N559), "",ABS('Prediction Log'!$AB559))</f>
        <v/>
      </c>
      <c r="AD559" s="54" t="str">
        <f>IF(ISBLANK('Prediction Log'!$N559), "",IF('Prediction Log'!$E559&gt;0, 'Prediction Log'!$P559-'Prediction Log'!$E559, IF('Prediction Log'!$E559&lt;0, -'Prediction Log'!$P559+'Prediction Log'!$E559, "NA")))</f>
        <v/>
      </c>
      <c r="AE559" s="54" t="str">
        <f>IF(ISBLANK('Prediction Log'!$N559), "",ABS('Prediction Log'!$AD559))</f>
        <v/>
      </c>
    </row>
    <row r="560" spans="1:31" x14ac:dyDescent="0.45">
      <c r="A560" s="43" t="str">
        <f>IF(ISBLANK(Games!$B560), "",Games!A560)</f>
        <v/>
      </c>
      <c r="B560" s="43" t="str">
        <f>IF(ISBLANK(Games!$B560), "",Games!B560)</f>
        <v/>
      </c>
      <c r="C560" s="43" t="str">
        <f>IF(ISBLANK(Games!$B560), "",Games!C560)</f>
        <v/>
      </c>
      <c r="D560" s="44" t="str">
        <f>IF(ISBLANK(Games!$B560), "",Games!D560)</f>
        <v/>
      </c>
      <c r="E560" s="44" t="str">
        <f>IF(ISBLANK(Games!$B560), "",Games!E560)</f>
        <v/>
      </c>
      <c r="F560" s="45">
        <f>'Calc - Win Probability'!N560</f>
        <v>0</v>
      </c>
      <c r="G560" s="23" t="str">
        <f>Games!H560</f>
        <v/>
      </c>
      <c r="H560" s="46" t="str">
        <f>IF(ISBLANK(Games!B560), "", IF('Prediction Log'!$D560&lt;0, 'Prediction Log'!$B560, 'Prediction Log'!$C560))</f>
        <v/>
      </c>
      <c r="I560" s="47" t="str">
        <f>IF(ISBLANK(Games!$B560), "",Games!F560)</f>
        <v/>
      </c>
      <c r="J560" s="47" t="str">
        <f>IF('Prediction Log'!$F560&gt;0.5, 'Prediction Log'!$B560, IF('Prediction Log'!$F560&lt;0.5, 'Prediction Log'!$C560, "PICK"))</f>
        <v/>
      </c>
      <c r="K560" s="48" t="str">
        <f>IF(ISBLANK(Games!B560), "",IF('Prediction Log'!$J560='Prediction Log'!$B560, 'Prediction Log'!$F560, 1-'Prediction Log'!$F560))</f>
        <v/>
      </c>
      <c r="L560" s="49" t="str">
        <f>IF(ISBLANK(Games!$B560), "",Games!I560)</f>
        <v/>
      </c>
      <c r="M560" s="60" t="str">
        <f>IF(ISBLANK(Table3[[#This Row],[Home Final]]), "",IF(Table3[[#This Row],[Home Final]]&gt;Table3[[#This Row],[Away Final]],Table3[[#This Row],[Home]],Table3[[#This Row],[Away]]))</f>
        <v/>
      </c>
      <c r="N560" s="50"/>
      <c r="O560" s="50"/>
      <c r="P560" s="21" t="str">
        <f>IF(ISBLANK('Prediction Log'!$N560), "",'Prediction Log'!$O560-'Prediction Log'!$N560)</f>
        <v/>
      </c>
      <c r="Q560" s="51" t="str">
        <f>IF(ISBLANK('Prediction Log'!$N560), "",IF('Prediction Log'!$M560&lt;&gt;'Prediction Log'!$H560, "Y", IF(AND('Prediction Log'!$M560='Prediction Log'!$H560, ABS((-1*'Prediction Log'!$P560))&gt;ABS('Prediction Log'!$D560)), "Y", IF('Prediction Log'!$D560='Prediction Log'!$P560, "PUSH", "N"))))</f>
        <v/>
      </c>
      <c r="R560" s="52" t="str">
        <f>IF(ISBLANK('Prediction Log'!$N560), "",IF('Prediction Log'!$P560&lt;'Prediction Log'!$D560, "Y", IF('Prediction Log'!$P560='Prediction Log'!$D560, "PUSH", "N")))</f>
        <v/>
      </c>
      <c r="S560" s="52" t="str">
        <f>IF(ISBLANK('Prediction Log'!$N560), "",IF('Prediction Log'!$P560&lt;'Prediction Log'!$E560, "Y", IF('Prediction Log'!$P560='Prediction Log'!$E560, "PUSH", "N")))</f>
        <v/>
      </c>
      <c r="T560" s="53" t="str">
        <f>IF(ISBLANK('Prediction Log'!$N560),"",IF('Prediction Log'!$M560='Prediction Log'!$H560, "Y", "N"))</f>
        <v/>
      </c>
      <c r="U560" s="53" t="str">
        <f>Table3[[#This Row],[Home Team Covered Market]]</f>
        <v/>
      </c>
      <c r="V560" s="53" t="str">
        <f>IF(ISBLANK('Prediction Log'!$N560), "",IF(AND('Prediction Log'!$T560="Y", 'Prediction Log'!$U560="Y"), "Y", "N"))</f>
        <v/>
      </c>
      <c r="W560" s="54" t="str">
        <f>IF(ISBLANK('Prediction Log'!$N560),"",IF('Prediction Log'!$M560='Prediction Log'!$I560, "Y", "N"))</f>
        <v/>
      </c>
      <c r="X560" s="54" t="str">
        <f>IF(ISBLANK('Prediction Log'!$N560), "", IF(Table3[[#This Row],[Home Team Covered Market]]=Games!H560, "Y", "N"))</f>
        <v/>
      </c>
      <c r="Y560" s="55" t="str">
        <f>IF(ISBLANK('Prediction Log'!$N560), "",IF('Prediction Log'!$J560='Prediction Log'!$M560, "Y", "N"))</f>
        <v/>
      </c>
      <c r="Z560" s="54" t="str">
        <f>IF(ISBLANK('Prediction Log'!$N560), "",IF('Prediction Log'!$I560&lt;&gt;'Prediction Log'!$M560, "N",IF(AND('Prediction Log'!$E560&gt;0, 'Prediction Log'!$P560&gt;'Prediction Log'!$E560, 'Prediction Log'!$I560='Prediction Log'!$C560), "Y", IF(AND('Prediction Log'!$E560&lt;0, 'Prediction Log'!$P560&lt;'Prediction Log'!$E560,'Prediction Log'!$I560='Prediction Log'!$B560 ), "Y", IF('Prediction Log'!$P560='Prediction Log'!$E560, "PUSH", "N")))))</f>
        <v/>
      </c>
      <c r="AA560" s="54" t="str">
        <f>IF(ISBLANK('Prediction Log'!$N560), "",IF(AND('Prediction Log'!$W560="Y", 'Prediction Log'!$X560="Y"), "Y", "N"))</f>
        <v/>
      </c>
      <c r="AB560" s="53" t="str">
        <f>IF(ISBLANK('Prediction Log'!$N560), "",IF('Prediction Log'!$D560&gt;0, 'Prediction Log'!$P560-'Prediction Log'!$D560, IF('Prediction Log'!$D560&lt;0, -'Prediction Log'!$P560+'Prediction Log'!$D560, "NA")))</f>
        <v/>
      </c>
      <c r="AC560" s="53" t="str">
        <f>IF(ISBLANK('Prediction Log'!$N560), "",ABS('Prediction Log'!$AB560))</f>
        <v/>
      </c>
      <c r="AD560" s="54" t="str">
        <f>IF(ISBLANK('Prediction Log'!$N560), "",IF('Prediction Log'!$E560&gt;0, 'Prediction Log'!$P560-'Prediction Log'!$E560, IF('Prediction Log'!$E560&lt;0, -'Prediction Log'!$P560+'Prediction Log'!$E560, "NA")))</f>
        <v/>
      </c>
      <c r="AE560" s="54" t="str">
        <f>IF(ISBLANK('Prediction Log'!$N560), "",ABS('Prediction Log'!$AD560))</f>
        <v/>
      </c>
    </row>
    <row r="561" spans="1:31" x14ac:dyDescent="0.45">
      <c r="A561" s="56" t="str">
        <f>IF(ISBLANK(Games!$B561), "",Games!A561)</f>
        <v/>
      </c>
      <c r="B561" s="56" t="str">
        <f>IF(ISBLANK(Games!$B561), "",Games!B561)</f>
        <v/>
      </c>
      <c r="C561" s="56" t="str">
        <f>IF(ISBLANK(Games!$B561), "",Games!C561)</f>
        <v/>
      </c>
      <c r="D561" s="57" t="str">
        <f>IF(ISBLANK(Games!$B561), "",Games!D561)</f>
        <v/>
      </c>
      <c r="E561" s="57" t="str">
        <f>IF(ISBLANK(Games!$B561), "",Games!E561)</f>
        <v/>
      </c>
      <c r="F561" s="45">
        <f>'Calc - Win Probability'!N561</f>
        <v>0</v>
      </c>
      <c r="G561" s="23" t="str">
        <f>Games!H561</f>
        <v/>
      </c>
      <c r="H561" s="46" t="str">
        <f>IF(ISBLANK(Games!B561), "", IF('Prediction Log'!$D561&lt;0, 'Prediction Log'!$B561, 'Prediction Log'!$C561))</f>
        <v/>
      </c>
      <c r="I561" s="47" t="str">
        <f>IF(ISBLANK(Games!$B561), "",Games!F561)</f>
        <v/>
      </c>
      <c r="J561" s="47" t="str">
        <f>IF('Prediction Log'!$F561&gt;0.5, 'Prediction Log'!$B561, IF('Prediction Log'!$F561&lt;0.5, 'Prediction Log'!$C561, "PICK"))</f>
        <v/>
      </c>
      <c r="K561" s="48" t="str">
        <f>IF(ISBLANK(Games!B561), "",IF('Prediction Log'!$J561='Prediction Log'!$B561, 'Prediction Log'!$F561, 1-'Prediction Log'!$F561))</f>
        <v/>
      </c>
      <c r="L561" s="49" t="str">
        <f>IF(ISBLANK(Games!$B561), "",Games!I561)</f>
        <v/>
      </c>
      <c r="M561" s="60" t="str">
        <f>IF(ISBLANK(Table3[[#This Row],[Home Final]]), "",IF(Table3[[#This Row],[Home Final]]&gt;Table3[[#This Row],[Away Final]],Table3[[#This Row],[Home]],Table3[[#This Row],[Away]]))</f>
        <v/>
      </c>
      <c r="N561" s="50"/>
      <c r="O561" s="50"/>
      <c r="P561" s="21" t="str">
        <f>IF(ISBLANK('Prediction Log'!$N561), "",'Prediction Log'!$O561-'Prediction Log'!$N561)</f>
        <v/>
      </c>
      <c r="Q561" s="51" t="str">
        <f>IF(ISBLANK('Prediction Log'!$N561), "",IF('Prediction Log'!$M561&lt;&gt;'Prediction Log'!$H561, "Y", IF(AND('Prediction Log'!$M561='Prediction Log'!$H561, ABS((-1*'Prediction Log'!$P561))&gt;ABS('Prediction Log'!$D561)), "Y", IF('Prediction Log'!$D561='Prediction Log'!$P561, "PUSH", "N"))))</f>
        <v/>
      </c>
      <c r="R561" s="52" t="str">
        <f>IF(ISBLANK('Prediction Log'!$N561), "",IF('Prediction Log'!$P561&lt;'Prediction Log'!$D561, "Y", IF('Prediction Log'!$P561='Prediction Log'!$D561, "PUSH", "N")))</f>
        <v/>
      </c>
      <c r="S561" s="52" t="str">
        <f>IF(ISBLANK('Prediction Log'!$N561), "",IF('Prediction Log'!$P561&lt;'Prediction Log'!$E561, "Y", IF('Prediction Log'!$P561='Prediction Log'!$E561, "PUSH", "N")))</f>
        <v/>
      </c>
      <c r="T561" s="53" t="str">
        <f>IF(ISBLANK('Prediction Log'!$N561),"",IF('Prediction Log'!$M561='Prediction Log'!$H561, "Y", "N"))</f>
        <v/>
      </c>
      <c r="U561" s="53" t="str">
        <f>Table3[[#This Row],[Home Team Covered Market]]</f>
        <v/>
      </c>
      <c r="V561" s="53" t="str">
        <f>IF(ISBLANK('Prediction Log'!$N561), "",IF(AND('Prediction Log'!$T561="Y", 'Prediction Log'!$U561="Y"), "Y", "N"))</f>
        <v/>
      </c>
      <c r="W561" s="54" t="str">
        <f>IF(ISBLANK('Prediction Log'!$N561),"",IF('Prediction Log'!$M561='Prediction Log'!$I561, "Y", "N"))</f>
        <v/>
      </c>
      <c r="X561" s="54" t="str">
        <f>IF(ISBLANK('Prediction Log'!$N561), "", IF(Table3[[#This Row],[Home Team Covered Market]]=Games!H561, "Y", "N"))</f>
        <v/>
      </c>
      <c r="Y561" s="55" t="str">
        <f>IF(ISBLANK('Prediction Log'!$N561), "",IF('Prediction Log'!$J561='Prediction Log'!$M561, "Y", "N"))</f>
        <v/>
      </c>
      <c r="Z561" s="54" t="str">
        <f>IF(ISBLANK('Prediction Log'!$N561), "",IF('Prediction Log'!$I561&lt;&gt;'Prediction Log'!$M561, "N",IF(AND('Prediction Log'!$E561&gt;0, 'Prediction Log'!$P561&gt;'Prediction Log'!$E561, 'Prediction Log'!$I561='Prediction Log'!$C561), "Y", IF(AND('Prediction Log'!$E561&lt;0, 'Prediction Log'!$P561&lt;'Prediction Log'!$E561,'Prediction Log'!$I561='Prediction Log'!$B561 ), "Y", IF('Prediction Log'!$P561='Prediction Log'!$E561, "PUSH", "N")))))</f>
        <v/>
      </c>
      <c r="AA561" s="54" t="str">
        <f>IF(ISBLANK('Prediction Log'!$N561), "",IF(AND('Prediction Log'!$W561="Y", 'Prediction Log'!$X561="Y"), "Y", "N"))</f>
        <v/>
      </c>
      <c r="AB561" s="53" t="str">
        <f>IF(ISBLANK('Prediction Log'!$N561), "",IF('Prediction Log'!$D561&gt;0, 'Prediction Log'!$P561-'Prediction Log'!$D561, IF('Prediction Log'!$D561&lt;0, -'Prediction Log'!$P561+'Prediction Log'!$D561, "NA")))</f>
        <v/>
      </c>
      <c r="AC561" s="53" t="str">
        <f>IF(ISBLANK('Prediction Log'!$N561), "",ABS('Prediction Log'!$AB561))</f>
        <v/>
      </c>
      <c r="AD561" s="54" t="str">
        <f>IF(ISBLANK('Prediction Log'!$N561), "",IF('Prediction Log'!$E561&gt;0, 'Prediction Log'!$P561-'Prediction Log'!$E561, IF('Prediction Log'!$E561&lt;0, -'Prediction Log'!$P561+'Prediction Log'!$E561, "NA")))</f>
        <v/>
      </c>
      <c r="AE561" s="54" t="str">
        <f>IF(ISBLANK('Prediction Log'!$N561), "",ABS('Prediction Log'!$AD561))</f>
        <v/>
      </c>
    </row>
    <row r="562" spans="1:31" x14ac:dyDescent="0.45">
      <c r="A562" s="43" t="str">
        <f>IF(ISBLANK(Games!$B562), "",Games!A562)</f>
        <v/>
      </c>
      <c r="B562" s="43" t="str">
        <f>IF(ISBLANK(Games!$B562), "",Games!B562)</f>
        <v/>
      </c>
      <c r="C562" s="43" t="str">
        <f>IF(ISBLANK(Games!$B562), "",Games!C562)</f>
        <v/>
      </c>
      <c r="D562" s="44" t="str">
        <f>IF(ISBLANK(Games!$B562), "",Games!D562)</f>
        <v/>
      </c>
      <c r="E562" s="44" t="str">
        <f>IF(ISBLANK(Games!$B562), "",Games!E562)</f>
        <v/>
      </c>
      <c r="F562" s="45">
        <f>'Calc - Win Probability'!N562</f>
        <v>0</v>
      </c>
      <c r="G562" s="23" t="str">
        <f>Games!H562</f>
        <v/>
      </c>
      <c r="H562" s="46" t="str">
        <f>IF(ISBLANK(Games!B562), "", IF('Prediction Log'!$D562&lt;0, 'Prediction Log'!$B562, 'Prediction Log'!$C562))</f>
        <v/>
      </c>
      <c r="I562" s="47" t="str">
        <f>IF(ISBLANK(Games!$B562), "",Games!F562)</f>
        <v/>
      </c>
      <c r="J562" s="47" t="str">
        <f>IF('Prediction Log'!$F562&gt;0.5, 'Prediction Log'!$B562, IF('Prediction Log'!$F562&lt;0.5, 'Prediction Log'!$C562, "PICK"))</f>
        <v/>
      </c>
      <c r="K562" s="48" t="str">
        <f>IF(ISBLANK(Games!B562), "",IF('Prediction Log'!$J562='Prediction Log'!$B562, 'Prediction Log'!$F562, 1-'Prediction Log'!$F562))</f>
        <v/>
      </c>
      <c r="L562" s="49" t="str">
        <f>IF(ISBLANK(Games!$B562), "",Games!I562)</f>
        <v/>
      </c>
      <c r="M562" s="60" t="str">
        <f>IF(ISBLANK(Table3[[#This Row],[Home Final]]), "",IF(Table3[[#This Row],[Home Final]]&gt;Table3[[#This Row],[Away Final]],Table3[[#This Row],[Home]],Table3[[#This Row],[Away]]))</f>
        <v/>
      </c>
      <c r="N562" s="50"/>
      <c r="O562" s="50"/>
      <c r="P562" s="21" t="str">
        <f>IF(ISBLANK('Prediction Log'!$N562), "",'Prediction Log'!$O562-'Prediction Log'!$N562)</f>
        <v/>
      </c>
      <c r="Q562" s="51" t="str">
        <f>IF(ISBLANK('Prediction Log'!$N562), "",IF('Prediction Log'!$M562&lt;&gt;'Prediction Log'!$H562, "Y", IF(AND('Prediction Log'!$M562='Prediction Log'!$H562, ABS((-1*'Prediction Log'!$P562))&gt;ABS('Prediction Log'!$D562)), "Y", IF('Prediction Log'!$D562='Prediction Log'!$P562, "PUSH", "N"))))</f>
        <v/>
      </c>
      <c r="R562" s="52" t="str">
        <f>IF(ISBLANK('Prediction Log'!$N562), "",IF('Prediction Log'!$P562&lt;'Prediction Log'!$D562, "Y", IF('Prediction Log'!$P562='Prediction Log'!$D562, "PUSH", "N")))</f>
        <v/>
      </c>
      <c r="S562" s="52" t="str">
        <f>IF(ISBLANK('Prediction Log'!$N562), "",IF('Prediction Log'!$P562&lt;'Prediction Log'!$E562, "Y", IF('Prediction Log'!$P562='Prediction Log'!$E562, "PUSH", "N")))</f>
        <v/>
      </c>
      <c r="T562" s="53" t="str">
        <f>IF(ISBLANK('Prediction Log'!$N562),"",IF('Prediction Log'!$M562='Prediction Log'!$H562, "Y", "N"))</f>
        <v/>
      </c>
      <c r="U562" s="53" t="str">
        <f>Table3[[#This Row],[Home Team Covered Market]]</f>
        <v/>
      </c>
      <c r="V562" s="53" t="str">
        <f>IF(ISBLANK('Prediction Log'!$N562), "",IF(AND('Prediction Log'!$T562="Y", 'Prediction Log'!$U562="Y"), "Y", "N"))</f>
        <v/>
      </c>
      <c r="W562" s="54" t="str">
        <f>IF(ISBLANK('Prediction Log'!$N562),"",IF('Prediction Log'!$M562='Prediction Log'!$I562, "Y", "N"))</f>
        <v/>
      </c>
      <c r="X562" s="54" t="str">
        <f>IF(ISBLANK('Prediction Log'!$N562), "", IF(Table3[[#This Row],[Home Team Covered Market]]=Games!H562, "Y", "N"))</f>
        <v/>
      </c>
      <c r="Y562" s="55" t="str">
        <f>IF(ISBLANK('Prediction Log'!$N562), "",IF('Prediction Log'!$J562='Prediction Log'!$M562, "Y", "N"))</f>
        <v/>
      </c>
      <c r="Z562" s="54" t="str">
        <f>IF(ISBLANK('Prediction Log'!$N562), "",IF('Prediction Log'!$I562&lt;&gt;'Prediction Log'!$M562, "N",IF(AND('Prediction Log'!$E562&gt;0, 'Prediction Log'!$P562&gt;'Prediction Log'!$E562, 'Prediction Log'!$I562='Prediction Log'!$C562), "Y", IF(AND('Prediction Log'!$E562&lt;0, 'Prediction Log'!$P562&lt;'Prediction Log'!$E562,'Prediction Log'!$I562='Prediction Log'!$B562 ), "Y", IF('Prediction Log'!$P562='Prediction Log'!$E562, "PUSH", "N")))))</f>
        <v/>
      </c>
      <c r="AA562" s="54" t="str">
        <f>IF(ISBLANK('Prediction Log'!$N562), "",IF(AND('Prediction Log'!$W562="Y", 'Prediction Log'!$X562="Y"), "Y", "N"))</f>
        <v/>
      </c>
      <c r="AB562" s="53" t="str">
        <f>IF(ISBLANK('Prediction Log'!$N562), "",IF('Prediction Log'!$D562&gt;0, 'Prediction Log'!$P562-'Prediction Log'!$D562, IF('Prediction Log'!$D562&lt;0, -'Prediction Log'!$P562+'Prediction Log'!$D562, "NA")))</f>
        <v/>
      </c>
      <c r="AC562" s="53" t="str">
        <f>IF(ISBLANK('Prediction Log'!$N562), "",ABS('Prediction Log'!$AB562))</f>
        <v/>
      </c>
      <c r="AD562" s="54" t="str">
        <f>IF(ISBLANK('Prediction Log'!$N562), "",IF('Prediction Log'!$E562&gt;0, 'Prediction Log'!$P562-'Prediction Log'!$E562, IF('Prediction Log'!$E562&lt;0, -'Prediction Log'!$P562+'Prediction Log'!$E562, "NA")))</f>
        <v/>
      </c>
      <c r="AE562" s="54" t="str">
        <f>IF(ISBLANK('Prediction Log'!$N562), "",ABS('Prediction Log'!$AD562))</f>
        <v/>
      </c>
    </row>
    <row r="563" spans="1:31" x14ac:dyDescent="0.45">
      <c r="A563" s="56" t="str">
        <f>IF(ISBLANK(Games!$B563), "",Games!A563)</f>
        <v/>
      </c>
      <c r="B563" s="56" t="str">
        <f>IF(ISBLANK(Games!$B563), "",Games!B563)</f>
        <v/>
      </c>
      <c r="C563" s="56" t="str">
        <f>IF(ISBLANK(Games!$B563), "",Games!C563)</f>
        <v/>
      </c>
      <c r="D563" s="57" t="str">
        <f>IF(ISBLANK(Games!$B563), "",Games!D563)</f>
        <v/>
      </c>
      <c r="E563" s="57" t="str">
        <f>IF(ISBLANK(Games!$B563), "",Games!E563)</f>
        <v/>
      </c>
      <c r="F563" s="45">
        <f>'Calc - Win Probability'!N563</f>
        <v>0</v>
      </c>
      <c r="G563" s="23" t="str">
        <f>Games!H563</f>
        <v/>
      </c>
      <c r="H563" s="46" t="str">
        <f>IF(ISBLANK(Games!B563), "", IF('Prediction Log'!$D563&lt;0, 'Prediction Log'!$B563, 'Prediction Log'!$C563))</f>
        <v/>
      </c>
      <c r="I563" s="47" t="str">
        <f>IF(ISBLANK(Games!$B563), "",Games!F563)</f>
        <v/>
      </c>
      <c r="J563" s="47" t="str">
        <f>IF('Prediction Log'!$F563&gt;0.5, 'Prediction Log'!$B563, IF('Prediction Log'!$F563&lt;0.5, 'Prediction Log'!$C563, "PICK"))</f>
        <v/>
      </c>
      <c r="K563" s="48" t="str">
        <f>IF(ISBLANK(Games!B563), "",IF('Prediction Log'!$J563='Prediction Log'!$B563, 'Prediction Log'!$F563, 1-'Prediction Log'!$F563))</f>
        <v/>
      </c>
      <c r="L563" s="49" t="str">
        <f>IF(ISBLANK(Games!$B563), "",Games!I563)</f>
        <v/>
      </c>
      <c r="M563" s="60" t="str">
        <f>IF(ISBLANK(Table3[[#This Row],[Home Final]]), "",IF(Table3[[#This Row],[Home Final]]&gt;Table3[[#This Row],[Away Final]],Table3[[#This Row],[Home]],Table3[[#This Row],[Away]]))</f>
        <v/>
      </c>
      <c r="N563" s="50"/>
      <c r="O563" s="50"/>
      <c r="P563" s="21" t="str">
        <f>IF(ISBLANK('Prediction Log'!$N563), "",'Prediction Log'!$O563-'Prediction Log'!$N563)</f>
        <v/>
      </c>
      <c r="Q563" s="51" t="str">
        <f>IF(ISBLANK('Prediction Log'!$N563), "",IF('Prediction Log'!$M563&lt;&gt;'Prediction Log'!$H563, "Y", IF(AND('Prediction Log'!$M563='Prediction Log'!$H563, ABS((-1*'Prediction Log'!$P563))&gt;ABS('Prediction Log'!$D563)), "Y", IF('Prediction Log'!$D563='Prediction Log'!$P563, "PUSH", "N"))))</f>
        <v/>
      </c>
      <c r="R563" s="52" t="str">
        <f>IF(ISBLANK('Prediction Log'!$N563), "",IF('Prediction Log'!$P563&lt;'Prediction Log'!$D563, "Y", IF('Prediction Log'!$P563='Prediction Log'!$D563, "PUSH", "N")))</f>
        <v/>
      </c>
      <c r="S563" s="52" t="str">
        <f>IF(ISBLANK('Prediction Log'!$N563), "",IF('Prediction Log'!$P563&lt;'Prediction Log'!$E563, "Y", IF('Prediction Log'!$P563='Prediction Log'!$E563, "PUSH", "N")))</f>
        <v/>
      </c>
      <c r="T563" s="53" t="str">
        <f>IF(ISBLANK('Prediction Log'!$N563),"",IF('Prediction Log'!$M563='Prediction Log'!$H563, "Y", "N"))</f>
        <v/>
      </c>
      <c r="U563" s="53" t="str">
        <f>Table3[[#This Row],[Home Team Covered Market]]</f>
        <v/>
      </c>
      <c r="V563" s="53" t="str">
        <f>IF(ISBLANK('Prediction Log'!$N563), "",IF(AND('Prediction Log'!$T563="Y", 'Prediction Log'!$U563="Y"), "Y", "N"))</f>
        <v/>
      </c>
      <c r="W563" s="54" t="str">
        <f>IF(ISBLANK('Prediction Log'!$N563),"",IF('Prediction Log'!$M563='Prediction Log'!$I563, "Y", "N"))</f>
        <v/>
      </c>
      <c r="X563" s="54" t="str">
        <f>IF(ISBLANK('Prediction Log'!$N563), "", IF(Table3[[#This Row],[Home Team Covered Market]]=Games!H563, "Y", "N"))</f>
        <v/>
      </c>
      <c r="Y563" s="55" t="str">
        <f>IF(ISBLANK('Prediction Log'!$N563), "",IF('Prediction Log'!$J563='Prediction Log'!$M563, "Y", "N"))</f>
        <v/>
      </c>
      <c r="Z563" s="54" t="str">
        <f>IF(ISBLANK('Prediction Log'!$N563), "",IF('Prediction Log'!$I563&lt;&gt;'Prediction Log'!$M563, "N",IF(AND('Prediction Log'!$E563&gt;0, 'Prediction Log'!$P563&gt;'Prediction Log'!$E563, 'Prediction Log'!$I563='Prediction Log'!$C563), "Y", IF(AND('Prediction Log'!$E563&lt;0, 'Prediction Log'!$P563&lt;'Prediction Log'!$E563,'Prediction Log'!$I563='Prediction Log'!$B563 ), "Y", IF('Prediction Log'!$P563='Prediction Log'!$E563, "PUSH", "N")))))</f>
        <v/>
      </c>
      <c r="AA563" s="54" t="str">
        <f>IF(ISBLANK('Prediction Log'!$N563), "",IF(AND('Prediction Log'!$W563="Y", 'Prediction Log'!$X563="Y"), "Y", "N"))</f>
        <v/>
      </c>
      <c r="AB563" s="53" t="str">
        <f>IF(ISBLANK('Prediction Log'!$N563), "",IF('Prediction Log'!$D563&gt;0, 'Prediction Log'!$P563-'Prediction Log'!$D563, IF('Prediction Log'!$D563&lt;0, -'Prediction Log'!$P563+'Prediction Log'!$D563, "NA")))</f>
        <v/>
      </c>
      <c r="AC563" s="53" t="str">
        <f>IF(ISBLANK('Prediction Log'!$N563), "",ABS('Prediction Log'!$AB563))</f>
        <v/>
      </c>
      <c r="AD563" s="54" t="str">
        <f>IF(ISBLANK('Prediction Log'!$N563), "",IF('Prediction Log'!$E563&gt;0, 'Prediction Log'!$P563-'Prediction Log'!$E563, IF('Prediction Log'!$E563&lt;0, -'Prediction Log'!$P563+'Prediction Log'!$E563, "NA")))</f>
        <v/>
      </c>
      <c r="AE563" s="54" t="str">
        <f>IF(ISBLANK('Prediction Log'!$N563), "",ABS('Prediction Log'!$AD563))</f>
        <v/>
      </c>
    </row>
    <row r="564" spans="1:31" x14ac:dyDescent="0.45">
      <c r="A564" s="43" t="str">
        <f>IF(ISBLANK(Games!$B564), "",Games!A564)</f>
        <v/>
      </c>
      <c r="B564" s="43" t="str">
        <f>IF(ISBLANK(Games!$B564), "",Games!B564)</f>
        <v/>
      </c>
      <c r="C564" s="43" t="str">
        <f>IF(ISBLANK(Games!$B564), "",Games!C564)</f>
        <v/>
      </c>
      <c r="D564" s="44" t="str">
        <f>IF(ISBLANK(Games!$B564), "",Games!D564)</f>
        <v/>
      </c>
      <c r="E564" s="44" t="str">
        <f>IF(ISBLANK(Games!$B564), "",Games!E564)</f>
        <v/>
      </c>
      <c r="F564" s="45">
        <f>'Calc - Win Probability'!N564</f>
        <v>0</v>
      </c>
      <c r="G564" s="23" t="str">
        <f>Games!H564</f>
        <v/>
      </c>
      <c r="H564" s="46" t="str">
        <f>IF(ISBLANK(Games!B564), "", IF('Prediction Log'!$D564&lt;0, 'Prediction Log'!$B564, 'Prediction Log'!$C564))</f>
        <v/>
      </c>
      <c r="I564" s="47" t="str">
        <f>IF(ISBLANK(Games!$B564), "",Games!F564)</f>
        <v/>
      </c>
      <c r="J564" s="47" t="str">
        <f>IF('Prediction Log'!$F564&gt;0.5, 'Prediction Log'!$B564, IF('Prediction Log'!$F564&lt;0.5, 'Prediction Log'!$C564, "PICK"))</f>
        <v/>
      </c>
      <c r="K564" s="48" t="str">
        <f>IF(ISBLANK(Games!B564), "",IF('Prediction Log'!$J564='Prediction Log'!$B564, 'Prediction Log'!$F564, 1-'Prediction Log'!$F564))</f>
        <v/>
      </c>
      <c r="L564" s="49" t="str">
        <f>IF(ISBLANK(Games!$B564), "",Games!I564)</f>
        <v/>
      </c>
      <c r="M564" s="60" t="str">
        <f>IF(ISBLANK(Table3[[#This Row],[Home Final]]), "",IF(Table3[[#This Row],[Home Final]]&gt;Table3[[#This Row],[Away Final]],Table3[[#This Row],[Home]],Table3[[#This Row],[Away]]))</f>
        <v/>
      </c>
      <c r="N564" s="50"/>
      <c r="O564" s="50"/>
      <c r="P564" s="21" t="str">
        <f>IF(ISBLANK('Prediction Log'!$N564), "",'Prediction Log'!$O564-'Prediction Log'!$N564)</f>
        <v/>
      </c>
      <c r="Q564" s="51" t="str">
        <f>IF(ISBLANK('Prediction Log'!$N564), "",IF('Prediction Log'!$M564&lt;&gt;'Prediction Log'!$H564, "Y", IF(AND('Prediction Log'!$M564='Prediction Log'!$H564, ABS((-1*'Prediction Log'!$P564))&gt;ABS('Prediction Log'!$D564)), "Y", IF('Prediction Log'!$D564='Prediction Log'!$P564, "PUSH", "N"))))</f>
        <v/>
      </c>
      <c r="R564" s="52" t="str">
        <f>IF(ISBLANK('Prediction Log'!$N564), "",IF('Prediction Log'!$P564&lt;'Prediction Log'!$D564, "Y", IF('Prediction Log'!$P564='Prediction Log'!$D564, "PUSH", "N")))</f>
        <v/>
      </c>
      <c r="S564" s="52" t="str">
        <f>IF(ISBLANK('Prediction Log'!$N564), "",IF('Prediction Log'!$P564&lt;'Prediction Log'!$E564, "Y", IF('Prediction Log'!$P564='Prediction Log'!$E564, "PUSH", "N")))</f>
        <v/>
      </c>
      <c r="T564" s="53" t="str">
        <f>IF(ISBLANK('Prediction Log'!$N564),"",IF('Prediction Log'!$M564='Prediction Log'!$H564, "Y", "N"))</f>
        <v/>
      </c>
      <c r="U564" s="53" t="str">
        <f>Table3[[#This Row],[Home Team Covered Market]]</f>
        <v/>
      </c>
      <c r="V564" s="53" t="str">
        <f>IF(ISBLANK('Prediction Log'!$N564), "",IF(AND('Prediction Log'!$T564="Y", 'Prediction Log'!$U564="Y"), "Y", "N"))</f>
        <v/>
      </c>
      <c r="W564" s="54" t="str">
        <f>IF(ISBLANK('Prediction Log'!$N564),"",IF('Prediction Log'!$M564='Prediction Log'!$I564, "Y", "N"))</f>
        <v/>
      </c>
      <c r="X564" s="54" t="str">
        <f>IF(ISBLANK('Prediction Log'!$N564), "", IF(Table3[[#This Row],[Home Team Covered Market]]=Games!H564, "Y", "N"))</f>
        <v/>
      </c>
      <c r="Y564" s="55" t="str">
        <f>IF(ISBLANK('Prediction Log'!$N564), "",IF('Prediction Log'!$J564='Prediction Log'!$M564, "Y", "N"))</f>
        <v/>
      </c>
      <c r="Z564" s="54" t="str">
        <f>IF(ISBLANK('Prediction Log'!$N564), "",IF('Prediction Log'!$I564&lt;&gt;'Prediction Log'!$M564, "N",IF(AND('Prediction Log'!$E564&gt;0, 'Prediction Log'!$P564&gt;'Prediction Log'!$E564, 'Prediction Log'!$I564='Prediction Log'!$C564), "Y", IF(AND('Prediction Log'!$E564&lt;0, 'Prediction Log'!$P564&lt;'Prediction Log'!$E564,'Prediction Log'!$I564='Prediction Log'!$B564 ), "Y", IF('Prediction Log'!$P564='Prediction Log'!$E564, "PUSH", "N")))))</f>
        <v/>
      </c>
      <c r="AA564" s="54" t="str">
        <f>IF(ISBLANK('Prediction Log'!$N564), "",IF(AND('Prediction Log'!$W564="Y", 'Prediction Log'!$X564="Y"), "Y", "N"))</f>
        <v/>
      </c>
      <c r="AB564" s="53" t="str">
        <f>IF(ISBLANK('Prediction Log'!$N564), "",IF('Prediction Log'!$D564&gt;0, 'Prediction Log'!$P564-'Prediction Log'!$D564, IF('Prediction Log'!$D564&lt;0, -'Prediction Log'!$P564+'Prediction Log'!$D564, "NA")))</f>
        <v/>
      </c>
      <c r="AC564" s="53" t="str">
        <f>IF(ISBLANK('Prediction Log'!$N564), "",ABS('Prediction Log'!$AB564))</f>
        <v/>
      </c>
      <c r="AD564" s="54" t="str">
        <f>IF(ISBLANK('Prediction Log'!$N564), "",IF('Prediction Log'!$E564&gt;0, 'Prediction Log'!$P564-'Prediction Log'!$E564, IF('Prediction Log'!$E564&lt;0, -'Prediction Log'!$P564+'Prediction Log'!$E564, "NA")))</f>
        <v/>
      </c>
      <c r="AE564" s="54" t="str">
        <f>IF(ISBLANK('Prediction Log'!$N564), "",ABS('Prediction Log'!$AD564))</f>
        <v/>
      </c>
    </row>
    <row r="565" spans="1:31" x14ac:dyDescent="0.45">
      <c r="A565" s="56" t="str">
        <f>IF(ISBLANK(Games!$B565), "",Games!A565)</f>
        <v/>
      </c>
      <c r="B565" s="56" t="str">
        <f>IF(ISBLANK(Games!$B565), "",Games!B565)</f>
        <v/>
      </c>
      <c r="C565" s="56" t="str">
        <f>IF(ISBLANK(Games!$B565), "",Games!C565)</f>
        <v/>
      </c>
      <c r="D565" s="57" t="str">
        <f>IF(ISBLANK(Games!$B565), "",Games!D565)</f>
        <v/>
      </c>
      <c r="E565" s="57" t="str">
        <f>IF(ISBLANK(Games!$B565), "",Games!E565)</f>
        <v/>
      </c>
      <c r="F565" s="45">
        <f>'Calc - Win Probability'!N565</f>
        <v>0</v>
      </c>
      <c r="G565" s="23" t="str">
        <f>Games!H565</f>
        <v/>
      </c>
      <c r="H565" s="46" t="str">
        <f>IF(ISBLANK(Games!B565), "", IF('Prediction Log'!$D565&lt;0, 'Prediction Log'!$B565, 'Prediction Log'!$C565))</f>
        <v/>
      </c>
      <c r="I565" s="47" t="str">
        <f>IF(ISBLANK(Games!$B565), "",Games!F565)</f>
        <v/>
      </c>
      <c r="J565" s="47" t="str">
        <f>IF('Prediction Log'!$F565&gt;0.5, 'Prediction Log'!$B565, IF('Prediction Log'!$F565&lt;0.5, 'Prediction Log'!$C565, "PICK"))</f>
        <v/>
      </c>
      <c r="K565" s="48" t="str">
        <f>IF(ISBLANK(Games!B565), "",IF('Prediction Log'!$J565='Prediction Log'!$B565, 'Prediction Log'!$F565, 1-'Prediction Log'!$F565))</f>
        <v/>
      </c>
      <c r="L565" s="49" t="str">
        <f>IF(ISBLANK(Games!$B565), "",Games!I565)</f>
        <v/>
      </c>
      <c r="M565" s="60" t="str">
        <f>IF(ISBLANK(Table3[[#This Row],[Home Final]]), "",IF(Table3[[#This Row],[Home Final]]&gt;Table3[[#This Row],[Away Final]],Table3[[#This Row],[Home]],Table3[[#This Row],[Away]]))</f>
        <v/>
      </c>
      <c r="N565" s="50"/>
      <c r="O565" s="50"/>
      <c r="P565" s="21" t="str">
        <f>IF(ISBLANK('Prediction Log'!$N565), "",'Prediction Log'!$O565-'Prediction Log'!$N565)</f>
        <v/>
      </c>
      <c r="Q565" s="51" t="str">
        <f>IF(ISBLANK('Prediction Log'!$N565), "",IF('Prediction Log'!$M565&lt;&gt;'Prediction Log'!$H565, "Y", IF(AND('Prediction Log'!$M565='Prediction Log'!$H565, ABS((-1*'Prediction Log'!$P565))&gt;ABS('Prediction Log'!$D565)), "Y", IF('Prediction Log'!$D565='Prediction Log'!$P565, "PUSH", "N"))))</f>
        <v/>
      </c>
      <c r="R565" s="52" t="str">
        <f>IF(ISBLANK('Prediction Log'!$N565), "",IF('Prediction Log'!$P565&lt;'Prediction Log'!$D565, "Y", IF('Prediction Log'!$P565='Prediction Log'!$D565, "PUSH", "N")))</f>
        <v/>
      </c>
      <c r="S565" s="52" t="str">
        <f>IF(ISBLANK('Prediction Log'!$N565), "",IF('Prediction Log'!$P565&lt;'Prediction Log'!$E565, "Y", IF('Prediction Log'!$P565='Prediction Log'!$E565, "PUSH", "N")))</f>
        <v/>
      </c>
      <c r="T565" s="53" t="str">
        <f>IF(ISBLANK('Prediction Log'!$N565),"",IF('Prediction Log'!$M565='Prediction Log'!$H565, "Y", "N"))</f>
        <v/>
      </c>
      <c r="U565" s="53" t="str">
        <f>Table3[[#This Row],[Home Team Covered Market]]</f>
        <v/>
      </c>
      <c r="V565" s="53" t="str">
        <f>IF(ISBLANK('Prediction Log'!$N565), "",IF(AND('Prediction Log'!$T565="Y", 'Prediction Log'!$U565="Y"), "Y", "N"))</f>
        <v/>
      </c>
      <c r="W565" s="54" t="str">
        <f>IF(ISBLANK('Prediction Log'!$N565),"",IF('Prediction Log'!$M565='Prediction Log'!$I565, "Y", "N"))</f>
        <v/>
      </c>
      <c r="X565" s="54" t="str">
        <f>IF(ISBLANK('Prediction Log'!$N565), "", IF(Table3[[#This Row],[Home Team Covered Market]]=Games!H565, "Y", "N"))</f>
        <v/>
      </c>
      <c r="Y565" s="55" t="str">
        <f>IF(ISBLANK('Prediction Log'!$N565), "",IF('Prediction Log'!$J565='Prediction Log'!$M565, "Y", "N"))</f>
        <v/>
      </c>
      <c r="Z565" s="54" t="str">
        <f>IF(ISBLANK('Prediction Log'!$N565), "",IF('Prediction Log'!$I565&lt;&gt;'Prediction Log'!$M565, "N",IF(AND('Prediction Log'!$E565&gt;0, 'Prediction Log'!$P565&gt;'Prediction Log'!$E565, 'Prediction Log'!$I565='Prediction Log'!$C565), "Y", IF(AND('Prediction Log'!$E565&lt;0, 'Prediction Log'!$P565&lt;'Prediction Log'!$E565,'Prediction Log'!$I565='Prediction Log'!$B565 ), "Y", IF('Prediction Log'!$P565='Prediction Log'!$E565, "PUSH", "N")))))</f>
        <v/>
      </c>
      <c r="AA565" s="54" t="str">
        <f>IF(ISBLANK('Prediction Log'!$N565), "",IF(AND('Prediction Log'!$W565="Y", 'Prediction Log'!$X565="Y"), "Y", "N"))</f>
        <v/>
      </c>
      <c r="AB565" s="53" t="str">
        <f>IF(ISBLANK('Prediction Log'!$N565), "",IF('Prediction Log'!$D565&gt;0, 'Prediction Log'!$P565-'Prediction Log'!$D565, IF('Prediction Log'!$D565&lt;0, -'Prediction Log'!$P565+'Prediction Log'!$D565, "NA")))</f>
        <v/>
      </c>
      <c r="AC565" s="53" t="str">
        <f>IF(ISBLANK('Prediction Log'!$N565), "",ABS('Prediction Log'!$AB565))</f>
        <v/>
      </c>
      <c r="AD565" s="54" t="str">
        <f>IF(ISBLANK('Prediction Log'!$N565), "",IF('Prediction Log'!$E565&gt;0, 'Prediction Log'!$P565-'Prediction Log'!$E565, IF('Prediction Log'!$E565&lt;0, -'Prediction Log'!$P565+'Prediction Log'!$E565, "NA")))</f>
        <v/>
      </c>
      <c r="AE565" s="54" t="str">
        <f>IF(ISBLANK('Prediction Log'!$N565), "",ABS('Prediction Log'!$AD565))</f>
        <v/>
      </c>
    </row>
    <row r="566" spans="1:31" x14ac:dyDescent="0.45">
      <c r="A566" s="43" t="str">
        <f>IF(ISBLANK(Games!$B566), "",Games!A566)</f>
        <v/>
      </c>
      <c r="B566" s="43" t="str">
        <f>IF(ISBLANK(Games!$B566), "",Games!B566)</f>
        <v/>
      </c>
      <c r="C566" s="43" t="str">
        <f>IF(ISBLANK(Games!$B566), "",Games!C566)</f>
        <v/>
      </c>
      <c r="D566" s="44" t="str">
        <f>IF(ISBLANK(Games!$B566), "",Games!D566)</f>
        <v/>
      </c>
      <c r="E566" s="44" t="str">
        <f>IF(ISBLANK(Games!$B566), "",Games!E566)</f>
        <v/>
      </c>
      <c r="F566" s="45">
        <f>'Calc - Win Probability'!N566</f>
        <v>0</v>
      </c>
      <c r="G566" s="23" t="str">
        <f>Games!H566</f>
        <v/>
      </c>
      <c r="H566" s="46" t="str">
        <f>IF(ISBLANK(Games!B566), "", IF('Prediction Log'!$D566&lt;0, 'Prediction Log'!$B566, 'Prediction Log'!$C566))</f>
        <v/>
      </c>
      <c r="I566" s="47" t="str">
        <f>IF(ISBLANK(Games!$B566), "",Games!F566)</f>
        <v/>
      </c>
      <c r="J566" s="47" t="str">
        <f>IF('Prediction Log'!$F566&gt;0.5, 'Prediction Log'!$B566, IF('Prediction Log'!$F566&lt;0.5, 'Prediction Log'!$C566, "PICK"))</f>
        <v/>
      </c>
      <c r="K566" s="48" t="str">
        <f>IF(ISBLANK(Games!B566), "",IF('Prediction Log'!$J566='Prediction Log'!$B566, 'Prediction Log'!$F566, 1-'Prediction Log'!$F566))</f>
        <v/>
      </c>
      <c r="L566" s="49" t="str">
        <f>IF(ISBLANK(Games!$B566), "",Games!I566)</f>
        <v/>
      </c>
      <c r="M566" s="60" t="str">
        <f>IF(ISBLANK(Table3[[#This Row],[Home Final]]), "",IF(Table3[[#This Row],[Home Final]]&gt;Table3[[#This Row],[Away Final]],Table3[[#This Row],[Home]],Table3[[#This Row],[Away]]))</f>
        <v/>
      </c>
      <c r="N566" s="50"/>
      <c r="O566" s="50"/>
      <c r="P566" s="21" t="str">
        <f>IF(ISBLANK('Prediction Log'!$N566), "",'Prediction Log'!$O566-'Prediction Log'!$N566)</f>
        <v/>
      </c>
      <c r="Q566" s="51" t="str">
        <f>IF(ISBLANK('Prediction Log'!$N566), "",IF('Prediction Log'!$M566&lt;&gt;'Prediction Log'!$H566, "Y", IF(AND('Prediction Log'!$M566='Prediction Log'!$H566, ABS((-1*'Prediction Log'!$P566))&gt;ABS('Prediction Log'!$D566)), "Y", IF('Prediction Log'!$D566='Prediction Log'!$P566, "PUSH", "N"))))</f>
        <v/>
      </c>
      <c r="R566" s="52" t="str">
        <f>IF(ISBLANK('Prediction Log'!$N566), "",IF('Prediction Log'!$P566&lt;'Prediction Log'!$D566, "Y", IF('Prediction Log'!$P566='Prediction Log'!$D566, "PUSH", "N")))</f>
        <v/>
      </c>
      <c r="S566" s="52" t="str">
        <f>IF(ISBLANK('Prediction Log'!$N566), "",IF('Prediction Log'!$P566&lt;'Prediction Log'!$E566, "Y", IF('Prediction Log'!$P566='Prediction Log'!$E566, "PUSH", "N")))</f>
        <v/>
      </c>
      <c r="T566" s="53" t="str">
        <f>IF(ISBLANK('Prediction Log'!$N566),"",IF('Prediction Log'!$M566='Prediction Log'!$H566, "Y", "N"))</f>
        <v/>
      </c>
      <c r="U566" s="53" t="str">
        <f>Table3[[#This Row],[Home Team Covered Market]]</f>
        <v/>
      </c>
      <c r="V566" s="53" t="str">
        <f>IF(ISBLANK('Prediction Log'!$N566), "",IF(AND('Prediction Log'!$T566="Y", 'Prediction Log'!$U566="Y"), "Y", "N"))</f>
        <v/>
      </c>
      <c r="W566" s="54" t="str">
        <f>IF(ISBLANK('Prediction Log'!$N566),"",IF('Prediction Log'!$M566='Prediction Log'!$I566, "Y", "N"))</f>
        <v/>
      </c>
      <c r="X566" s="54" t="str">
        <f>IF(ISBLANK('Prediction Log'!$N566), "", IF(Table3[[#This Row],[Home Team Covered Market]]=Games!H566, "Y", "N"))</f>
        <v/>
      </c>
      <c r="Y566" s="55" t="str">
        <f>IF(ISBLANK('Prediction Log'!$N566), "",IF('Prediction Log'!$J566='Prediction Log'!$M566, "Y", "N"))</f>
        <v/>
      </c>
      <c r="Z566" s="54" t="str">
        <f>IF(ISBLANK('Prediction Log'!$N566), "",IF('Prediction Log'!$I566&lt;&gt;'Prediction Log'!$M566, "N",IF(AND('Prediction Log'!$E566&gt;0, 'Prediction Log'!$P566&gt;'Prediction Log'!$E566, 'Prediction Log'!$I566='Prediction Log'!$C566), "Y", IF(AND('Prediction Log'!$E566&lt;0, 'Prediction Log'!$P566&lt;'Prediction Log'!$E566,'Prediction Log'!$I566='Prediction Log'!$B566 ), "Y", IF('Prediction Log'!$P566='Prediction Log'!$E566, "PUSH", "N")))))</f>
        <v/>
      </c>
      <c r="AA566" s="54" t="str">
        <f>IF(ISBLANK('Prediction Log'!$N566), "",IF(AND('Prediction Log'!$W566="Y", 'Prediction Log'!$X566="Y"), "Y", "N"))</f>
        <v/>
      </c>
      <c r="AB566" s="53" t="str">
        <f>IF(ISBLANK('Prediction Log'!$N566), "",IF('Prediction Log'!$D566&gt;0, 'Prediction Log'!$P566-'Prediction Log'!$D566, IF('Prediction Log'!$D566&lt;0, -'Prediction Log'!$P566+'Prediction Log'!$D566, "NA")))</f>
        <v/>
      </c>
      <c r="AC566" s="53" t="str">
        <f>IF(ISBLANK('Prediction Log'!$N566), "",ABS('Prediction Log'!$AB566))</f>
        <v/>
      </c>
      <c r="AD566" s="54" t="str">
        <f>IF(ISBLANK('Prediction Log'!$N566), "",IF('Prediction Log'!$E566&gt;0, 'Prediction Log'!$P566-'Prediction Log'!$E566, IF('Prediction Log'!$E566&lt;0, -'Prediction Log'!$P566+'Prediction Log'!$E566, "NA")))</f>
        <v/>
      </c>
      <c r="AE566" s="54" t="str">
        <f>IF(ISBLANK('Prediction Log'!$N566), "",ABS('Prediction Log'!$AD566))</f>
        <v/>
      </c>
    </row>
    <row r="567" spans="1:31" x14ac:dyDescent="0.45">
      <c r="A567" s="56" t="str">
        <f>IF(ISBLANK(Games!$B567), "",Games!A567)</f>
        <v/>
      </c>
      <c r="B567" s="56" t="str">
        <f>IF(ISBLANK(Games!$B567), "",Games!B567)</f>
        <v/>
      </c>
      <c r="C567" s="56" t="str">
        <f>IF(ISBLANK(Games!$B567), "",Games!C567)</f>
        <v/>
      </c>
      <c r="D567" s="57" t="str">
        <f>IF(ISBLANK(Games!$B567), "",Games!D567)</f>
        <v/>
      </c>
      <c r="E567" s="57" t="str">
        <f>IF(ISBLANK(Games!$B567), "",Games!E567)</f>
        <v/>
      </c>
      <c r="F567" s="45">
        <f>'Calc - Win Probability'!N567</f>
        <v>0</v>
      </c>
      <c r="G567" s="23" t="str">
        <f>Games!H567</f>
        <v/>
      </c>
      <c r="H567" s="46" t="str">
        <f>IF(ISBLANK(Games!B567), "", IF('Prediction Log'!$D567&lt;0, 'Prediction Log'!$B567, 'Prediction Log'!$C567))</f>
        <v/>
      </c>
      <c r="I567" s="47" t="str">
        <f>IF(ISBLANK(Games!$B567), "",Games!F567)</f>
        <v/>
      </c>
      <c r="J567" s="47" t="str">
        <f>IF('Prediction Log'!$F567&gt;0.5, 'Prediction Log'!$B567, IF('Prediction Log'!$F567&lt;0.5, 'Prediction Log'!$C567, "PICK"))</f>
        <v/>
      </c>
      <c r="K567" s="48" t="str">
        <f>IF(ISBLANK(Games!B567), "",IF('Prediction Log'!$J567='Prediction Log'!$B567, 'Prediction Log'!$F567, 1-'Prediction Log'!$F567))</f>
        <v/>
      </c>
      <c r="L567" s="49" t="str">
        <f>IF(ISBLANK(Games!$B567), "",Games!I567)</f>
        <v/>
      </c>
      <c r="M567" s="60" t="str">
        <f>IF(ISBLANK(Table3[[#This Row],[Home Final]]), "",IF(Table3[[#This Row],[Home Final]]&gt;Table3[[#This Row],[Away Final]],Table3[[#This Row],[Home]],Table3[[#This Row],[Away]]))</f>
        <v/>
      </c>
      <c r="N567" s="50"/>
      <c r="O567" s="50"/>
      <c r="P567" s="21" t="str">
        <f>IF(ISBLANK('Prediction Log'!$N567), "",'Prediction Log'!$O567-'Prediction Log'!$N567)</f>
        <v/>
      </c>
      <c r="Q567" s="51" t="str">
        <f>IF(ISBLANK('Prediction Log'!$N567), "",IF('Prediction Log'!$M567&lt;&gt;'Prediction Log'!$H567, "Y", IF(AND('Prediction Log'!$M567='Prediction Log'!$H567, ABS((-1*'Prediction Log'!$P567))&gt;ABS('Prediction Log'!$D567)), "Y", IF('Prediction Log'!$D567='Prediction Log'!$P567, "PUSH", "N"))))</f>
        <v/>
      </c>
      <c r="R567" s="52" t="str">
        <f>IF(ISBLANK('Prediction Log'!$N567), "",IF('Prediction Log'!$P567&lt;'Prediction Log'!$D567, "Y", IF('Prediction Log'!$P567='Prediction Log'!$D567, "PUSH", "N")))</f>
        <v/>
      </c>
      <c r="S567" s="52" t="str">
        <f>IF(ISBLANK('Prediction Log'!$N567), "",IF('Prediction Log'!$P567&lt;'Prediction Log'!$E567, "Y", IF('Prediction Log'!$P567='Prediction Log'!$E567, "PUSH", "N")))</f>
        <v/>
      </c>
      <c r="T567" s="53" t="str">
        <f>IF(ISBLANK('Prediction Log'!$N567),"",IF('Prediction Log'!$M567='Prediction Log'!$H567, "Y", "N"))</f>
        <v/>
      </c>
      <c r="U567" s="53" t="str">
        <f>Table3[[#This Row],[Home Team Covered Market]]</f>
        <v/>
      </c>
      <c r="V567" s="53" t="str">
        <f>IF(ISBLANK('Prediction Log'!$N567), "",IF(AND('Prediction Log'!$T567="Y", 'Prediction Log'!$U567="Y"), "Y", "N"))</f>
        <v/>
      </c>
      <c r="W567" s="54" t="str">
        <f>IF(ISBLANK('Prediction Log'!$N567),"",IF('Prediction Log'!$M567='Prediction Log'!$I567, "Y", "N"))</f>
        <v/>
      </c>
      <c r="X567" s="54" t="str">
        <f>IF(ISBLANK('Prediction Log'!$N567), "", IF(Table3[[#This Row],[Home Team Covered Market]]=Games!H567, "Y", "N"))</f>
        <v/>
      </c>
      <c r="Y567" s="55" t="str">
        <f>IF(ISBLANK('Prediction Log'!$N567), "",IF('Prediction Log'!$J567='Prediction Log'!$M567, "Y", "N"))</f>
        <v/>
      </c>
      <c r="Z567" s="54" t="str">
        <f>IF(ISBLANK('Prediction Log'!$N567), "",IF('Prediction Log'!$I567&lt;&gt;'Prediction Log'!$M567, "N",IF(AND('Prediction Log'!$E567&gt;0, 'Prediction Log'!$P567&gt;'Prediction Log'!$E567, 'Prediction Log'!$I567='Prediction Log'!$C567), "Y", IF(AND('Prediction Log'!$E567&lt;0, 'Prediction Log'!$P567&lt;'Prediction Log'!$E567,'Prediction Log'!$I567='Prediction Log'!$B567 ), "Y", IF('Prediction Log'!$P567='Prediction Log'!$E567, "PUSH", "N")))))</f>
        <v/>
      </c>
      <c r="AA567" s="54" t="str">
        <f>IF(ISBLANK('Prediction Log'!$N567), "",IF(AND('Prediction Log'!$W567="Y", 'Prediction Log'!$X567="Y"), "Y", "N"))</f>
        <v/>
      </c>
      <c r="AB567" s="53" t="str">
        <f>IF(ISBLANK('Prediction Log'!$N567), "",IF('Prediction Log'!$D567&gt;0, 'Prediction Log'!$P567-'Prediction Log'!$D567, IF('Prediction Log'!$D567&lt;0, -'Prediction Log'!$P567+'Prediction Log'!$D567, "NA")))</f>
        <v/>
      </c>
      <c r="AC567" s="53" t="str">
        <f>IF(ISBLANK('Prediction Log'!$N567), "",ABS('Prediction Log'!$AB567))</f>
        <v/>
      </c>
      <c r="AD567" s="54" t="str">
        <f>IF(ISBLANK('Prediction Log'!$N567), "",IF('Prediction Log'!$E567&gt;0, 'Prediction Log'!$P567-'Prediction Log'!$E567, IF('Prediction Log'!$E567&lt;0, -'Prediction Log'!$P567+'Prediction Log'!$E567, "NA")))</f>
        <v/>
      </c>
      <c r="AE567" s="54" t="str">
        <f>IF(ISBLANK('Prediction Log'!$N567), "",ABS('Prediction Log'!$AD567))</f>
        <v/>
      </c>
    </row>
    <row r="568" spans="1:31" x14ac:dyDescent="0.45">
      <c r="A568" s="43" t="str">
        <f>IF(ISBLANK(Games!$B568), "",Games!A568)</f>
        <v/>
      </c>
      <c r="B568" s="43" t="str">
        <f>IF(ISBLANK(Games!$B568), "",Games!B568)</f>
        <v/>
      </c>
      <c r="C568" s="43" t="str">
        <f>IF(ISBLANK(Games!$B568), "",Games!C568)</f>
        <v/>
      </c>
      <c r="D568" s="44" t="str">
        <f>IF(ISBLANK(Games!$B568), "",Games!D568)</f>
        <v/>
      </c>
      <c r="E568" s="44" t="str">
        <f>IF(ISBLANK(Games!$B568), "",Games!E568)</f>
        <v/>
      </c>
      <c r="F568" s="45">
        <f>'Calc - Win Probability'!N568</f>
        <v>0</v>
      </c>
      <c r="G568" s="23" t="str">
        <f>Games!H568</f>
        <v/>
      </c>
      <c r="H568" s="46" t="str">
        <f>IF(ISBLANK(Games!B568), "", IF('Prediction Log'!$D568&lt;0, 'Prediction Log'!$B568, 'Prediction Log'!$C568))</f>
        <v/>
      </c>
      <c r="I568" s="47" t="str">
        <f>IF(ISBLANK(Games!$B568), "",Games!F568)</f>
        <v/>
      </c>
      <c r="J568" s="47" t="str">
        <f>IF('Prediction Log'!$F568&gt;0.5, 'Prediction Log'!$B568, IF('Prediction Log'!$F568&lt;0.5, 'Prediction Log'!$C568, "PICK"))</f>
        <v/>
      </c>
      <c r="K568" s="48" t="str">
        <f>IF(ISBLANK(Games!B568), "",IF('Prediction Log'!$J568='Prediction Log'!$B568, 'Prediction Log'!$F568, 1-'Prediction Log'!$F568))</f>
        <v/>
      </c>
      <c r="L568" s="49" t="str">
        <f>IF(ISBLANK(Games!$B568), "",Games!I568)</f>
        <v/>
      </c>
      <c r="M568" s="60" t="str">
        <f>IF(ISBLANK(Table3[[#This Row],[Home Final]]), "",IF(Table3[[#This Row],[Home Final]]&gt;Table3[[#This Row],[Away Final]],Table3[[#This Row],[Home]],Table3[[#This Row],[Away]]))</f>
        <v/>
      </c>
      <c r="N568" s="50"/>
      <c r="O568" s="50"/>
      <c r="P568" s="21" t="str">
        <f>IF(ISBLANK('Prediction Log'!$N568), "",'Prediction Log'!$O568-'Prediction Log'!$N568)</f>
        <v/>
      </c>
      <c r="Q568" s="51" t="str">
        <f>IF(ISBLANK('Prediction Log'!$N568), "",IF('Prediction Log'!$M568&lt;&gt;'Prediction Log'!$H568, "Y", IF(AND('Prediction Log'!$M568='Prediction Log'!$H568, ABS((-1*'Prediction Log'!$P568))&gt;ABS('Prediction Log'!$D568)), "Y", IF('Prediction Log'!$D568='Prediction Log'!$P568, "PUSH", "N"))))</f>
        <v/>
      </c>
      <c r="R568" s="52" t="str">
        <f>IF(ISBLANK('Prediction Log'!$N568), "",IF('Prediction Log'!$P568&lt;'Prediction Log'!$D568, "Y", IF('Prediction Log'!$P568='Prediction Log'!$D568, "PUSH", "N")))</f>
        <v/>
      </c>
      <c r="S568" s="52" t="str">
        <f>IF(ISBLANK('Prediction Log'!$N568), "",IF('Prediction Log'!$P568&lt;'Prediction Log'!$E568, "Y", IF('Prediction Log'!$P568='Prediction Log'!$E568, "PUSH", "N")))</f>
        <v/>
      </c>
      <c r="T568" s="53" t="str">
        <f>IF(ISBLANK('Prediction Log'!$N568),"",IF('Prediction Log'!$M568='Prediction Log'!$H568, "Y", "N"))</f>
        <v/>
      </c>
      <c r="U568" s="53" t="str">
        <f>Table3[[#This Row],[Home Team Covered Market]]</f>
        <v/>
      </c>
      <c r="V568" s="53" t="str">
        <f>IF(ISBLANK('Prediction Log'!$N568), "",IF(AND('Prediction Log'!$T568="Y", 'Prediction Log'!$U568="Y"), "Y", "N"))</f>
        <v/>
      </c>
      <c r="W568" s="54" t="str">
        <f>IF(ISBLANK('Prediction Log'!$N568),"",IF('Prediction Log'!$M568='Prediction Log'!$I568, "Y", "N"))</f>
        <v/>
      </c>
      <c r="X568" s="54" t="str">
        <f>IF(ISBLANK('Prediction Log'!$N568), "", IF(Table3[[#This Row],[Home Team Covered Market]]=Games!H568, "Y", "N"))</f>
        <v/>
      </c>
      <c r="Y568" s="55" t="str">
        <f>IF(ISBLANK('Prediction Log'!$N568), "",IF('Prediction Log'!$J568='Prediction Log'!$M568, "Y", "N"))</f>
        <v/>
      </c>
      <c r="Z568" s="54" t="str">
        <f>IF(ISBLANK('Prediction Log'!$N568), "",IF('Prediction Log'!$I568&lt;&gt;'Prediction Log'!$M568, "N",IF(AND('Prediction Log'!$E568&gt;0, 'Prediction Log'!$P568&gt;'Prediction Log'!$E568, 'Prediction Log'!$I568='Prediction Log'!$C568), "Y", IF(AND('Prediction Log'!$E568&lt;0, 'Prediction Log'!$P568&lt;'Prediction Log'!$E568,'Prediction Log'!$I568='Prediction Log'!$B568 ), "Y", IF('Prediction Log'!$P568='Prediction Log'!$E568, "PUSH", "N")))))</f>
        <v/>
      </c>
      <c r="AA568" s="54" t="str">
        <f>IF(ISBLANK('Prediction Log'!$N568), "",IF(AND('Prediction Log'!$W568="Y", 'Prediction Log'!$X568="Y"), "Y", "N"))</f>
        <v/>
      </c>
      <c r="AB568" s="53" t="str">
        <f>IF(ISBLANK('Prediction Log'!$N568), "",IF('Prediction Log'!$D568&gt;0, 'Prediction Log'!$P568-'Prediction Log'!$D568, IF('Prediction Log'!$D568&lt;0, -'Prediction Log'!$P568+'Prediction Log'!$D568, "NA")))</f>
        <v/>
      </c>
      <c r="AC568" s="53" t="str">
        <f>IF(ISBLANK('Prediction Log'!$N568), "",ABS('Prediction Log'!$AB568))</f>
        <v/>
      </c>
      <c r="AD568" s="54" t="str">
        <f>IF(ISBLANK('Prediction Log'!$N568), "",IF('Prediction Log'!$E568&gt;0, 'Prediction Log'!$P568-'Prediction Log'!$E568, IF('Prediction Log'!$E568&lt;0, -'Prediction Log'!$P568+'Prediction Log'!$E568, "NA")))</f>
        <v/>
      </c>
      <c r="AE568" s="54" t="str">
        <f>IF(ISBLANK('Prediction Log'!$N568), "",ABS('Prediction Log'!$AD568))</f>
        <v/>
      </c>
    </row>
    <row r="569" spans="1:31" x14ac:dyDescent="0.45">
      <c r="A569" s="56" t="str">
        <f>IF(ISBLANK(Games!$B569), "",Games!A569)</f>
        <v/>
      </c>
      <c r="B569" s="56" t="str">
        <f>IF(ISBLANK(Games!$B569), "",Games!B569)</f>
        <v/>
      </c>
      <c r="C569" s="56" t="str">
        <f>IF(ISBLANK(Games!$B569), "",Games!C569)</f>
        <v/>
      </c>
      <c r="D569" s="57" t="str">
        <f>IF(ISBLANK(Games!$B569), "",Games!D569)</f>
        <v/>
      </c>
      <c r="E569" s="57" t="str">
        <f>IF(ISBLANK(Games!$B569), "",Games!E569)</f>
        <v/>
      </c>
      <c r="F569" s="45">
        <f>'Calc - Win Probability'!N569</f>
        <v>0</v>
      </c>
      <c r="G569" s="23" t="str">
        <f>Games!H569</f>
        <v/>
      </c>
      <c r="H569" s="46" t="str">
        <f>IF(ISBLANK(Games!B569), "", IF('Prediction Log'!$D569&lt;0, 'Prediction Log'!$B569, 'Prediction Log'!$C569))</f>
        <v/>
      </c>
      <c r="I569" s="47" t="str">
        <f>IF(ISBLANK(Games!$B569), "",Games!F569)</f>
        <v/>
      </c>
      <c r="J569" s="47" t="str">
        <f>IF('Prediction Log'!$F569&gt;0.5, 'Prediction Log'!$B569, IF('Prediction Log'!$F569&lt;0.5, 'Prediction Log'!$C569, "PICK"))</f>
        <v/>
      </c>
      <c r="K569" s="48" t="str">
        <f>IF(ISBLANK(Games!B569), "",IF('Prediction Log'!$J569='Prediction Log'!$B569, 'Prediction Log'!$F569, 1-'Prediction Log'!$F569))</f>
        <v/>
      </c>
      <c r="L569" s="49" t="str">
        <f>IF(ISBLANK(Games!$B569), "",Games!I569)</f>
        <v/>
      </c>
      <c r="M569" s="60" t="str">
        <f>IF(ISBLANK(Table3[[#This Row],[Home Final]]), "",IF(Table3[[#This Row],[Home Final]]&gt;Table3[[#This Row],[Away Final]],Table3[[#This Row],[Home]],Table3[[#This Row],[Away]]))</f>
        <v/>
      </c>
      <c r="N569" s="50"/>
      <c r="O569" s="50"/>
      <c r="P569" s="21" t="str">
        <f>IF(ISBLANK('Prediction Log'!$N569), "",'Prediction Log'!$O569-'Prediction Log'!$N569)</f>
        <v/>
      </c>
      <c r="Q569" s="51" t="str">
        <f>IF(ISBLANK('Prediction Log'!$N569), "",IF('Prediction Log'!$M569&lt;&gt;'Prediction Log'!$H569, "Y", IF(AND('Prediction Log'!$M569='Prediction Log'!$H569, ABS((-1*'Prediction Log'!$P569))&gt;ABS('Prediction Log'!$D569)), "Y", IF('Prediction Log'!$D569='Prediction Log'!$P569, "PUSH", "N"))))</f>
        <v/>
      </c>
      <c r="R569" s="52" t="str">
        <f>IF(ISBLANK('Prediction Log'!$N569), "",IF('Prediction Log'!$P569&lt;'Prediction Log'!$D569, "Y", IF('Prediction Log'!$P569='Prediction Log'!$D569, "PUSH", "N")))</f>
        <v/>
      </c>
      <c r="S569" s="52" t="str">
        <f>IF(ISBLANK('Prediction Log'!$N569), "",IF('Prediction Log'!$P569&lt;'Prediction Log'!$E569, "Y", IF('Prediction Log'!$P569='Prediction Log'!$E569, "PUSH", "N")))</f>
        <v/>
      </c>
      <c r="T569" s="53" t="str">
        <f>IF(ISBLANK('Prediction Log'!$N569),"",IF('Prediction Log'!$M569='Prediction Log'!$H569, "Y", "N"))</f>
        <v/>
      </c>
      <c r="U569" s="53" t="str">
        <f>Table3[[#This Row],[Home Team Covered Market]]</f>
        <v/>
      </c>
      <c r="V569" s="53" t="str">
        <f>IF(ISBLANK('Prediction Log'!$N569), "",IF(AND('Prediction Log'!$T569="Y", 'Prediction Log'!$U569="Y"), "Y", "N"))</f>
        <v/>
      </c>
      <c r="W569" s="54" t="str">
        <f>IF(ISBLANK('Prediction Log'!$N569),"",IF('Prediction Log'!$M569='Prediction Log'!$I569, "Y", "N"))</f>
        <v/>
      </c>
      <c r="X569" s="54" t="str">
        <f>IF(ISBLANK('Prediction Log'!$N569), "", IF(Table3[[#This Row],[Home Team Covered Market]]=Games!H569, "Y", "N"))</f>
        <v/>
      </c>
      <c r="Y569" s="55" t="str">
        <f>IF(ISBLANK('Prediction Log'!$N569), "",IF('Prediction Log'!$J569='Prediction Log'!$M569, "Y", "N"))</f>
        <v/>
      </c>
      <c r="Z569" s="54" t="str">
        <f>IF(ISBLANK('Prediction Log'!$N569), "",IF('Prediction Log'!$I569&lt;&gt;'Prediction Log'!$M569, "N",IF(AND('Prediction Log'!$E569&gt;0, 'Prediction Log'!$P569&gt;'Prediction Log'!$E569, 'Prediction Log'!$I569='Prediction Log'!$C569), "Y", IF(AND('Prediction Log'!$E569&lt;0, 'Prediction Log'!$P569&lt;'Prediction Log'!$E569,'Prediction Log'!$I569='Prediction Log'!$B569 ), "Y", IF('Prediction Log'!$P569='Prediction Log'!$E569, "PUSH", "N")))))</f>
        <v/>
      </c>
      <c r="AA569" s="54" t="str">
        <f>IF(ISBLANK('Prediction Log'!$N569), "",IF(AND('Prediction Log'!$W569="Y", 'Prediction Log'!$X569="Y"), "Y", "N"))</f>
        <v/>
      </c>
      <c r="AB569" s="53" t="str">
        <f>IF(ISBLANK('Prediction Log'!$N569), "",IF('Prediction Log'!$D569&gt;0, 'Prediction Log'!$P569-'Prediction Log'!$D569, IF('Prediction Log'!$D569&lt;0, -'Prediction Log'!$P569+'Prediction Log'!$D569, "NA")))</f>
        <v/>
      </c>
      <c r="AC569" s="53" t="str">
        <f>IF(ISBLANK('Prediction Log'!$N569), "",ABS('Prediction Log'!$AB569))</f>
        <v/>
      </c>
      <c r="AD569" s="54" t="str">
        <f>IF(ISBLANK('Prediction Log'!$N569), "",IF('Prediction Log'!$E569&gt;0, 'Prediction Log'!$P569-'Prediction Log'!$E569, IF('Prediction Log'!$E569&lt;0, -'Prediction Log'!$P569+'Prediction Log'!$E569, "NA")))</f>
        <v/>
      </c>
      <c r="AE569" s="54" t="str">
        <f>IF(ISBLANK('Prediction Log'!$N569), "",ABS('Prediction Log'!$AD569))</f>
        <v/>
      </c>
    </row>
    <row r="570" spans="1:31" x14ac:dyDescent="0.45">
      <c r="A570" s="43" t="str">
        <f>IF(ISBLANK(Games!$B570), "",Games!A570)</f>
        <v/>
      </c>
      <c r="B570" s="43" t="str">
        <f>IF(ISBLANK(Games!$B570), "",Games!B570)</f>
        <v/>
      </c>
      <c r="C570" s="43" t="str">
        <f>IF(ISBLANK(Games!$B570), "",Games!C570)</f>
        <v/>
      </c>
      <c r="D570" s="44" t="str">
        <f>IF(ISBLANK(Games!$B570), "",Games!D570)</f>
        <v/>
      </c>
      <c r="E570" s="44" t="str">
        <f>IF(ISBLANK(Games!$B570), "",Games!E570)</f>
        <v/>
      </c>
      <c r="F570" s="45">
        <f>'Calc - Win Probability'!N570</f>
        <v>0</v>
      </c>
      <c r="G570" s="23" t="str">
        <f>Games!H570</f>
        <v/>
      </c>
      <c r="H570" s="46" t="str">
        <f>IF(ISBLANK(Games!B570), "", IF('Prediction Log'!$D570&lt;0, 'Prediction Log'!$B570, 'Prediction Log'!$C570))</f>
        <v/>
      </c>
      <c r="I570" s="47" t="str">
        <f>IF(ISBLANK(Games!$B570), "",Games!F570)</f>
        <v/>
      </c>
      <c r="J570" s="47" t="str">
        <f>IF('Prediction Log'!$F570&gt;0.5, 'Prediction Log'!$B570, IF('Prediction Log'!$F570&lt;0.5, 'Prediction Log'!$C570, "PICK"))</f>
        <v/>
      </c>
      <c r="K570" s="48" t="str">
        <f>IF(ISBLANK(Games!B570), "",IF('Prediction Log'!$J570='Prediction Log'!$B570, 'Prediction Log'!$F570, 1-'Prediction Log'!$F570))</f>
        <v/>
      </c>
      <c r="L570" s="49" t="str">
        <f>IF(ISBLANK(Games!$B570), "",Games!I570)</f>
        <v/>
      </c>
      <c r="M570" s="60" t="str">
        <f>IF(ISBLANK(Table3[[#This Row],[Home Final]]), "",IF(Table3[[#This Row],[Home Final]]&gt;Table3[[#This Row],[Away Final]],Table3[[#This Row],[Home]],Table3[[#This Row],[Away]]))</f>
        <v/>
      </c>
      <c r="N570" s="50"/>
      <c r="O570" s="50"/>
      <c r="P570" s="21" t="str">
        <f>IF(ISBLANK('Prediction Log'!$N570), "",'Prediction Log'!$O570-'Prediction Log'!$N570)</f>
        <v/>
      </c>
      <c r="Q570" s="51" t="str">
        <f>IF(ISBLANK('Prediction Log'!$N570), "",IF('Prediction Log'!$M570&lt;&gt;'Prediction Log'!$H570, "Y", IF(AND('Prediction Log'!$M570='Prediction Log'!$H570, ABS((-1*'Prediction Log'!$P570))&gt;ABS('Prediction Log'!$D570)), "Y", IF('Prediction Log'!$D570='Prediction Log'!$P570, "PUSH", "N"))))</f>
        <v/>
      </c>
      <c r="R570" s="52" t="str">
        <f>IF(ISBLANK('Prediction Log'!$N570), "",IF('Prediction Log'!$P570&lt;'Prediction Log'!$D570, "Y", IF('Prediction Log'!$P570='Prediction Log'!$D570, "PUSH", "N")))</f>
        <v/>
      </c>
      <c r="S570" s="52" t="str">
        <f>IF(ISBLANK('Prediction Log'!$N570), "",IF('Prediction Log'!$P570&lt;'Prediction Log'!$E570, "Y", IF('Prediction Log'!$P570='Prediction Log'!$E570, "PUSH", "N")))</f>
        <v/>
      </c>
      <c r="T570" s="53" t="str">
        <f>IF(ISBLANK('Prediction Log'!$N570),"",IF('Prediction Log'!$M570='Prediction Log'!$H570, "Y", "N"))</f>
        <v/>
      </c>
      <c r="U570" s="53" t="str">
        <f>Table3[[#This Row],[Home Team Covered Market]]</f>
        <v/>
      </c>
      <c r="V570" s="53" t="str">
        <f>IF(ISBLANK('Prediction Log'!$N570), "",IF(AND('Prediction Log'!$T570="Y", 'Prediction Log'!$U570="Y"), "Y", "N"))</f>
        <v/>
      </c>
      <c r="W570" s="54" t="str">
        <f>IF(ISBLANK('Prediction Log'!$N570),"",IF('Prediction Log'!$M570='Prediction Log'!$I570, "Y", "N"))</f>
        <v/>
      </c>
      <c r="X570" s="54" t="str">
        <f>IF(ISBLANK('Prediction Log'!$N570), "", IF(Table3[[#This Row],[Home Team Covered Market]]=Games!H570, "Y", "N"))</f>
        <v/>
      </c>
      <c r="Y570" s="55" t="str">
        <f>IF(ISBLANK('Prediction Log'!$N570), "",IF('Prediction Log'!$J570='Prediction Log'!$M570, "Y", "N"))</f>
        <v/>
      </c>
      <c r="Z570" s="54" t="str">
        <f>IF(ISBLANK('Prediction Log'!$N570), "",IF('Prediction Log'!$I570&lt;&gt;'Prediction Log'!$M570, "N",IF(AND('Prediction Log'!$E570&gt;0, 'Prediction Log'!$P570&gt;'Prediction Log'!$E570, 'Prediction Log'!$I570='Prediction Log'!$C570), "Y", IF(AND('Prediction Log'!$E570&lt;0, 'Prediction Log'!$P570&lt;'Prediction Log'!$E570,'Prediction Log'!$I570='Prediction Log'!$B570 ), "Y", IF('Prediction Log'!$P570='Prediction Log'!$E570, "PUSH", "N")))))</f>
        <v/>
      </c>
      <c r="AA570" s="54" t="str">
        <f>IF(ISBLANK('Prediction Log'!$N570), "",IF(AND('Prediction Log'!$W570="Y", 'Prediction Log'!$X570="Y"), "Y", "N"))</f>
        <v/>
      </c>
      <c r="AB570" s="53" t="str">
        <f>IF(ISBLANK('Prediction Log'!$N570), "",IF('Prediction Log'!$D570&gt;0, 'Prediction Log'!$P570-'Prediction Log'!$D570, IF('Prediction Log'!$D570&lt;0, -'Prediction Log'!$P570+'Prediction Log'!$D570, "NA")))</f>
        <v/>
      </c>
      <c r="AC570" s="53" t="str">
        <f>IF(ISBLANK('Prediction Log'!$N570), "",ABS('Prediction Log'!$AB570))</f>
        <v/>
      </c>
      <c r="AD570" s="54" t="str">
        <f>IF(ISBLANK('Prediction Log'!$N570), "",IF('Prediction Log'!$E570&gt;0, 'Prediction Log'!$P570-'Prediction Log'!$E570, IF('Prediction Log'!$E570&lt;0, -'Prediction Log'!$P570+'Prediction Log'!$E570, "NA")))</f>
        <v/>
      </c>
      <c r="AE570" s="54" t="str">
        <f>IF(ISBLANK('Prediction Log'!$N570), "",ABS('Prediction Log'!$AD570))</f>
        <v/>
      </c>
    </row>
    <row r="571" spans="1:31" x14ac:dyDescent="0.45">
      <c r="A571" s="56" t="str">
        <f>IF(ISBLANK(Games!$B571), "",Games!A571)</f>
        <v/>
      </c>
      <c r="B571" s="56" t="str">
        <f>IF(ISBLANK(Games!$B571), "",Games!B571)</f>
        <v/>
      </c>
      <c r="C571" s="56" t="str">
        <f>IF(ISBLANK(Games!$B571), "",Games!C571)</f>
        <v/>
      </c>
      <c r="D571" s="57" t="str">
        <f>IF(ISBLANK(Games!$B571), "",Games!D571)</f>
        <v/>
      </c>
      <c r="E571" s="57" t="str">
        <f>IF(ISBLANK(Games!$B571), "",Games!E571)</f>
        <v/>
      </c>
      <c r="F571" s="45">
        <f>'Calc - Win Probability'!N571</f>
        <v>0</v>
      </c>
      <c r="G571" s="23" t="str">
        <f>Games!H571</f>
        <v/>
      </c>
      <c r="H571" s="46" t="str">
        <f>IF(ISBLANK(Games!B571), "", IF('Prediction Log'!$D571&lt;0, 'Prediction Log'!$B571, 'Prediction Log'!$C571))</f>
        <v/>
      </c>
      <c r="I571" s="47" t="str">
        <f>IF(ISBLANK(Games!$B571), "",Games!F571)</f>
        <v/>
      </c>
      <c r="J571" s="47" t="str">
        <f>IF('Prediction Log'!$F571&gt;0.5, 'Prediction Log'!$B571, IF('Prediction Log'!$F571&lt;0.5, 'Prediction Log'!$C571, "PICK"))</f>
        <v/>
      </c>
      <c r="K571" s="48" t="str">
        <f>IF(ISBLANK(Games!B571), "",IF('Prediction Log'!$J571='Prediction Log'!$B571, 'Prediction Log'!$F571, 1-'Prediction Log'!$F571))</f>
        <v/>
      </c>
      <c r="L571" s="49" t="str">
        <f>IF(ISBLANK(Games!$B571), "",Games!I571)</f>
        <v/>
      </c>
      <c r="M571" s="60" t="str">
        <f>IF(ISBLANK(Table3[[#This Row],[Home Final]]), "",IF(Table3[[#This Row],[Home Final]]&gt;Table3[[#This Row],[Away Final]],Table3[[#This Row],[Home]],Table3[[#This Row],[Away]]))</f>
        <v/>
      </c>
      <c r="N571" s="50"/>
      <c r="O571" s="50"/>
      <c r="P571" s="21" t="str">
        <f>IF(ISBLANK('Prediction Log'!$N571), "",'Prediction Log'!$O571-'Prediction Log'!$N571)</f>
        <v/>
      </c>
      <c r="Q571" s="51" t="str">
        <f>IF(ISBLANK('Prediction Log'!$N571), "",IF('Prediction Log'!$M571&lt;&gt;'Prediction Log'!$H571, "Y", IF(AND('Prediction Log'!$M571='Prediction Log'!$H571, ABS((-1*'Prediction Log'!$P571))&gt;ABS('Prediction Log'!$D571)), "Y", IF('Prediction Log'!$D571='Prediction Log'!$P571, "PUSH", "N"))))</f>
        <v/>
      </c>
      <c r="R571" s="52" t="str">
        <f>IF(ISBLANK('Prediction Log'!$N571), "",IF('Prediction Log'!$P571&lt;'Prediction Log'!$D571, "Y", IF('Prediction Log'!$P571='Prediction Log'!$D571, "PUSH", "N")))</f>
        <v/>
      </c>
      <c r="S571" s="52" t="str">
        <f>IF(ISBLANK('Prediction Log'!$N571), "",IF('Prediction Log'!$P571&lt;'Prediction Log'!$E571, "Y", IF('Prediction Log'!$P571='Prediction Log'!$E571, "PUSH", "N")))</f>
        <v/>
      </c>
      <c r="T571" s="53" t="str">
        <f>IF(ISBLANK('Prediction Log'!$N571),"",IF('Prediction Log'!$M571='Prediction Log'!$H571, "Y", "N"))</f>
        <v/>
      </c>
      <c r="U571" s="53" t="str">
        <f>Table3[[#This Row],[Home Team Covered Market]]</f>
        <v/>
      </c>
      <c r="V571" s="53" t="str">
        <f>IF(ISBLANK('Prediction Log'!$N571), "",IF(AND('Prediction Log'!$T571="Y", 'Prediction Log'!$U571="Y"), "Y", "N"))</f>
        <v/>
      </c>
      <c r="W571" s="54" t="str">
        <f>IF(ISBLANK('Prediction Log'!$N571),"",IF('Prediction Log'!$M571='Prediction Log'!$I571, "Y", "N"))</f>
        <v/>
      </c>
      <c r="X571" s="54" t="str">
        <f>IF(ISBLANK('Prediction Log'!$N571), "", IF(Table3[[#This Row],[Home Team Covered Market]]=Games!H571, "Y", "N"))</f>
        <v/>
      </c>
      <c r="Y571" s="55" t="str">
        <f>IF(ISBLANK('Prediction Log'!$N571), "",IF('Prediction Log'!$J571='Prediction Log'!$M571, "Y", "N"))</f>
        <v/>
      </c>
      <c r="Z571" s="54" t="str">
        <f>IF(ISBLANK('Prediction Log'!$N571), "",IF('Prediction Log'!$I571&lt;&gt;'Prediction Log'!$M571, "N",IF(AND('Prediction Log'!$E571&gt;0, 'Prediction Log'!$P571&gt;'Prediction Log'!$E571, 'Prediction Log'!$I571='Prediction Log'!$C571), "Y", IF(AND('Prediction Log'!$E571&lt;0, 'Prediction Log'!$P571&lt;'Prediction Log'!$E571,'Prediction Log'!$I571='Prediction Log'!$B571 ), "Y", IF('Prediction Log'!$P571='Prediction Log'!$E571, "PUSH", "N")))))</f>
        <v/>
      </c>
      <c r="AA571" s="54" t="str">
        <f>IF(ISBLANK('Prediction Log'!$N571), "",IF(AND('Prediction Log'!$W571="Y", 'Prediction Log'!$X571="Y"), "Y", "N"))</f>
        <v/>
      </c>
      <c r="AB571" s="53" t="str">
        <f>IF(ISBLANK('Prediction Log'!$N571), "",IF('Prediction Log'!$D571&gt;0, 'Prediction Log'!$P571-'Prediction Log'!$D571, IF('Prediction Log'!$D571&lt;0, -'Prediction Log'!$P571+'Prediction Log'!$D571, "NA")))</f>
        <v/>
      </c>
      <c r="AC571" s="53" t="str">
        <f>IF(ISBLANK('Prediction Log'!$N571), "",ABS('Prediction Log'!$AB571))</f>
        <v/>
      </c>
      <c r="AD571" s="54" t="str">
        <f>IF(ISBLANK('Prediction Log'!$N571), "",IF('Prediction Log'!$E571&gt;0, 'Prediction Log'!$P571-'Prediction Log'!$E571, IF('Prediction Log'!$E571&lt;0, -'Prediction Log'!$P571+'Prediction Log'!$E571, "NA")))</f>
        <v/>
      </c>
      <c r="AE571" s="54" t="str">
        <f>IF(ISBLANK('Prediction Log'!$N571), "",ABS('Prediction Log'!$AD571))</f>
        <v/>
      </c>
    </row>
    <row r="572" spans="1:31" x14ac:dyDescent="0.45">
      <c r="A572" s="43" t="str">
        <f>IF(ISBLANK(Games!$B572), "",Games!A572)</f>
        <v/>
      </c>
      <c r="B572" s="43" t="str">
        <f>IF(ISBLANK(Games!$B572), "",Games!B572)</f>
        <v/>
      </c>
      <c r="C572" s="43" t="str">
        <f>IF(ISBLANK(Games!$B572), "",Games!C572)</f>
        <v/>
      </c>
      <c r="D572" s="44" t="str">
        <f>IF(ISBLANK(Games!$B572), "",Games!D572)</f>
        <v/>
      </c>
      <c r="E572" s="44" t="str">
        <f>IF(ISBLANK(Games!$B572), "",Games!E572)</f>
        <v/>
      </c>
      <c r="F572" s="45">
        <f>'Calc - Win Probability'!N572</f>
        <v>0</v>
      </c>
      <c r="G572" s="23" t="str">
        <f>Games!H572</f>
        <v/>
      </c>
      <c r="H572" s="46" t="str">
        <f>IF(ISBLANK(Games!B572), "", IF('Prediction Log'!$D572&lt;0, 'Prediction Log'!$B572, 'Prediction Log'!$C572))</f>
        <v/>
      </c>
      <c r="I572" s="47" t="str">
        <f>IF(ISBLANK(Games!$B572), "",Games!F572)</f>
        <v/>
      </c>
      <c r="J572" s="47" t="str">
        <f>IF('Prediction Log'!$F572&gt;0.5, 'Prediction Log'!$B572, IF('Prediction Log'!$F572&lt;0.5, 'Prediction Log'!$C572, "PICK"))</f>
        <v/>
      </c>
      <c r="K572" s="48" t="str">
        <f>IF(ISBLANK(Games!B572), "",IF('Prediction Log'!$J572='Prediction Log'!$B572, 'Prediction Log'!$F572, 1-'Prediction Log'!$F572))</f>
        <v/>
      </c>
      <c r="L572" s="49" t="str">
        <f>IF(ISBLANK(Games!$B572), "",Games!I572)</f>
        <v/>
      </c>
      <c r="M572" s="60" t="str">
        <f>IF(ISBLANK(Table3[[#This Row],[Home Final]]), "",IF(Table3[[#This Row],[Home Final]]&gt;Table3[[#This Row],[Away Final]],Table3[[#This Row],[Home]],Table3[[#This Row],[Away]]))</f>
        <v/>
      </c>
      <c r="N572" s="50"/>
      <c r="O572" s="50"/>
      <c r="P572" s="21" t="str">
        <f>IF(ISBLANK('Prediction Log'!$N572), "",'Prediction Log'!$O572-'Prediction Log'!$N572)</f>
        <v/>
      </c>
      <c r="Q572" s="51" t="str">
        <f>IF(ISBLANK('Prediction Log'!$N572), "",IF('Prediction Log'!$M572&lt;&gt;'Prediction Log'!$H572, "Y", IF(AND('Prediction Log'!$M572='Prediction Log'!$H572, ABS((-1*'Prediction Log'!$P572))&gt;ABS('Prediction Log'!$D572)), "Y", IF('Prediction Log'!$D572='Prediction Log'!$P572, "PUSH", "N"))))</f>
        <v/>
      </c>
      <c r="R572" s="52" t="str">
        <f>IF(ISBLANK('Prediction Log'!$N572), "",IF('Prediction Log'!$P572&lt;'Prediction Log'!$D572, "Y", IF('Prediction Log'!$P572='Prediction Log'!$D572, "PUSH", "N")))</f>
        <v/>
      </c>
      <c r="S572" s="52" t="str">
        <f>IF(ISBLANK('Prediction Log'!$N572), "",IF('Prediction Log'!$P572&lt;'Prediction Log'!$E572, "Y", IF('Prediction Log'!$P572='Prediction Log'!$E572, "PUSH", "N")))</f>
        <v/>
      </c>
      <c r="T572" s="53" t="str">
        <f>IF(ISBLANK('Prediction Log'!$N572),"",IF('Prediction Log'!$M572='Prediction Log'!$H572, "Y", "N"))</f>
        <v/>
      </c>
      <c r="U572" s="53" t="str">
        <f>Table3[[#This Row],[Home Team Covered Market]]</f>
        <v/>
      </c>
      <c r="V572" s="53" t="str">
        <f>IF(ISBLANK('Prediction Log'!$N572), "",IF(AND('Prediction Log'!$T572="Y", 'Prediction Log'!$U572="Y"), "Y", "N"))</f>
        <v/>
      </c>
      <c r="W572" s="54" t="str">
        <f>IF(ISBLANK('Prediction Log'!$N572),"",IF('Prediction Log'!$M572='Prediction Log'!$I572, "Y", "N"))</f>
        <v/>
      </c>
      <c r="X572" s="54" t="str">
        <f>IF(ISBLANK('Prediction Log'!$N572), "", IF(Table3[[#This Row],[Home Team Covered Market]]=Games!H572, "Y", "N"))</f>
        <v/>
      </c>
      <c r="Y572" s="55" t="str">
        <f>IF(ISBLANK('Prediction Log'!$N572), "",IF('Prediction Log'!$J572='Prediction Log'!$M572, "Y", "N"))</f>
        <v/>
      </c>
      <c r="Z572" s="54" t="str">
        <f>IF(ISBLANK('Prediction Log'!$N572), "",IF('Prediction Log'!$I572&lt;&gt;'Prediction Log'!$M572, "N",IF(AND('Prediction Log'!$E572&gt;0, 'Prediction Log'!$P572&gt;'Prediction Log'!$E572, 'Prediction Log'!$I572='Prediction Log'!$C572), "Y", IF(AND('Prediction Log'!$E572&lt;0, 'Prediction Log'!$P572&lt;'Prediction Log'!$E572,'Prediction Log'!$I572='Prediction Log'!$B572 ), "Y", IF('Prediction Log'!$P572='Prediction Log'!$E572, "PUSH", "N")))))</f>
        <v/>
      </c>
      <c r="AA572" s="54" t="str">
        <f>IF(ISBLANK('Prediction Log'!$N572), "",IF(AND('Prediction Log'!$W572="Y", 'Prediction Log'!$X572="Y"), "Y", "N"))</f>
        <v/>
      </c>
      <c r="AB572" s="53" t="str">
        <f>IF(ISBLANK('Prediction Log'!$N572), "",IF('Prediction Log'!$D572&gt;0, 'Prediction Log'!$P572-'Prediction Log'!$D572, IF('Prediction Log'!$D572&lt;0, -'Prediction Log'!$P572+'Prediction Log'!$D572, "NA")))</f>
        <v/>
      </c>
      <c r="AC572" s="53" t="str">
        <f>IF(ISBLANK('Prediction Log'!$N572), "",ABS('Prediction Log'!$AB572))</f>
        <v/>
      </c>
      <c r="AD572" s="54" t="str">
        <f>IF(ISBLANK('Prediction Log'!$N572), "",IF('Prediction Log'!$E572&gt;0, 'Prediction Log'!$P572-'Prediction Log'!$E572, IF('Prediction Log'!$E572&lt;0, -'Prediction Log'!$P572+'Prediction Log'!$E572, "NA")))</f>
        <v/>
      </c>
      <c r="AE572" s="54" t="str">
        <f>IF(ISBLANK('Prediction Log'!$N572), "",ABS('Prediction Log'!$AD572))</f>
        <v/>
      </c>
    </row>
    <row r="573" spans="1:31" x14ac:dyDescent="0.45">
      <c r="A573" s="56" t="str">
        <f>IF(ISBLANK(Games!$B573), "",Games!A573)</f>
        <v/>
      </c>
      <c r="B573" s="56" t="str">
        <f>IF(ISBLANK(Games!$B573), "",Games!B573)</f>
        <v/>
      </c>
      <c r="C573" s="56" t="str">
        <f>IF(ISBLANK(Games!$B573), "",Games!C573)</f>
        <v/>
      </c>
      <c r="D573" s="57" t="str">
        <f>IF(ISBLANK(Games!$B573), "",Games!D573)</f>
        <v/>
      </c>
      <c r="E573" s="57" t="str">
        <f>IF(ISBLANK(Games!$B573), "",Games!E573)</f>
        <v/>
      </c>
      <c r="F573" s="45">
        <f>'Calc - Win Probability'!N573</f>
        <v>0</v>
      </c>
      <c r="G573" s="23" t="str">
        <f>Games!H573</f>
        <v/>
      </c>
      <c r="H573" s="46" t="str">
        <f>IF(ISBLANK(Games!B573), "", IF('Prediction Log'!$D573&lt;0, 'Prediction Log'!$B573, 'Prediction Log'!$C573))</f>
        <v/>
      </c>
      <c r="I573" s="47" t="str">
        <f>IF(ISBLANK(Games!$B573), "",Games!F573)</f>
        <v/>
      </c>
      <c r="J573" s="47" t="str">
        <f>IF('Prediction Log'!$F573&gt;0.5, 'Prediction Log'!$B573, IF('Prediction Log'!$F573&lt;0.5, 'Prediction Log'!$C573, "PICK"))</f>
        <v/>
      </c>
      <c r="K573" s="48" t="str">
        <f>IF(ISBLANK(Games!B573), "",IF('Prediction Log'!$J573='Prediction Log'!$B573, 'Prediction Log'!$F573, 1-'Prediction Log'!$F573))</f>
        <v/>
      </c>
      <c r="L573" s="49" t="str">
        <f>IF(ISBLANK(Games!$B573), "",Games!I573)</f>
        <v/>
      </c>
      <c r="M573" s="60" t="str">
        <f>IF(ISBLANK(Table3[[#This Row],[Home Final]]), "",IF(Table3[[#This Row],[Home Final]]&gt;Table3[[#This Row],[Away Final]],Table3[[#This Row],[Home]],Table3[[#This Row],[Away]]))</f>
        <v/>
      </c>
      <c r="N573" s="50"/>
      <c r="O573" s="50"/>
      <c r="P573" s="21" t="str">
        <f>IF(ISBLANK('Prediction Log'!$N573), "",'Prediction Log'!$O573-'Prediction Log'!$N573)</f>
        <v/>
      </c>
      <c r="Q573" s="51" t="str">
        <f>IF(ISBLANK('Prediction Log'!$N573), "",IF('Prediction Log'!$M573&lt;&gt;'Prediction Log'!$H573, "Y", IF(AND('Prediction Log'!$M573='Prediction Log'!$H573, ABS((-1*'Prediction Log'!$P573))&gt;ABS('Prediction Log'!$D573)), "Y", IF('Prediction Log'!$D573='Prediction Log'!$P573, "PUSH", "N"))))</f>
        <v/>
      </c>
      <c r="R573" s="52" t="str">
        <f>IF(ISBLANK('Prediction Log'!$N573), "",IF('Prediction Log'!$P573&lt;'Prediction Log'!$D573, "Y", IF('Prediction Log'!$P573='Prediction Log'!$D573, "PUSH", "N")))</f>
        <v/>
      </c>
      <c r="S573" s="52" t="str">
        <f>IF(ISBLANK('Prediction Log'!$N573), "",IF('Prediction Log'!$P573&lt;'Prediction Log'!$E573, "Y", IF('Prediction Log'!$P573='Prediction Log'!$E573, "PUSH", "N")))</f>
        <v/>
      </c>
      <c r="T573" s="53" t="str">
        <f>IF(ISBLANK('Prediction Log'!$N573),"",IF('Prediction Log'!$M573='Prediction Log'!$H573, "Y", "N"))</f>
        <v/>
      </c>
      <c r="U573" s="53" t="str">
        <f>Table3[[#This Row],[Home Team Covered Market]]</f>
        <v/>
      </c>
      <c r="V573" s="53" t="str">
        <f>IF(ISBLANK('Prediction Log'!$N573), "",IF(AND('Prediction Log'!$T573="Y", 'Prediction Log'!$U573="Y"), "Y", "N"))</f>
        <v/>
      </c>
      <c r="W573" s="54" t="str">
        <f>IF(ISBLANK('Prediction Log'!$N573),"",IF('Prediction Log'!$M573='Prediction Log'!$I573, "Y", "N"))</f>
        <v/>
      </c>
      <c r="X573" s="54" t="str">
        <f>IF(ISBLANK('Prediction Log'!$N573), "", IF(Table3[[#This Row],[Home Team Covered Market]]=Games!H573, "Y", "N"))</f>
        <v/>
      </c>
      <c r="Y573" s="55" t="str">
        <f>IF(ISBLANK('Prediction Log'!$N573), "",IF('Prediction Log'!$J573='Prediction Log'!$M573, "Y", "N"))</f>
        <v/>
      </c>
      <c r="Z573" s="54" t="str">
        <f>IF(ISBLANK('Prediction Log'!$N573), "",IF('Prediction Log'!$I573&lt;&gt;'Prediction Log'!$M573, "N",IF(AND('Prediction Log'!$E573&gt;0, 'Prediction Log'!$P573&gt;'Prediction Log'!$E573, 'Prediction Log'!$I573='Prediction Log'!$C573), "Y", IF(AND('Prediction Log'!$E573&lt;0, 'Prediction Log'!$P573&lt;'Prediction Log'!$E573,'Prediction Log'!$I573='Prediction Log'!$B573 ), "Y", IF('Prediction Log'!$P573='Prediction Log'!$E573, "PUSH", "N")))))</f>
        <v/>
      </c>
      <c r="AA573" s="54" t="str">
        <f>IF(ISBLANK('Prediction Log'!$N573), "",IF(AND('Prediction Log'!$W573="Y", 'Prediction Log'!$X573="Y"), "Y", "N"))</f>
        <v/>
      </c>
      <c r="AB573" s="53" t="str">
        <f>IF(ISBLANK('Prediction Log'!$N573), "",IF('Prediction Log'!$D573&gt;0, 'Prediction Log'!$P573-'Prediction Log'!$D573, IF('Prediction Log'!$D573&lt;0, -'Prediction Log'!$P573+'Prediction Log'!$D573, "NA")))</f>
        <v/>
      </c>
      <c r="AC573" s="53" t="str">
        <f>IF(ISBLANK('Prediction Log'!$N573), "",ABS('Prediction Log'!$AB573))</f>
        <v/>
      </c>
      <c r="AD573" s="54" t="str">
        <f>IF(ISBLANK('Prediction Log'!$N573), "",IF('Prediction Log'!$E573&gt;0, 'Prediction Log'!$P573-'Prediction Log'!$E573, IF('Prediction Log'!$E573&lt;0, -'Prediction Log'!$P573+'Prediction Log'!$E573, "NA")))</f>
        <v/>
      </c>
      <c r="AE573" s="54" t="str">
        <f>IF(ISBLANK('Prediction Log'!$N573), "",ABS('Prediction Log'!$AD573))</f>
        <v/>
      </c>
    </row>
    <row r="574" spans="1:31" x14ac:dyDescent="0.45">
      <c r="A574" s="43" t="str">
        <f>IF(ISBLANK(Games!$B574), "",Games!A574)</f>
        <v/>
      </c>
      <c r="B574" s="43" t="str">
        <f>IF(ISBLANK(Games!$B574), "",Games!B574)</f>
        <v/>
      </c>
      <c r="C574" s="43" t="str">
        <f>IF(ISBLANK(Games!$B574), "",Games!C574)</f>
        <v/>
      </c>
      <c r="D574" s="44" t="str">
        <f>IF(ISBLANK(Games!$B574), "",Games!D574)</f>
        <v/>
      </c>
      <c r="E574" s="44" t="str">
        <f>IF(ISBLANK(Games!$B574), "",Games!E574)</f>
        <v/>
      </c>
      <c r="F574" s="45">
        <f>'Calc - Win Probability'!N574</f>
        <v>0</v>
      </c>
      <c r="G574" s="23" t="str">
        <f>Games!H574</f>
        <v/>
      </c>
      <c r="H574" s="46" t="str">
        <f>IF(ISBLANK(Games!B574), "", IF('Prediction Log'!$D574&lt;0, 'Prediction Log'!$B574, 'Prediction Log'!$C574))</f>
        <v/>
      </c>
      <c r="I574" s="47" t="str">
        <f>IF(ISBLANK(Games!$B574), "",Games!F574)</f>
        <v/>
      </c>
      <c r="J574" s="47" t="str">
        <f>IF('Prediction Log'!$F574&gt;0.5, 'Prediction Log'!$B574, IF('Prediction Log'!$F574&lt;0.5, 'Prediction Log'!$C574, "PICK"))</f>
        <v/>
      </c>
      <c r="K574" s="48" t="str">
        <f>IF(ISBLANK(Games!B574), "",IF('Prediction Log'!$J574='Prediction Log'!$B574, 'Prediction Log'!$F574, 1-'Prediction Log'!$F574))</f>
        <v/>
      </c>
      <c r="L574" s="49" t="str">
        <f>IF(ISBLANK(Games!$B574), "",Games!I574)</f>
        <v/>
      </c>
      <c r="M574" s="60" t="str">
        <f>IF(ISBLANK(Table3[[#This Row],[Home Final]]), "",IF(Table3[[#This Row],[Home Final]]&gt;Table3[[#This Row],[Away Final]],Table3[[#This Row],[Home]],Table3[[#This Row],[Away]]))</f>
        <v/>
      </c>
      <c r="N574" s="50"/>
      <c r="O574" s="50"/>
      <c r="P574" s="21" t="str">
        <f>IF(ISBLANK('Prediction Log'!$N574), "",'Prediction Log'!$O574-'Prediction Log'!$N574)</f>
        <v/>
      </c>
      <c r="Q574" s="51" t="str">
        <f>IF(ISBLANK('Prediction Log'!$N574), "",IF('Prediction Log'!$M574&lt;&gt;'Prediction Log'!$H574, "Y", IF(AND('Prediction Log'!$M574='Prediction Log'!$H574, ABS((-1*'Prediction Log'!$P574))&gt;ABS('Prediction Log'!$D574)), "Y", IF('Prediction Log'!$D574='Prediction Log'!$P574, "PUSH", "N"))))</f>
        <v/>
      </c>
      <c r="R574" s="52" t="str">
        <f>IF(ISBLANK('Prediction Log'!$N574), "",IF('Prediction Log'!$P574&lt;'Prediction Log'!$D574, "Y", IF('Prediction Log'!$P574='Prediction Log'!$D574, "PUSH", "N")))</f>
        <v/>
      </c>
      <c r="S574" s="52" t="str">
        <f>IF(ISBLANK('Prediction Log'!$N574), "",IF('Prediction Log'!$P574&lt;'Prediction Log'!$E574, "Y", IF('Prediction Log'!$P574='Prediction Log'!$E574, "PUSH", "N")))</f>
        <v/>
      </c>
      <c r="T574" s="53" t="str">
        <f>IF(ISBLANK('Prediction Log'!$N574),"",IF('Prediction Log'!$M574='Prediction Log'!$H574, "Y", "N"))</f>
        <v/>
      </c>
      <c r="U574" s="53" t="str">
        <f>Table3[[#This Row],[Home Team Covered Market]]</f>
        <v/>
      </c>
      <c r="V574" s="53" t="str">
        <f>IF(ISBLANK('Prediction Log'!$N574), "",IF(AND('Prediction Log'!$T574="Y", 'Prediction Log'!$U574="Y"), "Y", "N"))</f>
        <v/>
      </c>
      <c r="W574" s="54" t="str">
        <f>IF(ISBLANK('Prediction Log'!$N574),"",IF('Prediction Log'!$M574='Prediction Log'!$I574, "Y", "N"))</f>
        <v/>
      </c>
      <c r="X574" s="54" t="str">
        <f>IF(ISBLANK('Prediction Log'!$N574), "", IF(Table3[[#This Row],[Home Team Covered Market]]=Games!H574, "Y", "N"))</f>
        <v/>
      </c>
      <c r="Y574" s="55" t="str">
        <f>IF(ISBLANK('Prediction Log'!$N574), "",IF('Prediction Log'!$J574='Prediction Log'!$M574, "Y", "N"))</f>
        <v/>
      </c>
      <c r="Z574" s="54" t="str">
        <f>IF(ISBLANK('Prediction Log'!$N574), "",IF('Prediction Log'!$I574&lt;&gt;'Prediction Log'!$M574, "N",IF(AND('Prediction Log'!$E574&gt;0, 'Prediction Log'!$P574&gt;'Prediction Log'!$E574, 'Prediction Log'!$I574='Prediction Log'!$C574), "Y", IF(AND('Prediction Log'!$E574&lt;0, 'Prediction Log'!$P574&lt;'Prediction Log'!$E574,'Prediction Log'!$I574='Prediction Log'!$B574 ), "Y", IF('Prediction Log'!$P574='Prediction Log'!$E574, "PUSH", "N")))))</f>
        <v/>
      </c>
      <c r="AA574" s="54" t="str">
        <f>IF(ISBLANK('Prediction Log'!$N574), "",IF(AND('Prediction Log'!$W574="Y", 'Prediction Log'!$X574="Y"), "Y", "N"))</f>
        <v/>
      </c>
      <c r="AB574" s="53" t="str">
        <f>IF(ISBLANK('Prediction Log'!$N574), "",IF('Prediction Log'!$D574&gt;0, 'Prediction Log'!$P574-'Prediction Log'!$D574, IF('Prediction Log'!$D574&lt;0, -'Prediction Log'!$P574+'Prediction Log'!$D574, "NA")))</f>
        <v/>
      </c>
      <c r="AC574" s="53" t="str">
        <f>IF(ISBLANK('Prediction Log'!$N574), "",ABS('Prediction Log'!$AB574))</f>
        <v/>
      </c>
      <c r="AD574" s="54" t="str">
        <f>IF(ISBLANK('Prediction Log'!$N574), "",IF('Prediction Log'!$E574&gt;0, 'Prediction Log'!$P574-'Prediction Log'!$E574, IF('Prediction Log'!$E574&lt;0, -'Prediction Log'!$P574+'Prediction Log'!$E574, "NA")))</f>
        <v/>
      </c>
      <c r="AE574" s="54" t="str">
        <f>IF(ISBLANK('Prediction Log'!$N574), "",ABS('Prediction Log'!$AD574))</f>
        <v/>
      </c>
    </row>
    <row r="575" spans="1:31" x14ac:dyDescent="0.45">
      <c r="A575" s="56" t="str">
        <f>IF(ISBLANK(Games!$B575), "",Games!A575)</f>
        <v/>
      </c>
      <c r="B575" s="56" t="str">
        <f>IF(ISBLANK(Games!$B575), "",Games!B575)</f>
        <v/>
      </c>
      <c r="C575" s="56" t="str">
        <f>IF(ISBLANK(Games!$B575), "",Games!C575)</f>
        <v/>
      </c>
      <c r="D575" s="57" t="str">
        <f>IF(ISBLANK(Games!$B575), "",Games!D575)</f>
        <v/>
      </c>
      <c r="E575" s="57" t="str">
        <f>IF(ISBLANK(Games!$B575), "",Games!E575)</f>
        <v/>
      </c>
      <c r="F575" s="45">
        <f>'Calc - Win Probability'!N575</f>
        <v>0</v>
      </c>
      <c r="G575" s="23" t="str">
        <f>Games!H575</f>
        <v/>
      </c>
      <c r="H575" s="46" t="str">
        <f>IF(ISBLANK(Games!B575), "", IF('Prediction Log'!$D575&lt;0, 'Prediction Log'!$B575, 'Prediction Log'!$C575))</f>
        <v/>
      </c>
      <c r="I575" s="47" t="str">
        <f>IF(ISBLANK(Games!$B575), "",Games!F575)</f>
        <v/>
      </c>
      <c r="J575" s="47" t="str">
        <f>IF('Prediction Log'!$F575&gt;0.5, 'Prediction Log'!$B575, IF('Prediction Log'!$F575&lt;0.5, 'Prediction Log'!$C575, "PICK"))</f>
        <v/>
      </c>
      <c r="K575" s="48" t="str">
        <f>IF(ISBLANK(Games!B575), "",IF('Prediction Log'!$J575='Prediction Log'!$B575, 'Prediction Log'!$F575, 1-'Prediction Log'!$F575))</f>
        <v/>
      </c>
      <c r="L575" s="49" t="str">
        <f>IF(ISBLANK(Games!$B575), "",Games!I575)</f>
        <v/>
      </c>
      <c r="M575" s="60" t="str">
        <f>IF(ISBLANK(Table3[[#This Row],[Home Final]]), "",IF(Table3[[#This Row],[Home Final]]&gt;Table3[[#This Row],[Away Final]],Table3[[#This Row],[Home]],Table3[[#This Row],[Away]]))</f>
        <v/>
      </c>
      <c r="N575" s="50"/>
      <c r="O575" s="50"/>
      <c r="P575" s="21" t="str">
        <f>IF(ISBLANK('Prediction Log'!$N575), "",'Prediction Log'!$O575-'Prediction Log'!$N575)</f>
        <v/>
      </c>
      <c r="Q575" s="51" t="str">
        <f>IF(ISBLANK('Prediction Log'!$N575), "",IF('Prediction Log'!$M575&lt;&gt;'Prediction Log'!$H575, "Y", IF(AND('Prediction Log'!$M575='Prediction Log'!$H575, ABS((-1*'Prediction Log'!$P575))&gt;ABS('Prediction Log'!$D575)), "Y", IF('Prediction Log'!$D575='Prediction Log'!$P575, "PUSH", "N"))))</f>
        <v/>
      </c>
      <c r="R575" s="52" t="str">
        <f>IF(ISBLANK('Prediction Log'!$N575), "",IF('Prediction Log'!$P575&lt;'Prediction Log'!$D575, "Y", IF('Prediction Log'!$P575='Prediction Log'!$D575, "PUSH", "N")))</f>
        <v/>
      </c>
      <c r="S575" s="52" t="str">
        <f>IF(ISBLANK('Prediction Log'!$N575), "",IF('Prediction Log'!$P575&lt;'Prediction Log'!$E575, "Y", IF('Prediction Log'!$P575='Prediction Log'!$E575, "PUSH", "N")))</f>
        <v/>
      </c>
      <c r="T575" s="53" t="str">
        <f>IF(ISBLANK('Prediction Log'!$N575),"",IF('Prediction Log'!$M575='Prediction Log'!$H575, "Y", "N"))</f>
        <v/>
      </c>
      <c r="U575" s="53" t="str">
        <f>Table3[[#This Row],[Home Team Covered Market]]</f>
        <v/>
      </c>
      <c r="V575" s="53" t="str">
        <f>IF(ISBLANK('Prediction Log'!$N575), "",IF(AND('Prediction Log'!$T575="Y", 'Prediction Log'!$U575="Y"), "Y", "N"))</f>
        <v/>
      </c>
      <c r="W575" s="54" t="str">
        <f>IF(ISBLANK('Prediction Log'!$N575),"",IF('Prediction Log'!$M575='Prediction Log'!$I575, "Y", "N"))</f>
        <v/>
      </c>
      <c r="X575" s="54" t="str">
        <f>IF(ISBLANK('Prediction Log'!$N575), "", IF(Table3[[#This Row],[Home Team Covered Market]]=Games!H575, "Y", "N"))</f>
        <v/>
      </c>
      <c r="Y575" s="55" t="str">
        <f>IF(ISBLANK('Prediction Log'!$N575), "",IF('Prediction Log'!$J575='Prediction Log'!$M575, "Y", "N"))</f>
        <v/>
      </c>
      <c r="Z575" s="54" t="str">
        <f>IF(ISBLANK('Prediction Log'!$N575), "",IF('Prediction Log'!$I575&lt;&gt;'Prediction Log'!$M575, "N",IF(AND('Prediction Log'!$E575&gt;0, 'Prediction Log'!$P575&gt;'Prediction Log'!$E575, 'Prediction Log'!$I575='Prediction Log'!$C575), "Y", IF(AND('Prediction Log'!$E575&lt;0, 'Prediction Log'!$P575&lt;'Prediction Log'!$E575,'Prediction Log'!$I575='Prediction Log'!$B575 ), "Y", IF('Prediction Log'!$P575='Prediction Log'!$E575, "PUSH", "N")))))</f>
        <v/>
      </c>
      <c r="AA575" s="54" t="str">
        <f>IF(ISBLANK('Prediction Log'!$N575), "",IF(AND('Prediction Log'!$W575="Y", 'Prediction Log'!$X575="Y"), "Y", "N"))</f>
        <v/>
      </c>
      <c r="AB575" s="53" t="str">
        <f>IF(ISBLANK('Prediction Log'!$N575), "",IF('Prediction Log'!$D575&gt;0, 'Prediction Log'!$P575-'Prediction Log'!$D575, IF('Prediction Log'!$D575&lt;0, -'Prediction Log'!$P575+'Prediction Log'!$D575, "NA")))</f>
        <v/>
      </c>
      <c r="AC575" s="53" t="str">
        <f>IF(ISBLANK('Prediction Log'!$N575), "",ABS('Prediction Log'!$AB575))</f>
        <v/>
      </c>
      <c r="AD575" s="54" t="str">
        <f>IF(ISBLANK('Prediction Log'!$N575), "",IF('Prediction Log'!$E575&gt;0, 'Prediction Log'!$P575-'Prediction Log'!$E575, IF('Prediction Log'!$E575&lt;0, -'Prediction Log'!$P575+'Prediction Log'!$E575, "NA")))</f>
        <v/>
      </c>
      <c r="AE575" s="54" t="str">
        <f>IF(ISBLANK('Prediction Log'!$N575), "",ABS('Prediction Log'!$AD575))</f>
        <v/>
      </c>
    </row>
    <row r="576" spans="1:31" x14ac:dyDescent="0.45">
      <c r="A576" s="43" t="str">
        <f>IF(ISBLANK(Games!$B576), "",Games!A576)</f>
        <v/>
      </c>
      <c r="B576" s="43" t="str">
        <f>IF(ISBLANK(Games!$B576), "",Games!B576)</f>
        <v/>
      </c>
      <c r="C576" s="43" t="str">
        <f>IF(ISBLANK(Games!$B576), "",Games!C576)</f>
        <v/>
      </c>
      <c r="D576" s="44" t="str">
        <f>IF(ISBLANK(Games!$B576), "",Games!D576)</f>
        <v/>
      </c>
      <c r="E576" s="44" t="str">
        <f>IF(ISBLANK(Games!$B576), "",Games!E576)</f>
        <v/>
      </c>
      <c r="F576" s="45">
        <f>'Calc - Win Probability'!N576</f>
        <v>0</v>
      </c>
      <c r="G576" s="23" t="str">
        <f>Games!H576</f>
        <v/>
      </c>
      <c r="H576" s="46" t="str">
        <f>IF(ISBLANK(Games!B576), "", IF('Prediction Log'!$D576&lt;0, 'Prediction Log'!$B576, 'Prediction Log'!$C576))</f>
        <v/>
      </c>
      <c r="I576" s="47" t="str">
        <f>IF(ISBLANK(Games!$B576), "",Games!F576)</f>
        <v/>
      </c>
      <c r="J576" s="47" t="str">
        <f>IF('Prediction Log'!$F576&gt;0.5, 'Prediction Log'!$B576, IF('Prediction Log'!$F576&lt;0.5, 'Prediction Log'!$C576, "PICK"))</f>
        <v/>
      </c>
      <c r="K576" s="48" t="str">
        <f>IF(ISBLANK(Games!B576), "",IF('Prediction Log'!$J576='Prediction Log'!$B576, 'Prediction Log'!$F576, 1-'Prediction Log'!$F576))</f>
        <v/>
      </c>
      <c r="L576" s="49" t="str">
        <f>IF(ISBLANK(Games!$B576), "",Games!I576)</f>
        <v/>
      </c>
      <c r="M576" s="60" t="str">
        <f>IF(ISBLANK(Table3[[#This Row],[Home Final]]), "",IF(Table3[[#This Row],[Home Final]]&gt;Table3[[#This Row],[Away Final]],Table3[[#This Row],[Home]],Table3[[#This Row],[Away]]))</f>
        <v/>
      </c>
      <c r="N576" s="50"/>
      <c r="O576" s="50"/>
      <c r="P576" s="21" t="str">
        <f>IF(ISBLANK('Prediction Log'!$N576), "",'Prediction Log'!$O576-'Prediction Log'!$N576)</f>
        <v/>
      </c>
      <c r="Q576" s="51" t="str">
        <f>IF(ISBLANK('Prediction Log'!$N576), "",IF('Prediction Log'!$M576&lt;&gt;'Prediction Log'!$H576, "Y", IF(AND('Prediction Log'!$M576='Prediction Log'!$H576, ABS((-1*'Prediction Log'!$P576))&gt;ABS('Prediction Log'!$D576)), "Y", IF('Prediction Log'!$D576='Prediction Log'!$P576, "PUSH", "N"))))</f>
        <v/>
      </c>
      <c r="R576" s="52" t="str">
        <f>IF(ISBLANK('Prediction Log'!$N576), "",IF('Prediction Log'!$P576&lt;'Prediction Log'!$D576, "Y", IF('Prediction Log'!$P576='Prediction Log'!$D576, "PUSH", "N")))</f>
        <v/>
      </c>
      <c r="S576" s="52" t="str">
        <f>IF(ISBLANK('Prediction Log'!$N576), "",IF('Prediction Log'!$P576&lt;'Prediction Log'!$E576, "Y", IF('Prediction Log'!$P576='Prediction Log'!$E576, "PUSH", "N")))</f>
        <v/>
      </c>
      <c r="T576" s="53" t="str">
        <f>IF(ISBLANK('Prediction Log'!$N576),"",IF('Prediction Log'!$M576='Prediction Log'!$H576, "Y", "N"))</f>
        <v/>
      </c>
      <c r="U576" s="53" t="str">
        <f>Table3[[#This Row],[Home Team Covered Market]]</f>
        <v/>
      </c>
      <c r="V576" s="53" t="str">
        <f>IF(ISBLANK('Prediction Log'!$N576), "",IF(AND('Prediction Log'!$T576="Y", 'Prediction Log'!$U576="Y"), "Y", "N"))</f>
        <v/>
      </c>
      <c r="W576" s="54" t="str">
        <f>IF(ISBLANK('Prediction Log'!$N576),"",IF('Prediction Log'!$M576='Prediction Log'!$I576, "Y", "N"))</f>
        <v/>
      </c>
      <c r="X576" s="54" t="str">
        <f>IF(ISBLANK('Prediction Log'!$N576), "", IF(Table3[[#This Row],[Home Team Covered Market]]=Games!H576, "Y", "N"))</f>
        <v/>
      </c>
      <c r="Y576" s="55" t="str">
        <f>IF(ISBLANK('Prediction Log'!$N576), "",IF('Prediction Log'!$J576='Prediction Log'!$M576, "Y", "N"))</f>
        <v/>
      </c>
      <c r="Z576" s="54" t="str">
        <f>IF(ISBLANK('Prediction Log'!$N576), "",IF('Prediction Log'!$I576&lt;&gt;'Prediction Log'!$M576, "N",IF(AND('Prediction Log'!$E576&gt;0, 'Prediction Log'!$P576&gt;'Prediction Log'!$E576, 'Prediction Log'!$I576='Prediction Log'!$C576), "Y", IF(AND('Prediction Log'!$E576&lt;0, 'Prediction Log'!$P576&lt;'Prediction Log'!$E576,'Prediction Log'!$I576='Prediction Log'!$B576 ), "Y", IF('Prediction Log'!$P576='Prediction Log'!$E576, "PUSH", "N")))))</f>
        <v/>
      </c>
      <c r="AA576" s="54" t="str">
        <f>IF(ISBLANK('Prediction Log'!$N576), "",IF(AND('Prediction Log'!$W576="Y", 'Prediction Log'!$X576="Y"), "Y", "N"))</f>
        <v/>
      </c>
      <c r="AB576" s="53" t="str">
        <f>IF(ISBLANK('Prediction Log'!$N576), "",IF('Prediction Log'!$D576&gt;0, 'Prediction Log'!$P576-'Prediction Log'!$D576, IF('Prediction Log'!$D576&lt;0, -'Prediction Log'!$P576+'Prediction Log'!$D576, "NA")))</f>
        <v/>
      </c>
      <c r="AC576" s="53" t="str">
        <f>IF(ISBLANK('Prediction Log'!$N576), "",ABS('Prediction Log'!$AB576))</f>
        <v/>
      </c>
      <c r="AD576" s="54" t="str">
        <f>IF(ISBLANK('Prediction Log'!$N576), "",IF('Prediction Log'!$E576&gt;0, 'Prediction Log'!$P576-'Prediction Log'!$E576, IF('Prediction Log'!$E576&lt;0, -'Prediction Log'!$P576+'Prediction Log'!$E576, "NA")))</f>
        <v/>
      </c>
      <c r="AE576" s="54" t="str">
        <f>IF(ISBLANK('Prediction Log'!$N576), "",ABS('Prediction Log'!$AD576))</f>
        <v/>
      </c>
    </row>
    <row r="577" spans="1:31" x14ac:dyDescent="0.45">
      <c r="A577" s="56" t="str">
        <f>IF(ISBLANK(Games!$B577), "",Games!A577)</f>
        <v/>
      </c>
      <c r="B577" s="56" t="str">
        <f>IF(ISBLANK(Games!$B577), "",Games!B577)</f>
        <v/>
      </c>
      <c r="C577" s="56" t="str">
        <f>IF(ISBLANK(Games!$B577), "",Games!C577)</f>
        <v/>
      </c>
      <c r="D577" s="57" t="str">
        <f>IF(ISBLANK(Games!$B577), "",Games!D577)</f>
        <v/>
      </c>
      <c r="E577" s="57" t="str">
        <f>IF(ISBLANK(Games!$B577), "",Games!E577)</f>
        <v/>
      </c>
      <c r="F577" s="45">
        <f>'Calc - Win Probability'!N577</f>
        <v>0</v>
      </c>
      <c r="G577" s="23" t="str">
        <f>Games!H577</f>
        <v/>
      </c>
      <c r="H577" s="46" t="str">
        <f>IF(ISBLANK(Games!B577), "", IF('Prediction Log'!$D577&lt;0, 'Prediction Log'!$B577, 'Prediction Log'!$C577))</f>
        <v/>
      </c>
      <c r="I577" s="47" t="str">
        <f>IF(ISBLANK(Games!$B577), "",Games!F577)</f>
        <v/>
      </c>
      <c r="J577" s="47" t="str">
        <f>IF('Prediction Log'!$F577&gt;0.5, 'Prediction Log'!$B577, IF('Prediction Log'!$F577&lt;0.5, 'Prediction Log'!$C577, "PICK"))</f>
        <v/>
      </c>
      <c r="K577" s="48" t="str">
        <f>IF(ISBLANK(Games!B577), "",IF('Prediction Log'!$J577='Prediction Log'!$B577, 'Prediction Log'!$F577, 1-'Prediction Log'!$F577))</f>
        <v/>
      </c>
      <c r="L577" s="49" t="str">
        <f>IF(ISBLANK(Games!$B577), "",Games!I577)</f>
        <v/>
      </c>
      <c r="M577" s="60" t="str">
        <f>IF(ISBLANK(Table3[[#This Row],[Home Final]]), "",IF(Table3[[#This Row],[Home Final]]&gt;Table3[[#This Row],[Away Final]],Table3[[#This Row],[Home]],Table3[[#This Row],[Away]]))</f>
        <v/>
      </c>
      <c r="N577" s="50"/>
      <c r="O577" s="50"/>
      <c r="P577" s="21" t="str">
        <f>IF(ISBLANK('Prediction Log'!$N577), "",'Prediction Log'!$O577-'Prediction Log'!$N577)</f>
        <v/>
      </c>
      <c r="Q577" s="51" t="str">
        <f>IF(ISBLANK('Prediction Log'!$N577), "",IF('Prediction Log'!$M577&lt;&gt;'Prediction Log'!$H577, "Y", IF(AND('Prediction Log'!$M577='Prediction Log'!$H577, ABS((-1*'Prediction Log'!$P577))&gt;ABS('Prediction Log'!$D577)), "Y", IF('Prediction Log'!$D577='Prediction Log'!$P577, "PUSH", "N"))))</f>
        <v/>
      </c>
      <c r="R577" s="52" t="str">
        <f>IF(ISBLANK('Prediction Log'!$N577), "",IF('Prediction Log'!$P577&lt;'Prediction Log'!$D577, "Y", IF('Prediction Log'!$P577='Prediction Log'!$D577, "PUSH", "N")))</f>
        <v/>
      </c>
      <c r="S577" s="52" t="str">
        <f>IF(ISBLANK('Prediction Log'!$N577), "",IF('Prediction Log'!$P577&lt;'Prediction Log'!$E577, "Y", IF('Prediction Log'!$P577='Prediction Log'!$E577, "PUSH", "N")))</f>
        <v/>
      </c>
      <c r="T577" s="53" t="str">
        <f>IF(ISBLANK('Prediction Log'!$N577),"",IF('Prediction Log'!$M577='Prediction Log'!$H577, "Y", "N"))</f>
        <v/>
      </c>
      <c r="U577" s="53" t="str">
        <f>Table3[[#This Row],[Home Team Covered Market]]</f>
        <v/>
      </c>
      <c r="V577" s="53" t="str">
        <f>IF(ISBLANK('Prediction Log'!$N577), "",IF(AND('Prediction Log'!$T577="Y", 'Prediction Log'!$U577="Y"), "Y", "N"))</f>
        <v/>
      </c>
      <c r="W577" s="54" t="str">
        <f>IF(ISBLANK('Prediction Log'!$N577),"",IF('Prediction Log'!$M577='Prediction Log'!$I577, "Y", "N"))</f>
        <v/>
      </c>
      <c r="X577" s="54" t="str">
        <f>IF(ISBLANK('Prediction Log'!$N577), "", IF(Table3[[#This Row],[Home Team Covered Market]]=Games!H577, "Y", "N"))</f>
        <v/>
      </c>
      <c r="Y577" s="55" t="str">
        <f>IF(ISBLANK('Prediction Log'!$N577), "",IF('Prediction Log'!$J577='Prediction Log'!$M577, "Y", "N"))</f>
        <v/>
      </c>
      <c r="Z577" s="54" t="str">
        <f>IF(ISBLANK('Prediction Log'!$N577), "",IF('Prediction Log'!$I577&lt;&gt;'Prediction Log'!$M577, "N",IF(AND('Prediction Log'!$E577&gt;0, 'Prediction Log'!$P577&gt;'Prediction Log'!$E577, 'Prediction Log'!$I577='Prediction Log'!$C577), "Y", IF(AND('Prediction Log'!$E577&lt;0, 'Prediction Log'!$P577&lt;'Prediction Log'!$E577,'Prediction Log'!$I577='Prediction Log'!$B577 ), "Y", IF('Prediction Log'!$P577='Prediction Log'!$E577, "PUSH", "N")))))</f>
        <v/>
      </c>
      <c r="AA577" s="54" t="str">
        <f>IF(ISBLANK('Prediction Log'!$N577), "",IF(AND('Prediction Log'!$W577="Y", 'Prediction Log'!$X577="Y"), "Y", "N"))</f>
        <v/>
      </c>
      <c r="AB577" s="53" t="str">
        <f>IF(ISBLANK('Prediction Log'!$N577), "",IF('Prediction Log'!$D577&gt;0, 'Prediction Log'!$P577-'Prediction Log'!$D577, IF('Prediction Log'!$D577&lt;0, -'Prediction Log'!$P577+'Prediction Log'!$D577, "NA")))</f>
        <v/>
      </c>
      <c r="AC577" s="53" t="str">
        <f>IF(ISBLANK('Prediction Log'!$N577), "",ABS('Prediction Log'!$AB577))</f>
        <v/>
      </c>
      <c r="AD577" s="54" t="str">
        <f>IF(ISBLANK('Prediction Log'!$N577), "",IF('Prediction Log'!$E577&gt;0, 'Prediction Log'!$P577-'Prediction Log'!$E577, IF('Prediction Log'!$E577&lt;0, -'Prediction Log'!$P577+'Prediction Log'!$E577, "NA")))</f>
        <v/>
      </c>
      <c r="AE577" s="54" t="str">
        <f>IF(ISBLANK('Prediction Log'!$N577), "",ABS('Prediction Log'!$AD577))</f>
        <v/>
      </c>
    </row>
    <row r="578" spans="1:31" x14ac:dyDescent="0.45">
      <c r="A578" s="43" t="str">
        <f>IF(ISBLANK(Games!$B578), "",Games!A578)</f>
        <v/>
      </c>
      <c r="B578" s="43" t="str">
        <f>IF(ISBLANK(Games!$B578), "",Games!B578)</f>
        <v/>
      </c>
      <c r="C578" s="43" t="str">
        <f>IF(ISBLANK(Games!$B578), "",Games!C578)</f>
        <v/>
      </c>
      <c r="D578" s="44" t="str">
        <f>IF(ISBLANK(Games!$B578), "",Games!D578)</f>
        <v/>
      </c>
      <c r="E578" s="44" t="str">
        <f>IF(ISBLANK(Games!$B578), "",Games!E578)</f>
        <v/>
      </c>
      <c r="F578" s="45">
        <f>'Calc - Win Probability'!N578</f>
        <v>0</v>
      </c>
      <c r="G578" s="23" t="str">
        <f>Games!H578</f>
        <v/>
      </c>
      <c r="H578" s="46" t="str">
        <f>IF(ISBLANK(Games!B578), "", IF('Prediction Log'!$D578&lt;0, 'Prediction Log'!$B578, 'Prediction Log'!$C578))</f>
        <v/>
      </c>
      <c r="I578" s="47" t="str">
        <f>IF(ISBLANK(Games!$B578), "",Games!F578)</f>
        <v/>
      </c>
      <c r="J578" s="47" t="str">
        <f>IF('Prediction Log'!$F578&gt;0.5, 'Prediction Log'!$B578, IF('Prediction Log'!$F578&lt;0.5, 'Prediction Log'!$C578, "PICK"))</f>
        <v/>
      </c>
      <c r="K578" s="48" t="str">
        <f>IF(ISBLANK(Games!B578), "",IF('Prediction Log'!$J578='Prediction Log'!$B578, 'Prediction Log'!$F578, 1-'Prediction Log'!$F578))</f>
        <v/>
      </c>
      <c r="L578" s="49" t="str">
        <f>IF(ISBLANK(Games!$B578), "",Games!I578)</f>
        <v/>
      </c>
      <c r="M578" s="60" t="str">
        <f>IF(ISBLANK(Table3[[#This Row],[Home Final]]), "",IF(Table3[[#This Row],[Home Final]]&gt;Table3[[#This Row],[Away Final]],Table3[[#This Row],[Home]],Table3[[#This Row],[Away]]))</f>
        <v/>
      </c>
      <c r="N578" s="50"/>
      <c r="O578" s="50"/>
      <c r="P578" s="21" t="str">
        <f>IF(ISBLANK('Prediction Log'!$N578), "",'Prediction Log'!$O578-'Prediction Log'!$N578)</f>
        <v/>
      </c>
      <c r="Q578" s="51" t="str">
        <f>IF(ISBLANK('Prediction Log'!$N578), "",IF('Prediction Log'!$M578&lt;&gt;'Prediction Log'!$H578, "Y", IF(AND('Prediction Log'!$M578='Prediction Log'!$H578, ABS((-1*'Prediction Log'!$P578))&gt;ABS('Prediction Log'!$D578)), "Y", IF('Prediction Log'!$D578='Prediction Log'!$P578, "PUSH", "N"))))</f>
        <v/>
      </c>
      <c r="R578" s="52" t="str">
        <f>IF(ISBLANK('Prediction Log'!$N578), "",IF('Prediction Log'!$P578&lt;'Prediction Log'!$D578, "Y", IF('Prediction Log'!$P578='Prediction Log'!$D578, "PUSH", "N")))</f>
        <v/>
      </c>
      <c r="S578" s="52" t="str">
        <f>IF(ISBLANK('Prediction Log'!$N578), "",IF('Prediction Log'!$P578&lt;'Prediction Log'!$E578, "Y", IF('Prediction Log'!$P578='Prediction Log'!$E578, "PUSH", "N")))</f>
        <v/>
      </c>
      <c r="T578" s="53" t="str">
        <f>IF(ISBLANK('Prediction Log'!$N578),"",IF('Prediction Log'!$M578='Prediction Log'!$H578, "Y", "N"))</f>
        <v/>
      </c>
      <c r="U578" s="53" t="str">
        <f>Table3[[#This Row],[Home Team Covered Market]]</f>
        <v/>
      </c>
      <c r="V578" s="53" t="str">
        <f>IF(ISBLANK('Prediction Log'!$N578), "",IF(AND('Prediction Log'!$T578="Y", 'Prediction Log'!$U578="Y"), "Y", "N"))</f>
        <v/>
      </c>
      <c r="W578" s="54" t="str">
        <f>IF(ISBLANK('Prediction Log'!$N578),"",IF('Prediction Log'!$M578='Prediction Log'!$I578, "Y", "N"))</f>
        <v/>
      </c>
      <c r="X578" s="54" t="str">
        <f>IF(ISBLANK('Prediction Log'!$N578), "", IF(Table3[[#This Row],[Home Team Covered Market]]=Games!H578, "Y", "N"))</f>
        <v/>
      </c>
      <c r="Y578" s="55" t="str">
        <f>IF(ISBLANK('Prediction Log'!$N578), "",IF('Prediction Log'!$J578='Prediction Log'!$M578, "Y", "N"))</f>
        <v/>
      </c>
      <c r="Z578" s="54" t="str">
        <f>IF(ISBLANK('Prediction Log'!$N578), "",IF('Prediction Log'!$I578&lt;&gt;'Prediction Log'!$M578, "N",IF(AND('Prediction Log'!$E578&gt;0, 'Prediction Log'!$P578&gt;'Prediction Log'!$E578, 'Prediction Log'!$I578='Prediction Log'!$C578), "Y", IF(AND('Prediction Log'!$E578&lt;0, 'Prediction Log'!$P578&lt;'Prediction Log'!$E578,'Prediction Log'!$I578='Prediction Log'!$B578 ), "Y", IF('Prediction Log'!$P578='Prediction Log'!$E578, "PUSH", "N")))))</f>
        <v/>
      </c>
      <c r="AA578" s="54" t="str">
        <f>IF(ISBLANK('Prediction Log'!$N578), "",IF(AND('Prediction Log'!$W578="Y", 'Prediction Log'!$X578="Y"), "Y", "N"))</f>
        <v/>
      </c>
      <c r="AB578" s="53" t="str">
        <f>IF(ISBLANK('Prediction Log'!$N578), "",IF('Prediction Log'!$D578&gt;0, 'Prediction Log'!$P578-'Prediction Log'!$D578, IF('Prediction Log'!$D578&lt;0, -'Prediction Log'!$P578+'Prediction Log'!$D578, "NA")))</f>
        <v/>
      </c>
      <c r="AC578" s="53" t="str">
        <f>IF(ISBLANK('Prediction Log'!$N578), "",ABS('Prediction Log'!$AB578))</f>
        <v/>
      </c>
      <c r="AD578" s="54" t="str">
        <f>IF(ISBLANK('Prediction Log'!$N578), "",IF('Prediction Log'!$E578&gt;0, 'Prediction Log'!$P578-'Prediction Log'!$E578, IF('Prediction Log'!$E578&lt;0, -'Prediction Log'!$P578+'Prediction Log'!$E578, "NA")))</f>
        <v/>
      </c>
      <c r="AE578" s="54" t="str">
        <f>IF(ISBLANK('Prediction Log'!$N578), "",ABS('Prediction Log'!$AD578))</f>
        <v/>
      </c>
    </row>
    <row r="579" spans="1:31" x14ac:dyDescent="0.45">
      <c r="A579" s="56" t="str">
        <f>IF(ISBLANK(Games!$B579), "",Games!A579)</f>
        <v/>
      </c>
      <c r="B579" s="56" t="str">
        <f>IF(ISBLANK(Games!$B579), "",Games!B579)</f>
        <v/>
      </c>
      <c r="C579" s="56" t="str">
        <f>IF(ISBLANK(Games!$B579), "",Games!C579)</f>
        <v/>
      </c>
      <c r="D579" s="57" t="str">
        <f>IF(ISBLANK(Games!$B579), "",Games!D579)</f>
        <v/>
      </c>
      <c r="E579" s="57" t="str">
        <f>IF(ISBLANK(Games!$B579), "",Games!E579)</f>
        <v/>
      </c>
      <c r="F579" s="45">
        <f>'Calc - Win Probability'!N579</f>
        <v>0</v>
      </c>
      <c r="G579" s="23" t="str">
        <f>Games!H579</f>
        <v/>
      </c>
      <c r="H579" s="46" t="str">
        <f>IF(ISBLANK(Games!B579), "", IF('Prediction Log'!$D579&lt;0, 'Prediction Log'!$B579, 'Prediction Log'!$C579))</f>
        <v/>
      </c>
      <c r="I579" s="47" t="str">
        <f>IF(ISBLANK(Games!$B579), "",Games!F579)</f>
        <v/>
      </c>
      <c r="J579" s="47" t="str">
        <f>IF('Prediction Log'!$F579&gt;0.5, 'Prediction Log'!$B579, IF('Prediction Log'!$F579&lt;0.5, 'Prediction Log'!$C579, "PICK"))</f>
        <v/>
      </c>
      <c r="K579" s="48" t="str">
        <f>IF(ISBLANK(Games!B579), "",IF('Prediction Log'!$J579='Prediction Log'!$B579, 'Prediction Log'!$F579, 1-'Prediction Log'!$F579))</f>
        <v/>
      </c>
      <c r="L579" s="49" t="str">
        <f>IF(ISBLANK(Games!$B579), "",Games!I579)</f>
        <v/>
      </c>
      <c r="M579" s="60" t="str">
        <f>IF(ISBLANK(Table3[[#This Row],[Home Final]]), "",IF(Table3[[#This Row],[Home Final]]&gt;Table3[[#This Row],[Away Final]],Table3[[#This Row],[Home]],Table3[[#This Row],[Away]]))</f>
        <v/>
      </c>
      <c r="N579" s="50"/>
      <c r="O579" s="50"/>
      <c r="P579" s="21" t="str">
        <f>IF(ISBLANK('Prediction Log'!$N579), "",'Prediction Log'!$O579-'Prediction Log'!$N579)</f>
        <v/>
      </c>
      <c r="Q579" s="51" t="str">
        <f>IF(ISBLANK('Prediction Log'!$N579), "",IF('Prediction Log'!$M579&lt;&gt;'Prediction Log'!$H579, "Y", IF(AND('Prediction Log'!$M579='Prediction Log'!$H579, ABS((-1*'Prediction Log'!$P579))&gt;ABS('Prediction Log'!$D579)), "Y", IF('Prediction Log'!$D579='Prediction Log'!$P579, "PUSH", "N"))))</f>
        <v/>
      </c>
      <c r="R579" s="52" t="str">
        <f>IF(ISBLANK('Prediction Log'!$N579), "",IF('Prediction Log'!$P579&lt;'Prediction Log'!$D579, "Y", IF('Prediction Log'!$P579='Prediction Log'!$D579, "PUSH", "N")))</f>
        <v/>
      </c>
      <c r="S579" s="52" t="str">
        <f>IF(ISBLANK('Prediction Log'!$N579), "",IF('Prediction Log'!$P579&lt;'Prediction Log'!$E579, "Y", IF('Prediction Log'!$P579='Prediction Log'!$E579, "PUSH", "N")))</f>
        <v/>
      </c>
      <c r="T579" s="53" t="str">
        <f>IF(ISBLANK('Prediction Log'!$N579),"",IF('Prediction Log'!$M579='Prediction Log'!$H579, "Y", "N"))</f>
        <v/>
      </c>
      <c r="U579" s="53" t="str">
        <f>Table3[[#This Row],[Home Team Covered Market]]</f>
        <v/>
      </c>
      <c r="V579" s="53" t="str">
        <f>IF(ISBLANK('Prediction Log'!$N579), "",IF(AND('Prediction Log'!$T579="Y", 'Prediction Log'!$U579="Y"), "Y", "N"))</f>
        <v/>
      </c>
      <c r="W579" s="54" t="str">
        <f>IF(ISBLANK('Prediction Log'!$N579),"",IF('Prediction Log'!$M579='Prediction Log'!$I579, "Y", "N"))</f>
        <v/>
      </c>
      <c r="X579" s="54" t="str">
        <f>IF(ISBLANK('Prediction Log'!$N579), "", IF(Table3[[#This Row],[Home Team Covered Market]]=Games!H579, "Y", "N"))</f>
        <v/>
      </c>
      <c r="Y579" s="55" t="str">
        <f>IF(ISBLANK('Prediction Log'!$N579), "",IF('Prediction Log'!$J579='Prediction Log'!$M579, "Y", "N"))</f>
        <v/>
      </c>
      <c r="Z579" s="54" t="str">
        <f>IF(ISBLANK('Prediction Log'!$N579), "",IF('Prediction Log'!$I579&lt;&gt;'Prediction Log'!$M579, "N",IF(AND('Prediction Log'!$E579&gt;0, 'Prediction Log'!$P579&gt;'Prediction Log'!$E579, 'Prediction Log'!$I579='Prediction Log'!$C579), "Y", IF(AND('Prediction Log'!$E579&lt;0, 'Prediction Log'!$P579&lt;'Prediction Log'!$E579,'Prediction Log'!$I579='Prediction Log'!$B579 ), "Y", IF('Prediction Log'!$P579='Prediction Log'!$E579, "PUSH", "N")))))</f>
        <v/>
      </c>
      <c r="AA579" s="54" t="str">
        <f>IF(ISBLANK('Prediction Log'!$N579), "",IF(AND('Prediction Log'!$W579="Y", 'Prediction Log'!$X579="Y"), "Y", "N"))</f>
        <v/>
      </c>
      <c r="AB579" s="53" t="str">
        <f>IF(ISBLANK('Prediction Log'!$N579), "",IF('Prediction Log'!$D579&gt;0, 'Prediction Log'!$P579-'Prediction Log'!$D579, IF('Prediction Log'!$D579&lt;0, -'Prediction Log'!$P579+'Prediction Log'!$D579, "NA")))</f>
        <v/>
      </c>
      <c r="AC579" s="53" t="str">
        <f>IF(ISBLANK('Prediction Log'!$N579), "",ABS('Prediction Log'!$AB579))</f>
        <v/>
      </c>
      <c r="AD579" s="54" t="str">
        <f>IF(ISBLANK('Prediction Log'!$N579), "",IF('Prediction Log'!$E579&gt;0, 'Prediction Log'!$P579-'Prediction Log'!$E579, IF('Prediction Log'!$E579&lt;0, -'Prediction Log'!$P579+'Prediction Log'!$E579, "NA")))</f>
        <v/>
      </c>
      <c r="AE579" s="54" t="str">
        <f>IF(ISBLANK('Prediction Log'!$N579), "",ABS('Prediction Log'!$AD579))</f>
        <v/>
      </c>
    </row>
    <row r="580" spans="1:31" x14ac:dyDescent="0.45">
      <c r="A580" s="43" t="str">
        <f>IF(ISBLANK(Games!$B580), "",Games!A580)</f>
        <v/>
      </c>
      <c r="B580" s="43" t="str">
        <f>IF(ISBLANK(Games!$B580), "",Games!B580)</f>
        <v/>
      </c>
      <c r="C580" s="43" t="str">
        <f>IF(ISBLANK(Games!$B580), "",Games!C580)</f>
        <v/>
      </c>
      <c r="D580" s="44" t="str">
        <f>IF(ISBLANK(Games!$B580), "",Games!D580)</f>
        <v/>
      </c>
      <c r="E580" s="44" t="str">
        <f>IF(ISBLANK(Games!$B580), "",Games!E580)</f>
        <v/>
      </c>
      <c r="F580" s="45">
        <f>'Calc - Win Probability'!N580</f>
        <v>0</v>
      </c>
      <c r="G580" s="23" t="str">
        <f>Games!H580</f>
        <v/>
      </c>
      <c r="H580" s="46" t="str">
        <f>IF(ISBLANK(Games!B580), "", IF('Prediction Log'!$D580&lt;0, 'Prediction Log'!$B580, 'Prediction Log'!$C580))</f>
        <v/>
      </c>
      <c r="I580" s="47" t="str">
        <f>IF(ISBLANK(Games!$B580), "",Games!F580)</f>
        <v/>
      </c>
      <c r="J580" s="47" t="str">
        <f>IF('Prediction Log'!$F580&gt;0.5, 'Prediction Log'!$B580, IF('Prediction Log'!$F580&lt;0.5, 'Prediction Log'!$C580, "PICK"))</f>
        <v/>
      </c>
      <c r="K580" s="48" t="str">
        <f>IF(ISBLANK(Games!B580), "",IF('Prediction Log'!$J580='Prediction Log'!$B580, 'Prediction Log'!$F580, 1-'Prediction Log'!$F580))</f>
        <v/>
      </c>
      <c r="L580" s="49" t="str">
        <f>IF(ISBLANK(Games!$B580), "",Games!I580)</f>
        <v/>
      </c>
      <c r="M580" s="60" t="str">
        <f>IF(ISBLANK(Table3[[#This Row],[Home Final]]), "",IF(Table3[[#This Row],[Home Final]]&gt;Table3[[#This Row],[Away Final]],Table3[[#This Row],[Home]],Table3[[#This Row],[Away]]))</f>
        <v/>
      </c>
      <c r="N580" s="50"/>
      <c r="O580" s="50"/>
      <c r="P580" s="21" t="str">
        <f>IF(ISBLANK('Prediction Log'!$N580), "",'Prediction Log'!$O580-'Prediction Log'!$N580)</f>
        <v/>
      </c>
      <c r="Q580" s="51" t="str">
        <f>IF(ISBLANK('Prediction Log'!$N580), "",IF('Prediction Log'!$M580&lt;&gt;'Prediction Log'!$H580, "Y", IF(AND('Prediction Log'!$M580='Prediction Log'!$H580, ABS((-1*'Prediction Log'!$P580))&gt;ABS('Prediction Log'!$D580)), "Y", IF('Prediction Log'!$D580='Prediction Log'!$P580, "PUSH", "N"))))</f>
        <v/>
      </c>
      <c r="R580" s="52" t="str">
        <f>IF(ISBLANK('Prediction Log'!$N580), "",IF('Prediction Log'!$P580&lt;'Prediction Log'!$D580, "Y", IF('Prediction Log'!$P580='Prediction Log'!$D580, "PUSH", "N")))</f>
        <v/>
      </c>
      <c r="S580" s="52" t="str">
        <f>IF(ISBLANK('Prediction Log'!$N580), "",IF('Prediction Log'!$P580&lt;'Prediction Log'!$E580, "Y", IF('Prediction Log'!$P580='Prediction Log'!$E580, "PUSH", "N")))</f>
        <v/>
      </c>
      <c r="T580" s="53" t="str">
        <f>IF(ISBLANK('Prediction Log'!$N580),"",IF('Prediction Log'!$M580='Prediction Log'!$H580, "Y", "N"))</f>
        <v/>
      </c>
      <c r="U580" s="53" t="str">
        <f>Table3[[#This Row],[Home Team Covered Market]]</f>
        <v/>
      </c>
      <c r="V580" s="53" t="str">
        <f>IF(ISBLANK('Prediction Log'!$N580), "",IF(AND('Prediction Log'!$T580="Y", 'Prediction Log'!$U580="Y"), "Y", "N"))</f>
        <v/>
      </c>
      <c r="W580" s="54" t="str">
        <f>IF(ISBLANK('Prediction Log'!$N580),"",IF('Prediction Log'!$M580='Prediction Log'!$I580, "Y", "N"))</f>
        <v/>
      </c>
      <c r="X580" s="54" t="str">
        <f>IF(ISBLANK('Prediction Log'!$N580), "", IF(Table3[[#This Row],[Home Team Covered Market]]=Games!H580, "Y", "N"))</f>
        <v/>
      </c>
      <c r="Y580" s="55" t="str">
        <f>IF(ISBLANK('Prediction Log'!$N580), "",IF('Prediction Log'!$J580='Prediction Log'!$M580, "Y", "N"))</f>
        <v/>
      </c>
      <c r="Z580" s="54" t="str">
        <f>IF(ISBLANK('Prediction Log'!$N580), "",IF('Prediction Log'!$I580&lt;&gt;'Prediction Log'!$M580, "N",IF(AND('Prediction Log'!$E580&gt;0, 'Prediction Log'!$P580&gt;'Prediction Log'!$E580, 'Prediction Log'!$I580='Prediction Log'!$C580), "Y", IF(AND('Prediction Log'!$E580&lt;0, 'Prediction Log'!$P580&lt;'Prediction Log'!$E580,'Prediction Log'!$I580='Prediction Log'!$B580 ), "Y", IF('Prediction Log'!$P580='Prediction Log'!$E580, "PUSH", "N")))))</f>
        <v/>
      </c>
      <c r="AA580" s="54" t="str">
        <f>IF(ISBLANK('Prediction Log'!$N580), "",IF(AND('Prediction Log'!$W580="Y", 'Prediction Log'!$X580="Y"), "Y", "N"))</f>
        <v/>
      </c>
      <c r="AB580" s="53" t="str">
        <f>IF(ISBLANK('Prediction Log'!$N580), "",IF('Prediction Log'!$D580&gt;0, 'Prediction Log'!$P580-'Prediction Log'!$D580, IF('Prediction Log'!$D580&lt;0, -'Prediction Log'!$P580+'Prediction Log'!$D580, "NA")))</f>
        <v/>
      </c>
      <c r="AC580" s="53" t="str">
        <f>IF(ISBLANK('Prediction Log'!$N580), "",ABS('Prediction Log'!$AB580))</f>
        <v/>
      </c>
      <c r="AD580" s="54" t="str">
        <f>IF(ISBLANK('Prediction Log'!$N580), "",IF('Prediction Log'!$E580&gt;0, 'Prediction Log'!$P580-'Prediction Log'!$E580, IF('Prediction Log'!$E580&lt;0, -'Prediction Log'!$P580+'Prediction Log'!$E580, "NA")))</f>
        <v/>
      </c>
      <c r="AE580" s="54" t="str">
        <f>IF(ISBLANK('Prediction Log'!$N580), "",ABS('Prediction Log'!$AD580))</f>
        <v/>
      </c>
    </row>
    <row r="581" spans="1:31" x14ac:dyDescent="0.45">
      <c r="A581" s="56" t="str">
        <f>IF(ISBLANK(Games!$B581), "",Games!A581)</f>
        <v/>
      </c>
      <c r="B581" s="56" t="str">
        <f>IF(ISBLANK(Games!$B581), "",Games!B581)</f>
        <v/>
      </c>
      <c r="C581" s="56" t="str">
        <f>IF(ISBLANK(Games!$B581), "",Games!C581)</f>
        <v/>
      </c>
      <c r="D581" s="57" t="str">
        <f>IF(ISBLANK(Games!$B581), "",Games!D581)</f>
        <v/>
      </c>
      <c r="E581" s="57" t="str">
        <f>IF(ISBLANK(Games!$B581), "",Games!E581)</f>
        <v/>
      </c>
      <c r="F581" s="45">
        <f>'Calc - Win Probability'!N581</f>
        <v>0</v>
      </c>
      <c r="G581" s="23" t="str">
        <f>Games!H581</f>
        <v/>
      </c>
      <c r="H581" s="46" t="str">
        <f>IF(ISBLANK(Games!B581), "", IF('Prediction Log'!$D581&lt;0, 'Prediction Log'!$B581, 'Prediction Log'!$C581))</f>
        <v/>
      </c>
      <c r="I581" s="47" t="str">
        <f>IF(ISBLANK(Games!$B581), "",Games!F581)</f>
        <v/>
      </c>
      <c r="J581" s="47" t="str">
        <f>IF('Prediction Log'!$F581&gt;0.5, 'Prediction Log'!$B581, IF('Prediction Log'!$F581&lt;0.5, 'Prediction Log'!$C581, "PICK"))</f>
        <v/>
      </c>
      <c r="K581" s="48" t="str">
        <f>IF(ISBLANK(Games!B581), "",IF('Prediction Log'!$J581='Prediction Log'!$B581, 'Prediction Log'!$F581, 1-'Prediction Log'!$F581))</f>
        <v/>
      </c>
      <c r="L581" s="49" t="str">
        <f>IF(ISBLANK(Games!$B581), "",Games!I581)</f>
        <v/>
      </c>
      <c r="M581" s="60" t="str">
        <f>IF(ISBLANK(Table3[[#This Row],[Home Final]]), "",IF(Table3[[#This Row],[Home Final]]&gt;Table3[[#This Row],[Away Final]],Table3[[#This Row],[Home]],Table3[[#This Row],[Away]]))</f>
        <v/>
      </c>
      <c r="N581" s="50"/>
      <c r="O581" s="50"/>
      <c r="P581" s="21" t="str">
        <f>IF(ISBLANK('Prediction Log'!$N581), "",'Prediction Log'!$O581-'Prediction Log'!$N581)</f>
        <v/>
      </c>
      <c r="Q581" s="51" t="str">
        <f>IF(ISBLANK('Prediction Log'!$N581), "",IF('Prediction Log'!$M581&lt;&gt;'Prediction Log'!$H581, "Y", IF(AND('Prediction Log'!$M581='Prediction Log'!$H581, ABS((-1*'Prediction Log'!$P581))&gt;ABS('Prediction Log'!$D581)), "Y", IF('Prediction Log'!$D581='Prediction Log'!$P581, "PUSH", "N"))))</f>
        <v/>
      </c>
      <c r="R581" s="52" t="str">
        <f>IF(ISBLANK('Prediction Log'!$N581), "",IF('Prediction Log'!$P581&lt;'Prediction Log'!$D581, "Y", IF('Prediction Log'!$P581='Prediction Log'!$D581, "PUSH", "N")))</f>
        <v/>
      </c>
      <c r="S581" s="52" t="str">
        <f>IF(ISBLANK('Prediction Log'!$N581), "",IF('Prediction Log'!$P581&lt;'Prediction Log'!$E581, "Y", IF('Prediction Log'!$P581='Prediction Log'!$E581, "PUSH", "N")))</f>
        <v/>
      </c>
      <c r="T581" s="53" t="str">
        <f>IF(ISBLANK('Prediction Log'!$N581),"",IF('Prediction Log'!$M581='Prediction Log'!$H581, "Y", "N"))</f>
        <v/>
      </c>
      <c r="U581" s="53" t="str">
        <f>Table3[[#This Row],[Home Team Covered Market]]</f>
        <v/>
      </c>
      <c r="V581" s="53" t="str">
        <f>IF(ISBLANK('Prediction Log'!$N581), "",IF(AND('Prediction Log'!$T581="Y", 'Prediction Log'!$U581="Y"), "Y", "N"))</f>
        <v/>
      </c>
      <c r="W581" s="54" t="str">
        <f>IF(ISBLANK('Prediction Log'!$N581),"",IF('Prediction Log'!$M581='Prediction Log'!$I581, "Y", "N"))</f>
        <v/>
      </c>
      <c r="X581" s="54" t="str">
        <f>IF(ISBLANK('Prediction Log'!$N581), "", IF(Table3[[#This Row],[Home Team Covered Market]]=Games!H581, "Y", "N"))</f>
        <v/>
      </c>
      <c r="Y581" s="55" t="str">
        <f>IF(ISBLANK('Prediction Log'!$N581), "",IF('Prediction Log'!$J581='Prediction Log'!$M581, "Y", "N"))</f>
        <v/>
      </c>
      <c r="Z581" s="54" t="str">
        <f>IF(ISBLANK('Prediction Log'!$N581), "",IF('Prediction Log'!$I581&lt;&gt;'Prediction Log'!$M581, "N",IF(AND('Prediction Log'!$E581&gt;0, 'Prediction Log'!$P581&gt;'Prediction Log'!$E581, 'Prediction Log'!$I581='Prediction Log'!$C581), "Y", IF(AND('Prediction Log'!$E581&lt;0, 'Prediction Log'!$P581&lt;'Prediction Log'!$E581,'Prediction Log'!$I581='Prediction Log'!$B581 ), "Y", IF('Prediction Log'!$P581='Prediction Log'!$E581, "PUSH", "N")))))</f>
        <v/>
      </c>
      <c r="AA581" s="54" t="str">
        <f>IF(ISBLANK('Prediction Log'!$N581), "",IF(AND('Prediction Log'!$W581="Y", 'Prediction Log'!$X581="Y"), "Y", "N"))</f>
        <v/>
      </c>
      <c r="AB581" s="53" t="str">
        <f>IF(ISBLANK('Prediction Log'!$N581), "",IF('Prediction Log'!$D581&gt;0, 'Prediction Log'!$P581-'Prediction Log'!$D581, IF('Prediction Log'!$D581&lt;0, -'Prediction Log'!$P581+'Prediction Log'!$D581, "NA")))</f>
        <v/>
      </c>
      <c r="AC581" s="53" t="str">
        <f>IF(ISBLANK('Prediction Log'!$N581), "",ABS('Prediction Log'!$AB581))</f>
        <v/>
      </c>
      <c r="AD581" s="54" t="str">
        <f>IF(ISBLANK('Prediction Log'!$N581), "",IF('Prediction Log'!$E581&gt;0, 'Prediction Log'!$P581-'Prediction Log'!$E581, IF('Prediction Log'!$E581&lt;0, -'Prediction Log'!$P581+'Prediction Log'!$E581, "NA")))</f>
        <v/>
      </c>
      <c r="AE581" s="54" t="str">
        <f>IF(ISBLANK('Prediction Log'!$N581), "",ABS('Prediction Log'!$AD581))</f>
        <v/>
      </c>
    </row>
    <row r="582" spans="1:31" x14ac:dyDescent="0.45">
      <c r="A582" s="43" t="str">
        <f>IF(ISBLANK(Games!$B582), "",Games!A582)</f>
        <v/>
      </c>
      <c r="B582" s="43" t="str">
        <f>IF(ISBLANK(Games!$B582), "",Games!B582)</f>
        <v/>
      </c>
      <c r="C582" s="43" t="str">
        <f>IF(ISBLANK(Games!$B582), "",Games!C582)</f>
        <v/>
      </c>
      <c r="D582" s="44" t="str">
        <f>IF(ISBLANK(Games!$B582), "",Games!D582)</f>
        <v/>
      </c>
      <c r="E582" s="44" t="str">
        <f>IF(ISBLANK(Games!$B582), "",Games!E582)</f>
        <v/>
      </c>
      <c r="F582" s="45">
        <f>'Calc - Win Probability'!N582</f>
        <v>0</v>
      </c>
      <c r="G582" s="23" t="str">
        <f>Games!H582</f>
        <v/>
      </c>
      <c r="H582" s="46" t="str">
        <f>IF(ISBLANK(Games!B582), "", IF('Prediction Log'!$D582&lt;0, 'Prediction Log'!$B582, 'Prediction Log'!$C582))</f>
        <v/>
      </c>
      <c r="I582" s="47" t="str">
        <f>IF(ISBLANK(Games!$B582), "",Games!F582)</f>
        <v/>
      </c>
      <c r="J582" s="47" t="str">
        <f>IF('Prediction Log'!$F582&gt;0.5, 'Prediction Log'!$B582, IF('Prediction Log'!$F582&lt;0.5, 'Prediction Log'!$C582, "PICK"))</f>
        <v/>
      </c>
      <c r="K582" s="48" t="str">
        <f>IF(ISBLANK(Games!B582), "",IF('Prediction Log'!$J582='Prediction Log'!$B582, 'Prediction Log'!$F582, 1-'Prediction Log'!$F582))</f>
        <v/>
      </c>
      <c r="L582" s="49" t="str">
        <f>IF(ISBLANK(Games!$B582), "",Games!I582)</f>
        <v/>
      </c>
      <c r="M582" s="60" t="str">
        <f>IF(ISBLANK(Table3[[#This Row],[Home Final]]), "",IF(Table3[[#This Row],[Home Final]]&gt;Table3[[#This Row],[Away Final]],Table3[[#This Row],[Home]],Table3[[#This Row],[Away]]))</f>
        <v/>
      </c>
      <c r="N582" s="50"/>
      <c r="O582" s="50"/>
      <c r="P582" s="21" t="str">
        <f>IF(ISBLANK('Prediction Log'!$N582), "",'Prediction Log'!$O582-'Prediction Log'!$N582)</f>
        <v/>
      </c>
      <c r="Q582" s="51" t="str">
        <f>IF(ISBLANK('Prediction Log'!$N582), "",IF('Prediction Log'!$M582&lt;&gt;'Prediction Log'!$H582, "Y", IF(AND('Prediction Log'!$M582='Prediction Log'!$H582, ABS((-1*'Prediction Log'!$P582))&gt;ABS('Prediction Log'!$D582)), "Y", IF('Prediction Log'!$D582='Prediction Log'!$P582, "PUSH", "N"))))</f>
        <v/>
      </c>
      <c r="R582" s="52" t="str">
        <f>IF(ISBLANK('Prediction Log'!$N582), "",IF('Prediction Log'!$P582&lt;'Prediction Log'!$D582, "Y", IF('Prediction Log'!$P582='Prediction Log'!$D582, "PUSH", "N")))</f>
        <v/>
      </c>
      <c r="S582" s="52" t="str">
        <f>IF(ISBLANK('Prediction Log'!$N582), "",IF('Prediction Log'!$P582&lt;'Prediction Log'!$E582, "Y", IF('Prediction Log'!$P582='Prediction Log'!$E582, "PUSH", "N")))</f>
        <v/>
      </c>
      <c r="T582" s="53" t="str">
        <f>IF(ISBLANK('Prediction Log'!$N582),"",IF('Prediction Log'!$M582='Prediction Log'!$H582, "Y", "N"))</f>
        <v/>
      </c>
      <c r="U582" s="53" t="str">
        <f>Table3[[#This Row],[Home Team Covered Market]]</f>
        <v/>
      </c>
      <c r="V582" s="53" t="str">
        <f>IF(ISBLANK('Prediction Log'!$N582), "",IF(AND('Prediction Log'!$T582="Y", 'Prediction Log'!$U582="Y"), "Y", "N"))</f>
        <v/>
      </c>
      <c r="W582" s="54" t="str">
        <f>IF(ISBLANK('Prediction Log'!$N582),"",IF('Prediction Log'!$M582='Prediction Log'!$I582, "Y", "N"))</f>
        <v/>
      </c>
      <c r="X582" s="54" t="str">
        <f>IF(ISBLANK('Prediction Log'!$N582), "", IF(Table3[[#This Row],[Home Team Covered Market]]=Games!H582, "Y", "N"))</f>
        <v/>
      </c>
      <c r="Y582" s="55" t="str">
        <f>IF(ISBLANK('Prediction Log'!$N582), "",IF('Prediction Log'!$J582='Prediction Log'!$M582, "Y", "N"))</f>
        <v/>
      </c>
      <c r="Z582" s="54" t="str">
        <f>IF(ISBLANK('Prediction Log'!$N582), "",IF('Prediction Log'!$I582&lt;&gt;'Prediction Log'!$M582, "N",IF(AND('Prediction Log'!$E582&gt;0, 'Prediction Log'!$P582&gt;'Prediction Log'!$E582, 'Prediction Log'!$I582='Prediction Log'!$C582), "Y", IF(AND('Prediction Log'!$E582&lt;0, 'Prediction Log'!$P582&lt;'Prediction Log'!$E582,'Prediction Log'!$I582='Prediction Log'!$B582 ), "Y", IF('Prediction Log'!$P582='Prediction Log'!$E582, "PUSH", "N")))))</f>
        <v/>
      </c>
      <c r="AA582" s="54" t="str">
        <f>IF(ISBLANK('Prediction Log'!$N582), "",IF(AND('Prediction Log'!$W582="Y", 'Prediction Log'!$X582="Y"), "Y", "N"))</f>
        <v/>
      </c>
      <c r="AB582" s="53" t="str">
        <f>IF(ISBLANK('Prediction Log'!$N582), "",IF('Prediction Log'!$D582&gt;0, 'Prediction Log'!$P582-'Prediction Log'!$D582, IF('Prediction Log'!$D582&lt;0, -'Prediction Log'!$P582+'Prediction Log'!$D582, "NA")))</f>
        <v/>
      </c>
      <c r="AC582" s="53" t="str">
        <f>IF(ISBLANK('Prediction Log'!$N582), "",ABS('Prediction Log'!$AB582))</f>
        <v/>
      </c>
      <c r="AD582" s="54" t="str">
        <f>IF(ISBLANK('Prediction Log'!$N582), "",IF('Prediction Log'!$E582&gt;0, 'Prediction Log'!$P582-'Prediction Log'!$E582, IF('Prediction Log'!$E582&lt;0, -'Prediction Log'!$P582+'Prediction Log'!$E582, "NA")))</f>
        <v/>
      </c>
      <c r="AE582" s="54" t="str">
        <f>IF(ISBLANK('Prediction Log'!$N582), "",ABS('Prediction Log'!$AD582))</f>
        <v/>
      </c>
    </row>
    <row r="583" spans="1:31" x14ac:dyDescent="0.45">
      <c r="A583" s="56" t="str">
        <f>IF(ISBLANK(Games!$B583), "",Games!A583)</f>
        <v/>
      </c>
      <c r="B583" s="56" t="str">
        <f>IF(ISBLANK(Games!$B583), "",Games!B583)</f>
        <v/>
      </c>
      <c r="C583" s="56" t="str">
        <f>IF(ISBLANK(Games!$B583), "",Games!C583)</f>
        <v/>
      </c>
      <c r="D583" s="57" t="str">
        <f>IF(ISBLANK(Games!$B583), "",Games!D583)</f>
        <v/>
      </c>
      <c r="E583" s="57" t="str">
        <f>IF(ISBLANK(Games!$B583), "",Games!E583)</f>
        <v/>
      </c>
      <c r="F583" s="45">
        <f>'Calc - Win Probability'!N583</f>
        <v>0</v>
      </c>
      <c r="G583" s="23" t="str">
        <f>Games!H583</f>
        <v/>
      </c>
      <c r="H583" s="46" t="str">
        <f>IF(ISBLANK(Games!B583), "", IF('Prediction Log'!$D583&lt;0, 'Prediction Log'!$B583, 'Prediction Log'!$C583))</f>
        <v/>
      </c>
      <c r="I583" s="47" t="str">
        <f>IF(ISBLANK(Games!$B583), "",Games!F583)</f>
        <v/>
      </c>
      <c r="J583" s="47" t="str">
        <f>IF('Prediction Log'!$F583&gt;0.5, 'Prediction Log'!$B583, IF('Prediction Log'!$F583&lt;0.5, 'Prediction Log'!$C583, "PICK"))</f>
        <v/>
      </c>
      <c r="K583" s="48" t="str">
        <f>IF(ISBLANK(Games!B583), "",IF('Prediction Log'!$J583='Prediction Log'!$B583, 'Prediction Log'!$F583, 1-'Prediction Log'!$F583))</f>
        <v/>
      </c>
      <c r="L583" s="49" t="str">
        <f>IF(ISBLANK(Games!$B583), "",Games!I583)</f>
        <v/>
      </c>
      <c r="M583" s="60" t="str">
        <f>IF(ISBLANK(Table3[[#This Row],[Home Final]]), "",IF(Table3[[#This Row],[Home Final]]&gt;Table3[[#This Row],[Away Final]],Table3[[#This Row],[Home]],Table3[[#This Row],[Away]]))</f>
        <v/>
      </c>
      <c r="N583" s="50"/>
      <c r="O583" s="50"/>
      <c r="P583" s="21" t="str">
        <f>IF(ISBLANK('Prediction Log'!$N583), "",'Prediction Log'!$O583-'Prediction Log'!$N583)</f>
        <v/>
      </c>
      <c r="Q583" s="51" t="str">
        <f>IF(ISBLANK('Prediction Log'!$N583), "",IF('Prediction Log'!$M583&lt;&gt;'Prediction Log'!$H583, "Y", IF(AND('Prediction Log'!$M583='Prediction Log'!$H583, ABS((-1*'Prediction Log'!$P583))&gt;ABS('Prediction Log'!$D583)), "Y", IF('Prediction Log'!$D583='Prediction Log'!$P583, "PUSH", "N"))))</f>
        <v/>
      </c>
      <c r="R583" s="52" t="str">
        <f>IF(ISBLANK('Prediction Log'!$N583), "",IF('Prediction Log'!$P583&lt;'Prediction Log'!$D583, "Y", IF('Prediction Log'!$P583='Prediction Log'!$D583, "PUSH", "N")))</f>
        <v/>
      </c>
      <c r="S583" s="52" t="str">
        <f>IF(ISBLANK('Prediction Log'!$N583), "",IF('Prediction Log'!$P583&lt;'Prediction Log'!$E583, "Y", IF('Prediction Log'!$P583='Prediction Log'!$E583, "PUSH", "N")))</f>
        <v/>
      </c>
      <c r="T583" s="53" t="str">
        <f>IF(ISBLANK('Prediction Log'!$N583),"",IF('Prediction Log'!$M583='Prediction Log'!$H583, "Y", "N"))</f>
        <v/>
      </c>
      <c r="U583" s="53" t="str">
        <f>Table3[[#This Row],[Home Team Covered Market]]</f>
        <v/>
      </c>
      <c r="V583" s="53" t="str">
        <f>IF(ISBLANK('Prediction Log'!$N583), "",IF(AND('Prediction Log'!$T583="Y", 'Prediction Log'!$U583="Y"), "Y", "N"))</f>
        <v/>
      </c>
      <c r="W583" s="54" t="str">
        <f>IF(ISBLANK('Prediction Log'!$N583),"",IF('Prediction Log'!$M583='Prediction Log'!$I583, "Y", "N"))</f>
        <v/>
      </c>
      <c r="X583" s="54" t="str">
        <f>IF(ISBLANK('Prediction Log'!$N583), "", IF(Table3[[#This Row],[Home Team Covered Market]]=Games!H583, "Y", "N"))</f>
        <v/>
      </c>
      <c r="Y583" s="55" t="str">
        <f>IF(ISBLANK('Prediction Log'!$N583), "",IF('Prediction Log'!$J583='Prediction Log'!$M583, "Y", "N"))</f>
        <v/>
      </c>
      <c r="Z583" s="54" t="str">
        <f>IF(ISBLANK('Prediction Log'!$N583), "",IF('Prediction Log'!$I583&lt;&gt;'Prediction Log'!$M583, "N",IF(AND('Prediction Log'!$E583&gt;0, 'Prediction Log'!$P583&gt;'Prediction Log'!$E583, 'Prediction Log'!$I583='Prediction Log'!$C583), "Y", IF(AND('Prediction Log'!$E583&lt;0, 'Prediction Log'!$P583&lt;'Prediction Log'!$E583,'Prediction Log'!$I583='Prediction Log'!$B583 ), "Y", IF('Prediction Log'!$P583='Prediction Log'!$E583, "PUSH", "N")))))</f>
        <v/>
      </c>
      <c r="AA583" s="54" t="str">
        <f>IF(ISBLANK('Prediction Log'!$N583), "",IF(AND('Prediction Log'!$W583="Y", 'Prediction Log'!$X583="Y"), "Y", "N"))</f>
        <v/>
      </c>
      <c r="AB583" s="53" t="str">
        <f>IF(ISBLANK('Prediction Log'!$N583), "",IF('Prediction Log'!$D583&gt;0, 'Prediction Log'!$P583-'Prediction Log'!$D583, IF('Prediction Log'!$D583&lt;0, -'Prediction Log'!$P583+'Prediction Log'!$D583, "NA")))</f>
        <v/>
      </c>
      <c r="AC583" s="53" t="str">
        <f>IF(ISBLANK('Prediction Log'!$N583), "",ABS('Prediction Log'!$AB583))</f>
        <v/>
      </c>
      <c r="AD583" s="54" t="str">
        <f>IF(ISBLANK('Prediction Log'!$N583), "",IF('Prediction Log'!$E583&gt;0, 'Prediction Log'!$P583-'Prediction Log'!$E583, IF('Prediction Log'!$E583&lt;0, -'Prediction Log'!$P583+'Prediction Log'!$E583, "NA")))</f>
        <v/>
      </c>
      <c r="AE583" s="54" t="str">
        <f>IF(ISBLANK('Prediction Log'!$N583), "",ABS('Prediction Log'!$AD583))</f>
        <v/>
      </c>
    </row>
    <row r="584" spans="1:31" x14ac:dyDescent="0.45">
      <c r="A584" s="43" t="str">
        <f>IF(ISBLANK(Games!$B584), "",Games!A584)</f>
        <v/>
      </c>
      <c r="B584" s="43" t="str">
        <f>IF(ISBLANK(Games!$B584), "",Games!B584)</f>
        <v/>
      </c>
      <c r="C584" s="43" t="str">
        <f>IF(ISBLANK(Games!$B584), "",Games!C584)</f>
        <v/>
      </c>
      <c r="D584" s="44" t="str">
        <f>IF(ISBLANK(Games!$B584), "",Games!D584)</f>
        <v/>
      </c>
      <c r="E584" s="44" t="str">
        <f>IF(ISBLANK(Games!$B584), "",Games!E584)</f>
        <v/>
      </c>
      <c r="F584" s="45">
        <f>'Calc - Win Probability'!N584</f>
        <v>0</v>
      </c>
      <c r="G584" s="23" t="str">
        <f>Games!H584</f>
        <v/>
      </c>
      <c r="H584" s="46" t="str">
        <f>IF(ISBLANK(Games!B584), "", IF('Prediction Log'!$D584&lt;0, 'Prediction Log'!$B584, 'Prediction Log'!$C584))</f>
        <v/>
      </c>
      <c r="I584" s="47" t="str">
        <f>IF(ISBLANK(Games!$B584), "",Games!F584)</f>
        <v/>
      </c>
      <c r="J584" s="47" t="str">
        <f>IF('Prediction Log'!$F584&gt;0.5, 'Prediction Log'!$B584, IF('Prediction Log'!$F584&lt;0.5, 'Prediction Log'!$C584, "PICK"))</f>
        <v/>
      </c>
      <c r="K584" s="48" t="str">
        <f>IF(ISBLANK(Games!B584), "",IF('Prediction Log'!$J584='Prediction Log'!$B584, 'Prediction Log'!$F584, 1-'Prediction Log'!$F584))</f>
        <v/>
      </c>
      <c r="L584" s="49" t="str">
        <f>IF(ISBLANK(Games!$B584), "",Games!I584)</f>
        <v/>
      </c>
      <c r="M584" s="60" t="str">
        <f>IF(ISBLANK(Table3[[#This Row],[Home Final]]), "",IF(Table3[[#This Row],[Home Final]]&gt;Table3[[#This Row],[Away Final]],Table3[[#This Row],[Home]],Table3[[#This Row],[Away]]))</f>
        <v/>
      </c>
      <c r="N584" s="50"/>
      <c r="O584" s="50"/>
      <c r="P584" s="21" t="str">
        <f>IF(ISBLANK('Prediction Log'!$N584), "",'Prediction Log'!$O584-'Prediction Log'!$N584)</f>
        <v/>
      </c>
      <c r="Q584" s="51" t="str">
        <f>IF(ISBLANK('Prediction Log'!$N584), "",IF('Prediction Log'!$M584&lt;&gt;'Prediction Log'!$H584, "Y", IF(AND('Prediction Log'!$M584='Prediction Log'!$H584, ABS((-1*'Prediction Log'!$P584))&gt;ABS('Prediction Log'!$D584)), "Y", IF('Prediction Log'!$D584='Prediction Log'!$P584, "PUSH", "N"))))</f>
        <v/>
      </c>
      <c r="R584" s="52" t="str">
        <f>IF(ISBLANK('Prediction Log'!$N584), "",IF('Prediction Log'!$P584&lt;'Prediction Log'!$D584, "Y", IF('Prediction Log'!$P584='Prediction Log'!$D584, "PUSH", "N")))</f>
        <v/>
      </c>
      <c r="S584" s="52" t="str">
        <f>IF(ISBLANK('Prediction Log'!$N584), "",IF('Prediction Log'!$P584&lt;'Prediction Log'!$E584, "Y", IF('Prediction Log'!$P584='Prediction Log'!$E584, "PUSH", "N")))</f>
        <v/>
      </c>
      <c r="T584" s="53" t="str">
        <f>IF(ISBLANK('Prediction Log'!$N584),"",IF('Prediction Log'!$M584='Prediction Log'!$H584, "Y", "N"))</f>
        <v/>
      </c>
      <c r="U584" s="53" t="str">
        <f>Table3[[#This Row],[Home Team Covered Market]]</f>
        <v/>
      </c>
      <c r="V584" s="53" t="str">
        <f>IF(ISBLANK('Prediction Log'!$N584), "",IF(AND('Prediction Log'!$T584="Y", 'Prediction Log'!$U584="Y"), "Y", "N"))</f>
        <v/>
      </c>
      <c r="W584" s="54" t="str">
        <f>IF(ISBLANK('Prediction Log'!$N584),"",IF('Prediction Log'!$M584='Prediction Log'!$I584, "Y", "N"))</f>
        <v/>
      </c>
      <c r="X584" s="54" t="str">
        <f>IF(ISBLANK('Prediction Log'!$N584), "", IF(Table3[[#This Row],[Home Team Covered Market]]=Games!H584, "Y", "N"))</f>
        <v/>
      </c>
      <c r="Y584" s="55" t="str">
        <f>IF(ISBLANK('Prediction Log'!$N584), "",IF('Prediction Log'!$J584='Prediction Log'!$M584, "Y", "N"))</f>
        <v/>
      </c>
      <c r="Z584" s="54" t="str">
        <f>IF(ISBLANK('Prediction Log'!$N584), "",IF('Prediction Log'!$I584&lt;&gt;'Prediction Log'!$M584, "N",IF(AND('Prediction Log'!$E584&gt;0, 'Prediction Log'!$P584&gt;'Prediction Log'!$E584, 'Prediction Log'!$I584='Prediction Log'!$C584), "Y", IF(AND('Prediction Log'!$E584&lt;0, 'Prediction Log'!$P584&lt;'Prediction Log'!$E584,'Prediction Log'!$I584='Prediction Log'!$B584 ), "Y", IF('Prediction Log'!$P584='Prediction Log'!$E584, "PUSH", "N")))))</f>
        <v/>
      </c>
      <c r="AA584" s="54" t="str">
        <f>IF(ISBLANK('Prediction Log'!$N584), "",IF(AND('Prediction Log'!$W584="Y", 'Prediction Log'!$X584="Y"), "Y", "N"))</f>
        <v/>
      </c>
      <c r="AB584" s="53" t="str">
        <f>IF(ISBLANK('Prediction Log'!$N584), "",IF('Prediction Log'!$D584&gt;0, 'Prediction Log'!$P584-'Prediction Log'!$D584, IF('Prediction Log'!$D584&lt;0, -'Prediction Log'!$P584+'Prediction Log'!$D584, "NA")))</f>
        <v/>
      </c>
      <c r="AC584" s="53" t="str">
        <f>IF(ISBLANK('Prediction Log'!$N584), "",ABS('Prediction Log'!$AB584))</f>
        <v/>
      </c>
      <c r="AD584" s="54" t="str">
        <f>IF(ISBLANK('Prediction Log'!$N584), "",IF('Prediction Log'!$E584&gt;0, 'Prediction Log'!$P584-'Prediction Log'!$E584, IF('Prediction Log'!$E584&lt;0, -'Prediction Log'!$P584+'Prediction Log'!$E584, "NA")))</f>
        <v/>
      </c>
      <c r="AE584" s="54" t="str">
        <f>IF(ISBLANK('Prediction Log'!$N584), "",ABS('Prediction Log'!$AD584))</f>
        <v/>
      </c>
    </row>
    <row r="585" spans="1:31" x14ac:dyDescent="0.45">
      <c r="A585" s="56" t="str">
        <f>IF(ISBLANK(Games!$B585), "",Games!A585)</f>
        <v/>
      </c>
      <c r="B585" s="56" t="str">
        <f>IF(ISBLANK(Games!$B585), "",Games!B585)</f>
        <v/>
      </c>
      <c r="C585" s="56" t="str">
        <f>IF(ISBLANK(Games!$B585), "",Games!C585)</f>
        <v/>
      </c>
      <c r="D585" s="57" t="str">
        <f>IF(ISBLANK(Games!$B585), "",Games!D585)</f>
        <v/>
      </c>
      <c r="E585" s="57" t="str">
        <f>IF(ISBLANK(Games!$B585), "",Games!E585)</f>
        <v/>
      </c>
      <c r="F585" s="45">
        <f>'Calc - Win Probability'!N585</f>
        <v>0</v>
      </c>
      <c r="G585" s="23" t="str">
        <f>Games!H585</f>
        <v/>
      </c>
      <c r="H585" s="46" t="str">
        <f>IF(ISBLANK(Games!B585), "", IF('Prediction Log'!$D585&lt;0, 'Prediction Log'!$B585, 'Prediction Log'!$C585))</f>
        <v/>
      </c>
      <c r="I585" s="47" t="str">
        <f>IF(ISBLANK(Games!$B585), "",Games!F585)</f>
        <v/>
      </c>
      <c r="J585" s="47" t="str">
        <f>IF('Prediction Log'!$F585&gt;0.5, 'Prediction Log'!$B585, IF('Prediction Log'!$F585&lt;0.5, 'Prediction Log'!$C585, "PICK"))</f>
        <v/>
      </c>
      <c r="K585" s="48" t="str">
        <f>IF(ISBLANK(Games!B585), "",IF('Prediction Log'!$J585='Prediction Log'!$B585, 'Prediction Log'!$F585, 1-'Prediction Log'!$F585))</f>
        <v/>
      </c>
      <c r="L585" s="49" t="str">
        <f>IF(ISBLANK(Games!$B585), "",Games!I585)</f>
        <v/>
      </c>
      <c r="M585" s="60" t="str">
        <f>IF(ISBLANK(Table3[[#This Row],[Home Final]]), "",IF(Table3[[#This Row],[Home Final]]&gt;Table3[[#This Row],[Away Final]],Table3[[#This Row],[Home]],Table3[[#This Row],[Away]]))</f>
        <v/>
      </c>
      <c r="N585" s="50"/>
      <c r="O585" s="50"/>
      <c r="P585" s="21" t="str">
        <f>IF(ISBLANK('Prediction Log'!$N585), "",'Prediction Log'!$O585-'Prediction Log'!$N585)</f>
        <v/>
      </c>
      <c r="Q585" s="51" t="str">
        <f>IF(ISBLANK('Prediction Log'!$N585), "",IF('Prediction Log'!$M585&lt;&gt;'Prediction Log'!$H585, "Y", IF(AND('Prediction Log'!$M585='Prediction Log'!$H585, ABS((-1*'Prediction Log'!$P585))&gt;ABS('Prediction Log'!$D585)), "Y", IF('Prediction Log'!$D585='Prediction Log'!$P585, "PUSH", "N"))))</f>
        <v/>
      </c>
      <c r="R585" s="52" t="str">
        <f>IF(ISBLANK('Prediction Log'!$N585), "",IF('Prediction Log'!$P585&lt;'Prediction Log'!$D585, "Y", IF('Prediction Log'!$P585='Prediction Log'!$D585, "PUSH", "N")))</f>
        <v/>
      </c>
      <c r="S585" s="52" t="str">
        <f>IF(ISBLANK('Prediction Log'!$N585), "",IF('Prediction Log'!$P585&lt;'Prediction Log'!$E585, "Y", IF('Prediction Log'!$P585='Prediction Log'!$E585, "PUSH", "N")))</f>
        <v/>
      </c>
      <c r="T585" s="53" t="str">
        <f>IF(ISBLANK('Prediction Log'!$N585),"",IF('Prediction Log'!$M585='Prediction Log'!$H585, "Y", "N"))</f>
        <v/>
      </c>
      <c r="U585" s="53" t="str">
        <f>Table3[[#This Row],[Home Team Covered Market]]</f>
        <v/>
      </c>
      <c r="V585" s="53" t="str">
        <f>IF(ISBLANK('Prediction Log'!$N585), "",IF(AND('Prediction Log'!$T585="Y", 'Prediction Log'!$U585="Y"), "Y", "N"))</f>
        <v/>
      </c>
      <c r="W585" s="54" t="str">
        <f>IF(ISBLANK('Prediction Log'!$N585),"",IF('Prediction Log'!$M585='Prediction Log'!$I585, "Y", "N"))</f>
        <v/>
      </c>
      <c r="X585" s="54" t="str">
        <f>IF(ISBLANK('Prediction Log'!$N585), "", IF(Table3[[#This Row],[Home Team Covered Market]]=Games!H585, "Y", "N"))</f>
        <v/>
      </c>
      <c r="Y585" s="55" t="str">
        <f>IF(ISBLANK('Prediction Log'!$N585), "",IF('Prediction Log'!$J585='Prediction Log'!$M585, "Y", "N"))</f>
        <v/>
      </c>
      <c r="Z585" s="54" t="str">
        <f>IF(ISBLANK('Prediction Log'!$N585), "",IF('Prediction Log'!$I585&lt;&gt;'Prediction Log'!$M585, "N",IF(AND('Prediction Log'!$E585&gt;0, 'Prediction Log'!$P585&gt;'Prediction Log'!$E585, 'Prediction Log'!$I585='Prediction Log'!$C585), "Y", IF(AND('Prediction Log'!$E585&lt;0, 'Prediction Log'!$P585&lt;'Prediction Log'!$E585,'Prediction Log'!$I585='Prediction Log'!$B585 ), "Y", IF('Prediction Log'!$P585='Prediction Log'!$E585, "PUSH", "N")))))</f>
        <v/>
      </c>
      <c r="AA585" s="54" t="str">
        <f>IF(ISBLANK('Prediction Log'!$N585), "",IF(AND('Prediction Log'!$W585="Y", 'Prediction Log'!$X585="Y"), "Y", "N"))</f>
        <v/>
      </c>
      <c r="AB585" s="53" t="str">
        <f>IF(ISBLANK('Prediction Log'!$N585), "",IF('Prediction Log'!$D585&gt;0, 'Prediction Log'!$P585-'Prediction Log'!$D585, IF('Prediction Log'!$D585&lt;0, -'Prediction Log'!$P585+'Prediction Log'!$D585, "NA")))</f>
        <v/>
      </c>
      <c r="AC585" s="53" t="str">
        <f>IF(ISBLANK('Prediction Log'!$N585), "",ABS('Prediction Log'!$AB585))</f>
        <v/>
      </c>
      <c r="AD585" s="54" t="str">
        <f>IF(ISBLANK('Prediction Log'!$N585), "",IF('Prediction Log'!$E585&gt;0, 'Prediction Log'!$P585-'Prediction Log'!$E585, IF('Prediction Log'!$E585&lt;0, -'Prediction Log'!$P585+'Prediction Log'!$E585, "NA")))</f>
        <v/>
      </c>
      <c r="AE585" s="54" t="str">
        <f>IF(ISBLANK('Prediction Log'!$N585), "",ABS('Prediction Log'!$AD585))</f>
        <v/>
      </c>
    </row>
    <row r="586" spans="1:31" x14ac:dyDescent="0.45">
      <c r="A586" s="43" t="str">
        <f>IF(ISBLANK(Games!$B586), "",Games!A586)</f>
        <v/>
      </c>
      <c r="B586" s="43" t="str">
        <f>IF(ISBLANK(Games!$B586), "",Games!B586)</f>
        <v/>
      </c>
      <c r="C586" s="43" t="str">
        <f>IF(ISBLANK(Games!$B586), "",Games!C586)</f>
        <v/>
      </c>
      <c r="D586" s="44" t="str">
        <f>IF(ISBLANK(Games!$B586), "",Games!D586)</f>
        <v/>
      </c>
      <c r="E586" s="44" t="str">
        <f>IF(ISBLANK(Games!$B586), "",Games!E586)</f>
        <v/>
      </c>
      <c r="F586" s="45">
        <f>'Calc - Win Probability'!N586</f>
        <v>0</v>
      </c>
      <c r="G586" s="23" t="str">
        <f>Games!H586</f>
        <v/>
      </c>
      <c r="H586" s="46" t="str">
        <f>IF(ISBLANK(Games!B586), "", IF('Prediction Log'!$D586&lt;0, 'Prediction Log'!$B586, 'Prediction Log'!$C586))</f>
        <v/>
      </c>
      <c r="I586" s="47" t="str">
        <f>IF(ISBLANK(Games!$B586), "",Games!F586)</f>
        <v/>
      </c>
      <c r="J586" s="47" t="str">
        <f>IF('Prediction Log'!$F586&gt;0.5, 'Prediction Log'!$B586, IF('Prediction Log'!$F586&lt;0.5, 'Prediction Log'!$C586, "PICK"))</f>
        <v/>
      </c>
      <c r="K586" s="48" t="str">
        <f>IF(ISBLANK(Games!B586), "",IF('Prediction Log'!$J586='Prediction Log'!$B586, 'Prediction Log'!$F586, 1-'Prediction Log'!$F586))</f>
        <v/>
      </c>
      <c r="L586" s="49" t="str">
        <f>IF(ISBLANK(Games!$B586), "",Games!I586)</f>
        <v/>
      </c>
      <c r="M586" s="60" t="str">
        <f>IF(ISBLANK(Table3[[#This Row],[Home Final]]), "",IF(Table3[[#This Row],[Home Final]]&gt;Table3[[#This Row],[Away Final]],Table3[[#This Row],[Home]],Table3[[#This Row],[Away]]))</f>
        <v/>
      </c>
      <c r="N586" s="50"/>
      <c r="O586" s="50"/>
      <c r="P586" s="21" t="str">
        <f>IF(ISBLANK('Prediction Log'!$N586), "",'Prediction Log'!$O586-'Prediction Log'!$N586)</f>
        <v/>
      </c>
      <c r="Q586" s="51" t="str">
        <f>IF(ISBLANK('Prediction Log'!$N586), "",IF('Prediction Log'!$M586&lt;&gt;'Prediction Log'!$H586, "Y", IF(AND('Prediction Log'!$M586='Prediction Log'!$H586, ABS((-1*'Prediction Log'!$P586))&gt;ABS('Prediction Log'!$D586)), "Y", IF('Prediction Log'!$D586='Prediction Log'!$P586, "PUSH", "N"))))</f>
        <v/>
      </c>
      <c r="R586" s="52" t="str">
        <f>IF(ISBLANK('Prediction Log'!$N586), "",IF('Prediction Log'!$P586&lt;'Prediction Log'!$D586, "Y", IF('Prediction Log'!$P586='Prediction Log'!$D586, "PUSH", "N")))</f>
        <v/>
      </c>
      <c r="S586" s="52" t="str">
        <f>IF(ISBLANK('Prediction Log'!$N586), "",IF('Prediction Log'!$P586&lt;'Prediction Log'!$E586, "Y", IF('Prediction Log'!$P586='Prediction Log'!$E586, "PUSH", "N")))</f>
        <v/>
      </c>
      <c r="T586" s="53" t="str">
        <f>IF(ISBLANK('Prediction Log'!$N586),"",IF('Prediction Log'!$M586='Prediction Log'!$H586, "Y", "N"))</f>
        <v/>
      </c>
      <c r="U586" s="53" t="str">
        <f>Table3[[#This Row],[Home Team Covered Market]]</f>
        <v/>
      </c>
      <c r="V586" s="53" t="str">
        <f>IF(ISBLANK('Prediction Log'!$N586), "",IF(AND('Prediction Log'!$T586="Y", 'Prediction Log'!$U586="Y"), "Y", "N"))</f>
        <v/>
      </c>
      <c r="W586" s="54" t="str">
        <f>IF(ISBLANK('Prediction Log'!$N586),"",IF('Prediction Log'!$M586='Prediction Log'!$I586, "Y", "N"))</f>
        <v/>
      </c>
      <c r="X586" s="54" t="str">
        <f>IF(ISBLANK('Prediction Log'!$N586), "", IF(Table3[[#This Row],[Home Team Covered Market]]=Games!H586, "Y", "N"))</f>
        <v/>
      </c>
      <c r="Y586" s="55" t="str">
        <f>IF(ISBLANK('Prediction Log'!$N586), "",IF('Prediction Log'!$J586='Prediction Log'!$M586, "Y", "N"))</f>
        <v/>
      </c>
      <c r="Z586" s="54" t="str">
        <f>IF(ISBLANK('Prediction Log'!$N586), "",IF('Prediction Log'!$I586&lt;&gt;'Prediction Log'!$M586, "N",IF(AND('Prediction Log'!$E586&gt;0, 'Prediction Log'!$P586&gt;'Prediction Log'!$E586, 'Prediction Log'!$I586='Prediction Log'!$C586), "Y", IF(AND('Prediction Log'!$E586&lt;0, 'Prediction Log'!$P586&lt;'Prediction Log'!$E586,'Prediction Log'!$I586='Prediction Log'!$B586 ), "Y", IF('Prediction Log'!$P586='Prediction Log'!$E586, "PUSH", "N")))))</f>
        <v/>
      </c>
      <c r="AA586" s="54" t="str">
        <f>IF(ISBLANK('Prediction Log'!$N586), "",IF(AND('Prediction Log'!$W586="Y", 'Prediction Log'!$X586="Y"), "Y", "N"))</f>
        <v/>
      </c>
      <c r="AB586" s="53" t="str">
        <f>IF(ISBLANK('Prediction Log'!$N586), "",IF('Prediction Log'!$D586&gt;0, 'Prediction Log'!$P586-'Prediction Log'!$D586, IF('Prediction Log'!$D586&lt;0, -'Prediction Log'!$P586+'Prediction Log'!$D586, "NA")))</f>
        <v/>
      </c>
      <c r="AC586" s="53" t="str">
        <f>IF(ISBLANK('Prediction Log'!$N586), "",ABS('Prediction Log'!$AB586))</f>
        <v/>
      </c>
      <c r="AD586" s="54" t="str">
        <f>IF(ISBLANK('Prediction Log'!$N586), "",IF('Prediction Log'!$E586&gt;0, 'Prediction Log'!$P586-'Prediction Log'!$E586, IF('Prediction Log'!$E586&lt;0, -'Prediction Log'!$P586+'Prediction Log'!$E586, "NA")))</f>
        <v/>
      </c>
      <c r="AE586" s="54" t="str">
        <f>IF(ISBLANK('Prediction Log'!$N586), "",ABS('Prediction Log'!$AD586))</f>
        <v/>
      </c>
    </row>
    <row r="587" spans="1:31" x14ac:dyDescent="0.45">
      <c r="A587" s="56" t="str">
        <f>IF(ISBLANK(Games!$B587), "",Games!A587)</f>
        <v/>
      </c>
      <c r="B587" s="56" t="str">
        <f>IF(ISBLANK(Games!$B587), "",Games!B587)</f>
        <v/>
      </c>
      <c r="C587" s="56" t="str">
        <f>IF(ISBLANK(Games!$B587), "",Games!C587)</f>
        <v/>
      </c>
      <c r="D587" s="57" t="str">
        <f>IF(ISBLANK(Games!$B587), "",Games!D587)</f>
        <v/>
      </c>
      <c r="E587" s="57" t="str">
        <f>IF(ISBLANK(Games!$B587), "",Games!E587)</f>
        <v/>
      </c>
      <c r="F587" s="45">
        <f>'Calc - Win Probability'!N587</f>
        <v>0</v>
      </c>
      <c r="G587" s="23" t="str">
        <f>Games!H587</f>
        <v/>
      </c>
      <c r="H587" s="46" t="str">
        <f>IF(ISBLANK(Games!B587), "", IF('Prediction Log'!$D587&lt;0, 'Prediction Log'!$B587, 'Prediction Log'!$C587))</f>
        <v/>
      </c>
      <c r="I587" s="47" t="str">
        <f>IF(ISBLANK(Games!$B587), "",Games!F587)</f>
        <v/>
      </c>
      <c r="J587" s="47" t="str">
        <f>IF('Prediction Log'!$F587&gt;0.5, 'Prediction Log'!$B587, IF('Prediction Log'!$F587&lt;0.5, 'Prediction Log'!$C587, "PICK"))</f>
        <v/>
      </c>
      <c r="K587" s="48" t="str">
        <f>IF(ISBLANK(Games!B587), "",IF('Prediction Log'!$J587='Prediction Log'!$B587, 'Prediction Log'!$F587, 1-'Prediction Log'!$F587))</f>
        <v/>
      </c>
      <c r="L587" s="49" t="str">
        <f>IF(ISBLANK(Games!$B587), "",Games!I587)</f>
        <v/>
      </c>
      <c r="M587" s="60" t="str">
        <f>IF(ISBLANK(Table3[[#This Row],[Home Final]]), "",IF(Table3[[#This Row],[Home Final]]&gt;Table3[[#This Row],[Away Final]],Table3[[#This Row],[Home]],Table3[[#This Row],[Away]]))</f>
        <v/>
      </c>
      <c r="N587" s="50"/>
      <c r="O587" s="50"/>
      <c r="P587" s="21" t="str">
        <f>IF(ISBLANK('Prediction Log'!$N587), "",'Prediction Log'!$O587-'Prediction Log'!$N587)</f>
        <v/>
      </c>
      <c r="Q587" s="51" t="str">
        <f>IF(ISBLANK('Prediction Log'!$N587), "",IF('Prediction Log'!$M587&lt;&gt;'Prediction Log'!$H587, "Y", IF(AND('Prediction Log'!$M587='Prediction Log'!$H587, ABS((-1*'Prediction Log'!$P587))&gt;ABS('Prediction Log'!$D587)), "Y", IF('Prediction Log'!$D587='Prediction Log'!$P587, "PUSH", "N"))))</f>
        <v/>
      </c>
      <c r="R587" s="52" t="str">
        <f>IF(ISBLANK('Prediction Log'!$N587), "",IF('Prediction Log'!$P587&lt;'Prediction Log'!$D587, "Y", IF('Prediction Log'!$P587='Prediction Log'!$D587, "PUSH", "N")))</f>
        <v/>
      </c>
      <c r="S587" s="52" t="str">
        <f>IF(ISBLANK('Prediction Log'!$N587), "",IF('Prediction Log'!$P587&lt;'Prediction Log'!$E587, "Y", IF('Prediction Log'!$P587='Prediction Log'!$E587, "PUSH", "N")))</f>
        <v/>
      </c>
      <c r="T587" s="53" t="str">
        <f>IF(ISBLANK('Prediction Log'!$N587),"",IF('Prediction Log'!$M587='Prediction Log'!$H587, "Y", "N"))</f>
        <v/>
      </c>
      <c r="U587" s="53" t="str">
        <f>Table3[[#This Row],[Home Team Covered Market]]</f>
        <v/>
      </c>
      <c r="V587" s="53" t="str">
        <f>IF(ISBLANK('Prediction Log'!$N587), "",IF(AND('Prediction Log'!$T587="Y", 'Prediction Log'!$U587="Y"), "Y", "N"))</f>
        <v/>
      </c>
      <c r="W587" s="54" t="str">
        <f>IF(ISBLANK('Prediction Log'!$N587),"",IF('Prediction Log'!$M587='Prediction Log'!$I587, "Y", "N"))</f>
        <v/>
      </c>
      <c r="X587" s="54" t="str">
        <f>IF(ISBLANK('Prediction Log'!$N587), "", IF(Table3[[#This Row],[Home Team Covered Market]]=Games!H587, "Y", "N"))</f>
        <v/>
      </c>
      <c r="Y587" s="55" t="str">
        <f>IF(ISBLANK('Prediction Log'!$N587), "",IF('Prediction Log'!$J587='Prediction Log'!$M587, "Y", "N"))</f>
        <v/>
      </c>
      <c r="Z587" s="54" t="str">
        <f>IF(ISBLANK('Prediction Log'!$N587), "",IF('Prediction Log'!$I587&lt;&gt;'Prediction Log'!$M587, "N",IF(AND('Prediction Log'!$E587&gt;0, 'Prediction Log'!$P587&gt;'Prediction Log'!$E587, 'Prediction Log'!$I587='Prediction Log'!$C587), "Y", IF(AND('Prediction Log'!$E587&lt;0, 'Prediction Log'!$P587&lt;'Prediction Log'!$E587,'Prediction Log'!$I587='Prediction Log'!$B587 ), "Y", IF('Prediction Log'!$P587='Prediction Log'!$E587, "PUSH", "N")))))</f>
        <v/>
      </c>
      <c r="AA587" s="54" t="str">
        <f>IF(ISBLANK('Prediction Log'!$N587), "",IF(AND('Prediction Log'!$W587="Y", 'Prediction Log'!$X587="Y"), "Y", "N"))</f>
        <v/>
      </c>
      <c r="AB587" s="53" t="str">
        <f>IF(ISBLANK('Prediction Log'!$N587), "",IF('Prediction Log'!$D587&gt;0, 'Prediction Log'!$P587-'Prediction Log'!$D587, IF('Prediction Log'!$D587&lt;0, -'Prediction Log'!$P587+'Prediction Log'!$D587, "NA")))</f>
        <v/>
      </c>
      <c r="AC587" s="53" t="str">
        <f>IF(ISBLANK('Prediction Log'!$N587), "",ABS('Prediction Log'!$AB587))</f>
        <v/>
      </c>
      <c r="AD587" s="54" t="str">
        <f>IF(ISBLANK('Prediction Log'!$N587), "",IF('Prediction Log'!$E587&gt;0, 'Prediction Log'!$P587-'Prediction Log'!$E587, IF('Prediction Log'!$E587&lt;0, -'Prediction Log'!$P587+'Prediction Log'!$E587, "NA")))</f>
        <v/>
      </c>
      <c r="AE587" s="54" t="str">
        <f>IF(ISBLANK('Prediction Log'!$N587), "",ABS('Prediction Log'!$AD587))</f>
        <v/>
      </c>
    </row>
    <row r="588" spans="1:31" x14ac:dyDescent="0.45">
      <c r="A588" s="43" t="str">
        <f>IF(ISBLANK(Games!$B588), "",Games!A588)</f>
        <v/>
      </c>
      <c r="B588" s="43" t="str">
        <f>IF(ISBLANK(Games!$B588), "",Games!B588)</f>
        <v/>
      </c>
      <c r="C588" s="43" t="str">
        <f>IF(ISBLANK(Games!$B588), "",Games!C588)</f>
        <v/>
      </c>
      <c r="D588" s="44" t="str">
        <f>IF(ISBLANK(Games!$B588), "",Games!D588)</f>
        <v/>
      </c>
      <c r="E588" s="44" t="str">
        <f>IF(ISBLANK(Games!$B588), "",Games!E588)</f>
        <v/>
      </c>
      <c r="F588" s="45">
        <f>'Calc - Win Probability'!N588</f>
        <v>0</v>
      </c>
      <c r="G588" s="23" t="str">
        <f>Games!H588</f>
        <v/>
      </c>
      <c r="H588" s="46" t="str">
        <f>IF(ISBLANK(Games!B588), "", IF('Prediction Log'!$D588&lt;0, 'Prediction Log'!$B588, 'Prediction Log'!$C588))</f>
        <v/>
      </c>
      <c r="I588" s="47" t="str">
        <f>IF(ISBLANK(Games!$B588), "",Games!F588)</f>
        <v/>
      </c>
      <c r="J588" s="47" t="str">
        <f>IF('Prediction Log'!$F588&gt;0.5, 'Prediction Log'!$B588, IF('Prediction Log'!$F588&lt;0.5, 'Prediction Log'!$C588, "PICK"))</f>
        <v/>
      </c>
      <c r="K588" s="48" t="str">
        <f>IF(ISBLANK(Games!B588), "",IF('Prediction Log'!$J588='Prediction Log'!$B588, 'Prediction Log'!$F588, 1-'Prediction Log'!$F588))</f>
        <v/>
      </c>
      <c r="L588" s="49" t="str">
        <f>IF(ISBLANK(Games!$B588), "",Games!I588)</f>
        <v/>
      </c>
      <c r="M588" s="60" t="str">
        <f>IF(ISBLANK(Table3[[#This Row],[Home Final]]), "",IF(Table3[[#This Row],[Home Final]]&gt;Table3[[#This Row],[Away Final]],Table3[[#This Row],[Home]],Table3[[#This Row],[Away]]))</f>
        <v/>
      </c>
      <c r="N588" s="50"/>
      <c r="O588" s="50"/>
      <c r="P588" s="21" t="str">
        <f>IF(ISBLANK('Prediction Log'!$N588), "",'Prediction Log'!$O588-'Prediction Log'!$N588)</f>
        <v/>
      </c>
      <c r="Q588" s="51" t="str">
        <f>IF(ISBLANK('Prediction Log'!$N588), "",IF('Prediction Log'!$M588&lt;&gt;'Prediction Log'!$H588, "Y", IF(AND('Prediction Log'!$M588='Prediction Log'!$H588, ABS((-1*'Prediction Log'!$P588))&gt;ABS('Prediction Log'!$D588)), "Y", IF('Prediction Log'!$D588='Prediction Log'!$P588, "PUSH", "N"))))</f>
        <v/>
      </c>
      <c r="R588" s="52" t="str">
        <f>IF(ISBLANK('Prediction Log'!$N588), "",IF('Prediction Log'!$P588&lt;'Prediction Log'!$D588, "Y", IF('Prediction Log'!$P588='Prediction Log'!$D588, "PUSH", "N")))</f>
        <v/>
      </c>
      <c r="S588" s="52" t="str">
        <f>IF(ISBLANK('Prediction Log'!$N588), "",IF('Prediction Log'!$P588&lt;'Prediction Log'!$E588, "Y", IF('Prediction Log'!$P588='Prediction Log'!$E588, "PUSH", "N")))</f>
        <v/>
      </c>
      <c r="T588" s="53" t="str">
        <f>IF(ISBLANK('Prediction Log'!$N588),"",IF('Prediction Log'!$M588='Prediction Log'!$H588, "Y", "N"))</f>
        <v/>
      </c>
      <c r="U588" s="53" t="str">
        <f>Table3[[#This Row],[Home Team Covered Market]]</f>
        <v/>
      </c>
      <c r="V588" s="53" t="str">
        <f>IF(ISBLANK('Prediction Log'!$N588), "",IF(AND('Prediction Log'!$T588="Y", 'Prediction Log'!$U588="Y"), "Y", "N"))</f>
        <v/>
      </c>
      <c r="W588" s="54" t="str">
        <f>IF(ISBLANK('Prediction Log'!$N588),"",IF('Prediction Log'!$M588='Prediction Log'!$I588, "Y", "N"))</f>
        <v/>
      </c>
      <c r="X588" s="54" t="str">
        <f>IF(ISBLANK('Prediction Log'!$N588), "", IF(Table3[[#This Row],[Home Team Covered Market]]=Games!H588, "Y", "N"))</f>
        <v/>
      </c>
      <c r="Y588" s="55" t="str">
        <f>IF(ISBLANK('Prediction Log'!$N588), "",IF('Prediction Log'!$J588='Prediction Log'!$M588, "Y", "N"))</f>
        <v/>
      </c>
      <c r="Z588" s="54" t="str">
        <f>IF(ISBLANK('Prediction Log'!$N588), "",IF('Prediction Log'!$I588&lt;&gt;'Prediction Log'!$M588, "N",IF(AND('Prediction Log'!$E588&gt;0, 'Prediction Log'!$P588&gt;'Prediction Log'!$E588, 'Prediction Log'!$I588='Prediction Log'!$C588), "Y", IF(AND('Prediction Log'!$E588&lt;0, 'Prediction Log'!$P588&lt;'Prediction Log'!$E588,'Prediction Log'!$I588='Prediction Log'!$B588 ), "Y", IF('Prediction Log'!$P588='Prediction Log'!$E588, "PUSH", "N")))))</f>
        <v/>
      </c>
      <c r="AA588" s="54" t="str">
        <f>IF(ISBLANK('Prediction Log'!$N588), "",IF(AND('Prediction Log'!$W588="Y", 'Prediction Log'!$X588="Y"), "Y", "N"))</f>
        <v/>
      </c>
      <c r="AB588" s="53" t="str">
        <f>IF(ISBLANK('Prediction Log'!$N588), "",IF('Prediction Log'!$D588&gt;0, 'Prediction Log'!$P588-'Prediction Log'!$D588, IF('Prediction Log'!$D588&lt;0, -'Prediction Log'!$P588+'Prediction Log'!$D588, "NA")))</f>
        <v/>
      </c>
      <c r="AC588" s="53" t="str">
        <f>IF(ISBLANK('Prediction Log'!$N588), "",ABS('Prediction Log'!$AB588))</f>
        <v/>
      </c>
      <c r="AD588" s="54" t="str">
        <f>IF(ISBLANK('Prediction Log'!$N588), "",IF('Prediction Log'!$E588&gt;0, 'Prediction Log'!$P588-'Prediction Log'!$E588, IF('Prediction Log'!$E588&lt;0, -'Prediction Log'!$P588+'Prediction Log'!$E588, "NA")))</f>
        <v/>
      </c>
      <c r="AE588" s="54" t="str">
        <f>IF(ISBLANK('Prediction Log'!$N588), "",ABS('Prediction Log'!$AD588))</f>
        <v/>
      </c>
    </row>
    <row r="589" spans="1:31" x14ac:dyDescent="0.45">
      <c r="A589" s="56" t="str">
        <f>IF(ISBLANK(Games!$B589), "",Games!A589)</f>
        <v/>
      </c>
      <c r="B589" s="56" t="str">
        <f>IF(ISBLANK(Games!$B589), "",Games!B589)</f>
        <v/>
      </c>
      <c r="C589" s="56" t="str">
        <f>IF(ISBLANK(Games!$B589), "",Games!C589)</f>
        <v/>
      </c>
      <c r="D589" s="57" t="str">
        <f>IF(ISBLANK(Games!$B589), "",Games!D589)</f>
        <v/>
      </c>
      <c r="E589" s="57" t="str">
        <f>IF(ISBLANK(Games!$B589), "",Games!E589)</f>
        <v/>
      </c>
      <c r="F589" s="45">
        <f>'Calc - Win Probability'!N589</f>
        <v>0</v>
      </c>
      <c r="G589" s="23" t="str">
        <f>Games!H589</f>
        <v/>
      </c>
      <c r="H589" s="46" t="str">
        <f>IF(ISBLANK(Games!B589), "", IF('Prediction Log'!$D589&lt;0, 'Prediction Log'!$B589, 'Prediction Log'!$C589))</f>
        <v/>
      </c>
      <c r="I589" s="47" t="str">
        <f>IF(ISBLANK(Games!$B589), "",Games!F589)</f>
        <v/>
      </c>
      <c r="J589" s="47" t="str">
        <f>IF('Prediction Log'!$F589&gt;0.5, 'Prediction Log'!$B589, IF('Prediction Log'!$F589&lt;0.5, 'Prediction Log'!$C589, "PICK"))</f>
        <v/>
      </c>
      <c r="K589" s="48" t="str">
        <f>IF(ISBLANK(Games!B589), "",IF('Prediction Log'!$J589='Prediction Log'!$B589, 'Prediction Log'!$F589, 1-'Prediction Log'!$F589))</f>
        <v/>
      </c>
      <c r="L589" s="49" t="str">
        <f>IF(ISBLANK(Games!$B589), "",Games!I589)</f>
        <v/>
      </c>
      <c r="M589" s="60" t="str">
        <f>IF(ISBLANK(Table3[[#This Row],[Home Final]]), "",IF(Table3[[#This Row],[Home Final]]&gt;Table3[[#This Row],[Away Final]],Table3[[#This Row],[Home]],Table3[[#This Row],[Away]]))</f>
        <v/>
      </c>
      <c r="N589" s="50"/>
      <c r="O589" s="50"/>
      <c r="P589" s="21" t="str">
        <f>IF(ISBLANK('Prediction Log'!$N589), "",'Prediction Log'!$O589-'Prediction Log'!$N589)</f>
        <v/>
      </c>
      <c r="Q589" s="51" t="str">
        <f>IF(ISBLANK('Prediction Log'!$N589), "",IF('Prediction Log'!$M589&lt;&gt;'Prediction Log'!$H589, "Y", IF(AND('Prediction Log'!$M589='Prediction Log'!$H589, ABS((-1*'Prediction Log'!$P589))&gt;ABS('Prediction Log'!$D589)), "Y", IF('Prediction Log'!$D589='Prediction Log'!$P589, "PUSH", "N"))))</f>
        <v/>
      </c>
      <c r="R589" s="52" t="str">
        <f>IF(ISBLANK('Prediction Log'!$N589), "",IF('Prediction Log'!$P589&lt;'Prediction Log'!$D589, "Y", IF('Prediction Log'!$P589='Prediction Log'!$D589, "PUSH", "N")))</f>
        <v/>
      </c>
      <c r="S589" s="52" t="str">
        <f>IF(ISBLANK('Prediction Log'!$N589), "",IF('Prediction Log'!$P589&lt;'Prediction Log'!$E589, "Y", IF('Prediction Log'!$P589='Prediction Log'!$E589, "PUSH", "N")))</f>
        <v/>
      </c>
      <c r="T589" s="53" t="str">
        <f>IF(ISBLANK('Prediction Log'!$N589),"",IF('Prediction Log'!$M589='Prediction Log'!$H589, "Y", "N"))</f>
        <v/>
      </c>
      <c r="U589" s="53" t="str">
        <f>Table3[[#This Row],[Home Team Covered Market]]</f>
        <v/>
      </c>
      <c r="V589" s="53" t="str">
        <f>IF(ISBLANK('Prediction Log'!$N589), "",IF(AND('Prediction Log'!$T589="Y", 'Prediction Log'!$U589="Y"), "Y", "N"))</f>
        <v/>
      </c>
      <c r="W589" s="54" t="str">
        <f>IF(ISBLANK('Prediction Log'!$N589),"",IF('Prediction Log'!$M589='Prediction Log'!$I589, "Y", "N"))</f>
        <v/>
      </c>
      <c r="X589" s="54" t="str">
        <f>IF(ISBLANK('Prediction Log'!$N589), "", IF(Table3[[#This Row],[Home Team Covered Market]]=Games!H589, "Y", "N"))</f>
        <v/>
      </c>
      <c r="Y589" s="55" t="str">
        <f>IF(ISBLANK('Prediction Log'!$N589), "",IF('Prediction Log'!$J589='Prediction Log'!$M589, "Y", "N"))</f>
        <v/>
      </c>
      <c r="Z589" s="54" t="str">
        <f>IF(ISBLANK('Prediction Log'!$N589), "",IF('Prediction Log'!$I589&lt;&gt;'Prediction Log'!$M589, "N",IF(AND('Prediction Log'!$E589&gt;0, 'Prediction Log'!$P589&gt;'Prediction Log'!$E589, 'Prediction Log'!$I589='Prediction Log'!$C589), "Y", IF(AND('Prediction Log'!$E589&lt;0, 'Prediction Log'!$P589&lt;'Prediction Log'!$E589,'Prediction Log'!$I589='Prediction Log'!$B589 ), "Y", IF('Prediction Log'!$P589='Prediction Log'!$E589, "PUSH", "N")))))</f>
        <v/>
      </c>
      <c r="AA589" s="54" t="str">
        <f>IF(ISBLANK('Prediction Log'!$N589), "",IF(AND('Prediction Log'!$W589="Y", 'Prediction Log'!$X589="Y"), "Y", "N"))</f>
        <v/>
      </c>
      <c r="AB589" s="53" t="str">
        <f>IF(ISBLANK('Prediction Log'!$N589), "",IF('Prediction Log'!$D589&gt;0, 'Prediction Log'!$P589-'Prediction Log'!$D589, IF('Prediction Log'!$D589&lt;0, -'Prediction Log'!$P589+'Prediction Log'!$D589, "NA")))</f>
        <v/>
      </c>
      <c r="AC589" s="53" t="str">
        <f>IF(ISBLANK('Prediction Log'!$N589), "",ABS('Prediction Log'!$AB589))</f>
        <v/>
      </c>
      <c r="AD589" s="54" t="str">
        <f>IF(ISBLANK('Prediction Log'!$N589), "",IF('Prediction Log'!$E589&gt;0, 'Prediction Log'!$P589-'Prediction Log'!$E589, IF('Prediction Log'!$E589&lt;0, -'Prediction Log'!$P589+'Prediction Log'!$E589, "NA")))</f>
        <v/>
      </c>
      <c r="AE589" s="54" t="str">
        <f>IF(ISBLANK('Prediction Log'!$N589), "",ABS('Prediction Log'!$AD589))</f>
        <v/>
      </c>
    </row>
    <row r="590" spans="1:31" x14ac:dyDescent="0.45">
      <c r="A590" s="43" t="str">
        <f>IF(ISBLANK(Games!$B590), "",Games!A590)</f>
        <v/>
      </c>
      <c r="B590" s="43" t="str">
        <f>IF(ISBLANK(Games!$B590), "",Games!B590)</f>
        <v/>
      </c>
      <c r="C590" s="43" t="str">
        <f>IF(ISBLANK(Games!$B590), "",Games!C590)</f>
        <v/>
      </c>
      <c r="D590" s="44" t="str">
        <f>IF(ISBLANK(Games!$B590), "",Games!D590)</f>
        <v/>
      </c>
      <c r="E590" s="44" t="str">
        <f>IF(ISBLANK(Games!$B590), "",Games!E590)</f>
        <v/>
      </c>
      <c r="F590" s="45">
        <f>'Calc - Win Probability'!N590</f>
        <v>0</v>
      </c>
      <c r="G590" s="23" t="str">
        <f>Games!H590</f>
        <v/>
      </c>
      <c r="H590" s="46" t="str">
        <f>IF(ISBLANK(Games!B590), "", IF('Prediction Log'!$D590&lt;0, 'Prediction Log'!$B590, 'Prediction Log'!$C590))</f>
        <v/>
      </c>
      <c r="I590" s="47" t="str">
        <f>IF(ISBLANK(Games!$B590), "",Games!F590)</f>
        <v/>
      </c>
      <c r="J590" s="47" t="str">
        <f>IF('Prediction Log'!$F590&gt;0.5, 'Prediction Log'!$B590, IF('Prediction Log'!$F590&lt;0.5, 'Prediction Log'!$C590, "PICK"))</f>
        <v/>
      </c>
      <c r="K590" s="48" t="str">
        <f>IF(ISBLANK(Games!B590), "",IF('Prediction Log'!$J590='Prediction Log'!$B590, 'Prediction Log'!$F590, 1-'Prediction Log'!$F590))</f>
        <v/>
      </c>
      <c r="L590" s="49" t="str">
        <f>IF(ISBLANK(Games!$B590), "",Games!I590)</f>
        <v/>
      </c>
      <c r="M590" s="60" t="str">
        <f>IF(ISBLANK(Table3[[#This Row],[Home Final]]), "",IF(Table3[[#This Row],[Home Final]]&gt;Table3[[#This Row],[Away Final]],Table3[[#This Row],[Home]],Table3[[#This Row],[Away]]))</f>
        <v/>
      </c>
      <c r="N590" s="50"/>
      <c r="O590" s="50"/>
      <c r="P590" s="21" t="str">
        <f>IF(ISBLANK('Prediction Log'!$N590), "",'Prediction Log'!$O590-'Prediction Log'!$N590)</f>
        <v/>
      </c>
      <c r="Q590" s="51" t="str">
        <f>IF(ISBLANK('Prediction Log'!$N590), "",IF('Prediction Log'!$M590&lt;&gt;'Prediction Log'!$H590, "Y", IF(AND('Prediction Log'!$M590='Prediction Log'!$H590, ABS((-1*'Prediction Log'!$P590))&gt;ABS('Prediction Log'!$D590)), "Y", IF('Prediction Log'!$D590='Prediction Log'!$P590, "PUSH", "N"))))</f>
        <v/>
      </c>
      <c r="R590" s="52" t="str">
        <f>IF(ISBLANK('Prediction Log'!$N590), "",IF('Prediction Log'!$P590&lt;'Prediction Log'!$D590, "Y", IF('Prediction Log'!$P590='Prediction Log'!$D590, "PUSH", "N")))</f>
        <v/>
      </c>
      <c r="S590" s="52" t="str">
        <f>IF(ISBLANK('Prediction Log'!$N590), "",IF('Prediction Log'!$P590&lt;'Prediction Log'!$E590, "Y", IF('Prediction Log'!$P590='Prediction Log'!$E590, "PUSH", "N")))</f>
        <v/>
      </c>
      <c r="T590" s="53" t="str">
        <f>IF(ISBLANK('Prediction Log'!$N590),"",IF('Prediction Log'!$M590='Prediction Log'!$H590, "Y", "N"))</f>
        <v/>
      </c>
      <c r="U590" s="53" t="str">
        <f>Table3[[#This Row],[Home Team Covered Market]]</f>
        <v/>
      </c>
      <c r="V590" s="53" t="str">
        <f>IF(ISBLANK('Prediction Log'!$N590), "",IF(AND('Prediction Log'!$T590="Y", 'Prediction Log'!$U590="Y"), "Y", "N"))</f>
        <v/>
      </c>
      <c r="W590" s="54" t="str">
        <f>IF(ISBLANK('Prediction Log'!$N590),"",IF('Prediction Log'!$M590='Prediction Log'!$I590, "Y", "N"))</f>
        <v/>
      </c>
      <c r="X590" s="54" t="str">
        <f>IF(ISBLANK('Prediction Log'!$N590), "", IF(Table3[[#This Row],[Home Team Covered Market]]=Games!H590, "Y", "N"))</f>
        <v/>
      </c>
      <c r="Y590" s="55" t="str">
        <f>IF(ISBLANK('Prediction Log'!$N590), "",IF('Prediction Log'!$J590='Prediction Log'!$M590, "Y", "N"))</f>
        <v/>
      </c>
      <c r="Z590" s="54" t="str">
        <f>IF(ISBLANK('Prediction Log'!$N590), "",IF('Prediction Log'!$I590&lt;&gt;'Prediction Log'!$M590, "N",IF(AND('Prediction Log'!$E590&gt;0, 'Prediction Log'!$P590&gt;'Prediction Log'!$E590, 'Prediction Log'!$I590='Prediction Log'!$C590), "Y", IF(AND('Prediction Log'!$E590&lt;0, 'Prediction Log'!$P590&lt;'Prediction Log'!$E590,'Prediction Log'!$I590='Prediction Log'!$B590 ), "Y", IF('Prediction Log'!$P590='Prediction Log'!$E590, "PUSH", "N")))))</f>
        <v/>
      </c>
      <c r="AA590" s="54" t="str">
        <f>IF(ISBLANK('Prediction Log'!$N590), "",IF(AND('Prediction Log'!$W590="Y", 'Prediction Log'!$X590="Y"), "Y", "N"))</f>
        <v/>
      </c>
      <c r="AB590" s="53" t="str">
        <f>IF(ISBLANK('Prediction Log'!$N590), "",IF('Prediction Log'!$D590&gt;0, 'Prediction Log'!$P590-'Prediction Log'!$D590, IF('Prediction Log'!$D590&lt;0, -'Prediction Log'!$P590+'Prediction Log'!$D590, "NA")))</f>
        <v/>
      </c>
      <c r="AC590" s="53" t="str">
        <f>IF(ISBLANK('Prediction Log'!$N590), "",ABS('Prediction Log'!$AB590))</f>
        <v/>
      </c>
      <c r="AD590" s="54" t="str">
        <f>IF(ISBLANK('Prediction Log'!$N590), "",IF('Prediction Log'!$E590&gt;0, 'Prediction Log'!$P590-'Prediction Log'!$E590, IF('Prediction Log'!$E590&lt;0, -'Prediction Log'!$P590+'Prediction Log'!$E590, "NA")))</f>
        <v/>
      </c>
      <c r="AE590" s="54" t="str">
        <f>IF(ISBLANK('Prediction Log'!$N590), "",ABS('Prediction Log'!$AD590))</f>
        <v/>
      </c>
    </row>
    <row r="591" spans="1:31" x14ac:dyDescent="0.45">
      <c r="A591" s="56" t="str">
        <f>IF(ISBLANK(Games!$B591), "",Games!A591)</f>
        <v/>
      </c>
      <c r="B591" s="56" t="str">
        <f>IF(ISBLANK(Games!$B591), "",Games!B591)</f>
        <v/>
      </c>
      <c r="C591" s="56" t="str">
        <f>IF(ISBLANK(Games!$B591), "",Games!C591)</f>
        <v/>
      </c>
      <c r="D591" s="57" t="str">
        <f>IF(ISBLANK(Games!$B591), "",Games!D591)</f>
        <v/>
      </c>
      <c r="E591" s="57" t="str">
        <f>IF(ISBLANK(Games!$B591), "",Games!E591)</f>
        <v/>
      </c>
      <c r="F591" s="45">
        <f>'Calc - Win Probability'!N591</f>
        <v>0</v>
      </c>
      <c r="G591" s="23" t="str">
        <f>Games!H591</f>
        <v/>
      </c>
      <c r="H591" s="46" t="str">
        <f>IF(ISBLANK(Games!B591), "", IF('Prediction Log'!$D591&lt;0, 'Prediction Log'!$B591, 'Prediction Log'!$C591))</f>
        <v/>
      </c>
      <c r="I591" s="47" t="str">
        <f>IF(ISBLANK(Games!$B591), "",Games!F591)</f>
        <v/>
      </c>
      <c r="J591" s="47" t="str">
        <f>IF('Prediction Log'!$F591&gt;0.5, 'Prediction Log'!$B591, IF('Prediction Log'!$F591&lt;0.5, 'Prediction Log'!$C591, "PICK"))</f>
        <v/>
      </c>
      <c r="K591" s="48" t="str">
        <f>IF(ISBLANK(Games!B591), "",IF('Prediction Log'!$J591='Prediction Log'!$B591, 'Prediction Log'!$F591, 1-'Prediction Log'!$F591))</f>
        <v/>
      </c>
      <c r="L591" s="49" t="str">
        <f>IF(ISBLANK(Games!$B591), "",Games!I591)</f>
        <v/>
      </c>
      <c r="M591" s="60" t="str">
        <f>IF(ISBLANK(Table3[[#This Row],[Home Final]]), "",IF(Table3[[#This Row],[Home Final]]&gt;Table3[[#This Row],[Away Final]],Table3[[#This Row],[Home]],Table3[[#This Row],[Away]]))</f>
        <v/>
      </c>
      <c r="N591" s="50"/>
      <c r="O591" s="50"/>
      <c r="P591" s="21" t="str">
        <f>IF(ISBLANK('Prediction Log'!$N591), "",'Prediction Log'!$O591-'Prediction Log'!$N591)</f>
        <v/>
      </c>
      <c r="Q591" s="51" t="str">
        <f>IF(ISBLANK('Prediction Log'!$N591), "",IF('Prediction Log'!$M591&lt;&gt;'Prediction Log'!$H591, "Y", IF(AND('Prediction Log'!$M591='Prediction Log'!$H591, ABS((-1*'Prediction Log'!$P591))&gt;ABS('Prediction Log'!$D591)), "Y", IF('Prediction Log'!$D591='Prediction Log'!$P591, "PUSH", "N"))))</f>
        <v/>
      </c>
      <c r="R591" s="52" t="str">
        <f>IF(ISBLANK('Prediction Log'!$N591), "",IF('Prediction Log'!$P591&lt;'Prediction Log'!$D591, "Y", IF('Prediction Log'!$P591='Prediction Log'!$D591, "PUSH", "N")))</f>
        <v/>
      </c>
      <c r="S591" s="52" t="str">
        <f>IF(ISBLANK('Prediction Log'!$N591), "",IF('Prediction Log'!$P591&lt;'Prediction Log'!$E591, "Y", IF('Prediction Log'!$P591='Prediction Log'!$E591, "PUSH", "N")))</f>
        <v/>
      </c>
      <c r="T591" s="53" t="str">
        <f>IF(ISBLANK('Prediction Log'!$N591),"",IF('Prediction Log'!$M591='Prediction Log'!$H591, "Y", "N"))</f>
        <v/>
      </c>
      <c r="U591" s="53" t="str">
        <f>Table3[[#This Row],[Home Team Covered Market]]</f>
        <v/>
      </c>
      <c r="V591" s="53" t="str">
        <f>IF(ISBLANK('Prediction Log'!$N591), "",IF(AND('Prediction Log'!$T591="Y", 'Prediction Log'!$U591="Y"), "Y", "N"))</f>
        <v/>
      </c>
      <c r="W591" s="54" t="str">
        <f>IF(ISBLANK('Prediction Log'!$N591),"",IF('Prediction Log'!$M591='Prediction Log'!$I591, "Y", "N"))</f>
        <v/>
      </c>
      <c r="X591" s="54" t="str">
        <f>IF(ISBLANK('Prediction Log'!$N591), "", IF(Table3[[#This Row],[Home Team Covered Market]]=Games!H591, "Y", "N"))</f>
        <v/>
      </c>
      <c r="Y591" s="55" t="str">
        <f>IF(ISBLANK('Prediction Log'!$N591), "",IF('Prediction Log'!$J591='Prediction Log'!$M591, "Y", "N"))</f>
        <v/>
      </c>
      <c r="Z591" s="54" t="str">
        <f>IF(ISBLANK('Prediction Log'!$N591), "",IF('Prediction Log'!$I591&lt;&gt;'Prediction Log'!$M591, "N",IF(AND('Prediction Log'!$E591&gt;0, 'Prediction Log'!$P591&gt;'Prediction Log'!$E591, 'Prediction Log'!$I591='Prediction Log'!$C591), "Y", IF(AND('Prediction Log'!$E591&lt;0, 'Prediction Log'!$P591&lt;'Prediction Log'!$E591,'Prediction Log'!$I591='Prediction Log'!$B591 ), "Y", IF('Prediction Log'!$P591='Prediction Log'!$E591, "PUSH", "N")))))</f>
        <v/>
      </c>
      <c r="AA591" s="54" t="str">
        <f>IF(ISBLANK('Prediction Log'!$N591), "",IF(AND('Prediction Log'!$W591="Y", 'Prediction Log'!$X591="Y"), "Y", "N"))</f>
        <v/>
      </c>
      <c r="AB591" s="53" t="str">
        <f>IF(ISBLANK('Prediction Log'!$N591), "",IF('Prediction Log'!$D591&gt;0, 'Prediction Log'!$P591-'Prediction Log'!$D591, IF('Prediction Log'!$D591&lt;0, -'Prediction Log'!$P591+'Prediction Log'!$D591, "NA")))</f>
        <v/>
      </c>
      <c r="AC591" s="53" t="str">
        <f>IF(ISBLANK('Prediction Log'!$N591), "",ABS('Prediction Log'!$AB591))</f>
        <v/>
      </c>
      <c r="AD591" s="54" t="str">
        <f>IF(ISBLANK('Prediction Log'!$N591), "",IF('Prediction Log'!$E591&gt;0, 'Prediction Log'!$P591-'Prediction Log'!$E591, IF('Prediction Log'!$E591&lt;0, -'Prediction Log'!$P591+'Prediction Log'!$E591, "NA")))</f>
        <v/>
      </c>
      <c r="AE591" s="54" t="str">
        <f>IF(ISBLANK('Prediction Log'!$N591), "",ABS('Prediction Log'!$AD591))</f>
        <v/>
      </c>
    </row>
    <row r="592" spans="1:31" x14ac:dyDescent="0.45">
      <c r="A592" s="43" t="str">
        <f>IF(ISBLANK(Games!$B592), "",Games!A592)</f>
        <v/>
      </c>
      <c r="B592" s="43" t="str">
        <f>IF(ISBLANK(Games!$B592), "",Games!B592)</f>
        <v/>
      </c>
      <c r="C592" s="43" t="str">
        <f>IF(ISBLANK(Games!$B592), "",Games!C592)</f>
        <v/>
      </c>
      <c r="D592" s="44" t="str">
        <f>IF(ISBLANK(Games!$B592), "",Games!D592)</f>
        <v/>
      </c>
      <c r="E592" s="44" t="str">
        <f>IF(ISBLANK(Games!$B592), "",Games!E592)</f>
        <v/>
      </c>
      <c r="F592" s="45">
        <f>'Calc - Win Probability'!N592</f>
        <v>0</v>
      </c>
      <c r="G592" s="23" t="str">
        <f>Games!H592</f>
        <v/>
      </c>
      <c r="H592" s="46" t="str">
        <f>IF(ISBLANK(Games!B592), "", IF('Prediction Log'!$D592&lt;0, 'Prediction Log'!$B592, 'Prediction Log'!$C592))</f>
        <v/>
      </c>
      <c r="I592" s="47" t="str">
        <f>IF(ISBLANK(Games!$B592), "",Games!F592)</f>
        <v/>
      </c>
      <c r="J592" s="47" t="str">
        <f>IF('Prediction Log'!$F592&gt;0.5, 'Prediction Log'!$B592, IF('Prediction Log'!$F592&lt;0.5, 'Prediction Log'!$C592, "PICK"))</f>
        <v/>
      </c>
      <c r="K592" s="48" t="str">
        <f>IF(ISBLANK(Games!B592), "",IF('Prediction Log'!$J592='Prediction Log'!$B592, 'Prediction Log'!$F592, 1-'Prediction Log'!$F592))</f>
        <v/>
      </c>
      <c r="L592" s="49" t="str">
        <f>IF(ISBLANK(Games!$B592), "",Games!I592)</f>
        <v/>
      </c>
      <c r="M592" s="60" t="str">
        <f>IF(ISBLANK(Table3[[#This Row],[Home Final]]), "",IF(Table3[[#This Row],[Home Final]]&gt;Table3[[#This Row],[Away Final]],Table3[[#This Row],[Home]],Table3[[#This Row],[Away]]))</f>
        <v/>
      </c>
      <c r="N592" s="50"/>
      <c r="O592" s="50"/>
      <c r="P592" s="21" t="str">
        <f>IF(ISBLANK('Prediction Log'!$N592), "",'Prediction Log'!$O592-'Prediction Log'!$N592)</f>
        <v/>
      </c>
      <c r="Q592" s="51" t="str">
        <f>IF(ISBLANK('Prediction Log'!$N592), "",IF('Prediction Log'!$M592&lt;&gt;'Prediction Log'!$H592, "Y", IF(AND('Prediction Log'!$M592='Prediction Log'!$H592, ABS((-1*'Prediction Log'!$P592))&gt;ABS('Prediction Log'!$D592)), "Y", IF('Prediction Log'!$D592='Prediction Log'!$P592, "PUSH", "N"))))</f>
        <v/>
      </c>
      <c r="R592" s="52" t="str">
        <f>IF(ISBLANK('Prediction Log'!$N592), "",IF('Prediction Log'!$P592&lt;'Prediction Log'!$D592, "Y", IF('Prediction Log'!$P592='Prediction Log'!$D592, "PUSH", "N")))</f>
        <v/>
      </c>
      <c r="S592" s="52" t="str">
        <f>IF(ISBLANK('Prediction Log'!$N592), "",IF('Prediction Log'!$P592&lt;'Prediction Log'!$E592, "Y", IF('Prediction Log'!$P592='Prediction Log'!$E592, "PUSH", "N")))</f>
        <v/>
      </c>
      <c r="T592" s="53" t="str">
        <f>IF(ISBLANK('Prediction Log'!$N592),"",IF('Prediction Log'!$M592='Prediction Log'!$H592, "Y", "N"))</f>
        <v/>
      </c>
      <c r="U592" s="53" t="str">
        <f>Table3[[#This Row],[Home Team Covered Market]]</f>
        <v/>
      </c>
      <c r="V592" s="53" t="str">
        <f>IF(ISBLANK('Prediction Log'!$N592), "",IF(AND('Prediction Log'!$T592="Y", 'Prediction Log'!$U592="Y"), "Y", "N"))</f>
        <v/>
      </c>
      <c r="W592" s="54" t="str">
        <f>IF(ISBLANK('Prediction Log'!$N592),"",IF('Prediction Log'!$M592='Prediction Log'!$I592, "Y", "N"))</f>
        <v/>
      </c>
      <c r="X592" s="54" t="str">
        <f>IF(ISBLANK('Prediction Log'!$N592), "", IF(Table3[[#This Row],[Home Team Covered Market]]=Games!H592, "Y", "N"))</f>
        <v/>
      </c>
      <c r="Y592" s="55" t="str">
        <f>IF(ISBLANK('Prediction Log'!$N592), "",IF('Prediction Log'!$J592='Prediction Log'!$M592, "Y", "N"))</f>
        <v/>
      </c>
      <c r="Z592" s="54" t="str">
        <f>IF(ISBLANK('Prediction Log'!$N592), "",IF('Prediction Log'!$I592&lt;&gt;'Prediction Log'!$M592, "N",IF(AND('Prediction Log'!$E592&gt;0, 'Prediction Log'!$P592&gt;'Prediction Log'!$E592, 'Prediction Log'!$I592='Prediction Log'!$C592), "Y", IF(AND('Prediction Log'!$E592&lt;0, 'Prediction Log'!$P592&lt;'Prediction Log'!$E592,'Prediction Log'!$I592='Prediction Log'!$B592 ), "Y", IF('Prediction Log'!$P592='Prediction Log'!$E592, "PUSH", "N")))))</f>
        <v/>
      </c>
      <c r="AA592" s="54" t="str">
        <f>IF(ISBLANK('Prediction Log'!$N592), "",IF(AND('Prediction Log'!$W592="Y", 'Prediction Log'!$X592="Y"), "Y", "N"))</f>
        <v/>
      </c>
      <c r="AB592" s="53" t="str">
        <f>IF(ISBLANK('Prediction Log'!$N592), "",IF('Prediction Log'!$D592&gt;0, 'Prediction Log'!$P592-'Prediction Log'!$D592, IF('Prediction Log'!$D592&lt;0, -'Prediction Log'!$P592+'Prediction Log'!$D592, "NA")))</f>
        <v/>
      </c>
      <c r="AC592" s="53" t="str">
        <f>IF(ISBLANK('Prediction Log'!$N592), "",ABS('Prediction Log'!$AB592))</f>
        <v/>
      </c>
      <c r="AD592" s="54" t="str">
        <f>IF(ISBLANK('Prediction Log'!$N592), "",IF('Prediction Log'!$E592&gt;0, 'Prediction Log'!$P592-'Prediction Log'!$E592, IF('Prediction Log'!$E592&lt;0, -'Prediction Log'!$P592+'Prediction Log'!$E592, "NA")))</f>
        <v/>
      </c>
      <c r="AE592" s="54" t="str">
        <f>IF(ISBLANK('Prediction Log'!$N592), "",ABS('Prediction Log'!$AD592))</f>
        <v/>
      </c>
    </row>
    <row r="593" spans="1:31" x14ac:dyDescent="0.45">
      <c r="A593" s="56" t="str">
        <f>IF(ISBLANK(Games!$B593), "",Games!A593)</f>
        <v/>
      </c>
      <c r="B593" s="56" t="str">
        <f>IF(ISBLANK(Games!$B593), "",Games!B593)</f>
        <v/>
      </c>
      <c r="C593" s="56" t="str">
        <f>IF(ISBLANK(Games!$B593), "",Games!C593)</f>
        <v/>
      </c>
      <c r="D593" s="57" t="str">
        <f>IF(ISBLANK(Games!$B593), "",Games!D593)</f>
        <v/>
      </c>
      <c r="E593" s="57" t="str">
        <f>IF(ISBLANK(Games!$B593), "",Games!E593)</f>
        <v/>
      </c>
      <c r="F593" s="45">
        <f>'Calc - Win Probability'!N593</f>
        <v>0</v>
      </c>
      <c r="G593" s="23" t="str">
        <f>Games!H593</f>
        <v/>
      </c>
      <c r="H593" s="46" t="str">
        <f>IF(ISBLANK(Games!B593), "", IF('Prediction Log'!$D593&lt;0, 'Prediction Log'!$B593, 'Prediction Log'!$C593))</f>
        <v/>
      </c>
      <c r="I593" s="47" t="str">
        <f>IF(ISBLANK(Games!$B593), "",Games!F593)</f>
        <v/>
      </c>
      <c r="J593" s="47" t="str">
        <f>IF('Prediction Log'!$F593&gt;0.5, 'Prediction Log'!$B593, IF('Prediction Log'!$F593&lt;0.5, 'Prediction Log'!$C593, "PICK"))</f>
        <v/>
      </c>
      <c r="K593" s="48" t="str">
        <f>IF(ISBLANK(Games!B593), "",IF('Prediction Log'!$J593='Prediction Log'!$B593, 'Prediction Log'!$F593, 1-'Prediction Log'!$F593))</f>
        <v/>
      </c>
      <c r="L593" s="49" t="str">
        <f>IF(ISBLANK(Games!$B593), "",Games!I593)</f>
        <v/>
      </c>
      <c r="M593" s="60" t="str">
        <f>IF(ISBLANK(Table3[[#This Row],[Home Final]]), "",IF(Table3[[#This Row],[Home Final]]&gt;Table3[[#This Row],[Away Final]],Table3[[#This Row],[Home]],Table3[[#This Row],[Away]]))</f>
        <v/>
      </c>
      <c r="N593" s="50"/>
      <c r="O593" s="50"/>
      <c r="P593" s="21" t="str">
        <f>IF(ISBLANK('Prediction Log'!$N593), "",'Prediction Log'!$O593-'Prediction Log'!$N593)</f>
        <v/>
      </c>
      <c r="Q593" s="51" t="str">
        <f>IF(ISBLANK('Prediction Log'!$N593), "",IF('Prediction Log'!$M593&lt;&gt;'Prediction Log'!$H593, "Y", IF(AND('Prediction Log'!$M593='Prediction Log'!$H593, ABS((-1*'Prediction Log'!$P593))&gt;ABS('Prediction Log'!$D593)), "Y", IF('Prediction Log'!$D593='Prediction Log'!$P593, "PUSH", "N"))))</f>
        <v/>
      </c>
      <c r="R593" s="52" t="str">
        <f>IF(ISBLANK('Prediction Log'!$N593), "",IF('Prediction Log'!$P593&lt;'Prediction Log'!$D593, "Y", IF('Prediction Log'!$P593='Prediction Log'!$D593, "PUSH", "N")))</f>
        <v/>
      </c>
      <c r="S593" s="52" t="str">
        <f>IF(ISBLANK('Prediction Log'!$N593), "",IF('Prediction Log'!$P593&lt;'Prediction Log'!$E593, "Y", IF('Prediction Log'!$P593='Prediction Log'!$E593, "PUSH", "N")))</f>
        <v/>
      </c>
      <c r="T593" s="53" t="str">
        <f>IF(ISBLANK('Prediction Log'!$N593),"",IF('Prediction Log'!$M593='Prediction Log'!$H593, "Y", "N"))</f>
        <v/>
      </c>
      <c r="U593" s="53" t="str">
        <f>Table3[[#This Row],[Home Team Covered Market]]</f>
        <v/>
      </c>
      <c r="V593" s="53" t="str">
        <f>IF(ISBLANK('Prediction Log'!$N593), "",IF(AND('Prediction Log'!$T593="Y", 'Prediction Log'!$U593="Y"), "Y", "N"))</f>
        <v/>
      </c>
      <c r="W593" s="54" t="str">
        <f>IF(ISBLANK('Prediction Log'!$N593),"",IF('Prediction Log'!$M593='Prediction Log'!$I593, "Y", "N"))</f>
        <v/>
      </c>
      <c r="X593" s="54" t="str">
        <f>IF(ISBLANK('Prediction Log'!$N593), "", IF(Table3[[#This Row],[Home Team Covered Market]]=Games!H593, "Y", "N"))</f>
        <v/>
      </c>
      <c r="Y593" s="55" t="str">
        <f>IF(ISBLANK('Prediction Log'!$N593), "",IF('Prediction Log'!$J593='Prediction Log'!$M593, "Y", "N"))</f>
        <v/>
      </c>
      <c r="Z593" s="54" t="str">
        <f>IF(ISBLANK('Prediction Log'!$N593), "",IF('Prediction Log'!$I593&lt;&gt;'Prediction Log'!$M593, "N",IF(AND('Prediction Log'!$E593&gt;0, 'Prediction Log'!$P593&gt;'Prediction Log'!$E593, 'Prediction Log'!$I593='Prediction Log'!$C593), "Y", IF(AND('Prediction Log'!$E593&lt;0, 'Prediction Log'!$P593&lt;'Prediction Log'!$E593,'Prediction Log'!$I593='Prediction Log'!$B593 ), "Y", IF('Prediction Log'!$P593='Prediction Log'!$E593, "PUSH", "N")))))</f>
        <v/>
      </c>
      <c r="AA593" s="54" t="str">
        <f>IF(ISBLANK('Prediction Log'!$N593), "",IF(AND('Prediction Log'!$W593="Y", 'Prediction Log'!$X593="Y"), "Y", "N"))</f>
        <v/>
      </c>
      <c r="AB593" s="53" t="str">
        <f>IF(ISBLANK('Prediction Log'!$N593), "",IF('Prediction Log'!$D593&gt;0, 'Prediction Log'!$P593-'Prediction Log'!$D593, IF('Prediction Log'!$D593&lt;0, -'Prediction Log'!$P593+'Prediction Log'!$D593, "NA")))</f>
        <v/>
      </c>
      <c r="AC593" s="53" t="str">
        <f>IF(ISBLANK('Prediction Log'!$N593), "",ABS('Prediction Log'!$AB593))</f>
        <v/>
      </c>
      <c r="AD593" s="54" t="str">
        <f>IF(ISBLANK('Prediction Log'!$N593), "",IF('Prediction Log'!$E593&gt;0, 'Prediction Log'!$P593-'Prediction Log'!$E593, IF('Prediction Log'!$E593&lt;0, -'Prediction Log'!$P593+'Prediction Log'!$E593, "NA")))</f>
        <v/>
      </c>
      <c r="AE593" s="54" t="str">
        <f>IF(ISBLANK('Prediction Log'!$N593), "",ABS('Prediction Log'!$AD593))</f>
        <v/>
      </c>
    </row>
    <row r="594" spans="1:31" x14ac:dyDescent="0.45">
      <c r="A594" s="43" t="str">
        <f>IF(ISBLANK(Games!$B594), "",Games!A594)</f>
        <v/>
      </c>
      <c r="B594" s="43" t="str">
        <f>IF(ISBLANK(Games!$B594), "",Games!B594)</f>
        <v/>
      </c>
      <c r="C594" s="43" t="str">
        <f>IF(ISBLANK(Games!$B594), "",Games!C594)</f>
        <v/>
      </c>
      <c r="D594" s="44" t="str">
        <f>IF(ISBLANK(Games!$B594), "",Games!D594)</f>
        <v/>
      </c>
      <c r="E594" s="44" t="str">
        <f>IF(ISBLANK(Games!$B594), "",Games!E594)</f>
        <v/>
      </c>
      <c r="F594" s="45">
        <f>'Calc - Win Probability'!N594</f>
        <v>0</v>
      </c>
      <c r="G594" s="23" t="str">
        <f>Games!H594</f>
        <v/>
      </c>
      <c r="H594" s="46" t="str">
        <f>IF(ISBLANK(Games!B594), "", IF('Prediction Log'!$D594&lt;0, 'Prediction Log'!$B594, 'Prediction Log'!$C594))</f>
        <v/>
      </c>
      <c r="I594" s="47" t="str">
        <f>IF(ISBLANK(Games!$B594), "",Games!F594)</f>
        <v/>
      </c>
      <c r="J594" s="47" t="str">
        <f>IF('Prediction Log'!$F594&gt;0.5, 'Prediction Log'!$B594, IF('Prediction Log'!$F594&lt;0.5, 'Prediction Log'!$C594, "PICK"))</f>
        <v/>
      </c>
      <c r="K594" s="48" t="str">
        <f>IF(ISBLANK(Games!B594), "",IF('Prediction Log'!$J594='Prediction Log'!$B594, 'Prediction Log'!$F594, 1-'Prediction Log'!$F594))</f>
        <v/>
      </c>
      <c r="L594" s="49" t="str">
        <f>IF(ISBLANK(Games!$B594), "",Games!I594)</f>
        <v/>
      </c>
      <c r="M594" s="60" t="str">
        <f>IF(ISBLANK(Table3[[#This Row],[Home Final]]), "",IF(Table3[[#This Row],[Home Final]]&gt;Table3[[#This Row],[Away Final]],Table3[[#This Row],[Home]],Table3[[#This Row],[Away]]))</f>
        <v/>
      </c>
      <c r="N594" s="50"/>
      <c r="O594" s="50"/>
      <c r="P594" s="21" t="str">
        <f>IF(ISBLANK('Prediction Log'!$N594), "",'Prediction Log'!$O594-'Prediction Log'!$N594)</f>
        <v/>
      </c>
      <c r="Q594" s="51" t="str">
        <f>IF(ISBLANK('Prediction Log'!$N594), "",IF('Prediction Log'!$M594&lt;&gt;'Prediction Log'!$H594, "Y", IF(AND('Prediction Log'!$M594='Prediction Log'!$H594, ABS((-1*'Prediction Log'!$P594))&gt;ABS('Prediction Log'!$D594)), "Y", IF('Prediction Log'!$D594='Prediction Log'!$P594, "PUSH", "N"))))</f>
        <v/>
      </c>
      <c r="R594" s="52" t="str">
        <f>IF(ISBLANK('Prediction Log'!$N594), "",IF('Prediction Log'!$P594&lt;'Prediction Log'!$D594, "Y", IF('Prediction Log'!$P594='Prediction Log'!$D594, "PUSH", "N")))</f>
        <v/>
      </c>
      <c r="S594" s="52" t="str">
        <f>IF(ISBLANK('Prediction Log'!$N594), "",IF('Prediction Log'!$P594&lt;'Prediction Log'!$E594, "Y", IF('Prediction Log'!$P594='Prediction Log'!$E594, "PUSH", "N")))</f>
        <v/>
      </c>
      <c r="T594" s="53" t="str">
        <f>IF(ISBLANK('Prediction Log'!$N594),"",IF('Prediction Log'!$M594='Prediction Log'!$H594, "Y", "N"))</f>
        <v/>
      </c>
      <c r="U594" s="53" t="str">
        <f>Table3[[#This Row],[Home Team Covered Market]]</f>
        <v/>
      </c>
      <c r="V594" s="53" t="str">
        <f>IF(ISBLANK('Prediction Log'!$N594), "",IF(AND('Prediction Log'!$T594="Y", 'Prediction Log'!$U594="Y"), "Y", "N"))</f>
        <v/>
      </c>
      <c r="W594" s="54" t="str">
        <f>IF(ISBLANK('Prediction Log'!$N594),"",IF('Prediction Log'!$M594='Prediction Log'!$I594, "Y", "N"))</f>
        <v/>
      </c>
      <c r="X594" s="54" t="str">
        <f>IF(ISBLANK('Prediction Log'!$N594), "", IF(Table3[[#This Row],[Home Team Covered Market]]=Games!H594, "Y", "N"))</f>
        <v/>
      </c>
      <c r="Y594" s="55" t="str">
        <f>IF(ISBLANK('Prediction Log'!$N594), "",IF('Prediction Log'!$J594='Prediction Log'!$M594, "Y", "N"))</f>
        <v/>
      </c>
      <c r="Z594" s="54" t="str">
        <f>IF(ISBLANK('Prediction Log'!$N594), "",IF('Prediction Log'!$I594&lt;&gt;'Prediction Log'!$M594, "N",IF(AND('Prediction Log'!$E594&gt;0, 'Prediction Log'!$P594&gt;'Prediction Log'!$E594, 'Prediction Log'!$I594='Prediction Log'!$C594), "Y", IF(AND('Prediction Log'!$E594&lt;0, 'Prediction Log'!$P594&lt;'Prediction Log'!$E594,'Prediction Log'!$I594='Prediction Log'!$B594 ), "Y", IF('Prediction Log'!$P594='Prediction Log'!$E594, "PUSH", "N")))))</f>
        <v/>
      </c>
      <c r="AA594" s="54" t="str">
        <f>IF(ISBLANK('Prediction Log'!$N594), "",IF(AND('Prediction Log'!$W594="Y", 'Prediction Log'!$X594="Y"), "Y", "N"))</f>
        <v/>
      </c>
      <c r="AB594" s="53" t="str">
        <f>IF(ISBLANK('Prediction Log'!$N594), "",IF('Prediction Log'!$D594&gt;0, 'Prediction Log'!$P594-'Prediction Log'!$D594, IF('Prediction Log'!$D594&lt;0, -'Prediction Log'!$P594+'Prediction Log'!$D594, "NA")))</f>
        <v/>
      </c>
      <c r="AC594" s="53" t="str">
        <f>IF(ISBLANK('Prediction Log'!$N594), "",ABS('Prediction Log'!$AB594))</f>
        <v/>
      </c>
      <c r="AD594" s="54" t="str">
        <f>IF(ISBLANK('Prediction Log'!$N594), "",IF('Prediction Log'!$E594&gt;0, 'Prediction Log'!$P594-'Prediction Log'!$E594, IF('Prediction Log'!$E594&lt;0, -'Prediction Log'!$P594+'Prediction Log'!$E594, "NA")))</f>
        <v/>
      </c>
      <c r="AE594" s="54" t="str">
        <f>IF(ISBLANK('Prediction Log'!$N594), "",ABS('Prediction Log'!$AD594))</f>
        <v/>
      </c>
    </row>
    <row r="595" spans="1:31" x14ac:dyDescent="0.45">
      <c r="A595" s="56" t="str">
        <f>IF(ISBLANK(Games!$B595), "",Games!A595)</f>
        <v/>
      </c>
      <c r="B595" s="56" t="str">
        <f>IF(ISBLANK(Games!$B595), "",Games!B595)</f>
        <v/>
      </c>
      <c r="C595" s="56" t="str">
        <f>IF(ISBLANK(Games!$B595), "",Games!C595)</f>
        <v/>
      </c>
      <c r="D595" s="57" t="str">
        <f>IF(ISBLANK(Games!$B595), "",Games!D595)</f>
        <v/>
      </c>
      <c r="E595" s="57" t="str">
        <f>IF(ISBLANK(Games!$B595), "",Games!E595)</f>
        <v/>
      </c>
      <c r="F595" s="45">
        <f>'Calc - Win Probability'!N595</f>
        <v>0</v>
      </c>
      <c r="G595" s="23" t="str">
        <f>Games!H595</f>
        <v/>
      </c>
      <c r="H595" s="46" t="str">
        <f>IF(ISBLANK(Games!B595), "", IF('Prediction Log'!$D595&lt;0, 'Prediction Log'!$B595, 'Prediction Log'!$C595))</f>
        <v/>
      </c>
      <c r="I595" s="47" t="str">
        <f>IF(ISBLANK(Games!$B595), "",Games!F595)</f>
        <v/>
      </c>
      <c r="J595" s="47" t="str">
        <f>IF('Prediction Log'!$F595&gt;0.5, 'Prediction Log'!$B595, IF('Prediction Log'!$F595&lt;0.5, 'Prediction Log'!$C595, "PICK"))</f>
        <v/>
      </c>
      <c r="K595" s="48" t="str">
        <f>IF(ISBLANK(Games!B595), "",IF('Prediction Log'!$J595='Prediction Log'!$B595, 'Prediction Log'!$F595, 1-'Prediction Log'!$F595))</f>
        <v/>
      </c>
      <c r="L595" s="49" t="str">
        <f>IF(ISBLANK(Games!$B595), "",Games!I595)</f>
        <v/>
      </c>
      <c r="M595" s="60" t="str">
        <f>IF(ISBLANK(Table3[[#This Row],[Home Final]]), "",IF(Table3[[#This Row],[Home Final]]&gt;Table3[[#This Row],[Away Final]],Table3[[#This Row],[Home]],Table3[[#This Row],[Away]]))</f>
        <v/>
      </c>
      <c r="N595" s="50"/>
      <c r="O595" s="50"/>
      <c r="P595" s="21" t="str">
        <f>IF(ISBLANK('Prediction Log'!$N595), "",'Prediction Log'!$O595-'Prediction Log'!$N595)</f>
        <v/>
      </c>
      <c r="Q595" s="51" t="str">
        <f>IF(ISBLANK('Prediction Log'!$N595), "",IF('Prediction Log'!$M595&lt;&gt;'Prediction Log'!$H595, "Y", IF(AND('Prediction Log'!$M595='Prediction Log'!$H595, ABS((-1*'Prediction Log'!$P595))&gt;ABS('Prediction Log'!$D595)), "Y", IF('Prediction Log'!$D595='Prediction Log'!$P595, "PUSH", "N"))))</f>
        <v/>
      </c>
      <c r="R595" s="52" t="str">
        <f>IF(ISBLANK('Prediction Log'!$N595), "",IF('Prediction Log'!$P595&lt;'Prediction Log'!$D595, "Y", IF('Prediction Log'!$P595='Prediction Log'!$D595, "PUSH", "N")))</f>
        <v/>
      </c>
      <c r="S595" s="52" t="str">
        <f>IF(ISBLANK('Prediction Log'!$N595), "",IF('Prediction Log'!$P595&lt;'Prediction Log'!$E595, "Y", IF('Prediction Log'!$P595='Prediction Log'!$E595, "PUSH", "N")))</f>
        <v/>
      </c>
      <c r="T595" s="53" t="str">
        <f>IF(ISBLANK('Prediction Log'!$N595),"",IF('Prediction Log'!$M595='Prediction Log'!$H595, "Y", "N"))</f>
        <v/>
      </c>
      <c r="U595" s="53" t="str">
        <f>Table3[[#This Row],[Home Team Covered Market]]</f>
        <v/>
      </c>
      <c r="V595" s="53" t="str">
        <f>IF(ISBLANK('Prediction Log'!$N595), "",IF(AND('Prediction Log'!$T595="Y", 'Prediction Log'!$U595="Y"), "Y", "N"))</f>
        <v/>
      </c>
      <c r="W595" s="54" t="str">
        <f>IF(ISBLANK('Prediction Log'!$N595),"",IF('Prediction Log'!$M595='Prediction Log'!$I595, "Y", "N"))</f>
        <v/>
      </c>
      <c r="X595" s="54" t="str">
        <f>IF(ISBLANK('Prediction Log'!$N595), "", IF(Table3[[#This Row],[Home Team Covered Market]]=Games!H595, "Y", "N"))</f>
        <v/>
      </c>
      <c r="Y595" s="55" t="str">
        <f>IF(ISBLANK('Prediction Log'!$N595), "",IF('Prediction Log'!$J595='Prediction Log'!$M595, "Y", "N"))</f>
        <v/>
      </c>
      <c r="Z595" s="54" t="str">
        <f>IF(ISBLANK('Prediction Log'!$N595), "",IF('Prediction Log'!$I595&lt;&gt;'Prediction Log'!$M595, "N",IF(AND('Prediction Log'!$E595&gt;0, 'Prediction Log'!$P595&gt;'Prediction Log'!$E595, 'Prediction Log'!$I595='Prediction Log'!$C595), "Y", IF(AND('Prediction Log'!$E595&lt;0, 'Prediction Log'!$P595&lt;'Prediction Log'!$E595,'Prediction Log'!$I595='Prediction Log'!$B595 ), "Y", IF('Prediction Log'!$P595='Prediction Log'!$E595, "PUSH", "N")))))</f>
        <v/>
      </c>
      <c r="AA595" s="54" t="str">
        <f>IF(ISBLANK('Prediction Log'!$N595), "",IF(AND('Prediction Log'!$W595="Y", 'Prediction Log'!$X595="Y"), "Y", "N"))</f>
        <v/>
      </c>
      <c r="AB595" s="53" t="str">
        <f>IF(ISBLANK('Prediction Log'!$N595), "",IF('Prediction Log'!$D595&gt;0, 'Prediction Log'!$P595-'Prediction Log'!$D595, IF('Prediction Log'!$D595&lt;0, -'Prediction Log'!$P595+'Prediction Log'!$D595, "NA")))</f>
        <v/>
      </c>
      <c r="AC595" s="53" t="str">
        <f>IF(ISBLANK('Prediction Log'!$N595), "",ABS('Prediction Log'!$AB595))</f>
        <v/>
      </c>
      <c r="AD595" s="54" t="str">
        <f>IF(ISBLANK('Prediction Log'!$N595), "",IF('Prediction Log'!$E595&gt;0, 'Prediction Log'!$P595-'Prediction Log'!$E595, IF('Prediction Log'!$E595&lt;0, -'Prediction Log'!$P595+'Prediction Log'!$E595, "NA")))</f>
        <v/>
      </c>
      <c r="AE595" s="54" t="str">
        <f>IF(ISBLANK('Prediction Log'!$N595), "",ABS('Prediction Log'!$AD595))</f>
        <v/>
      </c>
    </row>
    <row r="596" spans="1:31" x14ac:dyDescent="0.45">
      <c r="A596" s="43" t="str">
        <f>IF(ISBLANK(Games!$B596), "",Games!A596)</f>
        <v/>
      </c>
      <c r="B596" s="43" t="str">
        <f>IF(ISBLANK(Games!$B596), "",Games!B596)</f>
        <v/>
      </c>
      <c r="C596" s="43" t="str">
        <f>IF(ISBLANK(Games!$B596), "",Games!C596)</f>
        <v/>
      </c>
      <c r="D596" s="44" t="str">
        <f>IF(ISBLANK(Games!$B596), "",Games!D596)</f>
        <v/>
      </c>
      <c r="E596" s="44" t="str">
        <f>IF(ISBLANK(Games!$B596), "",Games!E596)</f>
        <v/>
      </c>
      <c r="F596" s="45">
        <f>'Calc - Win Probability'!N596</f>
        <v>0</v>
      </c>
      <c r="G596" s="23" t="str">
        <f>Games!H596</f>
        <v/>
      </c>
      <c r="H596" s="46" t="str">
        <f>IF(ISBLANK(Games!B596), "", IF('Prediction Log'!$D596&lt;0, 'Prediction Log'!$B596, 'Prediction Log'!$C596))</f>
        <v/>
      </c>
      <c r="I596" s="47" t="str">
        <f>IF(ISBLANK(Games!$B596), "",Games!F596)</f>
        <v/>
      </c>
      <c r="J596" s="47" t="str">
        <f>IF('Prediction Log'!$F596&gt;0.5, 'Prediction Log'!$B596, IF('Prediction Log'!$F596&lt;0.5, 'Prediction Log'!$C596, "PICK"))</f>
        <v/>
      </c>
      <c r="K596" s="48" t="str">
        <f>IF(ISBLANK(Games!B596), "",IF('Prediction Log'!$J596='Prediction Log'!$B596, 'Prediction Log'!$F596, 1-'Prediction Log'!$F596))</f>
        <v/>
      </c>
      <c r="L596" s="49" t="str">
        <f>IF(ISBLANK(Games!$B596), "",Games!I596)</f>
        <v/>
      </c>
      <c r="M596" s="60" t="str">
        <f>IF(ISBLANK(Table3[[#This Row],[Home Final]]), "",IF(Table3[[#This Row],[Home Final]]&gt;Table3[[#This Row],[Away Final]],Table3[[#This Row],[Home]],Table3[[#This Row],[Away]]))</f>
        <v/>
      </c>
      <c r="N596" s="50"/>
      <c r="O596" s="50"/>
      <c r="P596" s="21" t="str">
        <f>IF(ISBLANK('Prediction Log'!$N596), "",'Prediction Log'!$O596-'Prediction Log'!$N596)</f>
        <v/>
      </c>
      <c r="Q596" s="51" t="str">
        <f>IF(ISBLANK('Prediction Log'!$N596), "",IF('Prediction Log'!$M596&lt;&gt;'Prediction Log'!$H596, "Y", IF(AND('Prediction Log'!$M596='Prediction Log'!$H596, ABS((-1*'Prediction Log'!$P596))&gt;ABS('Prediction Log'!$D596)), "Y", IF('Prediction Log'!$D596='Prediction Log'!$P596, "PUSH", "N"))))</f>
        <v/>
      </c>
      <c r="R596" s="52" t="str">
        <f>IF(ISBLANK('Prediction Log'!$N596), "",IF('Prediction Log'!$P596&lt;'Prediction Log'!$D596, "Y", IF('Prediction Log'!$P596='Prediction Log'!$D596, "PUSH", "N")))</f>
        <v/>
      </c>
      <c r="S596" s="52" t="str">
        <f>IF(ISBLANK('Prediction Log'!$N596), "",IF('Prediction Log'!$P596&lt;'Prediction Log'!$E596, "Y", IF('Prediction Log'!$P596='Prediction Log'!$E596, "PUSH", "N")))</f>
        <v/>
      </c>
      <c r="T596" s="53" t="str">
        <f>IF(ISBLANK('Prediction Log'!$N596),"",IF('Prediction Log'!$M596='Prediction Log'!$H596, "Y", "N"))</f>
        <v/>
      </c>
      <c r="U596" s="53" t="str">
        <f>Table3[[#This Row],[Home Team Covered Market]]</f>
        <v/>
      </c>
      <c r="V596" s="53" t="str">
        <f>IF(ISBLANK('Prediction Log'!$N596), "",IF(AND('Prediction Log'!$T596="Y", 'Prediction Log'!$U596="Y"), "Y", "N"))</f>
        <v/>
      </c>
      <c r="W596" s="54" t="str">
        <f>IF(ISBLANK('Prediction Log'!$N596),"",IF('Prediction Log'!$M596='Prediction Log'!$I596, "Y", "N"))</f>
        <v/>
      </c>
      <c r="X596" s="54" t="str">
        <f>IF(ISBLANK('Prediction Log'!$N596), "", IF(Table3[[#This Row],[Home Team Covered Market]]=Games!H596, "Y", "N"))</f>
        <v/>
      </c>
      <c r="Y596" s="55" t="str">
        <f>IF(ISBLANK('Prediction Log'!$N596), "",IF('Prediction Log'!$J596='Prediction Log'!$M596, "Y", "N"))</f>
        <v/>
      </c>
      <c r="Z596" s="54" t="str">
        <f>IF(ISBLANK('Prediction Log'!$N596), "",IF('Prediction Log'!$I596&lt;&gt;'Prediction Log'!$M596, "N",IF(AND('Prediction Log'!$E596&gt;0, 'Prediction Log'!$P596&gt;'Prediction Log'!$E596, 'Prediction Log'!$I596='Prediction Log'!$C596), "Y", IF(AND('Prediction Log'!$E596&lt;0, 'Prediction Log'!$P596&lt;'Prediction Log'!$E596,'Prediction Log'!$I596='Prediction Log'!$B596 ), "Y", IF('Prediction Log'!$P596='Prediction Log'!$E596, "PUSH", "N")))))</f>
        <v/>
      </c>
      <c r="AA596" s="54" t="str">
        <f>IF(ISBLANK('Prediction Log'!$N596), "",IF(AND('Prediction Log'!$W596="Y", 'Prediction Log'!$X596="Y"), "Y", "N"))</f>
        <v/>
      </c>
      <c r="AB596" s="53" t="str">
        <f>IF(ISBLANK('Prediction Log'!$N596), "",IF('Prediction Log'!$D596&gt;0, 'Prediction Log'!$P596-'Prediction Log'!$D596, IF('Prediction Log'!$D596&lt;0, -'Prediction Log'!$P596+'Prediction Log'!$D596, "NA")))</f>
        <v/>
      </c>
      <c r="AC596" s="53" t="str">
        <f>IF(ISBLANK('Prediction Log'!$N596), "",ABS('Prediction Log'!$AB596))</f>
        <v/>
      </c>
      <c r="AD596" s="54" t="str">
        <f>IF(ISBLANK('Prediction Log'!$N596), "",IF('Prediction Log'!$E596&gt;0, 'Prediction Log'!$P596-'Prediction Log'!$E596, IF('Prediction Log'!$E596&lt;0, -'Prediction Log'!$P596+'Prediction Log'!$E596, "NA")))</f>
        <v/>
      </c>
      <c r="AE596" s="54" t="str">
        <f>IF(ISBLANK('Prediction Log'!$N596), "",ABS('Prediction Log'!$AD596))</f>
        <v/>
      </c>
    </row>
    <row r="597" spans="1:31" x14ac:dyDescent="0.45">
      <c r="A597" s="56" t="str">
        <f>IF(ISBLANK(Games!$B597), "",Games!A597)</f>
        <v/>
      </c>
      <c r="B597" s="56" t="str">
        <f>IF(ISBLANK(Games!$B597), "",Games!B597)</f>
        <v/>
      </c>
      <c r="C597" s="56" t="str">
        <f>IF(ISBLANK(Games!$B597), "",Games!C597)</f>
        <v/>
      </c>
      <c r="D597" s="57" t="str">
        <f>IF(ISBLANK(Games!$B597), "",Games!D597)</f>
        <v/>
      </c>
      <c r="E597" s="57" t="str">
        <f>IF(ISBLANK(Games!$B597), "",Games!E597)</f>
        <v/>
      </c>
      <c r="F597" s="45">
        <f>'Calc - Win Probability'!N597</f>
        <v>0</v>
      </c>
      <c r="G597" s="23" t="str">
        <f>Games!H597</f>
        <v/>
      </c>
      <c r="H597" s="46" t="str">
        <f>IF(ISBLANK(Games!B597), "", IF('Prediction Log'!$D597&lt;0, 'Prediction Log'!$B597, 'Prediction Log'!$C597))</f>
        <v/>
      </c>
      <c r="I597" s="47" t="str">
        <f>IF(ISBLANK(Games!$B597), "",Games!F597)</f>
        <v/>
      </c>
      <c r="J597" s="47" t="str">
        <f>IF('Prediction Log'!$F597&gt;0.5, 'Prediction Log'!$B597, IF('Prediction Log'!$F597&lt;0.5, 'Prediction Log'!$C597, "PICK"))</f>
        <v/>
      </c>
      <c r="K597" s="48" t="str">
        <f>IF(ISBLANK(Games!B597), "",IF('Prediction Log'!$J597='Prediction Log'!$B597, 'Prediction Log'!$F597, 1-'Prediction Log'!$F597))</f>
        <v/>
      </c>
      <c r="L597" s="49" t="str">
        <f>IF(ISBLANK(Games!$B597), "",Games!I597)</f>
        <v/>
      </c>
      <c r="M597" s="60" t="str">
        <f>IF(ISBLANK(Table3[[#This Row],[Home Final]]), "",IF(Table3[[#This Row],[Home Final]]&gt;Table3[[#This Row],[Away Final]],Table3[[#This Row],[Home]],Table3[[#This Row],[Away]]))</f>
        <v/>
      </c>
      <c r="N597" s="50"/>
      <c r="O597" s="50"/>
      <c r="P597" s="21" t="str">
        <f>IF(ISBLANK('Prediction Log'!$N597), "",'Prediction Log'!$O597-'Prediction Log'!$N597)</f>
        <v/>
      </c>
      <c r="Q597" s="51" t="str">
        <f>IF(ISBLANK('Prediction Log'!$N597), "",IF('Prediction Log'!$M597&lt;&gt;'Prediction Log'!$H597, "Y", IF(AND('Prediction Log'!$M597='Prediction Log'!$H597, ABS((-1*'Prediction Log'!$P597))&gt;ABS('Prediction Log'!$D597)), "Y", IF('Prediction Log'!$D597='Prediction Log'!$P597, "PUSH", "N"))))</f>
        <v/>
      </c>
      <c r="R597" s="52" t="str">
        <f>IF(ISBLANK('Prediction Log'!$N597), "",IF('Prediction Log'!$P597&lt;'Prediction Log'!$D597, "Y", IF('Prediction Log'!$P597='Prediction Log'!$D597, "PUSH", "N")))</f>
        <v/>
      </c>
      <c r="S597" s="52" t="str">
        <f>IF(ISBLANK('Prediction Log'!$N597), "",IF('Prediction Log'!$P597&lt;'Prediction Log'!$E597, "Y", IF('Prediction Log'!$P597='Prediction Log'!$E597, "PUSH", "N")))</f>
        <v/>
      </c>
      <c r="T597" s="53" t="str">
        <f>IF(ISBLANK('Prediction Log'!$N597),"",IF('Prediction Log'!$M597='Prediction Log'!$H597, "Y", "N"))</f>
        <v/>
      </c>
      <c r="U597" s="53" t="str">
        <f>Table3[[#This Row],[Home Team Covered Market]]</f>
        <v/>
      </c>
      <c r="V597" s="53" t="str">
        <f>IF(ISBLANK('Prediction Log'!$N597), "",IF(AND('Prediction Log'!$T597="Y", 'Prediction Log'!$U597="Y"), "Y", "N"))</f>
        <v/>
      </c>
      <c r="W597" s="54" t="str">
        <f>IF(ISBLANK('Prediction Log'!$N597),"",IF('Prediction Log'!$M597='Prediction Log'!$I597, "Y", "N"))</f>
        <v/>
      </c>
      <c r="X597" s="54" t="str">
        <f>IF(ISBLANK('Prediction Log'!$N597), "", IF(Table3[[#This Row],[Home Team Covered Market]]=Games!H597, "Y", "N"))</f>
        <v/>
      </c>
      <c r="Y597" s="55" t="str">
        <f>IF(ISBLANK('Prediction Log'!$N597), "",IF('Prediction Log'!$J597='Prediction Log'!$M597, "Y", "N"))</f>
        <v/>
      </c>
      <c r="Z597" s="54" t="str">
        <f>IF(ISBLANK('Prediction Log'!$N597), "",IF('Prediction Log'!$I597&lt;&gt;'Prediction Log'!$M597, "N",IF(AND('Prediction Log'!$E597&gt;0, 'Prediction Log'!$P597&gt;'Prediction Log'!$E597, 'Prediction Log'!$I597='Prediction Log'!$C597), "Y", IF(AND('Prediction Log'!$E597&lt;0, 'Prediction Log'!$P597&lt;'Prediction Log'!$E597,'Prediction Log'!$I597='Prediction Log'!$B597 ), "Y", IF('Prediction Log'!$P597='Prediction Log'!$E597, "PUSH", "N")))))</f>
        <v/>
      </c>
      <c r="AA597" s="54" t="str">
        <f>IF(ISBLANK('Prediction Log'!$N597), "",IF(AND('Prediction Log'!$W597="Y", 'Prediction Log'!$X597="Y"), "Y", "N"))</f>
        <v/>
      </c>
      <c r="AB597" s="53" t="str">
        <f>IF(ISBLANK('Prediction Log'!$N597), "",IF('Prediction Log'!$D597&gt;0, 'Prediction Log'!$P597-'Prediction Log'!$D597, IF('Prediction Log'!$D597&lt;0, -'Prediction Log'!$P597+'Prediction Log'!$D597, "NA")))</f>
        <v/>
      </c>
      <c r="AC597" s="53" t="str">
        <f>IF(ISBLANK('Prediction Log'!$N597), "",ABS('Prediction Log'!$AB597))</f>
        <v/>
      </c>
      <c r="AD597" s="54" t="str">
        <f>IF(ISBLANK('Prediction Log'!$N597), "",IF('Prediction Log'!$E597&gt;0, 'Prediction Log'!$P597-'Prediction Log'!$E597, IF('Prediction Log'!$E597&lt;0, -'Prediction Log'!$P597+'Prediction Log'!$E597, "NA")))</f>
        <v/>
      </c>
      <c r="AE597" s="54" t="str">
        <f>IF(ISBLANK('Prediction Log'!$N597), "",ABS('Prediction Log'!$AD597))</f>
        <v/>
      </c>
    </row>
    <row r="598" spans="1:31" x14ac:dyDescent="0.45">
      <c r="A598" s="43" t="str">
        <f>IF(ISBLANK(Games!$B598), "",Games!A598)</f>
        <v/>
      </c>
      <c r="B598" s="43" t="str">
        <f>IF(ISBLANK(Games!$B598), "",Games!B598)</f>
        <v/>
      </c>
      <c r="C598" s="43" t="str">
        <f>IF(ISBLANK(Games!$B598), "",Games!C598)</f>
        <v/>
      </c>
      <c r="D598" s="44" t="str">
        <f>IF(ISBLANK(Games!$B598), "",Games!D598)</f>
        <v/>
      </c>
      <c r="E598" s="44" t="str">
        <f>IF(ISBLANK(Games!$B598), "",Games!E598)</f>
        <v/>
      </c>
      <c r="F598" s="45">
        <f>'Calc - Win Probability'!N598</f>
        <v>0</v>
      </c>
      <c r="G598" s="23" t="str">
        <f>Games!H598</f>
        <v/>
      </c>
      <c r="H598" s="46" t="str">
        <f>IF(ISBLANK(Games!B598), "", IF('Prediction Log'!$D598&lt;0, 'Prediction Log'!$B598, 'Prediction Log'!$C598))</f>
        <v/>
      </c>
      <c r="I598" s="47" t="str">
        <f>IF(ISBLANK(Games!$B598), "",Games!F598)</f>
        <v/>
      </c>
      <c r="J598" s="47" t="str">
        <f>IF('Prediction Log'!$F598&gt;0.5, 'Prediction Log'!$B598, IF('Prediction Log'!$F598&lt;0.5, 'Prediction Log'!$C598, "PICK"))</f>
        <v/>
      </c>
      <c r="K598" s="48" t="str">
        <f>IF(ISBLANK(Games!B598), "",IF('Prediction Log'!$J598='Prediction Log'!$B598, 'Prediction Log'!$F598, 1-'Prediction Log'!$F598))</f>
        <v/>
      </c>
      <c r="L598" s="49" t="str">
        <f>IF(ISBLANK(Games!$B598), "",Games!I598)</f>
        <v/>
      </c>
      <c r="M598" s="60" t="str">
        <f>IF(ISBLANK(Table3[[#This Row],[Home Final]]), "",IF(Table3[[#This Row],[Home Final]]&gt;Table3[[#This Row],[Away Final]],Table3[[#This Row],[Home]],Table3[[#This Row],[Away]]))</f>
        <v/>
      </c>
      <c r="N598" s="50"/>
      <c r="O598" s="50"/>
      <c r="P598" s="21" t="str">
        <f>IF(ISBLANK('Prediction Log'!$N598), "",'Prediction Log'!$O598-'Prediction Log'!$N598)</f>
        <v/>
      </c>
      <c r="Q598" s="51" t="str">
        <f>IF(ISBLANK('Prediction Log'!$N598), "",IF('Prediction Log'!$M598&lt;&gt;'Prediction Log'!$H598, "Y", IF(AND('Prediction Log'!$M598='Prediction Log'!$H598, ABS((-1*'Prediction Log'!$P598))&gt;ABS('Prediction Log'!$D598)), "Y", IF('Prediction Log'!$D598='Prediction Log'!$P598, "PUSH", "N"))))</f>
        <v/>
      </c>
      <c r="R598" s="52" t="str">
        <f>IF(ISBLANK('Prediction Log'!$N598), "",IF('Prediction Log'!$P598&lt;'Prediction Log'!$D598, "Y", IF('Prediction Log'!$P598='Prediction Log'!$D598, "PUSH", "N")))</f>
        <v/>
      </c>
      <c r="S598" s="52" t="str">
        <f>IF(ISBLANK('Prediction Log'!$N598), "",IF('Prediction Log'!$P598&lt;'Prediction Log'!$E598, "Y", IF('Prediction Log'!$P598='Prediction Log'!$E598, "PUSH", "N")))</f>
        <v/>
      </c>
      <c r="T598" s="53" t="str">
        <f>IF(ISBLANK('Prediction Log'!$N598),"",IF('Prediction Log'!$M598='Prediction Log'!$H598, "Y", "N"))</f>
        <v/>
      </c>
      <c r="U598" s="53" t="str">
        <f>Table3[[#This Row],[Home Team Covered Market]]</f>
        <v/>
      </c>
      <c r="V598" s="53" t="str">
        <f>IF(ISBLANK('Prediction Log'!$N598), "",IF(AND('Prediction Log'!$T598="Y", 'Prediction Log'!$U598="Y"), "Y", "N"))</f>
        <v/>
      </c>
      <c r="W598" s="54" t="str">
        <f>IF(ISBLANK('Prediction Log'!$N598),"",IF('Prediction Log'!$M598='Prediction Log'!$I598, "Y", "N"))</f>
        <v/>
      </c>
      <c r="X598" s="54" t="str">
        <f>IF(ISBLANK('Prediction Log'!$N598), "", IF(Table3[[#This Row],[Home Team Covered Market]]=Games!H598, "Y", "N"))</f>
        <v/>
      </c>
      <c r="Y598" s="55" t="str">
        <f>IF(ISBLANK('Prediction Log'!$N598), "",IF('Prediction Log'!$J598='Prediction Log'!$M598, "Y", "N"))</f>
        <v/>
      </c>
      <c r="Z598" s="54" t="str">
        <f>IF(ISBLANK('Prediction Log'!$N598), "",IF('Prediction Log'!$I598&lt;&gt;'Prediction Log'!$M598, "N",IF(AND('Prediction Log'!$E598&gt;0, 'Prediction Log'!$P598&gt;'Prediction Log'!$E598, 'Prediction Log'!$I598='Prediction Log'!$C598), "Y", IF(AND('Prediction Log'!$E598&lt;0, 'Prediction Log'!$P598&lt;'Prediction Log'!$E598,'Prediction Log'!$I598='Prediction Log'!$B598 ), "Y", IF('Prediction Log'!$P598='Prediction Log'!$E598, "PUSH", "N")))))</f>
        <v/>
      </c>
      <c r="AA598" s="54" t="str">
        <f>IF(ISBLANK('Prediction Log'!$N598), "",IF(AND('Prediction Log'!$W598="Y", 'Prediction Log'!$X598="Y"), "Y", "N"))</f>
        <v/>
      </c>
      <c r="AB598" s="53" t="str">
        <f>IF(ISBLANK('Prediction Log'!$N598), "",IF('Prediction Log'!$D598&gt;0, 'Prediction Log'!$P598-'Prediction Log'!$D598, IF('Prediction Log'!$D598&lt;0, -'Prediction Log'!$P598+'Prediction Log'!$D598, "NA")))</f>
        <v/>
      </c>
      <c r="AC598" s="53" t="str">
        <f>IF(ISBLANK('Prediction Log'!$N598), "",ABS('Prediction Log'!$AB598))</f>
        <v/>
      </c>
      <c r="AD598" s="54" t="str">
        <f>IF(ISBLANK('Prediction Log'!$N598), "",IF('Prediction Log'!$E598&gt;0, 'Prediction Log'!$P598-'Prediction Log'!$E598, IF('Prediction Log'!$E598&lt;0, -'Prediction Log'!$P598+'Prediction Log'!$E598, "NA")))</f>
        <v/>
      </c>
      <c r="AE598" s="54" t="str">
        <f>IF(ISBLANK('Prediction Log'!$N598), "",ABS('Prediction Log'!$AD598))</f>
        <v/>
      </c>
    </row>
    <row r="599" spans="1:31" x14ac:dyDescent="0.45">
      <c r="A599" s="56" t="str">
        <f>IF(ISBLANK(Games!$B599), "",Games!A599)</f>
        <v/>
      </c>
      <c r="B599" s="56" t="str">
        <f>IF(ISBLANK(Games!$B599), "",Games!B599)</f>
        <v/>
      </c>
      <c r="C599" s="56" t="str">
        <f>IF(ISBLANK(Games!$B599), "",Games!C599)</f>
        <v/>
      </c>
      <c r="D599" s="57" t="str">
        <f>IF(ISBLANK(Games!$B599), "",Games!D599)</f>
        <v/>
      </c>
      <c r="E599" s="57" t="str">
        <f>IF(ISBLANK(Games!$B599), "",Games!E599)</f>
        <v/>
      </c>
      <c r="F599" s="45">
        <f>'Calc - Win Probability'!N599</f>
        <v>0</v>
      </c>
      <c r="G599" s="23" t="str">
        <f>Games!H599</f>
        <v/>
      </c>
      <c r="H599" s="46" t="str">
        <f>IF(ISBLANK(Games!B599), "", IF('Prediction Log'!$D599&lt;0, 'Prediction Log'!$B599, 'Prediction Log'!$C599))</f>
        <v/>
      </c>
      <c r="I599" s="47" t="str">
        <f>IF(ISBLANK(Games!$B599), "",Games!F599)</f>
        <v/>
      </c>
      <c r="J599" s="47" t="str">
        <f>IF('Prediction Log'!$F599&gt;0.5, 'Prediction Log'!$B599, IF('Prediction Log'!$F599&lt;0.5, 'Prediction Log'!$C599, "PICK"))</f>
        <v/>
      </c>
      <c r="K599" s="48" t="str">
        <f>IF(ISBLANK(Games!B599), "",IF('Prediction Log'!$J599='Prediction Log'!$B599, 'Prediction Log'!$F599, 1-'Prediction Log'!$F599))</f>
        <v/>
      </c>
      <c r="L599" s="49" t="str">
        <f>IF(ISBLANK(Games!$B599), "",Games!I599)</f>
        <v/>
      </c>
      <c r="M599" s="60" t="str">
        <f>IF(ISBLANK(Table3[[#This Row],[Home Final]]), "",IF(Table3[[#This Row],[Home Final]]&gt;Table3[[#This Row],[Away Final]],Table3[[#This Row],[Home]],Table3[[#This Row],[Away]]))</f>
        <v/>
      </c>
      <c r="N599" s="50"/>
      <c r="O599" s="50"/>
      <c r="P599" s="21" t="str">
        <f>IF(ISBLANK('Prediction Log'!$N599), "",'Prediction Log'!$O599-'Prediction Log'!$N599)</f>
        <v/>
      </c>
      <c r="Q599" s="51" t="str">
        <f>IF(ISBLANK('Prediction Log'!$N599), "",IF('Prediction Log'!$M599&lt;&gt;'Prediction Log'!$H599, "Y", IF(AND('Prediction Log'!$M599='Prediction Log'!$H599, ABS((-1*'Prediction Log'!$P599))&gt;ABS('Prediction Log'!$D599)), "Y", IF('Prediction Log'!$D599='Prediction Log'!$P599, "PUSH", "N"))))</f>
        <v/>
      </c>
      <c r="R599" s="52" t="str">
        <f>IF(ISBLANK('Prediction Log'!$N599), "",IF('Prediction Log'!$P599&lt;'Prediction Log'!$D599, "Y", IF('Prediction Log'!$P599='Prediction Log'!$D599, "PUSH", "N")))</f>
        <v/>
      </c>
      <c r="S599" s="52" t="str">
        <f>IF(ISBLANK('Prediction Log'!$N599), "",IF('Prediction Log'!$P599&lt;'Prediction Log'!$E599, "Y", IF('Prediction Log'!$P599='Prediction Log'!$E599, "PUSH", "N")))</f>
        <v/>
      </c>
      <c r="T599" s="53" t="str">
        <f>IF(ISBLANK('Prediction Log'!$N599),"",IF('Prediction Log'!$M599='Prediction Log'!$H599, "Y", "N"))</f>
        <v/>
      </c>
      <c r="U599" s="53" t="str">
        <f>Table3[[#This Row],[Home Team Covered Market]]</f>
        <v/>
      </c>
      <c r="V599" s="53" t="str">
        <f>IF(ISBLANK('Prediction Log'!$N599), "",IF(AND('Prediction Log'!$T599="Y", 'Prediction Log'!$U599="Y"), "Y", "N"))</f>
        <v/>
      </c>
      <c r="W599" s="54" t="str">
        <f>IF(ISBLANK('Prediction Log'!$N599),"",IF('Prediction Log'!$M599='Prediction Log'!$I599, "Y", "N"))</f>
        <v/>
      </c>
      <c r="X599" s="54" t="str">
        <f>IF(ISBLANK('Prediction Log'!$N599), "", IF(Table3[[#This Row],[Home Team Covered Market]]=Games!H599, "Y", "N"))</f>
        <v/>
      </c>
      <c r="Y599" s="55" t="str">
        <f>IF(ISBLANK('Prediction Log'!$N599), "",IF('Prediction Log'!$J599='Prediction Log'!$M599, "Y", "N"))</f>
        <v/>
      </c>
      <c r="Z599" s="54" t="str">
        <f>IF(ISBLANK('Prediction Log'!$N599), "",IF('Prediction Log'!$I599&lt;&gt;'Prediction Log'!$M599, "N",IF(AND('Prediction Log'!$E599&gt;0, 'Prediction Log'!$P599&gt;'Prediction Log'!$E599, 'Prediction Log'!$I599='Prediction Log'!$C599), "Y", IF(AND('Prediction Log'!$E599&lt;0, 'Prediction Log'!$P599&lt;'Prediction Log'!$E599,'Prediction Log'!$I599='Prediction Log'!$B599 ), "Y", IF('Prediction Log'!$P599='Prediction Log'!$E599, "PUSH", "N")))))</f>
        <v/>
      </c>
      <c r="AA599" s="54" t="str">
        <f>IF(ISBLANK('Prediction Log'!$N599), "",IF(AND('Prediction Log'!$W599="Y", 'Prediction Log'!$X599="Y"), "Y", "N"))</f>
        <v/>
      </c>
      <c r="AB599" s="53" t="str">
        <f>IF(ISBLANK('Prediction Log'!$N599), "",IF('Prediction Log'!$D599&gt;0, 'Prediction Log'!$P599-'Prediction Log'!$D599, IF('Prediction Log'!$D599&lt;0, -'Prediction Log'!$P599+'Prediction Log'!$D599, "NA")))</f>
        <v/>
      </c>
      <c r="AC599" s="53" t="str">
        <f>IF(ISBLANK('Prediction Log'!$N599), "",ABS('Prediction Log'!$AB599))</f>
        <v/>
      </c>
      <c r="AD599" s="54" t="str">
        <f>IF(ISBLANK('Prediction Log'!$N599), "",IF('Prediction Log'!$E599&gt;0, 'Prediction Log'!$P599-'Prediction Log'!$E599, IF('Prediction Log'!$E599&lt;0, -'Prediction Log'!$P599+'Prediction Log'!$E599, "NA")))</f>
        <v/>
      </c>
      <c r="AE599" s="54" t="str">
        <f>IF(ISBLANK('Prediction Log'!$N599), "",ABS('Prediction Log'!$AD599))</f>
        <v/>
      </c>
    </row>
    <row r="600" spans="1:31" x14ac:dyDescent="0.45">
      <c r="A600" s="43" t="str">
        <f>IF(ISBLANK(Games!$B600), "",Games!A600)</f>
        <v/>
      </c>
      <c r="B600" s="43" t="str">
        <f>IF(ISBLANK(Games!$B600), "",Games!B600)</f>
        <v/>
      </c>
      <c r="C600" s="43" t="str">
        <f>IF(ISBLANK(Games!$B600), "",Games!C600)</f>
        <v/>
      </c>
      <c r="D600" s="44" t="str">
        <f>IF(ISBLANK(Games!$B600), "",Games!D600)</f>
        <v/>
      </c>
      <c r="E600" s="44" t="str">
        <f>IF(ISBLANK(Games!$B600), "",Games!E600)</f>
        <v/>
      </c>
      <c r="F600" s="45">
        <f>'Calc - Win Probability'!N600</f>
        <v>0</v>
      </c>
      <c r="G600" s="23" t="str">
        <f>Games!H600</f>
        <v/>
      </c>
      <c r="H600" s="46" t="str">
        <f>IF(ISBLANK(Games!B600), "", IF('Prediction Log'!$D600&lt;0, 'Prediction Log'!$B600, 'Prediction Log'!$C600))</f>
        <v/>
      </c>
      <c r="I600" s="47" t="str">
        <f>IF(ISBLANK(Games!$B600), "",Games!F600)</f>
        <v/>
      </c>
      <c r="J600" s="47" t="str">
        <f>IF('Prediction Log'!$F600&gt;0.5, 'Prediction Log'!$B600, IF('Prediction Log'!$F600&lt;0.5, 'Prediction Log'!$C600, "PICK"))</f>
        <v/>
      </c>
      <c r="K600" s="48" t="str">
        <f>IF(ISBLANK(Games!B600), "",IF('Prediction Log'!$J600='Prediction Log'!$B600, 'Prediction Log'!$F600, 1-'Prediction Log'!$F600))</f>
        <v/>
      </c>
      <c r="L600" s="49" t="str">
        <f>IF(ISBLANK(Games!$B600), "",Games!I600)</f>
        <v/>
      </c>
      <c r="M600" s="60" t="str">
        <f>IF(ISBLANK(Table3[[#This Row],[Home Final]]), "",IF(Table3[[#This Row],[Home Final]]&gt;Table3[[#This Row],[Away Final]],Table3[[#This Row],[Home]],Table3[[#This Row],[Away]]))</f>
        <v/>
      </c>
      <c r="N600" s="50"/>
      <c r="O600" s="50"/>
      <c r="P600" s="21" t="str">
        <f>IF(ISBLANK('Prediction Log'!$N600), "",'Prediction Log'!$O600-'Prediction Log'!$N600)</f>
        <v/>
      </c>
      <c r="Q600" s="51" t="str">
        <f>IF(ISBLANK('Prediction Log'!$N600), "",IF('Prediction Log'!$M600&lt;&gt;'Prediction Log'!$H600, "Y", IF(AND('Prediction Log'!$M600='Prediction Log'!$H600, ABS((-1*'Prediction Log'!$P600))&gt;ABS('Prediction Log'!$D600)), "Y", IF('Prediction Log'!$D600='Prediction Log'!$P600, "PUSH", "N"))))</f>
        <v/>
      </c>
      <c r="R600" s="52" t="str">
        <f>IF(ISBLANK('Prediction Log'!$N600), "",IF('Prediction Log'!$P600&lt;'Prediction Log'!$D600, "Y", IF('Prediction Log'!$P600='Prediction Log'!$D600, "PUSH", "N")))</f>
        <v/>
      </c>
      <c r="S600" s="52" t="str">
        <f>IF(ISBLANK('Prediction Log'!$N600), "",IF('Prediction Log'!$P600&lt;'Prediction Log'!$E600, "Y", IF('Prediction Log'!$P600='Prediction Log'!$E600, "PUSH", "N")))</f>
        <v/>
      </c>
      <c r="T600" s="53" t="str">
        <f>IF(ISBLANK('Prediction Log'!$N600),"",IF('Prediction Log'!$M600='Prediction Log'!$H600, "Y", "N"))</f>
        <v/>
      </c>
      <c r="U600" s="53" t="str">
        <f>Table3[[#This Row],[Home Team Covered Market]]</f>
        <v/>
      </c>
      <c r="V600" s="53" t="str">
        <f>IF(ISBLANK('Prediction Log'!$N600), "",IF(AND('Prediction Log'!$T600="Y", 'Prediction Log'!$U600="Y"), "Y", "N"))</f>
        <v/>
      </c>
      <c r="W600" s="54" t="str">
        <f>IF(ISBLANK('Prediction Log'!$N600),"",IF('Prediction Log'!$M600='Prediction Log'!$I600, "Y", "N"))</f>
        <v/>
      </c>
      <c r="X600" s="54" t="str">
        <f>IF(ISBLANK('Prediction Log'!$N600), "", IF(Table3[[#This Row],[Home Team Covered Market]]=Games!H600, "Y", "N"))</f>
        <v/>
      </c>
      <c r="Y600" s="55" t="str">
        <f>IF(ISBLANK('Prediction Log'!$N600), "",IF('Prediction Log'!$J600='Prediction Log'!$M600, "Y", "N"))</f>
        <v/>
      </c>
      <c r="Z600" s="54" t="str">
        <f>IF(ISBLANK('Prediction Log'!$N600), "",IF('Prediction Log'!$I600&lt;&gt;'Prediction Log'!$M600, "N",IF(AND('Prediction Log'!$E600&gt;0, 'Prediction Log'!$P600&gt;'Prediction Log'!$E600, 'Prediction Log'!$I600='Prediction Log'!$C600), "Y", IF(AND('Prediction Log'!$E600&lt;0, 'Prediction Log'!$P600&lt;'Prediction Log'!$E600,'Prediction Log'!$I600='Prediction Log'!$B600 ), "Y", IF('Prediction Log'!$P600='Prediction Log'!$E600, "PUSH", "N")))))</f>
        <v/>
      </c>
      <c r="AA600" s="54" t="str">
        <f>IF(ISBLANK('Prediction Log'!$N600), "",IF(AND('Prediction Log'!$W600="Y", 'Prediction Log'!$X600="Y"), "Y", "N"))</f>
        <v/>
      </c>
      <c r="AB600" s="53" t="str">
        <f>IF(ISBLANK('Prediction Log'!$N600), "",IF('Prediction Log'!$D600&gt;0, 'Prediction Log'!$P600-'Prediction Log'!$D600, IF('Prediction Log'!$D600&lt;0, -'Prediction Log'!$P600+'Prediction Log'!$D600, "NA")))</f>
        <v/>
      </c>
      <c r="AC600" s="53" t="str">
        <f>IF(ISBLANK('Prediction Log'!$N600), "",ABS('Prediction Log'!$AB600))</f>
        <v/>
      </c>
      <c r="AD600" s="54" t="str">
        <f>IF(ISBLANK('Prediction Log'!$N600), "",IF('Prediction Log'!$E600&gt;0, 'Prediction Log'!$P600-'Prediction Log'!$E600, IF('Prediction Log'!$E600&lt;0, -'Prediction Log'!$P600+'Prediction Log'!$E600, "NA")))</f>
        <v/>
      </c>
      <c r="AE600" s="54" t="str">
        <f>IF(ISBLANK('Prediction Log'!$N600), "",ABS('Prediction Log'!$AD600))</f>
        <v/>
      </c>
    </row>
    <row r="601" spans="1:31" x14ac:dyDescent="0.45">
      <c r="A601" s="56" t="str">
        <f>IF(ISBLANK(Games!$B601), "",Games!A601)</f>
        <v/>
      </c>
      <c r="B601" s="56" t="str">
        <f>IF(ISBLANK(Games!$B601), "",Games!B601)</f>
        <v/>
      </c>
      <c r="C601" s="56" t="str">
        <f>IF(ISBLANK(Games!$B601), "",Games!C601)</f>
        <v/>
      </c>
      <c r="D601" s="57" t="str">
        <f>IF(ISBLANK(Games!$B601), "",Games!D601)</f>
        <v/>
      </c>
      <c r="E601" s="57" t="str">
        <f>IF(ISBLANK(Games!$B601), "",Games!E601)</f>
        <v/>
      </c>
      <c r="F601" s="45">
        <f>'Calc - Win Probability'!N601</f>
        <v>0</v>
      </c>
      <c r="G601" s="23" t="str">
        <f>Games!H601</f>
        <v/>
      </c>
      <c r="H601" s="46" t="str">
        <f>IF(ISBLANK(Games!B601), "", IF('Prediction Log'!$D601&lt;0, 'Prediction Log'!$B601, 'Prediction Log'!$C601))</f>
        <v/>
      </c>
      <c r="I601" s="47" t="str">
        <f>IF(ISBLANK(Games!$B601), "",Games!F601)</f>
        <v/>
      </c>
      <c r="J601" s="47" t="str">
        <f>IF('Prediction Log'!$F601&gt;0.5, 'Prediction Log'!$B601, IF('Prediction Log'!$F601&lt;0.5, 'Prediction Log'!$C601, "PICK"))</f>
        <v/>
      </c>
      <c r="K601" s="48" t="str">
        <f>IF(ISBLANK(Games!B601), "",IF('Prediction Log'!$J601='Prediction Log'!$B601, 'Prediction Log'!$F601, 1-'Prediction Log'!$F601))</f>
        <v/>
      </c>
      <c r="L601" s="49" t="str">
        <f>IF(ISBLANK(Games!$B601), "",Games!I601)</f>
        <v/>
      </c>
      <c r="M601" s="60" t="str">
        <f>IF(ISBLANK(Table3[[#This Row],[Home Final]]), "",IF(Table3[[#This Row],[Home Final]]&gt;Table3[[#This Row],[Away Final]],Table3[[#This Row],[Home]],Table3[[#This Row],[Away]]))</f>
        <v/>
      </c>
      <c r="N601" s="50"/>
      <c r="O601" s="50"/>
      <c r="P601" s="21" t="str">
        <f>IF(ISBLANK('Prediction Log'!$N601), "",'Prediction Log'!$O601-'Prediction Log'!$N601)</f>
        <v/>
      </c>
      <c r="Q601" s="51" t="str">
        <f>IF(ISBLANK('Prediction Log'!$N601), "",IF('Prediction Log'!$M601&lt;&gt;'Prediction Log'!$H601, "Y", IF(AND('Prediction Log'!$M601='Prediction Log'!$H601, ABS((-1*'Prediction Log'!$P601))&gt;ABS('Prediction Log'!$D601)), "Y", IF('Prediction Log'!$D601='Prediction Log'!$P601, "PUSH", "N"))))</f>
        <v/>
      </c>
      <c r="R601" s="52" t="str">
        <f>IF(ISBLANK('Prediction Log'!$N601), "",IF('Prediction Log'!$P601&lt;'Prediction Log'!$D601, "Y", IF('Prediction Log'!$P601='Prediction Log'!$D601, "PUSH", "N")))</f>
        <v/>
      </c>
      <c r="S601" s="52" t="str">
        <f>IF(ISBLANK('Prediction Log'!$N601), "",IF('Prediction Log'!$P601&lt;'Prediction Log'!$E601, "Y", IF('Prediction Log'!$P601='Prediction Log'!$E601, "PUSH", "N")))</f>
        <v/>
      </c>
      <c r="T601" s="53" t="str">
        <f>IF(ISBLANK('Prediction Log'!$N601),"",IF('Prediction Log'!$M601='Prediction Log'!$H601, "Y", "N"))</f>
        <v/>
      </c>
      <c r="U601" s="53" t="str">
        <f>Table3[[#This Row],[Home Team Covered Market]]</f>
        <v/>
      </c>
      <c r="V601" s="53" t="str">
        <f>IF(ISBLANK('Prediction Log'!$N601), "",IF(AND('Prediction Log'!$T601="Y", 'Prediction Log'!$U601="Y"), "Y", "N"))</f>
        <v/>
      </c>
      <c r="W601" s="54" t="str">
        <f>IF(ISBLANK('Prediction Log'!$N601),"",IF('Prediction Log'!$M601='Prediction Log'!$I601, "Y", "N"))</f>
        <v/>
      </c>
      <c r="X601" s="54" t="str">
        <f>IF(ISBLANK('Prediction Log'!$N601), "", IF(Table3[[#This Row],[Home Team Covered Market]]=Games!H601, "Y", "N"))</f>
        <v/>
      </c>
      <c r="Y601" s="55" t="str">
        <f>IF(ISBLANK('Prediction Log'!$N601), "",IF('Prediction Log'!$J601='Prediction Log'!$M601, "Y", "N"))</f>
        <v/>
      </c>
      <c r="Z601" s="54" t="str">
        <f>IF(ISBLANK('Prediction Log'!$N601), "",IF('Prediction Log'!$I601&lt;&gt;'Prediction Log'!$M601, "N",IF(AND('Prediction Log'!$E601&gt;0, 'Prediction Log'!$P601&gt;'Prediction Log'!$E601, 'Prediction Log'!$I601='Prediction Log'!$C601), "Y", IF(AND('Prediction Log'!$E601&lt;0, 'Prediction Log'!$P601&lt;'Prediction Log'!$E601,'Prediction Log'!$I601='Prediction Log'!$B601 ), "Y", IF('Prediction Log'!$P601='Prediction Log'!$E601, "PUSH", "N")))))</f>
        <v/>
      </c>
      <c r="AA601" s="54" t="str">
        <f>IF(ISBLANK('Prediction Log'!$N601), "",IF(AND('Prediction Log'!$W601="Y", 'Prediction Log'!$X601="Y"), "Y", "N"))</f>
        <v/>
      </c>
      <c r="AB601" s="53" t="str">
        <f>IF(ISBLANK('Prediction Log'!$N601), "",IF('Prediction Log'!$D601&gt;0, 'Prediction Log'!$P601-'Prediction Log'!$D601, IF('Prediction Log'!$D601&lt;0, -'Prediction Log'!$P601+'Prediction Log'!$D601, "NA")))</f>
        <v/>
      </c>
      <c r="AC601" s="53" t="str">
        <f>IF(ISBLANK('Prediction Log'!$N601), "",ABS('Prediction Log'!$AB601))</f>
        <v/>
      </c>
      <c r="AD601" s="54" t="str">
        <f>IF(ISBLANK('Prediction Log'!$N601), "",IF('Prediction Log'!$E601&gt;0, 'Prediction Log'!$P601-'Prediction Log'!$E601, IF('Prediction Log'!$E601&lt;0, -'Prediction Log'!$P601+'Prediction Log'!$E601, "NA")))</f>
        <v/>
      </c>
      <c r="AE601" s="54" t="str">
        <f>IF(ISBLANK('Prediction Log'!$N601), "",ABS('Prediction Log'!$AD601))</f>
        <v/>
      </c>
    </row>
    <row r="602" spans="1:31" x14ac:dyDescent="0.45">
      <c r="A602" s="43" t="str">
        <f>IF(ISBLANK(Games!$B602), "",Games!A602)</f>
        <v/>
      </c>
      <c r="B602" s="43" t="str">
        <f>IF(ISBLANK(Games!$B602), "",Games!B602)</f>
        <v/>
      </c>
      <c r="C602" s="43" t="str">
        <f>IF(ISBLANK(Games!$B602), "",Games!C602)</f>
        <v/>
      </c>
      <c r="D602" s="44" t="str">
        <f>IF(ISBLANK(Games!$B602), "",Games!D602)</f>
        <v/>
      </c>
      <c r="E602" s="44" t="str">
        <f>IF(ISBLANK(Games!$B602), "",Games!E602)</f>
        <v/>
      </c>
      <c r="F602" s="45">
        <f>'Calc - Win Probability'!N602</f>
        <v>0</v>
      </c>
      <c r="G602" s="23" t="str">
        <f>Games!H602</f>
        <v/>
      </c>
      <c r="H602" s="46" t="str">
        <f>IF(ISBLANK(Games!B602), "", IF('Prediction Log'!$D602&lt;0, 'Prediction Log'!$B602, 'Prediction Log'!$C602))</f>
        <v/>
      </c>
      <c r="I602" s="47" t="str">
        <f>IF(ISBLANK(Games!$B602), "",Games!F602)</f>
        <v/>
      </c>
      <c r="J602" s="47" t="str">
        <f>IF('Prediction Log'!$F602&gt;0.5, 'Prediction Log'!$B602, IF('Prediction Log'!$F602&lt;0.5, 'Prediction Log'!$C602, "PICK"))</f>
        <v/>
      </c>
      <c r="K602" s="48" t="str">
        <f>IF(ISBLANK(Games!B602), "",IF('Prediction Log'!$J602='Prediction Log'!$B602, 'Prediction Log'!$F602, 1-'Prediction Log'!$F602))</f>
        <v/>
      </c>
      <c r="L602" s="49" t="str">
        <f>IF(ISBLANK(Games!$B602), "",Games!I602)</f>
        <v/>
      </c>
      <c r="M602" s="60" t="str">
        <f>IF(ISBLANK(Table3[[#This Row],[Home Final]]), "",IF(Table3[[#This Row],[Home Final]]&gt;Table3[[#This Row],[Away Final]],Table3[[#This Row],[Home]],Table3[[#This Row],[Away]]))</f>
        <v/>
      </c>
      <c r="N602" s="50"/>
      <c r="O602" s="50"/>
      <c r="P602" s="21" t="str">
        <f>IF(ISBLANK('Prediction Log'!$N602), "",'Prediction Log'!$O602-'Prediction Log'!$N602)</f>
        <v/>
      </c>
      <c r="Q602" s="51" t="str">
        <f>IF(ISBLANK('Prediction Log'!$N602), "",IF('Prediction Log'!$M602&lt;&gt;'Prediction Log'!$H602, "Y", IF(AND('Prediction Log'!$M602='Prediction Log'!$H602, ABS((-1*'Prediction Log'!$P602))&gt;ABS('Prediction Log'!$D602)), "Y", IF('Prediction Log'!$D602='Prediction Log'!$P602, "PUSH", "N"))))</f>
        <v/>
      </c>
      <c r="R602" s="52" t="str">
        <f>IF(ISBLANK('Prediction Log'!$N602), "",IF('Prediction Log'!$P602&lt;'Prediction Log'!$D602, "Y", IF('Prediction Log'!$P602='Prediction Log'!$D602, "PUSH", "N")))</f>
        <v/>
      </c>
      <c r="S602" s="52" t="str">
        <f>IF(ISBLANK('Prediction Log'!$N602), "",IF('Prediction Log'!$P602&lt;'Prediction Log'!$E602, "Y", IF('Prediction Log'!$P602='Prediction Log'!$E602, "PUSH", "N")))</f>
        <v/>
      </c>
      <c r="T602" s="53" t="str">
        <f>IF(ISBLANK('Prediction Log'!$N602),"",IF('Prediction Log'!$M602='Prediction Log'!$H602, "Y", "N"))</f>
        <v/>
      </c>
      <c r="U602" s="53" t="str">
        <f>Table3[[#This Row],[Home Team Covered Market]]</f>
        <v/>
      </c>
      <c r="V602" s="53" t="str">
        <f>IF(ISBLANK('Prediction Log'!$N602), "",IF(AND('Prediction Log'!$T602="Y", 'Prediction Log'!$U602="Y"), "Y", "N"))</f>
        <v/>
      </c>
      <c r="W602" s="54" t="str">
        <f>IF(ISBLANK('Prediction Log'!$N602),"",IF('Prediction Log'!$M602='Prediction Log'!$I602, "Y", "N"))</f>
        <v/>
      </c>
      <c r="X602" s="54" t="str">
        <f>IF(ISBLANK('Prediction Log'!$N602), "", IF(Table3[[#This Row],[Home Team Covered Market]]=Games!H602, "Y", "N"))</f>
        <v/>
      </c>
      <c r="Y602" s="55" t="str">
        <f>IF(ISBLANK('Prediction Log'!$N602), "",IF('Prediction Log'!$J602='Prediction Log'!$M602, "Y", "N"))</f>
        <v/>
      </c>
      <c r="Z602" s="54" t="str">
        <f>IF(ISBLANK('Prediction Log'!$N602), "",IF('Prediction Log'!$I602&lt;&gt;'Prediction Log'!$M602, "N",IF(AND('Prediction Log'!$E602&gt;0, 'Prediction Log'!$P602&gt;'Prediction Log'!$E602, 'Prediction Log'!$I602='Prediction Log'!$C602), "Y", IF(AND('Prediction Log'!$E602&lt;0, 'Prediction Log'!$P602&lt;'Prediction Log'!$E602,'Prediction Log'!$I602='Prediction Log'!$B602 ), "Y", IF('Prediction Log'!$P602='Prediction Log'!$E602, "PUSH", "N")))))</f>
        <v/>
      </c>
      <c r="AA602" s="54" t="str">
        <f>IF(ISBLANK('Prediction Log'!$N602), "",IF(AND('Prediction Log'!$W602="Y", 'Prediction Log'!$X602="Y"), "Y", "N"))</f>
        <v/>
      </c>
      <c r="AB602" s="53" t="str">
        <f>IF(ISBLANK('Prediction Log'!$N602), "",IF('Prediction Log'!$D602&gt;0, 'Prediction Log'!$P602-'Prediction Log'!$D602, IF('Prediction Log'!$D602&lt;0, -'Prediction Log'!$P602+'Prediction Log'!$D602, "NA")))</f>
        <v/>
      </c>
      <c r="AC602" s="53" t="str">
        <f>IF(ISBLANK('Prediction Log'!$N602), "",ABS('Prediction Log'!$AB602))</f>
        <v/>
      </c>
      <c r="AD602" s="54" t="str">
        <f>IF(ISBLANK('Prediction Log'!$N602), "",IF('Prediction Log'!$E602&gt;0, 'Prediction Log'!$P602-'Prediction Log'!$E602, IF('Prediction Log'!$E602&lt;0, -'Prediction Log'!$P602+'Prediction Log'!$E602, "NA")))</f>
        <v/>
      </c>
      <c r="AE602" s="54" t="str">
        <f>IF(ISBLANK('Prediction Log'!$N602), "",ABS('Prediction Log'!$AD602))</f>
        <v/>
      </c>
    </row>
    <row r="603" spans="1:31" x14ac:dyDescent="0.45">
      <c r="A603" s="56" t="str">
        <f>IF(ISBLANK(Games!$B603), "",Games!A603)</f>
        <v/>
      </c>
      <c r="B603" s="56" t="str">
        <f>IF(ISBLANK(Games!$B603), "",Games!B603)</f>
        <v/>
      </c>
      <c r="C603" s="56" t="str">
        <f>IF(ISBLANK(Games!$B603), "",Games!C603)</f>
        <v/>
      </c>
      <c r="D603" s="57" t="str">
        <f>IF(ISBLANK(Games!$B603), "",Games!D603)</f>
        <v/>
      </c>
      <c r="E603" s="57" t="str">
        <f>IF(ISBLANK(Games!$B603), "",Games!E603)</f>
        <v/>
      </c>
      <c r="F603" s="45">
        <f>'Calc - Win Probability'!N603</f>
        <v>0</v>
      </c>
      <c r="G603" s="23" t="str">
        <f>Games!H603</f>
        <v/>
      </c>
      <c r="H603" s="46" t="str">
        <f>IF(ISBLANK(Games!B603), "", IF('Prediction Log'!$D603&lt;0, 'Prediction Log'!$B603, 'Prediction Log'!$C603))</f>
        <v/>
      </c>
      <c r="I603" s="47" t="str">
        <f>IF(ISBLANK(Games!$B603), "",Games!F603)</f>
        <v/>
      </c>
      <c r="J603" s="47" t="str">
        <f>IF('Prediction Log'!$F603&gt;0.5, 'Prediction Log'!$B603, IF('Prediction Log'!$F603&lt;0.5, 'Prediction Log'!$C603, "PICK"))</f>
        <v/>
      </c>
      <c r="K603" s="48" t="str">
        <f>IF(ISBLANK(Games!B603), "",IF('Prediction Log'!$J603='Prediction Log'!$B603, 'Prediction Log'!$F603, 1-'Prediction Log'!$F603))</f>
        <v/>
      </c>
      <c r="L603" s="49" t="str">
        <f>IF(ISBLANK(Games!$B603), "",Games!I603)</f>
        <v/>
      </c>
      <c r="M603" s="60" t="str">
        <f>IF(ISBLANK(Table3[[#This Row],[Home Final]]), "",IF(Table3[[#This Row],[Home Final]]&gt;Table3[[#This Row],[Away Final]],Table3[[#This Row],[Home]],Table3[[#This Row],[Away]]))</f>
        <v/>
      </c>
      <c r="N603" s="50"/>
      <c r="O603" s="50"/>
      <c r="P603" s="21" t="str">
        <f>IF(ISBLANK('Prediction Log'!$N603), "",'Prediction Log'!$O603-'Prediction Log'!$N603)</f>
        <v/>
      </c>
      <c r="Q603" s="51" t="str">
        <f>IF(ISBLANK('Prediction Log'!$N603), "",IF('Prediction Log'!$M603&lt;&gt;'Prediction Log'!$H603, "Y", IF(AND('Prediction Log'!$M603='Prediction Log'!$H603, ABS((-1*'Prediction Log'!$P603))&gt;ABS('Prediction Log'!$D603)), "Y", IF('Prediction Log'!$D603='Prediction Log'!$P603, "PUSH", "N"))))</f>
        <v/>
      </c>
      <c r="R603" s="52" t="str">
        <f>IF(ISBLANK('Prediction Log'!$N603), "",IF('Prediction Log'!$P603&lt;'Prediction Log'!$D603, "Y", IF('Prediction Log'!$P603='Prediction Log'!$D603, "PUSH", "N")))</f>
        <v/>
      </c>
      <c r="S603" s="52" t="str">
        <f>IF(ISBLANK('Prediction Log'!$N603), "",IF('Prediction Log'!$P603&lt;'Prediction Log'!$E603, "Y", IF('Prediction Log'!$P603='Prediction Log'!$E603, "PUSH", "N")))</f>
        <v/>
      </c>
      <c r="T603" s="53" t="str">
        <f>IF(ISBLANK('Prediction Log'!$N603),"",IF('Prediction Log'!$M603='Prediction Log'!$H603, "Y", "N"))</f>
        <v/>
      </c>
      <c r="U603" s="53" t="str">
        <f>Table3[[#This Row],[Home Team Covered Market]]</f>
        <v/>
      </c>
      <c r="V603" s="53" t="str">
        <f>IF(ISBLANK('Prediction Log'!$N603), "",IF(AND('Prediction Log'!$T603="Y", 'Prediction Log'!$U603="Y"), "Y", "N"))</f>
        <v/>
      </c>
      <c r="W603" s="54" t="str">
        <f>IF(ISBLANK('Prediction Log'!$N603),"",IF('Prediction Log'!$M603='Prediction Log'!$I603, "Y", "N"))</f>
        <v/>
      </c>
      <c r="X603" s="54" t="str">
        <f>IF(ISBLANK('Prediction Log'!$N603), "", IF(Table3[[#This Row],[Home Team Covered Market]]=Games!H603, "Y", "N"))</f>
        <v/>
      </c>
      <c r="Y603" s="55" t="str">
        <f>IF(ISBLANK('Prediction Log'!$N603), "",IF('Prediction Log'!$J603='Prediction Log'!$M603, "Y", "N"))</f>
        <v/>
      </c>
      <c r="Z603" s="54" t="str">
        <f>IF(ISBLANK('Prediction Log'!$N603), "",IF('Prediction Log'!$I603&lt;&gt;'Prediction Log'!$M603, "N",IF(AND('Prediction Log'!$E603&gt;0, 'Prediction Log'!$P603&gt;'Prediction Log'!$E603, 'Prediction Log'!$I603='Prediction Log'!$C603), "Y", IF(AND('Prediction Log'!$E603&lt;0, 'Prediction Log'!$P603&lt;'Prediction Log'!$E603,'Prediction Log'!$I603='Prediction Log'!$B603 ), "Y", IF('Prediction Log'!$P603='Prediction Log'!$E603, "PUSH", "N")))))</f>
        <v/>
      </c>
      <c r="AA603" s="54" t="str">
        <f>IF(ISBLANK('Prediction Log'!$N603), "",IF(AND('Prediction Log'!$W603="Y", 'Prediction Log'!$X603="Y"), "Y", "N"))</f>
        <v/>
      </c>
      <c r="AB603" s="53" t="str">
        <f>IF(ISBLANK('Prediction Log'!$N603), "",IF('Prediction Log'!$D603&gt;0, 'Prediction Log'!$P603-'Prediction Log'!$D603, IF('Prediction Log'!$D603&lt;0, -'Prediction Log'!$P603+'Prediction Log'!$D603, "NA")))</f>
        <v/>
      </c>
      <c r="AC603" s="53" t="str">
        <f>IF(ISBLANK('Prediction Log'!$N603), "",ABS('Prediction Log'!$AB603))</f>
        <v/>
      </c>
      <c r="AD603" s="54" t="str">
        <f>IF(ISBLANK('Prediction Log'!$N603), "",IF('Prediction Log'!$E603&gt;0, 'Prediction Log'!$P603-'Prediction Log'!$E603, IF('Prediction Log'!$E603&lt;0, -'Prediction Log'!$P603+'Prediction Log'!$E603, "NA")))</f>
        <v/>
      </c>
      <c r="AE603" s="54" t="str">
        <f>IF(ISBLANK('Prediction Log'!$N603), "",ABS('Prediction Log'!$AD603))</f>
        <v/>
      </c>
    </row>
    <row r="604" spans="1:31" x14ac:dyDescent="0.45">
      <c r="A604" s="43" t="str">
        <f>IF(ISBLANK(Games!$B604), "",Games!A604)</f>
        <v/>
      </c>
      <c r="B604" s="43" t="str">
        <f>IF(ISBLANK(Games!$B604), "",Games!B604)</f>
        <v/>
      </c>
      <c r="C604" s="43" t="str">
        <f>IF(ISBLANK(Games!$B604), "",Games!C604)</f>
        <v/>
      </c>
      <c r="D604" s="44" t="str">
        <f>IF(ISBLANK(Games!$B604), "",Games!D604)</f>
        <v/>
      </c>
      <c r="E604" s="44" t="str">
        <f>IF(ISBLANK(Games!$B604), "",Games!E604)</f>
        <v/>
      </c>
      <c r="F604" s="45">
        <f>'Calc - Win Probability'!N604</f>
        <v>0</v>
      </c>
      <c r="G604" s="23" t="str">
        <f>Games!H604</f>
        <v/>
      </c>
      <c r="H604" s="46" t="str">
        <f>IF(ISBLANK(Games!B604), "", IF('Prediction Log'!$D604&lt;0, 'Prediction Log'!$B604, 'Prediction Log'!$C604))</f>
        <v/>
      </c>
      <c r="I604" s="47" t="str">
        <f>IF(ISBLANK(Games!$B604), "",Games!F604)</f>
        <v/>
      </c>
      <c r="J604" s="47" t="str">
        <f>IF('Prediction Log'!$F604&gt;0.5, 'Prediction Log'!$B604, IF('Prediction Log'!$F604&lt;0.5, 'Prediction Log'!$C604, "PICK"))</f>
        <v/>
      </c>
      <c r="K604" s="48" t="str">
        <f>IF(ISBLANK(Games!B604), "",IF('Prediction Log'!$J604='Prediction Log'!$B604, 'Prediction Log'!$F604, 1-'Prediction Log'!$F604))</f>
        <v/>
      </c>
      <c r="L604" s="49" t="str">
        <f>IF(ISBLANK(Games!$B604), "",Games!I604)</f>
        <v/>
      </c>
      <c r="M604" s="60" t="str">
        <f>IF(ISBLANK(Table3[[#This Row],[Home Final]]), "",IF(Table3[[#This Row],[Home Final]]&gt;Table3[[#This Row],[Away Final]],Table3[[#This Row],[Home]],Table3[[#This Row],[Away]]))</f>
        <v/>
      </c>
      <c r="N604" s="50"/>
      <c r="O604" s="50"/>
      <c r="P604" s="21" t="str">
        <f>IF(ISBLANK('Prediction Log'!$N604), "",'Prediction Log'!$O604-'Prediction Log'!$N604)</f>
        <v/>
      </c>
      <c r="Q604" s="51" t="str">
        <f>IF(ISBLANK('Prediction Log'!$N604), "",IF('Prediction Log'!$M604&lt;&gt;'Prediction Log'!$H604, "Y", IF(AND('Prediction Log'!$M604='Prediction Log'!$H604, ABS((-1*'Prediction Log'!$P604))&gt;ABS('Prediction Log'!$D604)), "Y", IF('Prediction Log'!$D604='Prediction Log'!$P604, "PUSH", "N"))))</f>
        <v/>
      </c>
      <c r="R604" s="52" t="str">
        <f>IF(ISBLANK('Prediction Log'!$N604), "",IF('Prediction Log'!$P604&lt;'Prediction Log'!$D604, "Y", IF('Prediction Log'!$P604='Prediction Log'!$D604, "PUSH", "N")))</f>
        <v/>
      </c>
      <c r="S604" s="52" t="str">
        <f>IF(ISBLANK('Prediction Log'!$N604), "",IF('Prediction Log'!$P604&lt;'Prediction Log'!$E604, "Y", IF('Prediction Log'!$P604='Prediction Log'!$E604, "PUSH", "N")))</f>
        <v/>
      </c>
      <c r="T604" s="53" t="str">
        <f>IF(ISBLANK('Prediction Log'!$N604),"",IF('Prediction Log'!$M604='Prediction Log'!$H604, "Y", "N"))</f>
        <v/>
      </c>
      <c r="U604" s="53" t="str">
        <f>Table3[[#This Row],[Home Team Covered Market]]</f>
        <v/>
      </c>
      <c r="V604" s="53" t="str">
        <f>IF(ISBLANK('Prediction Log'!$N604), "",IF(AND('Prediction Log'!$T604="Y", 'Prediction Log'!$U604="Y"), "Y", "N"))</f>
        <v/>
      </c>
      <c r="W604" s="54" t="str">
        <f>IF(ISBLANK('Prediction Log'!$N604),"",IF('Prediction Log'!$M604='Prediction Log'!$I604, "Y", "N"))</f>
        <v/>
      </c>
      <c r="X604" s="54" t="str">
        <f>IF(ISBLANK('Prediction Log'!$N604), "", IF(Table3[[#This Row],[Home Team Covered Market]]=Games!H604, "Y", "N"))</f>
        <v/>
      </c>
      <c r="Y604" s="55" t="str">
        <f>IF(ISBLANK('Prediction Log'!$N604), "",IF('Prediction Log'!$J604='Prediction Log'!$M604, "Y", "N"))</f>
        <v/>
      </c>
      <c r="Z604" s="54" t="str">
        <f>IF(ISBLANK('Prediction Log'!$N604), "",IF('Prediction Log'!$I604&lt;&gt;'Prediction Log'!$M604, "N",IF(AND('Prediction Log'!$E604&gt;0, 'Prediction Log'!$P604&gt;'Prediction Log'!$E604, 'Prediction Log'!$I604='Prediction Log'!$C604), "Y", IF(AND('Prediction Log'!$E604&lt;0, 'Prediction Log'!$P604&lt;'Prediction Log'!$E604,'Prediction Log'!$I604='Prediction Log'!$B604 ), "Y", IF('Prediction Log'!$P604='Prediction Log'!$E604, "PUSH", "N")))))</f>
        <v/>
      </c>
      <c r="AA604" s="54" t="str">
        <f>IF(ISBLANK('Prediction Log'!$N604), "",IF(AND('Prediction Log'!$W604="Y", 'Prediction Log'!$X604="Y"), "Y", "N"))</f>
        <v/>
      </c>
      <c r="AB604" s="53" t="str">
        <f>IF(ISBLANK('Prediction Log'!$N604), "",IF('Prediction Log'!$D604&gt;0, 'Prediction Log'!$P604-'Prediction Log'!$D604, IF('Prediction Log'!$D604&lt;0, -'Prediction Log'!$P604+'Prediction Log'!$D604, "NA")))</f>
        <v/>
      </c>
      <c r="AC604" s="53" t="str">
        <f>IF(ISBLANK('Prediction Log'!$N604), "",ABS('Prediction Log'!$AB604))</f>
        <v/>
      </c>
      <c r="AD604" s="54" t="str">
        <f>IF(ISBLANK('Prediction Log'!$N604), "",IF('Prediction Log'!$E604&gt;0, 'Prediction Log'!$P604-'Prediction Log'!$E604, IF('Prediction Log'!$E604&lt;0, -'Prediction Log'!$P604+'Prediction Log'!$E604, "NA")))</f>
        <v/>
      </c>
      <c r="AE604" s="54" t="str">
        <f>IF(ISBLANK('Prediction Log'!$N604), "",ABS('Prediction Log'!$AD604))</f>
        <v/>
      </c>
    </row>
    <row r="605" spans="1:31" x14ac:dyDescent="0.45">
      <c r="A605" s="56" t="str">
        <f>IF(ISBLANK(Games!$B605), "",Games!A605)</f>
        <v/>
      </c>
      <c r="B605" s="56" t="str">
        <f>IF(ISBLANK(Games!$B605), "",Games!B605)</f>
        <v/>
      </c>
      <c r="C605" s="56" t="str">
        <f>IF(ISBLANK(Games!$B605), "",Games!C605)</f>
        <v/>
      </c>
      <c r="D605" s="57" t="str">
        <f>IF(ISBLANK(Games!$B605), "",Games!D605)</f>
        <v/>
      </c>
      <c r="E605" s="57" t="str">
        <f>IF(ISBLANK(Games!$B605), "",Games!E605)</f>
        <v/>
      </c>
      <c r="F605" s="45">
        <f>'Calc - Win Probability'!N605</f>
        <v>0</v>
      </c>
      <c r="G605" s="23" t="str">
        <f>Games!H605</f>
        <v/>
      </c>
      <c r="H605" s="46" t="str">
        <f>IF(ISBLANK(Games!B605), "", IF('Prediction Log'!$D605&lt;0, 'Prediction Log'!$B605, 'Prediction Log'!$C605))</f>
        <v/>
      </c>
      <c r="I605" s="47" t="str">
        <f>IF(ISBLANK(Games!$B605), "",Games!F605)</f>
        <v/>
      </c>
      <c r="J605" s="47" t="str">
        <f>IF('Prediction Log'!$F605&gt;0.5, 'Prediction Log'!$B605, IF('Prediction Log'!$F605&lt;0.5, 'Prediction Log'!$C605, "PICK"))</f>
        <v/>
      </c>
      <c r="K605" s="48" t="str">
        <f>IF(ISBLANK(Games!B605), "",IF('Prediction Log'!$J605='Prediction Log'!$B605, 'Prediction Log'!$F605, 1-'Prediction Log'!$F605))</f>
        <v/>
      </c>
      <c r="L605" s="49" t="str">
        <f>IF(ISBLANK(Games!$B605), "",Games!I605)</f>
        <v/>
      </c>
      <c r="M605" s="60" t="str">
        <f>IF(ISBLANK(Table3[[#This Row],[Home Final]]), "",IF(Table3[[#This Row],[Home Final]]&gt;Table3[[#This Row],[Away Final]],Table3[[#This Row],[Home]],Table3[[#This Row],[Away]]))</f>
        <v/>
      </c>
      <c r="N605" s="50"/>
      <c r="O605" s="50"/>
      <c r="P605" s="21" t="str">
        <f>IF(ISBLANK('Prediction Log'!$N605), "",'Prediction Log'!$O605-'Prediction Log'!$N605)</f>
        <v/>
      </c>
      <c r="Q605" s="51" t="str">
        <f>IF(ISBLANK('Prediction Log'!$N605), "",IF('Prediction Log'!$M605&lt;&gt;'Prediction Log'!$H605, "Y", IF(AND('Prediction Log'!$M605='Prediction Log'!$H605, ABS((-1*'Prediction Log'!$P605))&gt;ABS('Prediction Log'!$D605)), "Y", IF('Prediction Log'!$D605='Prediction Log'!$P605, "PUSH", "N"))))</f>
        <v/>
      </c>
      <c r="R605" s="52" t="str">
        <f>IF(ISBLANK('Prediction Log'!$N605), "",IF('Prediction Log'!$P605&lt;'Prediction Log'!$D605, "Y", IF('Prediction Log'!$P605='Prediction Log'!$D605, "PUSH", "N")))</f>
        <v/>
      </c>
      <c r="S605" s="52" t="str">
        <f>IF(ISBLANK('Prediction Log'!$N605), "",IF('Prediction Log'!$P605&lt;'Prediction Log'!$E605, "Y", IF('Prediction Log'!$P605='Prediction Log'!$E605, "PUSH", "N")))</f>
        <v/>
      </c>
      <c r="T605" s="53" t="str">
        <f>IF(ISBLANK('Prediction Log'!$N605),"",IF('Prediction Log'!$M605='Prediction Log'!$H605, "Y", "N"))</f>
        <v/>
      </c>
      <c r="U605" s="53" t="str">
        <f>Table3[[#This Row],[Home Team Covered Market]]</f>
        <v/>
      </c>
      <c r="V605" s="53" t="str">
        <f>IF(ISBLANK('Prediction Log'!$N605), "",IF(AND('Prediction Log'!$T605="Y", 'Prediction Log'!$U605="Y"), "Y", "N"))</f>
        <v/>
      </c>
      <c r="W605" s="54" t="str">
        <f>IF(ISBLANK('Prediction Log'!$N605),"",IF('Prediction Log'!$M605='Prediction Log'!$I605, "Y", "N"))</f>
        <v/>
      </c>
      <c r="X605" s="54" t="str">
        <f>IF(ISBLANK('Prediction Log'!$N605), "", IF(Table3[[#This Row],[Home Team Covered Market]]=Games!H605, "Y", "N"))</f>
        <v/>
      </c>
      <c r="Y605" s="55" t="str">
        <f>IF(ISBLANK('Prediction Log'!$N605), "",IF('Prediction Log'!$J605='Prediction Log'!$M605, "Y", "N"))</f>
        <v/>
      </c>
      <c r="Z605" s="54" t="str">
        <f>IF(ISBLANK('Prediction Log'!$N605), "",IF('Prediction Log'!$I605&lt;&gt;'Prediction Log'!$M605, "N",IF(AND('Prediction Log'!$E605&gt;0, 'Prediction Log'!$P605&gt;'Prediction Log'!$E605, 'Prediction Log'!$I605='Prediction Log'!$C605), "Y", IF(AND('Prediction Log'!$E605&lt;0, 'Prediction Log'!$P605&lt;'Prediction Log'!$E605,'Prediction Log'!$I605='Prediction Log'!$B605 ), "Y", IF('Prediction Log'!$P605='Prediction Log'!$E605, "PUSH", "N")))))</f>
        <v/>
      </c>
      <c r="AA605" s="54" t="str">
        <f>IF(ISBLANK('Prediction Log'!$N605), "",IF(AND('Prediction Log'!$W605="Y", 'Prediction Log'!$X605="Y"), "Y", "N"))</f>
        <v/>
      </c>
      <c r="AB605" s="53" t="str">
        <f>IF(ISBLANK('Prediction Log'!$N605), "",IF('Prediction Log'!$D605&gt;0, 'Prediction Log'!$P605-'Prediction Log'!$D605, IF('Prediction Log'!$D605&lt;0, -'Prediction Log'!$P605+'Prediction Log'!$D605, "NA")))</f>
        <v/>
      </c>
      <c r="AC605" s="53" t="str">
        <f>IF(ISBLANK('Prediction Log'!$N605), "",ABS('Prediction Log'!$AB605))</f>
        <v/>
      </c>
      <c r="AD605" s="54" t="str">
        <f>IF(ISBLANK('Prediction Log'!$N605), "",IF('Prediction Log'!$E605&gt;0, 'Prediction Log'!$P605-'Prediction Log'!$E605, IF('Prediction Log'!$E605&lt;0, -'Prediction Log'!$P605+'Prediction Log'!$E605, "NA")))</f>
        <v/>
      </c>
      <c r="AE605" s="54" t="str">
        <f>IF(ISBLANK('Prediction Log'!$N605), "",ABS('Prediction Log'!$AD605))</f>
        <v/>
      </c>
    </row>
    <row r="606" spans="1:31" x14ac:dyDescent="0.45">
      <c r="A606" s="43" t="str">
        <f>IF(ISBLANK(Games!$B606), "",Games!A606)</f>
        <v/>
      </c>
      <c r="B606" s="43" t="str">
        <f>IF(ISBLANK(Games!$B606), "",Games!B606)</f>
        <v/>
      </c>
      <c r="C606" s="43" t="str">
        <f>IF(ISBLANK(Games!$B606), "",Games!C606)</f>
        <v/>
      </c>
      <c r="D606" s="44" t="str">
        <f>IF(ISBLANK(Games!$B606), "",Games!D606)</f>
        <v/>
      </c>
      <c r="E606" s="44" t="str">
        <f>IF(ISBLANK(Games!$B606), "",Games!E606)</f>
        <v/>
      </c>
      <c r="F606" s="45">
        <f>'Calc - Win Probability'!N606</f>
        <v>0</v>
      </c>
      <c r="G606" s="23" t="str">
        <f>Games!H606</f>
        <v/>
      </c>
      <c r="H606" s="46" t="str">
        <f>IF(ISBLANK(Games!B606), "", IF('Prediction Log'!$D606&lt;0, 'Prediction Log'!$B606, 'Prediction Log'!$C606))</f>
        <v/>
      </c>
      <c r="I606" s="47" t="str">
        <f>IF(ISBLANK(Games!$B606), "",Games!F606)</f>
        <v/>
      </c>
      <c r="J606" s="47" t="str">
        <f>IF('Prediction Log'!$F606&gt;0.5, 'Prediction Log'!$B606, IF('Prediction Log'!$F606&lt;0.5, 'Prediction Log'!$C606, "PICK"))</f>
        <v/>
      </c>
      <c r="K606" s="48" t="str">
        <f>IF(ISBLANK(Games!B606), "",IF('Prediction Log'!$J606='Prediction Log'!$B606, 'Prediction Log'!$F606, 1-'Prediction Log'!$F606))</f>
        <v/>
      </c>
      <c r="L606" s="49" t="str">
        <f>IF(ISBLANK(Games!$B606), "",Games!I606)</f>
        <v/>
      </c>
      <c r="M606" s="60" t="str">
        <f>IF(ISBLANK(Table3[[#This Row],[Home Final]]), "",IF(Table3[[#This Row],[Home Final]]&gt;Table3[[#This Row],[Away Final]],Table3[[#This Row],[Home]],Table3[[#This Row],[Away]]))</f>
        <v/>
      </c>
      <c r="N606" s="50"/>
      <c r="O606" s="50"/>
      <c r="P606" s="21" t="str">
        <f>IF(ISBLANK('Prediction Log'!$N606), "",'Prediction Log'!$O606-'Prediction Log'!$N606)</f>
        <v/>
      </c>
      <c r="Q606" s="51" t="str">
        <f>IF(ISBLANK('Prediction Log'!$N606), "",IF('Prediction Log'!$M606&lt;&gt;'Prediction Log'!$H606, "Y", IF(AND('Prediction Log'!$M606='Prediction Log'!$H606, ABS((-1*'Prediction Log'!$P606))&gt;ABS('Prediction Log'!$D606)), "Y", IF('Prediction Log'!$D606='Prediction Log'!$P606, "PUSH", "N"))))</f>
        <v/>
      </c>
      <c r="R606" s="52" t="str">
        <f>IF(ISBLANK('Prediction Log'!$N606), "",IF('Prediction Log'!$P606&lt;'Prediction Log'!$D606, "Y", IF('Prediction Log'!$P606='Prediction Log'!$D606, "PUSH", "N")))</f>
        <v/>
      </c>
      <c r="S606" s="52" t="str">
        <f>IF(ISBLANK('Prediction Log'!$N606), "",IF('Prediction Log'!$P606&lt;'Prediction Log'!$E606, "Y", IF('Prediction Log'!$P606='Prediction Log'!$E606, "PUSH", "N")))</f>
        <v/>
      </c>
      <c r="T606" s="53" t="str">
        <f>IF(ISBLANK('Prediction Log'!$N606),"",IF('Prediction Log'!$M606='Prediction Log'!$H606, "Y", "N"))</f>
        <v/>
      </c>
      <c r="U606" s="53" t="str">
        <f>Table3[[#This Row],[Home Team Covered Market]]</f>
        <v/>
      </c>
      <c r="V606" s="53" t="str">
        <f>IF(ISBLANK('Prediction Log'!$N606), "",IF(AND('Prediction Log'!$T606="Y", 'Prediction Log'!$U606="Y"), "Y", "N"))</f>
        <v/>
      </c>
      <c r="W606" s="54" t="str">
        <f>IF(ISBLANK('Prediction Log'!$N606),"",IF('Prediction Log'!$M606='Prediction Log'!$I606, "Y", "N"))</f>
        <v/>
      </c>
      <c r="X606" s="54" t="str">
        <f>IF(ISBLANK('Prediction Log'!$N606), "", IF(Table3[[#This Row],[Home Team Covered Market]]=Games!H606, "Y", "N"))</f>
        <v/>
      </c>
      <c r="Y606" s="55" t="str">
        <f>IF(ISBLANK('Prediction Log'!$N606), "",IF('Prediction Log'!$J606='Prediction Log'!$M606, "Y", "N"))</f>
        <v/>
      </c>
      <c r="Z606" s="54" t="str">
        <f>IF(ISBLANK('Prediction Log'!$N606), "",IF('Prediction Log'!$I606&lt;&gt;'Prediction Log'!$M606, "N",IF(AND('Prediction Log'!$E606&gt;0, 'Prediction Log'!$P606&gt;'Prediction Log'!$E606, 'Prediction Log'!$I606='Prediction Log'!$C606), "Y", IF(AND('Prediction Log'!$E606&lt;0, 'Prediction Log'!$P606&lt;'Prediction Log'!$E606,'Prediction Log'!$I606='Prediction Log'!$B606 ), "Y", IF('Prediction Log'!$P606='Prediction Log'!$E606, "PUSH", "N")))))</f>
        <v/>
      </c>
      <c r="AA606" s="54" t="str">
        <f>IF(ISBLANK('Prediction Log'!$N606), "",IF(AND('Prediction Log'!$W606="Y", 'Prediction Log'!$X606="Y"), "Y", "N"))</f>
        <v/>
      </c>
      <c r="AB606" s="53" t="str">
        <f>IF(ISBLANK('Prediction Log'!$N606), "",IF('Prediction Log'!$D606&gt;0, 'Prediction Log'!$P606-'Prediction Log'!$D606, IF('Prediction Log'!$D606&lt;0, -'Prediction Log'!$P606+'Prediction Log'!$D606, "NA")))</f>
        <v/>
      </c>
      <c r="AC606" s="53" t="str">
        <f>IF(ISBLANK('Prediction Log'!$N606), "",ABS('Prediction Log'!$AB606))</f>
        <v/>
      </c>
      <c r="AD606" s="54" t="str">
        <f>IF(ISBLANK('Prediction Log'!$N606), "",IF('Prediction Log'!$E606&gt;0, 'Prediction Log'!$P606-'Prediction Log'!$E606, IF('Prediction Log'!$E606&lt;0, -'Prediction Log'!$P606+'Prediction Log'!$E606, "NA")))</f>
        <v/>
      </c>
      <c r="AE606" s="54" t="str">
        <f>IF(ISBLANK('Prediction Log'!$N606), "",ABS('Prediction Log'!$AD606))</f>
        <v/>
      </c>
    </row>
    <row r="607" spans="1:31" x14ac:dyDescent="0.45">
      <c r="A607" s="56" t="str">
        <f>IF(ISBLANK(Games!$B607), "",Games!A607)</f>
        <v/>
      </c>
      <c r="B607" s="56" t="str">
        <f>IF(ISBLANK(Games!$B607), "",Games!B607)</f>
        <v/>
      </c>
      <c r="C607" s="56" t="str">
        <f>IF(ISBLANK(Games!$B607), "",Games!C607)</f>
        <v/>
      </c>
      <c r="D607" s="57" t="str">
        <f>IF(ISBLANK(Games!$B607), "",Games!D607)</f>
        <v/>
      </c>
      <c r="E607" s="57" t="str">
        <f>IF(ISBLANK(Games!$B607), "",Games!E607)</f>
        <v/>
      </c>
      <c r="F607" s="45">
        <f>'Calc - Win Probability'!N607</f>
        <v>0</v>
      </c>
      <c r="G607" s="23" t="str">
        <f>Games!H607</f>
        <v/>
      </c>
      <c r="H607" s="46" t="str">
        <f>IF(ISBLANK(Games!B607), "", IF('Prediction Log'!$D607&lt;0, 'Prediction Log'!$B607, 'Prediction Log'!$C607))</f>
        <v/>
      </c>
      <c r="I607" s="47" t="str">
        <f>IF(ISBLANK(Games!$B607), "",Games!F607)</f>
        <v/>
      </c>
      <c r="J607" s="47" t="str">
        <f>IF('Prediction Log'!$F607&gt;0.5, 'Prediction Log'!$B607, IF('Prediction Log'!$F607&lt;0.5, 'Prediction Log'!$C607, "PICK"))</f>
        <v/>
      </c>
      <c r="K607" s="48" t="str">
        <f>IF(ISBLANK(Games!B607), "",IF('Prediction Log'!$J607='Prediction Log'!$B607, 'Prediction Log'!$F607, 1-'Prediction Log'!$F607))</f>
        <v/>
      </c>
      <c r="L607" s="49" t="str">
        <f>IF(ISBLANK(Games!$B607), "",Games!I607)</f>
        <v/>
      </c>
      <c r="M607" s="60" t="str">
        <f>IF(ISBLANK(Table3[[#This Row],[Home Final]]), "",IF(Table3[[#This Row],[Home Final]]&gt;Table3[[#This Row],[Away Final]],Table3[[#This Row],[Home]],Table3[[#This Row],[Away]]))</f>
        <v/>
      </c>
      <c r="N607" s="50"/>
      <c r="O607" s="50"/>
      <c r="P607" s="21" t="str">
        <f>IF(ISBLANK('Prediction Log'!$N607), "",'Prediction Log'!$O607-'Prediction Log'!$N607)</f>
        <v/>
      </c>
      <c r="Q607" s="51" t="str">
        <f>IF(ISBLANK('Prediction Log'!$N607), "",IF('Prediction Log'!$M607&lt;&gt;'Prediction Log'!$H607, "Y", IF(AND('Prediction Log'!$M607='Prediction Log'!$H607, ABS((-1*'Prediction Log'!$P607))&gt;ABS('Prediction Log'!$D607)), "Y", IF('Prediction Log'!$D607='Prediction Log'!$P607, "PUSH", "N"))))</f>
        <v/>
      </c>
      <c r="R607" s="52" t="str">
        <f>IF(ISBLANK('Prediction Log'!$N607), "",IF('Prediction Log'!$P607&lt;'Prediction Log'!$D607, "Y", IF('Prediction Log'!$P607='Prediction Log'!$D607, "PUSH", "N")))</f>
        <v/>
      </c>
      <c r="S607" s="52" t="str">
        <f>IF(ISBLANK('Prediction Log'!$N607), "",IF('Prediction Log'!$P607&lt;'Prediction Log'!$E607, "Y", IF('Prediction Log'!$P607='Prediction Log'!$E607, "PUSH", "N")))</f>
        <v/>
      </c>
      <c r="T607" s="53" t="str">
        <f>IF(ISBLANK('Prediction Log'!$N607),"",IF('Prediction Log'!$M607='Prediction Log'!$H607, "Y", "N"))</f>
        <v/>
      </c>
      <c r="U607" s="53" t="str">
        <f>Table3[[#This Row],[Home Team Covered Market]]</f>
        <v/>
      </c>
      <c r="V607" s="53" t="str">
        <f>IF(ISBLANK('Prediction Log'!$N607), "",IF(AND('Prediction Log'!$T607="Y", 'Prediction Log'!$U607="Y"), "Y", "N"))</f>
        <v/>
      </c>
      <c r="W607" s="54" t="str">
        <f>IF(ISBLANK('Prediction Log'!$N607),"",IF('Prediction Log'!$M607='Prediction Log'!$I607, "Y", "N"))</f>
        <v/>
      </c>
      <c r="X607" s="54" t="str">
        <f>IF(ISBLANK('Prediction Log'!$N607), "", IF(Table3[[#This Row],[Home Team Covered Market]]=Games!H607, "Y", "N"))</f>
        <v/>
      </c>
      <c r="Y607" s="55" t="str">
        <f>IF(ISBLANK('Prediction Log'!$N607), "",IF('Prediction Log'!$J607='Prediction Log'!$M607, "Y", "N"))</f>
        <v/>
      </c>
      <c r="Z607" s="54" t="str">
        <f>IF(ISBLANK('Prediction Log'!$N607), "",IF('Prediction Log'!$I607&lt;&gt;'Prediction Log'!$M607, "N",IF(AND('Prediction Log'!$E607&gt;0, 'Prediction Log'!$P607&gt;'Prediction Log'!$E607, 'Prediction Log'!$I607='Prediction Log'!$C607), "Y", IF(AND('Prediction Log'!$E607&lt;0, 'Prediction Log'!$P607&lt;'Prediction Log'!$E607,'Prediction Log'!$I607='Prediction Log'!$B607 ), "Y", IF('Prediction Log'!$P607='Prediction Log'!$E607, "PUSH", "N")))))</f>
        <v/>
      </c>
      <c r="AA607" s="54" t="str">
        <f>IF(ISBLANK('Prediction Log'!$N607), "",IF(AND('Prediction Log'!$W607="Y", 'Prediction Log'!$X607="Y"), "Y", "N"))</f>
        <v/>
      </c>
      <c r="AB607" s="53" t="str">
        <f>IF(ISBLANK('Prediction Log'!$N607), "",IF('Prediction Log'!$D607&gt;0, 'Prediction Log'!$P607-'Prediction Log'!$D607, IF('Prediction Log'!$D607&lt;0, -'Prediction Log'!$P607+'Prediction Log'!$D607, "NA")))</f>
        <v/>
      </c>
      <c r="AC607" s="53" t="str">
        <f>IF(ISBLANK('Prediction Log'!$N607), "",ABS('Prediction Log'!$AB607))</f>
        <v/>
      </c>
      <c r="AD607" s="54" t="str">
        <f>IF(ISBLANK('Prediction Log'!$N607), "",IF('Prediction Log'!$E607&gt;0, 'Prediction Log'!$P607-'Prediction Log'!$E607, IF('Prediction Log'!$E607&lt;0, -'Prediction Log'!$P607+'Prediction Log'!$E607, "NA")))</f>
        <v/>
      </c>
      <c r="AE607" s="54" t="str">
        <f>IF(ISBLANK('Prediction Log'!$N607), "",ABS('Prediction Log'!$AD607))</f>
        <v/>
      </c>
    </row>
    <row r="608" spans="1:31" x14ac:dyDescent="0.45">
      <c r="A608" s="43" t="str">
        <f>IF(ISBLANK(Games!$B608), "",Games!A608)</f>
        <v/>
      </c>
      <c r="B608" s="43" t="str">
        <f>IF(ISBLANK(Games!$B608), "",Games!B608)</f>
        <v/>
      </c>
      <c r="C608" s="43" t="str">
        <f>IF(ISBLANK(Games!$B608), "",Games!C608)</f>
        <v/>
      </c>
      <c r="D608" s="44" t="str">
        <f>IF(ISBLANK(Games!$B608), "",Games!D608)</f>
        <v/>
      </c>
      <c r="E608" s="44" t="str">
        <f>IF(ISBLANK(Games!$B608), "",Games!E608)</f>
        <v/>
      </c>
      <c r="F608" s="45">
        <f>'Calc - Win Probability'!N608</f>
        <v>0</v>
      </c>
      <c r="G608" s="23" t="str">
        <f>Games!H608</f>
        <v/>
      </c>
      <c r="H608" s="46" t="str">
        <f>IF(ISBLANK(Games!B608), "", IF('Prediction Log'!$D608&lt;0, 'Prediction Log'!$B608, 'Prediction Log'!$C608))</f>
        <v/>
      </c>
      <c r="I608" s="47" t="str">
        <f>IF(ISBLANK(Games!$B608), "",Games!F608)</f>
        <v/>
      </c>
      <c r="J608" s="47" t="str">
        <f>IF('Prediction Log'!$F608&gt;0.5, 'Prediction Log'!$B608, IF('Prediction Log'!$F608&lt;0.5, 'Prediction Log'!$C608, "PICK"))</f>
        <v/>
      </c>
      <c r="K608" s="48" t="str">
        <f>IF(ISBLANK(Games!B608), "",IF('Prediction Log'!$J608='Prediction Log'!$B608, 'Prediction Log'!$F608, 1-'Prediction Log'!$F608))</f>
        <v/>
      </c>
      <c r="L608" s="49" t="str">
        <f>IF(ISBLANK(Games!$B608), "",Games!I608)</f>
        <v/>
      </c>
      <c r="M608" s="60" t="str">
        <f>IF(ISBLANK(Table3[[#This Row],[Home Final]]), "",IF(Table3[[#This Row],[Home Final]]&gt;Table3[[#This Row],[Away Final]],Table3[[#This Row],[Home]],Table3[[#This Row],[Away]]))</f>
        <v/>
      </c>
      <c r="N608" s="50"/>
      <c r="O608" s="50"/>
      <c r="P608" s="21" t="str">
        <f>IF(ISBLANK('Prediction Log'!$N608), "",'Prediction Log'!$O608-'Prediction Log'!$N608)</f>
        <v/>
      </c>
      <c r="Q608" s="51" t="str">
        <f>IF(ISBLANK('Prediction Log'!$N608), "",IF('Prediction Log'!$M608&lt;&gt;'Prediction Log'!$H608, "Y", IF(AND('Prediction Log'!$M608='Prediction Log'!$H608, ABS((-1*'Prediction Log'!$P608))&gt;ABS('Prediction Log'!$D608)), "Y", IF('Prediction Log'!$D608='Prediction Log'!$P608, "PUSH", "N"))))</f>
        <v/>
      </c>
      <c r="R608" s="52" t="str">
        <f>IF(ISBLANK('Prediction Log'!$N608), "",IF('Prediction Log'!$P608&lt;'Prediction Log'!$D608, "Y", IF('Prediction Log'!$P608='Prediction Log'!$D608, "PUSH", "N")))</f>
        <v/>
      </c>
      <c r="S608" s="52" t="str">
        <f>IF(ISBLANK('Prediction Log'!$N608), "",IF('Prediction Log'!$P608&lt;'Prediction Log'!$E608, "Y", IF('Prediction Log'!$P608='Prediction Log'!$E608, "PUSH", "N")))</f>
        <v/>
      </c>
      <c r="T608" s="53" t="str">
        <f>IF(ISBLANK('Prediction Log'!$N608),"",IF('Prediction Log'!$M608='Prediction Log'!$H608, "Y", "N"))</f>
        <v/>
      </c>
      <c r="U608" s="53" t="str">
        <f>Table3[[#This Row],[Home Team Covered Market]]</f>
        <v/>
      </c>
      <c r="V608" s="53" t="str">
        <f>IF(ISBLANK('Prediction Log'!$N608), "",IF(AND('Prediction Log'!$T608="Y", 'Prediction Log'!$U608="Y"), "Y", "N"))</f>
        <v/>
      </c>
      <c r="W608" s="54" t="str">
        <f>IF(ISBLANK('Prediction Log'!$N608),"",IF('Prediction Log'!$M608='Prediction Log'!$I608, "Y", "N"))</f>
        <v/>
      </c>
      <c r="X608" s="54" t="str">
        <f>IF(ISBLANK('Prediction Log'!$N608), "", IF(Table3[[#This Row],[Home Team Covered Market]]=Games!H608, "Y", "N"))</f>
        <v/>
      </c>
      <c r="Y608" s="55" t="str">
        <f>IF(ISBLANK('Prediction Log'!$N608), "",IF('Prediction Log'!$J608='Prediction Log'!$M608, "Y", "N"))</f>
        <v/>
      </c>
      <c r="Z608" s="54" t="str">
        <f>IF(ISBLANK('Prediction Log'!$N608), "",IF('Prediction Log'!$I608&lt;&gt;'Prediction Log'!$M608, "N",IF(AND('Prediction Log'!$E608&gt;0, 'Prediction Log'!$P608&gt;'Prediction Log'!$E608, 'Prediction Log'!$I608='Prediction Log'!$C608), "Y", IF(AND('Prediction Log'!$E608&lt;0, 'Prediction Log'!$P608&lt;'Prediction Log'!$E608,'Prediction Log'!$I608='Prediction Log'!$B608 ), "Y", IF('Prediction Log'!$P608='Prediction Log'!$E608, "PUSH", "N")))))</f>
        <v/>
      </c>
      <c r="AA608" s="54" t="str">
        <f>IF(ISBLANK('Prediction Log'!$N608), "",IF(AND('Prediction Log'!$W608="Y", 'Prediction Log'!$X608="Y"), "Y", "N"))</f>
        <v/>
      </c>
      <c r="AB608" s="53" t="str">
        <f>IF(ISBLANK('Prediction Log'!$N608), "",IF('Prediction Log'!$D608&gt;0, 'Prediction Log'!$P608-'Prediction Log'!$D608, IF('Prediction Log'!$D608&lt;0, -'Prediction Log'!$P608+'Prediction Log'!$D608, "NA")))</f>
        <v/>
      </c>
      <c r="AC608" s="53" t="str">
        <f>IF(ISBLANK('Prediction Log'!$N608), "",ABS('Prediction Log'!$AB608))</f>
        <v/>
      </c>
      <c r="AD608" s="54" t="str">
        <f>IF(ISBLANK('Prediction Log'!$N608), "",IF('Prediction Log'!$E608&gt;0, 'Prediction Log'!$P608-'Prediction Log'!$E608, IF('Prediction Log'!$E608&lt;0, -'Prediction Log'!$P608+'Prediction Log'!$E608, "NA")))</f>
        <v/>
      </c>
      <c r="AE608" s="54" t="str">
        <f>IF(ISBLANK('Prediction Log'!$N608), "",ABS('Prediction Log'!$AD608))</f>
        <v/>
      </c>
    </row>
    <row r="609" spans="1:31" x14ac:dyDescent="0.45">
      <c r="A609" s="56" t="str">
        <f>IF(ISBLANK(Games!$B609), "",Games!A609)</f>
        <v/>
      </c>
      <c r="B609" s="56" t="str">
        <f>IF(ISBLANK(Games!$B609), "",Games!B609)</f>
        <v/>
      </c>
      <c r="C609" s="56" t="str">
        <f>IF(ISBLANK(Games!$B609), "",Games!C609)</f>
        <v/>
      </c>
      <c r="D609" s="57" t="str">
        <f>IF(ISBLANK(Games!$B609), "",Games!D609)</f>
        <v/>
      </c>
      <c r="E609" s="57" t="str">
        <f>IF(ISBLANK(Games!$B609), "",Games!E609)</f>
        <v/>
      </c>
      <c r="F609" s="45">
        <f>'Calc - Win Probability'!N609</f>
        <v>0</v>
      </c>
      <c r="G609" s="23" t="str">
        <f>Games!H609</f>
        <v/>
      </c>
      <c r="H609" s="46" t="str">
        <f>IF(ISBLANK(Games!B609), "", IF('Prediction Log'!$D609&lt;0, 'Prediction Log'!$B609, 'Prediction Log'!$C609))</f>
        <v/>
      </c>
      <c r="I609" s="47" t="str">
        <f>IF(ISBLANK(Games!$B609), "",Games!F609)</f>
        <v/>
      </c>
      <c r="J609" s="47" t="str">
        <f>IF('Prediction Log'!$F609&gt;0.5, 'Prediction Log'!$B609, IF('Prediction Log'!$F609&lt;0.5, 'Prediction Log'!$C609, "PICK"))</f>
        <v/>
      </c>
      <c r="K609" s="48" t="str">
        <f>IF(ISBLANK(Games!B609), "",IF('Prediction Log'!$J609='Prediction Log'!$B609, 'Prediction Log'!$F609, 1-'Prediction Log'!$F609))</f>
        <v/>
      </c>
      <c r="L609" s="49" t="str">
        <f>IF(ISBLANK(Games!$B609), "",Games!I609)</f>
        <v/>
      </c>
      <c r="M609" s="60" t="str">
        <f>IF(ISBLANK(Table3[[#This Row],[Home Final]]), "",IF(Table3[[#This Row],[Home Final]]&gt;Table3[[#This Row],[Away Final]],Table3[[#This Row],[Home]],Table3[[#This Row],[Away]]))</f>
        <v/>
      </c>
      <c r="N609" s="50"/>
      <c r="O609" s="50"/>
      <c r="P609" s="21" t="str">
        <f>IF(ISBLANK('Prediction Log'!$N609), "",'Prediction Log'!$O609-'Prediction Log'!$N609)</f>
        <v/>
      </c>
      <c r="Q609" s="51" t="str">
        <f>IF(ISBLANK('Prediction Log'!$N609), "",IF('Prediction Log'!$M609&lt;&gt;'Prediction Log'!$H609, "Y", IF(AND('Prediction Log'!$M609='Prediction Log'!$H609, ABS((-1*'Prediction Log'!$P609))&gt;ABS('Prediction Log'!$D609)), "Y", IF('Prediction Log'!$D609='Prediction Log'!$P609, "PUSH", "N"))))</f>
        <v/>
      </c>
      <c r="R609" s="52" t="str">
        <f>IF(ISBLANK('Prediction Log'!$N609), "",IF('Prediction Log'!$P609&lt;'Prediction Log'!$D609, "Y", IF('Prediction Log'!$P609='Prediction Log'!$D609, "PUSH", "N")))</f>
        <v/>
      </c>
      <c r="S609" s="52" t="str">
        <f>IF(ISBLANK('Prediction Log'!$N609), "",IF('Prediction Log'!$P609&lt;'Prediction Log'!$E609, "Y", IF('Prediction Log'!$P609='Prediction Log'!$E609, "PUSH", "N")))</f>
        <v/>
      </c>
      <c r="T609" s="53" t="str">
        <f>IF(ISBLANK('Prediction Log'!$N609),"",IF('Prediction Log'!$M609='Prediction Log'!$H609, "Y", "N"))</f>
        <v/>
      </c>
      <c r="U609" s="53" t="str">
        <f>Table3[[#This Row],[Home Team Covered Market]]</f>
        <v/>
      </c>
      <c r="V609" s="53" t="str">
        <f>IF(ISBLANK('Prediction Log'!$N609), "",IF(AND('Prediction Log'!$T609="Y", 'Prediction Log'!$U609="Y"), "Y", "N"))</f>
        <v/>
      </c>
      <c r="W609" s="54" t="str">
        <f>IF(ISBLANK('Prediction Log'!$N609),"",IF('Prediction Log'!$M609='Prediction Log'!$I609, "Y", "N"))</f>
        <v/>
      </c>
      <c r="X609" s="54" t="str">
        <f>IF(ISBLANK('Prediction Log'!$N609), "", IF(Table3[[#This Row],[Home Team Covered Market]]=Games!H609, "Y", "N"))</f>
        <v/>
      </c>
      <c r="Y609" s="55" t="str">
        <f>IF(ISBLANK('Prediction Log'!$N609), "",IF('Prediction Log'!$J609='Prediction Log'!$M609, "Y", "N"))</f>
        <v/>
      </c>
      <c r="Z609" s="54" t="str">
        <f>IF(ISBLANK('Prediction Log'!$N609), "",IF('Prediction Log'!$I609&lt;&gt;'Prediction Log'!$M609, "N",IF(AND('Prediction Log'!$E609&gt;0, 'Prediction Log'!$P609&gt;'Prediction Log'!$E609, 'Prediction Log'!$I609='Prediction Log'!$C609), "Y", IF(AND('Prediction Log'!$E609&lt;0, 'Prediction Log'!$P609&lt;'Prediction Log'!$E609,'Prediction Log'!$I609='Prediction Log'!$B609 ), "Y", IF('Prediction Log'!$P609='Prediction Log'!$E609, "PUSH", "N")))))</f>
        <v/>
      </c>
      <c r="AA609" s="54" t="str">
        <f>IF(ISBLANK('Prediction Log'!$N609), "",IF(AND('Prediction Log'!$W609="Y", 'Prediction Log'!$X609="Y"), "Y", "N"))</f>
        <v/>
      </c>
      <c r="AB609" s="53" t="str">
        <f>IF(ISBLANK('Prediction Log'!$N609), "",IF('Prediction Log'!$D609&gt;0, 'Prediction Log'!$P609-'Prediction Log'!$D609, IF('Prediction Log'!$D609&lt;0, -'Prediction Log'!$P609+'Prediction Log'!$D609, "NA")))</f>
        <v/>
      </c>
      <c r="AC609" s="53" t="str">
        <f>IF(ISBLANK('Prediction Log'!$N609), "",ABS('Prediction Log'!$AB609))</f>
        <v/>
      </c>
      <c r="AD609" s="54" t="str">
        <f>IF(ISBLANK('Prediction Log'!$N609), "",IF('Prediction Log'!$E609&gt;0, 'Prediction Log'!$P609-'Prediction Log'!$E609, IF('Prediction Log'!$E609&lt;0, -'Prediction Log'!$P609+'Prediction Log'!$E609, "NA")))</f>
        <v/>
      </c>
      <c r="AE609" s="54" t="str">
        <f>IF(ISBLANK('Prediction Log'!$N609), "",ABS('Prediction Log'!$AD609))</f>
        <v/>
      </c>
    </row>
    <row r="610" spans="1:31" x14ac:dyDescent="0.45">
      <c r="A610" s="43" t="str">
        <f>IF(ISBLANK(Games!$B610), "",Games!A610)</f>
        <v/>
      </c>
      <c r="B610" s="43" t="str">
        <f>IF(ISBLANK(Games!$B610), "",Games!B610)</f>
        <v/>
      </c>
      <c r="C610" s="43" t="str">
        <f>IF(ISBLANK(Games!$B610), "",Games!C610)</f>
        <v/>
      </c>
      <c r="D610" s="44" t="str">
        <f>IF(ISBLANK(Games!$B610), "",Games!D610)</f>
        <v/>
      </c>
      <c r="E610" s="44" t="str">
        <f>IF(ISBLANK(Games!$B610), "",Games!E610)</f>
        <v/>
      </c>
      <c r="F610" s="45">
        <f>'Calc - Win Probability'!N610</f>
        <v>0</v>
      </c>
      <c r="G610" s="23" t="str">
        <f>Games!H610</f>
        <v/>
      </c>
      <c r="H610" s="46" t="str">
        <f>IF(ISBLANK(Games!B610), "", IF('Prediction Log'!$D610&lt;0, 'Prediction Log'!$B610, 'Prediction Log'!$C610))</f>
        <v/>
      </c>
      <c r="I610" s="47" t="str">
        <f>IF(ISBLANK(Games!$B610), "",Games!F610)</f>
        <v/>
      </c>
      <c r="J610" s="47" t="str">
        <f>IF('Prediction Log'!$F610&gt;0.5, 'Prediction Log'!$B610, IF('Prediction Log'!$F610&lt;0.5, 'Prediction Log'!$C610, "PICK"))</f>
        <v/>
      </c>
      <c r="K610" s="48" t="str">
        <f>IF(ISBLANK(Games!B610), "",IF('Prediction Log'!$J610='Prediction Log'!$B610, 'Prediction Log'!$F610, 1-'Prediction Log'!$F610))</f>
        <v/>
      </c>
      <c r="L610" s="49" t="str">
        <f>IF(ISBLANK(Games!$B610), "",Games!I610)</f>
        <v/>
      </c>
      <c r="M610" s="60" t="str">
        <f>IF(ISBLANK(Table3[[#This Row],[Home Final]]), "",IF(Table3[[#This Row],[Home Final]]&gt;Table3[[#This Row],[Away Final]],Table3[[#This Row],[Home]],Table3[[#This Row],[Away]]))</f>
        <v/>
      </c>
      <c r="N610" s="50"/>
      <c r="O610" s="50"/>
      <c r="P610" s="21" t="str">
        <f>IF(ISBLANK('Prediction Log'!$N610), "",'Prediction Log'!$O610-'Prediction Log'!$N610)</f>
        <v/>
      </c>
      <c r="Q610" s="51" t="str">
        <f>IF(ISBLANK('Prediction Log'!$N610), "",IF('Prediction Log'!$M610&lt;&gt;'Prediction Log'!$H610, "Y", IF(AND('Prediction Log'!$M610='Prediction Log'!$H610, ABS((-1*'Prediction Log'!$P610))&gt;ABS('Prediction Log'!$D610)), "Y", IF('Prediction Log'!$D610='Prediction Log'!$P610, "PUSH", "N"))))</f>
        <v/>
      </c>
      <c r="R610" s="52" t="str">
        <f>IF(ISBLANK('Prediction Log'!$N610), "",IF('Prediction Log'!$P610&lt;'Prediction Log'!$D610, "Y", IF('Prediction Log'!$P610='Prediction Log'!$D610, "PUSH", "N")))</f>
        <v/>
      </c>
      <c r="S610" s="52" t="str">
        <f>IF(ISBLANK('Prediction Log'!$N610), "",IF('Prediction Log'!$P610&lt;'Prediction Log'!$E610, "Y", IF('Prediction Log'!$P610='Prediction Log'!$E610, "PUSH", "N")))</f>
        <v/>
      </c>
      <c r="T610" s="53" t="str">
        <f>IF(ISBLANK('Prediction Log'!$N610),"",IF('Prediction Log'!$M610='Prediction Log'!$H610, "Y", "N"))</f>
        <v/>
      </c>
      <c r="U610" s="53" t="str">
        <f>Table3[[#This Row],[Home Team Covered Market]]</f>
        <v/>
      </c>
      <c r="V610" s="53" t="str">
        <f>IF(ISBLANK('Prediction Log'!$N610), "",IF(AND('Prediction Log'!$T610="Y", 'Prediction Log'!$U610="Y"), "Y", "N"))</f>
        <v/>
      </c>
      <c r="W610" s="54" t="str">
        <f>IF(ISBLANK('Prediction Log'!$N610),"",IF('Prediction Log'!$M610='Prediction Log'!$I610, "Y", "N"))</f>
        <v/>
      </c>
      <c r="X610" s="54" t="str">
        <f>IF(ISBLANK('Prediction Log'!$N610), "", IF(Table3[[#This Row],[Home Team Covered Market]]=Games!H610, "Y", "N"))</f>
        <v/>
      </c>
      <c r="Y610" s="55" t="str">
        <f>IF(ISBLANK('Prediction Log'!$N610), "",IF('Prediction Log'!$J610='Prediction Log'!$M610, "Y", "N"))</f>
        <v/>
      </c>
      <c r="Z610" s="54" t="str">
        <f>IF(ISBLANK('Prediction Log'!$N610), "",IF('Prediction Log'!$I610&lt;&gt;'Prediction Log'!$M610, "N",IF(AND('Prediction Log'!$E610&gt;0, 'Prediction Log'!$P610&gt;'Prediction Log'!$E610, 'Prediction Log'!$I610='Prediction Log'!$C610), "Y", IF(AND('Prediction Log'!$E610&lt;0, 'Prediction Log'!$P610&lt;'Prediction Log'!$E610,'Prediction Log'!$I610='Prediction Log'!$B610 ), "Y", IF('Prediction Log'!$P610='Prediction Log'!$E610, "PUSH", "N")))))</f>
        <v/>
      </c>
      <c r="AA610" s="54" t="str">
        <f>IF(ISBLANK('Prediction Log'!$N610), "",IF(AND('Prediction Log'!$W610="Y", 'Prediction Log'!$X610="Y"), "Y", "N"))</f>
        <v/>
      </c>
      <c r="AB610" s="53" t="str">
        <f>IF(ISBLANK('Prediction Log'!$N610), "",IF('Prediction Log'!$D610&gt;0, 'Prediction Log'!$P610-'Prediction Log'!$D610, IF('Prediction Log'!$D610&lt;0, -'Prediction Log'!$P610+'Prediction Log'!$D610, "NA")))</f>
        <v/>
      </c>
      <c r="AC610" s="53" t="str">
        <f>IF(ISBLANK('Prediction Log'!$N610), "",ABS('Prediction Log'!$AB610))</f>
        <v/>
      </c>
      <c r="AD610" s="54" t="str">
        <f>IF(ISBLANK('Prediction Log'!$N610), "",IF('Prediction Log'!$E610&gt;0, 'Prediction Log'!$P610-'Prediction Log'!$E610, IF('Prediction Log'!$E610&lt;0, -'Prediction Log'!$P610+'Prediction Log'!$E610, "NA")))</f>
        <v/>
      </c>
      <c r="AE610" s="54" t="str">
        <f>IF(ISBLANK('Prediction Log'!$N610), "",ABS('Prediction Log'!$AD610))</f>
        <v/>
      </c>
    </row>
    <row r="611" spans="1:31" x14ac:dyDescent="0.45">
      <c r="A611" s="56" t="str">
        <f>IF(ISBLANK(Games!$B611), "",Games!A611)</f>
        <v/>
      </c>
      <c r="B611" s="56" t="str">
        <f>IF(ISBLANK(Games!$B611), "",Games!B611)</f>
        <v/>
      </c>
      <c r="C611" s="56" t="str">
        <f>IF(ISBLANK(Games!$B611), "",Games!C611)</f>
        <v/>
      </c>
      <c r="D611" s="57" t="str">
        <f>IF(ISBLANK(Games!$B611), "",Games!D611)</f>
        <v/>
      </c>
      <c r="E611" s="57" t="str">
        <f>IF(ISBLANK(Games!$B611), "",Games!E611)</f>
        <v/>
      </c>
      <c r="F611" s="45">
        <f>'Calc - Win Probability'!N611</f>
        <v>0</v>
      </c>
      <c r="G611" s="23" t="str">
        <f>Games!H611</f>
        <v/>
      </c>
      <c r="H611" s="46" t="str">
        <f>IF(ISBLANK(Games!B611), "", IF('Prediction Log'!$D611&lt;0, 'Prediction Log'!$B611, 'Prediction Log'!$C611))</f>
        <v/>
      </c>
      <c r="I611" s="47" t="str">
        <f>IF(ISBLANK(Games!$B611), "",Games!F611)</f>
        <v/>
      </c>
      <c r="J611" s="47" t="str">
        <f>IF('Prediction Log'!$F611&gt;0.5, 'Prediction Log'!$B611, IF('Prediction Log'!$F611&lt;0.5, 'Prediction Log'!$C611, "PICK"))</f>
        <v/>
      </c>
      <c r="K611" s="48" t="str">
        <f>IF(ISBLANK(Games!B611), "",IF('Prediction Log'!$J611='Prediction Log'!$B611, 'Prediction Log'!$F611, 1-'Prediction Log'!$F611))</f>
        <v/>
      </c>
      <c r="L611" s="49" t="str">
        <f>IF(ISBLANK(Games!$B611), "",Games!I611)</f>
        <v/>
      </c>
      <c r="M611" s="60" t="str">
        <f>IF(ISBLANK(Table3[[#This Row],[Home Final]]), "",IF(Table3[[#This Row],[Home Final]]&gt;Table3[[#This Row],[Away Final]],Table3[[#This Row],[Home]],Table3[[#This Row],[Away]]))</f>
        <v/>
      </c>
      <c r="N611" s="50"/>
      <c r="O611" s="50"/>
      <c r="P611" s="21" t="str">
        <f>IF(ISBLANK('Prediction Log'!$N611), "",'Prediction Log'!$O611-'Prediction Log'!$N611)</f>
        <v/>
      </c>
      <c r="Q611" s="51" t="str">
        <f>IF(ISBLANK('Prediction Log'!$N611), "",IF('Prediction Log'!$M611&lt;&gt;'Prediction Log'!$H611, "Y", IF(AND('Prediction Log'!$M611='Prediction Log'!$H611, ABS((-1*'Prediction Log'!$P611))&gt;ABS('Prediction Log'!$D611)), "Y", IF('Prediction Log'!$D611='Prediction Log'!$P611, "PUSH", "N"))))</f>
        <v/>
      </c>
      <c r="R611" s="52" t="str">
        <f>IF(ISBLANK('Prediction Log'!$N611), "",IF('Prediction Log'!$P611&lt;'Prediction Log'!$D611, "Y", IF('Prediction Log'!$P611='Prediction Log'!$D611, "PUSH", "N")))</f>
        <v/>
      </c>
      <c r="S611" s="52" t="str">
        <f>IF(ISBLANK('Prediction Log'!$N611), "",IF('Prediction Log'!$P611&lt;'Prediction Log'!$E611, "Y", IF('Prediction Log'!$P611='Prediction Log'!$E611, "PUSH", "N")))</f>
        <v/>
      </c>
      <c r="T611" s="53" t="str">
        <f>IF(ISBLANK('Prediction Log'!$N611),"",IF('Prediction Log'!$M611='Prediction Log'!$H611, "Y", "N"))</f>
        <v/>
      </c>
      <c r="U611" s="53" t="str">
        <f>Table3[[#This Row],[Home Team Covered Market]]</f>
        <v/>
      </c>
      <c r="V611" s="53" t="str">
        <f>IF(ISBLANK('Prediction Log'!$N611), "",IF(AND('Prediction Log'!$T611="Y", 'Prediction Log'!$U611="Y"), "Y", "N"))</f>
        <v/>
      </c>
      <c r="W611" s="54" t="str">
        <f>IF(ISBLANK('Prediction Log'!$N611),"",IF('Prediction Log'!$M611='Prediction Log'!$I611, "Y", "N"))</f>
        <v/>
      </c>
      <c r="X611" s="54" t="str">
        <f>IF(ISBLANK('Prediction Log'!$N611), "", IF(Table3[[#This Row],[Home Team Covered Market]]=Games!H611, "Y", "N"))</f>
        <v/>
      </c>
      <c r="Y611" s="55" t="str">
        <f>IF(ISBLANK('Prediction Log'!$N611), "",IF('Prediction Log'!$J611='Prediction Log'!$M611, "Y", "N"))</f>
        <v/>
      </c>
      <c r="Z611" s="54" t="str">
        <f>IF(ISBLANK('Prediction Log'!$N611), "",IF('Prediction Log'!$I611&lt;&gt;'Prediction Log'!$M611, "N",IF(AND('Prediction Log'!$E611&gt;0, 'Prediction Log'!$P611&gt;'Prediction Log'!$E611, 'Prediction Log'!$I611='Prediction Log'!$C611), "Y", IF(AND('Prediction Log'!$E611&lt;0, 'Prediction Log'!$P611&lt;'Prediction Log'!$E611,'Prediction Log'!$I611='Prediction Log'!$B611 ), "Y", IF('Prediction Log'!$P611='Prediction Log'!$E611, "PUSH", "N")))))</f>
        <v/>
      </c>
      <c r="AA611" s="54" t="str">
        <f>IF(ISBLANK('Prediction Log'!$N611), "",IF(AND('Prediction Log'!$W611="Y", 'Prediction Log'!$X611="Y"), "Y", "N"))</f>
        <v/>
      </c>
      <c r="AB611" s="53" t="str">
        <f>IF(ISBLANK('Prediction Log'!$N611), "",IF('Prediction Log'!$D611&gt;0, 'Prediction Log'!$P611-'Prediction Log'!$D611, IF('Prediction Log'!$D611&lt;0, -'Prediction Log'!$P611+'Prediction Log'!$D611, "NA")))</f>
        <v/>
      </c>
      <c r="AC611" s="53" t="str">
        <f>IF(ISBLANK('Prediction Log'!$N611), "",ABS('Prediction Log'!$AB611))</f>
        <v/>
      </c>
      <c r="AD611" s="54" t="str">
        <f>IF(ISBLANK('Prediction Log'!$N611), "",IF('Prediction Log'!$E611&gt;0, 'Prediction Log'!$P611-'Prediction Log'!$E611, IF('Prediction Log'!$E611&lt;0, -'Prediction Log'!$P611+'Prediction Log'!$E611, "NA")))</f>
        <v/>
      </c>
      <c r="AE611" s="54" t="str">
        <f>IF(ISBLANK('Prediction Log'!$N611), "",ABS('Prediction Log'!$AD611))</f>
        <v/>
      </c>
    </row>
    <row r="612" spans="1:31" x14ac:dyDescent="0.45">
      <c r="A612" s="43" t="str">
        <f>IF(ISBLANK(Games!$B612), "",Games!A612)</f>
        <v/>
      </c>
      <c r="B612" s="43" t="str">
        <f>IF(ISBLANK(Games!$B612), "",Games!B612)</f>
        <v/>
      </c>
      <c r="C612" s="43" t="str">
        <f>IF(ISBLANK(Games!$B612), "",Games!C612)</f>
        <v/>
      </c>
      <c r="D612" s="44" t="str">
        <f>IF(ISBLANK(Games!$B612), "",Games!D612)</f>
        <v/>
      </c>
      <c r="E612" s="44" t="str">
        <f>IF(ISBLANK(Games!$B612), "",Games!E612)</f>
        <v/>
      </c>
      <c r="F612" s="45">
        <f>'Calc - Win Probability'!N612</f>
        <v>0</v>
      </c>
      <c r="G612" s="23" t="str">
        <f>Games!H612</f>
        <v/>
      </c>
      <c r="H612" s="46" t="str">
        <f>IF(ISBLANK(Games!B612), "", IF('Prediction Log'!$D612&lt;0, 'Prediction Log'!$B612, 'Prediction Log'!$C612))</f>
        <v/>
      </c>
      <c r="I612" s="47" t="str">
        <f>IF(ISBLANK(Games!$B612), "",Games!F612)</f>
        <v/>
      </c>
      <c r="J612" s="47" t="str">
        <f>IF('Prediction Log'!$F612&gt;0.5, 'Prediction Log'!$B612, IF('Prediction Log'!$F612&lt;0.5, 'Prediction Log'!$C612, "PICK"))</f>
        <v/>
      </c>
      <c r="K612" s="48" t="str">
        <f>IF(ISBLANK(Games!B612), "",IF('Prediction Log'!$J612='Prediction Log'!$B612, 'Prediction Log'!$F612, 1-'Prediction Log'!$F612))</f>
        <v/>
      </c>
      <c r="L612" s="49" t="str">
        <f>IF(ISBLANK(Games!$B612), "",Games!I612)</f>
        <v/>
      </c>
      <c r="M612" s="60" t="str">
        <f>IF(ISBLANK(Table3[[#This Row],[Home Final]]), "",IF(Table3[[#This Row],[Home Final]]&gt;Table3[[#This Row],[Away Final]],Table3[[#This Row],[Home]],Table3[[#This Row],[Away]]))</f>
        <v/>
      </c>
      <c r="N612" s="50"/>
      <c r="O612" s="50"/>
      <c r="P612" s="21" t="str">
        <f>IF(ISBLANK('Prediction Log'!$N612), "",'Prediction Log'!$O612-'Prediction Log'!$N612)</f>
        <v/>
      </c>
      <c r="Q612" s="51" t="str">
        <f>IF(ISBLANK('Prediction Log'!$N612), "",IF('Prediction Log'!$M612&lt;&gt;'Prediction Log'!$H612, "Y", IF(AND('Prediction Log'!$M612='Prediction Log'!$H612, ABS((-1*'Prediction Log'!$P612))&gt;ABS('Prediction Log'!$D612)), "Y", IF('Prediction Log'!$D612='Prediction Log'!$P612, "PUSH", "N"))))</f>
        <v/>
      </c>
      <c r="R612" s="52" t="str">
        <f>IF(ISBLANK('Prediction Log'!$N612), "",IF('Prediction Log'!$P612&lt;'Prediction Log'!$D612, "Y", IF('Prediction Log'!$P612='Prediction Log'!$D612, "PUSH", "N")))</f>
        <v/>
      </c>
      <c r="S612" s="52" t="str">
        <f>IF(ISBLANK('Prediction Log'!$N612), "",IF('Prediction Log'!$P612&lt;'Prediction Log'!$E612, "Y", IF('Prediction Log'!$P612='Prediction Log'!$E612, "PUSH", "N")))</f>
        <v/>
      </c>
      <c r="T612" s="53" t="str">
        <f>IF(ISBLANK('Prediction Log'!$N612),"",IF('Prediction Log'!$M612='Prediction Log'!$H612, "Y", "N"))</f>
        <v/>
      </c>
      <c r="U612" s="53" t="str">
        <f>Table3[[#This Row],[Home Team Covered Market]]</f>
        <v/>
      </c>
      <c r="V612" s="53" t="str">
        <f>IF(ISBLANK('Prediction Log'!$N612), "",IF(AND('Prediction Log'!$T612="Y", 'Prediction Log'!$U612="Y"), "Y", "N"))</f>
        <v/>
      </c>
      <c r="W612" s="54" t="str">
        <f>IF(ISBLANK('Prediction Log'!$N612),"",IF('Prediction Log'!$M612='Prediction Log'!$I612, "Y", "N"))</f>
        <v/>
      </c>
      <c r="X612" s="54" t="str">
        <f>IF(ISBLANK('Prediction Log'!$N612), "", IF(Table3[[#This Row],[Home Team Covered Market]]=Games!H612, "Y", "N"))</f>
        <v/>
      </c>
      <c r="Y612" s="55" t="str">
        <f>IF(ISBLANK('Prediction Log'!$N612), "",IF('Prediction Log'!$J612='Prediction Log'!$M612, "Y", "N"))</f>
        <v/>
      </c>
      <c r="Z612" s="54" t="str">
        <f>IF(ISBLANK('Prediction Log'!$N612), "",IF('Prediction Log'!$I612&lt;&gt;'Prediction Log'!$M612, "N",IF(AND('Prediction Log'!$E612&gt;0, 'Prediction Log'!$P612&gt;'Prediction Log'!$E612, 'Prediction Log'!$I612='Prediction Log'!$C612), "Y", IF(AND('Prediction Log'!$E612&lt;0, 'Prediction Log'!$P612&lt;'Prediction Log'!$E612,'Prediction Log'!$I612='Prediction Log'!$B612 ), "Y", IF('Prediction Log'!$P612='Prediction Log'!$E612, "PUSH", "N")))))</f>
        <v/>
      </c>
      <c r="AA612" s="54" t="str">
        <f>IF(ISBLANK('Prediction Log'!$N612), "",IF(AND('Prediction Log'!$W612="Y", 'Prediction Log'!$X612="Y"), "Y", "N"))</f>
        <v/>
      </c>
      <c r="AB612" s="53" t="str">
        <f>IF(ISBLANK('Prediction Log'!$N612), "",IF('Prediction Log'!$D612&gt;0, 'Prediction Log'!$P612-'Prediction Log'!$D612, IF('Prediction Log'!$D612&lt;0, -'Prediction Log'!$P612+'Prediction Log'!$D612, "NA")))</f>
        <v/>
      </c>
      <c r="AC612" s="53" t="str">
        <f>IF(ISBLANK('Prediction Log'!$N612), "",ABS('Prediction Log'!$AB612))</f>
        <v/>
      </c>
      <c r="AD612" s="54" t="str">
        <f>IF(ISBLANK('Prediction Log'!$N612), "",IF('Prediction Log'!$E612&gt;0, 'Prediction Log'!$P612-'Prediction Log'!$E612, IF('Prediction Log'!$E612&lt;0, -'Prediction Log'!$P612+'Prediction Log'!$E612, "NA")))</f>
        <v/>
      </c>
      <c r="AE612" s="54" t="str">
        <f>IF(ISBLANK('Prediction Log'!$N612), "",ABS('Prediction Log'!$AD612))</f>
        <v/>
      </c>
    </row>
    <row r="613" spans="1:31" x14ac:dyDescent="0.45">
      <c r="A613" s="56" t="str">
        <f>IF(ISBLANK(Games!$B613), "",Games!A613)</f>
        <v/>
      </c>
      <c r="B613" s="56" t="str">
        <f>IF(ISBLANK(Games!$B613), "",Games!B613)</f>
        <v/>
      </c>
      <c r="C613" s="56" t="str">
        <f>IF(ISBLANK(Games!$B613), "",Games!C613)</f>
        <v/>
      </c>
      <c r="D613" s="57" t="str">
        <f>IF(ISBLANK(Games!$B613), "",Games!D613)</f>
        <v/>
      </c>
      <c r="E613" s="57" t="str">
        <f>IF(ISBLANK(Games!$B613), "",Games!E613)</f>
        <v/>
      </c>
      <c r="F613" s="45">
        <f>'Calc - Win Probability'!N613</f>
        <v>0</v>
      </c>
      <c r="G613" s="23" t="str">
        <f>Games!H613</f>
        <v/>
      </c>
      <c r="H613" s="46" t="str">
        <f>IF(ISBLANK(Games!B613), "", IF('Prediction Log'!$D613&lt;0, 'Prediction Log'!$B613, 'Prediction Log'!$C613))</f>
        <v/>
      </c>
      <c r="I613" s="47" t="str">
        <f>IF(ISBLANK(Games!$B613), "",Games!F613)</f>
        <v/>
      </c>
      <c r="J613" s="47" t="str">
        <f>IF('Prediction Log'!$F613&gt;0.5, 'Prediction Log'!$B613, IF('Prediction Log'!$F613&lt;0.5, 'Prediction Log'!$C613, "PICK"))</f>
        <v/>
      </c>
      <c r="K613" s="48" t="str">
        <f>IF(ISBLANK(Games!B613), "",IF('Prediction Log'!$J613='Prediction Log'!$B613, 'Prediction Log'!$F613, 1-'Prediction Log'!$F613))</f>
        <v/>
      </c>
      <c r="L613" s="49" t="str">
        <f>IF(ISBLANK(Games!$B613), "",Games!I613)</f>
        <v/>
      </c>
      <c r="M613" s="60" t="str">
        <f>IF(ISBLANK(Table3[[#This Row],[Home Final]]), "",IF(Table3[[#This Row],[Home Final]]&gt;Table3[[#This Row],[Away Final]],Table3[[#This Row],[Home]],Table3[[#This Row],[Away]]))</f>
        <v/>
      </c>
      <c r="N613" s="50"/>
      <c r="O613" s="50"/>
      <c r="P613" s="21" t="str">
        <f>IF(ISBLANK('Prediction Log'!$N613), "",'Prediction Log'!$O613-'Prediction Log'!$N613)</f>
        <v/>
      </c>
      <c r="Q613" s="51" t="str">
        <f>IF(ISBLANK('Prediction Log'!$N613), "",IF('Prediction Log'!$M613&lt;&gt;'Prediction Log'!$H613, "Y", IF(AND('Prediction Log'!$M613='Prediction Log'!$H613, ABS((-1*'Prediction Log'!$P613))&gt;ABS('Prediction Log'!$D613)), "Y", IF('Prediction Log'!$D613='Prediction Log'!$P613, "PUSH", "N"))))</f>
        <v/>
      </c>
      <c r="R613" s="52" t="str">
        <f>IF(ISBLANK('Prediction Log'!$N613), "",IF('Prediction Log'!$P613&lt;'Prediction Log'!$D613, "Y", IF('Prediction Log'!$P613='Prediction Log'!$D613, "PUSH", "N")))</f>
        <v/>
      </c>
      <c r="S613" s="52" t="str">
        <f>IF(ISBLANK('Prediction Log'!$N613), "",IF('Prediction Log'!$P613&lt;'Prediction Log'!$E613, "Y", IF('Prediction Log'!$P613='Prediction Log'!$E613, "PUSH", "N")))</f>
        <v/>
      </c>
      <c r="T613" s="53" t="str">
        <f>IF(ISBLANK('Prediction Log'!$N613),"",IF('Prediction Log'!$M613='Prediction Log'!$H613, "Y", "N"))</f>
        <v/>
      </c>
      <c r="U613" s="53" t="str">
        <f>Table3[[#This Row],[Home Team Covered Market]]</f>
        <v/>
      </c>
      <c r="V613" s="53" t="str">
        <f>IF(ISBLANK('Prediction Log'!$N613), "",IF(AND('Prediction Log'!$T613="Y", 'Prediction Log'!$U613="Y"), "Y", "N"))</f>
        <v/>
      </c>
      <c r="W613" s="54" t="str">
        <f>IF(ISBLANK('Prediction Log'!$N613),"",IF('Prediction Log'!$M613='Prediction Log'!$I613, "Y", "N"))</f>
        <v/>
      </c>
      <c r="X613" s="54" t="str">
        <f>IF(ISBLANK('Prediction Log'!$N613), "", IF(Table3[[#This Row],[Home Team Covered Market]]=Games!H613, "Y", "N"))</f>
        <v/>
      </c>
      <c r="Y613" s="55" t="str">
        <f>IF(ISBLANK('Prediction Log'!$N613), "",IF('Prediction Log'!$J613='Prediction Log'!$M613, "Y", "N"))</f>
        <v/>
      </c>
      <c r="Z613" s="54" t="str">
        <f>IF(ISBLANK('Prediction Log'!$N613), "",IF('Prediction Log'!$I613&lt;&gt;'Prediction Log'!$M613, "N",IF(AND('Prediction Log'!$E613&gt;0, 'Prediction Log'!$P613&gt;'Prediction Log'!$E613, 'Prediction Log'!$I613='Prediction Log'!$C613), "Y", IF(AND('Prediction Log'!$E613&lt;0, 'Prediction Log'!$P613&lt;'Prediction Log'!$E613,'Prediction Log'!$I613='Prediction Log'!$B613 ), "Y", IF('Prediction Log'!$P613='Prediction Log'!$E613, "PUSH", "N")))))</f>
        <v/>
      </c>
      <c r="AA613" s="54" t="str">
        <f>IF(ISBLANK('Prediction Log'!$N613), "",IF(AND('Prediction Log'!$W613="Y", 'Prediction Log'!$X613="Y"), "Y", "N"))</f>
        <v/>
      </c>
      <c r="AB613" s="53" t="str">
        <f>IF(ISBLANK('Prediction Log'!$N613), "",IF('Prediction Log'!$D613&gt;0, 'Prediction Log'!$P613-'Prediction Log'!$D613, IF('Prediction Log'!$D613&lt;0, -'Prediction Log'!$P613+'Prediction Log'!$D613, "NA")))</f>
        <v/>
      </c>
      <c r="AC613" s="53" t="str">
        <f>IF(ISBLANK('Prediction Log'!$N613), "",ABS('Prediction Log'!$AB613))</f>
        <v/>
      </c>
      <c r="AD613" s="54" t="str">
        <f>IF(ISBLANK('Prediction Log'!$N613), "",IF('Prediction Log'!$E613&gt;0, 'Prediction Log'!$P613-'Prediction Log'!$E613, IF('Prediction Log'!$E613&lt;0, -'Prediction Log'!$P613+'Prediction Log'!$E613, "NA")))</f>
        <v/>
      </c>
      <c r="AE613" s="54" t="str">
        <f>IF(ISBLANK('Prediction Log'!$N613), "",ABS('Prediction Log'!$AD613))</f>
        <v/>
      </c>
    </row>
    <row r="614" spans="1:31" x14ac:dyDescent="0.45">
      <c r="A614" s="43" t="str">
        <f>IF(ISBLANK(Games!$B614), "",Games!A614)</f>
        <v/>
      </c>
      <c r="B614" s="43" t="str">
        <f>IF(ISBLANK(Games!$B614), "",Games!B614)</f>
        <v/>
      </c>
      <c r="C614" s="43" t="str">
        <f>IF(ISBLANK(Games!$B614), "",Games!C614)</f>
        <v/>
      </c>
      <c r="D614" s="44" t="str">
        <f>IF(ISBLANK(Games!$B614), "",Games!D614)</f>
        <v/>
      </c>
      <c r="E614" s="44" t="str">
        <f>IF(ISBLANK(Games!$B614), "",Games!E614)</f>
        <v/>
      </c>
      <c r="F614" s="45">
        <f>'Calc - Win Probability'!N614</f>
        <v>0</v>
      </c>
      <c r="G614" s="23" t="str">
        <f>Games!H614</f>
        <v/>
      </c>
      <c r="H614" s="46" t="str">
        <f>IF(ISBLANK(Games!B614), "", IF('Prediction Log'!$D614&lt;0, 'Prediction Log'!$B614, 'Prediction Log'!$C614))</f>
        <v/>
      </c>
      <c r="I614" s="47" t="str">
        <f>IF(ISBLANK(Games!$B614), "",Games!F614)</f>
        <v/>
      </c>
      <c r="J614" s="47" t="str">
        <f>IF('Prediction Log'!$F614&gt;0.5, 'Prediction Log'!$B614, IF('Prediction Log'!$F614&lt;0.5, 'Prediction Log'!$C614, "PICK"))</f>
        <v/>
      </c>
      <c r="K614" s="48" t="str">
        <f>IF(ISBLANK(Games!B614), "",IF('Prediction Log'!$J614='Prediction Log'!$B614, 'Prediction Log'!$F614, 1-'Prediction Log'!$F614))</f>
        <v/>
      </c>
      <c r="L614" s="49" t="str">
        <f>IF(ISBLANK(Games!$B614), "",Games!I614)</f>
        <v/>
      </c>
      <c r="M614" s="60" t="str">
        <f>IF(ISBLANK(Table3[[#This Row],[Home Final]]), "",IF(Table3[[#This Row],[Home Final]]&gt;Table3[[#This Row],[Away Final]],Table3[[#This Row],[Home]],Table3[[#This Row],[Away]]))</f>
        <v/>
      </c>
      <c r="N614" s="50"/>
      <c r="O614" s="50"/>
      <c r="P614" s="21" t="str">
        <f>IF(ISBLANK('Prediction Log'!$N614), "",'Prediction Log'!$O614-'Prediction Log'!$N614)</f>
        <v/>
      </c>
      <c r="Q614" s="51" t="str">
        <f>IF(ISBLANK('Prediction Log'!$N614), "",IF('Prediction Log'!$M614&lt;&gt;'Prediction Log'!$H614, "Y", IF(AND('Prediction Log'!$M614='Prediction Log'!$H614, ABS((-1*'Prediction Log'!$P614))&gt;ABS('Prediction Log'!$D614)), "Y", IF('Prediction Log'!$D614='Prediction Log'!$P614, "PUSH", "N"))))</f>
        <v/>
      </c>
      <c r="R614" s="52" t="str">
        <f>IF(ISBLANK('Prediction Log'!$N614), "",IF('Prediction Log'!$P614&lt;'Prediction Log'!$D614, "Y", IF('Prediction Log'!$P614='Prediction Log'!$D614, "PUSH", "N")))</f>
        <v/>
      </c>
      <c r="S614" s="52" t="str">
        <f>IF(ISBLANK('Prediction Log'!$N614), "",IF('Prediction Log'!$P614&lt;'Prediction Log'!$E614, "Y", IF('Prediction Log'!$P614='Prediction Log'!$E614, "PUSH", "N")))</f>
        <v/>
      </c>
      <c r="T614" s="53" t="str">
        <f>IF(ISBLANK('Prediction Log'!$N614),"",IF('Prediction Log'!$M614='Prediction Log'!$H614, "Y", "N"))</f>
        <v/>
      </c>
      <c r="U614" s="53" t="str">
        <f>Table3[[#This Row],[Home Team Covered Market]]</f>
        <v/>
      </c>
      <c r="V614" s="53" t="str">
        <f>IF(ISBLANK('Prediction Log'!$N614), "",IF(AND('Prediction Log'!$T614="Y", 'Prediction Log'!$U614="Y"), "Y", "N"))</f>
        <v/>
      </c>
      <c r="W614" s="54" t="str">
        <f>IF(ISBLANK('Prediction Log'!$N614),"",IF('Prediction Log'!$M614='Prediction Log'!$I614, "Y", "N"))</f>
        <v/>
      </c>
      <c r="X614" s="54" t="str">
        <f>IF(ISBLANK('Prediction Log'!$N614), "", IF(Table3[[#This Row],[Home Team Covered Market]]=Games!H614, "Y", "N"))</f>
        <v/>
      </c>
      <c r="Y614" s="55" t="str">
        <f>IF(ISBLANK('Prediction Log'!$N614), "",IF('Prediction Log'!$J614='Prediction Log'!$M614, "Y", "N"))</f>
        <v/>
      </c>
      <c r="Z614" s="54" t="str">
        <f>IF(ISBLANK('Prediction Log'!$N614), "",IF('Prediction Log'!$I614&lt;&gt;'Prediction Log'!$M614, "N",IF(AND('Prediction Log'!$E614&gt;0, 'Prediction Log'!$P614&gt;'Prediction Log'!$E614, 'Prediction Log'!$I614='Prediction Log'!$C614), "Y", IF(AND('Prediction Log'!$E614&lt;0, 'Prediction Log'!$P614&lt;'Prediction Log'!$E614,'Prediction Log'!$I614='Prediction Log'!$B614 ), "Y", IF('Prediction Log'!$P614='Prediction Log'!$E614, "PUSH", "N")))))</f>
        <v/>
      </c>
      <c r="AA614" s="54" t="str">
        <f>IF(ISBLANK('Prediction Log'!$N614), "",IF(AND('Prediction Log'!$W614="Y", 'Prediction Log'!$X614="Y"), "Y", "N"))</f>
        <v/>
      </c>
      <c r="AB614" s="53" t="str">
        <f>IF(ISBLANK('Prediction Log'!$N614), "",IF('Prediction Log'!$D614&gt;0, 'Prediction Log'!$P614-'Prediction Log'!$D614, IF('Prediction Log'!$D614&lt;0, -'Prediction Log'!$P614+'Prediction Log'!$D614, "NA")))</f>
        <v/>
      </c>
      <c r="AC614" s="53" t="str">
        <f>IF(ISBLANK('Prediction Log'!$N614), "",ABS('Prediction Log'!$AB614))</f>
        <v/>
      </c>
      <c r="AD614" s="54" t="str">
        <f>IF(ISBLANK('Prediction Log'!$N614), "",IF('Prediction Log'!$E614&gt;0, 'Prediction Log'!$P614-'Prediction Log'!$E614, IF('Prediction Log'!$E614&lt;0, -'Prediction Log'!$P614+'Prediction Log'!$E614, "NA")))</f>
        <v/>
      </c>
      <c r="AE614" s="54" t="str">
        <f>IF(ISBLANK('Prediction Log'!$N614), "",ABS('Prediction Log'!$AD614))</f>
        <v/>
      </c>
    </row>
    <row r="615" spans="1:31" x14ac:dyDescent="0.45">
      <c r="A615" s="56" t="str">
        <f>IF(ISBLANK(Games!$B615), "",Games!A615)</f>
        <v/>
      </c>
      <c r="B615" s="56" t="str">
        <f>IF(ISBLANK(Games!$B615), "",Games!B615)</f>
        <v/>
      </c>
      <c r="C615" s="56" t="str">
        <f>IF(ISBLANK(Games!$B615), "",Games!C615)</f>
        <v/>
      </c>
      <c r="D615" s="57" t="str">
        <f>IF(ISBLANK(Games!$B615), "",Games!D615)</f>
        <v/>
      </c>
      <c r="E615" s="57" t="str">
        <f>IF(ISBLANK(Games!$B615), "",Games!E615)</f>
        <v/>
      </c>
      <c r="F615" s="45">
        <f>'Calc - Win Probability'!N615</f>
        <v>0</v>
      </c>
      <c r="G615" s="23" t="str">
        <f>Games!H615</f>
        <v/>
      </c>
      <c r="H615" s="46" t="str">
        <f>IF(ISBLANK(Games!B615), "", IF('Prediction Log'!$D615&lt;0, 'Prediction Log'!$B615, 'Prediction Log'!$C615))</f>
        <v/>
      </c>
      <c r="I615" s="47" t="str">
        <f>IF(ISBLANK(Games!$B615), "",Games!F615)</f>
        <v/>
      </c>
      <c r="J615" s="47" t="str">
        <f>IF('Prediction Log'!$F615&gt;0.5, 'Prediction Log'!$B615, IF('Prediction Log'!$F615&lt;0.5, 'Prediction Log'!$C615, "PICK"))</f>
        <v/>
      </c>
      <c r="K615" s="48" t="str">
        <f>IF(ISBLANK(Games!B615), "",IF('Prediction Log'!$J615='Prediction Log'!$B615, 'Prediction Log'!$F615, 1-'Prediction Log'!$F615))</f>
        <v/>
      </c>
      <c r="L615" s="49" t="str">
        <f>IF(ISBLANK(Games!$B615), "",Games!I615)</f>
        <v/>
      </c>
      <c r="M615" s="60" t="str">
        <f>IF(ISBLANK(Table3[[#This Row],[Home Final]]), "",IF(Table3[[#This Row],[Home Final]]&gt;Table3[[#This Row],[Away Final]],Table3[[#This Row],[Home]],Table3[[#This Row],[Away]]))</f>
        <v/>
      </c>
      <c r="N615" s="50"/>
      <c r="O615" s="50"/>
      <c r="P615" s="21" t="str">
        <f>IF(ISBLANK('Prediction Log'!$N615), "",'Prediction Log'!$O615-'Prediction Log'!$N615)</f>
        <v/>
      </c>
      <c r="Q615" s="51" t="str">
        <f>IF(ISBLANK('Prediction Log'!$N615), "",IF('Prediction Log'!$M615&lt;&gt;'Prediction Log'!$H615, "Y", IF(AND('Prediction Log'!$M615='Prediction Log'!$H615, ABS((-1*'Prediction Log'!$P615))&gt;ABS('Prediction Log'!$D615)), "Y", IF('Prediction Log'!$D615='Prediction Log'!$P615, "PUSH", "N"))))</f>
        <v/>
      </c>
      <c r="R615" s="52" t="str">
        <f>IF(ISBLANK('Prediction Log'!$N615), "",IF('Prediction Log'!$P615&lt;'Prediction Log'!$D615, "Y", IF('Prediction Log'!$P615='Prediction Log'!$D615, "PUSH", "N")))</f>
        <v/>
      </c>
      <c r="S615" s="52" t="str">
        <f>IF(ISBLANK('Prediction Log'!$N615), "",IF('Prediction Log'!$P615&lt;'Prediction Log'!$E615, "Y", IF('Prediction Log'!$P615='Prediction Log'!$E615, "PUSH", "N")))</f>
        <v/>
      </c>
      <c r="T615" s="53" t="str">
        <f>IF(ISBLANK('Prediction Log'!$N615),"",IF('Prediction Log'!$M615='Prediction Log'!$H615, "Y", "N"))</f>
        <v/>
      </c>
      <c r="U615" s="53" t="str">
        <f>Table3[[#This Row],[Home Team Covered Market]]</f>
        <v/>
      </c>
      <c r="V615" s="53" t="str">
        <f>IF(ISBLANK('Prediction Log'!$N615), "",IF(AND('Prediction Log'!$T615="Y", 'Prediction Log'!$U615="Y"), "Y", "N"))</f>
        <v/>
      </c>
      <c r="W615" s="54" t="str">
        <f>IF(ISBLANK('Prediction Log'!$N615),"",IF('Prediction Log'!$M615='Prediction Log'!$I615, "Y", "N"))</f>
        <v/>
      </c>
      <c r="X615" s="54" t="str">
        <f>IF(ISBLANK('Prediction Log'!$N615), "", IF(Table3[[#This Row],[Home Team Covered Market]]=Games!H615, "Y", "N"))</f>
        <v/>
      </c>
      <c r="Y615" s="55" t="str">
        <f>IF(ISBLANK('Prediction Log'!$N615), "",IF('Prediction Log'!$J615='Prediction Log'!$M615, "Y", "N"))</f>
        <v/>
      </c>
      <c r="Z615" s="54" t="str">
        <f>IF(ISBLANK('Prediction Log'!$N615), "",IF('Prediction Log'!$I615&lt;&gt;'Prediction Log'!$M615, "N",IF(AND('Prediction Log'!$E615&gt;0, 'Prediction Log'!$P615&gt;'Prediction Log'!$E615, 'Prediction Log'!$I615='Prediction Log'!$C615), "Y", IF(AND('Prediction Log'!$E615&lt;0, 'Prediction Log'!$P615&lt;'Prediction Log'!$E615,'Prediction Log'!$I615='Prediction Log'!$B615 ), "Y", IF('Prediction Log'!$P615='Prediction Log'!$E615, "PUSH", "N")))))</f>
        <v/>
      </c>
      <c r="AA615" s="54" t="str">
        <f>IF(ISBLANK('Prediction Log'!$N615), "",IF(AND('Prediction Log'!$W615="Y", 'Prediction Log'!$X615="Y"), "Y", "N"))</f>
        <v/>
      </c>
      <c r="AB615" s="53" t="str">
        <f>IF(ISBLANK('Prediction Log'!$N615), "",IF('Prediction Log'!$D615&gt;0, 'Prediction Log'!$P615-'Prediction Log'!$D615, IF('Prediction Log'!$D615&lt;0, -'Prediction Log'!$P615+'Prediction Log'!$D615, "NA")))</f>
        <v/>
      </c>
      <c r="AC615" s="53" t="str">
        <f>IF(ISBLANK('Prediction Log'!$N615), "",ABS('Prediction Log'!$AB615))</f>
        <v/>
      </c>
      <c r="AD615" s="54" t="str">
        <f>IF(ISBLANK('Prediction Log'!$N615), "",IF('Prediction Log'!$E615&gt;0, 'Prediction Log'!$P615-'Prediction Log'!$E615, IF('Prediction Log'!$E615&lt;0, -'Prediction Log'!$P615+'Prediction Log'!$E615, "NA")))</f>
        <v/>
      </c>
      <c r="AE615" s="54" t="str">
        <f>IF(ISBLANK('Prediction Log'!$N615), "",ABS('Prediction Log'!$AD615))</f>
        <v/>
      </c>
    </row>
    <row r="616" spans="1:31" x14ac:dyDescent="0.45">
      <c r="A616" s="43" t="str">
        <f>IF(ISBLANK(Games!$B616), "",Games!A616)</f>
        <v/>
      </c>
      <c r="B616" s="43" t="str">
        <f>IF(ISBLANK(Games!$B616), "",Games!B616)</f>
        <v/>
      </c>
      <c r="C616" s="43" t="str">
        <f>IF(ISBLANK(Games!$B616), "",Games!C616)</f>
        <v/>
      </c>
      <c r="D616" s="44" t="str">
        <f>IF(ISBLANK(Games!$B616), "",Games!D616)</f>
        <v/>
      </c>
      <c r="E616" s="44" t="str">
        <f>IF(ISBLANK(Games!$B616), "",Games!E616)</f>
        <v/>
      </c>
      <c r="F616" s="45">
        <f>'Calc - Win Probability'!N616</f>
        <v>0</v>
      </c>
      <c r="G616" s="23" t="str">
        <f>Games!H616</f>
        <v/>
      </c>
      <c r="H616" s="46" t="str">
        <f>IF(ISBLANK(Games!B616), "", IF('Prediction Log'!$D616&lt;0, 'Prediction Log'!$B616, 'Prediction Log'!$C616))</f>
        <v/>
      </c>
      <c r="I616" s="47" t="str">
        <f>IF(ISBLANK(Games!$B616), "",Games!F616)</f>
        <v/>
      </c>
      <c r="J616" s="47" t="str">
        <f>IF('Prediction Log'!$F616&gt;0.5, 'Prediction Log'!$B616, IF('Prediction Log'!$F616&lt;0.5, 'Prediction Log'!$C616, "PICK"))</f>
        <v/>
      </c>
      <c r="K616" s="48" t="str">
        <f>IF(ISBLANK(Games!B616), "",IF('Prediction Log'!$J616='Prediction Log'!$B616, 'Prediction Log'!$F616, 1-'Prediction Log'!$F616))</f>
        <v/>
      </c>
      <c r="L616" s="49" t="str">
        <f>IF(ISBLANK(Games!$B616), "",Games!I616)</f>
        <v/>
      </c>
      <c r="M616" s="60" t="str">
        <f>IF(ISBLANK(Table3[[#This Row],[Home Final]]), "",IF(Table3[[#This Row],[Home Final]]&gt;Table3[[#This Row],[Away Final]],Table3[[#This Row],[Home]],Table3[[#This Row],[Away]]))</f>
        <v/>
      </c>
      <c r="N616" s="50"/>
      <c r="O616" s="50"/>
      <c r="P616" s="21" t="str">
        <f>IF(ISBLANK('Prediction Log'!$N616), "",'Prediction Log'!$O616-'Prediction Log'!$N616)</f>
        <v/>
      </c>
      <c r="Q616" s="51" t="str">
        <f>IF(ISBLANK('Prediction Log'!$N616), "",IF('Prediction Log'!$M616&lt;&gt;'Prediction Log'!$H616, "Y", IF(AND('Prediction Log'!$M616='Prediction Log'!$H616, ABS((-1*'Prediction Log'!$P616))&gt;ABS('Prediction Log'!$D616)), "Y", IF('Prediction Log'!$D616='Prediction Log'!$P616, "PUSH", "N"))))</f>
        <v/>
      </c>
      <c r="R616" s="52" t="str">
        <f>IF(ISBLANK('Prediction Log'!$N616), "",IF('Prediction Log'!$P616&lt;'Prediction Log'!$D616, "Y", IF('Prediction Log'!$P616='Prediction Log'!$D616, "PUSH", "N")))</f>
        <v/>
      </c>
      <c r="S616" s="52" t="str">
        <f>IF(ISBLANK('Prediction Log'!$N616), "",IF('Prediction Log'!$P616&lt;'Prediction Log'!$E616, "Y", IF('Prediction Log'!$P616='Prediction Log'!$E616, "PUSH", "N")))</f>
        <v/>
      </c>
      <c r="T616" s="53" t="str">
        <f>IF(ISBLANK('Prediction Log'!$N616),"",IF('Prediction Log'!$M616='Prediction Log'!$H616, "Y", "N"))</f>
        <v/>
      </c>
      <c r="U616" s="53" t="str">
        <f>Table3[[#This Row],[Home Team Covered Market]]</f>
        <v/>
      </c>
      <c r="V616" s="53" t="str">
        <f>IF(ISBLANK('Prediction Log'!$N616), "",IF(AND('Prediction Log'!$T616="Y", 'Prediction Log'!$U616="Y"), "Y", "N"))</f>
        <v/>
      </c>
      <c r="W616" s="54" t="str">
        <f>IF(ISBLANK('Prediction Log'!$N616),"",IF('Prediction Log'!$M616='Prediction Log'!$I616, "Y", "N"))</f>
        <v/>
      </c>
      <c r="X616" s="54" t="str">
        <f>IF(ISBLANK('Prediction Log'!$N616), "", IF(Table3[[#This Row],[Home Team Covered Market]]=Games!H616, "Y", "N"))</f>
        <v/>
      </c>
      <c r="Y616" s="55" t="str">
        <f>IF(ISBLANK('Prediction Log'!$N616), "",IF('Prediction Log'!$J616='Prediction Log'!$M616, "Y", "N"))</f>
        <v/>
      </c>
      <c r="Z616" s="54" t="str">
        <f>IF(ISBLANK('Prediction Log'!$N616), "",IF('Prediction Log'!$I616&lt;&gt;'Prediction Log'!$M616, "N",IF(AND('Prediction Log'!$E616&gt;0, 'Prediction Log'!$P616&gt;'Prediction Log'!$E616, 'Prediction Log'!$I616='Prediction Log'!$C616), "Y", IF(AND('Prediction Log'!$E616&lt;0, 'Prediction Log'!$P616&lt;'Prediction Log'!$E616,'Prediction Log'!$I616='Prediction Log'!$B616 ), "Y", IF('Prediction Log'!$P616='Prediction Log'!$E616, "PUSH", "N")))))</f>
        <v/>
      </c>
      <c r="AA616" s="54" t="str">
        <f>IF(ISBLANK('Prediction Log'!$N616), "",IF(AND('Prediction Log'!$W616="Y", 'Prediction Log'!$X616="Y"), "Y", "N"))</f>
        <v/>
      </c>
      <c r="AB616" s="53" t="str">
        <f>IF(ISBLANK('Prediction Log'!$N616), "",IF('Prediction Log'!$D616&gt;0, 'Prediction Log'!$P616-'Prediction Log'!$D616, IF('Prediction Log'!$D616&lt;0, -'Prediction Log'!$P616+'Prediction Log'!$D616, "NA")))</f>
        <v/>
      </c>
      <c r="AC616" s="53" t="str">
        <f>IF(ISBLANK('Prediction Log'!$N616), "",ABS('Prediction Log'!$AB616))</f>
        <v/>
      </c>
      <c r="AD616" s="54" t="str">
        <f>IF(ISBLANK('Prediction Log'!$N616), "",IF('Prediction Log'!$E616&gt;0, 'Prediction Log'!$P616-'Prediction Log'!$E616, IF('Prediction Log'!$E616&lt;0, -'Prediction Log'!$P616+'Prediction Log'!$E616, "NA")))</f>
        <v/>
      </c>
      <c r="AE616" s="54" t="str">
        <f>IF(ISBLANK('Prediction Log'!$N616), "",ABS('Prediction Log'!$AD616))</f>
        <v/>
      </c>
    </row>
    <row r="617" spans="1:31" x14ac:dyDescent="0.45">
      <c r="A617" s="56" t="str">
        <f>IF(ISBLANK(Games!$B617), "",Games!A617)</f>
        <v/>
      </c>
      <c r="B617" s="56" t="str">
        <f>IF(ISBLANK(Games!$B617), "",Games!B617)</f>
        <v/>
      </c>
      <c r="C617" s="56" t="str">
        <f>IF(ISBLANK(Games!$B617), "",Games!C617)</f>
        <v/>
      </c>
      <c r="D617" s="57" t="str">
        <f>IF(ISBLANK(Games!$B617), "",Games!D617)</f>
        <v/>
      </c>
      <c r="E617" s="57" t="str">
        <f>IF(ISBLANK(Games!$B617), "",Games!E617)</f>
        <v/>
      </c>
      <c r="F617" s="45">
        <f>'Calc - Win Probability'!N617</f>
        <v>0</v>
      </c>
      <c r="G617" s="23" t="str">
        <f>Games!H617</f>
        <v/>
      </c>
      <c r="H617" s="46" t="str">
        <f>IF(ISBLANK(Games!B617), "", IF('Prediction Log'!$D617&lt;0, 'Prediction Log'!$B617, 'Prediction Log'!$C617))</f>
        <v/>
      </c>
      <c r="I617" s="47" t="str">
        <f>IF(ISBLANK(Games!$B617), "",Games!F617)</f>
        <v/>
      </c>
      <c r="J617" s="47" t="str">
        <f>IF('Prediction Log'!$F617&gt;0.5, 'Prediction Log'!$B617, IF('Prediction Log'!$F617&lt;0.5, 'Prediction Log'!$C617, "PICK"))</f>
        <v/>
      </c>
      <c r="K617" s="48" t="str">
        <f>IF(ISBLANK(Games!B617), "",IF('Prediction Log'!$J617='Prediction Log'!$B617, 'Prediction Log'!$F617, 1-'Prediction Log'!$F617))</f>
        <v/>
      </c>
      <c r="L617" s="49" t="str">
        <f>IF(ISBLANK(Games!$B617), "",Games!I617)</f>
        <v/>
      </c>
      <c r="M617" s="60" t="str">
        <f>IF(ISBLANK(Table3[[#This Row],[Home Final]]), "",IF(Table3[[#This Row],[Home Final]]&gt;Table3[[#This Row],[Away Final]],Table3[[#This Row],[Home]],Table3[[#This Row],[Away]]))</f>
        <v/>
      </c>
      <c r="N617" s="50"/>
      <c r="O617" s="50"/>
      <c r="P617" s="21" t="str">
        <f>IF(ISBLANK('Prediction Log'!$N617), "",'Prediction Log'!$O617-'Prediction Log'!$N617)</f>
        <v/>
      </c>
      <c r="Q617" s="51" t="str">
        <f>IF(ISBLANK('Prediction Log'!$N617), "",IF('Prediction Log'!$M617&lt;&gt;'Prediction Log'!$H617, "Y", IF(AND('Prediction Log'!$M617='Prediction Log'!$H617, ABS((-1*'Prediction Log'!$P617))&gt;ABS('Prediction Log'!$D617)), "Y", IF('Prediction Log'!$D617='Prediction Log'!$P617, "PUSH", "N"))))</f>
        <v/>
      </c>
      <c r="R617" s="52" t="str">
        <f>IF(ISBLANK('Prediction Log'!$N617), "",IF('Prediction Log'!$P617&lt;'Prediction Log'!$D617, "Y", IF('Prediction Log'!$P617='Prediction Log'!$D617, "PUSH", "N")))</f>
        <v/>
      </c>
      <c r="S617" s="52" t="str">
        <f>IF(ISBLANK('Prediction Log'!$N617), "",IF('Prediction Log'!$P617&lt;'Prediction Log'!$E617, "Y", IF('Prediction Log'!$P617='Prediction Log'!$E617, "PUSH", "N")))</f>
        <v/>
      </c>
      <c r="T617" s="53" t="str">
        <f>IF(ISBLANK('Prediction Log'!$N617),"",IF('Prediction Log'!$M617='Prediction Log'!$H617, "Y", "N"))</f>
        <v/>
      </c>
      <c r="U617" s="53" t="str">
        <f>Table3[[#This Row],[Home Team Covered Market]]</f>
        <v/>
      </c>
      <c r="V617" s="53" t="str">
        <f>IF(ISBLANK('Prediction Log'!$N617), "",IF(AND('Prediction Log'!$T617="Y", 'Prediction Log'!$U617="Y"), "Y", "N"))</f>
        <v/>
      </c>
      <c r="W617" s="54" t="str">
        <f>IF(ISBLANK('Prediction Log'!$N617),"",IF('Prediction Log'!$M617='Prediction Log'!$I617, "Y", "N"))</f>
        <v/>
      </c>
      <c r="X617" s="54" t="str">
        <f>IF(ISBLANK('Prediction Log'!$N617), "", IF(Table3[[#This Row],[Home Team Covered Market]]=Games!H617, "Y", "N"))</f>
        <v/>
      </c>
      <c r="Y617" s="55" t="str">
        <f>IF(ISBLANK('Prediction Log'!$N617), "",IF('Prediction Log'!$J617='Prediction Log'!$M617, "Y", "N"))</f>
        <v/>
      </c>
      <c r="Z617" s="54" t="str">
        <f>IF(ISBLANK('Prediction Log'!$N617), "",IF('Prediction Log'!$I617&lt;&gt;'Prediction Log'!$M617, "N",IF(AND('Prediction Log'!$E617&gt;0, 'Prediction Log'!$P617&gt;'Prediction Log'!$E617, 'Prediction Log'!$I617='Prediction Log'!$C617), "Y", IF(AND('Prediction Log'!$E617&lt;0, 'Prediction Log'!$P617&lt;'Prediction Log'!$E617,'Prediction Log'!$I617='Prediction Log'!$B617 ), "Y", IF('Prediction Log'!$P617='Prediction Log'!$E617, "PUSH", "N")))))</f>
        <v/>
      </c>
      <c r="AA617" s="54" t="str">
        <f>IF(ISBLANK('Prediction Log'!$N617), "",IF(AND('Prediction Log'!$W617="Y", 'Prediction Log'!$X617="Y"), "Y", "N"))</f>
        <v/>
      </c>
      <c r="AB617" s="53" t="str">
        <f>IF(ISBLANK('Prediction Log'!$N617), "",IF('Prediction Log'!$D617&gt;0, 'Prediction Log'!$P617-'Prediction Log'!$D617, IF('Prediction Log'!$D617&lt;0, -'Prediction Log'!$P617+'Prediction Log'!$D617, "NA")))</f>
        <v/>
      </c>
      <c r="AC617" s="53" t="str">
        <f>IF(ISBLANK('Prediction Log'!$N617), "",ABS('Prediction Log'!$AB617))</f>
        <v/>
      </c>
      <c r="AD617" s="54" t="str">
        <f>IF(ISBLANK('Prediction Log'!$N617), "",IF('Prediction Log'!$E617&gt;0, 'Prediction Log'!$P617-'Prediction Log'!$E617, IF('Prediction Log'!$E617&lt;0, -'Prediction Log'!$P617+'Prediction Log'!$E617, "NA")))</f>
        <v/>
      </c>
      <c r="AE617" s="54" t="str">
        <f>IF(ISBLANK('Prediction Log'!$N617), "",ABS('Prediction Log'!$AD617))</f>
        <v/>
      </c>
    </row>
    <row r="618" spans="1:31" x14ac:dyDescent="0.45">
      <c r="A618" s="43" t="str">
        <f>IF(ISBLANK(Games!$B618), "",Games!A618)</f>
        <v/>
      </c>
      <c r="B618" s="43" t="str">
        <f>IF(ISBLANK(Games!$B618), "",Games!B618)</f>
        <v/>
      </c>
      <c r="C618" s="43" t="str">
        <f>IF(ISBLANK(Games!$B618), "",Games!C618)</f>
        <v/>
      </c>
      <c r="D618" s="44" t="str">
        <f>IF(ISBLANK(Games!$B618), "",Games!D618)</f>
        <v/>
      </c>
      <c r="E618" s="44" t="str">
        <f>IF(ISBLANK(Games!$B618), "",Games!E618)</f>
        <v/>
      </c>
      <c r="F618" s="45">
        <f>'Calc - Win Probability'!N618</f>
        <v>0</v>
      </c>
      <c r="G618" s="23" t="str">
        <f>Games!H618</f>
        <v/>
      </c>
      <c r="H618" s="46" t="str">
        <f>IF(ISBLANK(Games!B618), "", IF('Prediction Log'!$D618&lt;0, 'Prediction Log'!$B618, 'Prediction Log'!$C618))</f>
        <v/>
      </c>
      <c r="I618" s="47" t="str">
        <f>IF(ISBLANK(Games!$B618), "",Games!F618)</f>
        <v/>
      </c>
      <c r="J618" s="47" t="str">
        <f>IF('Prediction Log'!$F618&gt;0.5, 'Prediction Log'!$B618, IF('Prediction Log'!$F618&lt;0.5, 'Prediction Log'!$C618, "PICK"))</f>
        <v/>
      </c>
      <c r="K618" s="48" t="str">
        <f>IF(ISBLANK(Games!B618), "",IF('Prediction Log'!$J618='Prediction Log'!$B618, 'Prediction Log'!$F618, 1-'Prediction Log'!$F618))</f>
        <v/>
      </c>
      <c r="L618" s="49" t="str">
        <f>IF(ISBLANK(Games!$B618), "",Games!I618)</f>
        <v/>
      </c>
      <c r="M618" s="60" t="str">
        <f>IF(ISBLANK(Table3[[#This Row],[Home Final]]), "",IF(Table3[[#This Row],[Home Final]]&gt;Table3[[#This Row],[Away Final]],Table3[[#This Row],[Home]],Table3[[#This Row],[Away]]))</f>
        <v/>
      </c>
      <c r="N618" s="50"/>
      <c r="O618" s="50"/>
      <c r="P618" s="21" t="str">
        <f>IF(ISBLANK('Prediction Log'!$N618), "",'Prediction Log'!$O618-'Prediction Log'!$N618)</f>
        <v/>
      </c>
      <c r="Q618" s="51" t="str">
        <f>IF(ISBLANK('Prediction Log'!$N618), "",IF('Prediction Log'!$M618&lt;&gt;'Prediction Log'!$H618, "Y", IF(AND('Prediction Log'!$M618='Prediction Log'!$H618, ABS((-1*'Prediction Log'!$P618))&gt;ABS('Prediction Log'!$D618)), "Y", IF('Prediction Log'!$D618='Prediction Log'!$P618, "PUSH", "N"))))</f>
        <v/>
      </c>
      <c r="R618" s="52" t="str">
        <f>IF(ISBLANK('Prediction Log'!$N618), "",IF('Prediction Log'!$P618&lt;'Prediction Log'!$D618, "Y", IF('Prediction Log'!$P618='Prediction Log'!$D618, "PUSH", "N")))</f>
        <v/>
      </c>
      <c r="S618" s="52" t="str">
        <f>IF(ISBLANK('Prediction Log'!$N618), "",IF('Prediction Log'!$P618&lt;'Prediction Log'!$E618, "Y", IF('Prediction Log'!$P618='Prediction Log'!$E618, "PUSH", "N")))</f>
        <v/>
      </c>
      <c r="T618" s="53" t="str">
        <f>IF(ISBLANK('Prediction Log'!$N618),"",IF('Prediction Log'!$M618='Prediction Log'!$H618, "Y", "N"))</f>
        <v/>
      </c>
      <c r="U618" s="53" t="str">
        <f>Table3[[#This Row],[Home Team Covered Market]]</f>
        <v/>
      </c>
      <c r="V618" s="53" t="str">
        <f>IF(ISBLANK('Prediction Log'!$N618), "",IF(AND('Prediction Log'!$T618="Y", 'Prediction Log'!$U618="Y"), "Y", "N"))</f>
        <v/>
      </c>
      <c r="W618" s="54" t="str">
        <f>IF(ISBLANK('Prediction Log'!$N618),"",IF('Prediction Log'!$M618='Prediction Log'!$I618, "Y", "N"))</f>
        <v/>
      </c>
      <c r="X618" s="54" t="str">
        <f>IF(ISBLANK('Prediction Log'!$N618), "", IF(Table3[[#This Row],[Home Team Covered Market]]=Games!H618, "Y", "N"))</f>
        <v/>
      </c>
      <c r="Y618" s="55" t="str">
        <f>IF(ISBLANK('Prediction Log'!$N618), "",IF('Prediction Log'!$J618='Prediction Log'!$M618, "Y", "N"))</f>
        <v/>
      </c>
      <c r="Z618" s="54" t="str">
        <f>IF(ISBLANK('Prediction Log'!$N618), "",IF('Prediction Log'!$I618&lt;&gt;'Prediction Log'!$M618, "N",IF(AND('Prediction Log'!$E618&gt;0, 'Prediction Log'!$P618&gt;'Prediction Log'!$E618, 'Prediction Log'!$I618='Prediction Log'!$C618), "Y", IF(AND('Prediction Log'!$E618&lt;0, 'Prediction Log'!$P618&lt;'Prediction Log'!$E618,'Prediction Log'!$I618='Prediction Log'!$B618 ), "Y", IF('Prediction Log'!$P618='Prediction Log'!$E618, "PUSH", "N")))))</f>
        <v/>
      </c>
      <c r="AA618" s="54" t="str">
        <f>IF(ISBLANK('Prediction Log'!$N618), "",IF(AND('Prediction Log'!$W618="Y", 'Prediction Log'!$X618="Y"), "Y", "N"))</f>
        <v/>
      </c>
      <c r="AB618" s="53" t="str">
        <f>IF(ISBLANK('Prediction Log'!$N618), "",IF('Prediction Log'!$D618&gt;0, 'Prediction Log'!$P618-'Prediction Log'!$D618, IF('Prediction Log'!$D618&lt;0, -'Prediction Log'!$P618+'Prediction Log'!$D618, "NA")))</f>
        <v/>
      </c>
      <c r="AC618" s="53" t="str">
        <f>IF(ISBLANK('Prediction Log'!$N618), "",ABS('Prediction Log'!$AB618))</f>
        <v/>
      </c>
      <c r="AD618" s="54" t="str">
        <f>IF(ISBLANK('Prediction Log'!$N618), "",IF('Prediction Log'!$E618&gt;0, 'Prediction Log'!$P618-'Prediction Log'!$E618, IF('Prediction Log'!$E618&lt;0, -'Prediction Log'!$P618+'Prediction Log'!$E618, "NA")))</f>
        <v/>
      </c>
      <c r="AE618" s="54" t="str">
        <f>IF(ISBLANK('Prediction Log'!$N618), "",ABS('Prediction Log'!$AD618))</f>
        <v/>
      </c>
    </row>
    <row r="619" spans="1:31" x14ac:dyDescent="0.45">
      <c r="A619" s="56" t="str">
        <f>IF(ISBLANK(Games!$B619), "",Games!A619)</f>
        <v/>
      </c>
      <c r="B619" s="56" t="str">
        <f>IF(ISBLANK(Games!$B619), "",Games!B619)</f>
        <v/>
      </c>
      <c r="C619" s="56" t="str">
        <f>IF(ISBLANK(Games!$B619), "",Games!C619)</f>
        <v/>
      </c>
      <c r="D619" s="57" t="str">
        <f>IF(ISBLANK(Games!$B619), "",Games!D619)</f>
        <v/>
      </c>
      <c r="E619" s="57" t="str">
        <f>IF(ISBLANK(Games!$B619), "",Games!E619)</f>
        <v/>
      </c>
      <c r="F619" s="45">
        <f>'Calc - Win Probability'!N619</f>
        <v>0</v>
      </c>
      <c r="G619" s="23" t="str">
        <f>Games!H619</f>
        <v/>
      </c>
      <c r="H619" s="46" t="str">
        <f>IF(ISBLANK(Games!B619), "", IF('Prediction Log'!$D619&lt;0, 'Prediction Log'!$B619, 'Prediction Log'!$C619))</f>
        <v/>
      </c>
      <c r="I619" s="47" t="str">
        <f>IF(ISBLANK(Games!$B619), "",Games!F619)</f>
        <v/>
      </c>
      <c r="J619" s="47" t="str">
        <f>IF('Prediction Log'!$F619&gt;0.5, 'Prediction Log'!$B619, IF('Prediction Log'!$F619&lt;0.5, 'Prediction Log'!$C619, "PICK"))</f>
        <v/>
      </c>
      <c r="K619" s="48" t="str">
        <f>IF(ISBLANK(Games!B619), "",IF('Prediction Log'!$J619='Prediction Log'!$B619, 'Prediction Log'!$F619, 1-'Prediction Log'!$F619))</f>
        <v/>
      </c>
      <c r="L619" s="49" t="str">
        <f>IF(ISBLANK(Games!$B619), "",Games!I619)</f>
        <v/>
      </c>
      <c r="M619" s="60" t="str">
        <f>IF(ISBLANK(Table3[[#This Row],[Home Final]]), "",IF(Table3[[#This Row],[Home Final]]&gt;Table3[[#This Row],[Away Final]],Table3[[#This Row],[Home]],Table3[[#This Row],[Away]]))</f>
        <v/>
      </c>
      <c r="N619" s="50"/>
      <c r="O619" s="50"/>
      <c r="P619" s="21" t="str">
        <f>IF(ISBLANK('Prediction Log'!$N619), "",'Prediction Log'!$O619-'Prediction Log'!$N619)</f>
        <v/>
      </c>
      <c r="Q619" s="51" t="str">
        <f>IF(ISBLANK('Prediction Log'!$N619), "",IF('Prediction Log'!$M619&lt;&gt;'Prediction Log'!$H619, "Y", IF(AND('Prediction Log'!$M619='Prediction Log'!$H619, ABS((-1*'Prediction Log'!$P619))&gt;ABS('Prediction Log'!$D619)), "Y", IF('Prediction Log'!$D619='Prediction Log'!$P619, "PUSH", "N"))))</f>
        <v/>
      </c>
      <c r="R619" s="52" t="str">
        <f>IF(ISBLANK('Prediction Log'!$N619), "",IF('Prediction Log'!$P619&lt;'Prediction Log'!$D619, "Y", IF('Prediction Log'!$P619='Prediction Log'!$D619, "PUSH", "N")))</f>
        <v/>
      </c>
      <c r="S619" s="52" t="str">
        <f>IF(ISBLANK('Prediction Log'!$N619), "",IF('Prediction Log'!$P619&lt;'Prediction Log'!$E619, "Y", IF('Prediction Log'!$P619='Prediction Log'!$E619, "PUSH", "N")))</f>
        <v/>
      </c>
      <c r="T619" s="53" t="str">
        <f>IF(ISBLANK('Prediction Log'!$N619),"",IF('Prediction Log'!$M619='Prediction Log'!$H619, "Y", "N"))</f>
        <v/>
      </c>
      <c r="U619" s="53" t="str">
        <f>Table3[[#This Row],[Home Team Covered Market]]</f>
        <v/>
      </c>
      <c r="V619" s="53" t="str">
        <f>IF(ISBLANK('Prediction Log'!$N619), "",IF(AND('Prediction Log'!$T619="Y", 'Prediction Log'!$U619="Y"), "Y", "N"))</f>
        <v/>
      </c>
      <c r="W619" s="54" t="str">
        <f>IF(ISBLANK('Prediction Log'!$N619),"",IF('Prediction Log'!$M619='Prediction Log'!$I619, "Y", "N"))</f>
        <v/>
      </c>
      <c r="X619" s="54" t="str">
        <f>IF(ISBLANK('Prediction Log'!$N619), "", IF(Table3[[#This Row],[Home Team Covered Market]]=Games!H619, "Y", "N"))</f>
        <v/>
      </c>
      <c r="Y619" s="55" t="str">
        <f>IF(ISBLANK('Prediction Log'!$N619), "",IF('Prediction Log'!$J619='Prediction Log'!$M619, "Y", "N"))</f>
        <v/>
      </c>
      <c r="Z619" s="54" t="str">
        <f>IF(ISBLANK('Prediction Log'!$N619), "",IF('Prediction Log'!$I619&lt;&gt;'Prediction Log'!$M619, "N",IF(AND('Prediction Log'!$E619&gt;0, 'Prediction Log'!$P619&gt;'Prediction Log'!$E619, 'Prediction Log'!$I619='Prediction Log'!$C619), "Y", IF(AND('Prediction Log'!$E619&lt;0, 'Prediction Log'!$P619&lt;'Prediction Log'!$E619,'Prediction Log'!$I619='Prediction Log'!$B619 ), "Y", IF('Prediction Log'!$P619='Prediction Log'!$E619, "PUSH", "N")))))</f>
        <v/>
      </c>
      <c r="AA619" s="54" t="str">
        <f>IF(ISBLANK('Prediction Log'!$N619), "",IF(AND('Prediction Log'!$W619="Y", 'Prediction Log'!$X619="Y"), "Y", "N"))</f>
        <v/>
      </c>
      <c r="AB619" s="53" t="str">
        <f>IF(ISBLANK('Prediction Log'!$N619), "",IF('Prediction Log'!$D619&gt;0, 'Prediction Log'!$P619-'Prediction Log'!$D619, IF('Prediction Log'!$D619&lt;0, -'Prediction Log'!$P619+'Prediction Log'!$D619, "NA")))</f>
        <v/>
      </c>
      <c r="AC619" s="53" t="str">
        <f>IF(ISBLANK('Prediction Log'!$N619), "",ABS('Prediction Log'!$AB619))</f>
        <v/>
      </c>
      <c r="AD619" s="54" t="str">
        <f>IF(ISBLANK('Prediction Log'!$N619), "",IF('Prediction Log'!$E619&gt;0, 'Prediction Log'!$P619-'Prediction Log'!$E619, IF('Prediction Log'!$E619&lt;0, -'Prediction Log'!$P619+'Prediction Log'!$E619, "NA")))</f>
        <v/>
      </c>
      <c r="AE619" s="54" t="str">
        <f>IF(ISBLANK('Prediction Log'!$N619), "",ABS('Prediction Log'!$AD619))</f>
        <v/>
      </c>
    </row>
    <row r="620" spans="1:31" x14ac:dyDescent="0.45">
      <c r="A620" s="43" t="str">
        <f>IF(ISBLANK(Games!$B620), "",Games!A620)</f>
        <v/>
      </c>
      <c r="B620" s="43" t="str">
        <f>IF(ISBLANK(Games!$B620), "",Games!B620)</f>
        <v/>
      </c>
      <c r="C620" s="43" t="str">
        <f>IF(ISBLANK(Games!$B620), "",Games!C620)</f>
        <v/>
      </c>
      <c r="D620" s="44" t="str">
        <f>IF(ISBLANK(Games!$B620), "",Games!D620)</f>
        <v/>
      </c>
      <c r="E620" s="44" t="str">
        <f>IF(ISBLANK(Games!$B620), "",Games!E620)</f>
        <v/>
      </c>
      <c r="F620" s="45">
        <f>'Calc - Win Probability'!N620</f>
        <v>0</v>
      </c>
      <c r="G620" s="23" t="str">
        <f>Games!H620</f>
        <v/>
      </c>
      <c r="H620" s="46" t="str">
        <f>IF(ISBLANK(Games!B620), "", IF('Prediction Log'!$D620&lt;0, 'Prediction Log'!$B620, 'Prediction Log'!$C620))</f>
        <v/>
      </c>
      <c r="I620" s="47" t="str">
        <f>IF(ISBLANK(Games!$B620), "",Games!F620)</f>
        <v/>
      </c>
      <c r="J620" s="47" t="str">
        <f>IF('Prediction Log'!$F620&gt;0.5, 'Prediction Log'!$B620, IF('Prediction Log'!$F620&lt;0.5, 'Prediction Log'!$C620, "PICK"))</f>
        <v/>
      </c>
      <c r="K620" s="48" t="str">
        <f>IF(ISBLANK(Games!B620), "",IF('Prediction Log'!$J620='Prediction Log'!$B620, 'Prediction Log'!$F620, 1-'Prediction Log'!$F620))</f>
        <v/>
      </c>
      <c r="L620" s="49" t="str">
        <f>IF(ISBLANK(Games!$B620), "",Games!I620)</f>
        <v/>
      </c>
      <c r="M620" s="60" t="str">
        <f>IF(ISBLANK(Table3[[#This Row],[Home Final]]), "",IF(Table3[[#This Row],[Home Final]]&gt;Table3[[#This Row],[Away Final]],Table3[[#This Row],[Home]],Table3[[#This Row],[Away]]))</f>
        <v/>
      </c>
      <c r="N620" s="50"/>
      <c r="O620" s="50"/>
      <c r="P620" s="21" t="str">
        <f>IF(ISBLANK('Prediction Log'!$N620), "",'Prediction Log'!$O620-'Prediction Log'!$N620)</f>
        <v/>
      </c>
      <c r="Q620" s="51" t="str">
        <f>IF(ISBLANK('Prediction Log'!$N620), "",IF('Prediction Log'!$M620&lt;&gt;'Prediction Log'!$H620, "Y", IF(AND('Prediction Log'!$M620='Prediction Log'!$H620, ABS((-1*'Prediction Log'!$P620))&gt;ABS('Prediction Log'!$D620)), "Y", IF('Prediction Log'!$D620='Prediction Log'!$P620, "PUSH", "N"))))</f>
        <v/>
      </c>
      <c r="R620" s="52" t="str">
        <f>IF(ISBLANK('Prediction Log'!$N620), "",IF('Prediction Log'!$P620&lt;'Prediction Log'!$D620, "Y", IF('Prediction Log'!$P620='Prediction Log'!$D620, "PUSH", "N")))</f>
        <v/>
      </c>
      <c r="S620" s="52" t="str">
        <f>IF(ISBLANK('Prediction Log'!$N620), "",IF('Prediction Log'!$P620&lt;'Prediction Log'!$E620, "Y", IF('Prediction Log'!$P620='Prediction Log'!$E620, "PUSH", "N")))</f>
        <v/>
      </c>
      <c r="T620" s="53" t="str">
        <f>IF(ISBLANK('Prediction Log'!$N620),"",IF('Prediction Log'!$M620='Prediction Log'!$H620, "Y", "N"))</f>
        <v/>
      </c>
      <c r="U620" s="53" t="str">
        <f>Table3[[#This Row],[Home Team Covered Market]]</f>
        <v/>
      </c>
      <c r="V620" s="53" t="str">
        <f>IF(ISBLANK('Prediction Log'!$N620), "",IF(AND('Prediction Log'!$T620="Y", 'Prediction Log'!$U620="Y"), "Y", "N"))</f>
        <v/>
      </c>
      <c r="W620" s="54" t="str">
        <f>IF(ISBLANK('Prediction Log'!$N620),"",IF('Prediction Log'!$M620='Prediction Log'!$I620, "Y", "N"))</f>
        <v/>
      </c>
      <c r="X620" s="54" t="str">
        <f>IF(ISBLANK('Prediction Log'!$N620), "", IF(Table3[[#This Row],[Home Team Covered Market]]=Games!H620, "Y", "N"))</f>
        <v/>
      </c>
      <c r="Y620" s="55" t="str">
        <f>IF(ISBLANK('Prediction Log'!$N620), "",IF('Prediction Log'!$J620='Prediction Log'!$M620, "Y", "N"))</f>
        <v/>
      </c>
      <c r="Z620" s="54" t="str">
        <f>IF(ISBLANK('Prediction Log'!$N620), "",IF('Prediction Log'!$I620&lt;&gt;'Prediction Log'!$M620, "N",IF(AND('Prediction Log'!$E620&gt;0, 'Prediction Log'!$P620&gt;'Prediction Log'!$E620, 'Prediction Log'!$I620='Prediction Log'!$C620), "Y", IF(AND('Prediction Log'!$E620&lt;0, 'Prediction Log'!$P620&lt;'Prediction Log'!$E620,'Prediction Log'!$I620='Prediction Log'!$B620 ), "Y", IF('Prediction Log'!$P620='Prediction Log'!$E620, "PUSH", "N")))))</f>
        <v/>
      </c>
      <c r="AA620" s="54" t="str">
        <f>IF(ISBLANK('Prediction Log'!$N620), "",IF(AND('Prediction Log'!$W620="Y", 'Prediction Log'!$X620="Y"), "Y", "N"))</f>
        <v/>
      </c>
      <c r="AB620" s="53" t="str">
        <f>IF(ISBLANK('Prediction Log'!$N620), "",IF('Prediction Log'!$D620&gt;0, 'Prediction Log'!$P620-'Prediction Log'!$D620, IF('Prediction Log'!$D620&lt;0, -'Prediction Log'!$P620+'Prediction Log'!$D620, "NA")))</f>
        <v/>
      </c>
      <c r="AC620" s="53" t="str">
        <f>IF(ISBLANK('Prediction Log'!$N620), "",ABS('Prediction Log'!$AB620))</f>
        <v/>
      </c>
      <c r="AD620" s="54" t="str">
        <f>IF(ISBLANK('Prediction Log'!$N620), "",IF('Prediction Log'!$E620&gt;0, 'Prediction Log'!$P620-'Prediction Log'!$E620, IF('Prediction Log'!$E620&lt;0, -'Prediction Log'!$P620+'Prediction Log'!$E620, "NA")))</f>
        <v/>
      </c>
      <c r="AE620" s="54" t="str">
        <f>IF(ISBLANK('Prediction Log'!$N620), "",ABS('Prediction Log'!$AD620))</f>
        <v/>
      </c>
    </row>
    <row r="621" spans="1:31" x14ac:dyDescent="0.45">
      <c r="A621" s="56" t="str">
        <f>IF(ISBLANK(Games!$B621), "",Games!A621)</f>
        <v/>
      </c>
      <c r="B621" s="56" t="str">
        <f>IF(ISBLANK(Games!$B621), "",Games!B621)</f>
        <v/>
      </c>
      <c r="C621" s="56" t="str">
        <f>IF(ISBLANK(Games!$B621), "",Games!C621)</f>
        <v/>
      </c>
      <c r="D621" s="57" t="str">
        <f>IF(ISBLANK(Games!$B621), "",Games!D621)</f>
        <v/>
      </c>
      <c r="E621" s="57" t="str">
        <f>IF(ISBLANK(Games!$B621), "",Games!E621)</f>
        <v/>
      </c>
      <c r="F621" s="45">
        <f>'Calc - Win Probability'!N621</f>
        <v>0</v>
      </c>
      <c r="G621" s="23" t="str">
        <f>Games!H621</f>
        <v/>
      </c>
      <c r="H621" s="46" t="str">
        <f>IF(ISBLANK(Games!B621), "", IF('Prediction Log'!$D621&lt;0, 'Prediction Log'!$B621, 'Prediction Log'!$C621))</f>
        <v/>
      </c>
      <c r="I621" s="47" t="str">
        <f>IF(ISBLANK(Games!$B621), "",Games!F621)</f>
        <v/>
      </c>
      <c r="J621" s="47" t="str">
        <f>IF('Prediction Log'!$F621&gt;0.5, 'Prediction Log'!$B621, IF('Prediction Log'!$F621&lt;0.5, 'Prediction Log'!$C621, "PICK"))</f>
        <v/>
      </c>
      <c r="K621" s="48" t="str">
        <f>IF(ISBLANK(Games!B621), "",IF('Prediction Log'!$J621='Prediction Log'!$B621, 'Prediction Log'!$F621, 1-'Prediction Log'!$F621))</f>
        <v/>
      </c>
      <c r="L621" s="49" t="str">
        <f>IF(ISBLANK(Games!$B621), "",Games!I621)</f>
        <v/>
      </c>
      <c r="M621" s="60" t="str">
        <f>IF(ISBLANK(Table3[[#This Row],[Home Final]]), "",IF(Table3[[#This Row],[Home Final]]&gt;Table3[[#This Row],[Away Final]],Table3[[#This Row],[Home]],Table3[[#This Row],[Away]]))</f>
        <v/>
      </c>
      <c r="N621" s="50"/>
      <c r="O621" s="50"/>
      <c r="P621" s="21" t="str">
        <f>IF(ISBLANK('Prediction Log'!$N621), "",'Prediction Log'!$O621-'Prediction Log'!$N621)</f>
        <v/>
      </c>
      <c r="Q621" s="51" t="str">
        <f>IF(ISBLANK('Prediction Log'!$N621), "",IF('Prediction Log'!$M621&lt;&gt;'Prediction Log'!$H621, "Y", IF(AND('Prediction Log'!$M621='Prediction Log'!$H621, ABS((-1*'Prediction Log'!$P621))&gt;ABS('Prediction Log'!$D621)), "Y", IF('Prediction Log'!$D621='Prediction Log'!$P621, "PUSH", "N"))))</f>
        <v/>
      </c>
      <c r="R621" s="52" t="str">
        <f>IF(ISBLANK('Prediction Log'!$N621), "",IF('Prediction Log'!$P621&lt;'Prediction Log'!$D621, "Y", IF('Prediction Log'!$P621='Prediction Log'!$D621, "PUSH", "N")))</f>
        <v/>
      </c>
      <c r="S621" s="52" t="str">
        <f>IF(ISBLANK('Prediction Log'!$N621), "",IF('Prediction Log'!$P621&lt;'Prediction Log'!$E621, "Y", IF('Prediction Log'!$P621='Prediction Log'!$E621, "PUSH", "N")))</f>
        <v/>
      </c>
      <c r="T621" s="53" t="str">
        <f>IF(ISBLANK('Prediction Log'!$N621),"",IF('Prediction Log'!$M621='Prediction Log'!$H621, "Y", "N"))</f>
        <v/>
      </c>
      <c r="U621" s="53" t="str">
        <f>Table3[[#This Row],[Home Team Covered Market]]</f>
        <v/>
      </c>
      <c r="V621" s="53" t="str">
        <f>IF(ISBLANK('Prediction Log'!$N621), "",IF(AND('Prediction Log'!$T621="Y", 'Prediction Log'!$U621="Y"), "Y", "N"))</f>
        <v/>
      </c>
      <c r="W621" s="54" t="str">
        <f>IF(ISBLANK('Prediction Log'!$N621),"",IF('Prediction Log'!$M621='Prediction Log'!$I621, "Y", "N"))</f>
        <v/>
      </c>
      <c r="X621" s="54" t="str">
        <f>IF(ISBLANK('Prediction Log'!$N621), "", IF(Table3[[#This Row],[Home Team Covered Market]]=Games!H621, "Y", "N"))</f>
        <v/>
      </c>
      <c r="Y621" s="55" t="str">
        <f>IF(ISBLANK('Prediction Log'!$N621), "",IF('Prediction Log'!$J621='Prediction Log'!$M621, "Y", "N"))</f>
        <v/>
      </c>
      <c r="Z621" s="54" t="str">
        <f>IF(ISBLANK('Prediction Log'!$N621), "",IF('Prediction Log'!$I621&lt;&gt;'Prediction Log'!$M621, "N",IF(AND('Prediction Log'!$E621&gt;0, 'Prediction Log'!$P621&gt;'Prediction Log'!$E621, 'Prediction Log'!$I621='Prediction Log'!$C621), "Y", IF(AND('Prediction Log'!$E621&lt;0, 'Prediction Log'!$P621&lt;'Prediction Log'!$E621,'Prediction Log'!$I621='Prediction Log'!$B621 ), "Y", IF('Prediction Log'!$P621='Prediction Log'!$E621, "PUSH", "N")))))</f>
        <v/>
      </c>
      <c r="AA621" s="54" t="str">
        <f>IF(ISBLANK('Prediction Log'!$N621), "",IF(AND('Prediction Log'!$W621="Y", 'Prediction Log'!$X621="Y"), "Y", "N"))</f>
        <v/>
      </c>
      <c r="AB621" s="53" t="str">
        <f>IF(ISBLANK('Prediction Log'!$N621), "",IF('Prediction Log'!$D621&gt;0, 'Prediction Log'!$P621-'Prediction Log'!$D621, IF('Prediction Log'!$D621&lt;0, -'Prediction Log'!$P621+'Prediction Log'!$D621, "NA")))</f>
        <v/>
      </c>
      <c r="AC621" s="53" t="str">
        <f>IF(ISBLANK('Prediction Log'!$N621), "",ABS('Prediction Log'!$AB621))</f>
        <v/>
      </c>
      <c r="AD621" s="54" t="str">
        <f>IF(ISBLANK('Prediction Log'!$N621), "",IF('Prediction Log'!$E621&gt;0, 'Prediction Log'!$P621-'Prediction Log'!$E621, IF('Prediction Log'!$E621&lt;0, -'Prediction Log'!$P621+'Prediction Log'!$E621, "NA")))</f>
        <v/>
      </c>
      <c r="AE621" s="54" t="str">
        <f>IF(ISBLANK('Prediction Log'!$N621), "",ABS('Prediction Log'!$AD621))</f>
        <v/>
      </c>
    </row>
    <row r="622" spans="1:31" x14ac:dyDescent="0.45">
      <c r="A622" s="43" t="str">
        <f>IF(ISBLANK(Games!$B622), "",Games!A622)</f>
        <v/>
      </c>
      <c r="B622" s="43" t="str">
        <f>IF(ISBLANK(Games!$B622), "",Games!B622)</f>
        <v/>
      </c>
      <c r="C622" s="43" t="str">
        <f>IF(ISBLANK(Games!$B622), "",Games!C622)</f>
        <v/>
      </c>
      <c r="D622" s="44" t="str">
        <f>IF(ISBLANK(Games!$B622), "",Games!D622)</f>
        <v/>
      </c>
      <c r="E622" s="44" t="str">
        <f>IF(ISBLANK(Games!$B622), "",Games!E622)</f>
        <v/>
      </c>
      <c r="F622" s="45">
        <f>'Calc - Win Probability'!N622</f>
        <v>0</v>
      </c>
      <c r="G622" s="23" t="str">
        <f>Games!H622</f>
        <v/>
      </c>
      <c r="H622" s="46" t="str">
        <f>IF(ISBLANK(Games!B622), "", IF('Prediction Log'!$D622&lt;0, 'Prediction Log'!$B622, 'Prediction Log'!$C622))</f>
        <v/>
      </c>
      <c r="I622" s="47" t="str">
        <f>IF(ISBLANK(Games!$B622), "",Games!F622)</f>
        <v/>
      </c>
      <c r="J622" s="47" t="str">
        <f>IF('Prediction Log'!$F622&gt;0.5, 'Prediction Log'!$B622, IF('Prediction Log'!$F622&lt;0.5, 'Prediction Log'!$C622, "PICK"))</f>
        <v/>
      </c>
      <c r="K622" s="48" t="str">
        <f>IF(ISBLANK(Games!B622), "",IF('Prediction Log'!$J622='Prediction Log'!$B622, 'Prediction Log'!$F622, 1-'Prediction Log'!$F622))</f>
        <v/>
      </c>
      <c r="L622" s="49" t="str">
        <f>IF(ISBLANK(Games!$B622), "",Games!I622)</f>
        <v/>
      </c>
      <c r="M622" s="60" t="str">
        <f>IF(ISBLANK(Table3[[#This Row],[Home Final]]), "",IF(Table3[[#This Row],[Home Final]]&gt;Table3[[#This Row],[Away Final]],Table3[[#This Row],[Home]],Table3[[#This Row],[Away]]))</f>
        <v/>
      </c>
      <c r="N622" s="50"/>
      <c r="O622" s="50"/>
      <c r="P622" s="21" t="str">
        <f>IF(ISBLANK('Prediction Log'!$N622), "",'Prediction Log'!$O622-'Prediction Log'!$N622)</f>
        <v/>
      </c>
      <c r="Q622" s="51" t="str">
        <f>IF(ISBLANK('Prediction Log'!$N622), "",IF('Prediction Log'!$M622&lt;&gt;'Prediction Log'!$H622, "Y", IF(AND('Prediction Log'!$M622='Prediction Log'!$H622, ABS((-1*'Prediction Log'!$P622))&gt;ABS('Prediction Log'!$D622)), "Y", IF('Prediction Log'!$D622='Prediction Log'!$P622, "PUSH", "N"))))</f>
        <v/>
      </c>
      <c r="R622" s="52" t="str">
        <f>IF(ISBLANK('Prediction Log'!$N622), "",IF('Prediction Log'!$P622&lt;'Prediction Log'!$D622, "Y", IF('Prediction Log'!$P622='Prediction Log'!$D622, "PUSH", "N")))</f>
        <v/>
      </c>
      <c r="S622" s="52" t="str">
        <f>IF(ISBLANK('Prediction Log'!$N622), "",IF('Prediction Log'!$P622&lt;'Prediction Log'!$E622, "Y", IF('Prediction Log'!$P622='Prediction Log'!$E622, "PUSH", "N")))</f>
        <v/>
      </c>
      <c r="T622" s="53" t="str">
        <f>IF(ISBLANK('Prediction Log'!$N622),"",IF('Prediction Log'!$M622='Prediction Log'!$H622, "Y", "N"))</f>
        <v/>
      </c>
      <c r="U622" s="53" t="str">
        <f>Table3[[#This Row],[Home Team Covered Market]]</f>
        <v/>
      </c>
      <c r="V622" s="53" t="str">
        <f>IF(ISBLANK('Prediction Log'!$N622), "",IF(AND('Prediction Log'!$T622="Y", 'Prediction Log'!$U622="Y"), "Y", "N"))</f>
        <v/>
      </c>
      <c r="W622" s="54" t="str">
        <f>IF(ISBLANK('Prediction Log'!$N622),"",IF('Prediction Log'!$M622='Prediction Log'!$I622, "Y", "N"))</f>
        <v/>
      </c>
      <c r="X622" s="54" t="str">
        <f>IF(ISBLANK('Prediction Log'!$N622), "", IF(Table3[[#This Row],[Home Team Covered Market]]=Games!H622, "Y", "N"))</f>
        <v/>
      </c>
      <c r="Y622" s="55" t="str">
        <f>IF(ISBLANK('Prediction Log'!$N622), "",IF('Prediction Log'!$J622='Prediction Log'!$M622, "Y", "N"))</f>
        <v/>
      </c>
      <c r="Z622" s="54" t="str">
        <f>IF(ISBLANK('Prediction Log'!$N622), "",IF('Prediction Log'!$I622&lt;&gt;'Prediction Log'!$M622, "N",IF(AND('Prediction Log'!$E622&gt;0, 'Prediction Log'!$P622&gt;'Prediction Log'!$E622, 'Prediction Log'!$I622='Prediction Log'!$C622), "Y", IF(AND('Prediction Log'!$E622&lt;0, 'Prediction Log'!$P622&lt;'Prediction Log'!$E622,'Prediction Log'!$I622='Prediction Log'!$B622 ), "Y", IF('Prediction Log'!$P622='Prediction Log'!$E622, "PUSH", "N")))))</f>
        <v/>
      </c>
      <c r="AA622" s="54" t="str">
        <f>IF(ISBLANK('Prediction Log'!$N622), "",IF(AND('Prediction Log'!$W622="Y", 'Prediction Log'!$X622="Y"), "Y", "N"))</f>
        <v/>
      </c>
      <c r="AB622" s="53" t="str">
        <f>IF(ISBLANK('Prediction Log'!$N622), "",IF('Prediction Log'!$D622&gt;0, 'Prediction Log'!$P622-'Prediction Log'!$D622, IF('Prediction Log'!$D622&lt;0, -'Prediction Log'!$P622+'Prediction Log'!$D622, "NA")))</f>
        <v/>
      </c>
      <c r="AC622" s="53" t="str">
        <f>IF(ISBLANK('Prediction Log'!$N622), "",ABS('Prediction Log'!$AB622))</f>
        <v/>
      </c>
      <c r="AD622" s="54" t="str">
        <f>IF(ISBLANK('Prediction Log'!$N622), "",IF('Prediction Log'!$E622&gt;0, 'Prediction Log'!$P622-'Prediction Log'!$E622, IF('Prediction Log'!$E622&lt;0, -'Prediction Log'!$P622+'Prediction Log'!$E622, "NA")))</f>
        <v/>
      </c>
      <c r="AE622" s="54" t="str">
        <f>IF(ISBLANK('Prediction Log'!$N622), "",ABS('Prediction Log'!$AD622))</f>
        <v/>
      </c>
    </row>
    <row r="623" spans="1:31" x14ac:dyDescent="0.45">
      <c r="A623" s="56" t="str">
        <f>IF(ISBLANK(Games!$B623), "",Games!A623)</f>
        <v/>
      </c>
      <c r="B623" s="56" t="str">
        <f>IF(ISBLANK(Games!$B623), "",Games!B623)</f>
        <v/>
      </c>
      <c r="C623" s="56" t="str">
        <f>IF(ISBLANK(Games!$B623), "",Games!C623)</f>
        <v/>
      </c>
      <c r="D623" s="57" t="str">
        <f>IF(ISBLANK(Games!$B623), "",Games!D623)</f>
        <v/>
      </c>
      <c r="E623" s="57" t="str">
        <f>IF(ISBLANK(Games!$B623), "",Games!E623)</f>
        <v/>
      </c>
      <c r="F623" s="45">
        <f>'Calc - Win Probability'!N623</f>
        <v>0</v>
      </c>
      <c r="G623" s="23" t="str">
        <f>Games!H623</f>
        <v/>
      </c>
      <c r="H623" s="46" t="str">
        <f>IF(ISBLANK(Games!B623), "", IF('Prediction Log'!$D623&lt;0, 'Prediction Log'!$B623, 'Prediction Log'!$C623))</f>
        <v/>
      </c>
      <c r="I623" s="47" t="str">
        <f>IF(ISBLANK(Games!$B623), "",Games!F623)</f>
        <v/>
      </c>
      <c r="J623" s="47" t="str">
        <f>IF('Prediction Log'!$F623&gt;0.5, 'Prediction Log'!$B623, IF('Prediction Log'!$F623&lt;0.5, 'Prediction Log'!$C623, "PICK"))</f>
        <v/>
      </c>
      <c r="K623" s="48" t="str">
        <f>IF(ISBLANK(Games!B623), "",IF('Prediction Log'!$J623='Prediction Log'!$B623, 'Prediction Log'!$F623, 1-'Prediction Log'!$F623))</f>
        <v/>
      </c>
      <c r="L623" s="49" t="str">
        <f>IF(ISBLANK(Games!$B623), "",Games!I623)</f>
        <v/>
      </c>
      <c r="M623" s="60" t="str">
        <f>IF(ISBLANK(Table3[[#This Row],[Home Final]]), "",IF(Table3[[#This Row],[Home Final]]&gt;Table3[[#This Row],[Away Final]],Table3[[#This Row],[Home]],Table3[[#This Row],[Away]]))</f>
        <v/>
      </c>
      <c r="N623" s="50"/>
      <c r="O623" s="50"/>
      <c r="P623" s="21" t="str">
        <f>IF(ISBLANK('Prediction Log'!$N623), "",'Prediction Log'!$O623-'Prediction Log'!$N623)</f>
        <v/>
      </c>
      <c r="Q623" s="51" t="str">
        <f>IF(ISBLANK('Prediction Log'!$N623), "",IF('Prediction Log'!$M623&lt;&gt;'Prediction Log'!$H623, "Y", IF(AND('Prediction Log'!$M623='Prediction Log'!$H623, ABS((-1*'Prediction Log'!$P623))&gt;ABS('Prediction Log'!$D623)), "Y", IF('Prediction Log'!$D623='Prediction Log'!$P623, "PUSH", "N"))))</f>
        <v/>
      </c>
      <c r="R623" s="52" t="str">
        <f>IF(ISBLANK('Prediction Log'!$N623), "",IF('Prediction Log'!$P623&lt;'Prediction Log'!$D623, "Y", IF('Prediction Log'!$P623='Prediction Log'!$D623, "PUSH", "N")))</f>
        <v/>
      </c>
      <c r="S623" s="52" t="str">
        <f>IF(ISBLANK('Prediction Log'!$N623), "",IF('Prediction Log'!$P623&lt;'Prediction Log'!$E623, "Y", IF('Prediction Log'!$P623='Prediction Log'!$E623, "PUSH", "N")))</f>
        <v/>
      </c>
      <c r="T623" s="53" t="str">
        <f>IF(ISBLANK('Prediction Log'!$N623),"",IF('Prediction Log'!$M623='Prediction Log'!$H623, "Y", "N"))</f>
        <v/>
      </c>
      <c r="U623" s="53" t="str">
        <f>Table3[[#This Row],[Home Team Covered Market]]</f>
        <v/>
      </c>
      <c r="V623" s="53" t="str">
        <f>IF(ISBLANK('Prediction Log'!$N623), "",IF(AND('Prediction Log'!$T623="Y", 'Prediction Log'!$U623="Y"), "Y", "N"))</f>
        <v/>
      </c>
      <c r="W623" s="54" t="str">
        <f>IF(ISBLANK('Prediction Log'!$N623),"",IF('Prediction Log'!$M623='Prediction Log'!$I623, "Y", "N"))</f>
        <v/>
      </c>
      <c r="X623" s="54" t="str">
        <f>IF(ISBLANK('Prediction Log'!$N623), "", IF(Table3[[#This Row],[Home Team Covered Market]]=Games!H623, "Y", "N"))</f>
        <v/>
      </c>
      <c r="Y623" s="55" t="str">
        <f>IF(ISBLANK('Prediction Log'!$N623), "",IF('Prediction Log'!$J623='Prediction Log'!$M623, "Y", "N"))</f>
        <v/>
      </c>
      <c r="Z623" s="54" t="str">
        <f>IF(ISBLANK('Prediction Log'!$N623), "",IF('Prediction Log'!$I623&lt;&gt;'Prediction Log'!$M623, "N",IF(AND('Prediction Log'!$E623&gt;0, 'Prediction Log'!$P623&gt;'Prediction Log'!$E623, 'Prediction Log'!$I623='Prediction Log'!$C623), "Y", IF(AND('Prediction Log'!$E623&lt;0, 'Prediction Log'!$P623&lt;'Prediction Log'!$E623,'Prediction Log'!$I623='Prediction Log'!$B623 ), "Y", IF('Prediction Log'!$P623='Prediction Log'!$E623, "PUSH", "N")))))</f>
        <v/>
      </c>
      <c r="AA623" s="54" t="str">
        <f>IF(ISBLANK('Prediction Log'!$N623), "",IF(AND('Prediction Log'!$W623="Y", 'Prediction Log'!$X623="Y"), "Y", "N"))</f>
        <v/>
      </c>
      <c r="AB623" s="53" t="str">
        <f>IF(ISBLANK('Prediction Log'!$N623), "",IF('Prediction Log'!$D623&gt;0, 'Prediction Log'!$P623-'Prediction Log'!$D623, IF('Prediction Log'!$D623&lt;0, -'Prediction Log'!$P623+'Prediction Log'!$D623, "NA")))</f>
        <v/>
      </c>
      <c r="AC623" s="53" t="str">
        <f>IF(ISBLANK('Prediction Log'!$N623), "",ABS('Prediction Log'!$AB623))</f>
        <v/>
      </c>
      <c r="AD623" s="54" t="str">
        <f>IF(ISBLANK('Prediction Log'!$N623), "",IF('Prediction Log'!$E623&gt;0, 'Prediction Log'!$P623-'Prediction Log'!$E623, IF('Prediction Log'!$E623&lt;0, -'Prediction Log'!$P623+'Prediction Log'!$E623, "NA")))</f>
        <v/>
      </c>
      <c r="AE623" s="54" t="str">
        <f>IF(ISBLANK('Prediction Log'!$N623), "",ABS('Prediction Log'!$AD623))</f>
        <v/>
      </c>
    </row>
    <row r="624" spans="1:31" x14ac:dyDescent="0.45">
      <c r="A624" s="43" t="str">
        <f>IF(ISBLANK(Games!$B624), "",Games!A624)</f>
        <v/>
      </c>
      <c r="B624" s="43" t="str">
        <f>IF(ISBLANK(Games!$B624), "",Games!B624)</f>
        <v/>
      </c>
      <c r="C624" s="43" t="str">
        <f>IF(ISBLANK(Games!$B624), "",Games!C624)</f>
        <v/>
      </c>
      <c r="D624" s="44" t="str">
        <f>IF(ISBLANK(Games!$B624), "",Games!D624)</f>
        <v/>
      </c>
      <c r="E624" s="44" t="str">
        <f>IF(ISBLANK(Games!$B624), "",Games!E624)</f>
        <v/>
      </c>
      <c r="F624" s="45">
        <f>'Calc - Win Probability'!N624</f>
        <v>0</v>
      </c>
      <c r="G624" s="23" t="str">
        <f>Games!H624</f>
        <v/>
      </c>
      <c r="H624" s="46" t="str">
        <f>IF(ISBLANK(Games!B624), "", IF('Prediction Log'!$D624&lt;0, 'Prediction Log'!$B624, 'Prediction Log'!$C624))</f>
        <v/>
      </c>
      <c r="I624" s="47" t="str">
        <f>IF(ISBLANK(Games!$B624), "",Games!F624)</f>
        <v/>
      </c>
      <c r="J624" s="47" t="str">
        <f>IF('Prediction Log'!$F624&gt;0.5, 'Prediction Log'!$B624, IF('Prediction Log'!$F624&lt;0.5, 'Prediction Log'!$C624, "PICK"))</f>
        <v/>
      </c>
      <c r="K624" s="48" t="str">
        <f>IF(ISBLANK(Games!B624), "",IF('Prediction Log'!$J624='Prediction Log'!$B624, 'Prediction Log'!$F624, 1-'Prediction Log'!$F624))</f>
        <v/>
      </c>
      <c r="L624" s="49" t="str">
        <f>IF(ISBLANK(Games!$B624), "",Games!I624)</f>
        <v/>
      </c>
      <c r="M624" s="60" t="str">
        <f>IF(ISBLANK(Table3[[#This Row],[Home Final]]), "",IF(Table3[[#This Row],[Home Final]]&gt;Table3[[#This Row],[Away Final]],Table3[[#This Row],[Home]],Table3[[#This Row],[Away]]))</f>
        <v/>
      </c>
      <c r="N624" s="50"/>
      <c r="O624" s="50"/>
      <c r="P624" s="21" t="str">
        <f>IF(ISBLANK('Prediction Log'!$N624), "",'Prediction Log'!$O624-'Prediction Log'!$N624)</f>
        <v/>
      </c>
      <c r="Q624" s="51" t="str">
        <f>IF(ISBLANK('Prediction Log'!$N624), "",IF('Prediction Log'!$M624&lt;&gt;'Prediction Log'!$H624, "Y", IF(AND('Prediction Log'!$M624='Prediction Log'!$H624, ABS((-1*'Prediction Log'!$P624))&gt;ABS('Prediction Log'!$D624)), "Y", IF('Prediction Log'!$D624='Prediction Log'!$P624, "PUSH", "N"))))</f>
        <v/>
      </c>
      <c r="R624" s="52" t="str">
        <f>IF(ISBLANK('Prediction Log'!$N624), "",IF('Prediction Log'!$P624&lt;'Prediction Log'!$D624, "Y", IF('Prediction Log'!$P624='Prediction Log'!$D624, "PUSH", "N")))</f>
        <v/>
      </c>
      <c r="S624" s="52" t="str">
        <f>IF(ISBLANK('Prediction Log'!$N624), "",IF('Prediction Log'!$P624&lt;'Prediction Log'!$E624, "Y", IF('Prediction Log'!$P624='Prediction Log'!$E624, "PUSH", "N")))</f>
        <v/>
      </c>
      <c r="T624" s="53" t="str">
        <f>IF(ISBLANK('Prediction Log'!$N624),"",IF('Prediction Log'!$M624='Prediction Log'!$H624, "Y", "N"))</f>
        <v/>
      </c>
      <c r="U624" s="53" t="str">
        <f>Table3[[#This Row],[Home Team Covered Market]]</f>
        <v/>
      </c>
      <c r="V624" s="53" t="str">
        <f>IF(ISBLANK('Prediction Log'!$N624), "",IF(AND('Prediction Log'!$T624="Y", 'Prediction Log'!$U624="Y"), "Y", "N"))</f>
        <v/>
      </c>
      <c r="W624" s="54" t="str">
        <f>IF(ISBLANK('Prediction Log'!$N624),"",IF('Prediction Log'!$M624='Prediction Log'!$I624, "Y", "N"))</f>
        <v/>
      </c>
      <c r="X624" s="54" t="str">
        <f>IF(ISBLANK('Prediction Log'!$N624), "", IF(Table3[[#This Row],[Home Team Covered Market]]=Games!H624, "Y", "N"))</f>
        <v/>
      </c>
      <c r="Y624" s="55" t="str">
        <f>IF(ISBLANK('Prediction Log'!$N624), "",IF('Prediction Log'!$J624='Prediction Log'!$M624, "Y", "N"))</f>
        <v/>
      </c>
      <c r="Z624" s="54" t="str">
        <f>IF(ISBLANK('Prediction Log'!$N624), "",IF('Prediction Log'!$I624&lt;&gt;'Prediction Log'!$M624, "N",IF(AND('Prediction Log'!$E624&gt;0, 'Prediction Log'!$P624&gt;'Prediction Log'!$E624, 'Prediction Log'!$I624='Prediction Log'!$C624), "Y", IF(AND('Prediction Log'!$E624&lt;0, 'Prediction Log'!$P624&lt;'Prediction Log'!$E624,'Prediction Log'!$I624='Prediction Log'!$B624 ), "Y", IF('Prediction Log'!$P624='Prediction Log'!$E624, "PUSH", "N")))))</f>
        <v/>
      </c>
      <c r="AA624" s="54" t="str">
        <f>IF(ISBLANK('Prediction Log'!$N624), "",IF(AND('Prediction Log'!$W624="Y", 'Prediction Log'!$X624="Y"), "Y", "N"))</f>
        <v/>
      </c>
      <c r="AB624" s="53" t="str">
        <f>IF(ISBLANK('Prediction Log'!$N624), "",IF('Prediction Log'!$D624&gt;0, 'Prediction Log'!$P624-'Prediction Log'!$D624, IF('Prediction Log'!$D624&lt;0, -'Prediction Log'!$P624+'Prediction Log'!$D624, "NA")))</f>
        <v/>
      </c>
      <c r="AC624" s="53" t="str">
        <f>IF(ISBLANK('Prediction Log'!$N624), "",ABS('Prediction Log'!$AB624))</f>
        <v/>
      </c>
      <c r="AD624" s="54" t="str">
        <f>IF(ISBLANK('Prediction Log'!$N624), "",IF('Prediction Log'!$E624&gt;0, 'Prediction Log'!$P624-'Prediction Log'!$E624, IF('Prediction Log'!$E624&lt;0, -'Prediction Log'!$P624+'Prediction Log'!$E624, "NA")))</f>
        <v/>
      </c>
      <c r="AE624" s="54" t="str">
        <f>IF(ISBLANK('Prediction Log'!$N624), "",ABS('Prediction Log'!$AD624))</f>
        <v/>
      </c>
    </row>
    <row r="625" spans="1:31" x14ac:dyDescent="0.45">
      <c r="A625" s="56" t="str">
        <f>IF(ISBLANK(Games!$B625), "",Games!A625)</f>
        <v/>
      </c>
      <c r="B625" s="56" t="str">
        <f>IF(ISBLANK(Games!$B625), "",Games!B625)</f>
        <v/>
      </c>
      <c r="C625" s="56" t="str">
        <f>IF(ISBLANK(Games!$B625), "",Games!C625)</f>
        <v/>
      </c>
      <c r="D625" s="57" t="str">
        <f>IF(ISBLANK(Games!$B625), "",Games!D625)</f>
        <v/>
      </c>
      <c r="E625" s="57" t="str">
        <f>IF(ISBLANK(Games!$B625), "",Games!E625)</f>
        <v/>
      </c>
      <c r="F625" s="45">
        <f>'Calc - Win Probability'!N625</f>
        <v>0</v>
      </c>
      <c r="G625" s="23" t="str">
        <f>Games!H625</f>
        <v/>
      </c>
      <c r="H625" s="46" t="str">
        <f>IF(ISBLANK(Games!B625), "", IF('Prediction Log'!$D625&lt;0, 'Prediction Log'!$B625, 'Prediction Log'!$C625))</f>
        <v/>
      </c>
      <c r="I625" s="47" t="str">
        <f>IF(ISBLANK(Games!$B625), "",Games!F625)</f>
        <v/>
      </c>
      <c r="J625" s="47" t="str">
        <f>IF('Prediction Log'!$F625&gt;0.5, 'Prediction Log'!$B625, IF('Prediction Log'!$F625&lt;0.5, 'Prediction Log'!$C625, "PICK"))</f>
        <v/>
      </c>
      <c r="K625" s="48" t="str">
        <f>IF(ISBLANK(Games!B625), "",IF('Prediction Log'!$J625='Prediction Log'!$B625, 'Prediction Log'!$F625, 1-'Prediction Log'!$F625))</f>
        <v/>
      </c>
      <c r="L625" s="49" t="str">
        <f>IF(ISBLANK(Games!$B625), "",Games!I625)</f>
        <v/>
      </c>
      <c r="M625" s="60" t="str">
        <f>IF(ISBLANK(Table3[[#This Row],[Home Final]]), "",IF(Table3[[#This Row],[Home Final]]&gt;Table3[[#This Row],[Away Final]],Table3[[#This Row],[Home]],Table3[[#This Row],[Away]]))</f>
        <v/>
      </c>
      <c r="N625" s="50"/>
      <c r="O625" s="50"/>
      <c r="P625" s="21" t="str">
        <f>IF(ISBLANK('Prediction Log'!$N625), "",'Prediction Log'!$O625-'Prediction Log'!$N625)</f>
        <v/>
      </c>
      <c r="Q625" s="51" t="str">
        <f>IF(ISBLANK('Prediction Log'!$N625), "",IF('Prediction Log'!$M625&lt;&gt;'Prediction Log'!$H625, "Y", IF(AND('Prediction Log'!$M625='Prediction Log'!$H625, ABS((-1*'Prediction Log'!$P625))&gt;ABS('Prediction Log'!$D625)), "Y", IF('Prediction Log'!$D625='Prediction Log'!$P625, "PUSH", "N"))))</f>
        <v/>
      </c>
      <c r="R625" s="52" t="str">
        <f>IF(ISBLANK('Prediction Log'!$N625), "",IF('Prediction Log'!$P625&lt;'Prediction Log'!$D625, "Y", IF('Prediction Log'!$P625='Prediction Log'!$D625, "PUSH", "N")))</f>
        <v/>
      </c>
      <c r="S625" s="52" t="str">
        <f>IF(ISBLANK('Prediction Log'!$N625), "",IF('Prediction Log'!$P625&lt;'Prediction Log'!$E625, "Y", IF('Prediction Log'!$P625='Prediction Log'!$E625, "PUSH", "N")))</f>
        <v/>
      </c>
      <c r="T625" s="53" t="str">
        <f>IF(ISBLANK('Prediction Log'!$N625),"",IF('Prediction Log'!$M625='Prediction Log'!$H625, "Y", "N"))</f>
        <v/>
      </c>
      <c r="U625" s="53" t="str">
        <f>Table3[[#This Row],[Home Team Covered Market]]</f>
        <v/>
      </c>
      <c r="V625" s="53" t="str">
        <f>IF(ISBLANK('Prediction Log'!$N625), "",IF(AND('Prediction Log'!$T625="Y", 'Prediction Log'!$U625="Y"), "Y", "N"))</f>
        <v/>
      </c>
      <c r="W625" s="54" t="str">
        <f>IF(ISBLANK('Prediction Log'!$N625),"",IF('Prediction Log'!$M625='Prediction Log'!$I625, "Y", "N"))</f>
        <v/>
      </c>
      <c r="X625" s="54" t="str">
        <f>IF(ISBLANK('Prediction Log'!$N625), "", IF(Table3[[#This Row],[Home Team Covered Market]]=Games!H625, "Y", "N"))</f>
        <v/>
      </c>
      <c r="Y625" s="55" t="str">
        <f>IF(ISBLANK('Prediction Log'!$N625), "",IF('Prediction Log'!$J625='Prediction Log'!$M625, "Y", "N"))</f>
        <v/>
      </c>
      <c r="Z625" s="54" t="str">
        <f>IF(ISBLANK('Prediction Log'!$N625), "",IF('Prediction Log'!$I625&lt;&gt;'Prediction Log'!$M625, "N",IF(AND('Prediction Log'!$E625&gt;0, 'Prediction Log'!$P625&gt;'Prediction Log'!$E625, 'Prediction Log'!$I625='Prediction Log'!$C625), "Y", IF(AND('Prediction Log'!$E625&lt;0, 'Prediction Log'!$P625&lt;'Prediction Log'!$E625,'Prediction Log'!$I625='Prediction Log'!$B625 ), "Y", IF('Prediction Log'!$P625='Prediction Log'!$E625, "PUSH", "N")))))</f>
        <v/>
      </c>
      <c r="AA625" s="54" t="str">
        <f>IF(ISBLANK('Prediction Log'!$N625), "",IF(AND('Prediction Log'!$W625="Y", 'Prediction Log'!$X625="Y"), "Y", "N"))</f>
        <v/>
      </c>
      <c r="AB625" s="53" t="str">
        <f>IF(ISBLANK('Prediction Log'!$N625), "",IF('Prediction Log'!$D625&gt;0, 'Prediction Log'!$P625-'Prediction Log'!$D625, IF('Prediction Log'!$D625&lt;0, -'Prediction Log'!$P625+'Prediction Log'!$D625, "NA")))</f>
        <v/>
      </c>
      <c r="AC625" s="53" t="str">
        <f>IF(ISBLANK('Prediction Log'!$N625), "",ABS('Prediction Log'!$AB625))</f>
        <v/>
      </c>
      <c r="AD625" s="54" t="str">
        <f>IF(ISBLANK('Prediction Log'!$N625), "",IF('Prediction Log'!$E625&gt;0, 'Prediction Log'!$P625-'Prediction Log'!$E625, IF('Prediction Log'!$E625&lt;0, -'Prediction Log'!$P625+'Prediction Log'!$E625, "NA")))</f>
        <v/>
      </c>
      <c r="AE625" s="54" t="str">
        <f>IF(ISBLANK('Prediction Log'!$N625), "",ABS('Prediction Log'!$AD625))</f>
        <v/>
      </c>
    </row>
    <row r="626" spans="1:31" x14ac:dyDescent="0.45">
      <c r="A626" s="43" t="str">
        <f>IF(ISBLANK(Games!$B626), "",Games!A626)</f>
        <v/>
      </c>
      <c r="B626" s="43" t="str">
        <f>IF(ISBLANK(Games!$B626), "",Games!B626)</f>
        <v/>
      </c>
      <c r="C626" s="43" t="str">
        <f>IF(ISBLANK(Games!$B626), "",Games!C626)</f>
        <v/>
      </c>
      <c r="D626" s="44" t="str">
        <f>IF(ISBLANK(Games!$B626), "",Games!D626)</f>
        <v/>
      </c>
      <c r="E626" s="44" t="str">
        <f>IF(ISBLANK(Games!$B626), "",Games!E626)</f>
        <v/>
      </c>
      <c r="F626" s="45">
        <f>'Calc - Win Probability'!N626</f>
        <v>0</v>
      </c>
      <c r="G626" s="23" t="str">
        <f>Games!H626</f>
        <v/>
      </c>
      <c r="H626" s="46" t="str">
        <f>IF(ISBLANK(Games!B626), "", IF('Prediction Log'!$D626&lt;0, 'Prediction Log'!$B626, 'Prediction Log'!$C626))</f>
        <v/>
      </c>
      <c r="I626" s="47" t="str">
        <f>IF(ISBLANK(Games!$B626), "",Games!F626)</f>
        <v/>
      </c>
      <c r="J626" s="47" t="str">
        <f>IF('Prediction Log'!$F626&gt;0.5, 'Prediction Log'!$B626, IF('Prediction Log'!$F626&lt;0.5, 'Prediction Log'!$C626, "PICK"))</f>
        <v/>
      </c>
      <c r="K626" s="48" t="str">
        <f>IF(ISBLANK(Games!B626), "",IF('Prediction Log'!$J626='Prediction Log'!$B626, 'Prediction Log'!$F626, 1-'Prediction Log'!$F626))</f>
        <v/>
      </c>
      <c r="L626" s="49" t="str">
        <f>IF(ISBLANK(Games!$B626), "",Games!I626)</f>
        <v/>
      </c>
      <c r="M626" s="60" t="str">
        <f>IF(ISBLANK(Table3[[#This Row],[Home Final]]), "",IF(Table3[[#This Row],[Home Final]]&gt;Table3[[#This Row],[Away Final]],Table3[[#This Row],[Home]],Table3[[#This Row],[Away]]))</f>
        <v/>
      </c>
      <c r="N626" s="50"/>
      <c r="O626" s="50"/>
      <c r="P626" s="21" t="str">
        <f>IF(ISBLANK('Prediction Log'!$N626), "",'Prediction Log'!$O626-'Prediction Log'!$N626)</f>
        <v/>
      </c>
      <c r="Q626" s="51" t="str">
        <f>IF(ISBLANK('Prediction Log'!$N626), "",IF('Prediction Log'!$M626&lt;&gt;'Prediction Log'!$H626, "Y", IF(AND('Prediction Log'!$M626='Prediction Log'!$H626, ABS((-1*'Prediction Log'!$P626))&gt;ABS('Prediction Log'!$D626)), "Y", IF('Prediction Log'!$D626='Prediction Log'!$P626, "PUSH", "N"))))</f>
        <v/>
      </c>
      <c r="R626" s="52" t="str">
        <f>IF(ISBLANK('Prediction Log'!$N626), "",IF('Prediction Log'!$P626&lt;'Prediction Log'!$D626, "Y", IF('Prediction Log'!$P626='Prediction Log'!$D626, "PUSH", "N")))</f>
        <v/>
      </c>
      <c r="S626" s="52" t="str">
        <f>IF(ISBLANK('Prediction Log'!$N626), "",IF('Prediction Log'!$P626&lt;'Prediction Log'!$E626, "Y", IF('Prediction Log'!$P626='Prediction Log'!$E626, "PUSH", "N")))</f>
        <v/>
      </c>
      <c r="T626" s="53" t="str">
        <f>IF(ISBLANK('Prediction Log'!$N626),"",IF('Prediction Log'!$M626='Prediction Log'!$H626, "Y", "N"))</f>
        <v/>
      </c>
      <c r="U626" s="53" t="str">
        <f>Table3[[#This Row],[Home Team Covered Market]]</f>
        <v/>
      </c>
      <c r="V626" s="53" t="str">
        <f>IF(ISBLANK('Prediction Log'!$N626), "",IF(AND('Prediction Log'!$T626="Y", 'Prediction Log'!$U626="Y"), "Y", "N"))</f>
        <v/>
      </c>
      <c r="W626" s="54" t="str">
        <f>IF(ISBLANK('Prediction Log'!$N626),"",IF('Prediction Log'!$M626='Prediction Log'!$I626, "Y", "N"))</f>
        <v/>
      </c>
      <c r="X626" s="54" t="str">
        <f>IF(ISBLANK('Prediction Log'!$N626), "", IF(Table3[[#This Row],[Home Team Covered Market]]=Games!H626, "Y", "N"))</f>
        <v/>
      </c>
      <c r="Y626" s="55" t="str">
        <f>IF(ISBLANK('Prediction Log'!$N626), "",IF('Prediction Log'!$J626='Prediction Log'!$M626, "Y", "N"))</f>
        <v/>
      </c>
      <c r="Z626" s="54" t="str">
        <f>IF(ISBLANK('Prediction Log'!$N626), "",IF('Prediction Log'!$I626&lt;&gt;'Prediction Log'!$M626, "N",IF(AND('Prediction Log'!$E626&gt;0, 'Prediction Log'!$P626&gt;'Prediction Log'!$E626, 'Prediction Log'!$I626='Prediction Log'!$C626), "Y", IF(AND('Prediction Log'!$E626&lt;0, 'Prediction Log'!$P626&lt;'Prediction Log'!$E626,'Prediction Log'!$I626='Prediction Log'!$B626 ), "Y", IF('Prediction Log'!$P626='Prediction Log'!$E626, "PUSH", "N")))))</f>
        <v/>
      </c>
      <c r="AA626" s="54" t="str">
        <f>IF(ISBLANK('Prediction Log'!$N626), "",IF(AND('Prediction Log'!$W626="Y", 'Prediction Log'!$X626="Y"), "Y", "N"))</f>
        <v/>
      </c>
      <c r="AB626" s="53" t="str">
        <f>IF(ISBLANK('Prediction Log'!$N626), "",IF('Prediction Log'!$D626&gt;0, 'Prediction Log'!$P626-'Prediction Log'!$D626, IF('Prediction Log'!$D626&lt;0, -'Prediction Log'!$P626+'Prediction Log'!$D626, "NA")))</f>
        <v/>
      </c>
      <c r="AC626" s="53" t="str">
        <f>IF(ISBLANK('Prediction Log'!$N626), "",ABS('Prediction Log'!$AB626))</f>
        <v/>
      </c>
      <c r="AD626" s="54" t="str">
        <f>IF(ISBLANK('Prediction Log'!$N626), "",IF('Prediction Log'!$E626&gt;0, 'Prediction Log'!$P626-'Prediction Log'!$E626, IF('Prediction Log'!$E626&lt;0, -'Prediction Log'!$P626+'Prediction Log'!$E626, "NA")))</f>
        <v/>
      </c>
      <c r="AE626" s="54" t="str">
        <f>IF(ISBLANK('Prediction Log'!$N626), "",ABS('Prediction Log'!$AD626))</f>
        <v/>
      </c>
    </row>
    <row r="627" spans="1:31" x14ac:dyDescent="0.45">
      <c r="A627" s="56" t="str">
        <f>IF(ISBLANK(Games!$B627), "",Games!A627)</f>
        <v/>
      </c>
      <c r="B627" s="56" t="str">
        <f>IF(ISBLANK(Games!$B627), "",Games!B627)</f>
        <v/>
      </c>
      <c r="C627" s="56" t="str">
        <f>IF(ISBLANK(Games!$B627), "",Games!C627)</f>
        <v/>
      </c>
      <c r="D627" s="57" t="str">
        <f>IF(ISBLANK(Games!$B627), "",Games!D627)</f>
        <v/>
      </c>
      <c r="E627" s="57" t="str">
        <f>IF(ISBLANK(Games!$B627), "",Games!E627)</f>
        <v/>
      </c>
      <c r="F627" s="45">
        <f>'Calc - Win Probability'!N627</f>
        <v>0</v>
      </c>
      <c r="G627" s="23" t="str">
        <f>Games!H627</f>
        <v/>
      </c>
      <c r="H627" s="46" t="str">
        <f>IF(ISBLANK(Games!B627), "", IF('Prediction Log'!$D627&lt;0, 'Prediction Log'!$B627, 'Prediction Log'!$C627))</f>
        <v/>
      </c>
      <c r="I627" s="47" t="str">
        <f>IF(ISBLANK(Games!$B627), "",Games!F627)</f>
        <v/>
      </c>
      <c r="J627" s="47" t="str">
        <f>IF('Prediction Log'!$F627&gt;0.5, 'Prediction Log'!$B627, IF('Prediction Log'!$F627&lt;0.5, 'Prediction Log'!$C627, "PICK"))</f>
        <v/>
      </c>
      <c r="K627" s="48" t="str">
        <f>IF(ISBLANK(Games!B627), "",IF('Prediction Log'!$J627='Prediction Log'!$B627, 'Prediction Log'!$F627, 1-'Prediction Log'!$F627))</f>
        <v/>
      </c>
      <c r="L627" s="49" t="str">
        <f>IF(ISBLANK(Games!$B627), "",Games!I627)</f>
        <v/>
      </c>
      <c r="M627" s="60" t="str">
        <f>IF(ISBLANK(Table3[[#This Row],[Home Final]]), "",IF(Table3[[#This Row],[Home Final]]&gt;Table3[[#This Row],[Away Final]],Table3[[#This Row],[Home]],Table3[[#This Row],[Away]]))</f>
        <v/>
      </c>
      <c r="N627" s="50"/>
      <c r="O627" s="50"/>
      <c r="P627" s="21" t="str">
        <f>IF(ISBLANK('Prediction Log'!$N627), "",'Prediction Log'!$O627-'Prediction Log'!$N627)</f>
        <v/>
      </c>
      <c r="Q627" s="51" t="str">
        <f>IF(ISBLANK('Prediction Log'!$N627), "",IF('Prediction Log'!$M627&lt;&gt;'Prediction Log'!$H627, "Y", IF(AND('Prediction Log'!$M627='Prediction Log'!$H627, ABS((-1*'Prediction Log'!$P627))&gt;ABS('Prediction Log'!$D627)), "Y", IF('Prediction Log'!$D627='Prediction Log'!$P627, "PUSH", "N"))))</f>
        <v/>
      </c>
      <c r="R627" s="52" t="str">
        <f>IF(ISBLANK('Prediction Log'!$N627), "",IF('Prediction Log'!$P627&lt;'Prediction Log'!$D627, "Y", IF('Prediction Log'!$P627='Prediction Log'!$D627, "PUSH", "N")))</f>
        <v/>
      </c>
      <c r="S627" s="52" t="str">
        <f>IF(ISBLANK('Prediction Log'!$N627), "",IF('Prediction Log'!$P627&lt;'Prediction Log'!$E627, "Y", IF('Prediction Log'!$P627='Prediction Log'!$E627, "PUSH", "N")))</f>
        <v/>
      </c>
      <c r="T627" s="53" t="str">
        <f>IF(ISBLANK('Prediction Log'!$N627),"",IF('Prediction Log'!$M627='Prediction Log'!$H627, "Y", "N"))</f>
        <v/>
      </c>
      <c r="U627" s="53" t="str">
        <f>Table3[[#This Row],[Home Team Covered Market]]</f>
        <v/>
      </c>
      <c r="V627" s="53" t="str">
        <f>IF(ISBLANK('Prediction Log'!$N627), "",IF(AND('Prediction Log'!$T627="Y", 'Prediction Log'!$U627="Y"), "Y", "N"))</f>
        <v/>
      </c>
      <c r="W627" s="54" t="str">
        <f>IF(ISBLANK('Prediction Log'!$N627),"",IF('Prediction Log'!$M627='Prediction Log'!$I627, "Y", "N"))</f>
        <v/>
      </c>
      <c r="X627" s="54" t="str">
        <f>IF(ISBLANK('Prediction Log'!$N627), "", IF(Table3[[#This Row],[Home Team Covered Market]]=Games!H627, "Y", "N"))</f>
        <v/>
      </c>
      <c r="Y627" s="55" t="str">
        <f>IF(ISBLANK('Prediction Log'!$N627), "",IF('Prediction Log'!$J627='Prediction Log'!$M627, "Y", "N"))</f>
        <v/>
      </c>
      <c r="Z627" s="54" t="str">
        <f>IF(ISBLANK('Prediction Log'!$N627), "",IF('Prediction Log'!$I627&lt;&gt;'Prediction Log'!$M627, "N",IF(AND('Prediction Log'!$E627&gt;0, 'Prediction Log'!$P627&gt;'Prediction Log'!$E627, 'Prediction Log'!$I627='Prediction Log'!$C627), "Y", IF(AND('Prediction Log'!$E627&lt;0, 'Prediction Log'!$P627&lt;'Prediction Log'!$E627,'Prediction Log'!$I627='Prediction Log'!$B627 ), "Y", IF('Prediction Log'!$P627='Prediction Log'!$E627, "PUSH", "N")))))</f>
        <v/>
      </c>
      <c r="AA627" s="54" t="str">
        <f>IF(ISBLANK('Prediction Log'!$N627), "",IF(AND('Prediction Log'!$W627="Y", 'Prediction Log'!$X627="Y"), "Y", "N"))</f>
        <v/>
      </c>
      <c r="AB627" s="53" t="str">
        <f>IF(ISBLANK('Prediction Log'!$N627), "",IF('Prediction Log'!$D627&gt;0, 'Prediction Log'!$P627-'Prediction Log'!$D627, IF('Prediction Log'!$D627&lt;0, -'Prediction Log'!$P627+'Prediction Log'!$D627, "NA")))</f>
        <v/>
      </c>
      <c r="AC627" s="53" t="str">
        <f>IF(ISBLANK('Prediction Log'!$N627), "",ABS('Prediction Log'!$AB627))</f>
        <v/>
      </c>
      <c r="AD627" s="54" t="str">
        <f>IF(ISBLANK('Prediction Log'!$N627), "",IF('Prediction Log'!$E627&gt;0, 'Prediction Log'!$P627-'Prediction Log'!$E627, IF('Prediction Log'!$E627&lt;0, -'Prediction Log'!$P627+'Prediction Log'!$E627, "NA")))</f>
        <v/>
      </c>
      <c r="AE627" s="54" t="str">
        <f>IF(ISBLANK('Prediction Log'!$N627), "",ABS('Prediction Log'!$AD627))</f>
        <v/>
      </c>
    </row>
    <row r="628" spans="1:31" x14ac:dyDescent="0.45">
      <c r="A628" s="43" t="str">
        <f>IF(ISBLANK(Games!$B628), "",Games!A628)</f>
        <v/>
      </c>
      <c r="B628" s="43" t="str">
        <f>IF(ISBLANK(Games!$B628), "",Games!B628)</f>
        <v/>
      </c>
      <c r="C628" s="43" t="str">
        <f>IF(ISBLANK(Games!$B628), "",Games!C628)</f>
        <v/>
      </c>
      <c r="D628" s="44" t="str">
        <f>IF(ISBLANK(Games!$B628), "",Games!D628)</f>
        <v/>
      </c>
      <c r="E628" s="44" t="str">
        <f>IF(ISBLANK(Games!$B628), "",Games!E628)</f>
        <v/>
      </c>
      <c r="F628" s="45">
        <f>'Calc - Win Probability'!N628</f>
        <v>0</v>
      </c>
      <c r="G628" s="23" t="str">
        <f>Games!H628</f>
        <v/>
      </c>
      <c r="H628" s="46" t="str">
        <f>IF(ISBLANK(Games!B628), "", IF('Prediction Log'!$D628&lt;0, 'Prediction Log'!$B628, 'Prediction Log'!$C628))</f>
        <v/>
      </c>
      <c r="I628" s="47" t="str">
        <f>IF(ISBLANK(Games!$B628), "",Games!F628)</f>
        <v/>
      </c>
      <c r="J628" s="47" t="str">
        <f>IF('Prediction Log'!$F628&gt;0.5, 'Prediction Log'!$B628, IF('Prediction Log'!$F628&lt;0.5, 'Prediction Log'!$C628, "PICK"))</f>
        <v/>
      </c>
      <c r="K628" s="48" t="str">
        <f>IF(ISBLANK(Games!B628), "",IF('Prediction Log'!$J628='Prediction Log'!$B628, 'Prediction Log'!$F628, 1-'Prediction Log'!$F628))</f>
        <v/>
      </c>
      <c r="L628" s="49" t="str">
        <f>IF(ISBLANK(Games!$B628), "",Games!I628)</f>
        <v/>
      </c>
      <c r="M628" s="60" t="str">
        <f>IF(ISBLANK(Table3[[#This Row],[Home Final]]), "",IF(Table3[[#This Row],[Home Final]]&gt;Table3[[#This Row],[Away Final]],Table3[[#This Row],[Home]],Table3[[#This Row],[Away]]))</f>
        <v/>
      </c>
      <c r="N628" s="50"/>
      <c r="O628" s="50"/>
      <c r="P628" s="21" t="str">
        <f>IF(ISBLANK('Prediction Log'!$N628), "",'Prediction Log'!$O628-'Prediction Log'!$N628)</f>
        <v/>
      </c>
      <c r="Q628" s="51" t="str">
        <f>IF(ISBLANK('Prediction Log'!$N628), "",IF('Prediction Log'!$M628&lt;&gt;'Prediction Log'!$H628, "Y", IF(AND('Prediction Log'!$M628='Prediction Log'!$H628, ABS((-1*'Prediction Log'!$P628))&gt;ABS('Prediction Log'!$D628)), "Y", IF('Prediction Log'!$D628='Prediction Log'!$P628, "PUSH", "N"))))</f>
        <v/>
      </c>
      <c r="R628" s="52" t="str">
        <f>IF(ISBLANK('Prediction Log'!$N628), "",IF('Prediction Log'!$P628&lt;'Prediction Log'!$D628, "Y", IF('Prediction Log'!$P628='Prediction Log'!$D628, "PUSH", "N")))</f>
        <v/>
      </c>
      <c r="S628" s="52" t="str">
        <f>IF(ISBLANK('Prediction Log'!$N628), "",IF('Prediction Log'!$P628&lt;'Prediction Log'!$E628, "Y", IF('Prediction Log'!$P628='Prediction Log'!$E628, "PUSH", "N")))</f>
        <v/>
      </c>
      <c r="T628" s="53" t="str">
        <f>IF(ISBLANK('Prediction Log'!$N628),"",IF('Prediction Log'!$M628='Prediction Log'!$H628, "Y", "N"))</f>
        <v/>
      </c>
      <c r="U628" s="53" t="str">
        <f>Table3[[#This Row],[Home Team Covered Market]]</f>
        <v/>
      </c>
      <c r="V628" s="53" t="str">
        <f>IF(ISBLANK('Prediction Log'!$N628), "",IF(AND('Prediction Log'!$T628="Y", 'Prediction Log'!$U628="Y"), "Y", "N"))</f>
        <v/>
      </c>
      <c r="W628" s="54" t="str">
        <f>IF(ISBLANK('Prediction Log'!$N628),"",IF('Prediction Log'!$M628='Prediction Log'!$I628, "Y", "N"))</f>
        <v/>
      </c>
      <c r="X628" s="54" t="str">
        <f>IF(ISBLANK('Prediction Log'!$N628), "", IF(Table3[[#This Row],[Home Team Covered Market]]=Games!H628, "Y", "N"))</f>
        <v/>
      </c>
      <c r="Y628" s="55" t="str">
        <f>IF(ISBLANK('Prediction Log'!$N628), "",IF('Prediction Log'!$J628='Prediction Log'!$M628, "Y", "N"))</f>
        <v/>
      </c>
      <c r="Z628" s="54" t="str">
        <f>IF(ISBLANK('Prediction Log'!$N628), "",IF('Prediction Log'!$I628&lt;&gt;'Prediction Log'!$M628, "N",IF(AND('Prediction Log'!$E628&gt;0, 'Prediction Log'!$P628&gt;'Prediction Log'!$E628, 'Prediction Log'!$I628='Prediction Log'!$C628), "Y", IF(AND('Prediction Log'!$E628&lt;0, 'Prediction Log'!$P628&lt;'Prediction Log'!$E628,'Prediction Log'!$I628='Prediction Log'!$B628 ), "Y", IF('Prediction Log'!$P628='Prediction Log'!$E628, "PUSH", "N")))))</f>
        <v/>
      </c>
      <c r="AA628" s="54" t="str">
        <f>IF(ISBLANK('Prediction Log'!$N628), "",IF(AND('Prediction Log'!$W628="Y", 'Prediction Log'!$X628="Y"), "Y", "N"))</f>
        <v/>
      </c>
      <c r="AB628" s="53" t="str">
        <f>IF(ISBLANK('Prediction Log'!$N628), "",IF('Prediction Log'!$D628&gt;0, 'Prediction Log'!$P628-'Prediction Log'!$D628, IF('Prediction Log'!$D628&lt;0, -'Prediction Log'!$P628+'Prediction Log'!$D628, "NA")))</f>
        <v/>
      </c>
      <c r="AC628" s="53" t="str">
        <f>IF(ISBLANK('Prediction Log'!$N628), "",ABS('Prediction Log'!$AB628))</f>
        <v/>
      </c>
      <c r="AD628" s="54" t="str">
        <f>IF(ISBLANK('Prediction Log'!$N628), "",IF('Prediction Log'!$E628&gt;0, 'Prediction Log'!$P628-'Prediction Log'!$E628, IF('Prediction Log'!$E628&lt;0, -'Prediction Log'!$P628+'Prediction Log'!$E628, "NA")))</f>
        <v/>
      </c>
      <c r="AE628" s="54" t="str">
        <f>IF(ISBLANK('Prediction Log'!$N628), "",ABS('Prediction Log'!$AD628))</f>
        <v/>
      </c>
    </row>
    <row r="629" spans="1:31" x14ac:dyDescent="0.45">
      <c r="A629" s="56" t="str">
        <f>IF(ISBLANK(Games!$B629), "",Games!A629)</f>
        <v/>
      </c>
      <c r="B629" s="56" t="str">
        <f>IF(ISBLANK(Games!$B629), "",Games!B629)</f>
        <v/>
      </c>
      <c r="C629" s="56" t="str">
        <f>IF(ISBLANK(Games!$B629), "",Games!C629)</f>
        <v/>
      </c>
      <c r="D629" s="57" t="str">
        <f>IF(ISBLANK(Games!$B629), "",Games!D629)</f>
        <v/>
      </c>
      <c r="E629" s="57" t="str">
        <f>IF(ISBLANK(Games!$B629), "",Games!E629)</f>
        <v/>
      </c>
      <c r="F629" s="45">
        <f>'Calc - Win Probability'!N629</f>
        <v>0</v>
      </c>
      <c r="G629" s="23" t="str">
        <f>Games!H629</f>
        <v/>
      </c>
      <c r="H629" s="46" t="str">
        <f>IF(ISBLANK(Games!B629), "", IF('Prediction Log'!$D629&lt;0, 'Prediction Log'!$B629, 'Prediction Log'!$C629))</f>
        <v/>
      </c>
      <c r="I629" s="47" t="str">
        <f>IF(ISBLANK(Games!$B629), "",Games!F629)</f>
        <v/>
      </c>
      <c r="J629" s="47" t="str">
        <f>IF('Prediction Log'!$F629&gt;0.5, 'Prediction Log'!$B629, IF('Prediction Log'!$F629&lt;0.5, 'Prediction Log'!$C629, "PICK"))</f>
        <v/>
      </c>
      <c r="K629" s="48" t="str">
        <f>IF(ISBLANK(Games!B629), "",IF('Prediction Log'!$J629='Prediction Log'!$B629, 'Prediction Log'!$F629, 1-'Prediction Log'!$F629))</f>
        <v/>
      </c>
      <c r="L629" s="49" t="str">
        <f>IF(ISBLANK(Games!$B629), "",Games!I629)</f>
        <v/>
      </c>
      <c r="M629" s="60" t="str">
        <f>IF(ISBLANK(Table3[[#This Row],[Home Final]]), "",IF(Table3[[#This Row],[Home Final]]&gt;Table3[[#This Row],[Away Final]],Table3[[#This Row],[Home]],Table3[[#This Row],[Away]]))</f>
        <v/>
      </c>
      <c r="N629" s="50"/>
      <c r="O629" s="50"/>
      <c r="P629" s="21" t="str">
        <f>IF(ISBLANK('Prediction Log'!$N629), "",'Prediction Log'!$O629-'Prediction Log'!$N629)</f>
        <v/>
      </c>
      <c r="Q629" s="51" t="str">
        <f>IF(ISBLANK('Prediction Log'!$N629), "",IF('Prediction Log'!$M629&lt;&gt;'Prediction Log'!$H629, "Y", IF(AND('Prediction Log'!$M629='Prediction Log'!$H629, ABS((-1*'Prediction Log'!$P629))&gt;ABS('Prediction Log'!$D629)), "Y", IF('Prediction Log'!$D629='Prediction Log'!$P629, "PUSH", "N"))))</f>
        <v/>
      </c>
      <c r="R629" s="52" t="str">
        <f>IF(ISBLANK('Prediction Log'!$N629), "",IF('Prediction Log'!$P629&lt;'Prediction Log'!$D629, "Y", IF('Prediction Log'!$P629='Prediction Log'!$D629, "PUSH", "N")))</f>
        <v/>
      </c>
      <c r="S629" s="52" t="str">
        <f>IF(ISBLANK('Prediction Log'!$N629), "",IF('Prediction Log'!$P629&lt;'Prediction Log'!$E629, "Y", IF('Prediction Log'!$P629='Prediction Log'!$E629, "PUSH", "N")))</f>
        <v/>
      </c>
      <c r="T629" s="53" t="str">
        <f>IF(ISBLANK('Prediction Log'!$N629),"",IF('Prediction Log'!$M629='Prediction Log'!$H629, "Y", "N"))</f>
        <v/>
      </c>
      <c r="U629" s="53" t="str">
        <f>Table3[[#This Row],[Home Team Covered Market]]</f>
        <v/>
      </c>
      <c r="V629" s="53" t="str">
        <f>IF(ISBLANK('Prediction Log'!$N629), "",IF(AND('Prediction Log'!$T629="Y", 'Prediction Log'!$U629="Y"), "Y", "N"))</f>
        <v/>
      </c>
      <c r="W629" s="54" t="str">
        <f>IF(ISBLANK('Prediction Log'!$N629),"",IF('Prediction Log'!$M629='Prediction Log'!$I629, "Y", "N"))</f>
        <v/>
      </c>
      <c r="X629" s="54" t="str">
        <f>IF(ISBLANK('Prediction Log'!$N629), "", IF(Table3[[#This Row],[Home Team Covered Market]]=Games!H629, "Y", "N"))</f>
        <v/>
      </c>
      <c r="Y629" s="55" t="str">
        <f>IF(ISBLANK('Prediction Log'!$N629), "",IF('Prediction Log'!$J629='Prediction Log'!$M629, "Y", "N"))</f>
        <v/>
      </c>
      <c r="Z629" s="54" t="str">
        <f>IF(ISBLANK('Prediction Log'!$N629), "",IF('Prediction Log'!$I629&lt;&gt;'Prediction Log'!$M629, "N",IF(AND('Prediction Log'!$E629&gt;0, 'Prediction Log'!$P629&gt;'Prediction Log'!$E629, 'Prediction Log'!$I629='Prediction Log'!$C629), "Y", IF(AND('Prediction Log'!$E629&lt;0, 'Prediction Log'!$P629&lt;'Prediction Log'!$E629,'Prediction Log'!$I629='Prediction Log'!$B629 ), "Y", IF('Prediction Log'!$P629='Prediction Log'!$E629, "PUSH", "N")))))</f>
        <v/>
      </c>
      <c r="AA629" s="54" t="str">
        <f>IF(ISBLANK('Prediction Log'!$N629), "",IF(AND('Prediction Log'!$W629="Y", 'Prediction Log'!$X629="Y"), "Y", "N"))</f>
        <v/>
      </c>
      <c r="AB629" s="53" t="str">
        <f>IF(ISBLANK('Prediction Log'!$N629), "",IF('Prediction Log'!$D629&gt;0, 'Prediction Log'!$P629-'Prediction Log'!$D629, IF('Prediction Log'!$D629&lt;0, -'Prediction Log'!$P629+'Prediction Log'!$D629, "NA")))</f>
        <v/>
      </c>
      <c r="AC629" s="53" t="str">
        <f>IF(ISBLANK('Prediction Log'!$N629), "",ABS('Prediction Log'!$AB629))</f>
        <v/>
      </c>
      <c r="AD629" s="54" t="str">
        <f>IF(ISBLANK('Prediction Log'!$N629), "",IF('Prediction Log'!$E629&gt;0, 'Prediction Log'!$P629-'Prediction Log'!$E629, IF('Prediction Log'!$E629&lt;0, -'Prediction Log'!$P629+'Prediction Log'!$E629, "NA")))</f>
        <v/>
      </c>
      <c r="AE629" s="54" t="str">
        <f>IF(ISBLANK('Prediction Log'!$N629), "",ABS('Prediction Log'!$AD629))</f>
        <v/>
      </c>
    </row>
    <row r="630" spans="1:31" x14ac:dyDescent="0.45">
      <c r="A630" s="43" t="str">
        <f>IF(ISBLANK(Games!$B630), "",Games!A630)</f>
        <v/>
      </c>
      <c r="B630" s="43" t="str">
        <f>IF(ISBLANK(Games!$B630), "",Games!B630)</f>
        <v/>
      </c>
      <c r="C630" s="43" t="str">
        <f>IF(ISBLANK(Games!$B630), "",Games!C630)</f>
        <v/>
      </c>
      <c r="D630" s="44" t="str">
        <f>IF(ISBLANK(Games!$B630), "",Games!D630)</f>
        <v/>
      </c>
      <c r="E630" s="44" t="str">
        <f>IF(ISBLANK(Games!$B630), "",Games!E630)</f>
        <v/>
      </c>
      <c r="F630" s="45">
        <f>'Calc - Win Probability'!N630</f>
        <v>0</v>
      </c>
      <c r="G630" s="23" t="str">
        <f>Games!H630</f>
        <v/>
      </c>
      <c r="H630" s="46" t="str">
        <f>IF(ISBLANK(Games!B630), "", IF('Prediction Log'!$D630&lt;0, 'Prediction Log'!$B630, 'Prediction Log'!$C630))</f>
        <v/>
      </c>
      <c r="I630" s="47" t="str">
        <f>IF(ISBLANK(Games!$B630), "",Games!F630)</f>
        <v/>
      </c>
      <c r="J630" s="47" t="str">
        <f>IF('Prediction Log'!$F630&gt;0.5, 'Prediction Log'!$B630, IF('Prediction Log'!$F630&lt;0.5, 'Prediction Log'!$C630, "PICK"))</f>
        <v/>
      </c>
      <c r="K630" s="48" t="str">
        <f>IF(ISBLANK(Games!B630), "",IF('Prediction Log'!$J630='Prediction Log'!$B630, 'Prediction Log'!$F630, 1-'Prediction Log'!$F630))</f>
        <v/>
      </c>
      <c r="L630" s="49" t="str">
        <f>IF(ISBLANK(Games!$B630), "",Games!I630)</f>
        <v/>
      </c>
      <c r="M630" s="60" t="str">
        <f>IF(ISBLANK(Table3[[#This Row],[Home Final]]), "",IF(Table3[[#This Row],[Home Final]]&gt;Table3[[#This Row],[Away Final]],Table3[[#This Row],[Home]],Table3[[#This Row],[Away]]))</f>
        <v/>
      </c>
      <c r="N630" s="50"/>
      <c r="O630" s="50"/>
      <c r="P630" s="21" t="str">
        <f>IF(ISBLANK('Prediction Log'!$N630), "",'Prediction Log'!$O630-'Prediction Log'!$N630)</f>
        <v/>
      </c>
      <c r="Q630" s="51" t="str">
        <f>IF(ISBLANK('Prediction Log'!$N630), "",IF('Prediction Log'!$M630&lt;&gt;'Prediction Log'!$H630, "Y", IF(AND('Prediction Log'!$M630='Prediction Log'!$H630, ABS((-1*'Prediction Log'!$P630))&gt;ABS('Prediction Log'!$D630)), "Y", IF('Prediction Log'!$D630='Prediction Log'!$P630, "PUSH", "N"))))</f>
        <v/>
      </c>
      <c r="R630" s="52" t="str">
        <f>IF(ISBLANK('Prediction Log'!$N630), "",IF('Prediction Log'!$P630&lt;'Prediction Log'!$D630, "Y", IF('Prediction Log'!$P630='Prediction Log'!$D630, "PUSH", "N")))</f>
        <v/>
      </c>
      <c r="S630" s="52" t="str">
        <f>IF(ISBLANK('Prediction Log'!$N630), "",IF('Prediction Log'!$P630&lt;'Prediction Log'!$E630, "Y", IF('Prediction Log'!$P630='Prediction Log'!$E630, "PUSH", "N")))</f>
        <v/>
      </c>
      <c r="T630" s="53" t="str">
        <f>IF(ISBLANK('Prediction Log'!$N630),"",IF('Prediction Log'!$M630='Prediction Log'!$H630, "Y", "N"))</f>
        <v/>
      </c>
      <c r="U630" s="53" t="str">
        <f>Table3[[#This Row],[Home Team Covered Market]]</f>
        <v/>
      </c>
      <c r="V630" s="53" t="str">
        <f>IF(ISBLANK('Prediction Log'!$N630), "",IF(AND('Prediction Log'!$T630="Y", 'Prediction Log'!$U630="Y"), "Y", "N"))</f>
        <v/>
      </c>
      <c r="W630" s="54" t="str">
        <f>IF(ISBLANK('Prediction Log'!$N630),"",IF('Prediction Log'!$M630='Prediction Log'!$I630, "Y", "N"))</f>
        <v/>
      </c>
      <c r="X630" s="54" t="str">
        <f>IF(ISBLANK('Prediction Log'!$N630), "", IF(Table3[[#This Row],[Home Team Covered Market]]=Games!H630, "Y", "N"))</f>
        <v/>
      </c>
      <c r="Y630" s="55" t="str">
        <f>IF(ISBLANK('Prediction Log'!$N630), "",IF('Prediction Log'!$J630='Prediction Log'!$M630, "Y", "N"))</f>
        <v/>
      </c>
      <c r="Z630" s="54" t="str">
        <f>IF(ISBLANK('Prediction Log'!$N630), "",IF('Prediction Log'!$I630&lt;&gt;'Prediction Log'!$M630, "N",IF(AND('Prediction Log'!$E630&gt;0, 'Prediction Log'!$P630&gt;'Prediction Log'!$E630, 'Prediction Log'!$I630='Prediction Log'!$C630), "Y", IF(AND('Prediction Log'!$E630&lt;0, 'Prediction Log'!$P630&lt;'Prediction Log'!$E630,'Prediction Log'!$I630='Prediction Log'!$B630 ), "Y", IF('Prediction Log'!$P630='Prediction Log'!$E630, "PUSH", "N")))))</f>
        <v/>
      </c>
      <c r="AA630" s="54" t="str">
        <f>IF(ISBLANK('Prediction Log'!$N630), "",IF(AND('Prediction Log'!$W630="Y", 'Prediction Log'!$X630="Y"), "Y", "N"))</f>
        <v/>
      </c>
      <c r="AB630" s="53" t="str">
        <f>IF(ISBLANK('Prediction Log'!$N630), "",IF('Prediction Log'!$D630&gt;0, 'Prediction Log'!$P630-'Prediction Log'!$D630, IF('Prediction Log'!$D630&lt;0, -'Prediction Log'!$P630+'Prediction Log'!$D630, "NA")))</f>
        <v/>
      </c>
      <c r="AC630" s="53" t="str">
        <f>IF(ISBLANK('Prediction Log'!$N630), "",ABS('Prediction Log'!$AB630))</f>
        <v/>
      </c>
      <c r="AD630" s="54" t="str">
        <f>IF(ISBLANK('Prediction Log'!$N630), "",IF('Prediction Log'!$E630&gt;0, 'Prediction Log'!$P630-'Prediction Log'!$E630, IF('Prediction Log'!$E630&lt;0, -'Prediction Log'!$P630+'Prediction Log'!$E630, "NA")))</f>
        <v/>
      </c>
      <c r="AE630" s="54" t="str">
        <f>IF(ISBLANK('Prediction Log'!$N630), "",ABS('Prediction Log'!$AD630))</f>
        <v/>
      </c>
    </row>
    <row r="631" spans="1:31" x14ac:dyDescent="0.45">
      <c r="A631" s="56" t="str">
        <f>IF(ISBLANK(Games!$B631), "",Games!A631)</f>
        <v/>
      </c>
      <c r="B631" s="56" t="str">
        <f>IF(ISBLANK(Games!$B631), "",Games!B631)</f>
        <v/>
      </c>
      <c r="C631" s="56" t="str">
        <f>IF(ISBLANK(Games!$B631), "",Games!C631)</f>
        <v/>
      </c>
      <c r="D631" s="57" t="str">
        <f>IF(ISBLANK(Games!$B631), "",Games!D631)</f>
        <v/>
      </c>
      <c r="E631" s="57" t="str">
        <f>IF(ISBLANK(Games!$B631), "",Games!E631)</f>
        <v/>
      </c>
      <c r="F631" s="45">
        <f>'Calc - Win Probability'!N631</f>
        <v>0</v>
      </c>
      <c r="G631" s="23" t="str">
        <f>Games!H631</f>
        <v/>
      </c>
      <c r="H631" s="46" t="str">
        <f>IF(ISBLANK(Games!B631), "", IF('Prediction Log'!$D631&lt;0, 'Prediction Log'!$B631, 'Prediction Log'!$C631))</f>
        <v/>
      </c>
      <c r="I631" s="47" t="str">
        <f>IF(ISBLANK(Games!$B631), "",Games!F631)</f>
        <v/>
      </c>
      <c r="J631" s="47" t="str">
        <f>IF('Prediction Log'!$F631&gt;0.5, 'Prediction Log'!$B631, IF('Prediction Log'!$F631&lt;0.5, 'Prediction Log'!$C631, "PICK"))</f>
        <v/>
      </c>
      <c r="K631" s="48" t="str">
        <f>IF(ISBLANK(Games!B631), "",IF('Prediction Log'!$J631='Prediction Log'!$B631, 'Prediction Log'!$F631, 1-'Prediction Log'!$F631))</f>
        <v/>
      </c>
      <c r="L631" s="49" t="str">
        <f>IF(ISBLANK(Games!$B631), "",Games!I631)</f>
        <v/>
      </c>
      <c r="M631" s="60" t="str">
        <f>IF(ISBLANK(Table3[[#This Row],[Home Final]]), "",IF(Table3[[#This Row],[Home Final]]&gt;Table3[[#This Row],[Away Final]],Table3[[#This Row],[Home]],Table3[[#This Row],[Away]]))</f>
        <v/>
      </c>
      <c r="N631" s="50"/>
      <c r="O631" s="50"/>
      <c r="P631" s="21" t="str">
        <f>IF(ISBLANK('Prediction Log'!$N631), "",'Prediction Log'!$O631-'Prediction Log'!$N631)</f>
        <v/>
      </c>
      <c r="Q631" s="51" t="str">
        <f>IF(ISBLANK('Prediction Log'!$N631), "",IF('Prediction Log'!$M631&lt;&gt;'Prediction Log'!$H631, "Y", IF(AND('Prediction Log'!$M631='Prediction Log'!$H631, ABS((-1*'Prediction Log'!$P631))&gt;ABS('Prediction Log'!$D631)), "Y", IF('Prediction Log'!$D631='Prediction Log'!$P631, "PUSH", "N"))))</f>
        <v/>
      </c>
      <c r="R631" s="52" t="str">
        <f>IF(ISBLANK('Prediction Log'!$N631), "",IF('Prediction Log'!$P631&lt;'Prediction Log'!$D631, "Y", IF('Prediction Log'!$P631='Prediction Log'!$D631, "PUSH", "N")))</f>
        <v/>
      </c>
      <c r="S631" s="52" t="str">
        <f>IF(ISBLANK('Prediction Log'!$N631), "",IF('Prediction Log'!$P631&lt;'Prediction Log'!$E631, "Y", IF('Prediction Log'!$P631='Prediction Log'!$E631, "PUSH", "N")))</f>
        <v/>
      </c>
      <c r="T631" s="53" t="str">
        <f>IF(ISBLANK('Prediction Log'!$N631),"",IF('Prediction Log'!$M631='Prediction Log'!$H631, "Y", "N"))</f>
        <v/>
      </c>
      <c r="U631" s="53" t="str">
        <f>Table3[[#This Row],[Home Team Covered Market]]</f>
        <v/>
      </c>
      <c r="V631" s="53" t="str">
        <f>IF(ISBLANK('Prediction Log'!$N631), "",IF(AND('Prediction Log'!$T631="Y", 'Prediction Log'!$U631="Y"), "Y", "N"))</f>
        <v/>
      </c>
      <c r="W631" s="54" t="str">
        <f>IF(ISBLANK('Prediction Log'!$N631),"",IF('Prediction Log'!$M631='Prediction Log'!$I631, "Y", "N"))</f>
        <v/>
      </c>
      <c r="X631" s="54" t="str">
        <f>IF(ISBLANK('Prediction Log'!$N631), "", IF(Table3[[#This Row],[Home Team Covered Market]]=Games!H631, "Y", "N"))</f>
        <v/>
      </c>
      <c r="Y631" s="55" t="str">
        <f>IF(ISBLANK('Prediction Log'!$N631), "",IF('Prediction Log'!$J631='Prediction Log'!$M631, "Y", "N"))</f>
        <v/>
      </c>
      <c r="Z631" s="54" t="str">
        <f>IF(ISBLANK('Prediction Log'!$N631), "",IF('Prediction Log'!$I631&lt;&gt;'Prediction Log'!$M631, "N",IF(AND('Prediction Log'!$E631&gt;0, 'Prediction Log'!$P631&gt;'Prediction Log'!$E631, 'Prediction Log'!$I631='Prediction Log'!$C631), "Y", IF(AND('Prediction Log'!$E631&lt;0, 'Prediction Log'!$P631&lt;'Prediction Log'!$E631,'Prediction Log'!$I631='Prediction Log'!$B631 ), "Y", IF('Prediction Log'!$P631='Prediction Log'!$E631, "PUSH", "N")))))</f>
        <v/>
      </c>
      <c r="AA631" s="54" t="str">
        <f>IF(ISBLANK('Prediction Log'!$N631), "",IF(AND('Prediction Log'!$W631="Y", 'Prediction Log'!$X631="Y"), "Y", "N"))</f>
        <v/>
      </c>
      <c r="AB631" s="53" t="str">
        <f>IF(ISBLANK('Prediction Log'!$N631), "",IF('Prediction Log'!$D631&gt;0, 'Prediction Log'!$P631-'Prediction Log'!$D631, IF('Prediction Log'!$D631&lt;0, -'Prediction Log'!$P631+'Prediction Log'!$D631, "NA")))</f>
        <v/>
      </c>
      <c r="AC631" s="53" t="str">
        <f>IF(ISBLANK('Prediction Log'!$N631), "",ABS('Prediction Log'!$AB631))</f>
        <v/>
      </c>
      <c r="AD631" s="54" t="str">
        <f>IF(ISBLANK('Prediction Log'!$N631), "",IF('Prediction Log'!$E631&gt;0, 'Prediction Log'!$P631-'Prediction Log'!$E631, IF('Prediction Log'!$E631&lt;0, -'Prediction Log'!$P631+'Prediction Log'!$E631, "NA")))</f>
        <v/>
      </c>
      <c r="AE631" s="54" t="str">
        <f>IF(ISBLANK('Prediction Log'!$N631), "",ABS('Prediction Log'!$AD631))</f>
        <v/>
      </c>
    </row>
    <row r="632" spans="1:31" x14ac:dyDescent="0.45">
      <c r="A632" s="43" t="str">
        <f>IF(ISBLANK(Games!$B632), "",Games!A632)</f>
        <v/>
      </c>
      <c r="B632" s="43" t="str">
        <f>IF(ISBLANK(Games!$B632), "",Games!B632)</f>
        <v/>
      </c>
      <c r="C632" s="43" t="str">
        <f>IF(ISBLANK(Games!$B632), "",Games!C632)</f>
        <v/>
      </c>
      <c r="D632" s="44" t="str">
        <f>IF(ISBLANK(Games!$B632), "",Games!D632)</f>
        <v/>
      </c>
      <c r="E632" s="44" t="str">
        <f>IF(ISBLANK(Games!$B632), "",Games!E632)</f>
        <v/>
      </c>
      <c r="F632" s="45">
        <f>'Calc - Win Probability'!N632</f>
        <v>0</v>
      </c>
      <c r="G632" s="23" t="str">
        <f>Games!H632</f>
        <v/>
      </c>
      <c r="H632" s="46" t="str">
        <f>IF(ISBLANK(Games!B632), "", IF('Prediction Log'!$D632&lt;0, 'Prediction Log'!$B632, 'Prediction Log'!$C632))</f>
        <v/>
      </c>
      <c r="I632" s="47" t="str">
        <f>IF(ISBLANK(Games!$B632), "",Games!F632)</f>
        <v/>
      </c>
      <c r="J632" s="47" t="str">
        <f>IF('Prediction Log'!$F632&gt;0.5, 'Prediction Log'!$B632, IF('Prediction Log'!$F632&lt;0.5, 'Prediction Log'!$C632, "PICK"))</f>
        <v/>
      </c>
      <c r="K632" s="48" t="str">
        <f>IF(ISBLANK(Games!B632), "",IF('Prediction Log'!$J632='Prediction Log'!$B632, 'Prediction Log'!$F632, 1-'Prediction Log'!$F632))</f>
        <v/>
      </c>
      <c r="L632" s="49" t="str">
        <f>IF(ISBLANK(Games!$B632), "",Games!I632)</f>
        <v/>
      </c>
      <c r="M632" s="60" t="str">
        <f>IF(ISBLANK(Table3[[#This Row],[Home Final]]), "",IF(Table3[[#This Row],[Home Final]]&gt;Table3[[#This Row],[Away Final]],Table3[[#This Row],[Home]],Table3[[#This Row],[Away]]))</f>
        <v/>
      </c>
      <c r="N632" s="50"/>
      <c r="O632" s="50"/>
      <c r="P632" s="21" t="str">
        <f>IF(ISBLANK('Prediction Log'!$N632), "",'Prediction Log'!$O632-'Prediction Log'!$N632)</f>
        <v/>
      </c>
      <c r="Q632" s="51" t="str">
        <f>IF(ISBLANK('Prediction Log'!$N632), "",IF('Prediction Log'!$M632&lt;&gt;'Prediction Log'!$H632, "Y", IF(AND('Prediction Log'!$M632='Prediction Log'!$H632, ABS((-1*'Prediction Log'!$P632))&gt;ABS('Prediction Log'!$D632)), "Y", IF('Prediction Log'!$D632='Prediction Log'!$P632, "PUSH", "N"))))</f>
        <v/>
      </c>
      <c r="R632" s="52" t="str">
        <f>IF(ISBLANK('Prediction Log'!$N632), "",IF('Prediction Log'!$P632&lt;'Prediction Log'!$D632, "Y", IF('Prediction Log'!$P632='Prediction Log'!$D632, "PUSH", "N")))</f>
        <v/>
      </c>
      <c r="S632" s="52" t="str">
        <f>IF(ISBLANK('Prediction Log'!$N632), "",IF('Prediction Log'!$P632&lt;'Prediction Log'!$E632, "Y", IF('Prediction Log'!$P632='Prediction Log'!$E632, "PUSH", "N")))</f>
        <v/>
      </c>
      <c r="T632" s="53" t="str">
        <f>IF(ISBLANK('Prediction Log'!$N632),"",IF('Prediction Log'!$M632='Prediction Log'!$H632, "Y", "N"))</f>
        <v/>
      </c>
      <c r="U632" s="53" t="str">
        <f>Table3[[#This Row],[Home Team Covered Market]]</f>
        <v/>
      </c>
      <c r="V632" s="53" t="str">
        <f>IF(ISBLANK('Prediction Log'!$N632), "",IF(AND('Prediction Log'!$T632="Y", 'Prediction Log'!$U632="Y"), "Y", "N"))</f>
        <v/>
      </c>
      <c r="W632" s="54" t="str">
        <f>IF(ISBLANK('Prediction Log'!$N632),"",IF('Prediction Log'!$M632='Prediction Log'!$I632, "Y", "N"))</f>
        <v/>
      </c>
      <c r="X632" s="54" t="str">
        <f>IF(ISBLANK('Prediction Log'!$N632), "", IF(Table3[[#This Row],[Home Team Covered Market]]=Games!H632, "Y", "N"))</f>
        <v/>
      </c>
      <c r="Y632" s="55" t="str">
        <f>IF(ISBLANK('Prediction Log'!$N632), "",IF('Prediction Log'!$J632='Prediction Log'!$M632, "Y", "N"))</f>
        <v/>
      </c>
      <c r="Z632" s="54" t="str">
        <f>IF(ISBLANK('Prediction Log'!$N632), "",IF('Prediction Log'!$I632&lt;&gt;'Prediction Log'!$M632, "N",IF(AND('Prediction Log'!$E632&gt;0, 'Prediction Log'!$P632&gt;'Prediction Log'!$E632, 'Prediction Log'!$I632='Prediction Log'!$C632), "Y", IF(AND('Prediction Log'!$E632&lt;0, 'Prediction Log'!$P632&lt;'Prediction Log'!$E632,'Prediction Log'!$I632='Prediction Log'!$B632 ), "Y", IF('Prediction Log'!$P632='Prediction Log'!$E632, "PUSH", "N")))))</f>
        <v/>
      </c>
      <c r="AA632" s="54" t="str">
        <f>IF(ISBLANK('Prediction Log'!$N632), "",IF(AND('Prediction Log'!$W632="Y", 'Prediction Log'!$X632="Y"), "Y", "N"))</f>
        <v/>
      </c>
      <c r="AB632" s="53" t="str">
        <f>IF(ISBLANK('Prediction Log'!$N632), "",IF('Prediction Log'!$D632&gt;0, 'Prediction Log'!$P632-'Prediction Log'!$D632, IF('Prediction Log'!$D632&lt;0, -'Prediction Log'!$P632+'Prediction Log'!$D632, "NA")))</f>
        <v/>
      </c>
      <c r="AC632" s="53" t="str">
        <f>IF(ISBLANK('Prediction Log'!$N632), "",ABS('Prediction Log'!$AB632))</f>
        <v/>
      </c>
      <c r="AD632" s="54" t="str">
        <f>IF(ISBLANK('Prediction Log'!$N632), "",IF('Prediction Log'!$E632&gt;0, 'Prediction Log'!$P632-'Prediction Log'!$E632, IF('Prediction Log'!$E632&lt;0, -'Prediction Log'!$P632+'Prediction Log'!$E632, "NA")))</f>
        <v/>
      </c>
      <c r="AE632" s="54" t="str">
        <f>IF(ISBLANK('Prediction Log'!$N632), "",ABS('Prediction Log'!$AD632))</f>
        <v/>
      </c>
    </row>
    <row r="633" spans="1:31" x14ac:dyDescent="0.45">
      <c r="A633" s="56" t="str">
        <f>IF(ISBLANK(Games!$B633), "",Games!A633)</f>
        <v/>
      </c>
      <c r="B633" s="56" t="str">
        <f>IF(ISBLANK(Games!$B633), "",Games!B633)</f>
        <v/>
      </c>
      <c r="C633" s="56" t="str">
        <f>IF(ISBLANK(Games!$B633), "",Games!C633)</f>
        <v/>
      </c>
      <c r="D633" s="57" t="str">
        <f>IF(ISBLANK(Games!$B633), "",Games!D633)</f>
        <v/>
      </c>
      <c r="E633" s="57" t="str">
        <f>IF(ISBLANK(Games!$B633), "",Games!E633)</f>
        <v/>
      </c>
      <c r="F633" s="45">
        <f>'Calc - Win Probability'!N633</f>
        <v>0</v>
      </c>
      <c r="G633" s="23" t="str">
        <f>Games!H633</f>
        <v/>
      </c>
      <c r="H633" s="46" t="str">
        <f>IF(ISBLANK(Games!B633), "", IF('Prediction Log'!$D633&lt;0, 'Prediction Log'!$B633, 'Prediction Log'!$C633))</f>
        <v/>
      </c>
      <c r="I633" s="47" t="str">
        <f>IF(ISBLANK(Games!$B633), "",Games!F633)</f>
        <v/>
      </c>
      <c r="J633" s="47" t="str">
        <f>IF('Prediction Log'!$F633&gt;0.5, 'Prediction Log'!$B633, IF('Prediction Log'!$F633&lt;0.5, 'Prediction Log'!$C633, "PICK"))</f>
        <v/>
      </c>
      <c r="K633" s="48" t="str">
        <f>IF(ISBLANK(Games!B633), "",IF('Prediction Log'!$J633='Prediction Log'!$B633, 'Prediction Log'!$F633, 1-'Prediction Log'!$F633))</f>
        <v/>
      </c>
      <c r="L633" s="49" t="str">
        <f>IF(ISBLANK(Games!$B633), "",Games!I633)</f>
        <v/>
      </c>
      <c r="M633" s="60" t="str">
        <f>IF(ISBLANK(Table3[[#This Row],[Home Final]]), "",IF(Table3[[#This Row],[Home Final]]&gt;Table3[[#This Row],[Away Final]],Table3[[#This Row],[Home]],Table3[[#This Row],[Away]]))</f>
        <v/>
      </c>
      <c r="N633" s="50"/>
      <c r="O633" s="50"/>
      <c r="P633" s="21" t="str">
        <f>IF(ISBLANK('Prediction Log'!$N633), "",'Prediction Log'!$O633-'Prediction Log'!$N633)</f>
        <v/>
      </c>
      <c r="Q633" s="51" t="str">
        <f>IF(ISBLANK('Prediction Log'!$N633), "",IF('Prediction Log'!$M633&lt;&gt;'Prediction Log'!$H633, "Y", IF(AND('Prediction Log'!$M633='Prediction Log'!$H633, ABS((-1*'Prediction Log'!$P633))&gt;ABS('Prediction Log'!$D633)), "Y", IF('Prediction Log'!$D633='Prediction Log'!$P633, "PUSH", "N"))))</f>
        <v/>
      </c>
      <c r="R633" s="52" t="str">
        <f>IF(ISBLANK('Prediction Log'!$N633), "",IF('Prediction Log'!$P633&lt;'Prediction Log'!$D633, "Y", IF('Prediction Log'!$P633='Prediction Log'!$D633, "PUSH", "N")))</f>
        <v/>
      </c>
      <c r="S633" s="52" t="str">
        <f>IF(ISBLANK('Prediction Log'!$N633), "",IF('Prediction Log'!$P633&lt;'Prediction Log'!$E633, "Y", IF('Prediction Log'!$P633='Prediction Log'!$E633, "PUSH", "N")))</f>
        <v/>
      </c>
      <c r="T633" s="53" t="str">
        <f>IF(ISBLANK('Prediction Log'!$N633),"",IF('Prediction Log'!$M633='Prediction Log'!$H633, "Y", "N"))</f>
        <v/>
      </c>
      <c r="U633" s="53" t="str">
        <f>Table3[[#This Row],[Home Team Covered Market]]</f>
        <v/>
      </c>
      <c r="V633" s="53" t="str">
        <f>IF(ISBLANK('Prediction Log'!$N633), "",IF(AND('Prediction Log'!$T633="Y", 'Prediction Log'!$U633="Y"), "Y", "N"))</f>
        <v/>
      </c>
      <c r="W633" s="54" t="str">
        <f>IF(ISBLANK('Prediction Log'!$N633),"",IF('Prediction Log'!$M633='Prediction Log'!$I633, "Y", "N"))</f>
        <v/>
      </c>
      <c r="X633" s="54" t="str">
        <f>IF(ISBLANK('Prediction Log'!$N633), "", IF(Table3[[#This Row],[Home Team Covered Market]]=Games!H633, "Y", "N"))</f>
        <v/>
      </c>
      <c r="Y633" s="55" t="str">
        <f>IF(ISBLANK('Prediction Log'!$N633), "",IF('Prediction Log'!$J633='Prediction Log'!$M633, "Y", "N"))</f>
        <v/>
      </c>
      <c r="Z633" s="54" t="str">
        <f>IF(ISBLANK('Prediction Log'!$N633), "",IF('Prediction Log'!$I633&lt;&gt;'Prediction Log'!$M633, "N",IF(AND('Prediction Log'!$E633&gt;0, 'Prediction Log'!$P633&gt;'Prediction Log'!$E633, 'Prediction Log'!$I633='Prediction Log'!$C633), "Y", IF(AND('Prediction Log'!$E633&lt;0, 'Prediction Log'!$P633&lt;'Prediction Log'!$E633,'Prediction Log'!$I633='Prediction Log'!$B633 ), "Y", IF('Prediction Log'!$P633='Prediction Log'!$E633, "PUSH", "N")))))</f>
        <v/>
      </c>
      <c r="AA633" s="54" t="str">
        <f>IF(ISBLANK('Prediction Log'!$N633), "",IF(AND('Prediction Log'!$W633="Y", 'Prediction Log'!$X633="Y"), "Y", "N"))</f>
        <v/>
      </c>
      <c r="AB633" s="53" t="str">
        <f>IF(ISBLANK('Prediction Log'!$N633), "",IF('Prediction Log'!$D633&gt;0, 'Prediction Log'!$P633-'Prediction Log'!$D633, IF('Prediction Log'!$D633&lt;0, -'Prediction Log'!$P633+'Prediction Log'!$D633, "NA")))</f>
        <v/>
      </c>
      <c r="AC633" s="53" t="str">
        <f>IF(ISBLANK('Prediction Log'!$N633), "",ABS('Prediction Log'!$AB633))</f>
        <v/>
      </c>
      <c r="AD633" s="54" t="str">
        <f>IF(ISBLANK('Prediction Log'!$N633), "",IF('Prediction Log'!$E633&gt;0, 'Prediction Log'!$P633-'Prediction Log'!$E633, IF('Prediction Log'!$E633&lt;0, -'Prediction Log'!$P633+'Prediction Log'!$E633, "NA")))</f>
        <v/>
      </c>
      <c r="AE633" s="54" t="str">
        <f>IF(ISBLANK('Prediction Log'!$N633), "",ABS('Prediction Log'!$AD633))</f>
        <v/>
      </c>
    </row>
    <row r="634" spans="1:31" x14ac:dyDescent="0.45">
      <c r="A634" s="43" t="str">
        <f>IF(ISBLANK(Games!$B634), "",Games!A634)</f>
        <v/>
      </c>
      <c r="B634" s="43" t="str">
        <f>IF(ISBLANK(Games!$B634), "",Games!B634)</f>
        <v/>
      </c>
      <c r="C634" s="43" t="str">
        <f>IF(ISBLANK(Games!$B634), "",Games!C634)</f>
        <v/>
      </c>
      <c r="D634" s="44" t="str">
        <f>IF(ISBLANK(Games!$B634), "",Games!D634)</f>
        <v/>
      </c>
      <c r="E634" s="44" t="str">
        <f>IF(ISBLANK(Games!$B634), "",Games!E634)</f>
        <v/>
      </c>
      <c r="F634" s="45">
        <f>'Calc - Win Probability'!N634</f>
        <v>0</v>
      </c>
      <c r="G634" s="23" t="str">
        <f>Games!H634</f>
        <v/>
      </c>
      <c r="H634" s="46" t="str">
        <f>IF(ISBLANK(Games!B634), "", IF('Prediction Log'!$D634&lt;0, 'Prediction Log'!$B634, 'Prediction Log'!$C634))</f>
        <v/>
      </c>
      <c r="I634" s="47" t="str">
        <f>IF(ISBLANK(Games!$B634), "",Games!F634)</f>
        <v/>
      </c>
      <c r="J634" s="47" t="str">
        <f>IF('Prediction Log'!$F634&gt;0.5, 'Prediction Log'!$B634, IF('Prediction Log'!$F634&lt;0.5, 'Prediction Log'!$C634, "PICK"))</f>
        <v/>
      </c>
      <c r="K634" s="48" t="str">
        <f>IF(ISBLANK(Games!B634), "",IF('Prediction Log'!$J634='Prediction Log'!$B634, 'Prediction Log'!$F634, 1-'Prediction Log'!$F634))</f>
        <v/>
      </c>
      <c r="L634" s="49" t="str">
        <f>IF(ISBLANK(Games!$B634), "",Games!I634)</f>
        <v/>
      </c>
      <c r="M634" s="60" t="str">
        <f>IF(ISBLANK(Table3[[#This Row],[Home Final]]), "",IF(Table3[[#This Row],[Home Final]]&gt;Table3[[#This Row],[Away Final]],Table3[[#This Row],[Home]],Table3[[#This Row],[Away]]))</f>
        <v/>
      </c>
      <c r="N634" s="50"/>
      <c r="O634" s="50"/>
      <c r="P634" s="21" t="str">
        <f>IF(ISBLANK('Prediction Log'!$N634), "",'Prediction Log'!$O634-'Prediction Log'!$N634)</f>
        <v/>
      </c>
      <c r="Q634" s="51" t="str">
        <f>IF(ISBLANK('Prediction Log'!$N634), "",IF('Prediction Log'!$M634&lt;&gt;'Prediction Log'!$H634, "Y", IF(AND('Prediction Log'!$M634='Prediction Log'!$H634, ABS((-1*'Prediction Log'!$P634))&gt;ABS('Prediction Log'!$D634)), "Y", IF('Prediction Log'!$D634='Prediction Log'!$P634, "PUSH", "N"))))</f>
        <v/>
      </c>
      <c r="R634" s="52" t="str">
        <f>IF(ISBLANK('Prediction Log'!$N634), "",IF('Prediction Log'!$P634&lt;'Prediction Log'!$D634, "Y", IF('Prediction Log'!$P634='Prediction Log'!$D634, "PUSH", "N")))</f>
        <v/>
      </c>
      <c r="S634" s="52" t="str">
        <f>IF(ISBLANK('Prediction Log'!$N634), "",IF('Prediction Log'!$P634&lt;'Prediction Log'!$E634, "Y", IF('Prediction Log'!$P634='Prediction Log'!$E634, "PUSH", "N")))</f>
        <v/>
      </c>
      <c r="T634" s="53" t="str">
        <f>IF(ISBLANK('Prediction Log'!$N634),"",IF('Prediction Log'!$M634='Prediction Log'!$H634, "Y", "N"))</f>
        <v/>
      </c>
      <c r="U634" s="53" t="str">
        <f>Table3[[#This Row],[Home Team Covered Market]]</f>
        <v/>
      </c>
      <c r="V634" s="53" t="str">
        <f>IF(ISBLANK('Prediction Log'!$N634), "",IF(AND('Prediction Log'!$T634="Y", 'Prediction Log'!$U634="Y"), "Y", "N"))</f>
        <v/>
      </c>
      <c r="W634" s="54" t="str">
        <f>IF(ISBLANK('Prediction Log'!$N634),"",IF('Prediction Log'!$M634='Prediction Log'!$I634, "Y", "N"))</f>
        <v/>
      </c>
      <c r="X634" s="54" t="str">
        <f>IF(ISBLANK('Prediction Log'!$N634), "", IF(Table3[[#This Row],[Home Team Covered Market]]=Games!H634, "Y", "N"))</f>
        <v/>
      </c>
      <c r="Y634" s="55" t="str">
        <f>IF(ISBLANK('Prediction Log'!$N634), "",IF('Prediction Log'!$J634='Prediction Log'!$M634, "Y", "N"))</f>
        <v/>
      </c>
      <c r="Z634" s="54" t="str">
        <f>IF(ISBLANK('Prediction Log'!$N634), "",IF('Prediction Log'!$I634&lt;&gt;'Prediction Log'!$M634, "N",IF(AND('Prediction Log'!$E634&gt;0, 'Prediction Log'!$P634&gt;'Prediction Log'!$E634, 'Prediction Log'!$I634='Prediction Log'!$C634), "Y", IF(AND('Prediction Log'!$E634&lt;0, 'Prediction Log'!$P634&lt;'Prediction Log'!$E634,'Prediction Log'!$I634='Prediction Log'!$B634 ), "Y", IF('Prediction Log'!$P634='Prediction Log'!$E634, "PUSH", "N")))))</f>
        <v/>
      </c>
      <c r="AA634" s="54" t="str">
        <f>IF(ISBLANK('Prediction Log'!$N634), "",IF(AND('Prediction Log'!$W634="Y", 'Prediction Log'!$X634="Y"), "Y", "N"))</f>
        <v/>
      </c>
      <c r="AB634" s="53" t="str">
        <f>IF(ISBLANK('Prediction Log'!$N634), "",IF('Prediction Log'!$D634&gt;0, 'Prediction Log'!$P634-'Prediction Log'!$D634, IF('Prediction Log'!$D634&lt;0, -'Prediction Log'!$P634+'Prediction Log'!$D634, "NA")))</f>
        <v/>
      </c>
      <c r="AC634" s="53" t="str">
        <f>IF(ISBLANK('Prediction Log'!$N634), "",ABS('Prediction Log'!$AB634))</f>
        <v/>
      </c>
      <c r="AD634" s="54" t="str">
        <f>IF(ISBLANK('Prediction Log'!$N634), "",IF('Prediction Log'!$E634&gt;0, 'Prediction Log'!$P634-'Prediction Log'!$E634, IF('Prediction Log'!$E634&lt;0, -'Prediction Log'!$P634+'Prediction Log'!$E634, "NA")))</f>
        <v/>
      </c>
      <c r="AE634" s="54" t="str">
        <f>IF(ISBLANK('Prediction Log'!$N634), "",ABS('Prediction Log'!$AD634))</f>
        <v/>
      </c>
    </row>
    <row r="635" spans="1:31" x14ac:dyDescent="0.45">
      <c r="A635" s="56" t="str">
        <f>IF(ISBLANK(Games!$B635), "",Games!A635)</f>
        <v/>
      </c>
      <c r="B635" s="56" t="str">
        <f>IF(ISBLANK(Games!$B635), "",Games!B635)</f>
        <v/>
      </c>
      <c r="C635" s="56" t="str">
        <f>IF(ISBLANK(Games!$B635), "",Games!C635)</f>
        <v/>
      </c>
      <c r="D635" s="57" t="str">
        <f>IF(ISBLANK(Games!$B635), "",Games!D635)</f>
        <v/>
      </c>
      <c r="E635" s="57" t="str">
        <f>IF(ISBLANK(Games!$B635), "",Games!E635)</f>
        <v/>
      </c>
      <c r="F635" s="45">
        <f>'Calc - Win Probability'!N635</f>
        <v>0</v>
      </c>
      <c r="G635" s="23" t="str">
        <f>Games!H635</f>
        <v/>
      </c>
      <c r="H635" s="46" t="str">
        <f>IF(ISBLANK(Games!B635), "", IF('Prediction Log'!$D635&lt;0, 'Prediction Log'!$B635, 'Prediction Log'!$C635))</f>
        <v/>
      </c>
      <c r="I635" s="47" t="str">
        <f>IF(ISBLANK(Games!$B635), "",Games!F635)</f>
        <v/>
      </c>
      <c r="J635" s="47" t="str">
        <f>IF('Prediction Log'!$F635&gt;0.5, 'Prediction Log'!$B635, IF('Prediction Log'!$F635&lt;0.5, 'Prediction Log'!$C635, "PICK"))</f>
        <v/>
      </c>
      <c r="K635" s="48" t="str">
        <f>IF(ISBLANK(Games!B635), "",IF('Prediction Log'!$J635='Prediction Log'!$B635, 'Prediction Log'!$F635, 1-'Prediction Log'!$F635))</f>
        <v/>
      </c>
      <c r="L635" s="49" t="str">
        <f>IF(ISBLANK(Games!$B635), "",Games!I635)</f>
        <v/>
      </c>
      <c r="M635" s="60" t="str">
        <f>IF(ISBLANK(Table3[[#This Row],[Home Final]]), "",IF(Table3[[#This Row],[Home Final]]&gt;Table3[[#This Row],[Away Final]],Table3[[#This Row],[Home]],Table3[[#This Row],[Away]]))</f>
        <v/>
      </c>
      <c r="N635" s="50"/>
      <c r="O635" s="50"/>
      <c r="P635" s="21" t="str">
        <f>IF(ISBLANK('Prediction Log'!$N635), "",'Prediction Log'!$O635-'Prediction Log'!$N635)</f>
        <v/>
      </c>
      <c r="Q635" s="51" t="str">
        <f>IF(ISBLANK('Prediction Log'!$N635), "",IF('Prediction Log'!$M635&lt;&gt;'Prediction Log'!$H635, "Y", IF(AND('Prediction Log'!$M635='Prediction Log'!$H635, ABS((-1*'Prediction Log'!$P635))&gt;ABS('Prediction Log'!$D635)), "Y", IF('Prediction Log'!$D635='Prediction Log'!$P635, "PUSH", "N"))))</f>
        <v/>
      </c>
      <c r="R635" s="52" t="str">
        <f>IF(ISBLANK('Prediction Log'!$N635), "",IF('Prediction Log'!$P635&lt;'Prediction Log'!$D635, "Y", IF('Prediction Log'!$P635='Prediction Log'!$D635, "PUSH", "N")))</f>
        <v/>
      </c>
      <c r="S635" s="52" t="str">
        <f>IF(ISBLANK('Prediction Log'!$N635), "",IF('Prediction Log'!$P635&lt;'Prediction Log'!$E635, "Y", IF('Prediction Log'!$P635='Prediction Log'!$E635, "PUSH", "N")))</f>
        <v/>
      </c>
      <c r="T635" s="53" t="str">
        <f>IF(ISBLANK('Prediction Log'!$N635),"",IF('Prediction Log'!$M635='Prediction Log'!$H635, "Y", "N"))</f>
        <v/>
      </c>
      <c r="U635" s="53" t="str">
        <f>Table3[[#This Row],[Home Team Covered Market]]</f>
        <v/>
      </c>
      <c r="V635" s="53" t="str">
        <f>IF(ISBLANK('Prediction Log'!$N635), "",IF(AND('Prediction Log'!$T635="Y", 'Prediction Log'!$U635="Y"), "Y", "N"))</f>
        <v/>
      </c>
      <c r="W635" s="54" t="str">
        <f>IF(ISBLANK('Prediction Log'!$N635),"",IF('Prediction Log'!$M635='Prediction Log'!$I635, "Y", "N"))</f>
        <v/>
      </c>
      <c r="X635" s="54" t="str">
        <f>IF(ISBLANK('Prediction Log'!$N635), "", IF(Table3[[#This Row],[Home Team Covered Market]]=Games!H635, "Y", "N"))</f>
        <v/>
      </c>
      <c r="Y635" s="55" t="str">
        <f>IF(ISBLANK('Prediction Log'!$N635), "",IF('Prediction Log'!$J635='Prediction Log'!$M635, "Y", "N"))</f>
        <v/>
      </c>
      <c r="Z635" s="54" t="str">
        <f>IF(ISBLANK('Prediction Log'!$N635), "",IF('Prediction Log'!$I635&lt;&gt;'Prediction Log'!$M635, "N",IF(AND('Prediction Log'!$E635&gt;0, 'Prediction Log'!$P635&gt;'Prediction Log'!$E635, 'Prediction Log'!$I635='Prediction Log'!$C635), "Y", IF(AND('Prediction Log'!$E635&lt;0, 'Prediction Log'!$P635&lt;'Prediction Log'!$E635,'Prediction Log'!$I635='Prediction Log'!$B635 ), "Y", IF('Prediction Log'!$P635='Prediction Log'!$E635, "PUSH", "N")))))</f>
        <v/>
      </c>
      <c r="AA635" s="54" t="str">
        <f>IF(ISBLANK('Prediction Log'!$N635), "",IF(AND('Prediction Log'!$W635="Y", 'Prediction Log'!$X635="Y"), "Y", "N"))</f>
        <v/>
      </c>
      <c r="AB635" s="53" t="str">
        <f>IF(ISBLANK('Prediction Log'!$N635), "",IF('Prediction Log'!$D635&gt;0, 'Prediction Log'!$P635-'Prediction Log'!$D635, IF('Prediction Log'!$D635&lt;0, -'Prediction Log'!$P635+'Prediction Log'!$D635, "NA")))</f>
        <v/>
      </c>
      <c r="AC635" s="53" t="str">
        <f>IF(ISBLANK('Prediction Log'!$N635), "",ABS('Prediction Log'!$AB635))</f>
        <v/>
      </c>
      <c r="AD635" s="54" t="str">
        <f>IF(ISBLANK('Prediction Log'!$N635), "",IF('Prediction Log'!$E635&gt;0, 'Prediction Log'!$P635-'Prediction Log'!$E635, IF('Prediction Log'!$E635&lt;0, -'Prediction Log'!$P635+'Prediction Log'!$E635, "NA")))</f>
        <v/>
      </c>
      <c r="AE635" s="54" t="str">
        <f>IF(ISBLANK('Prediction Log'!$N635), "",ABS('Prediction Log'!$AD635))</f>
        <v/>
      </c>
    </row>
    <row r="636" spans="1:31" x14ac:dyDescent="0.45">
      <c r="A636" s="43" t="str">
        <f>IF(ISBLANK(Games!$B636), "",Games!A636)</f>
        <v/>
      </c>
      <c r="B636" s="43" t="str">
        <f>IF(ISBLANK(Games!$B636), "",Games!B636)</f>
        <v/>
      </c>
      <c r="C636" s="43" t="str">
        <f>IF(ISBLANK(Games!$B636), "",Games!C636)</f>
        <v/>
      </c>
      <c r="D636" s="44" t="str">
        <f>IF(ISBLANK(Games!$B636), "",Games!D636)</f>
        <v/>
      </c>
      <c r="E636" s="44" t="str">
        <f>IF(ISBLANK(Games!$B636), "",Games!E636)</f>
        <v/>
      </c>
      <c r="F636" s="45">
        <f>'Calc - Win Probability'!N636</f>
        <v>0</v>
      </c>
      <c r="G636" s="23" t="str">
        <f>Games!H636</f>
        <v/>
      </c>
      <c r="H636" s="46" t="str">
        <f>IF(ISBLANK(Games!B636), "", IF('Prediction Log'!$D636&lt;0, 'Prediction Log'!$B636, 'Prediction Log'!$C636))</f>
        <v/>
      </c>
      <c r="I636" s="47" t="str">
        <f>IF(ISBLANK(Games!$B636), "",Games!F636)</f>
        <v/>
      </c>
      <c r="J636" s="47" t="str">
        <f>IF('Prediction Log'!$F636&gt;0.5, 'Prediction Log'!$B636, IF('Prediction Log'!$F636&lt;0.5, 'Prediction Log'!$C636, "PICK"))</f>
        <v/>
      </c>
      <c r="K636" s="48" t="str">
        <f>IF(ISBLANK(Games!B636), "",IF('Prediction Log'!$J636='Prediction Log'!$B636, 'Prediction Log'!$F636, 1-'Prediction Log'!$F636))</f>
        <v/>
      </c>
      <c r="L636" s="49" t="str">
        <f>IF(ISBLANK(Games!$B636), "",Games!I636)</f>
        <v/>
      </c>
      <c r="M636" s="60" t="str">
        <f>IF(ISBLANK(Table3[[#This Row],[Home Final]]), "",IF(Table3[[#This Row],[Home Final]]&gt;Table3[[#This Row],[Away Final]],Table3[[#This Row],[Home]],Table3[[#This Row],[Away]]))</f>
        <v/>
      </c>
      <c r="N636" s="50"/>
      <c r="O636" s="50"/>
      <c r="P636" s="21" t="str">
        <f>IF(ISBLANK('Prediction Log'!$N636), "",'Prediction Log'!$O636-'Prediction Log'!$N636)</f>
        <v/>
      </c>
      <c r="Q636" s="51" t="str">
        <f>IF(ISBLANK('Prediction Log'!$N636), "",IF('Prediction Log'!$M636&lt;&gt;'Prediction Log'!$H636, "Y", IF(AND('Prediction Log'!$M636='Prediction Log'!$H636, ABS((-1*'Prediction Log'!$P636))&gt;ABS('Prediction Log'!$D636)), "Y", IF('Prediction Log'!$D636='Prediction Log'!$P636, "PUSH", "N"))))</f>
        <v/>
      </c>
      <c r="R636" s="52" t="str">
        <f>IF(ISBLANK('Prediction Log'!$N636), "",IF('Prediction Log'!$P636&lt;'Prediction Log'!$D636, "Y", IF('Prediction Log'!$P636='Prediction Log'!$D636, "PUSH", "N")))</f>
        <v/>
      </c>
      <c r="S636" s="52" t="str">
        <f>IF(ISBLANK('Prediction Log'!$N636), "",IF('Prediction Log'!$P636&lt;'Prediction Log'!$E636, "Y", IF('Prediction Log'!$P636='Prediction Log'!$E636, "PUSH", "N")))</f>
        <v/>
      </c>
      <c r="T636" s="53" t="str">
        <f>IF(ISBLANK('Prediction Log'!$N636),"",IF('Prediction Log'!$M636='Prediction Log'!$H636, "Y", "N"))</f>
        <v/>
      </c>
      <c r="U636" s="53" t="str">
        <f>Table3[[#This Row],[Home Team Covered Market]]</f>
        <v/>
      </c>
      <c r="V636" s="53" t="str">
        <f>IF(ISBLANK('Prediction Log'!$N636), "",IF(AND('Prediction Log'!$T636="Y", 'Prediction Log'!$U636="Y"), "Y", "N"))</f>
        <v/>
      </c>
      <c r="W636" s="54" t="str">
        <f>IF(ISBLANK('Prediction Log'!$N636),"",IF('Prediction Log'!$M636='Prediction Log'!$I636, "Y", "N"))</f>
        <v/>
      </c>
      <c r="X636" s="54" t="str">
        <f>IF(ISBLANK('Prediction Log'!$N636), "", IF(Table3[[#This Row],[Home Team Covered Market]]=Games!H636, "Y", "N"))</f>
        <v/>
      </c>
      <c r="Y636" s="55" t="str">
        <f>IF(ISBLANK('Prediction Log'!$N636), "",IF('Prediction Log'!$J636='Prediction Log'!$M636, "Y", "N"))</f>
        <v/>
      </c>
      <c r="Z636" s="54" t="str">
        <f>IF(ISBLANK('Prediction Log'!$N636), "",IF('Prediction Log'!$I636&lt;&gt;'Prediction Log'!$M636, "N",IF(AND('Prediction Log'!$E636&gt;0, 'Prediction Log'!$P636&gt;'Prediction Log'!$E636, 'Prediction Log'!$I636='Prediction Log'!$C636), "Y", IF(AND('Prediction Log'!$E636&lt;0, 'Prediction Log'!$P636&lt;'Prediction Log'!$E636,'Prediction Log'!$I636='Prediction Log'!$B636 ), "Y", IF('Prediction Log'!$P636='Prediction Log'!$E636, "PUSH", "N")))))</f>
        <v/>
      </c>
      <c r="AA636" s="54" t="str">
        <f>IF(ISBLANK('Prediction Log'!$N636), "",IF(AND('Prediction Log'!$W636="Y", 'Prediction Log'!$X636="Y"), "Y", "N"))</f>
        <v/>
      </c>
      <c r="AB636" s="53" t="str">
        <f>IF(ISBLANK('Prediction Log'!$N636), "",IF('Prediction Log'!$D636&gt;0, 'Prediction Log'!$P636-'Prediction Log'!$D636, IF('Prediction Log'!$D636&lt;0, -'Prediction Log'!$P636+'Prediction Log'!$D636, "NA")))</f>
        <v/>
      </c>
      <c r="AC636" s="53" t="str">
        <f>IF(ISBLANK('Prediction Log'!$N636), "",ABS('Prediction Log'!$AB636))</f>
        <v/>
      </c>
      <c r="AD636" s="54" t="str">
        <f>IF(ISBLANK('Prediction Log'!$N636), "",IF('Prediction Log'!$E636&gt;0, 'Prediction Log'!$P636-'Prediction Log'!$E636, IF('Prediction Log'!$E636&lt;0, -'Prediction Log'!$P636+'Prediction Log'!$E636, "NA")))</f>
        <v/>
      </c>
      <c r="AE636" s="54" t="str">
        <f>IF(ISBLANK('Prediction Log'!$N636), "",ABS('Prediction Log'!$AD636))</f>
        <v/>
      </c>
    </row>
    <row r="637" spans="1:31" x14ac:dyDescent="0.45">
      <c r="A637" s="56" t="str">
        <f>IF(ISBLANK(Games!$B637), "",Games!A637)</f>
        <v/>
      </c>
      <c r="B637" s="56" t="str">
        <f>IF(ISBLANK(Games!$B637), "",Games!B637)</f>
        <v/>
      </c>
      <c r="C637" s="56" t="str">
        <f>IF(ISBLANK(Games!$B637), "",Games!C637)</f>
        <v/>
      </c>
      <c r="D637" s="57" t="str">
        <f>IF(ISBLANK(Games!$B637), "",Games!D637)</f>
        <v/>
      </c>
      <c r="E637" s="57" t="str">
        <f>IF(ISBLANK(Games!$B637), "",Games!E637)</f>
        <v/>
      </c>
      <c r="F637" s="45">
        <f>'Calc - Win Probability'!N637</f>
        <v>0</v>
      </c>
      <c r="G637" s="23" t="str">
        <f>Games!H637</f>
        <v/>
      </c>
      <c r="H637" s="46" t="str">
        <f>IF(ISBLANK(Games!B637), "", IF('Prediction Log'!$D637&lt;0, 'Prediction Log'!$B637, 'Prediction Log'!$C637))</f>
        <v/>
      </c>
      <c r="I637" s="47" t="str">
        <f>IF(ISBLANK(Games!$B637), "",Games!F637)</f>
        <v/>
      </c>
      <c r="J637" s="47" t="str">
        <f>IF('Prediction Log'!$F637&gt;0.5, 'Prediction Log'!$B637, IF('Prediction Log'!$F637&lt;0.5, 'Prediction Log'!$C637, "PICK"))</f>
        <v/>
      </c>
      <c r="K637" s="48" t="str">
        <f>IF(ISBLANK(Games!B637), "",IF('Prediction Log'!$J637='Prediction Log'!$B637, 'Prediction Log'!$F637, 1-'Prediction Log'!$F637))</f>
        <v/>
      </c>
      <c r="L637" s="49" t="str">
        <f>IF(ISBLANK(Games!$B637), "",Games!I637)</f>
        <v/>
      </c>
      <c r="M637" s="60" t="str">
        <f>IF(ISBLANK(Table3[[#This Row],[Home Final]]), "",IF(Table3[[#This Row],[Home Final]]&gt;Table3[[#This Row],[Away Final]],Table3[[#This Row],[Home]],Table3[[#This Row],[Away]]))</f>
        <v/>
      </c>
      <c r="N637" s="50"/>
      <c r="O637" s="50"/>
      <c r="P637" s="21" t="str">
        <f>IF(ISBLANK('Prediction Log'!$N637), "",'Prediction Log'!$O637-'Prediction Log'!$N637)</f>
        <v/>
      </c>
      <c r="Q637" s="51" t="str">
        <f>IF(ISBLANK('Prediction Log'!$N637), "",IF('Prediction Log'!$M637&lt;&gt;'Prediction Log'!$H637, "Y", IF(AND('Prediction Log'!$M637='Prediction Log'!$H637, ABS((-1*'Prediction Log'!$P637))&gt;ABS('Prediction Log'!$D637)), "Y", IF('Prediction Log'!$D637='Prediction Log'!$P637, "PUSH", "N"))))</f>
        <v/>
      </c>
      <c r="R637" s="52" t="str">
        <f>IF(ISBLANK('Prediction Log'!$N637), "",IF('Prediction Log'!$P637&lt;'Prediction Log'!$D637, "Y", IF('Prediction Log'!$P637='Prediction Log'!$D637, "PUSH", "N")))</f>
        <v/>
      </c>
      <c r="S637" s="52" t="str">
        <f>IF(ISBLANK('Prediction Log'!$N637), "",IF('Prediction Log'!$P637&lt;'Prediction Log'!$E637, "Y", IF('Prediction Log'!$P637='Prediction Log'!$E637, "PUSH", "N")))</f>
        <v/>
      </c>
      <c r="T637" s="53" t="str">
        <f>IF(ISBLANK('Prediction Log'!$N637),"",IF('Prediction Log'!$M637='Prediction Log'!$H637, "Y", "N"))</f>
        <v/>
      </c>
      <c r="U637" s="53" t="str">
        <f>Table3[[#This Row],[Home Team Covered Market]]</f>
        <v/>
      </c>
      <c r="V637" s="53" t="str">
        <f>IF(ISBLANK('Prediction Log'!$N637), "",IF(AND('Prediction Log'!$T637="Y", 'Prediction Log'!$U637="Y"), "Y", "N"))</f>
        <v/>
      </c>
      <c r="W637" s="54" t="str">
        <f>IF(ISBLANK('Prediction Log'!$N637),"",IF('Prediction Log'!$M637='Prediction Log'!$I637, "Y", "N"))</f>
        <v/>
      </c>
      <c r="X637" s="54" t="str">
        <f>IF(ISBLANK('Prediction Log'!$N637), "", IF(Table3[[#This Row],[Home Team Covered Market]]=Games!H637, "Y", "N"))</f>
        <v/>
      </c>
      <c r="Y637" s="55" t="str">
        <f>IF(ISBLANK('Prediction Log'!$N637), "",IF('Prediction Log'!$J637='Prediction Log'!$M637, "Y", "N"))</f>
        <v/>
      </c>
      <c r="Z637" s="54" t="str">
        <f>IF(ISBLANK('Prediction Log'!$N637), "",IF('Prediction Log'!$I637&lt;&gt;'Prediction Log'!$M637, "N",IF(AND('Prediction Log'!$E637&gt;0, 'Prediction Log'!$P637&gt;'Prediction Log'!$E637, 'Prediction Log'!$I637='Prediction Log'!$C637), "Y", IF(AND('Prediction Log'!$E637&lt;0, 'Prediction Log'!$P637&lt;'Prediction Log'!$E637,'Prediction Log'!$I637='Prediction Log'!$B637 ), "Y", IF('Prediction Log'!$P637='Prediction Log'!$E637, "PUSH", "N")))))</f>
        <v/>
      </c>
      <c r="AA637" s="54" t="str">
        <f>IF(ISBLANK('Prediction Log'!$N637), "",IF(AND('Prediction Log'!$W637="Y", 'Prediction Log'!$X637="Y"), "Y", "N"))</f>
        <v/>
      </c>
      <c r="AB637" s="53" t="str">
        <f>IF(ISBLANK('Prediction Log'!$N637), "",IF('Prediction Log'!$D637&gt;0, 'Prediction Log'!$P637-'Prediction Log'!$D637, IF('Prediction Log'!$D637&lt;0, -'Prediction Log'!$P637+'Prediction Log'!$D637, "NA")))</f>
        <v/>
      </c>
      <c r="AC637" s="53" t="str">
        <f>IF(ISBLANK('Prediction Log'!$N637), "",ABS('Prediction Log'!$AB637))</f>
        <v/>
      </c>
      <c r="AD637" s="54" t="str">
        <f>IF(ISBLANK('Prediction Log'!$N637), "",IF('Prediction Log'!$E637&gt;0, 'Prediction Log'!$P637-'Prediction Log'!$E637, IF('Prediction Log'!$E637&lt;0, -'Prediction Log'!$P637+'Prediction Log'!$E637, "NA")))</f>
        <v/>
      </c>
      <c r="AE637" s="54" t="str">
        <f>IF(ISBLANK('Prediction Log'!$N637), "",ABS('Prediction Log'!$AD637))</f>
        <v/>
      </c>
    </row>
    <row r="638" spans="1:31" x14ac:dyDescent="0.45">
      <c r="A638" s="43" t="str">
        <f>IF(ISBLANK(Games!$B638), "",Games!A638)</f>
        <v/>
      </c>
      <c r="B638" s="43" t="str">
        <f>IF(ISBLANK(Games!$B638), "",Games!B638)</f>
        <v/>
      </c>
      <c r="C638" s="43" t="str">
        <f>IF(ISBLANK(Games!$B638), "",Games!C638)</f>
        <v/>
      </c>
      <c r="D638" s="44" t="str">
        <f>IF(ISBLANK(Games!$B638), "",Games!D638)</f>
        <v/>
      </c>
      <c r="E638" s="44" t="str">
        <f>IF(ISBLANK(Games!$B638), "",Games!E638)</f>
        <v/>
      </c>
      <c r="F638" s="45">
        <f>'Calc - Win Probability'!N638</f>
        <v>0</v>
      </c>
      <c r="G638" s="23" t="str">
        <f>Games!H638</f>
        <v/>
      </c>
      <c r="H638" s="46" t="str">
        <f>IF(ISBLANK(Games!B638), "", IF('Prediction Log'!$D638&lt;0, 'Prediction Log'!$B638, 'Prediction Log'!$C638))</f>
        <v/>
      </c>
      <c r="I638" s="47" t="str">
        <f>IF(ISBLANK(Games!$B638), "",Games!F638)</f>
        <v/>
      </c>
      <c r="J638" s="47" t="str">
        <f>IF('Prediction Log'!$F638&gt;0.5, 'Prediction Log'!$B638, IF('Prediction Log'!$F638&lt;0.5, 'Prediction Log'!$C638, "PICK"))</f>
        <v/>
      </c>
      <c r="K638" s="48" t="str">
        <f>IF(ISBLANK(Games!B638), "",IF('Prediction Log'!$J638='Prediction Log'!$B638, 'Prediction Log'!$F638, 1-'Prediction Log'!$F638))</f>
        <v/>
      </c>
      <c r="L638" s="49" t="str">
        <f>IF(ISBLANK(Games!$B638), "",Games!I638)</f>
        <v/>
      </c>
      <c r="M638" s="60" t="str">
        <f>IF(ISBLANK(Table3[[#This Row],[Home Final]]), "",IF(Table3[[#This Row],[Home Final]]&gt;Table3[[#This Row],[Away Final]],Table3[[#This Row],[Home]],Table3[[#This Row],[Away]]))</f>
        <v/>
      </c>
      <c r="N638" s="50"/>
      <c r="O638" s="50"/>
      <c r="P638" s="21" t="str">
        <f>IF(ISBLANK('Prediction Log'!$N638), "",'Prediction Log'!$O638-'Prediction Log'!$N638)</f>
        <v/>
      </c>
      <c r="Q638" s="51" t="str">
        <f>IF(ISBLANK('Prediction Log'!$N638), "",IF('Prediction Log'!$M638&lt;&gt;'Prediction Log'!$H638, "Y", IF(AND('Prediction Log'!$M638='Prediction Log'!$H638, ABS((-1*'Prediction Log'!$P638))&gt;ABS('Prediction Log'!$D638)), "Y", IF('Prediction Log'!$D638='Prediction Log'!$P638, "PUSH", "N"))))</f>
        <v/>
      </c>
      <c r="R638" s="52" t="str">
        <f>IF(ISBLANK('Prediction Log'!$N638), "",IF('Prediction Log'!$P638&lt;'Prediction Log'!$D638, "Y", IF('Prediction Log'!$P638='Prediction Log'!$D638, "PUSH", "N")))</f>
        <v/>
      </c>
      <c r="S638" s="52" t="str">
        <f>IF(ISBLANK('Prediction Log'!$N638), "",IF('Prediction Log'!$P638&lt;'Prediction Log'!$E638, "Y", IF('Prediction Log'!$P638='Prediction Log'!$E638, "PUSH", "N")))</f>
        <v/>
      </c>
      <c r="T638" s="53" t="str">
        <f>IF(ISBLANK('Prediction Log'!$N638),"",IF('Prediction Log'!$M638='Prediction Log'!$H638, "Y", "N"))</f>
        <v/>
      </c>
      <c r="U638" s="53" t="str">
        <f>Table3[[#This Row],[Home Team Covered Market]]</f>
        <v/>
      </c>
      <c r="V638" s="53" t="str">
        <f>IF(ISBLANK('Prediction Log'!$N638), "",IF(AND('Prediction Log'!$T638="Y", 'Prediction Log'!$U638="Y"), "Y", "N"))</f>
        <v/>
      </c>
      <c r="W638" s="54" t="str">
        <f>IF(ISBLANK('Prediction Log'!$N638),"",IF('Prediction Log'!$M638='Prediction Log'!$I638, "Y", "N"))</f>
        <v/>
      </c>
      <c r="X638" s="54" t="str">
        <f>IF(ISBLANK('Prediction Log'!$N638), "", IF(Table3[[#This Row],[Home Team Covered Market]]=Games!H638, "Y", "N"))</f>
        <v/>
      </c>
      <c r="Y638" s="55" t="str">
        <f>IF(ISBLANK('Prediction Log'!$N638), "",IF('Prediction Log'!$J638='Prediction Log'!$M638, "Y", "N"))</f>
        <v/>
      </c>
      <c r="Z638" s="54" t="str">
        <f>IF(ISBLANK('Prediction Log'!$N638), "",IF('Prediction Log'!$I638&lt;&gt;'Prediction Log'!$M638, "N",IF(AND('Prediction Log'!$E638&gt;0, 'Prediction Log'!$P638&gt;'Prediction Log'!$E638, 'Prediction Log'!$I638='Prediction Log'!$C638), "Y", IF(AND('Prediction Log'!$E638&lt;0, 'Prediction Log'!$P638&lt;'Prediction Log'!$E638,'Prediction Log'!$I638='Prediction Log'!$B638 ), "Y", IF('Prediction Log'!$P638='Prediction Log'!$E638, "PUSH", "N")))))</f>
        <v/>
      </c>
      <c r="AA638" s="54" t="str">
        <f>IF(ISBLANK('Prediction Log'!$N638), "",IF(AND('Prediction Log'!$W638="Y", 'Prediction Log'!$X638="Y"), "Y", "N"))</f>
        <v/>
      </c>
      <c r="AB638" s="53" t="str">
        <f>IF(ISBLANK('Prediction Log'!$N638), "",IF('Prediction Log'!$D638&gt;0, 'Prediction Log'!$P638-'Prediction Log'!$D638, IF('Prediction Log'!$D638&lt;0, -'Prediction Log'!$P638+'Prediction Log'!$D638, "NA")))</f>
        <v/>
      </c>
      <c r="AC638" s="53" t="str">
        <f>IF(ISBLANK('Prediction Log'!$N638), "",ABS('Prediction Log'!$AB638))</f>
        <v/>
      </c>
      <c r="AD638" s="54" t="str">
        <f>IF(ISBLANK('Prediction Log'!$N638), "",IF('Prediction Log'!$E638&gt;0, 'Prediction Log'!$P638-'Prediction Log'!$E638, IF('Prediction Log'!$E638&lt;0, -'Prediction Log'!$P638+'Prediction Log'!$E638, "NA")))</f>
        <v/>
      </c>
      <c r="AE638" s="54" t="str">
        <f>IF(ISBLANK('Prediction Log'!$N638), "",ABS('Prediction Log'!$AD638))</f>
        <v/>
      </c>
    </row>
    <row r="639" spans="1:31" x14ac:dyDescent="0.45">
      <c r="A639" s="56" t="str">
        <f>IF(ISBLANK(Games!$B639), "",Games!A639)</f>
        <v/>
      </c>
      <c r="B639" s="56" t="str">
        <f>IF(ISBLANK(Games!$B639), "",Games!B639)</f>
        <v/>
      </c>
      <c r="C639" s="56" t="str">
        <f>IF(ISBLANK(Games!$B639), "",Games!C639)</f>
        <v/>
      </c>
      <c r="D639" s="57" t="str">
        <f>IF(ISBLANK(Games!$B639), "",Games!D639)</f>
        <v/>
      </c>
      <c r="E639" s="57" t="str">
        <f>IF(ISBLANK(Games!$B639), "",Games!E639)</f>
        <v/>
      </c>
      <c r="F639" s="45">
        <f>'Calc - Win Probability'!N639</f>
        <v>0</v>
      </c>
      <c r="G639" s="23" t="str">
        <f>Games!H639</f>
        <v/>
      </c>
      <c r="H639" s="46" t="str">
        <f>IF(ISBLANK(Games!B639), "", IF('Prediction Log'!$D639&lt;0, 'Prediction Log'!$B639, 'Prediction Log'!$C639))</f>
        <v/>
      </c>
      <c r="I639" s="47" t="str">
        <f>IF(ISBLANK(Games!$B639), "",Games!F639)</f>
        <v/>
      </c>
      <c r="J639" s="47" t="str">
        <f>IF('Prediction Log'!$F639&gt;0.5, 'Prediction Log'!$B639, IF('Prediction Log'!$F639&lt;0.5, 'Prediction Log'!$C639, "PICK"))</f>
        <v/>
      </c>
      <c r="K639" s="48" t="str">
        <f>IF(ISBLANK(Games!B639), "",IF('Prediction Log'!$J639='Prediction Log'!$B639, 'Prediction Log'!$F639, 1-'Prediction Log'!$F639))</f>
        <v/>
      </c>
      <c r="L639" s="49" t="str">
        <f>IF(ISBLANK(Games!$B639), "",Games!I639)</f>
        <v/>
      </c>
      <c r="M639" s="60" t="str">
        <f>IF(ISBLANK(Table3[[#This Row],[Home Final]]), "",IF(Table3[[#This Row],[Home Final]]&gt;Table3[[#This Row],[Away Final]],Table3[[#This Row],[Home]],Table3[[#This Row],[Away]]))</f>
        <v/>
      </c>
      <c r="N639" s="50"/>
      <c r="O639" s="50"/>
      <c r="P639" s="21" t="str">
        <f>IF(ISBLANK('Prediction Log'!$N639), "",'Prediction Log'!$O639-'Prediction Log'!$N639)</f>
        <v/>
      </c>
      <c r="Q639" s="51" t="str">
        <f>IF(ISBLANK('Prediction Log'!$N639), "",IF('Prediction Log'!$M639&lt;&gt;'Prediction Log'!$H639, "Y", IF(AND('Prediction Log'!$M639='Prediction Log'!$H639, ABS((-1*'Prediction Log'!$P639))&gt;ABS('Prediction Log'!$D639)), "Y", IF('Prediction Log'!$D639='Prediction Log'!$P639, "PUSH", "N"))))</f>
        <v/>
      </c>
      <c r="R639" s="52" t="str">
        <f>IF(ISBLANK('Prediction Log'!$N639), "",IF('Prediction Log'!$P639&lt;'Prediction Log'!$D639, "Y", IF('Prediction Log'!$P639='Prediction Log'!$D639, "PUSH", "N")))</f>
        <v/>
      </c>
      <c r="S639" s="52" t="str">
        <f>IF(ISBLANK('Prediction Log'!$N639), "",IF('Prediction Log'!$P639&lt;'Prediction Log'!$E639, "Y", IF('Prediction Log'!$P639='Prediction Log'!$E639, "PUSH", "N")))</f>
        <v/>
      </c>
      <c r="T639" s="53" t="str">
        <f>IF(ISBLANK('Prediction Log'!$N639),"",IF('Prediction Log'!$M639='Prediction Log'!$H639, "Y", "N"))</f>
        <v/>
      </c>
      <c r="U639" s="53" t="str">
        <f>Table3[[#This Row],[Home Team Covered Market]]</f>
        <v/>
      </c>
      <c r="V639" s="53" t="str">
        <f>IF(ISBLANK('Prediction Log'!$N639), "",IF(AND('Prediction Log'!$T639="Y", 'Prediction Log'!$U639="Y"), "Y", "N"))</f>
        <v/>
      </c>
      <c r="W639" s="54" t="str">
        <f>IF(ISBLANK('Prediction Log'!$N639),"",IF('Prediction Log'!$M639='Prediction Log'!$I639, "Y", "N"))</f>
        <v/>
      </c>
      <c r="X639" s="54" t="str">
        <f>IF(ISBLANK('Prediction Log'!$N639), "", IF(Table3[[#This Row],[Home Team Covered Market]]=Games!H639, "Y", "N"))</f>
        <v/>
      </c>
      <c r="Y639" s="55" t="str">
        <f>IF(ISBLANK('Prediction Log'!$N639), "",IF('Prediction Log'!$J639='Prediction Log'!$M639, "Y", "N"))</f>
        <v/>
      </c>
      <c r="Z639" s="54" t="str">
        <f>IF(ISBLANK('Prediction Log'!$N639), "",IF('Prediction Log'!$I639&lt;&gt;'Prediction Log'!$M639, "N",IF(AND('Prediction Log'!$E639&gt;0, 'Prediction Log'!$P639&gt;'Prediction Log'!$E639, 'Prediction Log'!$I639='Prediction Log'!$C639), "Y", IF(AND('Prediction Log'!$E639&lt;0, 'Prediction Log'!$P639&lt;'Prediction Log'!$E639,'Prediction Log'!$I639='Prediction Log'!$B639 ), "Y", IF('Prediction Log'!$P639='Prediction Log'!$E639, "PUSH", "N")))))</f>
        <v/>
      </c>
      <c r="AA639" s="54" t="str">
        <f>IF(ISBLANK('Prediction Log'!$N639), "",IF(AND('Prediction Log'!$W639="Y", 'Prediction Log'!$X639="Y"), "Y", "N"))</f>
        <v/>
      </c>
      <c r="AB639" s="53" t="str">
        <f>IF(ISBLANK('Prediction Log'!$N639), "",IF('Prediction Log'!$D639&gt;0, 'Prediction Log'!$P639-'Prediction Log'!$D639, IF('Prediction Log'!$D639&lt;0, -'Prediction Log'!$P639+'Prediction Log'!$D639, "NA")))</f>
        <v/>
      </c>
      <c r="AC639" s="53" t="str">
        <f>IF(ISBLANK('Prediction Log'!$N639), "",ABS('Prediction Log'!$AB639))</f>
        <v/>
      </c>
      <c r="AD639" s="54" t="str">
        <f>IF(ISBLANK('Prediction Log'!$N639), "",IF('Prediction Log'!$E639&gt;0, 'Prediction Log'!$P639-'Prediction Log'!$E639, IF('Prediction Log'!$E639&lt;0, -'Prediction Log'!$P639+'Prediction Log'!$E639, "NA")))</f>
        <v/>
      </c>
      <c r="AE639" s="54" t="str">
        <f>IF(ISBLANK('Prediction Log'!$N639), "",ABS('Prediction Log'!$AD639))</f>
        <v/>
      </c>
    </row>
    <row r="640" spans="1:31" x14ac:dyDescent="0.45">
      <c r="A640" s="43" t="str">
        <f>IF(ISBLANK(Games!$B640), "",Games!A640)</f>
        <v/>
      </c>
      <c r="B640" s="43" t="str">
        <f>IF(ISBLANK(Games!$B640), "",Games!B640)</f>
        <v/>
      </c>
      <c r="C640" s="43" t="str">
        <f>IF(ISBLANK(Games!$B640), "",Games!C640)</f>
        <v/>
      </c>
      <c r="D640" s="44" t="str">
        <f>IF(ISBLANK(Games!$B640), "",Games!D640)</f>
        <v/>
      </c>
      <c r="E640" s="44" t="str">
        <f>IF(ISBLANK(Games!$B640), "",Games!E640)</f>
        <v/>
      </c>
      <c r="F640" s="45">
        <f>'Calc - Win Probability'!N640</f>
        <v>0</v>
      </c>
      <c r="G640" s="23" t="str">
        <f>Games!H640</f>
        <v/>
      </c>
      <c r="H640" s="46" t="str">
        <f>IF(ISBLANK(Games!B640), "", IF('Prediction Log'!$D640&lt;0, 'Prediction Log'!$B640, 'Prediction Log'!$C640))</f>
        <v/>
      </c>
      <c r="I640" s="47" t="str">
        <f>IF(ISBLANK(Games!$B640), "",Games!F640)</f>
        <v/>
      </c>
      <c r="J640" s="47" t="str">
        <f>IF('Prediction Log'!$F640&gt;0.5, 'Prediction Log'!$B640, IF('Prediction Log'!$F640&lt;0.5, 'Prediction Log'!$C640, "PICK"))</f>
        <v/>
      </c>
      <c r="K640" s="48" t="str">
        <f>IF(ISBLANK(Games!B640), "",IF('Prediction Log'!$J640='Prediction Log'!$B640, 'Prediction Log'!$F640, 1-'Prediction Log'!$F640))</f>
        <v/>
      </c>
      <c r="L640" s="49" t="str">
        <f>IF(ISBLANK(Games!$B640), "",Games!I640)</f>
        <v/>
      </c>
      <c r="M640" s="60" t="str">
        <f>IF(ISBLANK(Table3[[#This Row],[Home Final]]), "",IF(Table3[[#This Row],[Home Final]]&gt;Table3[[#This Row],[Away Final]],Table3[[#This Row],[Home]],Table3[[#This Row],[Away]]))</f>
        <v/>
      </c>
      <c r="N640" s="50"/>
      <c r="O640" s="50"/>
      <c r="P640" s="21" t="str">
        <f>IF(ISBLANK('Prediction Log'!$N640), "",'Prediction Log'!$O640-'Prediction Log'!$N640)</f>
        <v/>
      </c>
      <c r="Q640" s="51" t="str">
        <f>IF(ISBLANK('Prediction Log'!$N640), "",IF('Prediction Log'!$M640&lt;&gt;'Prediction Log'!$H640, "Y", IF(AND('Prediction Log'!$M640='Prediction Log'!$H640, ABS((-1*'Prediction Log'!$P640))&gt;ABS('Prediction Log'!$D640)), "Y", IF('Prediction Log'!$D640='Prediction Log'!$P640, "PUSH", "N"))))</f>
        <v/>
      </c>
      <c r="R640" s="52" t="str">
        <f>IF(ISBLANK('Prediction Log'!$N640), "",IF('Prediction Log'!$P640&lt;'Prediction Log'!$D640, "Y", IF('Prediction Log'!$P640='Prediction Log'!$D640, "PUSH", "N")))</f>
        <v/>
      </c>
      <c r="S640" s="52" t="str">
        <f>IF(ISBLANK('Prediction Log'!$N640), "",IF('Prediction Log'!$P640&lt;'Prediction Log'!$E640, "Y", IF('Prediction Log'!$P640='Prediction Log'!$E640, "PUSH", "N")))</f>
        <v/>
      </c>
      <c r="T640" s="53" t="str">
        <f>IF(ISBLANK('Prediction Log'!$N640),"",IF('Prediction Log'!$M640='Prediction Log'!$H640, "Y", "N"))</f>
        <v/>
      </c>
      <c r="U640" s="53" t="str">
        <f>Table3[[#This Row],[Home Team Covered Market]]</f>
        <v/>
      </c>
      <c r="V640" s="53" t="str">
        <f>IF(ISBLANK('Prediction Log'!$N640), "",IF(AND('Prediction Log'!$T640="Y", 'Prediction Log'!$U640="Y"), "Y", "N"))</f>
        <v/>
      </c>
      <c r="W640" s="54" t="str">
        <f>IF(ISBLANK('Prediction Log'!$N640),"",IF('Prediction Log'!$M640='Prediction Log'!$I640, "Y", "N"))</f>
        <v/>
      </c>
      <c r="X640" s="54" t="str">
        <f>IF(ISBLANK('Prediction Log'!$N640), "", IF(Table3[[#This Row],[Home Team Covered Market]]=Games!H640, "Y", "N"))</f>
        <v/>
      </c>
      <c r="Y640" s="55" t="str">
        <f>IF(ISBLANK('Prediction Log'!$N640), "",IF('Prediction Log'!$J640='Prediction Log'!$M640, "Y", "N"))</f>
        <v/>
      </c>
      <c r="Z640" s="54" t="str">
        <f>IF(ISBLANK('Prediction Log'!$N640), "",IF('Prediction Log'!$I640&lt;&gt;'Prediction Log'!$M640, "N",IF(AND('Prediction Log'!$E640&gt;0, 'Prediction Log'!$P640&gt;'Prediction Log'!$E640, 'Prediction Log'!$I640='Prediction Log'!$C640), "Y", IF(AND('Prediction Log'!$E640&lt;0, 'Prediction Log'!$P640&lt;'Prediction Log'!$E640,'Prediction Log'!$I640='Prediction Log'!$B640 ), "Y", IF('Prediction Log'!$P640='Prediction Log'!$E640, "PUSH", "N")))))</f>
        <v/>
      </c>
      <c r="AA640" s="54" t="str">
        <f>IF(ISBLANK('Prediction Log'!$N640), "",IF(AND('Prediction Log'!$W640="Y", 'Prediction Log'!$X640="Y"), "Y", "N"))</f>
        <v/>
      </c>
      <c r="AB640" s="53" t="str">
        <f>IF(ISBLANK('Prediction Log'!$N640), "",IF('Prediction Log'!$D640&gt;0, 'Prediction Log'!$P640-'Prediction Log'!$D640, IF('Prediction Log'!$D640&lt;0, -'Prediction Log'!$P640+'Prediction Log'!$D640, "NA")))</f>
        <v/>
      </c>
      <c r="AC640" s="53" t="str">
        <f>IF(ISBLANK('Prediction Log'!$N640), "",ABS('Prediction Log'!$AB640))</f>
        <v/>
      </c>
      <c r="AD640" s="54" t="str">
        <f>IF(ISBLANK('Prediction Log'!$N640), "",IF('Prediction Log'!$E640&gt;0, 'Prediction Log'!$P640-'Prediction Log'!$E640, IF('Prediction Log'!$E640&lt;0, -'Prediction Log'!$P640+'Prediction Log'!$E640, "NA")))</f>
        <v/>
      </c>
      <c r="AE640" s="54" t="str">
        <f>IF(ISBLANK('Prediction Log'!$N640), "",ABS('Prediction Log'!$AD640))</f>
        <v/>
      </c>
    </row>
    <row r="641" spans="1:31" x14ac:dyDescent="0.45">
      <c r="A641" s="56" t="str">
        <f>IF(ISBLANK(Games!$B641), "",Games!A641)</f>
        <v/>
      </c>
      <c r="B641" s="56" t="str">
        <f>IF(ISBLANK(Games!$B641), "",Games!B641)</f>
        <v/>
      </c>
      <c r="C641" s="56" t="str">
        <f>IF(ISBLANK(Games!$B641), "",Games!C641)</f>
        <v/>
      </c>
      <c r="D641" s="57" t="str">
        <f>IF(ISBLANK(Games!$B641), "",Games!D641)</f>
        <v/>
      </c>
      <c r="E641" s="57" t="str">
        <f>IF(ISBLANK(Games!$B641), "",Games!E641)</f>
        <v/>
      </c>
      <c r="F641" s="45">
        <f>'Calc - Win Probability'!N641</f>
        <v>0</v>
      </c>
      <c r="G641" s="23" t="str">
        <f>Games!H641</f>
        <v/>
      </c>
      <c r="H641" s="46" t="str">
        <f>IF(ISBLANK(Games!B641), "", IF('Prediction Log'!$D641&lt;0, 'Prediction Log'!$B641, 'Prediction Log'!$C641))</f>
        <v/>
      </c>
      <c r="I641" s="47" t="str">
        <f>IF(ISBLANK(Games!$B641), "",Games!F641)</f>
        <v/>
      </c>
      <c r="J641" s="47" t="str">
        <f>IF('Prediction Log'!$F641&gt;0.5, 'Prediction Log'!$B641, IF('Prediction Log'!$F641&lt;0.5, 'Prediction Log'!$C641, "PICK"))</f>
        <v/>
      </c>
      <c r="K641" s="48" t="str">
        <f>IF(ISBLANK(Games!B641), "",IF('Prediction Log'!$J641='Prediction Log'!$B641, 'Prediction Log'!$F641, 1-'Prediction Log'!$F641))</f>
        <v/>
      </c>
      <c r="L641" s="49" t="str">
        <f>IF(ISBLANK(Games!$B641), "",Games!I641)</f>
        <v/>
      </c>
      <c r="M641" s="60" t="str">
        <f>IF(ISBLANK(Table3[[#This Row],[Home Final]]), "",IF(Table3[[#This Row],[Home Final]]&gt;Table3[[#This Row],[Away Final]],Table3[[#This Row],[Home]],Table3[[#This Row],[Away]]))</f>
        <v/>
      </c>
      <c r="N641" s="50"/>
      <c r="O641" s="50"/>
      <c r="P641" s="21" t="str">
        <f>IF(ISBLANK('Prediction Log'!$N641), "",'Prediction Log'!$O641-'Prediction Log'!$N641)</f>
        <v/>
      </c>
      <c r="Q641" s="51" t="str">
        <f>IF(ISBLANK('Prediction Log'!$N641), "",IF('Prediction Log'!$M641&lt;&gt;'Prediction Log'!$H641, "Y", IF(AND('Prediction Log'!$M641='Prediction Log'!$H641, ABS((-1*'Prediction Log'!$P641))&gt;ABS('Prediction Log'!$D641)), "Y", IF('Prediction Log'!$D641='Prediction Log'!$P641, "PUSH", "N"))))</f>
        <v/>
      </c>
      <c r="R641" s="52" t="str">
        <f>IF(ISBLANK('Prediction Log'!$N641), "",IF('Prediction Log'!$P641&lt;'Prediction Log'!$D641, "Y", IF('Prediction Log'!$P641='Prediction Log'!$D641, "PUSH", "N")))</f>
        <v/>
      </c>
      <c r="S641" s="52" t="str">
        <f>IF(ISBLANK('Prediction Log'!$N641), "",IF('Prediction Log'!$P641&lt;'Prediction Log'!$E641, "Y", IF('Prediction Log'!$P641='Prediction Log'!$E641, "PUSH", "N")))</f>
        <v/>
      </c>
      <c r="T641" s="53" t="str">
        <f>IF(ISBLANK('Prediction Log'!$N641),"",IF('Prediction Log'!$M641='Prediction Log'!$H641, "Y", "N"))</f>
        <v/>
      </c>
      <c r="U641" s="53" t="str">
        <f>Table3[[#This Row],[Home Team Covered Market]]</f>
        <v/>
      </c>
      <c r="V641" s="53" t="str">
        <f>IF(ISBLANK('Prediction Log'!$N641), "",IF(AND('Prediction Log'!$T641="Y", 'Prediction Log'!$U641="Y"), "Y", "N"))</f>
        <v/>
      </c>
      <c r="W641" s="54" t="str">
        <f>IF(ISBLANK('Prediction Log'!$N641),"",IF('Prediction Log'!$M641='Prediction Log'!$I641, "Y", "N"))</f>
        <v/>
      </c>
      <c r="X641" s="54" t="str">
        <f>IF(ISBLANK('Prediction Log'!$N641), "", IF(Table3[[#This Row],[Home Team Covered Market]]=Games!H641, "Y", "N"))</f>
        <v/>
      </c>
      <c r="Y641" s="55" t="str">
        <f>IF(ISBLANK('Prediction Log'!$N641), "",IF('Prediction Log'!$J641='Prediction Log'!$M641, "Y", "N"))</f>
        <v/>
      </c>
      <c r="Z641" s="54" t="str">
        <f>IF(ISBLANK('Prediction Log'!$N641), "",IF('Prediction Log'!$I641&lt;&gt;'Prediction Log'!$M641, "N",IF(AND('Prediction Log'!$E641&gt;0, 'Prediction Log'!$P641&gt;'Prediction Log'!$E641, 'Prediction Log'!$I641='Prediction Log'!$C641), "Y", IF(AND('Prediction Log'!$E641&lt;0, 'Prediction Log'!$P641&lt;'Prediction Log'!$E641,'Prediction Log'!$I641='Prediction Log'!$B641 ), "Y", IF('Prediction Log'!$P641='Prediction Log'!$E641, "PUSH", "N")))))</f>
        <v/>
      </c>
      <c r="AA641" s="54" t="str">
        <f>IF(ISBLANK('Prediction Log'!$N641), "",IF(AND('Prediction Log'!$W641="Y", 'Prediction Log'!$X641="Y"), "Y", "N"))</f>
        <v/>
      </c>
      <c r="AB641" s="53" t="str">
        <f>IF(ISBLANK('Prediction Log'!$N641), "",IF('Prediction Log'!$D641&gt;0, 'Prediction Log'!$P641-'Prediction Log'!$D641, IF('Prediction Log'!$D641&lt;0, -'Prediction Log'!$P641+'Prediction Log'!$D641, "NA")))</f>
        <v/>
      </c>
      <c r="AC641" s="53" t="str">
        <f>IF(ISBLANK('Prediction Log'!$N641), "",ABS('Prediction Log'!$AB641))</f>
        <v/>
      </c>
      <c r="AD641" s="54" t="str">
        <f>IF(ISBLANK('Prediction Log'!$N641), "",IF('Prediction Log'!$E641&gt;0, 'Prediction Log'!$P641-'Prediction Log'!$E641, IF('Prediction Log'!$E641&lt;0, -'Prediction Log'!$P641+'Prediction Log'!$E641, "NA")))</f>
        <v/>
      </c>
      <c r="AE641" s="54" t="str">
        <f>IF(ISBLANK('Prediction Log'!$N641), "",ABS('Prediction Log'!$AD641))</f>
        <v/>
      </c>
    </row>
    <row r="642" spans="1:31" x14ac:dyDescent="0.45">
      <c r="A642" s="43" t="str">
        <f>IF(ISBLANK(Games!$B642), "",Games!A642)</f>
        <v/>
      </c>
      <c r="B642" s="43" t="str">
        <f>IF(ISBLANK(Games!$B642), "",Games!B642)</f>
        <v/>
      </c>
      <c r="C642" s="43" t="str">
        <f>IF(ISBLANK(Games!$B642), "",Games!C642)</f>
        <v/>
      </c>
      <c r="D642" s="44" t="str">
        <f>IF(ISBLANK(Games!$B642), "",Games!D642)</f>
        <v/>
      </c>
      <c r="E642" s="44" t="str">
        <f>IF(ISBLANK(Games!$B642), "",Games!E642)</f>
        <v/>
      </c>
      <c r="F642" s="45">
        <f>'Calc - Win Probability'!N642</f>
        <v>0</v>
      </c>
      <c r="G642" s="23" t="str">
        <f>Games!H642</f>
        <v/>
      </c>
      <c r="H642" s="46" t="str">
        <f>IF(ISBLANK(Games!B642), "", IF('Prediction Log'!$D642&lt;0, 'Prediction Log'!$B642, 'Prediction Log'!$C642))</f>
        <v/>
      </c>
      <c r="I642" s="47" t="str">
        <f>IF(ISBLANK(Games!$B642), "",Games!F642)</f>
        <v/>
      </c>
      <c r="J642" s="47" t="str">
        <f>IF('Prediction Log'!$F642&gt;0.5, 'Prediction Log'!$B642, IF('Prediction Log'!$F642&lt;0.5, 'Prediction Log'!$C642, "PICK"))</f>
        <v/>
      </c>
      <c r="K642" s="48" t="str">
        <f>IF(ISBLANK(Games!B642), "",IF('Prediction Log'!$J642='Prediction Log'!$B642, 'Prediction Log'!$F642, 1-'Prediction Log'!$F642))</f>
        <v/>
      </c>
      <c r="L642" s="49" t="str">
        <f>IF(ISBLANK(Games!$B642), "",Games!I642)</f>
        <v/>
      </c>
      <c r="M642" s="60" t="str">
        <f>IF(ISBLANK(Table3[[#This Row],[Home Final]]), "",IF(Table3[[#This Row],[Home Final]]&gt;Table3[[#This Row],[Away Final]],Table3[[#This Row],[Home]],Table3[[#This Row],[Away]]))</f>
        <v/>
      </c>
      <c r="N642" s="50"/>
      <c r="O642" s="50"/>
      <c r="P642" s="21" t="str">
        <f>IF(ISBLANK('Prediction Log'!$N642), "",'Prediction Log'!$O642-'Prediction Log'!$N642)</f>
        <v/>
      </c>
      <c r="Q642" s="51" t="str">
        <f>IF(ISBLANK('Prediction Log'!$N642), "",IF('Prediction Log'!$M642&lt;&gt;'Prediction Log'!$H642, "Y", IF(AND('Prediction Log'!$M642='Prediction Log'!$H642, ABS((-1*'Prediction Log'!$P642))&gt;ABS('Prediction Log'!$D642)), "Y", IF('Prediction Log'!$D642='Prediction Log'!$P642, "PUSH", "N"))))</f>
        <v/>
      </c>
      <c r="R642" s="52" t="str">
        <f>IF(ISBLANK('Prediction Log'!$N642), "",IF('Prediction Log'!$P642&lt;'Prediction Log'!$D642, "Y", IF('Prediction Log'!$P642='Prediction Log'!$D642, "PUSH", "N")))</f>
        <v/>
      </c>
      <c r="S642" s="52" t="str">
        <f>IF(ISBLANK('Prediction Log'!$N642), "",IF('Prediction Log'!$P642&lt;'Prediction Log'!$E642, "Y", IF('Prediction Log'!$P642='Prediction Log'!$E642, "PUSH", "N")))</f>
        <v/>
      </c>
      <c r="T642" s="53" t="str">
        <f>IF(ISBLANK('Prediction Log'!$N642),"",IF('Prediction Log'!$M642='Prediction Log'!$H642, "Y", "N"))</f>
        <v/>
      </c>
      <c r="U642" s="53" t="str">
        <f>Table3[[#This Row],[Home Team Covered Market]]</f>
        <v/>
      </c>
      <c r="V642" s="53" t="str">
        <f>IF(ISBLANK('Prediction Log'!$N642), "",IF(AND('Prediction Log'!$T642="Y", 'Prediction Log'!$U642="Y"), "Y", "N"))</f>
        <v/>
      </c>
      <c r="W642" s="54" t="str">
        <f>IF(ISBLANK('Prediction Log'!$N642),"",IF('Prediction Log'!$M642='Prediction Log'!$I642, "Y", "N"))</f>
        <v/>
      </c>
      <c r="X642" s="54" t="str">
        <f>IF(ISBLANK('Prediction Log'!$N642), "", IF(Table3[[#This Row],[Home Team Covered Market]]=Games!H642, "Y", "N"))</f>
        <v/>
      </c>
      <c r="Y642" s="55" t="str">
        <f>IF(ISBLANK('Prediction Log'!$N642), "",IF('Prediction Log'!$J642='Prediction Log'!$M642, "Y", "N"))</f>
        <v/>
      </c>
      <c r="Z642" s="54" t="str">
        <f>IF(ISBLANK('Prediction Log'!$N642), "",IF('Prediction Log'!$I642&lt;&gt;'Prediction Log'!$M642, "N",IF(AND('Prediction Log'!$E642&gt;0, 'Prediction Log'!$P642&gt;'Prediction Log'!$E642, 'Prediction Log'!$I642='Prediction Log'!$C642), "Y", IF(AND('Prediction Log'!$E642&lt;0, 'Prediction Log'!$P642&lt;'Prediction Log'!$E642,'Prediction Log'!$I642='Prediction Log'!$B642 ), "Y", IF('Prediction Log'!$P642='Prediction Log'!$E642, "PUSH", "N")))))</f>
        <v/>
      </c>
      <c r="AA642" s="54" t="str">
        <f>IF(ISBLANK('Prediction Log'!$N642), "",IF(AND('Prediction Log'!$W642="Y", 'Prediction Log'!$X642="Y"), "Y", "N"))</f>
        <v/>
      </c>
      <c r="AB642" s="53" t="str">
        <f>IF(ISBLANK('Prediction Log'!$N642), "",IF('Prediction Log'!$D642&gt;0, 'Prediction Log'!$P642-'Prediction Log'!$D642, IF('Prediction Log'!$D642&lt;0, -'Prediction Log'!$P642+'Prediction Log'!$D642, "NA")))</f>
        <v/>
      </c>
      <c r="AC642" s="53" t="str">
        <f>IF(ISBLANK('Prediction Log'!$N642), "",ABS('Prediction Log'!$AB642))</f>
        <v/>
      </c>
      <c r="AD642" s="54" t="str">
        <f>IF(ISBLANK('Prediction Log'!$N642), "",IF('Prediction Log'!$E642&gt;0, 'Prediction Log'!$P642-'Prediction Log'!$E642, IF('Prediction Log'!$E642&lt;0, -'Prediction Log'!$P642+'Prediction Log'!$E642, "NA")))</f>
        <v/>
      </c>
      <c r="AE642" s="54" t="str">
        <f>IF(ISBLANK('Prediction Log'!$N642), "",ABS('Prediction Log'!$AD642))</f>
        <v/>
      </c>
    </row>
    <row r="643" spans="1:31" x14ac:dyDescent="0.45">
      <c r="A643" s="56" t="str">
        <f>IF(ISBLANK(Games!$B643), "",Games!A643)</f>
        <v/>
      </c>
      <c r="B643" s="56" t="str">
        <f>IF(ISBLANK(Games!$B643), "",Games!B643)</f>
        <v/>
      </c>
      <c r="C643" s="56" t="str">
        <f>IF(ISBLANK(Games!$B643), "",Games!C643)</f>
        <v/>
      </c>
      <c r="D643" s="57" t="str">
        <f>IF(ISBLANK(Games!$B643), "",Games!D643)</f>
        <v/>
      </c>
      <c r="E643" s="57" t="str">
        <f>IF(ISBLANK(Games!$B643), "",Games!E643)</f>
        <v/>
      </c>
      <c r="F643" s="45">
        <f>'Calc - Win Probability'!N643</f>
        <v>0</v>
      </c>
      <c r="G643" s="23" t="str">
        <f>Games!H643</f>
        <v/>
      </c>
      <c r="H643" s="46" t="str">
        <f>IF(ISBLANK(Games!B643), "", IF('Prediction Log'!$D643&lt;0, 'Prediction Log'!$B643, 'Prediction Log'!$C643))</f>
        <v/>
      </c>
      <c r="I643" s="47" t="str">
        <f>IF(ISBLANK(Games!$B643), "",Games!F643)</f>
        <v/>
      </c>
      <c r="J643" s="47" t="str">
        <f>IF('Prediction Log'!$F643&gt;0.5, 'Prediction Log'!$B643, IF('Prediction Log'!$F643&lt;0.5, 'Prediction Log'!$C643, "PICK"))</f>
        <v/>
      </c>
      <c r="K643" s="48" t="str">
        <f>IF(ISBLANK(Games!B643), "",IF('Prediction Log'!$J643='Prediction Log'!$B643, 'Prediction Log'!$F643, 1-'Prediction Log'!$F643))</f>
        <v/>
      </c>
      <c r="L643" s="49" t="str">
        <f>IF(ISBLANK(Games!$B643), "",Games!I643)</f>
        <v/>
      </c>
      <c r="M643" s="60" t="str">
        <f>IF(ISBLANK(Table3[[#This Row],[Home Final]]), "",IF(Table3[[#This Row],[Home Final]]&gt;Table3[[#This Row],[Away Final]],Table3[[#This Row],[Home]],Table3[[#This Row],[Away]]))</f>
        <v/>
      </c>
      <c r="N643" s="50"/>
      <c r="O643" s="50"/>
      <c r="P643" s="21" t="str">
        <f>IF(ISBLANK('Prediction Log'!$N643), "",'Prediction Log'!$O643-'Prediction Log'!$N643)</f>
        <v/>
      </c>
      <c r="Q643" s="51" t="str">
        <f>IF(ISBLANK('Prediction Log'!$N643), "",IF('Prediction Log'!$M643&lt;&gt;'Prediction Log'!$H643, "Y", IF(AND('Prediction Log'!$M643='Prediction Log'!$H643, ABS((-1*'Prediction Log'!$P643))&gt;ABS('Prediction Log'!$D643)), "Y", IF('Prediction Log'!$D643='Prediction Log'!$P643, "PUSH", "N"))))</f>
        <v/>
      </c>
      <c r="R643" s="52" t="str">
        <f>IF(ISBLANK('Prediction Log'!$N643), "",IF('Prediction Log'!$P643&lt;'Prediction Log'!$D643, "Y", IF('Prediction Log'!$P643='Prediction Log'!$D643, "PUSH", "N")))</f>
        <v/>
      </c>
      <c r="S643" s="52" t="str">
        <f>IF(ISBLANK('Prediction Log'!$N643), "",IF('Prediction Log'!$P643&lt;'Prediction Log'!$E643, "Y", IF('Prediction Log'!$P643='Prediction Log'!$E643, "PUSH", "N")))</f>
        <v/>
      </c>
      <c r="T643" s="53" t="str">
        <f>IF(ISBLANK('Prediction Log'!$N643),"",IF('Prediction Log'!$M643='Prediction Log'!$H643, "Y", "N"))</f>
        <v/>
      </c>
      <c r="U643" s="53" t="str">
        <f>Table3[[#This Row],[Home Team Covered Market]]</f>
        <v/>
      </c>
      <c r="V643" s="53" t="str">
        <f>IF(ISBLANK('Prediction Log'!$N643), "",IF(AND('Prediction Log'!$T643="Y", 'Prediction Log'!$U643="Y"), "Y", "N"))</f>
        <v/>
      </c>
      <c r="W643" s="54" t="str">
        <f>IF(ISBLANK('Prediction Log'!$N643),"",IF('Prediction Log'!$M643='Prediction Log'!$I643, "Y", "N"))</f>
        <v/>
      </c>
      <c r="X643" s="54" t="str">
        <f>IF(ISBLANK('Prediction Log'!$N643), "", IF(Table3[[#This Row],[Home Team Covered Market]]=Games!H643, "Y", "N"))</f>
        <v/>
      </c>
      <c r="Y643" s="55" t="str">
        <f>IF(ISBLANK('Prediction Log'!$N643), "",IF('Prediction Log'!$J643='Prediction Log'!$M643, "Y", "N"))</f>
        <v/>
      </c>
      <c r="Z643" s="54" t="str">
        <f>IF(ISBLANK('Prediction Log'!$N643), "",IF('Prediction Log'!$I643&lt;&gt;'Prediction Log'!$M643, "N",IF(AND('Prediction Log'!$E643&gt;0, 'Prediction Log'!$P643&gt;'Prediction Log'!$E643, 'Prediction Log'!$I643='Prediction Log'!$C643), "Y", IF(AND('Prediction Log'!$E643&lt;0, 'Prediction Log'!$P643&lt;'Prediction Log'!$E643,'Prediction Log'!$I643='Prediction Log'!$B643 ), "Y", IF('Prediction Log'!$P643='Prediction Log'!$E643, "PUSH", "N")))))</f>
        <v/>
      </c>
      <c r="AA643" s="54" t="str">
        <f>IF(ISBLANK('Prediction Log'!$N643), "",IF(AND('Prediction Log'!$W643="Y", 'Prediction Log'!$X643="Y"), "Y", "N"))</f>
        <v/>
      </c>
      <c r="AB643" s="53" t="str">
        <f>IF(ISBLANK('Prediction Log'!$N643), "",IF('Prediction Log'!$D643&gt;0, 'Prediction Log'!$P643-'Prediction Log'!$D643, IF('Prediction Log'!$D643&lt;0, -'Prediction Log'!$P643+'Prediction Log'!$D643, "NA")))</f>
        <v/>
      </c>
      <c r="AC643" s="53" t="str">
        <f>IF(ISBLANK('Prediction Log'!$N643), "",ABS('Prediction Log'!$AB643))</f>
        <v/>
      </c>
      <c r="AD643" s="54" t="str">
        <f>IF(ISBLANK('Prediction Log'!$N643), "",IF('Prediction Log'!$E643&gt;0, 'Prediction Log'!$P643-'Prediction Log'!$E643, IF('Prediction Log'!$E643&lt;0, -'Prediction Log'!$P643+'Prediction Log'!$E643, "NA")))</f>
        <v/>
      </c>
      <c r="AE643" s="54" t="str">
        <f>IF(ISBLANK('Prediction Log'!$N643), "",ABS('Prediction Log'!$AD643))</f>
        <v/>
      </c>
    </row>
    <row r="644" spans="1:31" x14ac:dyDescent="0.45">
      <c r="A644" s="43" t="str">
        <f>IF(ISBLANK(Games!$B644), "",Games!A644)</f>
        <v/>
      </c>
      <c r="B644" s="43" t="str">
        <f>IF(ISBLANK(Games!$B644), "",Games!B644)</f>
        <v/>
      </c>
      <c r="C644" s="43" t="str">
        <f>IF(ISBLANK(Games!$B644), "",Games!C644)</f>
        <v/>
      </c>
      <c r="D644" s="44" t="str">
        <f>IF(ISBLANK(Games!$B644), "",Games!D644)</f>
        <v/>
      </c>
      <c r="E644" s="44" t="str">
        <f>IF(ISBLANK(Games!$B644), "",Games!E644)</f>
        <v/>
      </c>
      <c r="F644" s="45">
        <f>'Calc - Win Probability'!N644</f>
        <v>0</v>
      </c>
      <c r="G644" s="23" t="str">
        <f>Games!H644</f>
        <v/>
      </c>
      <c r="H644" s="46" t="str">
        <f>IF(ISBLANK(Games!B644), "", IF('Prediction Log'!$D644&lt;0, 'Prediction Log'!$B644, 'Prediction Log'!$C644))</f>
        <v/>
      </c>
      <c r="I644" s="47" t="str">
        <f>IF(ISBLANK(Games!$B644), "",Games!F644)</f>
        <v/>
      </c>
      <c r="J644" s="47" t="str">
        <f>IF('Prediction Log'!$F644&gt;0.5, 'Prediction Log'!$B644, IF('Prediction Log'!$F644&lt;0.5, 'Prediction Log'!$C644, "PICK"))</f>
        <v/>
      </c>
      <c r="K644" s="48" t="str">
        <f>IF(ISBLANK(Games!B644), "",IF('Prediction Log'!$J644='Prediction Log'!$B644, 'Prediction Log'!$F644, 1-'Prediction Log'!$F644))</f>
        <v/>
      </c>
      <c r="L644" s="49" t="str">
        <f>IF(ISBLANK(Games!$B644), "",Games!I644)</f>
        <v/>
      </c>
      <c r="M644" s="60" t="str">
        <f>IF(ISBLANK(Table3[[#This Row],[Home Final]]), "",IF(Table3[[#This Row],[Home Final]]&gt;Table3[[#This Row],[Away Final]],Table3[[#This Row],[Home]],Table3[[#This Row],[Away]]))</f>
        <v/>
      </c>
      <c r="N644" s="50"/>
      <c r="O644" s="50"/>
      <c r="P644" s="21" t="str">
        <f>IF(ISBLANK('Prediction Log'!$N644), "",'Prediction Log'!$O644-'Prediction Log'!$N644)</f>
        <v/>
      </c>
      <c r="Q644" s="51" t="str">
        <f>IF(ISBLANK('Prediction Log'!$N644), "",IF('Prediction Log'!$M644&lt;&gt;'Prediction Log'!$H644, "Y", IF(AND('Prediction Log'!$M644='Prediction Log'!$H644, ABS((-1*'Prediction Log'!$P644))&gt;ABS('Prediction Log'!$D644)), "Y", IF('Prediction Log'!$D644='Prediction Log'!$P644, "PUSH", "N"))))</f>
        <v/>
      </c>
      <c r="R644" s="52" t="str">
        <f>IF(ISBLANK('Prediction Log'!$N644), "",IF('Prediction Log'!$P644&lt;'Prediction Log'!$D644, "Y", IF('Prediction Log'!$P644='Prediction Log'!$D644, "PUSH", "N")))</f>
        <v/>
      </c>
      <c r="S644" s="52" t="str">
        <f>IF(ISBLANK('Prediction Log'!$N644), "",IF('Prediction Log'!$P644&lt;'Prediction Log'!$E644, "Y", IF('Prediction Log'!$P644='Prediction Log'!$E644, "PUSH", "N")))</f>
        <v/>
      </c>
      <c r="T644" s="53" t="str">
        <f>IF(ISBLANK('Prediction Log'!$N644),"",IF('Prediction Log'!$M644='Prediction Log'!$H644, "Y", "N"))</f>
        <v/>
      </c>
      <c r="U644" s="53" t="str">
        <f>Table3[[#This Row],[Home Team Covered Market]]</f>
        <v/>
      </c>
      <c r="V644" s="53" t="str">
        <f>IF(ISBLANK('Prediction Log'!$N644), "",IF(AND('Prediction Log'!$T644="Y", 'Prediction Log'!$U644="Y"), "Y", "N"))</f>
        <v/>
      </c>
      <c r="W644" s="54" t="str">
        <f>IF(ISBLANK('Prediction Log'!$N644),"",IF('Prediction Log'!$M644='Prediction Log'!$I644, "Y", "N"))</f>
        <v/>
      </c>
      <c r="X644" s="54" t="str">
        <f>IF(ISBLANK('Prediction Log'!$N644), "", IF(Table3[[#This Row],[Home Team Covered Market]]=Games!H644, "Y", "N"))</f>
        <v/>
      </c>
      <c r="Y644" s="55" t="str">
        <f>IF(ISBLANK('Prediction Log'!$N644), "",IF('Prediction Log'!$J644='Prediction Log'!$M644, "Y", "N"))</f>
        <v/>
      </c>
      <c r="Z644" s="54" t="str">
        <f>IF(ISBLANK('Prediction Log'!$N644), "",IF('Prediction Log'!$I644&lt;&gt;'Prediction Log'!$M644, "N",IF(AND('Prediction Log'!$E644&gt;0, 'Prediction Log'!$P644&gt;'Prediction Log'!$E644, 'Prediction Log'!$I644='Prediction Log'!$C644), "Y", IF(AND('Prediction Log'!$E644&lt;0, 'Prediction Log'!$P644&lt;'Prediction Log'!$E644,'Prediction Log'!$I644='Prediction Log'!$B644 ), "Y", IF('Prediction Log'!$P644='Prediction Log'!$E644, "PUSH", "N")))))</f>
        <v/>
      </c>
      <c r="AA644" s="54" t="str">
        <f>IF(ISBLANK('Prediction Log'!$N644), "",IF(AND('Prediction Log'!$W644="Y", 'Prediction Log'!$X644="Y"), "Y", "N"))</f>
        <v/>
      </c>
      <c r="AB644" s="53" t="str">
        <f>IF(ISBLANK('Prediction Log'!$N644), "",IF('Prediction Log'!$D644&gt;0, 'Prediction Log'!$P644-'Prediction Log'!$D644, IF('Prediction Log'!$D644&lt;0, -'Prediction Log'!$P644+'Prediction Log'!$D644, "NA")))</f>
        <v/>
      </c>
      <c r="AC644" s="53" t="str">
        <f>IF(ISBLANK('Prediction Log'!$N644), "",ABS('Prediction Log'!$AB644))</f>
        <v/>
      </c>
      <c r="AD644" s="54" t="str">
        <f>IF(ISBLANK('Prediction Log'!$N644), "",IF('Prediction Log'!$E644&gt;0, 'Prediction Log'!$P644-'Prediction Log'!$E644, IF('Prediction Log'!$E644&lt;0, -'Prediction Log'!$P644+'Prediction Log'!$E644, "NA")))</f>
        <v/>
      </c>
      <c r="AE644" s="54" t="str">
        <f>IF(ISBLANK('Prediction Log'!$N644), "",ABS('Prediction Log'!$AD644))</f>
        <v/>
      </c>
    </row>
    <row r="645" spans="1:31" x14ac:dyDescent="0.45">
      <c r="A645" s="56" t="str">
        <f>IF(ISBLANK(Games!$B645), "",Games!A645)</f>
        <v/>
      </c>
      <c r="B645" s="56" t="str">
        <f>IF(ISBLANK(Games!$B645), "",Games!B645)</f>
        <v/>
      </c>
      <c r="C645" s="56" t="str">
        <f>IF(ISBLANK(Games!$B645), "",Games!C645)</f>
        <v/>
      </c>
      <c r="D645" s="57" t="str">
        <f>IF(ISBLANK(Games!$B645), "",Games!D645)</f>
        <v/>
      </c>
      <c r="E645" s="57" t="str">
        <f>IF(ISBLANK(Games!$B645), "",Games!E645)</f>
        <v/>
      </c>
      <c r="F645" s="45">
        <f>'Calc - Win Probability'!N645</f>
        <v>0</v>
      </c>
      <c r="G645" s="23" t="str">
        <f>Games!H645</f>
        <v/>
      </c>
      <c r="H645" s="46" t="str">
        <f>IF(ISBLANK(Games!B645), "", IF('Prediction Log'!$D645&lt;0, 'Prediction Log'!$B645, 'Prediction Log'!$C645))</f>
        <v/>
      </c>
      <c r="I645" s="47" t="str">
        <f>IF(ISBLANK(Games!$B645), "",Games!F645)</f>
        <v/>
      </c>
      <c r="J645" s="47" t="str">
        <f>IF('Prediction Log'!$F645&gt;0.5, 'Prediction Log'!$B645, IF('Prediction Log'!$F645&lt;0.5, 'Prediction Log'!$C645, "PICK"))</f>
        <v/>
      </c>
      <c r="K645" s="48" t="str">
        <f>IF(ISBLANK(Games!B645), "",IF('Prediction Log'!$J645='Prediction Log'!$B645, 'Prediction Log'!$F645, 1-'Prediction Log'!$F645))</f>
        <v/>
      </c>
      <c r="L645" s="49" t="str">
        <f>IF(ISBLANK(Games!$B645), "",Games!I645)</f>
        <v/>
      </c>
      <c r="M645" s="60" t="str">
        <f>IF(ISBLANK(Table3[[#This Row],[Home Final]]), "",IF(Table3[[#This Row],[Home Final]]&gt;Table3[[#This Row],[Away Final]],Table3[[#This Row],[Home]],Table3[[#This Row],[Away]]))</f>
        <v/>
      </c>
      <c r="N645" s="50"/>
      <c r="O645" s="50"/>
      <c r="P645" s="21" t="str">
        <f>IF(ISBLANK('Prediction Log'!$N645), "",'Prediction Log'!$O645-'Prediction Log'!$N645)</f>
        <v/>
      </c>
      <c r="Q645" s="51" t="str">
        <f>IF(ISBLANK('Prediction Log'!$N645), "",IF('Prediction Log'!$M645&lt;&gt;'Prediction Log'!$H645, "Y", IF(AND('Prediction Log'!$M645='Prediction Log'!$H645, ABS((-1*'Prediction Log'!$P645))&gt;ABS('Prediction Log'!$D645)), "Y", IF('Prediction Log'!$D645='Prediction Log'!$P645, "PUSH", "N"))))</f>
        <v/>
      </c>
      <c r="R645" s="52" t="str">
        <f>IF(ISBLANK('Prediction Log'!$N645), "",IF('Prediction Log'!$P645&lt;'Prediction Log'!$D645, "Y", IF('Prediction Log'!$P645='Prediction Log'!$D645, "PUSH", "N")))</f>
        <v/>
      </c>
      <c r="S645" s="52" t="str">
        <f>IF(ISBLANK('Prediction Log'!$N645), "",IF('Prediction Log'!$P645&lt;'Prediction Log'!$E645, "Y", IF('Prediction Log'!$P645='Prediction Log'!$E645, "PUSH", "N")))</f>
        <v/>
      </c>
      <c r="T645" s="53" t="str">
        <f>IF(ISBLANK('Prediction Log'!$N645),"",IF('Prediction Log'!$M645='Prediction Log'!$H645, "Y", "N"))</f>
        <v/>
      </c>
      <c r="U645" s="53" t="str">
        <f>Table3[[#This Row],[Home Team Covered Market]]</f>
        <v/>
      </c>
      <c r="V645" s="53" t="str">
        <f>IF(ISBLANK('Prediction Log'!$N645), "",IF(AND('Prediction Log'!$T645="Y", 'Prediction Log'!$U645="Y"), "Y", "N"))</f>
        <v/>
      </c>
      <c r="W645" s="54" t="str">
        <f>IF(ISBLANK('Prediction Log'!$N645),"",IF('Prediction Log'!$M645='Prediction Log'!$I645, "Y", "N"))</f>
        <v/>
      </c>
      <c r="X645" s="54" t="str">
        <f>IF(ISBLANK('Prediction Log'!$N645), "", IF(Table3[[#This Row],[Home Team Covered Market]]=Games!H645, "Y", "N"))</f>
        <v/>
      </c>
      <c r="Y645" s="55" t="str">
        <f>IF(ISBLANK('Prediction Log'!$N645), "",IF('Prediction Log'!$J645='Prediction Log'!$M645, "Y", "N"))</f>
        <v/>
      </c>
      <c r="Z645" s="54" t="str">
        <f>IF(ISBLANK('Prediction Log'!$N645), "",IF('Prediction Log'!$I645&lt;&gt;'Prediction Log'!$M645, "N",IF(AND('Prediction Log'!$E645&gt;0, 'Prediction Log'!$P645&gt;'Prediction Log'!$E645, 'Prediction Log'!$I645='Prediction Log'!$C645), "Y", IF(AND('Prediction Log'!$E645&lt;0, 'Prediction Log'!$P645&lt;'Prediction Log'!$E645,'Prediction Log'!$I645='Prediction Log'!$B645 ), "Y", IF('Prediction Log'!$P645='Prediction Log'!$E645, "PUSH", "N")))))</f>
        <v/>
      </c>
      <c r="AA645" s="54" t="str">
        <f>IF(ISBLANK('Prediction Log'!$N645), "",IF(AND('Prediction Log'!$W645="Y", 'Prediction Log'!$X645="Y"), "Y", "N"))</f>
        <v/>
      </c>
      <c r="AB645" s="53" t="str">
        <f>IF(ISBLANK('Prediction Log'!$N645), "",IF('Prediction Log'!$D645&gt;0, 'Prediction Log'!$P645-'Prediction Log'!$D645, IF('Prediction Log'!$D645&lt;0, -'Prediction Log'!$P645+'Prediction Log'!$D645, "NA")))</f>
        <v/>
      </c>
      <c r="AC645" s="53" t="str">
        <f>IF(ISBLANK('Prediction Log'!$N645), "",ABS('Prediction Log'!$AB645))</f>
        <v/>
      </c>
      <c r="AD645" s="54" t="str">
        <f>IF(ISBLANK('Prediction Log'!$N645), "",IF('Prediction Log'!$E645&gt;0, 'Prediction Log'!$P645-'Prediction Log'!$E645, IF('Prediction Log'!$E645&lt;0, -'Prediction Log'!$P645+'Prediction Log'!$E645, "NA")))</f>
        <v/>
      </c>
      <c r="AE645" s="54" t="str">
        <f>IF(ISBLANK('Prediction Log'!$N645), "",ABS('Prediction Log'!$AD645))</f>
        <v/>
      </c>
    </row>
    <row r="646" spans="1:31" x14ac:dyDescent="0.45">
      <c r="A646" s="43" t="str">
        <f>IF(ISBLANK(Games!$B646), "",Games!A646)</f>
        <v/>
      </c>
      <c r="B646" s="43" t="str">
        <f>IF(ISBLANK(Games!$B646), "",Games!B646)</f>
        <v/>
      </c>
      <c r="C646" s="43" t="str">
        <f>IF(ISBLANK(Games!$B646), "",Games!C646)</f>
        <v/>
      </c>
      <c r="D646" s="44" t="str">
        <f>IF(ISBLANK(Games!$B646), "",Games!D646)</f>
        <v/>
      </c>
      <c r="E646" s="44" t="str">
        <f>IF(ISBLANK(Games!$B646), "",Games!E646)</f>
        <v/>
      </c>
      <c r="F646" s="45">
        <f>'Calc - Win Probability'!N646</f>
        <v>0</v>
      </c>
      <c r="G646" s="23" t="str">
        <f>Games!H646</f>
        <v/>
      </c>
      <c r="H646" s="46" t="str">
        <f>IF(ISBLANK(Games!B646), "", IF('Prediction Log'!$D646&lt;0, 'Prediction Log'!$B646, 'Prediction Log'!$C646))</f>
        <v/>
      </c>
      <c r="I646" s="47" t="str">
        <f>IF(ISBLANK(Games!$B646), "",Games!F646)</f>
        <v/>
      </c>
      <c r="J646" s="47" t="str">
        <f>IF('Prediction Log'!$F646&gt;0.5, 'Prediction Log'!$B646, IF('Prediction Log'!$F646&lt;0.5, 'Prediction Log'!$C646, "PICK"))</f>
        <v/>
      </c>
      <c r="K646" s="48" t="str">
        <f>IF(ISBLANK(Games!B646), "",IF('Prediction Log'!$J646='Prediction Log'!$B646, 'Prediction Log'!$F646, 1-'Prediction Log'!$F646))</f>
        <v/>
      </c>
      <c r="L646" s="49" t="str">
        <f>IF(ISBLANK(Games!$B646), "",Games!I646)</f>
        <v/>
      </c>
      <c r="M646" s="60" t="str">
        <f>IF(ISBLANK(Table3[[#This Row],[Home Final]]), "",IF(Table3[[#This Row],[Home Final]]&gt;Table3[[#This Row],[Away Final]],Table3[[#This Row],[Home]],Table3[[#This Row],[Away]]))</f>
        <v/>
      </c>
      <c r="N646" s="50"/>
      <c r="O646" s="50"/>
      <c r="P646" s="21" t="str">
        <f>IF(ISBLANK('Prediction Log'!$N646), "",'Prediction Log'!$O646-'Prediction Log'!$N646)</f>
        <v/>
      </c>
      <c r="Q646" s="51" t="str">
        <f>IF(ISBLANK('Prediction Log'!$N646), "",IF('Prediction Log'!$M646&lt;&gt;'Prediction Log'!$H646, "Y", IF(AND('Prediction Log'!$M646='Prediction Log'!$H646, ABS((-1*'Prediction Log'!$P646))&gt;ABS('Prediction Log'!$D646)), "Y", IF('Prediction Log'!$D646='Prediction Log'!$P646, "PUSH", "N"))))</f>
        <v/>
      </c>
      <c r="R646" s="52" t="str">
        <f>IF(ISBLANK('Prediction Log'!$N646), "",IF('Prediction Log'!$P646&lt;'Prediction Log'!$D646, "Y", IF('Prediction Log'!$P646='Prediction Log'!$D646, "PUSH", "N")))</f>
        <v/>
      </c>
      <c r="S646" s="52" t="str">
        <f>IF(ISBLANK('Prediction Log'!$N646), "",IF('Prediction Log'!$P646&lt;'Prediction Log'!$E646, "Y", IF('Prediction Log'!$P646='Prediction Log'!$E646, "PUSH", "N")))</f>
        <v/>
      </c>
      <c r="T646" s="53" t="str">
        <f>IF(ISBLANK('Prediction Log'!$N646),"",IF('Prediction Log'!$M646='Prediction Log'!$H646, "Y", "N"))</f>
        <v/>
      </c>
      <c r="U646" s="53" t="str">
        <f>Table3[[#This Row],[Home Team Covered Market]]</f>
        <v/>
      </c>
      <c r="V646" s="53" t="str">
        <f>IF(ISBLANK('Prediction Log'!$N646), "",IF(AND('Prediction Log'!$T646="Y", 'Prediction Log'!$U646="Y"), "Y", "N"))</f>
        <v/>
      </c>
      <c r="W646" s="54" t="str">
        <f>IF(ISBLANK('Prediction Log'!$N646),"",IF('Prediction Log'!$M646='Prediction Log'!$I646, "Y", "N"))</f>
        <v/>
      </c>
      <c r="X646" s="54" t="str">
        <f>IF(ISBLANK('Prediction Log'!$N646), "", IF(Table3[[#This Row],[Home Team Covered Market]]=Games!H646, "Y", "N"))</f>
        <v/>
      </c>
      <c r="Y646" s="55" t="str">
        <f>IF(ISBLANK('Prediction Log'!$N646), "",IF('Prediction Log'!$J646='Prediction Log'!$M646, "Y", "N"))</f>
        <v/>
      </c>
      <c r="Z646" s="54" t="str">
        <f>IF(ISBLANK('Prediction Log'!$N646), "",IF('Prediction Log'!$I646&lt;&gt;'Prediction Log'!$M646, "N",IF(AND('Prediction Log'!$E646&gt;0, 'Prediction Log'!$P646&gt;'Prediction Log'!$E646, 'Prediction Log'!$I646='Prediction Log'!$C646), "Y", IF(AND('Prediction Log'!$E646&lt;0, 'Prediction Log'!$P646&lt;'Prediction Log'!$E646,'Prediction Log'!$I646='Prediction Log'!$B646 ), "Y", IF('Prediction Log'!$P646='Prediction Log'!$E646, "PUSH", "N")))))</f>
        <v/>
      </c>
      <c r="AA646" s="54" t="str">
        <f>IF(ISBLANK('Prediction Log'!$N646), "",IF(AND('Prediction Log'!$W646="Y", 'Prediction Log'!$X646="Y"), "Y", "N"))</f>
        <v/>
      </c>
      <c r="AB646" s="53" t="str">
        <f>IF(ISBLANK('Prediction Log'!$N646), "",IF('Prediction Log'!$D646&gt;0, 'Prediction Log'!$P646-'Prediction Log'!$D646, IF('Prediction Log'!$D646&lt;0, -'Prediction Log'!$P646+'Prediction Log'!$D646, "NA")))</f>
        <v/>
      </c>
      <c r="AC646" s="53" t="str">
        <f>IF(ISBLANK('Prediction Log'!$N646), "",ABS('Prediction Log'!$AB646))</f>
        <v/>
      </c>
      <c r="AD646" s="54" t="str">
        <f>IF(ISBLANK('Prediction Log'!$N646), "",IF('Prediction Log'!$E646&gt;0, 'Prediction Log'!$P646-'Prediction Log'!$E646, IF('Prediction Log'!$E646&lt;0, -'Prediction Log'!$P646+'Prediction Log'!$E646, "NA")))</f>
        <v/>
      </c>
      <c r="AE646" s="54" t="str">
        <f>IF(ISBLANK('Prediction Log'!$N646), "",ABS('Prediction Log'!$AD646))</f>
        <v/>
      </c>
    </row>
    <row r="647" spans="1:31" x14ac:dyDescent="0.45">
      <c r="A647" s="56" t="str">
        <f>IF(ISBLANK(Games!$B647), "",Games!A647)</f>
        <v/>
      </c>
      <c r="B647" s="56" t="str">
        <f>IF(ISBLANK(Games!$B647), "",Games!B647)</f>
        <v/>
      </c>
      <c r="C647" s="56" t="str">
        <f>IF(ISBLANK(Games!$B647), "",Games!C647)</f>
        <v/>
      </c>
      <c r="D647" s="57" t="str">
        <f>IF(ISBLANK(Games!$B647), "",Games!D647)</f>
        <v/>
      </c>
      <c r="E647" s="57" t="str">
        <f>IF(ISBLANK(Games!$B647), "",Games!E647)</f>
        <v/>
      </c>
      <c r="F647" s="45">
        <f>'Calc - Win Probability'!N647</f>
        <v>0</v>
      </c>
      <c r="G647" s="23" t="str">
        <f>Games!H647</f>
        <v/>
      </c>
      <c r="H647" s="46" t="str">
        <f>IF(ISBLANK(Games!B647), "", IF('Prediction Log'!$D647&lt;0, 'Prediction Log'!$B647, 'Prediction Log'!$C647))</f>
        <v/>
      </c>
      <c r="I647" s="47" t="str">
        <f>IF(ISBLANK(Games!$B647), "",Games!F647)</f>
        <v/>
      </c>
      <c r="J647" s="47" t="str">
        <f>IF('Prediction Log'!$F647&gt;0.5, 'Prediction Log'!$B647, IF('Prediction Log'!$F647&lt;0.5, 'Prediction Log'!$C647, "PICK"))</f>
        <v/>
      </c>
      <c r="K647" s="48" t="str">
        <f>IF(ISBLANK(Games!B647), "",IF('Prediction Log'!$J647='Prediction Log'!$B647, 'Prediction Log'!$F647, 1-'Prediction Log'!$F647))</f>
        <v/>
      </c>
      <c r="L647" s="49" t="str">
        <f>IF(ISBLANK(Games!$B647), "",Games!I647)</f>
        <v/>
      </c>
      <c r="M647" s="60" t="str">
        <f>IF(ISBLANK(Table3[[#This Row],[Home Final]]), "",IF(Table3[[#This Row],[Home Final]]&gt;Table3[[#This Row],[Away Final]],Table3[[#This Row],[Home]],Table3[[#This Row],[Away]]))</f>
        <v/>
      </c>
      <c r="N647" s="50"/>
      <c r="O647" s="50"/>
      <c r="P647" s="21" t="str">
        <f>IF(ISBLANK('Prediction Log'!$N647), "",'Prediction Log'!$O647-'Prediction Log'!$N647)</f>
        <v/>
      </c>
      <c r="Q647" s="51" t="str">
        <f>IF(ISBLANK('Prediction Log'!$N647), "",IF('Prediction Log'!$M647&lt;&gt;'Prediction Log'!$H647, "Y", IF(AND('Prediction Log'!$M647='Prediction Log'!$H647, ABS((-1*'Prediction Log'!$P647))&gt;ABS('Prediction Log'!$D647)), "Y", IF('Prediction Log'!$D647='Prediction Log'!$P647, "PUSH", "N"))))</f>
        <v/>
      </c>
      <c r="R647" s="52" t="str">
        <f>IF(ISBLANK('Prediction Log'!$N647), "",IF('Prediction Log'!$P647&lt;'Prediction Log'!$D647, "Y", IF('Prediction Log'!$P647='Prediction Log'!$D647, "PUSH", "N")))</f>
        <v/>
      </c>
      <c r="S647" s="52" t="str">
        <f>IF(ISBLANK('Prediction Log'!$N647), "",IF('Prediction Log'!$P647&lt;'Prediction Log'!$E647, "Y", IF('Prediction Log'!$P647='Prediction Log'!$E647, "PUSH", "N")))</f>
        <v/>
      </c>
      <c r="T647" s="53" t="str">
        <f>IF(ISBLANK('Prediction Log'!$N647),"",IF('Prediction Log'!$M647='Prediction Log'!$H647, "Y", "N"))</f>
        <v/>
      </c>
      <c r="U647" s="53" t="str">
        <f>Table3[[#This Row],[Home Team Covered Market]]</f>
        <v/>
      </c>
      <c r="V647" s="53" t="str">
        <f>IF(ISBLANK('Prediction Log'!$N647), "",IF(AND('Prediction Log'!$T647="Y", 'Prediction Log'!$U647="Y"), "Y", "N"))</f>
        <v/>
      </c>
      <c r="W647" s="54" t="str">
        <f>IF(ISBLANK('Prediction Log'!$N647),"",IF('Prediction Log'!$M647='Prediction Log'!$I647, "Y", "N"))</f>
        <v/>
      </c>
      <c r="X647" s="54" t="str">
        <f>IF(ISBLANK('Prediction Log'!$N647), "", IF(Table3[[#This Row],[Home Team Covered Market]]=Games!H647, "Y", "N"))</f>
        <v/>
      </c>
      <c r="Y647" s="55" t="str">
        <f>IF(ISBLANK('Prediction Log'!$N647), "",IF('Prediction Log'!$J647='Prediction Log'!$M647, "Y", "N"))</f>
        <v/>
      </c>
      <c r="Z647" s="54" t="str">
        <f>IF(ISBLANK('Prediction Log'!$N647), "",IF('Prediction Log'!$I647&lt;&gt;'Prediction Log'!$M647, "N",IF(AND('Prediction Log'!$E647&gt;0, 'Prediction Log'!$P647&gt;'Prediction Log'!$E647, 'Prediction Log'!$I647='Prediction Log'!$C647), "Y", IF(AND('Prediction Log'!$E647&lt;0, 'Prediction Log'!$P647&lt;'Prediction Log'!$E647,'Prediction Log'!$I647='Prediction Log'!$B647 ), "Y", IF('Prediction Log'!$P647='Prediction Log'!$E647, "PUSH", "N")))))</f>
        <v/>
      </c>
      <c r="AA647" s="54" t="str">
        <f>IF(ISBLANK('Prediction Log'!$N647), "",IF(AND('Prediction Log'!$W647="Y", 'Prediction Log'!$X647="Y"), "Y", "N"))</f>
        <v/>
      </c>
      <c r="AB647" s="53" t="str">
        <f>IF(ISBLANK('Prediction Log'!$N647), "",IF('Prediction Log'!$D647&gt;0, 'Prediction Log'!$P647-'Prediction Log'!$D647, IF('Prediction Log'!$D647&lt;0, -'Prediction Log'!$P647+'Prediction Log'!$D647, "NA")))</f>
        <v/>
      </c>
      <c r="AC647" s="53" t="str">
        <f>IF(ISBLANK('Prediction Log'!$N647), "",ABS('Prediction Log'!$AB647))</f>
        <v/>
      </c>
      <c r="AD647" s="54" t="str">
        <f>IF(ISBLANK('Prediction Log'!$N647), "",IF('Prediction Log'!$E647&gt;0, 'Prediction Log'!$P647-'Prediction Log'!$E647, IF('Prediction Log'!$E647&lt;0, -'Prediction Log'!$P647+'Prediction Log'!$E647, "NA")))</f>
        <v/>
      </c>
      <c r="AE647" s="54" t="str">
        <f>IF(ISBLANK('Prediction Log'!$N647), "",ABS('Prediction Log'!$AD647))</f>
        <v/>
      </c>
    </row>
    <row r="648" spans="1:31" x14ac:dyDescent="0.45">
      <c r="A648" s="43" t="str">
        <f>IF(ISBLANK(Games!$B648), "",Games!A648)</f>
        <v/>
      </c>
      <c r="B648" s="43" t="str">
        <f>IF(ISBLANK(Games!$B648), "",Games!B648)</f>
        <v/>
      </c>
      <c r="C648" s="43" t="str">
        <f>IF(ISBLANK(Games!$B648), "",Games!C648)</f>
        <v/>
      </c>
      <c r="D648" s="44" t="str">
        <f>IF(ISBLANK(Games!$B648), "",Games!D648)</f>
        <v/>
      </c>
      <c r="E648" s="44" t="str">
        <f>IF(ISBLANK(Games!$B648), "",Games!E648)</f>
        <v/>
      </c>
      <c r="F648" s="45">
        <f>'Calc - Win Probability'!N648</f>
        <v>0</v>
      </c>
      <c r="G648" s="23" t="str">
        <f>Games!H648</f>
        <v/>
      </c>
      <c r="H648" s="46" t="str">
        <f>IF(ISBLANK(Games!B648), "", IF('Prediction Log'!$D648&lt;0, 'Prediction Log'!$B648, 'Prediction Log'!$C648))</f>
        <v/>
      </c>
      <c r="I648" s="47" t="str">
        <f>IF(ISBLANK(Games!$B648), "",Games!F648)</f>
        <v/>
      </c>
      <c r="J648" s="47" t="str">
        <f>IF('Prediction Log'!$F648&gt;0.5, 'Prediction Log'!$B648, IF('Prediction Log'!$F648&lt;0.5, 'Prediction Log'!$C648, "PICK"))</f>
        <v/>
      </c>
      <c r="K648" s="48" t="str">
        <f>IF(ISBLANK(Games!B648), "",IF('Prediction Log'!$J648='Prediction Log'!$B648, 'Prediction Log'!$F648, 1-'Prediction Log'!$F648))</f>
        <v/>
      </c>
      <c r="L648" s="49" t="str">
        <f>IF(ISBLANK(Games!$B648), "",Games!I648)</f>
        <v/>
      </c>
      <c r="M648" s="60" t="str">
        <f>IF(ISBLANK(Table3[[#This Row],[Home Final]]), "",IF(Table3[[#This Row],[Home Final]]&gt;Table3[[#This Row],[Away Final]],Table3[[#This Row],[Home]],Table3[[#This Row],[Away]]))</f>
        <v/>
      </c>
      <c r="N648" s="50"/>
      <c r="O648" s="50"/>
      <c r="P648" s="21" t="str">
        <f>IF(ISBLANK('Prediction Log'!$N648), "",'Prediction Log'!$O648-'Prediction Log'!$N648)</f>
        <v/>
      </c>
      <c r="Q648" s="51" t="str">
        <f>IF(ISBLANK('Prediction Log'!$N648), "",IF('Prediction Log'!$M648&lt;&gt;'Prediction Log'!$H648, "Y", IF(AND('Prediction Log'!$M648='Prediction Log'!$H648, ABS((-1*'Prediction Log'!$P648))&gt;ABS('Prediction Log'!$D648)), "Y", IF('Prediction Log'!$D648='Prediction Log'!$P648, "PUSH", "N"))))</f>
        <v/>
      </c>
      <c r="R648" s="52" t="str">
        <f>IF(ISBLANK('Prediction Log'!$N648), "",IF('Prediction Log'!$P648&lt;'Prediction Log'!$D648, "Y", IF('Prediction Log'!$P648='Prediction Log'!$D648, "PUSH", "N")))</f>
        <v/>
      </c>
      <c r="S648" s="52" t="str">
        <f>IF(ISBLANK('Prediction Log'!$N648), "",IF('Prediction Log'!$P648&lt;'Prediction Log'!$E648, "Y", IF('Prediction Log'!$P648='Prediction Log'!$E648, "PUSH", "N")))</f>
        <v/>
      </c>
      <c r="T648" s="53" t="str">
        <f>IF(ISBLANK('Prediction Log'!$N648),"",IF('Prediction Log'!$M648='Prediction Log'!$H648, "Y", "N"))</f>
        <v/>
      </c>
      <c r="U648" s="53" t="str">
        <f>Table3[[#This Row],[Home Team Covered Market]]</f>
        <v/>
      </c>
      <c r="V648" s="53" t="str">
        <f>IF(ISBLANK('Prediction Log'!$N648), "",IF(AND('Prediction Log'!$T648="Y", 'Prediction Log'!$U648="Y"), "Y", "N"))</f>
        <v/>
      </c>
      <c r="W648" s="54" t="str">
        <f>IF(ISBLANK('Prediction Log'!$N648),"",IF('Prediction Log'!$M648='Prediction Log'!$I648, "Y", "N"))</f>
        <v/>
      </c>
      <c r="X648" s="54" t="str">
        <f>IF(ISBLANK('Prediction Log'!$N648), "", IF(Table3[[#This Row],[Home Team Covered Market]]=Games!H648, "Y", "N"))</f>
        <v/>
      </c>
      <c r="Y648" s="55" t="str">
        <f>IF(ISBLANK('Prediction Log'!$N648), "",IF('Prediction Log'!$J648='Prediction Log'!$M648, "Y", "N"))</f>
        <v/>
      </c>
      <c r="Z648" s="54" t="str">
        <f>IF(ISBLANK('Prediction Log'!$N648), "",IF('Prediction Log'!$I648&lt;&gt;'Prediction Log'!$M648, "N",IF(AND('Prediction Log'!$E648&gt;0, 'Prediction Log'!$P648&gt;'Prediction Log'!$E648, 'Prediction Log'!$I648='Prediction Log'!$C648), "Y", IF(AND('Prediction Log'!$E648&lt;0, 'Prediction Log'!$P648&lt;'Prediction Log'!$E648,'Prediction Log'!$I648='Prediction Log'!$B648 ), "Y", IF('Prediction Log'!$P648='Prediction Log'!$E648, "PUSH", "N")))))</f>
        <v/>
      </c>
      <c r="AA648" s="54" t="str">
        <f>IF(ISBLANK('Prediction Log'!$N648), "",IF(AND('Prediction Log'!$W648="Y", 'Prediction Log'!$X648="Y"), "Y", "N"))</f>
        <v/>
      </c>
      <c r="AB648" s="53" t="str">
        <f>IF(ISBLANK('Prediction Log'!$N648), "",IF('Prediction Log'!$D648&gt;0, 'Prediction Log'!$P648-'Prediction Log'!$D648, IF('Prediction Log'!$D648&lt;0, -'Prediction Log'!$P648+'Prediction Log'!$D648, "NA")))</f>
        <v/>
      </c>
      <c r="AC648" s="53" t="str">
        <f>IF(ISBLANK('Prediction Log'!$N648), "",ABS('Prediction Log'!$AB648))</f>
        <v/>
      </c>
      <c r="AD648" s="54" t="str">
        <f>IF(ISBLANK('Prediction Log'!$N648), "",IF('Prediction Log'!$E648&gt;0, 'Prediction Log'!$P648-'Prediction Log'!$E648, IF('Prediction Log'!$E648&lt;0, -'Prediction Log'!$P648+'Prediction Log'!$E648, "NA")))</f>
        <v/>
      </c>
      <c r="AE648" s="54" t="str">
        <f>IF(ISBLANK('Prediction Log'!$N648), "",ABS('Prediction Log'!$AD648))</f>
        <v/>
      </c>
    </row>
    <row r="649" spans="1:31" x14ac:dyDescent="0.45">
      <c r="A649" s="56" t="str">
        <f>IF(ISBLANK(Games!$B649), "",Games!A649)</f>
        <v/>
      </c>
      <c r="B649" s="56" t="str">
        <f>IF(ISBLANK(Games!$B649), "",Games!B649)</f>
        <v/>
      </c>
      <c r="C649" s="56" t="str">
        <f>IF(ISBLANK(Games!$B649), "",Games!C649)</f>
        <v/>
      </c>
      <c r="D649" s="57" t="str">
        <f>IF(ISBLANK(Games!$B649), "",Games!D649)</f>
        <v/>
      </c>
      <c r="E649" s="57" t="str">
        <f>IF(ISBLANK(Games!$B649), "",Games!E649)</f>
        <v/>
      </c>
      <c r="F649" s="45">
        <f>'Calc - Win Probability'!N649</f>
        <v>0</v>
      </c>
      <c r="G649" s="23" t="str">
        <f>Games!H649</f>
        <v/>
      </c>
      <c r="H649" s="46" t="str">
        <f>IF(ISBLANK(Games!B649), "", IF('Prediction Log'!$D649&lt;0, 'Prediction Log'!$B649, 'Prediction Log'!$C649))</f>
        <v/>
      </c>
      <c r="I649" s="47" t="str">
        <f>IF(ISBLANK(Games!$B649), "",Games!F649)</f>
        <v/>
      </c>
      <c r="J649" s="47" t="str">
        <f>IF('Prediction Log'!$F649&gt;0.5, 'Prediction Log'!$B649, IF('Prediction Log'!$F649&lt;0.5, 'Prediction Log'!$C649, "PICK"))</f>
        <v/>
      </c>
      <c r="K649" s="48" t="str">
        <f>IF(ISBLANK(Games!B649), "",IF('Prediction Log'!$J649='Prediction Log'!$B649, 'Prediction Log'!$F649, 1-'Prediction Log'!$F649))</f>
        <v/>
      </c>
      <c r="L649" s="49" t="str">
        <f>IF(ISBLANK(Games!$B649), "",Games!I649)</f>
        <v/>
      </c>
      <c r="M649" s="60" t="str">
        <f>IF(ISBLANK(Table3[[#This Row],[Home Final]]), "",IF(Table3[[#This Row],[Home Final]]&gt;Table3[[#This Row],[Away Final]],Table3[[#This Row],[Home]],Table3[[#This Row],[Away]]))</f>
        <v/>
      </c>
      <c r="N649" s="50"/>
      <c r="O649" s="50"/>
      <c r="P649" s="21" t="str">
        <f>IF(ISBLANK('Prediction Log'!$N649), "",'Prediction Log'!$O649-'Prediction Log'!$N649)</f>
        <v/>
      </c>
      <c r="Q649" s="51" t="str">
        <f>IF(ISBLANK('Prediction Log'!$N649), "",IF('Prediction Log'!$M649&lt;&gt;'Prediction Log'!$H649, "Y", IF(AND('Prediction Log'!$M649='Prediction Log'!$H649, ABS((-1*'Prediction Log'!$P649))&gt;ABS('Prediction Log'!$D649)), "Y", IF('Prediction Log'!$D649='Prediction Log'!$P649, "PUSH", "N"))))</f>
        <v/>
      </c>
      <c r="R649" s="52" t="str">
        <f>IF(ISBLANK('Prediction Log'!$N649), "",IF('Prediction Log'!$P649&lt;'Prediction Log'!$D649, "Y", IF('Prediction Log'!$P649='Prediction Log'!$D649, "PUSH", "N")))</f>
        <v/>
      </c>
      <c r="S649" s="52" t="str">
        <f>IF(ISBLANK('Prediction Log'!$N649), "",IF('Prediction Log'!$P649&lt;'Prediction Log'!$E649, "Y", IF('Prediction Log'!$P649='Prediction Log'!$E649, "PUSH", "N")))</f>
        <v/>
      </c>
      <c r="T649" s="53" t="str">
        <f>IF(ISBLANK('Prediction Log'!$N649),"",IF('Prediction Log'!$M649='Prediction Log'!$H649, "Y", "N"))</f>
        <v/>
      </c>
      <c r="U649" s="53" t="str">
        <f>Table3[[#This Row],[Home Team Covered Market]]</f>
        <v/>
      </c>
      <c r="V649" s="53" t="str">
        <f>IF(ISBLANK('Prediction Log'!$N649), "",IF(AND('Prediction Log'!$T649="Y", 'Prediction Log'!$U649="Y"), "Y", "N"))</f>
        <v/>
      </c>
      <c r="W649" s="54" t="str">
        <f>IF(ISBLANK('Prediction Log'!$N649),"",IF('Prediction Log'!$M649='Prediction Log'!$I649, "Y", "N"))</f>
        <v/>
      </c>
      <c r="X649" s="54" t="str">
        <f>IF(ISBLANK('Prediction Log'!$N649), "", IF(Table3[[#This Row],[Home Team Covered Market]]=Games!H649, "Y", "N"))</f>
        <v/>
      </c>
      <c r="Y649" s="55" t="str">
        <f>IF(ISBLANK('Prediction Log'!$N649), "",IF('Prediction Log'!$J649='Prediction Log'!$M649, "Y", "N"))</f>
        <v/>
      </c>
      <c r="Z649" s="54" t="str">
        <f>IF(ISBLANK('Prediction Log'!$N649), "",IF('Prediction Log'!$I649&lt;&gt;'Prediction Log'!$M649, "N",IF(AND('Prediction Log'!$E649&gt;0, 'Prediction Log'!$P649&gt;'Prediction Log'!$E649, 'Prediction Log'!$I649='Prediction Log'!$C649), "Y", IF(AND('Prediction Log'!$E649&lt;0, 'Prediction Log'!$P649&lt;'Prediction Log'!$E649,'Prediction Log'!$I649='Prediction Log'!$B649 ), "Y", IF('Prediction Log'!$P649='Prediction Log'!$E649, "PUSH", "N")))))</f>
        <v/>
      </c>
      <c r="AA649" s="54" t="str">
        <f>IF(ISBLANK('Prediction Log'!$N649), "",IF(AND('Prediction Log'!$W649="Y", 'Prediction Log'!$X649="Y"), "Y", "N"))</f>
        <v/>
      </c>
      <c r="AB649" s="53" t="str">
        <f>IF(ISBLANK('Prediction Log'!$N649), "",IF('Prediction Log'!$D649&gt;0, 'Prediction Log'!$P649-'Prediction Log'!$D649, IF('Prediction Log'!$D649&lt;0, -'Prediction Log'!$P649+'Prediction Log'!$D649, "NA")))</f>
        <v/>
      </c>
      <c r="AC649" s="53" t="str">
        <f>IF(ISBLANK('Prediction Log'!$N649), "",ABS('Prediction Log'!$AB649))</f>
        <v/>
      </c>
      <c r="AD649" s="54" t="str">
        <f>IF(ISBLANK('Prediction Log'!$N649), "",IF('Prediction Log'!$E649&gt;0, 'Prediction Log'!$P649-'Prediction Log'!$E649, IF('Prediction Log'!$E649&lt;0, -'Prediction Log'!$P649+'Prediction Log'!$E649, "NA")))</f>
        <v/>
      </c>
      <c r="AE649" s="54" t="str">
        <f>IF(ISBLANK('Prediction Log'!$N649), "",ABS('Prediction Log'!$AD649))</f>
        <v/>
      </c>
    </row>
    <row r="650" spans="1:31" x14ac:dyDescent="0.45">
      <c r="A650" s="43" t="str">
        <f>IF(ISBLANK(Games!$B650), "",Games!A650)</f>
        <v/>
      </c>
      <c r="B650" s="43" t="str">
        <f>IF(ISBLANK(Games!$B650), "",Games!B650)</f>
        <v/>
      </c>
      <c r="C650" s="43" t="str">
        <f>IF(ISBLANK(Games!$B650), "",Games!C650)</f>
        <v/>
      </c>
      <c r="D650" s="44" t="str">
        <f>IF(ISBLANK(Games!$B650), "",Games!D650)</f>
        <v/>
      </c>
      <c r="E650" s="44" t="str">
        <f>IF(ISBLANK(Games!$B650), "",Games!E650)</f>
        <v/>
      </c>
      <c r="F650" s="45">
        <f>'Calc - Win Probability'!N650</f>
        <v>0</v>
      </c>
      <c r="G650" s="23" t="str">
        <f>Games!H650</f>
        <v/>
      </c>
      <c r="H650" s="46" t="str">
        <f>IF(ISBLANK(Games!B650), "", IF('Prediction Log'!$D650&lt;0, 'Prediction Log'!$B650, 'Prediction Log'!$C650))</f>
        <v/>
      </c>
      <c r="I650" s="47" t="str">
        <f>IF(ISBLANK(Games!$B650), "",Games!F650)</f>
        <v/>
      </c>
      <c r="J650" s="47" t="str">
        <f>IF('Prediction Log'!$F650&gt;0.5, 'Prediction Log'!$B650, IF('Prediction Log'!$F650&lt;0.5, 'Prediction Log'!$C650, "PICK"))</f>
        <v/>
      </c>
      <c r="K650" s="48" t="str">
        <f>IF(ISBLANK(Games!B650), "",IF('Prediction Log'!$J650='Prediction Log'!$B650, 'Prediction Log'!$F650, 1-'Prediction Log'!$F650))</f>
        <v/>
      </c>
      <c r="L650" s="49" t="str">
        <f>IF(ISBLANK(Games!$B650), "",Games!I650)</f>
        <v/>
      </c>
      <c r="M650" s="60" t="str">
        <f>IF(ISBLANK(Table3[[#This Row],[Home Final]]), "",IF(Table3[[#This Row],[Home Final]]&gt;Table3[[#This Row],[Away Final]],Table3[[#This Row],[Home]],Table3[[#This Row],[Away]]))</f>
        <v/>
      </c>
      <c r="N650" s="50"/>
      <c r="O650" s="50"/>
      <c r="P650" s="21" t="str">
        <f>IF(ISBLANK('Prediction Log'!$N650), "",'Prediction Log'!$O650-'Prediction Log'!$N650)</f>
        <v/>
      </c>
      <c r="Q650" s="51" t="str">
        <f>IF(ISBLANK('Prediction Log'!$N650), "",IF('Prediction Log'!$M650&lt;&gt;'Prediction Log'!$H650, "Y", IF(AND('Prediction Log'!$M650='Prediction Log'!$H650, ABS((-1*'Prediction Log'!$P650))&gt;ABS('Prediction Log'!$D650)), "Y", IF('Prediction Log'!$D650='Prediction Log'!$P650, "PUSH", "N"))))</f>
        <v/>
      </c>
      <c r="R650" s="52" t="str">
        <f>IF(ISBLANK('Prediction Log'!$N650), "",IF('Prediction Log'!$P650&lt;'Prediction Log'!$D650, "Y", IF('Prediction Log'!$P650='Prediction Log'!$D650, "PUSH", "N")))</f>
        <v/>
      </c>
      <c r="S650" s="52" t="str">
        <f>IF(ISBLANK('Prediction Log'!$N650), "",IF('Prediction Log'!$P650&lt;'Prediction Log'!$E650, "Y", IF('Prediction Log'!$P650='Prediction Log'!$E650, "PUSH", "N")))</f>
        <v/>
      </c>
      <c r="T650" s="53" t="str">
        <f>IF(ISBLANK('Prediction Log'!$N650),"",IF('Prediction Log'!$M650='Prediction Log'!$H650, "Y", "N"))</f>
        <v/>
      </c>
      <c r="U650" s="53" t="str">
        <f>Table3[[#This Row],[Home Team Covered Market]]</f>
        <v/>
      </c>
      <c r="V650" s="53" t="str">
        <f>IF(ISBLANK('Prediction Log'!$N650), "",IF(AND('Prediction Log'!$T650="Y", 'Prediction Log'!$U650="Y"), "Y", "N"))</f>
        <v/>
      </c>
      <c r="W650" s="54" t="str">
        <f>IF(ISBLANK('Prediction Log'!$N650),"",IF('Prediction Log'!$M650='Prediction Log'!$I650, "Y", "N"))</f>
        <v/>
      </c>
      <c r="X650" s="54" t="str">
        <f>IF(ISBLANK('Prediction Log'!$N650), "", IF(Table3[[#This Row],[Home Team Covered Market]]=Games!H650, "Y", "N"))</f>
        <v/>
      </c>
      <c r="Y650" s="55" t="str">
        <f>IF(ISBLANK('Prediction Log'!$N650), "",IF('Prediction Log'!$J650='Prediction Log'!$M650, "Y", "N"))</f>
        <v/>
      </c>
      <c r="Z650" s="54" t="str">
        <f>IF(ISBLANK('Prediction Log'!$N650), "",IF('Prediction Log'!$I650&lt;&gt;'Prediction Log'!$M650, "N",IF(AND('Prediction Log'!$E650&gt;0, 'Prediction Log'!$P650&gt;'Prediction Log'!$E650, 'Prediction Log'!$I650='Prediction Log'!$C650), "Y", IF(AND('Prediction Log'!$E650&lt;0, 'Prediction Log'!$P650&lt;'Prediction Log'!$E650,'Prediction Log'!$I650='Prediction Log'!$B650 ), "Y", IF('Prediction Log'!$P650='Prediction Log'!$E650, "PUSH", "N")))))</f>
        <v/>
      </c>
      <c r="AA650" s="54" t="str">
        <f>IF(ISBLANK('Prediction Log'!$N650), "",IF(AND('Prediction Log'!$W650="Y", 'Prediction Log'!$X650="Y"), "Y", "N"))</f>
        <v/>
      </c>
      <c r="AB650" s="53" t="str">
        <f>IF(ISBLANK('Prediction Log'!$N650), "",IF('Prediction Log'!$D650&gt;0, 'Prediction Log'!$P650-'Prediction Log'!$D650, IF('Prediction Log'!$D650&lt;0, -'Prediction Log'!$P650+'Prediction Log'!$D650, "NA")))</f>
        <v/>
      </c>
      <c r="AC650" s="53" t="str">
        <f>IF(ISBLANK('Prediction Log'!$N650), "",ABS('Prediction Log'!$AB650))</f>
        <v/>
      </c>
      <c r="AD650" s="54" t="str">
        <f>IF(ISBLANK('Prediction Log'!$N650), "",IF('Prediction Log'!$E650&gt;0, 'Prediction Log'!$P650-'Prediction Log'!$E650, IF('Prediction Log'!$E650&lt;0, -'Prediction Log'!$P650+'Prediction Log'!$E650, "NA")))</f>
        <v/>
      </c>
      <c r="AE650" s="54" t="str">
        <f>IF(ISBLANK('Prediction Log'!$N650), "",ABS('Prediction Log'!$AD650))</f>
        <v/>
      </c>
    </row>
    <row r="651" spans="1:31" x14ac:dyDescent="0.45">
      <c r="A651" s="56" t="str">
        <f>IF(ISBLANK(Games!$B651), "",Games!A651)</f>
        <v/>
      </c>
      <c r="B651" s="56" t="str">
        <f>IF(ISBLANK(Games!$B651), "",Games!B651)</f>
        <v/>
      </c>
      <c r="C651" s="56" t="str">
        <f>IF(ISBLANK(Games!$B651), "",Games!C651)</f>
        <v/>
      </c>
      <c r="D651" s="57" t="str">
        <f>IF(ISBLANK(Games!$B651), "",Games!D651)</f>
        <v/>
      </c>
      <c r="E651" s="57" t="str">
        <f>IF(ISBLANK(Games!$B651), "",Games!E651)</f>
        <v/>
      </c>
      <c r="F651" s="45">
        <f>'Calc - Win Probability'!N651</f>
        <v>0</v>
      </c>
      <c r="G651" s="23" t="str">
        <f>Games!H651</f>
        <v/>
      </c>
      <c r="H651" s="46" t="str">
        <f>IF(ISBLANK(Games!B651), "", IF('Prediction Log'!$D651&lt;0, 'Prediction Log'!$B651, 'Prediction Log'!$C651))</f>
        <v/>
      </c>
      <c r="I651" s="47" t="str">
        <f>IF(ISBLANK(Games!$B651), "",Games!F651)</f>
        <v/>
      </c>
      <c r="J651" s="47" t="str">
        <f>IF('Prediction Log'!$F651&gt;0.5, 'Prediction Log'!$B651, IF('Prediction Log'!$F651&lt;0.5, 'Prediction Log'!$C651, "PICK"))</f>
        <v/>
      </c>
      <c r="K651" s="48" t="str">
        <f>IF(ISBLANK(Games!B651), "",IF('Prediction Log'!$J651='Prediction Log'!$B651, 'Prediction Log'!$F651, 1-'Prediction Log'!$F651))</f>
        <v/>
      </c>
      <c r="L651" s="49" t="str">
        <f>IF(ISBLANK(Games!$B651), "",Games!I651)</f>
        <v/>
      </c>
      <c r="M651" s="60" t="str">
        <f>IF(ISBLANK(Table3[[#This Row],[Home Final]]), "",IF(Table3[[#This Row],[Home Final]]&gt;Table3[[#This Row],[Away Final]],Table3[[#This Row],[Home]],Table3[[#This Row],[Away]]))</f>
        <v/>
      </c>
      <c r="N651" s="50"/>
      <c r="O651" s="50"/>
      <c r="P651" s="21" t="str">
        <f>IF(ISBLANK('Prediction Log'!$N651), "",'Prediction Log'!$O651-'Prediction Log'!$N651)</f>
        <v/>
      </c>
      <c r="Q651" s="51" t="str">
        <f>IF(ISBLANK('Prediction Log'!$N651), "",IF('Prediction Log'!$M651&lt;&gt;'Prediction Log'!$H651, "Y", IF(AND('Prediction Log'!$M651='Prediction Log'!$H651, ABS((-1*'Prediction Log'!$P651))&gt;ABS('Prediction Log'!$D651)), "Y", IF('Prediction Log'!$D651='Prediction Log'!$P651, "PUSH", "N"))))</f>
        <v/>
      </c>
      <c r="R651" s="52" t="str">
        <f>IF(ISBLANK('Prediction Log'!$N651), "",IF('Prediction Log'!$P651&lt;'Prediction Log'!$D651, "Y", IF('Prediction Log'!$P651='Prediction Log'!$D651, "PUSH", "N")))</f>
        <v/>
      </c>
      <c r="S651" s="52" t="str">
        <f>IF(ISBLANK('Prediction Log'!$N651), "",IF('Prediction Log'!$P651&lt;'Prediction Log'!$E651, "Y", IF('Prediction Log'!$P651='Prediction Log'!$E651, "PUSH", "N")))</f>
        <v/>
      </c>
      <c r="T651" s="53" t="str">
        <f>IF(ISBLANK('Prediction Log'!$N651),"",IF('Prediction Log'!$M651='Prediction Log'!$H651, "Y", "N"))</f>
        <v/>
      </c>
      <c r="U651" s="53" t="str">
        <f>Table3[[#This Row],[Home Team Covered Market]]</f>
        <v/>
      </c>
      <c r="V651" s="53" t="str">
        <f>IF(ISBLANK('Prediction Log'!$N651), "",IF(AND('Prediction Log'!$T651="Y", 'Prediction Log'!$U651="Y"), "Y", "N"))</f>
        <v/>
      </c>
      <c r="W651" s="54" t="str">
        <f>IF(ISBLANK('Prediction Log'!$N651),"",IF('Prediction Log'!$M651='Prediction Log'!$I651, "Y", "N"))</f>
        <v/>
      </c>
      <c r="X651" s="54" t="str">
        <f>IF(ISBLANK('Prediction Log'!$N651), "", IF(Table3[[#This Row],[Home Team Covered Market]]=Games!H651, "Y", "N"))</f>
        <v/>
      </c>
      <c r="Y651" s="55" t="str">
        <f>IF(ISBLANK('Prediction Log'!$N651), "",IF('Prediction Log'!$J651='Prediction Log'!$M651, "Y", "N"))</f>
        <v/>
      </c>
      <c r="Z651" s="54" t="str">
        <f>IF(ISBLANK('Prediction Log'!$N651), "",IF('Prediction Log'!$I651&lt;&gt;'Prediction Log'!$M651, "N",IF(AND('Prediction Log'!$E651&gt;0, 'Prediction Log'!$P651&gt;'Prediction Log'!$E651, 'Prediction Log'!$I651='Prediction Log'!$C651), "Y", IF(AND('Prediction Log'!$E651&lt;0, 'Prediction Log'!$P651&lt;'Prediction Log'!$E651,'Prediction Log'!$I651='Prediction Log'!$B651 ), "Y", IF('Prediction Log'!$P651='Prediction Log'!$E651, "PUSH", "N")))))</f>
        <v/>
      </c>
      <c r="AA651" s="54" t="str">
        <f>IF(ISBLANK('Prediction Log'!$N651), "",IF(AND('Prediction Log'!$W651="Y", 'Prediction Log'!$X651="Y"), "Y", "N"))</f>
        <v/>
      </c>
      <c r="AB651" s="53" t="str">
        <f>IF(ISBLANK('Prediction Log'!$N651), "",IF('Prediction Log'!$D651&gt;0, 'Prediction Log'!$P651-'Prediction Log'!$D651, IF('Prediction Log'!$D651&lt;0, -'Prediction Log'!$P651+'Prediction Log'!$D651, "NA")))</f>
        <v/>
      </c>
      <c r="AC651" s="53" t="str">
        <f>IF(ISBLANK('Prediction Log'!$N651), "",ABS('Prediction Log'!$AB651))</f>
        <v/>
      </c>
      <c r="AD651" s="54" t="str">
        <f>IF(ISBLANK('Prediction Log'!$N651), "",IF('Prediction Log'!$E651&gt;0, 'Prediction Log'!$P651-'Prediction Log'!$E651, IF('Prediction Log'!$E651&lt;0, -'Prediction Log'!$P651+'Prediction Log'!$E651, "NA")))</f>
        <v/>
      </c>
      <c r="AE651" s="54" t="str">
        <f>IF(ISBLANK('Prediction Log'!$N651), "",ABS('Prediction Log'!$AD651))</f>
        <v/>
      </c>
    </row>
    <row r="652" spans="1:31" x14ac:dyDescent="0.45">
      <c r="A652" s="43" t="str">
        <f>IF(ISBLANK(Games!$B652), "",Games!A652)</f>
        <v/>
      </c>
      <c r="B652" s="43" t="str">
        <f>IF(ISBLANK(Games!$B652), "",Games!B652)</f>
        <v/>
      </c>
      <c r="C652" s="43" t="str">
        <f>IF(ISBLANK(Games!$B652), "",Games!C652)</f>
        <v/>
      </c>
      <c r="D652" s="44" t="str">
        <f>IF(ISBLANK(Games!$B652), "",Games!D652)</f>
        <v/>
      </c>
      <c r="E652" s="44" t="str">
        <f>IF(ISBLANK(Games!$B652), "",Games!E652)</f>
        <v/>
      </c>
      <c r="F652" s="45">
        <f>'Calc - Win Probability'!N652</f>
        <v>0</v>
      </c>
      <c r="G652" s="23" t="str">
        <f>Games!H652</f>
        <v/>
      </c>
      <c r="H652" s="46" t="str">
        <f>IF(ISBLANK(Games!B652), "", IF('Prediction Log'!$D652&lt;0, 'Prediction Log'!$B652, 'Prediction Log'!$C652))</f>
        <v/>
      </c>
      <c r="I652" s="47" t="str">
        <f>IF(ISBLANK(Games!$B652), "",Games!F652)</f>
        <v/>
      </c>
      <c r="J652" s="47" t="str">
        <f>IF('Prediction Log'!$F652&gt;0.5, 'Prediction Log'!$B652, IF('Prediction Log'!$F652&lt;0.5, 'Prediction Log'!$C652, "PICK"))</f>
        <v/>
      </c>
      <c r="K652" s="48" t="str">
        <f>IF(ISBLANK(Games!B652), "",IF('Prediction Log'!$J652='Prediction Log'!$B652, 'Prediction Log'!$F652, 1-'Prediction Log'!$F652))</f>
        <v/>
      </c>
      <c r="L652" s="49" t="str">
        <f>IF(ISBLANK(Games!$B652), "",Games!I652)</f>
        <v/>
      </c>
      <c r="M652" s="60" t="str">
        <f>IF(ISBLANK(Table3[[#This Row],[Home Final]]), "",IF(Table3[[#This Row],[Home Final]]&gt;Table3[[#This Row],[Away Final]],Table3[[#This Row],[Home]],Table3[[#This Row],[Away]]))</f>
        <v/>
      </c>
      <c r="N652" s="50"/>
      <c r="O652" s="50"/>
      <c r="P652" s="21" t="str">
        <f>IF(ISBLANK('Prediction Log'!$N652), "",'Prediction Log'!$O652-'Prediction Log'!$N652)</f>
        <v/>
      </c>
      <c r="Q652" s="51" t="str">
        <f>IF(ISBLANK('Prediction Log'!$N652), "",IF('Prediction Log'!$M652&lt;&gt;'Prediction Log'!$H652, "Y", IF(AND('Prediction Log'!$M652='Prediction Log'!$H652, ABS((-1*'Prediction Log'!$P652))&gt;ABS('Prediction Log'!$D652)), "Y", IF('Prediction Log'!$D652='Prediction Log'!$P652, "PUSH", "N"))))</f>
        <v/>
      </c>
      <c r="R652" s="52" t="str">
        <f>IF(ISBLANK('Prediction Log'!$N652), "",IF('Prediction Log'!$P652&lt;'Prediction Log'!$D652, "Y", IF('Prediction Log'!$P652='Prediction Log'!$D652, "PUSH", "N")))</f>
        <v/>
      </c>
      <c r="S652" s="52" t="str">
        <f>IF(ISBLANK('Prediction Log'!$N652), "",IF('Prediction Log'!$P652&lt;'Prediction Log'!$E652, "Y", IF('Prediction Log'!$P652='Prediction Log'!$E652, "PUSH", "N")))</f>
        <v/>
      </c>
      <c r="T652" s="53" t="str">
        <f>IF(ISBLANK('Prediction Log'!$N652),"",IF('Prediction Log'!$M652='Prediction Log'!$H652, "Y", "N"))</f>
        <v/>
      </c>
      <c r="U652" s="53" t="str">
        <f>Table3[[#This Row],[Home Team Covered Market]]</f>
        <v/>
      </c>
      <c r="V652" s="53" t="str">
        <f>IF(ISBLANK('Prediction Log'!$N652), "",IF(AND('Prediction Log'!$T652="Y", 'Prediction Log'!$U652="Y"), "Y", "N"))</f>
        <v/>
      </c>
      <c r="W652" s="54" t="str">
        <f>IF(ISBLANK('Prediction Log'!$N652),"",IF('Prediction Log'!$M652='Prediction Log'!$I652, "Y", "N"))</f>
        <v/>
      </c>
      <c r="X652" s="54" t="str">
        <f>IF(ISBLANK('Prediction Log'!$N652), "", IF(Table3[[#This Row],[Home Team Covered Market]]=Games!H652, "Y", "N"))</f>
        <v/>
      </c>
      <c r="Y652" s="55" t="str">
        <f>IF(ISBLANK('Prediction Log'!$N652), "",IF('Prediction Log'!$J652='Prediction Log'!$M652, "Y", "N"))</f>
        <v/>
      </c>
      <c r="Z652" s="54" t="str">
        <f>IF(ISBLANK('Prediction Log'!$N652), "",IF('Prediction Log'!$I652&lt;&gt;'Prediction Log'!$M652, "N",IF(AND('Prediction Log'!$E652&gt;0, 'Prediction Log'!$P652&gt;'Prediction Log'!$E652, 'Prediction Log'!$I652='Prediction Log'!$C652), "Y", IF(AND('Prediction Log'!$E652&lt;0, 'Prediction Log'!$P652&lt;'Prediction Log'!$E652,'Prediction Log'!$I652='Prediction Log'!$B652 ), "Y", IF('Prediction Log'!$P652='Prediction Log'!$E652, "PUSH", "N")))))</f>
        <v/>
      </c>
      <c r="AA652" s="54" t="str">
        <f>IF(ISBLANK('Prediction Log'!$N652), "",IF(AND('Prediction Log'!$W652="Y", 'Prediction Log'!$X652="Y"), "Y", "N"))</f>
        <v/>
      </c>
      <c r="AB652" s="53" t="str">
        <f>IF(ISBLANK('Prediction Log'!$N652), "",IF('Prediction Log'!$D652&gt;0, 'Prediction Log'!$P652-'Prediction Log'!$D652, IF('Prediction Log'!$D652&lt;0, -'Prediction Log'!$P652+'Prediction Log'!$D652, "NA")))</f>
        <v/>
      </c>
      <c r="AC652" s="53" t="str">
        <f>IF(ISBLANK('Prediction Log'!$N652), "",ABS('Prediction Log'!$AB652))</f>
        <v/>
      </c>
      <c r="AD652" s="54" t="str">
        <f>IF(ISBLANK('Prediction Log'!$N652), "",IF('Prediction Log'!$E652&gt;0, 'Prediction Log'!$P652-'Prediction Log'!$E652, IF('Prediction Log'!$E652&lt;0, -'Prediction Log'!$P652+'Prediction Log'!$E652, "NA")))</f>
        <v/>
      </c>
      <c r="AE652" s="54" t="str">
        <f>IF(ISBLANK('Prediction Log'!$N652), "",ABS('Prediction Log'!$AD652))</f>
        <v/>
      </c>
    </row>
    <row r="653" spans="1:31" x14ac:dyDescent="0.45">
      <c r="A653" s="56" t="str">
        <f>IF(ISBLANK(Games!$B653), "",Games!A653)</f>
        <v/>
      </c>
      <c r="B653" s="56" t="str">
        <f>IF(ISBLANK(Games!$B653), "",Games!B653)</f>
        <v/>
      </c>
      <c r="C653" s="56" t="str">
        <f>IF(ISBLANK(Games!$B653), "",Games!C653)</f>
        <v/>
      </c>
      <c r="D653" s="57" t="str">
        <f>IF(ISBLANK(Games!$B653), "",Games!D653)</f>
        <v/>
      </c>
      <c r="E653" s="57" t="str">
        <f>IF(ISBLANK(Games!$B653), "",Games!E653)</f>
        <v/>
      </c>
      <c r="F653" s="45">
        <f>'Calc - Win Probability'!N653</f>
        <v>0</v>
      </c>
      <c r="G653" s="23" t="str">
        <f>Games!H653</f>
        <v/>
      </c>
      <c r="H653" s="46" t="str">
        <f>IF(ISBLANK(Games!B653), "", IF('Prediction Log'!$D653&lt;0, 'Prediction Log'!$B653, 'Prediction Log'!$C653))</f>
        <v/>
      </c>
      <c r="I653" s="47" t="str">
        <f>IF(ISBLANK(Games!$B653), "",Games!F653)</f>
        <v/>
      </c>
      <c r="J653" s="47" t="str">
        <f>IF('Prediction Log'!$F653&gt;0.5, 'Prediction Log'!$B653, IF('Prediction Log'!$F653&lt;0.5, 'Prediction Log'!$C653, "PICK"))</f>
        <v/>
      </c>
      <c r="K653" s="48" t="str">
        <f>IF(ISBLANK(Games!B653), "",IF('Prediction Log'!$J653='Prediction Log'!$B653, 'Prediction Log'!$F653, 1-'Prediction Log'!$F653))</f>
        <v/>
      </c>
      <c r="L653" s="49" t="str">
        <f>IF(ISBLANK(Games!$B653), "",Games!I653)</f>
        <v/>
      </c>
      <c r="M653" s="60" t="str">
        <f>IF(ISBLANK(Table3[[#This Row],[Home Final]]), "",IF(Table3[[#This Row],[Home Final]]&gt;Table3[[#This Row],[Away Final]],Table3[[#This Row],[Home]],Table3[[#This Row],[Away]]))</f>
        <v/>
      </c>
      <c r="N653" s="50"/>
      <c r="O653" s="50"/>
      <c r="P653" s="21" t="str">
        <f>IF(ISBLANK('Prediction Log'!$N653), "",'Prediction Log'!$O653-'Prediction Log'!$N653)</f>
        <v/>
      </c>
      <c r="Q653" s="51" t="str">
        <f>IF(ISBLANK('Prediction Log'!$N653), "",IF('Prediction Log'!$M653&lt;&gt;'Prediction Log'!$H653, "Y", IF(AND('Prediction Log'!$M653='Prediction Log'!$H653, ABS((-1*'Prediction Log'!$P653))&gt;ABS('Prediction Log'!$D653)), "Y", IF('Prediction Log'!$D653='Prediction Log'!$P653, "PUSH", "N"))))</f>
        <v/>
      </c>
      <c r="R653" s="52" t="str">
        <f>IF(ISBLANK('Prediction Log'!$N653), "",IF('Prediction Log'!$P653&lt;'Prediction Log'!$D653, "Y", IF('Prediction Log'!$P653='Prediction Log'!$D653, "PUSH", "N")))</f>
        <v/>
      </c>
      <c r="S653" s="52" t="str">
        <f>IF(ISBLANK('Prediction Log'!$N653), "",IF('Prediction Log'!$P653&lt;'Prediction Log'!$E653, "Y", IF('Prediction Log'!$P653='Prediction Log'!$E653, "PUSH", "N")))</f>
        <v/>
      </c>
      <c r="T653" s="53" t="str">
        <f>IF(ISBLANK('Prediction Log'!$N653),"",IF('Prediction Log'!$M653='Prediction Log'!$H653, "Y", "N"))</f>
        <v/>
      </c>
      <c r="U653" s="53" t="str">
        <f>Table3[[#This Row],[Home Team Covered Market]]</f>
        <v/>
      </c>
      <c r="V653" s="53" t="str">
        <f>IF(ISBLANK('Prediction Log'!$N653), "",IF(AND('Prediction Log'!$T653="Y", 'Prediction Log'!$U653="Y"), "Y", "N"))</f>
        <v/>
      </c>
      <c r="W653" s="54" t="str">
        <f>IF(ISBLANK('Prediction Log'!$N653),"",IF('Prediction Log'!$M653='Prediction Log'!$I653, "Y", "N"))</f>
        <v/>
      </c>
      <c r="X653" s="54" t="str">
        <f>IF(ISBLANK('Prediction Log'!$N653), "", IF(Table3[[#This Row],[Home Team Covered Market]]=Games!H653, "Y", "N"))</f>
        <v/>
      </c>
      <c r="Y653" s="55" t="str">
        <f>IF(ISBLANK('Prediction Log'!$N653), "",IF('Prediction Log'!$J653='Prediction Log'!$M653, "Y", "N"))</f>
        <v/>
      </c>
      <c r="Z653" s="54" t="str">
        <f>IF(ISBLANK('Prediction Log'!$N653), "",IF('Prediction Log'!$I653&lt;&gt;'Prediction Log'!$M653, "N",IF(AND('Prediction Log'!$E653&gt;0, 'Prediction Log'!$P653&gt;'Prediction Log'!$E653, 'Prediction Log'!$I653='Prediction Log'!$C653), "Y", IF(AND('Prediction Log'!$E653&lt;0, 'Prediction Log'!$P653&lt;'Prediction Log'!$E653,'Prediction Log'!$I653='Prediction Log'!$B653 ), "Y", IF('Prediction Log'!$P653='Prediction Log'!$E653, "PUSH", "N")))))</f>
        <v/>
      </c>
      <c r="AA653" s="54" t="str">
        <f>IF(ISBLANK('Prediction Log'!$N653), "",IF(AND('Prediction Log'!$W653="Y", 'Prediction Log'!$X653="Y"), "Y", "N"))</f>
        <v/>
      </c>
      <c r="AB653" s="53" t="str">
        <f>IF(ISBLANK('Prediction Log'!$N653), "",IF('Prediction Log'!$D653&gt;0, 'Prediction Log'!$P653-'Prediction Log'!$D653, IF('Prediction Log'!$D653&lt;0, -'Prediction Log'!$P653+'Prediction Log'!$D653, "NA")))</f>
        <v/>
      </c>
      <c r="AC653" s="53" t="str">
        <f>IF(ISBLANK('Prediction Log'!$N653), "",ABS('Prediction Log'!$AB653))</f>
        <v/>
      </c>
      <c r="AD653" s="54" t="str">
        <f>IF(ISBLANK('Prediction Log'!$N653), "",IF('Prediction Log'!$E653&gt;0, 'Prediction Log'!$P653-'Prediction Log'!$E653, IF('Prediction Log'!$E653&lt;0, -'Prediction Log'!$P653+'Prediction Log'!$E653, "NA")))</f>
        <v/>
      </c>
      <c r="AE653" s="54" t="str">
        <f>IF(ISBLANK('Prediction Log'!$N653), "",ABS('Prediction Log'!$AD653))</f>
        <v/>
      </c>
    </row>
    <row r="654" spans="1:31" x14ac:dyDescent="0.45">
      <c r="A654" s="43" t="str">
        <f>IF(ISBLANK(Games!$B654), "",Games!A654)</f>
        <v/>
      </c>
      <c r="B654" s="43" t="str">
        <f>IF(ISBLANK(Games!$B654), "",Games!B654)</f>
        <v/>
      </c>
      <c r="C654" s="43" t="str">
        <f>IF(ISBLANK(Games!$B654), "",Games!C654)</f>
        <v/>
      </c>
      <c r="D654" s="44" t="str">
        <f>IF(ISBLANK(Games!$B654), "",Games!D654)</f>
        <v/>
      </c>
      <c r="E654" s="44" t="str">
        <f>IF(ISBLANK(Games!$B654), "",Games!E654)</f>
        <v/>
      </c>
      <c r="F654" s="45">
        <f>'Calc - Win Probability'!N654</f>
        <v>0</v>
      </c>
      <c r="G654" s="23" t="str">
        <f>Games!H654</f>
        <v/>
      </c>
      <c r="H654" s="46" t="str">
        <f>IF(ISBLANK(Games!B654), "", IF('Prediction Log'!$D654&lt;0, 'Prediction Log'!$B654, 'Prediction Log'!$C654))</f>
        <v/>
      </c>
      <c r="I654" s="47" t="str">
        <f>IF(ISBLANK(Games!$B654), "",Games!F654)</f>
        <v/>
      </c>
      <c r="J654" s="47" t="str">
        <f>IF('Prediction Log'!$F654&gt;0.5, 'Prediction Log'!$B654, IF('Prediction Log'!$F654&lt;0.5, 'Prediction Log'!$C654, "PICK"))</f>
        <v/>
      </c>
      <c r="K654" s="48" t="str">
        <f>IF(ISBLANK(Games!B654), "",IF('Prediction Log'!$J654='Prediction Log'!$B654, 'Prediction Log'!$F654, 1-'Prediction Log'!$F654))</f>
        <v/>
      </c>
      <c r="L654" s="49" t="str">
        <f>IF(ISBLANK(Games!$B654), "",Games!I654)</f>
        <v/>
      </c>
      <c r="M654" s="60" t="str">
        <f>IF(ISBLANK(Table3[[#This Row],[Home Final]]), "",IF(Table3[[#This Row],[Home Final]]&gt;Table3[[#This Row],[Away Final]],Table3[[#This Row],[Home]],Table3[[#This Row],[Away]]))</f>
        <v/>
      </c>
      <c r="N654" s="50"/>
      <c r="O654" s="50"/>
      <c r="P654" s="21" t="str">
        <f>IF(ISBLANK('Prediction Log'!$N654), "",'Prediction Log'!$O654-'Prediction Log'!$N654)</f>
        <v/>
      </c>
      <c r="Q654" s="51" t="str">
        <f>IF(ISBLANK('Prediction Log'!$N654), "",IF('Prediction Log'!$M654&lt;&gt;'Prediction Log'!$H654, "Y", IF(AND('Prediction Log'!$M654='Prediction Log'!$H654, ABS((-1*'Prediction Log'!$P654))&gt;ABS('Prediction Log'!$D654)), "Y", IF('Prediction Log'!$D654='Prediction Log'!$P654, "PUSH", "N"))))</f>
        <v/>
      </c>
      <c r="R654" s="52" t="str">
        <f>IF(ISBLANK('Prediction Log'!$N654), "",IF('Prediction Log'!$P654&lt;'Prediction Log'!$D654, "Y", IF('Prediction Log'!$P654='Prediction Log'!$D654, "PUSH", "N")))</f>
        <v/>
      </c>
      <c r="S654" s="52" t="str">
        <f>IF(ISBLANK('Prediction Log'!$N654), "",IF('Prediction Log'!$P654&lt;'Prediction Log'!$E654, "Y", IF('Prediction Log'!$P654='Prediction Log'!$E654, "PUSH", "N")))</f>
        <v/>
      </c>
      <c r="T654" s="53" t="str">
        <f>IF(ISBLANK('Prediction Log'!$N654),"",IF('Prediction Log'!$M654='Prediction Log'!$H654, "Y", "N"))</f>
        <v/>
      </c>
      <c r="U654" s="53" t="str">
        <f>Table3[[#This Row],[Home Team Covered Market]]</f>
        <v/>
      </c>
      <c r="V654" s="53" t="str">
        <f>IF(ISBLANK('Prediction Log'!$N654), "",IF(AND('Prediction Log'!$T654="Y", 'Prediction Log'!$U654="Y"), "Y", "N"))</f>
        <v/>
      </c>
      <c r="W654" s="54" t="str">
        <f>IF(ISBLANK('Prediction Log'!$N654),"",IF('Prediction Log'!$M654='Prediction Log'!$I654, "Y", "N"))</f>
        <v/>
      </c>
      <c r="X654" s="54" t="str">
        <f>IF(ISBLANK('Prediction Log'!$N654), "", IF(Table3[[#This Row],[Home Team Covered Market]]=Games!H654, "Y", "N"))</f>
        <v/>
      </c>
      <c r="Y654" s="55" t="str">
        <f>IF(ISBLANK('Prediction Log'!$N654), "",IF('Prediction Log'!$J654='Prediction Log'!$M654, "Y", "N"))</f>
        <v/>
      </c>
      <c r="Z654" s="54" t="str">
        <f>IF(ISBLANK('Prediction Log'!$N654), "",IF('Prediction Log'!$I654&lt;&gt;'Prediction Log'!$M654, "N",IF(AND('Prediction Log'!$E654&gt;0, 'Prediction Log'!$P654&gt;'Prediction Log'!$E654, 'Prediction Log'!$I654='Prediction Log'!$C654), "Y", IF(AND('Prediction Log'!$E654&lt;0, 'Prediction Log'!$P654&lt;'Prediction Log'!$E654,'Prediction Log'!$I654='Prediction Log'!$B654 ), "Y", IF('Prediction Log'!$P654='Prediction Log'!$E654, "PUSH", "N")))))</f>
        <v/>
      </c>
      <c r="AA654" s="54" t="str">
        <f>IF(ISBLANK('Prediction Log'!$N654), "",IF(AND('Prediction Log'!$W654="Y", 'Prediction Log'!$X654="Y"), "Y", "N"))</f>
        <v/>
      </c>
      <c r="AB654" s="53" t="str">
        <f>IF(ISBLANK('Prediction Log'!$N654), "",IF('Prediction Log'!$D654&gt;0, 'Prediction Log'!$P654-'Prediction Log'!$D654, IF('Prediction Log'!$D654&lt;0, -'Prediction Log'!$P654+'Prediction Log'!$D654, "NA")))</f>
        <v/>
      </c>
      <c r="AC654" s="53" t="str">
        <f>IF(ISBLANK('Prediction Log'!$N654), "",ABS('Prediction Log'!$AB654))</f>
        <v/>
      </c>
      <c r="AD654" s="54" t="str">
        <f>IF(ISBLANK('Prediction Log'!$N654), "",IF('Prediction Log'!$E654&gt;0, 'Prediction Log'!$P654-'Prediction Log'!$E654, IF('Prediction Log'!$E654&lt;0, -'Prediction Log'!$P654+'Prediction Log'!$E654, "NA")))</f>
        <v/>
      </c>
      <c r="AE654" s="54" t="str">
        <f>IF(ISBLANK('Prediction Log'!$N654), "",ABS('Prediction Log'!$AD654))</f>
        <v/>
      </c>
    </row>
    <row r="655" spans="1:31" x14ac:dyDescent="0.45">
      <c r="A655" s="56" t="str">
        <f>IF(ISBLANK(Games!$B655), "",Games!A655)</f>
        <v/>
      </c>
      <c r="B655" s="56" t="str">
        <f>IF(ISBLANK(Games!$B655), "",Games!B655)</f>
        <v/>
      </c>
      <c r="C655" s="56" t="str">
        <f>IF(ISBLANK(Games!$B655), "",Games!C655)</f>
        <v/>
      </c>
      <c r="D655" s="57" t="str">
        <f>IF(ISBLANK(Games!$B655), "",Games!D655)</f>
        <v/>
      </c>
      <c r="E655" s="57" t="str">
        <f>IF(ISBLANK(Games!$B655), "",Games!E655)</f>
        <v/>
      </c>
      <c r="F655" s="45">
        <f>'Calc - Win Probability'!N655</f>
        <v>0</v>
      </c>
      <c r="G655" s="23" t="str">
        <f>Games!H655</f>
        <v/>
      </c>
      <c r="H655" s="46" t="str">
        <f>IF(ISBLANK(Games!B655), "", IF('Prediction Log'!$D655&lt;0, 'Prediction Log'!$B655, 'Prediction Log'!$C655))</f>
        <v/>
      </c>
      <c r="I655" s="47" t="str">
        <f>IF(ISBLANK(Games!$B655), "",Games!F655)</f>
        <v/>
      </c>
      <c r="J655" s="47" t="str">
        <f>IF('Prediction Log'!$F655&gt;0.5, 'Prediction Log'!$B655, IF('Prediction Log'!$F655&lt;0.5, 'Prediction Log'!$C655, "PICK"))</f>
        <v/>
      </c>
      <c r="K655" s="48" t="str">
        <f>IF(ISBLANK(Games!B655), "",IF('Prediction Log'!$J655='Prediction Log'!$B655, 'Prediction Log'!$F655, 1-'Prediction Log'!$F655))</f>
        <v/>
      </c>
      <c r="L655" s="49" t="str">
        <f>IF(ISBLANK(Games!$B655), "",Games!I655)</f>
        <v/>
      </c>
      <c r="M655" s="60" t="str">
        <f>IF(ISBLANK(Table3[[#This Row],[Home Final]]), "",IF(Table3[[#This Row],[Home Final]]&gt;Table3[[#This Row],[Away Final]],Table3[[#This Row],[Home]],Table3[[#This Row],[Away]]))</f>
        <v/>
      </c>
      <c r="N655" s="50"/>
      <c r="O655" s="50"/>
      <c r="P655" s="21" t="str">
        <f>IF(ISBLANK('Prediction Log'!$N655), "",'Prediction Log'!$O655-'Prediction Log'!$N655)</f>
        <v/>
      </c>
      <c r="Q655" s="51" t="str">
        <f>IF(ISBLANK('Prediction Log'!$N655), "",IF('Prediction Log'!$M655&lt;&gt;'Prediction Log'!$H655, "Y", IF(AND('Prediction Log'!$M655='Prediction Log'!$H655, ABS((-1*'Prediction Log'!$P655))&gt;ABS('Prediction Log'!$D655)), "Y", IF('Prediction Log'!$D655='Prediction Log'!$P655, "PUSH", "N"))))</f>
        <v/>
      </c>
      <c r="R655" s="52" t="str">
        <f>IF(ISBLANK('Prediction Log'!$N655), "",IF('Prediction Log'!$P655&lt;'Prediction Log'!$D655, "Y", IF('Prediction Log'!$P655='Prediction Log'!$D655, "PUSH", "N")))</f>
        <v/>
      </c>
      <c r="S655" s="52" t="str">
        <f>IF(ISBLANK('Prediction Log'!$N655), "",IF('Prediction Log'!$P655&lt;'Prediction Log'!$E655, "Y", IF('Prediction Log'!$P655='Prediction Log'!$E655, "PUSH", "N")))</f>
        <v/>
      </c>
      <c r="T655" s="53" t="str">
        <f>IF(ISBLANK('Prediction Log'!$N655),"",IF('Prediction Log'!$M655='Prediction Log'!$H655, "Y", "N"))</f>
        <v/>
      </c>
      <c r="U655" s="53" t="str">
        <f>Table3[[#This Row],[Home Team Covered Market]]</f>
        <v/>
      </c>
      <c r="V655" s="53" t="str">
        <f>IF(ISBLANK('Prediction Log'!$N655), "",IF(AND('Prediction Log'!$T655="Y", 'Prediction Log'!$U655="Y"), "Y", "N"))</f>
        <v/>
      </c>
      <c r="W655" s="54" t="str">
        <f>IF(ISBLANK('Prediction Log'!$N655),"",IF('Prediction Log'!$M655='Prediction Log'!$I655, "Y", "N"))</f>
        <v/>
      </c>
      <c r="X655" s="54" t="str">
        <f>IF(ISBLANK('Prediction Log'!$N655), "", IF(Table3[[#This Row],[Home Team Covered Market]]=Games!H655, "Y", "N"))</f>
        <v/>
      </c>
      <c r="Y655" s="55" t="str">
        <f>IF(ISBLANK('Prediction Log'!$N655), "",IF('Prediction Log'!$J655='Prediction Log'!$M655, "Y", "N"))</f>
        <v/>
      </c>
      <c r="Z655" s="54" t="str">
        <f>IF(ISBLANK('Prediction Log'!$N655), "",IF('Prediction Log'!$I655&lt;&gt;'Prediction Log'!$M655, "N",IF(AND('Prediction Log'!$E655&gt;0, 'Prediction Log'!$P655&gt;'Prediction Log'!$E655, 'Prediction Log'!$I655='Prediction Log'!$C655), "Y", IF(AND('Prediction Log'!$E655&lt;0, 'Prediction Log'!$P655&lt;'Prediction Log'!$E655,'Prediction Log'!$I655='Prediction Log'!$B655 ), "Y", IF('Prediction Log'!$P655='Prediction Log'!$E655, "PUSH", "N")))))</f>
        <v/>
      </c>
      <c r="AA655" s="54" t="str">
        <f>IF(ISBLANK('Prediction Log'!$N655), "",IF(AND('Prediction Log'!$W655="Y", 'Prediction Log'!$X655="Y"), "Y", "N"))</f>
        <v/>
      </c>
      <c r="AB655" s="53" t="str">
        <f>IF(ISBLANK('Prediction Log'!$N655), "",IF('Prediction Log'!$D655&gt;0, 'Prediction Log'!$P655-'Prediction Log'!$D655, IF('Prediction Log'!$D655&lt;0, -'Prediction Log'!$P655+'Prediction Log'!$D655, "NA")))</f>
        <v/>
      </c>
      <c r="AC655" s="53" t="str">
        <f>IF(ISBLANK('Prediction Log'!$N655), "",ABS('Prediction Log'!$AB655))</f>
        <v/>
      </c>
      <c r="AD655" s="54" t="str">
        <f>IF(ISBLANK('Prediction Log'!$N655), "",IF('Prediction Log'!$E655&gt;0, 'Prediction Log'!$P655-'Prediction Log'!$E655, IF('Prediction Log'!$E655&lt;0, -'Prediction Log'!$P655+'Prediction Log'!$E655, "NA")))</f>
        <v/>
      </c>
      <c r="AE655" s="54" t="str">
        <f>IF(ISBLANK('Prediction Log'!$N655), "",ABS('Prediction Log'!$AD655))</f>
        <v/>
      </c>
    </row>
    <row r="656" spans="1:31" x14ac:dyDescent="0.45">
      <c r="A656" s="43" t="str">
        <f>IF(ISBLANK(Games!$B656), "",Games!A656)</f>
        <v/>
      </c>
      <c r="B656" s="43" t="str">
        <f>IF(ISBLANK(Games!$B656), "",Games!B656)</f>
        <v/>
      </c>
      <c r="C656" s="43" t="str">
        <f>IF(ISBLANK(Games!$B656), "",Games!C656)</f>
        <v/>
      </c>
      <c r="D656" s="44" t="str">
        <f>IF(ISBLANK(Games!$B656), "",Games!D656)</f>
        <v/>
      </c>
      <c r="E656" s="44" t="str">
        <f>IF(ISBLANK(Games!$B656), "",Games!E656)</f>
        <v/>
      </c>
      <c r="F656" s="45">
        <f>'Calc - Win Probability'!N656</f>
        <v>0</v>
      </c>
      <c r="G656" s="23" t="str">
        <f>Games!H656</f>
        <v/>
      </c>
      <c r="H656" s="46" t="str">
        <f>IF(ISBLANK(Games!B656), "", IF('Prediction Log'!$D656&lt;0, 'Prediction Log'!$B656, 'Prediction Log'!$C656))</f>
        <v/>
      </c>
      <c r="I656" s="47" t="str">
        <f>IF(ISBLANK(Games!$B656), "",Games!F656)</f>
        <v/>
      </c>
      <c r="J656" s="47" t="str">
        <f>IF('Prediction Log'!$F656&gt;0.5, 'Prediction Log'!$B656, IF('Prediction Log'!$F656&lt;0.5, 'Prediction Log'!$C656, "PICK"))</f>
        <v/>
      </c>
      <c r="K656" s="48" t="str">
        <f>IF(ISBLANK(Games!B656), "",IF('Prediction Log'!$J656='Prediction Log'!$B656, 'Prediction Log'!$F656, 1-'Prediction Log'!$F656))</f>
        <v/>
      </c>
      <c r="L656" s="49" t="str">
        <f>IF(ISBLANK(Games!$B656), "",Games!I656)</f>
        <v/>
      </c>
      <c r="M656" s="60" t="str">
        <f>IF(ISBLANK(Table3[[#This Row],[Home Final]]), "",IF(Table3[[#This Row],[Home Final]]&gt;Table3[[#This Row],[Away Final]],Table3[[#This Row],[Home]],Table3[[#This Row],[Away]]))</f>
        <v/>
      </c>
      <c r="N656" s="50"/>
      <c r="O656" s="50"/>
      <c r="P656" s="21" t="str">
        <f>IF(ISBLANK('Prediction Log'!$N656), "",'Prediction Log'!$O656-'Prediction Log'!$N656)</f>
        <v/>
      </c>
      <c r="Q656" s="51" t="str">
        <f>IF(ISBLANK('Prediction Log'!$N656), "",IF('Prediction Log'!$M656&lt;&gt;'Prediction Log'!$H656, "Y", IF(AND('Prediction Log'!$M656='Prediction Log'!$H656, ABS((-1*'Prediction Log'!$P656))&gt;ABS('Prediction Log'!$D656)), "Y", IF('Prediction Log'!$D656='Prediction Log'!$P656, "PUSH", "N"))))</f>
        <v/>
      </c>
      <c r="R656" s="52" t="str">
        <f>IF(ISBLANK('Prediction Log'!$N656), "",IF('Prediction Log'!$P656&lt;'Prediction Log'!$D656, "Y", IF('Prediction Log'!$P656='Prediction Log'!$D656, "PUSH", "N")))</f>
        <v/>
      </c>
      <c r="S656" s="52" t="str">
        <f>IF(ISBLANK('Prediction Log'!$N656), "",IF('Prediction Log'!$P656&lt;'Prediction Log'!$E656, "Y", IF('Prediction Log'!$P656='Prediction Log'!$E656, "PUSH", "N")))</f>
        <v/>
      </c>
      <c r="T656" s="53" t="str">
        <f>IF(ISBLANK('Prediction Log'!$N656),"",IF('Prediction Log'!$M656='Prediction Log'!$H656, "Y", "N"))</f>
        <v/>
      </c>
      <c r="U656" s="53" t="str">
        <f>Table3[[#This Row],[Home Team Covered Market]]</f>
        <v/>
      </c>
      <c r="V656" s="53" t="str">
        <f>IF(ISBLANK('Prediction Log'!$N656), "",IF(AND('Prediction Log'!$T656="Y", 'Prediction Log'!$U656="Y"), "Y", "N"))</f>
        <v/>
      </c>
      <c r="W656" s="54" t="str">
        <f>IF(ISBLANK('Prediction Log'!$N656),"",IF('Prediction Log'!$M656='Prediction Log'!$I656, "Y", "N"))</f>
        <v/>
      </c>
      <c r="X656" s="54" t="str">
        <f>IF(ISBLANK('Prediction Log'!$N656), "", IF(Table3[[#This Row],[Home Team Covered Market]]=Games!H656, "Y", "N"))</f>
        <v/>
      </c>
      <c r="Y656" s="55" t="str">
        <f>IF(ISBLANK('Prediction Log'!$N656), "",IF('Prediction Log'!$J656='Prediction Log'!$M656, "Y", "N"))</f>
        <v/>
      </c>
      <c r="Z656" s="54" t="str">
        <f>IF(ISBLANK('Prediction Log'!$N656), "",IF('Prediction Log'!$I656&lt;&gt;'Prediction Log'!$M656, "N",IF(AND('Prediction Log'!$E656&gt;0, 'Prediction Log'!$P656&gt;'Prediction Log'!$E656, 'Prediction Log'!$I656='Prediction Log'!$C656), "Y", IF(AND('Prediction Log'!$E656&lt;0, 'Prediction Log'!$P656&lt;'Prediction Log'!$E656,'Prediction Log'!$I656='Prediction Log'!$B656 ), "Y", IF('Prediction Log'!$P656='Prediction Log'!$E656, "PUSH", "N")))))</f>
        <v/>
      </c>
      <c r="AA656" s="54" t="str">
        <f>IF(ISBLANK('Prediction Log'!$N656), "",IF(AND('Prediction Log'!$W656="Y", 'Prediction Log'!$X656="Y"), "Y", "N"))</f>
        <v/>
      </c>
      <c r="AB656" s="53" t="str">
        <f>IF(ISBLANK('Prediction Log'!$N656), "",IF('Prediction Log'!$D656&gt;0, 'Prediction Log'!$P656-'Prediction Log'!$D656, IF('Prediction Log'!$D656&lt;0, -'Prediction Log'!$P656+'Prediction Log'!$D656, "NA")))</f>
        <v/>
      </c>
      <c r="AC656" s="53" t="str">
        <f>IF(ISBLANK('Prediction Log'!$N656), "",ABS('Prediction Log'!$AB656))</f>
        <v/>
      </c>
      <c r="AD656" s="54" t="str">
        <f>IF(ISBLANK('Prediction Log'!$N656), "",IF('Prediction Log'!$E656&gt;0, 'Prediction Log'!$P656-'Prediction Log'!$E656, IF('Prediction Log'!$E656&lt;0, -'Prediction Log'!$P656+'Prediction Log'!$E656, "NA")))</f>
        <v/>
      </c>
      <c r="AE656" s="54" t="str">
        <f>IF(ISBLANK('Prediction Log'!$N656), "",ABS('Prediction Log'!$AD656))</f>
        <v/>
      </c>
    </row>
    <row r="657" spans="1:31" x14ac:dyDescent="0.45">
      <c r="A657" s="56" t="str">
        <f>IF(ISBLANK(Games!$B657), "",Games!A657)</f>
        <v/>
      </c>
      <c r="B657" s="56" t="str">
        <f>IF(ISBLANK(Games!$B657), "",Games!B657)</f>
        <v/>
      </c>
      <c r="C657" s="56" t="str">
        <f>IF(ISBLANK(Games!$B657), "",Games!C657)</f>
        <v/>
      </c>
      <c r="D657" s="57" t="str">
        <f>IF(ISBLANK(Games!$B657), "",Games!D657)</f>
        <v/>
      </c>
      <c r="E657" s="57" t="str">
        <f>IF(ISBLANK(Games!$B657), "",Games!E657)</f>
        <v/>
      </c>
      <c r="F657" s="45">
        <f>'Calc - Win Probability'!N657</f>
        <v>0</v>
      </c>
      <c r="G657" s="23" t="str">
        <f>Games!H657</f>
        <v/>
      </c>
      <c r="H657" s="46" t="str">
        <f>IF(ISBLANK(Games!B657), "", IF('Prediction Log'!$D657&lt;0, 'Prediction Log'!$B657, 'Prediction Log'!$C657))</f>
        <v/>
      </c>
      <c r="I657" s="47" t="str">
        <f>IF(ISBLANK(Games!$B657), "",Games!F657)</f>
        <v/>
      </c>
      <c r="J657" s="47" t="str">
        <f>IF('Prediction Log'!$F657&gt;0.5, 'Prediction Log'!$B657, IF('Prediction Log'!$F657&lt;0.5, 'Prediction Log'!$C657, "PICK"))</f>
        <v/>
      </c>
      <c r="K657" s="48" t="str">
        <f>IF(ISBLANK(Games!B657), "",IF('Prediction Log'!$J657='Prediction Log'!$B657, 'Prediction Log'!$F657, 1-'Prediction Log'!$F657))</f>
        <v/>
      </c>
      <c r="L657" s="49" t="str">
        <f>IF(ISBLANK(Games!$B657), "",Games!I657)</f>
        <v/>
      </c>
      <c r="M657" s="60" t="str">
        <f>IF(ISBLANK(Table3[[#This Row],[Home Final]]), "",IF(Table3[[#This Row],[Home Final]]&gt;Table3[[#This Row],[Away Final]],Table3[[#This Row],[Home]],Table3[[#This Row],[Away]]))</f>
        <v/>
      </c>
      <c r="N657" s="50"/>
      <c r="O657" s="50"/>
      <c r="P657" s="21" t="str">
        <f>IF(ISBLANK('Prediction Log'!$N657), "",'Prediction Log'!$O657-'Prediction Log'!$N657)</f>
        <v/>
      </c>
      <c r="Q657" s="51" t="str">
        <f>IF(ISBLANK('Prediction Log'!$N657), "",IF('Prediction Log'!$M657&lt;&gt;'Prediction Log'!$H657, "Y", IF(AND('Prediction Log'!$M657='Prediction Log'!$H657, ABS((-1*'Prediction Log'!$P657))&gt;ABS('Prediction Log'!$D657)), "Y", IF('Prediction Log'!$D657='Prediction Log'!$P657, "PUSH", "N"))))</f>
        <v/>
      </c>
      <c r="R657" s="52" t="str">
        <f>IF(ISBLANK('Prediction Log'!$N657), "",IF('Prediction Log'!$P657&lt;'Prediction Log'!$D657, "Y", IF('Prediction Log'!$P657='Prediction Log'!$D657, "PUSH", "N")))</f>
        <v/>
      </c>
      <c r="S657" s="52" t="str">
        <f>IF(ISBLANK('Prediction Log'!$N657), "",IF('Prediction Log'!$P657&lt;'Prediction Log'!$E657, "Y", IF('Prediction Log'!$P657='Prediction Log'!$E657, "PUSH", "N")))</f>
        <v/>
      </c>
      <c r="T657" s="53" t="str">
        <f>IF(ISBLANK('Prediction Log'!$N657),"",IF('Prediction Log'!$M657='Prediction Log'!$H657, "Y", "N"))</f>
        <v/>
      </c>
      <c r="U657" s="53" t="str">
        <f>Table3[[#This Row],[Home Team Covered Market]]</f>
        <v/>
      </c>
      <c r="V657" s="53" t="str">
        <f>IF(ISBLANK('Prediction Log'!$N657), "",IF(AND('Prediction Log'!$T657="Y", 'Prediction Log'!$U657="Y"), "Y", "N"))</f>
        <v/>
      </c>
      <c r="W657" s="54" t="str">
        <f>IF(ISBLANK('Prediction Log'!$N657),"",IF('Prediction Log'!$M657='Prediction Log'!$I657, "Y", "N"))</f>
        <v/>
      </c>
      <c r="X657" s="54" t="str">
        <f>IF(ISBLANK('Prediction Log'!$N657), "", IF(Table3[[#This Row],[Home Team Covered Market]]=Games!H657, "Y", "N"))</f>
        <v/>
      </c>
      <c r="Y657" s="55" t="str">
        <f>IF(ISBLANK('Prediction Log'!$N657), "",IF('Prediction Log'!$J657='Prediction Log'!$M657, "Y", "N"))</f>
        <v/>
      </c>
      <c r="Z657" s="54" t="str">
        <f>IF(ISBLANK('Prediction Log'!$N657), "",IF('Prediction Log'!$I657&lt;&gt;'Prediction Log'!$M657, "N",IF(AND('Prediction Log'!$E657&gt;0, 'Prediction Log'!$P657&gt;'Prediction Log'!$E657, 'Prediction Log'!$I657='Prediction Log'!$C657), "Y", IF(AND('Prediction Log'!$E657&lt;0, 'Prediction Log'!$P657&lt;'Prediction Log'!$E657,'Prediction Log'!$I657='Prediction Log'!$B657 ), "Y", IF('Prediction Log'!$P657='Prediction Log'!$E657, "PUSH", "N")))))</f>
        <v/>
      </c>
      <c r="AA657" s="54" t="str">
        <f>IF(ISBLANK('Prediction Log'!$N657), "",IF(AND('Prediction Log'!$W657="Y", 'Prediction Log'!$X657="Y"), "Y", "N"))</f>
        <v/>
      </c>
      <c r="AB657" s="53" t="str">
        <f>IF(ISBLANK('Prediction Log'!$N657), "",IF('Prediction Log'!$D657&gt;0, 'Prediction Log'!$P657-'Prediction Log'!$D657, IF('Prediction Log'!$D657&lt;0, -'Prediction Log'!$P657+'Prediction Log'!$D657, "NA")))</f>
        <v/>
      </c>
      <c r="AC657" s="53" t="str">
        <f>IF(ISBLANK('Prediction Log'!$N657), "",ABS('Prediction Log'!$AB657))</f>
        <v/>
      </c>
      <c r="AD657" s="54" t="str">
        <f>IF(ISBLANK('Prediction Log'!$N657), "",IF('Prediction Log'!$E657&gt;0, 'Prediction Log'!$P657-'Prediction Log'!$E657, IF('Prediction Log'!$E657&lt;0, -'Prediction Log'!$P657+'Prediction Log'!$E657, "NA")))</f>
        <v/>
      </c>
      <c r="AE657" s="54" t="str">
        <f>IF(ISBLANK('Prediction Log'!$N657), "",ABS('Prediction Log'!$AD657))</f>
        <v/>
      </c>
    </row>
    <row r="658" spans="1:31" x14ac:dyDescent="0.45">
      <c r="A658" s="43" t="str">
        <f>IF(ISBLANK(Games!$B658), "",Games!A658)</f>
        <v/>
      </c>
      <c r="B658" s="43" t="str">
        <f>IF(ISBLANK(Games!$B658), "",Games!B658)</f>
        <v/>
      </c>
      <c r="C658" s="43" t="str">
        <f>IF(ISBLANK(Games!$B658), "",Games!C658)</f>
        <v/>
      </c>
      <c r="D658" s="44" t="str">
        <f>IF(ISBLANK(Games!$B658), "",Games!D658)</f>
        <v/>
      </c>
      <c r="E658" s="44" t="str">
        <f>IF(ISBLANK(Games!$B658), "",Games!E658)</f>
        <v/>
      </c>
      <c r="F658" s="45">
        <f>'Calc - Win Probability'!N658</f>
        <v>0</v>
      </c>
      <c r="G658" s="23" t="str">
        <f>Games!H658</f>
        <v/>
      </c>
      <c r="H658" s="46" t="str">
        <f>IF(ISBLANK(Games!B658), "", IF('Prediction Log'!$D658&lt;0, 'Prediction Log'!$B658, 'Prediction Log'!$C658))</f>
        <v/>
      </c>
      <c r="I658" s="47" t="str">
        <f>IF(ISBLANK(Games!$B658), "",Games!F658)</f>
        <v/>
      </c>
      <c r="J658" s="47" t="str">
        <f>IF('Prediction Log'!$F658&gt;0.5, 'Prediction Log'!$B658, IF('Prediction Log'!$F658&lt;0.5, 'Prediction Log'!$C658, "PICK"))</f>
        <v/>
      </c>
      <c r="K658" s="48" t="str">
        <f>IF(ISBLANK(Games!B658), "",IF('Prediction Log'!$J658='Prediction Log'!$B658, 'Prediction Log'!$F658, 1-'Prediction Log'!$F658))</f>
        <v/>
      </c>
      <c r="L658" s="49" t="str">
        <f>IF(ISBLANK(Games!$B658), "",Games!I658)</f>
        <v/>
      </c>
      <c r="M658" s="60" t="str">
        <f>IF(ISBLANK(Table3[[#This Row],[Home Final]]), "",IF(Table3[[#This Row],[Home Final]]&gt;Table3[[#This Row],[Away Final]],Table3[[#This Row],[Home]],Table3[[#This Row],[Away]]))</f>
        <v/>
      </c>
      <c r="N658" s="50"/>
      <c r="O658" s="50"/>
      <c r="P658" s="21" t="str">
        <f>IF(ISBLANK('Prediction Log'!$N658), "",'Prediction Log'!$O658-'Prediction Log'!$N658)</f>
        <v/>
      </c>
      <c r="Q658" s="51" t="str">
        <f>IF(ISBLANK('Prediction Log'!$N658), "",IF('Prediction Log'!$M658&lt;&gt;'Prediction Log'!$H658, "Y", IF(AND('Prediction Log'!$M658='Prediction Log'!$H658, ABS((-1*'Prediction Log'!$P658))&gt;ABS('Prediction Log'!$D658)), "Y", IF('Prediction Log'!$D658='Prediction Log'!$P658, "PUSH", "N"))))</f>
        <v/>
      </c>
      <c r="R658" s="52" t="str">
        <f>IF(ISBLANK('Prediction Log'!$N658), "",IF('Prediction Log'!$P658&lt;'Prediction Log'!$D658, "Y", IF('Prediction Log'!$P658='Prediction Log'!$D658, "PUSH", "N")))</f>
        <v/>
      </c>
      <c r="S658" s="52" t="str">
        <f>IF(ISBLANK('Prediction Log'!$N658), "",IF('Prediction Log'!$P658&lt;'Prediction Log'!$E658, "Y", IF('Prediction Log'!$P658='Prediction Log'!$E658, "PUSH", "N")))</f>
        <v/>
      </c>
      <c r="T658" s="53" t="str">
        <f>IF(ISBLANK('Prediction Log'!$N658),"",IF('Prediction Log'!$M658='Prediction Log'!$H658, "Y", "N"))</f>
        <v/>
      </c>
      <c r="U658" s="53" t="str">
        <f>Table3[[#This Row],[Home Team Covered Market]]</f>
        <v/>
      </c>
      <c r="V658" s="53" t="str">
        <f>IF(ISBLANK('Prediction Log'!$N658), "",IF(AND('Prediction Log'!$T658="Y", 'Prediction Log'!$U658="Y"), "Y", "N"))</f>
        <v/>
      </c>
      <c r="W658" s="54" t="str">
        <f>IF(ISBLANK('Prediction Log'!$N658),"",IF('Prediction Log'!$M658='Prediction Log'!$I658, "Y", "N"))</f>
        <v/>
      </c>
      <c r="X658" s="54" t="str">
        <f>IF(ISBLANK('Prediction Log'!$N658), "", IF(Table3[[#This Row],[Home Team Covered Market]]=Games!H658, "Y", "N"))</f>
        <v/>
      </c>
      <c r="Y658" s="55" t="str">
        <f>IF(ISBLANK('Prediction Log'!$N658), "",IF('Prediction Log'!$J658='Prediction Log'!$M658, "Y", "N"))</f>
        <v/>
      </c>
      <c r="Z658" s="54" t="str">
        <f>IF(ISBLANK('Prediction Log'!$N658), "",IF('Prediction Log'!$I658&lt;&gt;'Prediction Log'!$M658, "N",IF(AND('Prediction Log'!$E658&gt;0, 'Prediction Log'!$P658&gt;'Prediction Log'!$E658, 'Prediction Log'!$I658='Prediction Log'!$C658), "Y", IF(AND('Prediction Log'!$E658&lt;0, 'Prediction Log'!$P658&lt;'Prediction Log'!$E658,'Prediction Log'!$I658='Prediction Log'!$B658 ), "Y", IF('Prediction Log'!$P658='Prediction Log'!$E658, "PUSH", "N")))))</f>
        <v/>
      </c>
      <c r="AA658" s="54" t="str">
        <f>IF(ISBLANK('Prediction Log'!$N658), "",IF(AND('Prediction Log'!$W658="Y", 'Prediction Log'!$X658="Y"), "Y", "N"))</f>
        <v/>
      </c>
      <c r="AB658" s="53" t="str">
        <f>IF(ISBLANK('Prediction Log'!$N658), "",IF('Prediction Log'!$D658&gt;0, 'Prediction Log'!$P658-'Prediction Log'!$D658, IF('Prediction Log'!$D658&lt;0, -'Prediction Log'!$P658+'Prediction Log'!$D658, "NA")))</f>
        <v/>
      </c>
      <c r="AC658" s="53" t="str">
        <f>IF(ISBLANK('Prediction Log'!$N658), "",ABS('Prediction Log'!$AB658))</f>
        <v/>
      </c>
      <c r="AD658" s="54" t="str">
        <f>IF(ISBLANK('Prediction Log'!$N658), "",IF('Prediction Log'!$E658&gt;0, 'Prediction Log'!$P658-'Prediction Log'!$E658, IF('Prediction Log'!$E658&lt;0, -'Prediction Log'!$P658+'Prediction Log'!$E658, "NA")))</f>
        <v/>
      </c>
      <c r="AE658" s="54" t="str">
        <f>IF(ISBLANK('Prediction Log'!$N658), "",ABS('Prediction Log'!$AD658))</f>
        <v/>
      </c>
    </row>
    <row r="659" spans="1:31" x14ac:dyDescent="0.45">
      <c r="A659" s="56" t="str">
        <f>IF(ISBLANK(Games!$B659), "",Games!A659)</f>
        <v/>
      </c>
      <c r="B659" s="56" t="str">
        <f>IF(ISBLANK(Games!$B659), "",Games!B659)</f>
        <v/>
      </c>
      <c r="C659" s="56" t="str">
        <f>IF(ISBLANK(Games!$B659), "",Games!C659)</f>
        <v/>
      </c>
      <c r="D659" s="57" t="str">
        <f>IF(ISBLANK(Games!$B659), "",Games!D659)</f>
        <v/>
      </c>
      <c r="E659" s="57" t="str">
        <f>IF(ISBLANK(Games!$B659), "",Games!E659)</f>
        <v/>
      </c>
      <c r="F659" s="45">
        <f>'Calc - Win Probability'!N659</f>
        <v>0</v>
      </c>
      <c r="G659" s="23" t="str">
        <f>Games!H659</f>
        <v/>
      </c>
      <c r="H659" s="46" t="str">
        <f>IF(ISBLANK(Games!B659), "", IF('Prediction Log'!$D659&lt;0, 'Prediction Log'!$B659, 'Prediction Log'!$C659))</f>
        <v/>
      </c>
      <c r="I659" s="47" t="str">
        <f>IF(ISBLANK(Games!$B659), "",Games!F659)</f>
        <v/>
      </c>
      <c r="J659" s="47" t="str">
        <f>IF('Prediction Log'!$F659&gt;0.5, 'Prediction Log'!$B659, IF('Prediction Log'!$F659&lt;0.5, 'Prediction Log'!$C659, "PICK"))</f>
        <v/>
      </c>
      <c r="K659" s="48" t="str">
        <f>IF(ISBLANK(Games!B659), "",IF('Prediction Log'!$J659='Prediction Log'!$B659, 'Prediction Log'!$F659, 1-'Prediction Log'!$F659))</f>
        <v/>
      </c>
      <c r="L659" s="49" t="str">
        <f>IF(ISBLANK(Games!$B659), "",Games!I659)</f>
        <v/>
      </c>
      <c r="M659" s="60" t="str">
        <f>IF(ISBLANK(Table3[[#This Row],[Home Final]]), "",IF(Table3[[#This Row],[Home Final]]&gt;Table3[[#This Row],[Away Final]],Table3[[#This Row],[Home]],Table3[[#This Row],[Away]]))</f>
        <v/>
      </c>
      <c r="N659" s="50"/>
      <c r="O659" s="50"/>
      <c r="P659" s="21" t="str">
        <f>IF(ISBLANK('Prediction Log'!$N659), "",'Prediction Log'!$O659-'Prediction Log'!$N659)</f>
        <v/>
      </c>
      <c r="Q659" s="51" t="str">
        <f>IF(ISBLANK('Prediction Log'!$N659), "",IF('Prediction Log'!$M659&lt;&gt;'Prediction Log'!$H659, "Y", IF(AND('Prediction Log'!$M659='Prediction Log'!$H659, ABS((-1*'Prediction Log'!$P659))&gt;ABS('Prediction Log'!$D659)), "Y", IF('Prediction Log'!$D659='Prediction Log'!$P659, "PUSH", "N"))))</f>
        <v/>
      </c>
      <c r="R659" s="52" t="str">
        <f>IF(ISBLANK('Prediction Log'!$N659), "",IF('Prediction Log'!$P659&lt;'Prediction Log'!$D659, "Y", IF('Prediction Log'!$P659='Prediction Log'!$D659, "PUSH", "N")))</f>
        <v/>
      </c>
      <c r="S659" s="52" t="str">
        <f>IF(ISBLANK('Prediction Log'!$N659), "",IF('Prediction Log'!$P659&lt;'Prediction Log'!$E659, "Y", IF('Prediction Log'!$P659='Prediction Log'!$E659, "PUSH", "N")))</f>
        <v/>
      </c>
      <c r="T659" s="53" t="str">
        <f>IF(ISBLANK('Prediction Log'!$N659),"",IF('Prediction Log'!$M659='Prediction Log'!$H659, "Y", "N"))</f>
        <v/>
      </c>
      <c r="U659" s="53" t="str">
        <f>Table3[[#This Row],[Home Team Covered Market]]</f>
        <v/>
      </c>
      <c r="V659" s="53" t="str">
        <f>IF(ISBLANK('Prediction Log'!$N659), "",IF(AND('Prediction Log'!$T659="Y", 'Prediction Log'!$U659="Y"), "Y", "N"))</f>
        <v/>
      </c>
      <c r="W659" s="54" t="str">
        <f>IF(ISBLANK('Prediction Log'!$N659),"",IF('Prediction Log'!$M659='Prediction Log'!$I659, "Y", "N"))</f>
        <v/>
      </c>
      <c r="X659" s="54" t="str">
        <f>IF(ISBLANK('Prediction Log'!$N659), "", IF(Table3[[#This Row],[Home Team Covered Market]]=Games!H659, "Y", "N"))</f>
        <v/>
      </c>
      <c r="Y659" s="55" t="str">
        <f>IF(ISBLANK('Prediction Log'!$N659), "",IF('Prediction Log'!$J659='Prediction Log'!$M659, "Y", "N"))</f>
        <v/>
      </c>
      <c r="Z659" s="54" t="str">
        <f>IF(ISBLANK('Prediction Log'!$N659), "",IF('Prediction Log'!$I659&lt;&gt;'Prediction Log'!$M659, "N",IF(AND('Prediction Log'!$E659&gt;0, 'Prediction Log'!$P659&gt;'Prediction Log'!$E659, 'Prediction Log'!$I659='Prediction Log'!$C659), "Y", IF(AND('Prediction Log'!$E659&lt;0, 'Prediction Log'!$P659&lt;'Prediction Log'!$E659,'Prediction Log'!$I659='Prediction Log'!$B659 ), "Y", IF('Prediction Log'!$P659='Prediction Log'!$E659, "PUSH", "N")))))</f>
        <v/>
      </c>
      <c r="AA659" s="54" t="str">
        <f>IF(ISBLANK('Prediction Log'!$N659), "",IF(AND('Prediction Log'!$W659="Y", 'Prediction Log'!$X659="Y"), "Y", "N"))</f>
        <v/>
      </c>
      <c r="AB659" s="53" t="str">
        <f>IF(ISBLANK('Prediction Log'!$N659), "",IF('Prediction Log'!$D659&gt;0, 'Prediction Log'!$P659-'Prediction Log'!$D659, IF('Prediction Log'!$D659&lt;0, -'Prediction Log'!$P659+'Prediction Log'!$D659, "NA")))</f>
        <v/>
      </c>
      <c r="AC659" s="53" t="str">
        <f>IF(ISBLANK('Prediction Log'!$N659), "",ABS('Prediction Log'!$AB659))</f>
        <v/>
      </c>
      <c r="AD659" s="54" t="str">
        <f>IF(ISBLANK('Prediction Log'!$N659), "",IF('Prediction Log'!$E659&gt;0, 'Prediction Log'!$P659-'Prediction Log'!$E659, IF('Prediction Log'!$E659&lt;0, -'Prediction Log'!$P659+'Prediction Log'!$E659, "NA")))</f>
        <v/>
      </c>
      <c r="AE659" s="54" t="str">
        <f>IF(ISBLANK('Prediction Log'!$N659), "",ABS('Prediction Log'!$AD659))</f>
        <v/>
      </c>
    </row>
    <row r="660" spans="1:31" x14ac:dyDescent="0.45">
      <c r="A660" s="43" t="str">
        <f>IF(ISBLANK(Games!$B660), "",Games!A660)</f>
        <v/>
      </c>
      <c r="B660" s="43" t="str">
        <f>IF(ISBLANK(Games!$B660), "",Games!B660)</f>
        <v/>
      </c>
      <c r="C660" s="43" t="str">
        <f>IF(ISBLANK(Games!$B660), "",Games!C660)</f>
        <v/>
      </c>
      <c r="D660" s="44" t="str">
        <f>IF(ISBLANK(Games!$B660), "",Games!D660)</f>
        <v/>
      </c>
      <c r="E660" s="44" t="str">
        <f>IF(ISBLANK(Games!$B660), "",Games!E660)</f>
        <v/>
      </c>
      <c r="F660" s="45">
        <f>'Calc - Win Probability'!N660</f>
        <v>0</v>
      </c>
      <c r="G660" s="23" t="str">
        <f>Games!H660</f>
        <v/>
      </c>
      <c r="H660" s="46" t="str">
        <f>IF(ISBLANK(Games!B660), "", IF('Prediction Log'!$D660&lt;0, 'Prediction Log'!$B660, 'Prediction Log'!$C660))</f>
        <v/>
      </c>
      <c r="I660" s="47" t="str">
        <f>IF(ISBLANK(Games!$B660), "",Games!F660)</f>
        <v/>
      </c>
      <c r="J660" s="47" t="str">
        <f>IF('Prediction Log'!$F660&gt;0.5, 'Prediction Log'!$B660, IF('Prediction Log'!$F660&lt;0.5, 'Prediction Log'!$C660, "PICK"))</f>
        <v/>
      </c>
      <c r="K660" s="48" t="str">
        <f>IF(ISBLANK(Games!B660), "",IF('Prediction Log'!$J660='Prediction Log'!$B660, 'Prediction Log'!$F660, 1-'Prediction Log'!$F660))</f>
        <v/>
      </c>
      <c r="L660" s="49" t="str">
        <f>IF(ISBLANK(Games!$B660), "",Games!I660)</f>
        <v/>
      </c>
      <c r="M660" s="60" t="str">
        <f>IF(ISBLANK(Table3[[#This Row],[Home Final]]), "",IF(Table3[[#This Row],[Home Final]]&gt;Table3[[#This Row],[Away Final]],Table3[[#This Row],[Home]],Table3[[#This Row],[Away]]))</f>
        <v/>
      </c>
      <c r="N660" s="50"/>
      <c r="O660" s="50"/>
      <c r="P660" s="21" t="str">
        <f>IF(ISBLANK('Prediction Log'!$N660), "",'Prediction Log'!$O660-'Prediction Log'!$N660)</f>
        <v/>
      </c>
      <c r="Q660" s="51" t="str">
        <f>IF(ISBLANK('Prediction Log'!$N660), "",IF('Prediction Log'!$M660&lt;&gt;'Prediction Log'!$H660, "Y", IF(AND('Prediction Log'!$M660='Prediction Log'!$H660, ABS((-1*'Prediction Log'!$P660))&gt;ABS('Prediction Log'!$D660)), "Y", IF('Prediction Log'!$D660='Prediction Log'!$P660, "PUSH", "N"))))</f>
        <v/>
      </c>
      <c r="R660" s="52" t="str">
        <f>IF(ISBLANK('Prediction Log'!$N660), "",IF('Prediction Log'!$P660&lt;'Prediction Log'!$D660, "Y", IF('Prediction Log'!$P660='Prediction Log'!$D660, "PUSH", "N")))</f>
        <v/>
      </c>
      <c r="S660" s="52" t="str">
        <f>IF(ISBLANK('Prediction Log'!$N660), "",IF('Prediction Log'!$P660&lt;'Prediction Log'!$E660, "Y", IF('Prediction Log'!$P660='Prediction Log'!$E660, "PUSH", "N")))</f>
        <v/>
      </c>
      <c r="T660" s="53" t="str">
        <f>IF(ISBLANK('Prediction Log'!$N660),"",IF('Prediction Log'!$M660='Prediction Log'!$H660, "Y", "N"))</f>
        <v/>
      </c>
      <c r="U660" s="53" t="str">
        <f>Table3[[#This Row],[Home Team Covered Market]]</f>
        <v/>
      </c>
      <c r="V660" s="53" t="str">
        <f>IF(ISBLANK('Prediction Log'!$N660), "",IF(AND('Prediction Log'!$T660="Y", 'Prediction Log'!$U660="Y"), "Y", "N"))</f>
        <v/>
      </c>
      <c r="W660" s="54" t="str">
        <f>IF(ISBLANK('Prediction Log'!$N660),"",IF('Prediction Log'!$M660='Prediction Log'!$I660, "Y", "N"))</f>
        <v/>
      </c>
      <c r="X660" s="54" t="str">
        <f>IF(ISBLANK('Prediction Log'!$N660), "", IF(Table3[[#This Row],[Home Team Covered Market]]=Games!H660, "Y", "N"))</f>
        <v/>
      </c>
      <c r="Y660" s="55" t="str">
        <f>IF(ISBLANK('Prediction Log'!$N660), "",IF('Prediction Log'!$J660='Prediction Log'!$M660, "Y", "N"))</f>
        <v/>
      </c>
      <c r="Z660" s="54" t="str">
        <f>IF(ISBLANK('Prediction Log'!$N660), "",IF('Prediction Log'!$I660&lt;&gt;'Prediction Log'!$M660, "N",IF(AND('Prediction Log'!$E660&gt;0, 'Prediction Log'!$P660&gt;'Prediction Log'!$E660, 'Prediction Log'!$I660='Prediction Log'!$C660), "Y", IF(AND('Prediction Log'!$E660&lt;0, 'Prediction Log'!$P660&lt;'Prediction Log'!$E660,'Prediction Log'!$I660='Prediction Log'!$B660 ), "Y", IF('Prediction Log'!$P660='Prediction Log'!$E660, "PUSH", "N")))))</f>
        <v/>
      </c>
      <c r="AA660" s="54" t="str">
        <f>IF(ISBLANK('Prediction Log'!$N660), "",IF(AND('Prediction Log'!$W660="Y", 'Prediction Log'!$X660="Y"), "Y", "N"))</f>
        <v/>
      </c>
      <c r="AB660" s="53" t="str">
        <f>IF(ISBLANK('Prediction Log'!$N660), "",IF('Prediction Log'!$D660&gt;0, 'Prediction Log'!$P660-'Prediction Log'!$D660, IF('Prediction Log'!$D660&lt;0, -'Prediction Log'!$P660+'Prediction Log'!$D660, "NA")))</f>
        <v/>
      </c>
      <c r="AC660" s="53" t="str">
        <f>IF(ISBLANK('Prediction Log'!$N660), "",ABS('Prediction Log'!$AB660))</f>
        <v/>
      </c>
      <c r="AD660" s="54" t="str">
        <f>IF(ISBLANK('Prediction Log'!$N660), "",IF('Prediction Log'!$E660&gt;0, 'Prediction Log'!$P660-'Prediction Log'!$E660, IF('Prediction Log'!$E660&lt;0, -'Prediction Log'!$P660+'Prediction Log'!$E660, "NA")))</f>
        <v/>
      </c>
      <c r="AE660" s="54" t="str">
        <f>IF(ISBLANK('Prediction Log'!$N660), "",ABS('Prediction Log'!$AD660))</f>
        <v/>
      </c>
    </row>
    <row r="661" spans="1:31" x14ac:dyDescent="0.45">
      <c r="A661" s="56" t="str">
        <f>IF(ISBLANK(Games!$B661), "",Games!A661)</f>
        <v/>
      </c>
      <c r="B661" s="56" t="str">
        <f>IF(ISBLANK(Games!$B661), "",Games!B661)</f>
        <v/>
      </c>
      <c r="C661" s="56" t="str">
        <f>IF(ISBLANK(Games!$B661), "",Games!C661)</f>
        <v/>
      </c>
      <c r="D661" s="57" t="str">
        <f>IF(ISBLANK(Games!$B661), "",Games!D661)</f>
        <v/>
      </c>
      <c r="E661" s="57" t="str">
        <f>IF(ISBLANK(Games!$B661), "",Games!E661)</f>
        <v/>
      </c>
      <c r="F661" s="45">
        <f>'Calc - Win Probability'!N661</f>
        <v>0</v>
      </c>
      <c r="G661" s="23" t="str">
        <f>Games!H661</f>
        <v/>
      </c>
      <c r="H661" s="46" t="str">
        <f>IF(ISBLANK(Games!B661), "", IF('Prediction Log'!$D661&lt;0, 'Prediction Log'!$B661, 'Prediction Log'!$C661))</f>
        <v/>
      </c>
      <c r="I661" s="47" t="str">
        <f>IF(ISBLANK(Games!$B661), "",Games!F661)</f>
        <v/>
      </c>
      <c r="J661" s="47" t="str">
        <f>IF('Prediction Log'!$F661&gt;0.5, 'Prediction Log'!$B661, IF('Prediction Log'!$F661&lt;0.5, 'Prediction Log'!$C661, "PICK"))</f>
        <v/>
      </c>
      <c r="K661" s="48" t="str">
        <f>IF(ISBLANK(Games!B661), "",IF('Prediction Log'!$J661='Prediction Log'!$B661, 'Prediction Log'!$F661, 1-'Prediction Log'!$F661))</f>
        <v/>
      </c>
      <c r="L661" s="49" t="str">
        <f>IF(ISBLANK(Games!$B661), "",Games!I661)</f>
        <v/>
      </c>
      <c r="M661" s="60" t="str">
        <f>IF(ISBLANK(Table3[[#This Row],[Home Final]]), "",IF(Table3[[#This Row],[Home Final]]&gt;Table3[[#This Row],[Away Final]],Table3[[#This Row],[Home]],Table3[[#This Row],[Away]]))</f>
        <v/>
      </c>
      <c r="N661" s="50"/>
      <c r="O661" s="50"/>
      <c r="P661" s="21" t="str">
        <f>IF(ISBLANK('Prediction Log'!$N661), "",'Prediction Log'!$O661-'Prediction Log'!$N661)</f>
        <v/>
      </c>
      <c r="Q661" s="51" t="str">
        <f>IF(ISBLANK('Prediction Log'!$N661), "",IF('Prediction Log'!$M661&lt;&gt;'Prediction Log'!$H661, "Y", IF(AND('Prediction Log'!$M661='Prediction Log'!$H661, ABS((-1*'Prediction Log'!$P661))&gt;ABS('Prediction Log'!$D661)), "Y", IF('Prediction Log'!$D661='Prediction Log'!$P661, "PUSH", "N"))))</f>
        <v/>
      </c>
      <c r="R661" s="52" t="str">
        <f>IF(ISBLANK('Prediction Log'!$N661), "",IF('Prediction Log'!$P661&lt;'Prediction Log'!$D661, "Y", IF('Prediction Log'!$P661='Prediction Log'!$D661, "PUSH", "N")))</f>
        <v/>
      </c>
      <c r="S661" s="52" t="str">
        <f>IF(ISBLANK('Prediction Log'!$N661), "",IF('Prediction Log'!$P661&lt;'Prediction Log'!$E661, "Y", IF('Prediction Log'!$P661='Prediction Log'!$E661, "PUSH", "N")))</f>
        <v/>
      </c>
      <c r="T661" s="53" t="str">
        <f>IF(ISBLANK('Prediction Log'!$N661),"",IF('Prediction Log'!$M661='Prediction Log'!$H661, "Y", "N"))</f>
        <v/>
      </c>
      <c r="U661" s="53" t="str">
        <f>Table3[[#This Row],[Home Team Covered Market]]</f>
        <v/>
      </c>
      <c r="V661" s="53" t="str">
        <f>IF(ISBLANK('Prediction Log'!$N661), "",IF(AND('Prediction Log'!$T661="Y", 'Prediction Log'!$U661="Y"), "Y", "N"))</f>
        <v/>
      </c>
      <c r="W661" s="54" t="str">
        <f>IF(ISBLANK('Prediction Log'!$N661),"",IF('Prediction Log'!$M661='Prediction Log'!$I661, "Y", "N"))</f>
        <v/>
      </c>
      <c r="X661" s="54" t="str">
        <f>IF(ISBLANK('Prediction Log'!$N661), "", IF(Table3[[#This Row],[Home Team Covered Market]]=Games!H661, "Y", "N"))</f>
        <v/>
      </c>
      <c r="Y661" s="55" t="str">
        <f>IF(ISBLANK('Prediction Log'!$N661), "",IF('Prediction Log'!$J661='Prediction Log'!$M661, "Y", "N"))</f>
        <v/>
      </c>
      <c r="Z661" s="54" t="str">
        <f>IF(ISBLANK('Prediction Log'!$N661), "",IF('Prediction Log'!$I661&lt;&gt;'Prediction Log'!$M661, "N",IF(AND('Prediction Log'!$E661&gt;0, 'Prediction Log'!$P661&gt;'Prediction Log'!$E661, 'Prediction Log'!$I661='Prediction Log'!$C661), "Y", IF(AND('Prediction Log'!$E661&lt;0, 'Prediction Log'!$P661&lt;'Prediction Log'!$E661,'Prediction Log'!$I661='Prediction Log'!$B661 ), "Y", IF('Prediction Log'!$P661='Prediction Log'!$E661, "PUSH", "N")))))</f>
        <v/>
      </c>
      <c r="AA661" s="54" t="str">
        <f>IF(ISBLANK('Prediction Log'!$N661), "",IF(AND('Prediction Log'!$W661="Y", 'Prediction Log'!$X661="Y"), "Y", "N"))</f>
        <v/>
      </c>
      <c r="AB661" s="53" t="str">
        <f>IF(ISBLANK('Prediction Log'!$N661), "",IF('Prediction Log'!$D661&gt;0, 'Prediction Log'!$P661-'Prediction Log'!$D661, IF('Prediction Log'!$D661&lt;0, -'Prediction Log'!$P661+'Prediction Log'!$D661, "NA")))</f>
        <v/>
      </c>
      <c r="AC661" s="53" t="str">
        <f>IF(ISBLANK('Prediction Log'!$N661), "",ABS('Prediction Log'!$AB661))</f>
        <v/>
      </c>
      <c r="AD661" s="54" t="str">
        <f>IF(ISBLANK('Prediction Log'!$N661), "",IF('Prediction Log'!$E661&gt;0, 'Prediction Log'!$P661-'Prediction Log'!$E661, IF('Prediction Log'!$E661&lt;0, -'Prediction Log'!$P661+'Prediction Log'!$E661, "NA")))</f>
        <v/>
      </c>
      <c r="AE661" s="54" t="str">
        <f>IF(ISBLANK('Prediction Log'!$N661), "",ABS('Prediction Log'!$AD661))</f>
        <v/>
      </c>
    </row>
    <row r="662" spans="1:31" x14ac:dyDescent="0.45">
      <c r="A662" s="43" t="str">
        <f>IF(ISBLANK(Games!$B662), "",Games!A662)</f>
        <v/>
      </c>
      <c r="B662" s="43" t="str">
        <f>IF(ISBLANK(Games!$B662), "",Games!B662)</f>
        <v/>
      </c>
      <c r="C662" s="43" t="str">
        <f>IF(ISBLANK(Games!$B662), "",Games!C662)</f>
        <v/>
      </c>
      <c r="D662" s="44" t="str">
        <f>IF(ISBLANK(Games!$B662), "",Games!D662)</f>
        <v/>
      </c>
      <c r="E662" s="44" t="str">
        <f>IF(ISBLANK(Games!$B662), "",Games!E662)</f>
        <v/>
      </c>
      <c r="F662" s="45">
        <f>'Calc - Win Probability'!N662</f>
        <v>0</v>
      </c>
      <c r="G662" s="23" t="str">
        <f>Games!H662</f>
        <v/>
      </c>
      <c r="H662" s="46" t="str">
        <f>IF(ISBLANK(Games!B662), "", IF('Prediction Log'!$D662&lt;0, 'Prediction Log'!$B662, 'Prediction Log'!$C662))</f>
        <v/>
      </c>
      <c r="I662" s="47" t="str">
        <f>IF(ISBLANK(Games!$B662), "",Games!F662)</f>
        <v/>
      </c>
      <c r="J662" s="47" t="str">
        <f>IF('Prediction Log'!$F662&gt;0.5, 'Prediction Log'!$B662, IF('Prediction Log'!$F662&lt;0.5, 'Prediction Log'!$C662, "PICK"))</f>
        <v/>
      </c>
      <c r="K662" s="48" t="str">
        <f>IF(ISBLANK(Games!B662), "",IF('Prediction Log'!$J662='Prediction Log'!$B662, 'Prediction Log'!$F662, 1-'Prediction Log'!$F662))</f>
        <v/>
      </c>
      <c r="L662" s="49" t="str">
        <f>IF(ISBLANK(Games!$B662), "",Games!I662)</f>
        <v/>
      </c>
      <c r="M662" s="60" t="str">
        <f>IF(ISBLANK(Table3[[#This Row],[Home Final]]), "",IF(Table3[[#This Row],[Home Final]]&gt;Table3[[#This Row],[Away Final]],Table3[[#This Row],[Home]],Table3[[#This Row],[Away]]))</f>
        <v/>
      </c>
      <c r="N662" s="50"/>
      <c r="O662" s="50"/>
      <c r="P662" s="21" t="str">
        <f>IF(ISBLANK('Prediction Log'!$N662), "",'Prediction Log'!$O662-'Prediction Log'!$N662)</f>
        <v/>
      </c>
      <c r="Q662" s="51" t="str">
        <f>IF(ISBLANK('Prediction Log'!$N662), "",IF('Prediction Log'!$M662&lt;&gt;'Prediction Log'!$H662, "Y", IF(AND('Prediction Log'!$M662='Prediction Log'!$H662, ABS((-1*'Prediction Log'!$P662))&gt;ABS('Prediction Log'!$D662)), "Y", IF('Prediction Log'!$D662='Prediction Log'!$P662, "PUSH", "N"))))</f>
        <v/>
      </c>
      <c r="R662" s="52" t="str">
        <f>IF(ISBLANK('Prediction Log'!$N662), "",IF('Prediction Log'!$P662&lt;'Prediction Log'!$D662, "Y", IF('Prediction Log'!$P662='Prediction Log'!$D662, "PUSH", "N")))</f>
        <v/>
      </c>
      <c r="S662" s="52" t="str">
        <f>IF(ISBLANK('Prediction Log'!$N662), "",IF('Prediction Log'!$P662&lt;'Prediction Log'!$E662, "Y", IF('Prediction Log'!$P662='Prediction Log'!$E662, "PUSH", "N")))</f>
        <v/>
      </c>
      <c r="T662" s="53" t="str">
        <f>IF(ISBLANK('Prediction Log'!$N662),"",IF('Prediction Log'!$M662='Prediction Log'!$H662, "Y", "N"))</f>
        <v/>
      </c>
      <c r="U662" s="53" t="str">
        <f>Table3[[#This Row],[Home Team Covered Market]]</f>
        <v/>
      </c>
      <c r="V662" s="53" t="str">
        <f>IF(ISBLANK('Prediction Log'!$N662), "",IF(AND('Prediction Log'!$T662="Y", 'Prediction Log'!$U662="Y"), "Y", "N"))</f>
        <v/>
      </c>
      <c r="W662" s="54" t="str">
        <f>IF(ISBLANK('Prediction Log'!$N662),"",IF('Prediction Log'!$M662='Prediction Log'!$I662, "Y", "N"))</f>
        <v/>
      </c>
      <c r="X662" s="54" t="str">
        <f>IF(ISBLANK('Prediction Log'!$N662), "", IF(Table3[[#This Row],[Home Team Covered Market]]=Games!H662, "Y", "N"))</f>
        <v/>
      </c>
      <c r="Y662" s="55" t="str">
        <f>IF(ISBLANK('Prediction Log'!$N662), "",IF('Prediction Log'!$J662='Prediction Log'!$M662, "Y", "N"))</f>
        <v/>
      </c>
      <c r="Z662" s="54" t="str">
        <f>IF(ISBLANK('Prediction Log'!$N662), "",IF('Prediction Log'!$I662&lt;&gt;'Prediction Log'!$M662, "N",IF(AND('Prediction Log'!$E662&gt;0, 'Prediction Log'!$P662&gt;'Prediction Log'!$E662, 'Prediction Log'!$I662='Prediction Log'!$C662), "Y", IF(AND('Prediction Log'!$E662&lt;0, 'Prediction Log'!$P662&lt;'Prediction Log'!$E662,'Prediction Log'!$I662='Prediction Log'!$B662 ), "Y", IF('Prediction Log'!$P662='Prediction Log'!$E662, "PUSH", "N")))))</f>
        <v/>
      </c>
      <c r="AA662" s="54" t="str">
        <f>IF(ISBLANK('Prediction Log'!$N662), "",IF(AND('Prediction Log'!$W662="Y", 'Prediction Log'!$X662="Y"), "Y", "N"))</f>
        <v/>
      </c>
      <c r="AB662" s="53" t="str">
        <f>IF(ISBLANK('Prediction Log'!$N662), "",IF('Prediction Log'!$D662&gt;0, 'Prediction Log'!$P662-'Prediction Log'!$D662, IF('Prediction Log'!$D662&lt;0, -'Prediction Log'!$P662+'Prediction Log'!$D662, "NA")))</f>
        <v/>
      </c>
      <c r="AC662" s="53" t="str">
        <f>IF(ISBLANK('Prediction Log'!$N662), "",ABS('Prediction Log'!$AB662))</f>
        <v/>
      </c>
      <c r="AD662" s="54" t="str">
        <f>IF(ISBLANK('Prediction Log'!$N662), "",IF('Prediction Log'!$E662&gt;0, 'Prediction Log'!$P662-'Prediction Log'!$E662, IF('Prediction Log'!$E662&lt;0, -'Prediction Log'!$P662+'Prediction Log'!$E662, "NA")))</f>
        <v/>
      </c>
      <c r="AE662" s="54" t="str">
        <f>IF(ISBLANK('Prediction Log'!$N662), "",ABS('Prediction Log'!$AD662))</f>
        <v/>
      </c>
    </row>
    <row r="663" spans="1:31" x14ac:dyDescent="0.45">
      <c r="A663" s="56" t="str">
        <f>IF(ISBLANK(Games!$B663), "",Games!A663)</f>
        <v/>
      </c>
      <c r="B663" s="56" t="str">
        <f>IF(ISBLANK(Games!$B663), "",Games!B663)</f>
        <v/>
      </c>
      <c r="C663" s="56" t="str">
        <f>IF(ISBLANK(Games!$B663), "",Games!C663)</f>
        <v/>
      </c>
      <c r="D663" s="57" t="str">
        <f>IF(ISBLANK(Games!$B663), "",Games!D663)</f>
        <v/>
      </c>
      <c r="E663" s="57" t="str">
        <f>IF(ISBLANK(Games!$B663), "",Games!E663)</f>
        <v/>
      </c>
      <c r="F663" s="45">
        <f>'Calc - Win Probability'!N663</f>
        <v>0</v>
      </c>
      <c r="G663" s="23" t="str">
        <f>Games!H663</f>
        <v/>
      </c>
      <c r="H663" s="46" t="str">
        <f>IF(ISBLANK(Games!B663), "", IF('Prediction Log'!$D663&lt;0, 'Prediction Log'!$B663, 'Prediction Log'!$C663))</f>
        <v/>
      </c>
      <c r="I663" s="47" t="str">
        <f>IF(ISBLANK(Games!$B663), "",Games!F663)</f>
        <v/>
      </c>
      <c r="J663" s="47" t="str">
        <f>IF('Prediction Log'!$F663&gt;0.5, 'Prediction Log'!$B663, IF('Prediction Log'!$F663&lt;0.5, 'Prediction Log'!$C663, "PICK"))</f>
        <v/>
      </c>
      <c r="K663" s="48" t="str">
        <f>IF(ISBLANK(Games!B663), "",IF('Prediction Log'!$J663='Prediction Log'!$B663, 'Prediction Log'!$F663, 1-'Prediction Log'!$F663))</f>
        <v/>
      </c>
      <c r="L663" s="49" t="str">
        <f>IF(ISBLANK(Games!$B663), "",Games!I663)</f>
        <v/>
      </c>
      <c r="M663" s="60" t="str">
        <f>IF(ISBLANK(Table3[[#This Row],[Home Final]]), "",IF(Table3[[#This Row],[Home Final]]&gt;Table3[[#This Row],[Away Final]],Table3[[#This Row],[Home]],Table3[[#This Row],[Away]]))</f>
        <v/>
      </c>
      <c r="N663" s="50"/>
      <c r="O663" s="50"/>
      <c r="P663" s="21" t="str">
        <f>IF(ISBLANK('Prediction Log'!$N663), "",'Prediction Log'!$O663-'Prediction Log'!$N663)</f>
        <v/>
      </c>
      <c r="Q663" s="51" t="str">
        <f>IF(ISBLANK('Prediction Log'!$N663), "",IF('Prediction Log'!$M663&lt;&gt;'Prediction Log'!$H663, "Y", IF(AND('Prediction Log'!$M663='Prediction Log'!$H663, ABS((-1*'Prediction Log'!$P663))&gt;ABS('Prediction Log'!$D663)), "Y", IF('Prediction Log'!$D663='Prediction Log'!$P663, "PUSH", "N"))))</f>
        <v/>
      </c>
      <c r="R663" s="52" t="str">
        <f>IF(ISBLANK('Prediction Log'!$N663), "",IF('Prediction Log'!$P663&lt;'Prediction Log'!$D663, "Y", IF('Prediction Log'!$P663='Prediction Log'!$D663, "PUSH", "N")))</f>
        <v/>
      </c>
      <c r="S663" s="52" t="str">
        <f>IF(ISBLANK('Prediction Log'!$N663), "",IF('Prediction Log'!$P663&lt;'Prediction Log'!$E663, "Y", IF('Prediction Log'!$P663='Prediction Log'!$E663, "PUSH", "N")))</f>
        <v/>
      </c>
      <c r="T663" s="53" t="str">
        <f>IF(ISBLANK('Prediction Log'!$N663),"",IF('Prediction Log'!$M663='Prediction Log'!$H663, "Y", "N"))</f>
        <v/>
      </c>
      <c r="U663" s="53" t="str">
        <f>Table3[[#This Row],[Home Team Covered Market]]</f>
        <v/>
      </c>
      <c r="V663" s="53" t="str">
        <f>IF(ISBLANK('Prediction Log'!$N663), "",IF(AND('Prediction Log'!$T663="Y", 'Prediction Log'!$U663="Y"), "Y", "N"))</f>
        <v/>
      </c>
      <c r="W663" s="54" t="str">
        <f>IF(ISBLANK('Prediction Log'!$N663),"",IF('Prediction Log'!$M663='Prediction Log'!$I663, "Y", "N"))</f>
        <v/>
      </c>
      <c r="X663" s="54" t="str">
        <f>IF(ISBLANK('Prediction Log'!$N663), "", IF(Table3[[#This Row],[Home Team Covered Market]]=Games!H663, "Y", "N"))</f>
        <v/>
      </c>
      <c r="Y663" s="55" t="str">
        <f>IF(ISBLANK('Prediction Log'!$N663), "",IF('Prediction Log'!$J663='Prediction Log'!$M663, "Y", "N"))</f>
        <v/>
      </c>
      <c r="Z663" s="54" t="str">
        <f>IF(ISBLANK('Prediction Log'!$N663), "",IF('Prediction Log'!$I663&lt;&gt;'Prediction Log'!$M663, "N",IF(AND('Prediction Log'!$E663&gt;0, 'Prediction Log'!$P663&gt;'Prediction Log'!$E663, 'Prediction Log'!$I663='Prediction Log'!$C663), "Y", IF(AND('Prediction Log'!$E663&lt;0, 'Prediction Log'!$P663&lt;'Prediction Log'!$E663,'Prediction Log'!$I663='Prediction Log'!$B663 ), "Y", IF('Prediction Log'!$P663='Prediction Log'!$E663, "PUSH", "N")))))</f>
        <v/>
      </c>
      <c r="AA663" s="54" t="str">
        <f>IF(ISBLANK('Prediction Log'!$N663), "",IF(AND('Prediction Log'!$W663="Y", 'Prediction Log'!$X663="Y"), "Y", "N"))</f>
        <v/>
      </c>
      <c r="AB663" s="53" t="str">
        <f>IF(ISBLANK('Prediction Log'!$N663), "",IF('Prediction Log'!$D663&gt;0, 'Prediction Log'!$P663-'Prediction Log'!$D663, IF('Prediction Log'!$D663&lt;0, -'Prediction Log'!$P663+'Prediction Log'!$D663, "NA")))</f>
        <v/>
      </c>
      <c r="AC663" s="53" t="str">
        <f>IF(ISBLANK('Prediction Log'!$N663), "",ABS('Prediction Log'!$AB663))</f>
        <v/>
      </c>
      <c r="AD663" s="54" t="str">
        <f>IF(ISBLANK('Prediction Log'!$N663), "",IF('Prediction Log'!$E663&gt;0, 'Prediction Log'!$P663-'Prediction Log'!$E663, IF('Prediction Log'!$E663&lt;0, -'Prediction Log'!$P663+'Prediction Log'!$E663, "NA")))</f>
        <v/>
      </c>
      <c r="AE663" s="54" t="str">
        <f>IF(ISBLANK('Prediction Log'!$N663), "",ABS('Prediction Log'!$AD663))</f>
        <v/>
      </c>
    </row>
    <row r="664" spans="1:31" x14ac:dyDescent="0.45">
      <c r="A664" s="43" t="str">
        <f>IF(ISBLANK(Games!$B664), "",Games!A664)</f>
        <v/>
      </c>
      <c r="B664" s="43" t="str">
        <f>IF(ISBLANK(Games!$B664), "",Games!B664)</f>
        <v/>
      </c>
      <c r="C664" s="43" t="str">
        <f>IF(ISBLANK(Games!$B664), "",Games!C664)</f>
        <v/>
      </c>
      <c r="D664" s="44" t="str">
        <f>IF(ISBLANK(Games!$B664), "",Games!D664)</f>
        <v/>
      </c>
      <c r="E664" s="44" t="str">
        <f>IF(ISBLANK(Games!$B664), "",Games!E664)</f>
        <v/>
      </c>
      <c r="F664" s="45">
        <f>'Calc - Win Probability'!N664</f>
        <v>0</v>
      </c>
      <c r="G664" s="23" t="str">
        <f>Games!H664</f>
        <v/>
      </c>
      <c r="H664" s="46" t="str">
        <f>IF(ISBLANK(Games!B664), "", IF('Prediction Log'!$D664&lt;0, 'Prediction Log'!$B664, 'Prediction Log'!$C664))</f>
        <v/>
      </c>
      <c r="I664" s="47" t="str">
        <f>IF(ISBLANK(Games!$B664), "",Games!F664)</f>
        <v/>
      </c>
      <c r="J664" s="47" t="str">
        <f>IF('Prediction Log'!$F664&gt;0.5, 'Prediction Log'!$B664, IF('Prediction Log'!$F664&lt;0.5, 'Prediction Log'!$C664, "PICK"))</f>
        <v/>
      </c>
      <c r="K664" s="48" t="str">
        <f>IF(ISBLANK(Games!B664), "",IF('Prediction Log'!$J664='Prediction Log'!$B664, 'Prediction Log'!$F664, 1-'Prediction Log'!$F664))</f>
        <v/>
      </c>
      <c r="L664" s="49" t="str">
        <f>IF(ISBLANK(Games!$B664), "",Games!I664)</f>
        <v/>
      </c>
      <c r="M664" s="60" t="str">
        <f>IF(ISBLANK(Table3[[#This Row],[Home Final]]), "",IF(Table3[[#This Row],[Home Final]]&gt;Table3[[#This Row],[Away Final]],Table3[[#This Row],[Home]],Table3[[#This Row],[Away]]))</f>
        <v/>
      </c>
      <c r="N664" s="50"/>
      <c r="O664" s="50"/>
      <c r="P664" s="21" t="str">
        <f>IF(ISBLANK('Prediction Log'!$N664), "",'Prediction Log'!$O664-'Prediction Log'!$N664)</f>
        <v/>
      </c>
      <c r="Q664" s="51" t="str">
        <f>IF(ISBLANK('Prediction Log'!$N664), "",IF('Prediction Log'!$M664&lt;&gt;'Prediction Log'!$H664, "Y", IF(AND('Prediction Log'!$M664='Prediction Log'!$H664, ABS((-1*'Prediction Log'!$P664))&gt;ABS('Prediction Log'!$D664)), "Y", IF('Prediction Log'!$D664='Prediction Log'!$P664, "PUSH", "N"))))</f>
        <v/>
      </c>
      <c r="R664" s="52" t="str">
        <f>IF(ISBLANK('Prediction Log'!$N664), "",IF('Prediction Log'!$P664&lt;'Prediction Log'!$D664, "Y", IF('Prediction Log'!$P664='Prediction Log'!$D664, "PUSH", "N")))</f>
        <v/>
      </c>
      <c r="S664" s="52" t="str">
        <f>IF(ISBLANK('Prediction Log'!$N664), "",IF('Prediction Log'!$P664&lt;'Prediction Log'!$E664, "Y", IF('Prediction Log'!$P664='Prediction Log'!$E664, "PUSH", "N")))</f>
        <v/>
      </c>
      <c r="T664" s="53" t="str">
        <f>IF(ISBLANK('Prediction Log'!$N664),"",IF('Prediction Log'!$M664='Prediction Log'!$H664, "Y", "N"))</f>
        <v/>
      </c>
      <c r="U664" s="53" t="str">
        <f>Table3[[#This Row],[Home Team Covered Market]]</f>
        <v/>
      </c>
      <c r="V664" s="53" t="str">
        <f>IF(ISBLANK('Prediction Log'!$N664), "",IF(AND('Prediction Log'!$T664="Y", 'Prediction Log'!$U664="Y"), "Y", "N"))</f>
        <v/>
      </c>
      <c r="W664" s="54" t="str">
        <f>IF(ISBLANK('Prediction Log'!$N664),"",IF('Prediction Log'!$M664='Prediction Log'!$I664, "Y", "N"))</f>
        <v/>
      </c>
      <c r="X664" s="54" t="str">
        <f>IF(ISBLANK('Prediction Log'!$N664), "", IF(Table3[[#This Row],[Home Team Covered Market]]=Games!H664, "Y", "N"))</f>
        <v/>
      </c>
      <c r="Y664" s="55" t="str">
        <f>IF(ISBLANK('Prediction Log'!$N664), "",IF('Prediction Log'!$J664='Prediction Log'!$M664, "Y", "N"))</f>
        <v/>
      </c>
      <c r="Z664" s="54" t="str">
        <f>IF(ISBLANK('Prediction Log'!$N664), "",IF('Prediction Log'!$I664&lt;&gt;'Prediction Log'!$M664, "N",IF(AND('Prediction Log'!$E664&gt;0, 'Prediction Log'!$P664&gt;'Prediction Log'!$E664, 'Prediction Log'!$I664='Prediction Log'!$C664), "Y", IF(AND('Prediction Log'!$E664&lt;0, 'Prediction Log'!$P664&lt;'Prediction Log'!$E664,'Prediction Log'!$I664='Prediction Log'!$B664 ), "Y", IF('Prediction Log'!$P664='Prediction Log'!$E664, "PUSH", "N")))))</f>
        <v/>
      </c>
      <c r="AA664" s="54" t="str">
        <f>IF(ISBLANK('Prediction Log'!$N664), "",IF(AND('Prediction Log'!$W664="Y", 'Prediction Log'!$X664="Y"), "Y", "N"))</f>
        <v/>
      </c>
      <c r="AB664" s="53" t="str">
        <f>IF(ISBLANK('Prediction Log'!$N664), "",IF('Prediction Log'!$D664&gt;0, 'Prediction Log'!$P664-'Prediction Log'!$D664, IF('Prediction Log'!$D664&lt;0, -'Prediction Log'!$P664+'Prediction Log'!$D664, "NA")))</f>
        <v/>
      </c>
      <c r="AC664" s="53" t="str">
        <f>IF(ISBLANK('Prediction Log'!$N664), "",ABS('Prediction Log'!$AB664))</f>
        <v/>
      </c>
      <c r="AD664" s="54" t="str">
        <f>IF(ISBLANK('Prediction Log'!$N664), "",IF('Prediction Log'!$E664&gt;0, 'Prediction Log'!$P664-'Prediction Log'!$E664, IF('Prediction Log'!$E664&lt;0, -'Prediction Log'!$P664+'Prediction Log'!$E664, "NA")))</f>
        <v/>
      </c>
      <c r="AE664" s="54" t="str">
        <f>IF(ISBLANK('Prediction Log'!$N664), "",ABS('Prediction Log'!$AD664))</f>
        <v/>
      </c>
    </row>
    <row r="665" spans="1:31" x14ac:dyDescent="0.45">
      <c r="A665" s="56" t="str">
        <f>IF(ISBLANK(Games!$B665), "",Games!A665)</f>
        <v/>
      </c>
      <c r="B665" s="56" t="str">
        <f>IF(ISBLANK(Games!$B665), "",Games!B665)</f>
        <v/>
      </c>
      <c r="C665" s="56" t="str">
        <f>IF(ISBLANK(Games!$B665), "",Games!C665)</f>
        <v/>
      </c>
      <c r="D665" s="57" t="str">
        <f>IF(ISBLANK(Games!$B665), "",Games!D665)</f>
        <v/>
      </c>
      <c r="E665" s="57" t="str">
        <f>IF(ISBLANK(Games!$B665), "",Games!E665)</f>
        <v/>
      </c>
      <c r="F665" s="45">
        <f>'Calc - Win Probability'!N665</f>
        <v>0</v>
      </c>
      <c r="G665" s="23" t="str">
        <f>Games!H665</f>
        <v/>
      </c>
      <c r="H665" s="46" t="str">
        <f>IF(ISBLANK(Games!B665), "", IF('Prediction Log'!$D665&lt;0, 'Prediction Log'!$B665, 'Prediction Log'!$C665))</f>
        <v/>
      </c>
      <c r="I665" s="47" t="str">
        <f>IF(ISBLANK(Games!$B665), "",Games!F665)</f>
        <v/>
      </c>
      <c r="J665" s="47" t="str">
        <f>IF('Prediction Log'!$F665&gt;0.5, 'Prediction Log'!$B665, IF('Prediction Log'!$F665&lt;0.5, 'Prediction Log'!$C665, "PICK"))</f>
        <v/>
      </c>
      <c r="K665" s="48" t="str">
        <f>IF(ISBLANK(Games!B665), "",IF('Prediction Log'!$J665='Prediction Log'!$B665, 'Prediction Log'!$F665, 1-'Prediction Log'!$F665))</f>
        <v/>
      </c>
      <c r="L665" s="49" t="str">
        <f>IF(ISBLANK(Games!$B665), "",Games!I665)</f>
        <v/>
      </c>
      <c r="M665" s="60" t="str">
        <f>IF(ISBLANK(Table3[[#This Row],[Home Final]]), "",IF(Table3[[#This Row],[Home Final]]&gt;Table3[[#This Row],[Away Final]],Table3[[#This Row],[Home]],Table3[[#This Row],[Away]]))</f>
        <v/>
      </c>
      <c r="N665" s="50"/>
      <c r="O665" s="50"/>
      <c r="P665" s="21" t="str">
        <f>IF(ISBLANK('Prediction Log'!$N665), "",'Prediction Log'!$O665-'Prediction Log'!$N665)</f>
        <v/>
      </c>
      <c r="Q665" s="51" t="str">
        <f>IF(ISBLANK('Prediction Log'!$N665), "",IF('Prediction Log'!$M665&lt;&gt;'Prediction Log'!$H665, "Y", IF(AND('Prediction Log'!$M665='Prediction Log'!$H665, ABS((-1*'Prediction Log'!$P665))&gt;ABS('Prediction Log'!$D665)), "Y", IF('Prediction Log'!$D665='Prediction Log'!$P665, "PUSH", "N"))))</f>
        <v/>
      </c>
      <c r="R665" s="52" t="str">
        <f>IF(ISBLANK('Prediction Log'!$N665), "",IF('Prediction Log'!$P665&lt;'Prediction Log'!$D665, "Y", IF('Prediction Log'!$P665='Prediction Log'!$D665, "PUSH", "N")))</f>
        <v/>
      </c>
      <c r="S665" s="52" t="str">
        <f>IF(ISBLANK('Prediction Log'!$N665), "",IF('Prediction Log'!$P665&lt;'Prediction Log'!$E665, "Y", IF('Prediction Log'!$P665='Prediction Log'!$E665, "PUSH", "N")))</f>
        <v/>
      </c>
      <c r="T665" s="53" t="str">
        <f>IF(ISBLANK('Prediction Log'!$N665),"",IF('Prediction Log'!$M665='Prediction Log'!$H665, "Y", "N"))</f>
        <v/>
      </c>
      <c r="U665" s="53" t="str">
        <f>Table3[[#This Row],[Home Team Covered Market]]</f>
        <v/>
      </c>
      <c r="V665" s="53" t="str">
        <f>IF(ISBLANK('Prediction Log'!$N665), "",IF(AND('Prediction Log'!$T665="Y", 'Prediction Log'!$U665="Y"), "Y", "N"))</f>
        <v/>
      </c>
      <c r="W665" s="54" t="str">
        <f>IF(ISBLANK('Prediction Log'!$N665),"",IF('Prediction Log'!$M665='Prediction Log'!$I665, "Y", "N"))</f>
        <v/>
      </c>
      <c r="X665" s="54" t="str">
        <f>IF(ISBLANK('Prediction Log'!$N665), "", IF(Table3[[#This Row],[Home Team Covered Market]]=Games!H665, "Y", "N"))</f>
        <v/>
      </c>
      <c r="Y665" s="55" t="str">
        <f>IF(ISBLANK('Prediction Log'!$N665), "",IF('Prediction Log'!$J665='Prediction Log'!$M665, "Y", "N"))</f>
        <v/>
      </c>
      <c r="Z665" s="54" t="str">
        <f>IF(ISBLANK('Prediction Log'!$N665), "",IF('Prediction Log'!$I665&lt;&gt;'Prediction Log'!$M665, "N",IF(AND('Prediction Log'!$E665&gt;0, 'Prediction Log'!$P665&gt;'Prediction Log'!$E665, 'Prediction Log'!$I665='Prediction Log'!$C665), "Y", IF(AND('Prediction Log'!$E665&lt;0, 'Prediction Log'!$P665&lt;'Prediction Log'!$E665,'Prediction Log'!$I665='Prediction Log'!$B665 ), "Y", IF('Prediction Log'!$P665='Prediction Log'!$E665, "PUSH", "N")))))</f>
        <v/>
      </c>
      <c r="AA665" s="54" t="str">
        <f>IF(ISBLANK('Prediction Log'!$N665), "",IF(AND('Prediction Log'!$W665="Y", 'Prediction Log'!$X665="Y"), "Y", "N"))</f>
        <v/>
      </c>
      <c r="AB665" s="53" t="str">
        <f>IF(ISBLANK('Prediction Log'!$N665), "",IF('Prediction Log'!$D665&gt;0, 'Prediction Log'!$P665-'Prediction Log'!$D665, IF('Prediction Log'!$D665&lt;0, -'Prediction Log'!$P665+'Prediction Log'!$D665, "NA")))</f>
        <v/>
      </c>
      <c r="AC665" s="53" t="str">
        <f>IF(ISBLANK('Prediction Log'!$N665), "",ABS('Prediction Log'!$AB665))</f>
        <v/>
      </c>
      <c r="AD665" s="54" t="str">
        <f>IF(ISBLANK('Prediction Log'!$N665), "",IF('Prediction Log'!$E665&gt;0, 'Prediction Log'!$P665-'Prediction Log'!$E665, IF('Prediction Log'!$E665&lt;0, -'Prediction Log'!$P665+'Prediction Log'!$E665, "NA")))</f>
        <v/>
      </c>
      <c r="AE665" s="54" t="str">
        <f>IF(ISBLANK('Prediction Log'!$N665), "",ABS('Prediction Log'!$AD665))</f>
        <v/>
      </c>
    </row>
    <row r="666" spans="1:31" x14ac:dyDescent="0.45">
      <c r="A666" s="43" t="str">
        <f>IF(ISBLANK(Games!$B666), "",Games!A666)</f>
        <v/>
      </c>
      <c r="B666" s="43" t="str">
        <f>IF(ISBLANK(Games!$B666), "",Games!B666)</f>
        <v/>
      </c>
      <c r="C666" s="43" t="str">
        <f>IF(ISBLANK(Games!$B666), "",Games!C666)</f>
        <v/>
      </c>
      <c r="D666" s="44" t="str">
        <f>IF(ISBLANK(Games!$B666), "",Games!D666)</f>
        <v/>
      </c>
      <c r="E666" s="44" t="str">
        <f>IF(ISBLANK(Games!$B666), "",Games!E666)</f>
        <v/>
      </c>
      <c r="F666" s="45">
        <f>'Calc - Win Probability'!N666</f>
        <v>0</v>
      </c>
      <c r="G666" s="23" t="str">
        <f>Games!H666</f>
        <v/>
      </c>
      <c r="H666" s="46" t="str">
        <f>IF(ISBLANK(Games!B666), "", IF('Prediction Log'!$D666&lt;0, 'Prediction Log'!$B666, 'Prediction Log'!$C666))</f>
        <v/>
      </c>
      <c r="I666" s="47" t="str">
        <f>IF(ISBLANK(Games!$B666), "",Games!F666)</f>
        <v/>
      </c>
      <c r="J666" s="47" t="str">
        <f>IF('Prediction Log'!$F666&gt;0.5, 'Prediction Log'!$B666, IF('Prediction Log'!$F666&lt;0.5, 'Prediction Log'!$C666, "PICK"))</f>
        <v/>
      </c>
      <c r="K666" s="48" t="str">
        <f>IF(ISBLANK(Games!B666), "",IF('Prediction Log'!$J666='Prediction Log'!$B666, 'Prediction Log'!$F666, 1-'Prediction Log'!$F666))</f>
        <v/>
      </c>
      <c r="L666" s="49" t="str">
        <f>IF(ISBLANK(Games!$B666), "",Games!I666)</f>
        <v/>
      </c>
      <c r="M666" s="60" t="str">
        <f>IF(ISBLANK(Table3[[#This Row],[Home Final]]), "",IF(Table3[[#This Row],[Home Final]]&gt;Table3[[#This Row],[Away Final]],Table3[[#This Row],[Home]],Table3[[#This Row],[Away]]))</f>
        <v/>
      </c>
      <c r="N666" s="50"/>
      <c r="O666" s="50"/>
      <c r="P666" s="21" t="str">
        <f>IF(ISBLANK('Prediction Log'!$N666), "",'Prediction Log'!$O666-'Prediction Log'!$N666)</f>
        <v/>
      </c>
      <c r="Q666" s="51" t="str">
        <f>IF(ISBLANK('Prediction Log'!$N666), "",IF('Prediction Log'!$M666&lt;&gt;'Prediction Log'!$H666, "Y", IF(AND('Prediction Log'!$M666='Prediction Log'!$H666, ABS((-1*'Prediction Log'!$P666))&gt;ABS('Prediction Log'!$D666)), "Y", IF('Prediction Log'!$D666='Prediction Log'!$P666, "PUSH", "N"))))</f>
        <v/>
      </c>
      <c r="R666" s="52" t="str">
        <f>IF(ISBLANK('Prediction Log'!$N666), "",IF('Prediction Log'!$P666&lt;'Prediction Log'!$D666, "Y", IF('Prediction Log'!$P666='Prediction Log'!$D666, "PUSH", "N")))</f>
        <v/>
      </c>
      <c r="S666" s="52" t="str">
        <f>IF(ISBLANK('Prediction Log'!$N666), "",IF('Prediction Log'!$P666&lt;'Prediction Log'!$E666, "Y", IF('Prediction Log'!$P666='Prediction Log'!$E666, "PUSH", "N")))</f>
        <v/>
      </c>
      <c r="T666" s="53" t="str">
        <f>IF(ISBLANK('Prediction Log'!$N666),"",IF('Prediction Log'!$M666='Prediction Log'!$H666, "Y", "N"))</f>
        <v/>
      </c>
      <c r="U666" s="53" t="str">
        <f>Table3[[#This Row],[Home Team Covered Market]]</f>
        <v/>
      </c>
      <c r="V666" s="53" t="str">
        <f>IF(ISBLANK('Prediction Log'!$N666), "",IF(AND('Prediction Log'!$T666="Y", 'Prediction Log'!$U666="Y"), "Y", "N"))</f>
        <v/>
      </c>
      <c r="W666" s="54" t="str">
        <f>IF(ISBLANK('Prediction Log'!$N666),"",IF('Prediction Log'!$M666='Prediction Log'!$I666, "Y", "N"))</f>
        <v/>
      </c>
      <c r="X666" s="54" t="str">
        <f>IF(ISBLANK('Prediction Log'!$N666), "", IF(Table3[[#This Row],[Home Team Covered Market]]=Games!H666, "Y", "N"))</f>
        <v/>
      </c>
      <c r="Y666" s="55" t="str">
        <f>IF(ISBLANK('Prediction Log'!$N666), "",IF('Prediction Log'!$J666='Prediction Log'!$M666, "Y", "N"))</f>
        <v/>
      </c>
      <c r="Z666" s="54" t="str">
        <f>IF(ISBLANK('Prediction Log'!$N666), "",IF('Prediction Log'!$I666&lt;&gt;'Prediction Log'!$M666, "N",IF(AND('Prediction Log'!$E666&gt;0, 'Prediction Log'!$P666&gt;'Prediction Log'!$E666, 'Prediction Log'!$I666='Prediction Log'!$C666), "Y", IF(AND('Prediction Log'!$E666&lt;0, 'Prediction Log'!$P666&lt;'Prediction Log'!$E666,'Prediction Log'!$I666='Prediction Log'!$B666 ), "Y", IF('Prediction Log'!$P666='Prediction Log'!$E666, "PUSH", "N")))))</f>
        <v/>
      </c>
      <c r="AA666" s="54" t="str">
        <f>IF(ISBLANK('Prediction Log'!$N666), "",IF(AND('Prediction Log'!$W666="Y", 'Prediction Log'!$X666="Y"), "Y", "N"))</f>
        <v/>
      </c>
      <c r="AB666" s="53" t="str">
        <f>IF(ISBLANK('Prediction Log'!$N666), "",IF('Prediction Log'!$D666&gt;0, 'Prediction Log'!$P666-'Prediction Log'!$D666, IF('Prediction Log'!$D666&lt;0, -'Prediction Log'!$P666+'Prediction Log'!$D666, "NA")))</f>
        <v/>
      </c>
      <c r="AC666" s="53" t="str">
        <f>IF(ISBLANK('Prediction Log'!$N666), "",ABS('Prediction Log'!$AB666))</f>
        <v/>
      </c>
      <c r="AD666" s="54" t="str">
        <f>IF(ISBLANK('Prediction Log'!$N666), "",IF('Prediction Log'!$E666&gt;0, 'Prediction Log'!$P666-'Prediction Log'!$E666, IF('Prediction Log'!$E666&lt;0, -'Prediction Log'!$P666+'Prediction Log'!$E666, "NA")))</f>
        <v/>
      </c>
      <c r="AE666" s="54" t="str">
        <f>IF(ISBLANK('Prediction Log'!$N666), "",ABS('Prediction Log'!$AD666))</f>
        <v/>
      </c>
    </row>
    <row r="667" spans="1:31" x14ac:dyDescent="0.45">
      <c r="A667" s="56" t="str">
        <f>IF(ISBLANK(Games!$B667), "",Games!A667)</f>
        <v/>
      </c>
      <c r="B667" s="56" t="str">
        <f>IF(ISBLANK(Games!$B667), "",Games!B667)</f>
        <v/>
      </c>
      <c r="C667" s="56" t="str">
        <f>IF(ISBLANK(Games!$B667), "",Games!C667)</f>
        <v/>
      </c>
      <c r="D667" s="57" t="str">
        <f>IF(ISBLANK(Games!$B667), "",Games!D667)</f>
        <v/>
      </c>
      <c r="E667" s="57" t="str">
        <f>IF(ISBLANK(Games!$B667), "",Games!E667)</f>
        <v/>
      </c>
      <c r="F667" s="45">
        <f>'Calc - Win Probability'!N667</f>
        <v>0</v>
      </c>
      <c r="G667" s="23" t="str">
        <f>Games!H667</f>
        <v/>
      </c>
      <c r="H667" s="46" t="str">
        <f>IF(ISBLANK(Games!B667), "", IF('Prediction Log'!$D667&lt;0, 'Prediction Log'!$B667, 'Prediction Log'!$C667))</f>
        <v/>
      </c>
      <c r="I667" s="47" t="str">
        <f>IF(ISBLANK(Games!$B667), "",Games!F667)</f>
        <v/>
      </c>
      <c r="J667" s="47" t="str">
        <f>IF('Prediction Log'!$F667&gt;0.5, 'Prediction Log'!$B667, IF('Prediction Log'!$F667&lt;0.5, 'Prediction Log'!$C667, "PICK"))</f>
        <v/>
      </c>
      <c r="K667" s="48" t="str">
        <f>IF(ISBLANK(Games!B667), "",IF('Prediction Log'!$J667='Prediction Log'!$B667, 'Prediction Log'!$F667, 1-'Prediction Log'!$F667))</f>
        <v/>
      </c>
      <c r="L667" s="49" t="str">
        <f>IF(ISBLANK(Games!$B667), "",Games!I667)</f>
        <v/>
      </c>
      <c r="M667" s="60" t="str">
        <f>IF(ISBLANK(Table3[[#This Row],[Home Final]]), "",IF(Table3[[#This Row],[Home Final]]&gt;Table3[[#This Row],[Away Final]],Table3[[#This Row],[Home]],Table3[[#This Row],[Away]]))</f>
        <v/>
      </c>
      <c r="N667" s="50"/>
      <c r="O667" s="50"/>
      <c r="P667" s="21" t="str">
        <f>IF(ISBLANK('Prediction Log'!$N667), "",'Prediction Log'!$O667-'Prediction Log'!$N667)</f>
        <v/>
      </c>
      <c r="Q667" s="51" t="str">
        <f>IF(ISBLANK('Prediction Log'!$N667), "",IF('Prediction Log'!$M667&lt;&gt;'Prediction Log'!$H667, "Y", IF(AND('Prediction Log'!$M667='Prediction Log'!$H667, ABS((-1*'Prediction Log'!$P667))&gt;ABS('Prediction Log'!$D667)), "Y", IF('Prediction Log'!$D667='Prediction Log'!$P667, "PUSH", "N"))))</f>
        <v/>
      </c>
      <c r="R667" s="52" t="str">
        <f>IF(ISBLANK('Prediction Log'!$N667), "",IF('Prediction Log'!$P667&lt;'Prediction Log'!$D667, "Y", IF('Prediction Log'!$P667='Prediction Log'!$D667, "PUSH", "N")))</f>
        <v/>
      </c>
      <c r="S667" s="52" t="str">
        <f>IF(ISBLANK('Prediction Log'!$N667), "",IF('Prediction Log'!$P667&lt;'Prediction Log'!$E667, "Y", IF('Prediction Log'!$P667='Prediction Log'!$E667, "PUSH", "N")))</f>
        <v/>
      </c>
      <c r="T667" s="53" t="str">
        <f>IF(ISBLANK('Prediction Log'!$N667),"",IF('Prediction Log'!$M667='Prediction Log'!$H667, "Y", "N"))</f>
        <v/>
      </c>
      <c r="U667" s="53" t="str">
        <f>Table3[[#This Row],[Home Team Covered Market]]</f>
        <v/>
      </c>
      <c r="V667" s="53" t="str">
        <f>IF(ISBLANK('Prediction Log'!$N667), "",IF(AND('Prediction Log'!$T667="Y", 'Prediction Log'!$U667="Y"), "Y", "N"))</f>
        <v/>
      </c>
      <c r="W667" s="54" t="str">
        <f>IF(ISBLANK('Prediction Log'!$N667),"",IF('Prediction Log'!$M667='Prediction Log'!$I667, "Y", "N"))</f>
        <v/>
      </c>
      <c r="X667" s="54" t="str">
        <f>IF(ISBLANK('Prediction Log'!$N667), "", IF(Table3[[#This Row],[Home Team Covered Market]]=Games!H667, "Y", "N"))</f>
        <v/>
      </c>
      <c r="Y667" s="55" t="str">
        <f>IF(ISBLANK('Prediction Log'!$N667), "",IF('Prediction Log'!$J667='Prediction Log'!$M667, "Y", "N"))</f>
        <v/>
      </c>
      <c r="Z667" s="54" t="str">
        <f>IF(ISBLANK('Prediction Log'!$N667), "",IF('Prediction Log'!$I667&lt;&gt;'Prediction Log'!$M667, "N",IF(AND('Prediction Log'!$E667&gt;0, 'Prediction Log'!$P667&gt;'Prediction Log'!$E667, 'Prediction Log'!$I667='Prediction Log'!$C667), "Y", IF(AND('Prediction Log'!$E667&lt;0, 'Prediction Log'!$P667&lt;'Prediction Log'!$E667,'Prediction Log'!$I667='Prediction Log'!$B667 ), "Y", IF('Prediction Log'!$P667='Prediction Log'!$E667, "PUSH", "N")))))</f>
        <v/>
      </c>
      <c r="AA667" s="54" t="str">
        <f>IF(ISBLANK('Prediction Log'!$N667), "",IF(AND('Prediction Log'!$W667="Y", 'Prediction Log'!$X667="Y"), "Y", "N"))</f>
        <v/>
      </c>
      <c r="AB667" s="53" t="str">
        <f>IF(ISBLANK('Prediction Log'!$N667), "",IF('Prediction Log'!$D667&gt;0, 'Prediction Log'!$P667-'Prediction Log'!$D667, IF('Prediction Log'!$D667&lt;0, -'Prediction Log'!$P667+'Prediction Log'!$D667, "NA")))</f>
        <v/>
      </c>
      <c r="AC667" s="53" t="str">
        <f>IF(ISBLANK('Prediction Log'!$N667), "",ABS('Prediction Log'!$AB667))</f>
        <v/>
      </c>
      <c r="AD667" s="54" t="str">
        <f>IF(ISBLANK('Prediction Log'!$N667), "",IF('Prediction Log'!$E667&gt;0, 'Prediction Log'!$P667-'Prediction Log'!$E667, IF('Prediction Log'!$E667&lt;0, -'Prediction Log'!$P667+'Prediction Log'!$E667, "NA")))</f>
        <v/>
      </c>
      <c r="AE667" s="54" t="str">
        <f>IF(ISBLANK('Prediction Log'!$N667), "",ABS('Prediction Log'!$AD667))</f>
        <v/>
      </c>
    </row>
    <row r="668" spans="1:31" x14ac:dyDescent="0.45">
      <c r="A668" s="43" t="str">
        <f>IF(ISBLANK(Games!$B668), "",Games!A668)</f>
        <v/>
      </c>
      <c r="B668" s="43" t="str">
        <f>IF(ISBLANK(Games!$B668), "",Games!B668)</f>
        <v/>
      </c>
      <c r="C668" s="43" t="str">
        <f>IF(ISBLANK(Games!$B668), "",Games!C668)</f>
        <v/>
      </c>
      <c r="D668" s="44" t="str">
        <f>IF(ISBLANK(Games!$B668), "",Games!D668)</f>
        <v/>
      </c>
      <c r="E668" s="44" t="str">
        <f>IF(ISBLANK(Games!$B668), "",Games!E668)</f>
        <v/>
      </c>
      <c r="F668" s="45">
        <f>'Calc - Win Probability'!N668</f>
        <v>0</v>
      </c>
      <c r="G668" s="23" t="str">
        <f>Games!H668</f>
        <v/>
      </c>
      <c r="H668" s="46" t="str">
        <f>IF(ISBLANK(Games!B668), "", IF('Prediction Log'!$D668&lt;0, 'Prediction Log'!$B668, 'Prediction Log'!$C668))</f>
        <v/>
      </c>
      <c r="I668" s="47" t="str">
        <f>IF(ISBLANK(Games!$B668), "",Games!F668)</f>
        <v/>
      </c>
      <c r="J668" s="47" t="str">
        <f>IF('Prediction Log'!$F668&gt;0.5, 'Prediction Log'!$B668, IF('Prediction Log'!$F668&lt;0.5, 'Prediction Log'!$C668, "PICK"))</f>
        <v/>
      </c>
      <c r="K668" s="48" t="str">
        <f>IF(ISBLANK(Games!B668), "",IF('Prediction Log'!$J668='Prediction Log'!$B668, 'Prediction Log'!$F668, 1-'Prediction Log'!$F668))</f>
        <v/>
      </c>
      <c r="L668" s="49" t="str">
        <f>IF(ISBLANK(Games!$B668), "",Games!I668)</f>
        <v/>
      </c>
      <c r="M668" s="60" t="str">
        <f>IF(ISBLANK(Table3[[#This Row],[Home Final]]), "",IF(Table3[[#This Row],[Home Final]]&gt;Table3[[#This Row],[Away Final]],Table3[[#This Row],[Home]],Table3[[#This Row],[Away]]))</f>
        <v/>
      </c>
      <c r="N668" s="50"/>
      <c r="O668" s="50"/>
      <c r="P668" s="21" t="str">
        <f>IF(ISBLANK('Prediction Log'!$N668), "",'Prediction Log'!$O668-'Prediction Log'!$N668)</f>
        <v/>
      </c>
      <c r="Q668" s="51" t="str">
        <f>IF(ISBLANK('Prediction Log'!$N668), "",IF('Prediction Log'!$M668&lt;&gt;'Prediction Log'!$H668, "Y", IF(AND('Prediction Log'!$M668='Prediction Log'!$H668, ABS((-1*'Prediction Log'!$P668))&gt;ABS('Prediction Log'!$D668)), "Y", IF('Prediction Log'!$D668='Prediction Log'!$P668, "PUSH", "N"))))</f>
        <v/>
      </c>
      <c r="R668" s="52" t="str">
        <f>IF(ISBLANK('Prediction Log'!$N668), "",IF('Prediction Log'!$P668&lt;'Prediction Log'!$D668, "Y", IF('Prediction Log'!$P668='Prediction Log'!$D668, "PUSH", "N")))</f>
        <v/>
      </c>
      <c r="S668" s="52" t="str">
        <f>IF(ISBLANK('Prediction Log'!$N668), "",IF('Prediction Log'!$P668&lt;'Prediction Log'!$E668, "Y", IF('Prediction Log'!$P668='Prediction Log'!$E668, "PUSH", "N")))</f>
        <v/>
      </c>
      <c r="T668" s="53" t="str">
        <f>IF(ISBLANK('Prediction Log'!$N668),"",IF('Prediction Log'!$M668='Prediction Log'!$H668, "Y", "N"))</f>
        <v/>
      </c>
      <c r="U668" s="53" t="str">
        <f>Table3[[#This Row],[Home Team Covered Market]]</f>
        <v/>
      </c>
      <c r="V668" s="53" t="str">
        <f>IF(ISBLANK('Prediction Log'!$N668), "",IF(AND('Prediction Log'!$T668="Y", 'Prediction Log'!$U668="Y"), "Y", "N"))</f>
        <v/>
      </c>
      <c r="W668" s="54" t="str">
        <f>IF(ISBLANK('Prediction Log'!$N668),"",IF('Prediction Log'!$M668='Prediction Log'!$I668, "Y", "N"))</f>
        <v/>
      </c>
      <c r="X668" s="54" t="str">
        <f>IF(ISBLANK('Prediction Log'!$N668), "", IF(Table3[[#This Row],[Home Team Covered Market]]=Games!H668, "Y", "N"))</f>
        <v/>
      </c>
      <c r="Y668" s="55" t="str">
        <f>IF(ISBLANK('Prediction Log'!$N668), "",IF('Prediction Log'!$J668='Prediction Log'!$M668, "Y", "N"))</f>
        <v/>
      </c>
      <c r="Z668" s="54" t="str">
        <f>IF(ISBLANK('Prediction Log'!$N668), "",IF('Prediction Log'!$I668&lt;&gt;'Prediction Log'!$M668, "N",IF(AND('Prediction Log'!$E668&gt;0, 'Prediction Log'!$P668&gt;'Prediction Log'!$E668, 'Prediction Log'!$I668='Prediction Log'!$C668), "Y", IF(AND('Prediction Log'!$E668&lt;0, 'Prediction Log'!$P668&lt;'Prediction Log'!$E668,'Prediction Log'!$I668='Prediction Log'!$B668 ), "Y", IF('Prediction Log'!$P668='Prediction Log'!$E668, "PUSH", "N")))))</f>
        <v/>
      </c>
      <c r="AA668" s="54" t="str">
        <f>IF(ISBLANK('Prediction Log'!$N668), "",IF(AND('Prediction Log'!$W668="Y", 'Prediction Log'!$X668="Y"), "Y", "N"))</f>
        <v/>
      </c>
      <c r="AB668" s="53" t="str">
        <f>IF(ISBLANK('Prediction Log'!$N668), "",IF('Prediction Log'!$D668&gt;0, 'Prediction Log'!$P668-'Prediction Log'!$D668, IF('Prediction Log'!$D668&lt;0, -'Prediction Log'!$P668+'Prediction Log'!$D668, "NA")))</f>
        <v/>
      </c>
      <c r="AC668" s="53" t="str">
        <f>IF(ISBLANK('Prediction Log'!$N668), "",ABS('Prediction Log'!$AB668))</f>
        <v/>
      </c>
      <c r="AD668" s="54" t="str">
        <f>IF(ISBLANK('Prediction Log'!$N668), "",IF('Prediction Log'!$E668&gt;0, 'Prediction Log'!$P668-'Prediction Log'!$E668, IF('Prediction Log'!$E668&lt;0, -'Prediction Log'!$P668+'Prediction Log'!$E668, "NA")))</f>
        <v/>
      </c>
      <c r="AE668" s="54" t="str">
        <f>IF(ISBLANK('Prediction Log'!$N668), "",ABS('Prediction Log'!$AD668))</f>
        <v/>
      </c>
    </row>
    <row r="669" spans="1:31" x14ac:dyDescent="0.45">
      <c r="A669" s="56" t="str">
        <f>IF(ISBLANK(Games!$B669), "",Games!A669)</f>
        <v/>
      </c>
      <c r="B669" s="56" t="str">
        <f>IF(ISBLANK(Games!$B669), "",Games!B669)</f>
        <v/>
      </c>
      <c r="C669" s="56" t="str">
        <f>IF(ISBLANK(Games!$B669), "",Games!C669)</f>
        <v/>
      </c>
      <c r="D669" s="57" t="str">
        <f>IF(ISBLANK(Games!$B669), "",Games!D669)</f>
        <v/>
      </c>
      <c r="E669" s="57" t="str">
        <f>IF(ISBLANK(Games!$B669), "",Games!E669)</f>
        <v/>
      </c>
      <c r="F669" s="45">
        <f>'Calc - Win Probability'!N669</f>
        <v>0</v>
      </c>
      <c r="G669" s="23" t="str">
        <f>Games!H669</f>
        <v/>
      </c>
      <c r="H669" s="46" t="str">
        <f>IF(ISBLANK(Games!B669), "", IF('Prediction Log'!$D669&lt;0, 'Prediction Log'!$B669, 'Prediction Log'!$C669))</f>
        <v/>
      </c>
      <c r="I669" s="47" t="str">
        <f>IF(ISBLANK(Games!$B669), "",Games!F669)</f>
        <v/>
      </c>
      <c r="J669" s="47" t="str">
        <f>IF('Prediction Log'!$F669&gt;0.5, 'Prediction Log'!$B669, IF('Prediction Log'!$F669&lt;0.5, 'Prediction Log'!$C669, "PICK"))</f>
        <v/>
      </c>
      <c r="K669" s="48" t="str">
        <f>IF(ISBLANK(Games!B669), "",IF('Prediction Log'!$J669='Prediction Log'!$B669, 'Prediction Log'!$F669, 1-'Prediction Log'!$F669))</f>
        <v/>
      </c>
      <c r="L669" s="49" t="str">
        <f>IF(ISBLANK(Games!$B669), "",Games!I669)</f>
        <v/>
      </c>
      <c r="M669" s="60" t="str">
        <f>IF(ISBLANK(Table3[[#This Row],[Home Final]]), "",IF(Table3[[#This Row],[Home Final]]&gt;Table3[[#This Row],[Away Final]],Table3[[#This Row],[Home]],Table3[[#This Row],[Away]]))</f>
        <v/>
      </c>
      <c r="N669" s="50"/>
      <c r="O669" s="50"/>
      <c r="P669" s="21" t="str">
        <f>IF(ISBLANK('Prediction Log'!$N669), "",'Prediction Log'!$O669-'Prediction Log'!$N669)</f>
        <v/>
      </c>
      <c r="Q669" s="51" t="str">
        <f>IF(ISBLANK('Prediction Log'!$N669), "",IF('Prediction Log'!$M669&lt;&gt;'Prediction Log'!$H669, "Y", IF(AND('Prediction Log'!$M669='Prediction Log'!$H669, ABS((-1*'Prediction Log'!$P669))&gt;ABS('Prediction Log'!$D669)), "Y", IF('Prediction Log'!$D669='Prediction Log'!$P669, "PUSH", "N"))))</f>
        <v/>
      </c>
      <c r="R669" s="52" t="str">
        <f>IF(ISBLANK('Prediction Log'!$N669), "",IF('Prediction Log'!$P669&lt;'Prediction Log'!$D669, "Y", IF('Prediction Log'!$P669='Prediction Log'!$D669, "PUSH", "N")))</f>
        <v/>
      </c>
      <c r="S669" s="52" t="str">
        <f>IF(ISBLANK('Prediction Log'!$N669), "",IF('Prediction Log'!$P669&lt;'Prediction Log'!$E669, "Y", IF('Prediction Log'!$P669='Prediction Log'!$E669, "PUSH", "N")))</f>
        <v/>
      </c>
      <c r="T669" s="53" t="str">
        <f>IF(ISBLANK('Prediction Log'!$N669),"",IF('Prediction Log'!$M669='Prediction Log'!$H669, "Y", "N"))</f>
        <v/>
      </c>
      <c r="U669" s="53" t="str">
        <f>Table3[[#This Row],[Home Team Covered Market]]</f>
        <v/>
      </c>
      <c r="V669" s="53" t="str">
        <f>IF(ISBLANK('Prediction Log'!$N669), "",IF(AND('Prediction Log'!$T669="Y", 'Prediction Log'!$U669="Y"), "Y", "N"))</f>
        <v/>
      </c>
      <c r="W669" s="54" t="str">
        <f>IF(ISBLANK('Prediction Log'!$N669),"",IF('Prediction Log'!$M669='Prediction Log'!$I669, "Y", "N"))</f>
        <v/>
      </c>
      <c r="X669" s="54" t="str">
        <f>IF(ISBLANK('Prediction Log'!$N669), "", IF(Table3[[#This Row],[Home Team Covered Market]]=Games!H669, "Y", "N"))</f>
        <v/>
      </c>
      <c r="Y669" s="55" t="str">
        <f>IF(ISBLANK('Prediction Log'!$N669), "",IF('Prediction Log'!$J669='Prediction Log'!$M669, "Y", "N"))</f>
        <v/>
      </c>
      <c r="Z669" s="54" t="str">
        <f>IF(ISBLANK('Prediction Log'!$N669), "",IF('Prediction Log'!$I669&lt;&gt;'Prediction Log'!$M669, "N",IF(AND('Prediction Log'!$E669&gt;0, 'Prediction Log'!$P669&gt;'Prediction Log'!$E669, 'Prediction Log'!$I669='Prediction Log'!$C669), "Y", IF(AND('Prediction Log'!$E669&lt;0, 'Prediction Log'!$P669&lt;'Prediction Log'!$E669,'Prediction Log'!$I669='Prediction Log'!$B669 ), "Y", IF('Prediction Log'!$P669='Prediction Log'!$E669, "PUSH", "N")))))</f>
        <v/>
      </c>
      <c r="AA669" s="54" t="str">
        <f>IF(ISBLANK('Prediction Log'!$N669), "",IF(AND('Prediction Log'!$W669="Y", 'Prediction Log'!$X669="Y"), "Y", "N"))</f>
        <v/>
      </c>
      <c r="AB669" s="53" t="str">
        <f>IF(ISBLANK('Prediction Log'!$N669), "",IF('Prediction Log'!$D669&gt;0, 'Prediction Log'!$P669-'Prediction Log'!$D669, IF('Prediction Log'!$D669&lt;0, -'Prediction Log'!$P669+'Prediction Log'!$D669, "NA")))</f>
        <v/>
      </c>
      <c r="AC669" s="53" t="str">
        <f>IF(ISBLANK('Prediction Log'!$N669), "",ABS('Prediction Log'!$AB669))</f>
        <v/>
      </c>
      <c r="AD669" s="54" t="str">
        <f>IF(ISBLANK('Prediction Log'!$N669), "",IF('Prediction Log'!$E669&gt;0, 'Prediction Log'!$P669-'Prediction Log'!$E669, IF('Prediction Log'!$E669&lt;0, -'Prediction Log'!$P669+'Prediction Log'!$E669, "NA")))</f>
        <v/>
      </c>
      <c r="AE669" s="54" t="str">
        <f>IF(ISBLANK('Prediction Log'!$N669), "",ABS('Prediction Log'!$AD669))</f>
        <v/>
      </c>
    </row>
    <row r="670" spans="1:31" x14ac:dyDescent="0.45">
      <c r="A670" s="43" t="str">
        <f>IF(ISBLANK(Games!$B670), "",Games!A670)</f>
        <v/>
      </c>
      <c r="B670" s="43" t="str">
        <f>IF(ISBLANK(Games!$B670), "",Games!B670)</f>
        <v/>
      </c>
      <c r="C670" s="43" t="str">
        <f>IF(ISBLANK(Games!$B670), "",Games!C670)</f>
        <v/>
      </c>
      <c r="D670" s="44" t="str">
        <f>IF(ISBLANK(Games!$B670), "",Games!D670)</f>
        <v/>
      </c>
      <c r="E670" s="44" t="str">
        <f>IF(ISBLANK(Games!$B670), "",Games!E670)</f>
        <v/>
      </c>
      <c r="F670" s="45">
        <f>'Calc - Win Probability'!N670</f>
        <v>0</v>
      </c>
      <c r="G670" s="23" t="str">
        <f>Games!H670</f>
        <v/>
      </c>
      <c r="H670" s="46" t="str">
        <f>IF(ISBLANK(Games!B670), "", IF('Prediction Log'!$D670&lt;0, 'Prediction Log'!$B670, 'Prediction Log'!$C670))</f>
        <v/>
      </c>
      <c r="I670" s="47" t="str">
        <f>IF(ISBLANK(Games!$B670), "",Games!F670)</f>
        <v/>
      </c>
      <c r="J670" s="47" t="str">
        <f>IF('Prediction Log'!$F670&gt;0.5, 'Prediction Log'!$B670, IF('Prediction Log'!$F670&lt;0.5, 'Prediction Log'!$C670, "PICK"))</f>
        <v/>
      </c>
      <c r="K670" s="48" t="str">
        <f>IF(ISBLANK(Games!B670), "",IF('Prediction Log'!$J670='Prediction Log'!$B670, 'Prediction Log'!$F670, 1-'Prediction Log'!$F670))</f>
        <v/>
      </c>
      <c r="L670" s="49" t="str">
        <f>IF(ISBLANK(Games!$B670), "",Games!I670)</f>
        <v/>
      </c>
      <c r="M670" s="60" t="str">
        <f>IF(ISBLANK(Table3[[#This Row],[Home Final]]), "",IF(Table3[[#This Row],[Home Final]]&gt;Table3[[#This Row],[Away Final]],Table3[[#This Row],[Home]],Table3[[#This Row],[Away]]))</f>
        <v/>
      </c>
      <c r="N670" s="50"/>
      <c r="O670" s="50"/>
      <c r="P670" s="21" t="str">
        <f>IF(ISBLANK('Prediction Log'!$N670), "",'Prediction Log'!$O670-'Prediction Log'!$N670)</f>
        <v/>
      </c>
      <c r="Q670" s="51" t="str">
        <f>IF(ISBLANK('Prediction Log'!$N670), "",IF('Prediction Log'!$M670&lt;&gt;'Prediction Log'!$H670, "Y", IF(AND('Prediction Log'!$M670='Prediction Log'!$H670, ABS((-1*'Prediction Log'!$P670))&gt;ABS('Prediction Log'!$D670)), "Y", IF('Prediction Log'!$D670='Prediction Log'!$P670, "PUSH", "N"))))</f>
        <v/>
      </c>
      <c r="R670" s="52" t="str">
        <f>IF(ISBLANK('Prediction Log'!$N670), "",IF('Prediction Log'!$P670&lt;'Prediction Log'!$D670, "Y", IF('Prediction Log'!$P670='Prediction Log'!$D670, "PUSH", "N")))</f>
        <v/>
      </c>
      <c r="S670" s="52" t="str">
        <f>IF(ISBLANK('Prediction Log'!$N670), "",IF('Prediction Log'!$P670&lt;'Prediction Log'!$E670, "Y", IF('Prediction Log'!$P670='Prediction Log'!$E670, "PUSH", "N")))</f>
        <v/>
      </c>
      <c r="T670" s="53" t="str">
        <f>IF(ISBLANK('Prediction Log'!$N670),"",IF('Prediction Log'!$M670='Prediction Log'!$H670, "Y", "N"))</f>
        <v/>
      </c>
      <c r="U670" s="53" t="str">
        <f>Table3[[#This Row],[Home Team Covered Market]]</f>
        <v/>
      </c>
      <c r="V670" s="53" t="str">
        <f>IF(ISBLANK('Prediction Log'!$N670), "",IF(AND('Prediction Log'!$T670="Y", 'Prediction Log'!$U670="Y"), "Y", "N"))</f>
        <v/>
      </c>
      <c r="W670" s="54" t="str">
        <f>IF(ISBLANK('Prediction Log'!$N670),"",IF('Prediction Log'!$M670='Prediction Log'!$I670, "Y", "N"))</f>
        <v/>
      </c>
      <c r="X670" s="54" t="str">
        <f>IF(ISBLANK('Prediction Log'!$N670), "", IF(Table3[[#This Row],[Home Team Covered Market]]=Games!H670, "Y", "N"))</f>
        <v/>
      </c>
      <c r="Y670" s="55" t="str">
        <f>IF(ISBLANK('Prediction Log'!$N670), "",IF('Prediction Log'!$J670='Prediction Log'!$M670, "Y", "N"))</f>
        <v/>
      </c>
      <c r="Z670" s="54" t="str">
        <f>IF(ISBLANK('Prediction Log'!$N670), "",IF('Prediction Log'!$I670&lt;&gt;'Prediction Log'!$M670, "N",IF(AND('Prediction Log'!$E670&gt;0, 'Prediction Log'!$P670&gt;'Prediction Log'!$E670, 'Prediction Log'!$I670='Prediction Log'!$C670), "Y", IF(AND('Prediction Log'!$E670&lt;0, 'Prediction Log'!$P670&lt;'Prediction Log'!$E670,'Prediction Log'!$I670='Prediction Log'!$B670 ), "Y", IF('Prediction Log'!$P670='Prediction Log'!$E670, "PUSH", "N")))))</f>
        <v/>
      </c>
      <c r="AA670" s="54" t="str">
        <f>IF(ISBLANK('Prediction Log'!$N670), "",IF(AND('Prediction Log'!$W670="Y", 'Prediction Log'!$X670="Y"), "Y", "N"))</f>
        <v/>
      </c>
      <c r="AB670" s="53" t="str">
        <f>IF(ISBLANK('Prediction Log'!$N670), "",IF('Prediction Log'!$D670&gt;0, 'Prediction Log'!$P670-'Prediction Log'!$D670, IF('Prediction Log'!$D670&lt;0, -'Prediction Log'!$P670+'Prediction Log'!$D670, "NA")))</f>
        <v/>
      </c>
      <c r="AC670" s="53" t="str">
        <f>IF(ISBLANK('Prediction Log'!$N670), "",ABS('Prediction Log'!$AB670))</f>
        <v/>
      </c>
      <c r="AD670" s="54" t="str">
        <f>IF(ISBLANK('Prediction Log'!$N670), "",IF('Prediction Log'!$E670&gt;0, 'Prediction Log'!$P670-'Prediction Log'!$E670, IF('Prediction Log'!$E670&lt;0, -'Prediction Log'!$P670+'Prediction Log'!$E670, "NA")))</f>
        <v/>
      </c>
      <c r="AE670" s="54" t="str">
        <f>IF(ISBLANK('Prediction Log'!$N670), "",ABS('Prediction Log'!$AD670))</f>
        <v/>
      </c>
    </row>
    <row r="671" spans="1:31" x14ac:dyDescent="0.45">
      <c r="A671" s="56" t="str">
        <f>IF(ISBLANK(Games!$B671), "",Games!A671)</f>
        <v/>
      </c>
      <c r="B671" s="56" t="str">
        <f>IF(ISBLANK(Games!$B671), "",Games!B671)</f>
        <v/>
      </c>
      <c r="C671" s="56" t="str">
        <f>IF(ISBLANK(Games!$B671), "",Games!C671)</f>
        <v/>
      </c>
      <c r="D671" s="57" t="str">
        <f>IF(ISBLANK(Games!$B671), "",Games!D671)</f>
        <v/>
      </c>
      <c r="E671" s="57" t="str">
        <f>IF(ISBLANK(Games!$B671), "",Games!E671)</f>
        <v/>
      </c>
      <c r="F671" s="45">
        <f>'Calc - Win Probability'!N671</f>
        <v>0</v>
      </c>
      <c r="G671" s="23" t="str">
        <f>Games!H671</f>
        <v/>
      </c>
      <c r="H671" s="46" t="str">
        <f>IF(ISBLANK(Games!B671), "", IF('Prediction Log'!$D671&lt;0, 'Prediction Log'!$B671, 'Prediction Log'!$C671))</f>
        <v/>
      </c>
      <c r="I671" s="47" t="str">
        <f>IF(ISBLANK(Games!$B671), "",Games!F671)</f>
        <v/>
      </c>
      <c r="J671" s="47" t="str">
        <f>IF('Prediction Log'!$F671&gt;0.5, 'Prediction Log'!$B671, IF('Prediction Log'!$F671&lt;0.5, 'Prediction Log'!$C671, "PICK"))</f>
        <v/>
      </c>
      <c r="K671" s="48" t="str">
        <f>IF(ISBLANK(Games!B671), "",IF('Prediction Log'!$J671='Prediction Log'!$B671, 'Prediction Log'!$F671, 1-'Prediction Log'!$F671))</f>
        <v/>
      </c>
      <c r="L671" s="49" t="str">
        <f>IF(ISBLANK(Games!$B671), "",Games!I671)</f>
        <v/>
      </c>
      <c r="M671" s="60" t="str">
        <f>IF(ISBLANK(Table3[[#This Row],[Home Final]]), "",IF(Table3[[#This Row],[Home Final]]&gt;Table3[[#This Row],[Away Final]],Table3[[#This Row],[Home]],Table3[[#This Row],[Away]]))</f>
        <v/>
      </c>
      <c r="N671" s="50"/>
      <c r="O671" s="50"/>
      <c r="P671" s="21" t="str">
        <f>IF(ISBLANK('Prediction Log'!$N671), "",'Prediction Log'!$O671-'Prediction Log'!$N671)</f>
        <v/>
      </c>
      <c r="Q671" s="51" t="str">
        <f>IF(ISBLANK('Prediction Log'!$N671), "",IF('Prediction Log'!$M671&lt;&gt;'Prediction Log'!$H671, "Y", IF(AND('Prediction Log'!$M671='Prediction Log'!$H671, ABS((-1*'Prediction Log'!$P671))&gt;ABS('Prediction Log'!$D671)), "Y", IF('Prediction Log'!$D671='Prediction Log'!$P671, "PUSH", "N"))))</f>
        <v/>
      </c>
      <c r="R671" s="52" t="str">
        <f>IF(ISBLANK('Prediction Log'!$N671), "",IF('Prediction Log'!$P671&lt;'Prediction Log'!$D671, "Y", IF('Prediction Log'!$P671='Prediction Log'!$D671, "PUSH", "N")))</f>
        <v/>
      </c>
      <c r="S671" s="52" t="str">
        <f>IF(ISBLANK('Prediction Log'!$N671), "",IF('Prediction Log'!$P671&lt;'Prediction Log'!$E671, "Y", IF('Prediction Log'!$P671='Prediction Log'!$E671, "PUSH", "N")))</f>
        <v/>
      </c>
      <c r="T671" s="53" t="str">
        <f>IF(ISBLANK('Prediction Log'!$N671),"",IF('Prediction Log'!$M671='Prediction Log'!$H671, "Y", "N"))</f>
        <v/>
      </c>
      <c r="U671" s="53" t="str">
        <f>Table3[[#This Row],[Home Team Covered Market]]</f>
        <v/>
      </c>
      <c r="V671" s="53" t="str">
        <f>IF(ISBLANK('Prediction Log'!$N671), "",IF(AND('Prediction Log'!$T671="Y", 'Prediction Log'!$U671="Y"), "Y", "N"))</f>
        <v/>
      </c>
      <c r="W671" s="54" t="str">
        <f>IF(ISBLANK('Prediction Log'!$N671),"",IF('Prediction Log'!$M671='Prediction Log'!$I671, "Y", "N"))</f>
        <v/>
      </c>
      <c r="X671" s="54" t="str">
        <f>IF(ISBLANK('Prediction Log'!$N671), "", IF(Table3[[#This Row],[Home Team Covered Market]]=Games!H671, "Y", "N"))</f>
        <v/>
      </c>
      <c r="Y671" s="55" t="str">
        <f>IF(ISBLANK('Prediction Log'!$N671), "",IF('Prediction Log'!$J671='Prediction Log'!$M671, "Y", "N"))</f>
        <v/>
      </c>
      <c r="Z671" s="54" t="str">
        <f>IF(ISBLANK('Prediction Log'!$N671), "",IF('Prediction Log'!$I671&lt;&gt;'Prediction Log'!$M671, "N",IF(AND('Prediction Log'!$E671&gt;0, 'Prediction Log'!$P671&gt;'Prediction Log'!$E671, 'Prediction Log'!$I671='Prediction Log'!$C671), "Y", IF(AND('Prediction Log'!$E671&lt;0, 'Prediction Log'!$P671&lt;'Prediction Log'!$E671,'Prediction Log'!$I671='Prediction Log'!$B671 ), "Y", IF('Prediction Log'!$P671='Prediction Log'!$E671, "PUSH", "N")))))</f>
        <v/>
      </c>
      <c r="AA671" s="54" t="str">
        <f>IF(ISBLANK('Prediction Log'!$N671), "",IF(AND('Prediction Log'!$W671="Y", 'Prediction Log'!$X671="Y"), "Y", "N"))</f>
        <v/>
      </c>
      <c r="AB671" s="53" t="str">
        <f>IF(ISBLANK('Prediction Log'!$N671), "",IF('Prediction Log'!$D671&gt;0, 'Prediction Log'!$P671-'Prediction Log'!$D671, IF('Prediction Log'!$D671&lt;0, -'Prediction Log'!$P671+'Prediction Log'!$D671, "NA")))</f>
        <v/>
      </c>
      <c r="AC671" s="53" t="str">
        <f>IF(ISBLANK('Prediction Log'!$N671), "",ABS('Prediction Log'!$AB671))</f>
        <v/>
      </c>
      <c r="AD671" s="54" t="str">
        <f>IF(ISBLANK('Prediction Log'!$N671), "",IF('Prediction Log'!$E671&gt;0, 'Prediction Log'!$P671-'Prediction Log'!$E671, IF('Prediction Log'!$E671&lt;0, -'Prediction Log'!$P671+'Prediction Log'!$E671, "NA")))</f>
        <v/>
      </c>
      <c r="AE671" s="54" t="str">
        <f>IF(ISBLANK('Prediction Log'!$N671), "",ABS('Prediction Log'!$AD671))</f>
        <v/>
      </c>
    </row>
    <row r="672" spans="1:31" x14ac:dyDescent="0.45">
      <c r="A672" s="43" t="str">
        <f>IF(ISBLANK(Games!$B672), "",Games!A672)</f>
        <v/>
      </c>
      <c r="B672" s="43" t="str">
        <f>IF(ISBLANK(Games!$B672), "",Games!B672)</f>
        <v/>
      </c>
      <c r="C672" s="43" t="str">
        <f>IF(ISBLANK(Games!$B672), "",Games!C672)</f>
        <v/>
      </c>
      <c r="D672" s="44" t="str">
        <f>IF(ISBLANK(Games!$B672), "",Games!D672)</f>
        <v/>
      </c>
      <c r="E672" s="44" t="str">
        <f>IF(ISBLANK(Games!$B672), "",Games!E672)</f>
        <v/>
      </c>
      <c r="F672" s="45">
        <f>'Calc - Win Probability'!N672</f>
        <v>0</v>
      </c>
      <c r="G672" s="23" t="str">
        <f>Games!H672</f>
        <v/>
      </c>
      <c r="H672" s="46" t="str">
        <f>IF(ISBLANK(Games!B672), "", IF('Prediction Log'!$D672&lt;0, 'Prediction Log'!$B672, 'Prediction Log'!$C672))</f>
        <v/>
      </c>
      <c r="I672" s="47" t="str">
        <f>IF(ISBLANK(Games!$B672), "",Games!F672)</f>
        <v/>
      </c>
      <c r="J672" s="47" t="str">
        <f>IF('Prediction Log'!$F672&gt;0.5, 'Prediction Log'!$B672, IF('Prediction Log'!$F672&lt;0.5, 'Prediction Log'!$C672, "PICK"))</f>
        <v/>
      </c>
      <c r="K672" s="48" t="str">
        <f>IF(ISBLANK(Games!B672), "",IF('Prediction Log'!$J672='Prediction Log'!$B672, 'Prediction Log'!$F672, 1-'Prediction Log'!$F672))</f>
        <v/>
      </c>
      <c r="L672" s="49" t="str">
        <f>IF(ISBLANK(Games!$B672), "",Games!I672)</f>
        <v/>
      </c>
      <c r="M672" s="60" t="str">
        <f>IF(ISBLANK(Table3[[#This Row],[Home Final]]), "",IF(Table3[[#This Row],[Home Final]]&gt;Table3[[#This Row],[Away Final]],Table3[[#This Row],[Home]],Table3[[#This Row],[Away]]))</f>
        <v/>
      </c>
      <c r="N672" s="50"/>
      <c r="O672" s="50"/>
      <c r="P672" s="21" t="str">
        <f>IF(ISBLANK('Prediction Log'!$N672), "",'Prediction Log'!$O672-'Prediction Log'!$N672)</f>
        <v/>
      </c>
      <c r="Q672" s="51" t="str">
        <f>IF(ISBLANK('Prediction Log'!$N672), "",IF('Prediction Log'!$M672&lt;&gt;'Prediction Log'!$H672, "Y", IF(AND('Prediction Log'!$M672='Prediction Log'!$H672, ABS((-1*'Prediction Log'!$P672))&gt;ABS('Prediction Log'!$D672)), "Y", IF('Prediction Log'!$D672='Prediction Log'!$P672, "PUSH", "N"))))</f>
        <v/>
      </c>
      <c r="R672" s="52" t="str">
        <f>IF(ISBLANK('Prediction Log'!$N672), "",IF('Prediction Log'!$P672&lt;'Prediction Log'!$D672, "Y", IF('Prediction Log'!$P672='Prediction Log'!$D672, "PUSH", "N")))</f>
        <v/>
      </c>
      <c r="S672" s="52" t="str">
        <f>IF(ISBLANK('Prediction Log'!$N672), "",IF('Prediction Log'!$P672&lt;'Prediction Log'!$E672, "Y", IF('Prediction Log'!$P672='Prediction Log'!$E672, "PUSH", "N")))</f>
        <v/>
      </c>
      <c r="T672" s="53" t="str">
        <f>IF(ISBLANK('Prediction Log'!$N672),"",IF('Prediction Log'!$M672='Prediction Log'!$H672, "Y", "N"))</f>
        <v/>
      </c>
      <c r="U672" s="53" t="str">
        <f>Table3[[#This Row],[Home Team Covered Market]]</f>
        <v/>
      </c>
      <c r="V672" s="53" t="str">
        <f>IF(ISBLANK('Prediction Log'!$N672), "",IF(AND('Prediction Log'!$T672="Y", 'Prediction Log'!$U672="Y"), "Y", "N"))</f>
        <v/>
      </c>
      <c r="W672" s="54" t="str">
        <f>IF(ISBLANK('Prediction Log'!$N672),"",IF('Prediction Log'!$M672='Prediction Log'!$I672, "Y", "N"))</f>
        <v/>
      </c>
      <c r="X672" s="54" t="str">
        <f>IF(ISBLANK('Prediction Log'!$N672), "", IF(Table3[[#This Row],[Home Team Covered Market]]=Games!H672, "Y", "N"))</f>
        <v/>
      </c>
      <c r="Y672" s="55" t="str">
        <f>IF(ISBLANK('Prediction Log'!$N672), "",IF('Prediction Log'!$J672='Prediction Log'!$M672, "Y", "N"))</f>
        <v/>
      </c>
      <c r="Z672" s="54" t="str">
        <f>IF(ISBLANK('Prediction Log'!$N672), "",IF('Prediction Log'!$I672&lt;&gt;'Prediction Log'!$M672, "N",IF(AND('Prediction Log'!$E672&gt;0, 'Prediction Log'!$P672&gt;'Prediction Log'!$E672, 'Prediction Log'!$I672='Prediction Log'!$C672), "Y", IF(AND('Prediction Log'!$E672&lt;0, 'Prediction Log'!$P672&lt;'Prediction Log'!$E672,'Prediction Log'!$I672='Prediction Log'!$B672 ), "Y", IF('Prediction Log'!$P672='Prediction Log'!$E672, "PUSH", "N")))))</f>
        <v/>
      </c>
      <c r="AA672" s="54" t="str">
        <f>IF(ISBLANK('Prediction Log'!$N672), "",IF(AND('Prediction Log'!$W672="Y", 'Prediction Log'!$X672="Y"), "Y", "N"))</f>
        <v/>
      </c>
      <c r="AB672" s="53" t="str">
        <f>IF(ISBLANK('Prediction Log'!$N672), "",IF('Prediction Log'!$D672&gt;0, 'Prediction Log'!$P672-'Prediction Log'!$D672, IF('Prediction Log'!$D672&lt;0, -'Prediction Log'!$P672+'Prediction Log'!$D672, "NA")))</f>
        <v/>
      </c>
      <c r="AC672" s="53" t="str">
        <f>IF(ISBLANK('Prediction Log'!$N672), "",ABS('Prediction Log'!$AB672))</f>
        <v/>
      </c>
      <c r="AD672" s="54" t="str">
        <f>IF(ISBLANK('Prediction Log'!$N672), "",IF('Prediction Log'!$E672&gt;0, 'Prediction Log'!$P672-'Prediction Log'!$E672, IF('Prediction Log'!$E672&lt;0, -'Prediction Log'!$P672+'Prediction Log'!$E672, "NA")))</f>
        <v/>
      </c>
      <c r="AE672" s="54" t="str">
        <f>IF(ISBLANK('Prediction Log'!$N672), "",ABS('Prediction Log'!$AD672))</f>
        <v/>
      </c>
    </row>
    <row r="673" spans="1:31" x14ac:dyDescent="0.45">
      <c r="A673" s="56" t="str">
        <f>IF(ISBLANK(Games!$B673), "",Games!A673)</f>
        <v/>
      </c>
      <c r="B673" s="56" t="str">
        <f>IF(ISBLANK(Games!$B673), "",Games!B673)</f>
        <v/>
      </c>
      <c r="C673" s="56" t="str">
        <f>IF(ISBLANK(Games!$B673), "",Games!C673)</f>
        <v/>
      </c>
      <c r="D673" s="57" t="str">
        <f>IF(ISBLANK(Games!$B673), "",Games!D673)</f>
        <v/>
      </c>
      <c r="E673" s="57" t="str">
        <f>IF(ISBLANK(Games!$B673), "",Games!E673)</f>
        <v/>
      </c>
      <c r="F673" s="45">
        <f>'Calc - Win Probability'!N673</f>
        <v>0</v>
      </c>
      <c r="G673" s="23" t="str">
        <f>Games!H673</f>
        <v/>
      </c>
      <c r="H673" s="46" t="str">
        <f>IF(ISBLANK(Games!B673), "", IF('Prediction Log'!$D673&lt;0, 'Prediction Log'!$B673, 'Prediction Log'!$C673))</f>
        <v/>
      </c>
      <c r="I673" s="47" t="str">
        <f>IF(ISBLANK(Games!$B673), "",Games!F673)</f>
        <v/>
      </c>
      <c r="J673" s="47" t="str">
        <f>IF('Prediction Log'!$F673&gt;0.5, 'Prediction Log'!$B673, IF('Prediction Log'!$F673&lt;0.5, 'Prediction Log'!$C673, "PICK"))</f>
        <v/>
      </c>
      <c r="K673" s="48" t="str">
        <f>IF(ISBLANK(Games!B673), "",IF('Prediction Log'!$J673='Prediction Log'!$B673, 'Prediction Log'!$F673, 1-'Prediction Log'!$F673))</f>
        <v/>
      </c>
      <c r="L673" s="49" t="str">
        <f>IF(ISBLANK(Games!$B673), "",Games!I673)</f>
        <v/>
      </c>
      <c r="M673" s="60" t="str">
        <f>IF(ISBLANK(Table3[[#This Row],[Home Final]]), "",IF(Table3[[#This Row],[Home Final]]&gt;Table3[[#This Row],[Away Final]],Table3[[#This Row],[Home]],Table3[[#This Row],[Away]]))</f>
        <v/>
      </c>
      <c r="N673" s="50"/>
      <c r="O673" s="50"/>
      <c r="P673" s="21" t="str">
        <f>IF(ISBLANK('Prediction Log'!$N673), "",'Prediction Log'!$O673-'Prediction Log'!$N673)</f>
        <v/>
      </c>
      <c r="Q673" s="51" t="str">
        <f>IF(ISBLANK('Prediction Log'!$N673), "",IF('Prediction Log'!$M673&lt;&gt;'Prediction Log'!$H673, "Y", IF(AND('Prediction Log'!$M673='Prediction Log'!$H673, ABS((-1*'Prediction Log'!$P673))&gt;ABS('Prediction Log'!$D673)), "Y", IF('Prediction Log'!$D673='Prediction Log'!$P673, "PUSH", "N"))))</f>
        <v/>
      </c>
      <c r="R673" s="52" t="str">
        <f>IF(ISBLANK('Prediction Log'!$N673), "",IF('Prediction Log'!$P673&lt;'Prediction Log'!$D673, "Y", IF('Prediction Log'!$P673='Prediction Log'!$D673, "PUSH", "N")))</f>
        <v/>
      </c>
      <c r="S673" s="52" t="str">
        <f>IF(ISBLANK('Prediction Log'!$N673), "",IF('Prediction Log'!$P673&lt;'Prediction Log'!$E673, "Y", IF('Prediction Log'!$P673='Prediction Log'!$E673, "PUSH", "N")))</f>
        <v/>
      </c>
      <c r="T673" s="53" t="str">
        <f>IF(ISBLANK('Prediction Log'!$N673),"",IF('Prediction Log'!$M673='Prediction Log'!$H673, "Y", "N"))</f>
        <v/>
      </c>
      <c r="U673" s="53" t="str">
        <f>Table3[[#This Row],[Home Team Covered Market]]</f>
        <v/>
      </c>
      <c r="V673" s="53" t="str">
        <f>IF(ISBLANK('Prediction Log'!$N673), "",IF(AND('Prediction Log'!$T673="Y", 'Prediction Log'!$U673="Y"), "Y", "N"))</f>
        <v/>
      </c>
      <c r="W673" s="54" t="str">
        <f>IF(ISBLANK('Prediction Log'!$N673),"",IF('Prediction Log'!$M673='Prediction Log'!$I673, "Y", "N"))</f>
        <v/>
      </c>
      <c r="X673" s="54" t="str">
        <f>IF(ISBLANK('Prediction Log'!$N673), "", IF(Table3[[#This Row],[Home Team Covered Market]]=Games!H673, "Y", "N"))</f>
        <v/>
      </c>
      <c r="Y673" s="55" t="str">
        <f>IF(ISBLANK('Prediction Log'!$N673), "",IF('Prediction Log'!$J673='Prediction Log'!$M673, "Y", "N"))</f>
        <v/>
      </c>
      <c r="Z673" s="54" t="str">
        <f>IF(ISBLANK('Prediction Log'!$N673), "",IF('Prediction Log'!$I673&lt;&gt;'Prediction Log'!$M673, "N",IF(AND('Prediction Log'!$E673&gt;0, 'Prediction Log'!$P673&gt;'Prediction Log'!$E673, 'Prediction Log'!$I673='Prediction Log'!$C673), "Y", IF(AND('Prediction Log'!$E673&lt;0, 'Prediction Log'!$P673&lt;'Prediction Log'!$E673,'Prediction Log'!$I673='Prediction Log'!$B673 ), "Y", IF('Prediction Log'!$P673='Prediction Log'!$E673, "PUSH", "N")))))</f>
        <v/>
      </c>
      <c r="AA673" s="54" t="str">
        <f>IF(ISBLANK('Prediction Log'!$N673), "",IF(AND('Prediction Log'!$W673="Y", 'Prediction Log'!$X673="Y"), "Y", "N"))</f>
        <v/>
      </c>
      <c r="AB673" s="53" t="str">
        <f>IF(ISBLANK('Prediction Log'!$N673), "",IF('Prediction Log'!$D673&gt;0, 'Prediction Log'!$P673-'Prediction Log'!$D673, IF('Prediction Log'!$D673&lt;0, -'Prediction Log'!$P673+'Prediction Log'!$D673, "NA")))</f>
        <v/>
      </c>
      <c r="AC673" s="53" t="str">
        <f>IF(ISBLANK('Prediction Log'!$N673), "",ABS('Prediction Log'!$AB673))</f>
        <v/>
      </c>
      <c r="AD673" s="54" t="str">
        <f>IF(ISBLANK('Prediction Log'!$N673), "",IF('Prediction Log'!$E673&gt;0, 'Prediction Log'!$P673-'Prediction Log'!$E673, IF('Prediction Log'!$E673&lt;0, -'Prediction Log'!$P673+'Prediction Log'!$E673, "NA")))</f>
        <v/>
      </c>
      <c r="AE673" s="54" t="str">
        <f>IF(ISBLANK('Prediction Log'!$N673), "",ABS('Prediction Log'!$AD673))</f>
        <v/>
      </c>
    </row>
    <row r="674" spans="1:31" x14ac:dyDescent="0.45">
      <c r="A674" s="43" t="str">
        <f>IF(ISBLANK(Games!$B674), "",Games!A674)</f>
        <v/>
      </c>
      <c r="B674" s="43" t="str">
        <f>IF(ISBLANK(Games!$B674), "",Games!B674)</f>
        <v/>
      </c>
      <c r="C674" s="43" t="str">
        <f>IF(ISBLANK(Games!$B674), "",Games!C674)</f>
        <v/>
      </c>
      <c r="D674" s="44" t="str">
        <f>IF(ISBLANK(Games!$B674), "",Games!D674)</f>
        <v/>
      </c>
      <c r="E674" s="44" t="str">
        <f>IF(ISBLANK(Games!$B674), "",Games!E674)</f>
        <v/>
      </c>
      <c r="F674" s="45">
        <f>'Calc - Win Probability'!N674</f>
        <v>0</v>
      </c>
      <c r="G674" s="23" t="str">
        <f>Games!H674</f>
        <v/>
      </c>
      <c r="H674" s="46" t="str">
        <f>IF(ISBLANK(Games!B674), "", IF('Prediction Log'!$D674&lt;0, 'Prediction Log'!$B674, 'Prediction Log'!$C674))</f>
        <v/>
      </c>
      <c r="I674" s="47" t="str">
        <f>IF(ISBLANK(Games!$B674), "",Games!F674)</f>
        <v/>
      </c>
      <c r="J674" s="47" t="str">
        <f>IF('Prediction Log'!$F674&gt;0.5, 'Prediction Log'!$B674, IF('Prediction Log'!$F674&lt;0.5, 'Prediction Log'!$C674, "PICK"))</f>
        <v/>
      </c>
      <c r="K674" s="48" t="str">
        <f>IF(ISBLANK(Games!B674), "",IF('Prediction Log'!$J674='Prediction Log'!$B674, 'Prediction Log'!$F674, 1-'Prediction Log'!$F674))</f>
        <v/>
      </c>
      <c r="L674" s="49" t="str">
        <f>IF(ISBLANK(Games!$B674), "",Games!I674)</f>
        <v/>
      </c>
      <c r="M674" s="60" t="str">
        <f>IF(ISBLANK(Table3[[#This Row],[Home Final]]), "",IF(Table3[[#This Row],[Home Final]]&gt;Table3[[#This Row],[Away Final]],Table3[[#This Row],[Home]],Table3[[#This Row],[Away]]))</f>
        <v/>
      </c>
      <c r="N674" s="50"/>
      <c r="O674" s="50"/>
      <c r="P674" s="21" t="str">
        <f>IF(ISBLANK('Prediction Log'!$N674), "",'Prediction Log'!$O674-'Prediction Log'!$N674)</f>
        <v/>
      </c>
      <c r="Q674" s="51" t="str">
        <f>IF(ISBLANK('Prediction Log'!$N674), "",IF('Prediction Log'!$M674&lt;&gt;'Prediction Log'!$H674, "Y", IF(AND('Prediction Log'!$M674='Prediction Log'!$H674, ABS((-1*'Prediction Log'!$P674))&gt;ABS('Prediction Log'!$D674)), "Y", IF('Prediction Log'!$D674='Prediction Log'!$P674, "PUSH", "N"))))</f>
        <v/>
      </c>
      <c r="R674" s="52" t="str">
        <f>IF(ISBLANK('Prediction Log'!$N674), "",IF('Prediction Log'!$P674&lt;'Prediction Log'!$D674, "Y", IF('Prediction Log'!$P674='Prediction Log'!$D674, "PUSH", "N")))</f>
        <v/>
      </c>
      <c r="S674" s="52" t="str">
        <f>IF(ISBLANK('Prediction Log'!$N674), "",IF('Prediction Log'!$P674&lt;'Prediction Log'!$E674, "Y", IF('Prediction Log'!$P674='Prediction Log'!$E674, "PUSH", "N")))</f>
        <v/>
      </c>
      <c r="T674" s="53" t="str">
        <f>IF(ISBLANK('Prediction Log'!$N674),"",IF('Prediction Log'!$M674='Prediction Log'!$H674, "Y", "N"))</f>
        <v/>
      </c>
      <c r="U674" s="53" t="str">
        <f>Table3[[#This Row],[Home Team Covered Market]]</f>
        <v/>
      </c>
      <c r="V674" s="53" t="str">
        <f>IF(ISBLANK('Prediction Log'!$N674), "",IF(AND('Prediction Log'!$T674="Y", 'Prediction Log'!$U674="Y"), "Y", "N"))</f>
        <v/>
      </c>
      <c r="W674" s="54" t="str">
        <f>IF(ISBLANK('Prediction Log'!$N674),"",IF('Prediction Log'!$M674='Prediction Log'!$I674, "Y", "N"))</f>
        <v/>
      </c>
      <c r="X674" s="54" t="str">
        <f>IF(ISBLANK('Prediction Log'!$N674), "", IF(Table3[[#This Row],[Home Team Covered Market]]=Games!H674, "Y", "N"))</f>
        <v/>
      </c>
      <c r="Y674" s="55" t="str">
        <f>IF(ISBLANK('Prediction Log'!$N674), "",IF('Prediction Log'!$J674='Prediction Log'!$M674, "Y", "N"))</f>
        <v/>
      </c>
      <c r="Z674" s="54" t="str">
        <f>IF(ISBLANK('Prediction Log'!$N674), "",IF('Prediction Log'!$I674&lt;&gt;'Prediction Log'!$M674, "N",IF(AND('Prediction Log'!$E674&gt;0, 'Prediction Log'!$P674&gt;'Prediction Log'!$E674, 'Prediction Log'!$I674='Prediction Log'!$C674), "Y", IF(AND('Prediction Log'!$E674&lt;0, 'Prediction Log'!$P674&lt;'Prediction Log'!$E674,'Prediction Log'!$I674='Prediction Log'!$B674 ), "Y", IF('Prediction Log'!$P674='Prediction Log'!$E674, "PUSH", "N")))))</f>
        <v/>
      </c>
      <c r="AA674" s="54" t="str">
        <f>IF(ISBLANK('Prediction Log'!$N674), "",IF(AND('Prediction Log'!$W674="Y", 'Prediction Log'!$X674="Y"), "Y", "N"))</f>
        <v/>
      </c>
      <c r="AB674" s="53" t="str">
        <f>IF(ISBLANK('Prediction Log'!$N674), "",IF('Prediction Log'!$D674&gt;0, 'Prediction Log'!$P674-'Prediction Log'!$D674, IF('Prediction Log'!$D674&lt;0, -'Prediction Log'!$P674+'Prediction Log'!$D674, "NA")))</f>
        <v/>
      </c>
      <c r="AC674" s="53" t="str">
        <f>IF(ISBLANK('Prediction Log'!$N674), "",ABS('Prediction Log'!$AB674))</f>
        <v/>
      </c>
      <c r="AD674" s="54" t="str">
        <f>IF(ISBLANK('Prediction Log'!$N674), "",IF('Prediction Log'!$E674&gt;0, 'Prediction Log'!$P674-'Prediction Log'!$E674, IF('Prediction Log'!$E674&lt;0, -'Prediction Log'!$P674+'Prediction Log'!$E674, "NA")))</f>
        <v/>
      </c>
      <c r="AE674" s="54" t="str">
        <f>IF(ISBLANK('Prediction Log'!$N674), "",ABS('Prediction Log'!$AD674))</f>
        <v/>
      </c>
    </row>
    <row r="675" spans="1:31" x14ac:dyDescent="0.45">
      <c r="A675" s="56" t="str">
        <f>IF(ISBLANK(Games!$B675), "",Games!A675)</f>
        <v/>
      </c>
      <c r="B675" s="56" t="str">
        <f>IF(ISBLANK(Games!$B675), "",Games!B675)</f>
        <v/>
      </c>
      <c r="C675" s="56" t="str">
        <f>IF(ISBLANK(Games!$B675), "",Games!C675)</f>
        <v/>
      </c>
      <c r="D675" s="57" t="str">
        <f>IF(ISBLANK(Games!$B675), "",Games!D675)</f>
        <v/>
      </c>
      <c r="E675" s="57" t="str">
        <f>IF(ISBLANK(Games!$B675), "",Games!E675)</f>
        <v/>
      </c>
      <c r="F675" s="45">
        <f>'Calc - Win Probability'!N675</f>
        <v>0</v>
      </c>
      <c r="G675" s="23" t="str">
        <f>Games!H675</f>
        <v/>
      </c>
      <c r="H675" s="46" t="str">
        <f>IF(ISBLANK(Games!B675), "", IF('Prediction Log'!$D675&lt;0, 'Prediction Log'!$B675, 'Prediction Log'!$C675))</f>
        <v/>
      </c>
      <c r="I675" s="47" t="str">
        <f>IF(ISBLANK(Games!$B675), "",Games!F675)</f>
        <v/>
      </c>
      <c r="J675" s="47" t="str">
        <f>IF('Prediction Log'!$F675&gt;0.5, 'Prediction Log'!$B675, IF('Prediction Log'!$F675&lt;0.5, 'Prediction Log'!$C675, "PICK"))</f>
        <v/>
      </c>
      <c r="K675" s="48" t="str">
        <f>IF(ISBLANK(Games!B675), "",IF('Prediction Log'!$J675='Prediction Log'!$B675, 'Prediction Log'!$F675, 1-'Prediction Log'!$F675))</f>
        <v/>
      </c>
      <c r="L675" s="49" t="str">
        <f>IF(ISBLANK(Games!$B675), "",Games!I675)</f>
        <v/>
      </c>
      <c r="M675" s="60" t="str">
        <f>IF(ISBLANK(Table3[[#This Row],[Home Final]]), "",IF(Table3[[#This Row],[Home Final]]&gt;Table3[[#This Row],[Away Final]],Table3[[#This Row],[Home]],Table3[[#This Row],[Away]]))</f>
        <v/>
      </c>
      <c r="N675" s="50"/>
      <c r="O675" s="50"/>
      <c r="P675" s="21" t="str">
        <f>IF(ISBLANK('Prediction Log'!$N675), "",'Prediction Log'!$O675-'Prediction Log'!$N675)</f>
        <v/>
      </c>
      <c r="Q675" s="51" t="str">
        <f>IF(ISBLANK('Prediction Log'!$N675), "",IF('Prediction Log'!$M675&lt;&gt;'Prediction Log'!$H675, "Y", IF(AND('Prediction Log'!$M675='Prediction Log'!$H675, ABS((-1*'Prediction Log'!$P675))&gt;ABS('Prediction Log'!$D675)), "Y", IF('Prediction Log'!$D675='Prediction Log'!$P675, "PUSH", "N"))))</f>
        <v/>
      </c>
      <c r="R675" s="52" t="str">
        <f>IF(ISBLANK('Prediction Log'!$N675), "",IF('Prediction Log'!$P675&lt;'Prediction Log'!$D675, "Y", IF('Prediction Log'!$P675='Prediction Log'!$D675, "PUSH", "N")))</f>
        <v/>
      </c>
      <c r="S675" s="52" t="str">
        <f>IF(ISBLANK('Prediction Log'!$N675), "",IF('Prediction Log'!$P675&lt;'Prediction Log'!$E675, "Y", IF('Prediction Log'!$P675='Prediction Log'!$E675, "PUSH", "N")))</f>
        <v/>
      </c>
      <c r="T675" s="53" t="str">
        <f>IF(ISBLANK('Prediction Log'!$N675),"",IF('Prediction Log'!$M675='Prediction Log'!$H675, "Y", "N"))</f>
        <v/>
      </c>
      <c r="U675" s="53" t="str">
        <f>Table3[[#This Row],[Home Team Covered Market]]</f>
        <v/>
      </c>
      <c r="V675" s="53" t="str">
        <f>IF(ISBLANK('Prediction Log'!$N675), "",IF(AND('Prediction Log'!$T675="Y", 'Prediction Log'!$U675="Y"), "Y", "N"))</f>
        <v/>
      </c>
      <c r="W675" s="54" t="str">
        <f>IF(ISBLANK('Prediction Log'!$N675),"",IF('Prediction Log'!$M675='Prediction Log'!$I675, "Y", "N"))</f>
        <v/>
      </c>
      <c r="X675" s="54" t="str">
        <f>IF(ISBLANK('Prediction Log'!$N675), "", IF(Table3[[#This Row],[Home Team Covered Market]]=Games!H675, "Y", "N"))</f>
        <v/>
      </c>
      <c r="Y675" s="55" t="str">
        <f>IF(ISBLANK('Prediction Log'!$N675), "",IF('Prediction Log'!$J675='Prediction Log'!$M675, "Y", "N"))</f>
        <v/>
      </c>
      <c r="Z675" s="54" t="str">
        <f>IF(ISBLANK('Prediction Log'!$N675), "",IF('Prediction Log'!$I675&lt;&gt;'Prediction Log'!$M675, "N",IF(AND('Prediction Log'!$E675&gt;0, 'Prediction Log'!$P675&gt;'Prediction Log'!$E675, 'Prediction Log'!$I675='Prediction Log'!$C675), "Y", IF(AND('Prediction Log'!$E675&lt;0, 'Prediction Log'!$P675&lt;'Prediction Log'!$E675,'Prediction Log'!$I675='Prediction Log'!$B675 ), "Y", IF('Prediction Log'!$P675='Prediction Log'!$E675, "PUSH", "N")))))</f>
        <v/>
      </c>
      <c r="AA675" s="54" t="str">
        <f>IF(ISBLANK('Prediction Log'!$N675), "",IF(AND('Prediction Log'!$W675="Y", 'Prediction Log'!$X675="Y"), "Y", "N"))</f>
        <v/>
      </c>
      <c r="AB675" s="53" t="str">
        <f>IF(ISBLANK('Prediction Log'!$N675), "",IF('Prediction Log'!$D675&gt;0, 'Prediction Log'!$P675-'Prediction Log'!$D675, IF('Prediction Log'!$D675&lt;0, -'Prediction Log'!$P675+'Prediction Log'!$D675, "NA")))</f>
        <v/>
      </c>
      <c r="AC675" s="53" t="str">
        <f>IF(ISBLANK('Prediction Log'!$N675), "",ABS('Prediction Log'!$AB675))</f>
        <v/>
      </c>
      <c r="AD675" s="54" t="str">
        <f>IF(ISBLANK('Prediction Log'!$N675), "",IF('Prediction Log'!$E675&gt;0, 'Prediction Log'!$P675-'Prediction Log'!$E675, IF('Prediction Log'!$E675&lt;0, -'Prediction Log'!$P675+'Prediction Log'!$E675, "NA")))</f>
        <v/>
      </c>
      <c r="AE675" s="54" t="str">
        <f>IF(ISBLANK('Prediction Log'!$N675), "",ABS('Prediction Log'!$AD675))</f>
        <v/>
      </c>
    </row>
    <row r="676" spans="1:31" x14ac:dyDescent="0.45">
      <c r="A676" s="43" t="str">
        <f>IF(ISBLANK(Games!$B676), "",Games!A676)</f>
        <v/>
      </c>
      <c r="B676" s="43" t="str">
        <f>IF(ISBLANK(Games!$B676), "",Games!B676)</f>
        <v/>
      </c>
      <c r="C676" s="43" t="str">
        <f>IF(ISBLANK(Games!$B676), "",Games!C676)</f>
        <v/>
      </c>
      <c r="D676" s="44" t="str">
        <f>IF(ISBLANK(Games!$B676), "",Games!D676)</f>
        <v/>
      </c>
      <c r="E676" s="44" t="str">
        <f>IF(ISBLANK(Games!$B676), "",Games!E676)</f>
        <v/>
      </c>
      <c r="F676" s="45">
        <f>'Calc - Win Probability'!N676</f>
        <v>0</v>
      </c>
      <c r="G676" s="23" t="str">
        <f>Games!H676</f>
        <v/>
      </c>
      <c r="H676" s="46" t="str">
        <f>IF(ISBLANK(Games!B676), "", IF('Prediction Log'!$D676&lt;0, 'Prediction Log'!$B676, 'Prediction Log'!$C676))</f>
        <v/>
      </c>
      <c r="I676" s="47" t="str">
        <f>IF(ISBLANK(Games!$B676), "",Games!F676)</f>
        <v/>
      </c>
      <c r="J676" s="47" t="str">
        <f>IF('Prediction Log'!$F676&gt;0.5, 'Prediction Log'!$B676, IF('Prediction Log'!$F676&lt;0.5, 'Prediction Log'!$C676, "PICK"))</f>
        <v/>
      </c>
      <c r="K676" s="48" t="str">
        <f>IF(ISBLANK(Games!B676), "",IF('Prediction Log'!$J676='Prediction Log'!$B676, 'Prediction Log'!$F676, 1-'Prediction Log'!$F676))</f>
        <v/>
      </c>
      <c r="L676" s="49" t="str">
        <f>IF(ISBLANK(Games!$B676), "",Games!I676)</f>
        <v/>
      </c>
      <c r="M676" s="60" t="str">
        <f>IF(ISBLANK(Table3[[#This Row],[Home Final]]), "",IF(Table3[[#This Row],[Home Final]]&gt;Table3[[#This Row],[Away Final]],Table3[[#This Row],[Home]],Table3[[#This Row],[Away]]))</f>
        <v/>
      </c>
      <c r="N676" s="50"/>
      <c r="O676" s="50"/>
      <c r="P676" s="21" t="str">
        <f>IF(ISBLANK('Prediction Log'!$N676), "",'Prediction Log'!$O676-'Prediction Log'!$N676)</f>
        <v/>
      </c>
      <c r="Q676" s="51" t="str">
        <f>IF(ISBLANK('Prediction Log'!$N676), "",IF('Prediction Log'!$M676&lt;&gt;'Prediction Log'!$H676, "Y", IF(AND('Prediction Log'!$M676='Prediction Log'!$H676, ABS((-1*'Prediction Log'!$P676))&gt;ABS('Prediction Log'!$D676)), "Y", IF('Prediction Log'!$D676='Prediction Log'!$P676, "PUSH", "N"))))</f>
        <v/>
      </c>
      <c r="R676" s="52" t="str">
        <f>IF(ISBLANK('Prediction Log'!$N676), "",IF('Prediction Log'!$P676&lt;'Prediction Log'!$D676, "Y", IF('Prediction Log'!$P676='Prediction Log'!$D676, "PUSH", "N")))</f>
        <v/>
      </c>
      <c r="S676" s="52" t="str">
        <f>IF(ISBLANK('Prediction Log'!$N676), "",IF('Prediction Log'!$P676&lt;'Prediction Log'!$E676, "Y", IF('Prediction Log'!$P676='Prediction Log'!$E676, "PUSH", "N")))</f>
        <v/>
      </c>
      <c r="T676" s="53" t="str">
        <f>IF(ISBLANK('Prediction Log'!$N676),"",IF('Prediction Log'!$M676='Prediction Log'!$H676, "Y", "N"))</f>
        <v/>
      </c>
      <c r="U676" s="53" t="str">
        <f>Table3[[#This Row],[Home Team Covered Market]]</f>
        <v/>
      </c>
      <c r="V676" s="53" t="str">
        <f>IF(ISBLANK('Prediction Log'!$N676), "",IF(AND('Prediction Log'!$T676="Y", 'Prediction Log'!$U676="Y"), "Y", "N"))</f>
        <v/>
      </c>
      <c r="W676" s="54" t="str">
        <f>IF(ISBLANK('Prediction Log'!$N676),"",IF('Prediction Log'!$M676='Prediction Log'!$I676, "Y", "N"))</f>
        <v/>
      </c>
      <c r="X676" s="54" t="str">
        <f>IF(ISBLANK('Prediction Log'!$N676), "", IF(Table3[[#This Row],[Home Team Covered Market]]=Games!H676, "Y", "N"))</f>
        <v/>
      </c>
      <c r="Y676" s="55" t="str">
        <f>IF(ISBLANK('Prediction Log'!$N676), "",IF('Prediction Log'!$J676='Prediction Log'!$M676, "Y", "N"))</f>
        <v/>
      </c>
      <c r="Z676" s="54" t="str">
        <f>IF(ISBLANK('Prediction Log'!$N676), "",IF('Prediction Log'!$I676&lt;&gt;'Prediction Log'!$M676, "N",IF(AND('Prediction Log'!$E676&gt;0, 'Prediction Log'!$P676&gt;'Prediction Log'!$E676, 'Prediction Log'!$I676='Prediction Log'!$C676), "Y", IF(AND('Prediction Log'!$E676&lt;0, 'Prediction Log'!$P676&lt;'Prediction Log'!$E676,'Prediction Log'!$I676='Prediction Log'!$B676 ), "Y", IF('Prediction Log'!$P676='Prediction Log'!$E676, "PUSH", "N")))))</f>
        <v/>
      </c>
      <c r="AA676" s="54" t="str">
        <f>IF(ISBLANK('Prediction Log'!$N676), "",IF(AND('Prediction Log'!$W676="Y", 'Prediction Log'!$X676="Y"), "Y", "N"))</f>
        <v/>
      </c>
      <c r="AB676" s="53" t="str">
        <f>IF(ISBLANK('Prediction Log'!$N676), "",IF('Prediction Log'!$D676&gt;0, 'Prediction Log'!$P676-'Prediction Log'!$D676, IF('Prediction Log'!$D676&lt;0, -'Prediction Log'!$P676+'Prediction Log'!$D676, "NA")))</f>
        <v/>
      </c>
      <c r="AC676" s="53" t="str">
        <f>IF(ISBLANK('Prediction Log'!$N676), "",ABS('Prediction Log'!$AB676))</f>
        <v/>
      </c>
      <c r="AD676" s="54" t="str">
        <f>IF(ISBLANK('Prediction Log'!$N676), "",IF('Prediction Log'!$E676&gt;0, 'Prediction Log'!$P676-'Prediction Log'!$E676, IF('Prediction Log'!$E676&lt;0, -'Prediction Log'!$P676+'Prediction Log'!$E676, "NA")))</f>
        <v/>
      </c>
      <c r="AE676" s="54" t="str">
        <f>IF(ISBLANK('Prediction Log'!$N676), "",ABS('Prediction Log'!$AD676))</f>
        <v/>
      </c>
    </row>
    <row r="677" spans="1:31" x14ac:dyDescent="0.45">
      <c r="A677" s="56" t="str">
        <f>IF(ISBLANK(Games!$B677), "",Games!A677)</f>
        <v/>
      </c>
      <c r="B677" s="56" t="str">
        <f>IF(ISBLANK(Games!$B677), "",Games!B677)</f>
        <v/>
      </c>
      <c r="C677" s="56" t="str">
        <f>IF(ISBLANK(Games!$B677), "",Games!C677)</f>
        <v/>
      </c>
      <c r="D677" s="57" t="str">
        <f>IF(ISBLANK(Games!$B677), "",Games!D677)</f>
        <v/>
      </c>
      <c r="E677" s="57" t="str">
        <f>IF(ISBLANK(Games!$B677), "",Games!E677)</f>
        <v/>
      </c>
      <c r="F677" s="45">
        <f>'Calc - Win Probability'!N677</f>
        <v>0</v>
      </c>
      <c r="G677" s="23" t="str">
        <f>Games!H677</f>
        <v/>
      </c>
      <c r="H677" s="46" t="str">
        <f>IF(ISBLANK(Games!B677), "", IF('Prediction Log'!$D677&lt;0, 'Prediction Log'!$B677, 'Prediction Log'!$C677))</f>
        <v/>
      </c>
      <c r="I677" s="47" t="str">
        <f>IF(ISBLANK(Games!$B677), "",Games!F677)</f>
        <v/>
      </c>
      <c r="J677" s="47" t="str">
        <f>IF('Prediction Log'!$F677&gt;0.5, 'Prediction Log'!$B677, IF('Prediction Log'!$F677&lt;0.5, 'Prediction Log'!$C677, "PICK"))</f>
        <v/>
      </c>
      <c r="K677" s="48" t="str">
        <f>IF(ISBLANK(Games!B677), "",IF('Prediction Log'!$J677='Prediction Log'!$B677, 'Prediction Log'!$F677, 1-'Prediction Log'!$F677))</f>
        <v/>
      </c>
      <c r="L677" s="49" t="str">
        <f>IF(ISBLANK(Games!$B677), "",Games!I677)</f>
        <v/>
      </c>
      <c r="M677" s="60" t="str">
        <f>IF(ISBLANK(Table3[[#This Row],[Home Final]]), "",IF(Table3[[#This Row],[Home Final]]&gt;Table3[[#This Row],[Away Final]],Table3[[#This Row],[Home]],Table3[[#This Row],[Away]]))</f>
        <v/>
      </c>
      <c r="N677" s="50"/>
      <c r="O677" s="50"/>
      <c r="P677" s="21" t="str">
        <f>IF(ISBLANK('Prediction Log'!$N677), "",'Prediction Log'!$O677-'Prediction Log'!$N677)</f>
        <v/>
      </c>
      <c r="Q677" s="51" t="str">
        <f>IF(ISBLANK('Prediction Log'!$N677), "",IF('Prediction Log'!$M677&lt;&gt;'Prediction Log'!$H677, "Y", IF(AND('Prediction Log'!$M677='Prediction Log'!$H677, ABS((-1*'Prediction Log'!$P677))&gt;ABS('Prediction Log'!$D677)), "Y", IF('Prediction Log'!$D677='Prediction Log'!$P677, "PUSH", "N"))))</f>
        <v/>
      </c>
      <c r="R677" s="52" t="str">
        <f>IF(ISBLANK('Prediction Log'!$N677), "",IF('Prediction Log'!$P677&lt;'Prediction Log'!$D677, "Y", IF('Prediction Log'!$P677='Prediction Log'!$D677, "PUSH", "N")))</f>
        <v/>
      </c>
      <c r="S677" s="52" t="str">
        <f>IF(ISBLANK('Prediction Log'!$N677), "",IF('Prediction Log'!$P677&lt;'Prediction Log'!$E677, "Y", IF('Prediction Log'!$P677='Prediction Log'!$E677, "PUSH", "N")))</f>
        <v/>
      </c>
      <c r="T677" s="53" t="str">
        <f>IF(ISBLANK('Prediction Log'!$N677),"",IF('Prediction Log'!$M677='Prediction Log'!$H677, "Y", "N"))</f>
        <v/>
      </c>
      <c r="U677" s="53" t="str">
        <f>Table3[[#This Row],[Home Team Covered Market]]</f>
        <v/>
      </c>
      <c r="V677" s="53" t="str">
        <f>IF(ISBLANK('Prediction Log'!$N677), "",IF(AND('Prediction Log'!$T677="Y", 'Prediction Log'!$U677="Y"), "Y", "N"))</f>
        <v/>
      </c>
      <c r="W677" s="54" t="str">
        <f>IF(ISBLANK('Prediction Log'!$N677),"",IF('Prediction Log'!$M677='Prediction Log'!$I677, "Y", "N"))</f>
        <v/>
      </c>
      <c r="X677" s="54" t="str">
        <f>IF(ISBLANK('Prediction Log'!$N677), "", IF(Table3[[#This Row],[Home Team Covered Market]]=Games!H677, "Y", "N"))</f>
        <v/>
      </c>
      <c r="Y677" s="55" t="str">
        <f>IF(ISBLANK('Prediction Log'!$N677), "",IF('Prediction Log'!$J677='Prediction Log'!$M677, "Y", "N"))</f>
        <v/>
      </c>
      <c r="Z677" s="54" t="str">
        <f>IF(ISBLANK('Prediction Log'!$N677), "",IF('Prediction Log'!$I677&lt;&gt;'Prediction Log'!$M677, "N",IF(AND('Prediction Log'!$E677&gt;0, 'Prediction Log'!$P677&gt;'Prediction Log'!$E677, 'Prediction Log'!$I677='Prediction Log'!$C677), "Y", IF(AND('Prediction Log'!$E677&lt;0, 'Prediction Log'!$P677&lt;'Prediction Log'!$E677,'Prediction Log'!$I677='Prediction Log'!$B677 ), "Y", IF('Prediction Log'!$P677='Prediction Log'!$E677, "PUSH", "N")))))</f>
        <v/>
      </c>
      <c r="AA677" s="54" t="str">
        <f>IF(ISBLANK('Prediction Log'!$N677), "",IF(AND('Prediction Log'!$W677="Y", 'Prediction Log'!$X677="Y"), "Y", "N"))</f>
        <v/>
      </c>
      <c r="AB677" s="53" t="str">
        <f>IF(ISBLANK('Prediction Log'!$N677), "",IF('Prediction Log'!$D677&gt;0, 'Prediction Log'!$P677-'Prediction Log'!$D677, IF('Prediction Log'!$D677&lt;0, -'Prediction Log'!$P677+'Prediction Log'!$D677, "NA")))</f>
        <v/>
      </c>
      <c r="AC677" s="53" t="str">
        <f>IF(ISBLANK('Prediction Log'!$N677), "",ABS('Prediction Log'!$AB677))</f>
        <v/>
      </c>
      <c r="AD677" s="54" t="str">
        <f>IF(ISBLANK('Prediction Log'!$N677), "",IF('Prediction Log'!$E677&gt;0, 'Prediction Log'!$P677-'Prediction Log'!$E677, IF('Prediction Log'!$E677&lt;0, -'Prediction Log'!$P677+'Prediction Log'!$E677, "NA")))</f>
        <v/>
      </c>
      <c r="AE677" s="54" t="str">
        <f>IF(ISBLANK('Prediction Log'!$N677), "",ABS('Prediction Log'!$AD677))</f>
        <v/>
      </c>
    </row>
    <row r="678" spans="1:31" x14ac:dyDescent="0.45">
      <c r="A678" s="43" t="str">
        <f>IF(ISBLANK(Games!$B678), "",Games!A678)</f>
        <v/>
      </c>
      <c r="B678" s="43" t="str">
        <f>IF(ISBLANK(Games!$B678), "",Games!B678)</f>
        <v/>
      </c>
      <c r="C678" s="43" t="str">
        <f>IF(ISBLANK(Games!$B678), "",Games!C678)</f>
        <v/>
      </c>
      <c r="D678" s="44" t="str">
        <f>IF(ISBLANK(Games!$B678), "",Games!D678)</f>
        <v/>
      </c>
      <c r="E678" s="44" t="str">
        <f>IF(ISBLANK(Games!$B678), "",Games!E678)</f>
        <v/>
      </c>
      <c r="F678" s="45">
        <f>'Calc - Win Probability'!N678</f>
        <v>0</v>
      </c>
      <c r="G678" s="23" t="str">
        <f>Games!H678</f>
        <v/>
      </c>
      <c r="H678" s="46" t="str">
        <f>IF(ISBLANK(Games!B678), "", IF('Prediction Log'!$D678&lt;0, 'Prediction Log'!$B678, 'Prediction Log'!$C678))</f>
        <v/>
      </c>
      <c r="I678" s="47" t="str">
        <f>IF(ISBLANK(Games!$B678), "",Games!F678)</f>
        <v/>
      </c>
      <c r="J678" s="47" t="str">
        <f>IF('Prediction Log'!$F678&gt;0.5, 'Prediction Log'!$B678, IF('Prediction Log'!$F678&lt;0.5, 'Prediction Log'!$C678, "PICK"))</f>
        <v/>
      </c>
      <c r="K678" s="48" t="str">
        <f>IF(ISBLANK(Games!B678), "",IF('Prediction Log'!$J678='Prediction Log'!$B678, 'Prediction Log'!$F678, 1-'Prediction Log'!$F678))</f>
        <v/>
      </c>
      <c r="L678" s="49" t="str">
        <f>IF(ISBLANK(Games!$B678), "",Games!I678)</f>
        <v/>
      </c>
      <c r="M678" s="60" t="str">
        <f>IF(ISBLANK(Table3[[#This Row],[Home Final]]), "",IF(Table3[[#This Row],[Home Final]]&gt;Table3[[#This Row],[Away Final]],Table3[[#This Row],[Home]],Table3[[#This Row],[Away]]))</f>
        <v/>
      </c>
      <c r="N678" s="50"/>
      <c r="O678" s="50"/>
      <c r="P678" s="21" t="str">
        <f>IF(ISBLANK('Prediction Log'!$N678), "",'Prediction Log'!$O678-'Prediction Log'!$N678)</f>
        <v/>
      </c>
      <c r="Q678" s="51" t="str">
        <f>IF(ISBLANK('Prediction Log'!$N678), "",IF('Prediction Log'!$M678&lt;&gt;'Prediction Log'!$H678, "Y", IF(AND('Prediction Log'!$M678='Prediction Log'!$H678, ABS((-1*'Prediction Log'!$P678))&gt;ABS('Prediction Log'!$D678)), "Y", IF('Prediction Log'!$D678='Prediction Log'!$P678, "PUSH", "N"))))</f>
        <v/>
      </c>
      <c r="R678" s="52" t="str">
        <f>IF(ISBLANK('Prediction Log'!$N678), "",IF('Prediction Log'!$P678&lt;'Prediction Log'!$D678, "Y", IF('Prediction Log'!$P678='Prediction Log'!$D678, "PUSH", "N")))</f>
        <v/>
      </c>
      <c r="S678" s="52" t="str">
        <f>IF(ISBLANK('Prediction Log'!$N678), "",IF('Prediction Log'!$P678&lt;'Prediction Log'!$E678, "Y", IF('Prediction Log'!$P678='Prediction Log'!$E678, "PUSH", "N")))</f>
        <v/>
      </c>
      <c r="T678" s="53" t="str">
        <f>IF(ISBLANK('Prediction Log'!$N678),"",IF('Prediction Log'!$M678='Prediction Log'!$H678, "Y", "N"))</f>
        <v/>
      </c>
      <c r="U678" s="53" t="str">
        <f>Table3[[#This Row],[Home Team Covered Market]]</f>
        <v/>
      </c>
      <c r="V678" s="53" t="str">
        <f>IF(ISBLANK('Prediction Log'!$N678), "",IF(AND('Prediction Log'!$T678="Y", 'Prediction Log'!$U678="Y"), "Y", "N"))</f>
        <v/>
      </c>
      <c r="W678" s="54" t="str">
        <f>IF(ISBLANK('Prediction Log'!$N678),"",IF('Prediction Log'!$M678='Prediction Log'!$I678, "Y", "N"))</f>
        <v/>
      </c>
      <c r="X678" s="54" t="str">
        <f>IF(ISBLANK('Prediction Log'!$N678), "", IF(Table3[[#This Row],[Home Team Covered Market]]=Games!H678, "Y", "N"))</f>
        <v/>
      </c>
      <c r="Y678" s="55" t="str">
        <f>IF(ISBLANK('Prediction Log'!$N678), "",IF('Prediction Log'!$J678='Prediction Log'!$M678, "Y", "N"))</f>
        <v/>
      </c>
      <c r="Z678" s="54" t="str">
        <f>IF(ISBLANK('Prediction Log'!$N678), "",IF('Prediction Log'!$I678&lt;&gt;'Prediction Log'!$M678, "N",IF(AND('Prediction Log'!$E678&gt;0, 'Prediction Log'!$P678&gt;'Prediction Log'!$E678, 'Prediction Log'!$I678='Prediction Log'!$C678), "Y", IF(AND('Prediction Log'!$E678&lt;0, 'Prediction Log'!$P678&lt;'Prediction Log'!$E678,'Prediction Log'!$I678='Prediction Log'!$B678 ), "Y", IF('Prediction Log'!$P678='Prediction Log'!$E678, "PUSH", "N")))))</f>
        <v/>
      </c>
      <c r="AA678" s="54" t="str">
        <f>IF(ISBLANK('Prediction Log'!$N678), "",IF(AND('Prediction Log'!$W678="Y", 'Prediction Log'!$X678="Y"), "Y", "N"))</f>
        <v/>
      </c>
      <c r="AB678" s="53" t="str">
        <f>IF(ISBLANK('Prediction Log'!$N678), "",IF('Prediction Log'!$D678&gt;0, 'Prediction Log'!$P678-'Prediction Log'!$D678, IF('Prediction Log'!$D678&lt;0, -'Prediction Log'!$P678+'Prediction Log'!$D678, "NA")))</f>
        <v/>
      </c>
      <c r="AC678" s="53" t="str">
        <f>IF(ISBLANK('Prediction Log'!$N678), "",ABS('Prediction Log'!$AB678))</f>
        <v/>
      </c>
      <c r="AD678" s="54" t="str">
        <f>IF(ISBLANK('Prediction Log'!$N678), "",IF('Prediction Log'!$E678&gt;0, 'Prediction Log'!$P678-'Prediction Log'!$E678, IF('Prediction Log'!$E678&lt;0, -'Prediction Log'!$P678+'Prediction Log'!$E678, "NA")))</f>
        <v/>
      </c>
      <c r="AE678" s="54" t="str">
        <f>IF(ISBLANK('Prediction Log'!$N678), "",ABS('Prediction Log'!$AD678))</f>
        <v/>
      </c>
    </row>
    <row r="679" spans="1:31" x14ac:dyDescent="0.45">
      <c r="A679" s="56" t="str">
        <f>IF(ISBLANK(Games!$B679), "",Games!A679)</f>
        <v/>
      </c>
      <c r="B679" s="56" t="str">
        <f>IF(ISBLANK(Games!$B679), "",Games!B679)</f>
        <v/>
      </c>
      <c r="C679" s="56" t="str">
        <f>IF(ISBLANK(Games!$B679), "",Games!C679)</f>
        <v/>
      </c>
      <c r="D679" s="57" t="str">
        <f>IF(ISBLANK(Games!$B679), "",Games!D679)</f>
        <v/>
      </c>
      <c r="E679" s="57" t="str">
        <f>IF(ISBLANK(Games!$B679), "",Games!E679)</f>
        <v/>
      </c>
      <c r="F679" s="45">
        <f>'Calc - Win Probability'!N679</f>
        <v>0</v>
      </c>
      <c r="G679" s="23" t="str">
        <f>Games!H679</f>
        <v/>
      </c>
      <c r="H679" s="46" t="str">
        <f>IF(ISBLANK(Games!B679), "", IF('Prediction Log'!$D679&lt;0, 'Prediction Log'!$B679, 'Prediction Log'!$C679))</f>
        <v/>
      </c>
      <c r="I679" s="47" t="str">
        <f>IF(ISBLANK(Games!$B679), "",Games!F679)</f>
        <v/>
      </c>
      <c r="J679" s="47" t="str">
        <f>IF('Prediction Log'!$F679&gt;0.5, 'Prediction Log'!$B679, IF('Prediction Log'!$F679&lt;0.5, 'Prediction Log'!$C679, "PICK"))</f>
        <v/>
      </c>
      <c r="K679" s="48" t="str">
        <f>IF(ISBLANK(Games!B679), "",IF('Prediction Log'!$J679='Prediction Log'!$B679, 'Prediction Log'!$F679, 1-'Prediction Log'!$F679))</f>
        <v/>
      </c>
      <c r="L679" s="49" t="str">
        <f>IF(ISBLANK(Games!$B679), "",Games!I679)</f>
        <v/>
      </c>
      <c r="M679" s="60" t="str">
        <f>IF(ISBLANK(Table3[[#This Row],[Home Final]]), "",IF(Table3[[#This Row],[Home Final]]&gt;Table3[[#This Row],[Away Final]],Table3[[#This Row],[Home]],Table3[[#This Row],[Away]]))</f>
        <v/>
      </c>
      <c r="N679" s="50"/>
      <c r="O679" s="50"/>
      <c r="P679" s="21" t="str">
        <f>IF(ISBLANK('Prediction Log'!$N679), "",'Prediction Log'!$O679-'Prediction Log'!$N679)</f>
        <v/>
      </c>
      <c r="Q679" s="51" t="str">
        <f>IF(ISBLANK('Prediction Log'!$N679), "",IF('Prediction Log'!$M679&lt;&gt;'Prediction Log'!$H679, "Y", IF(AND('Prediction Log'!$M679='Prediction Log'!$H679, ABS((-1*'Prediction Log'!$P679))&gt;ABS('Prediction Log'!$D679)), "Y", IF('Prediction Log'!$D679='Prediction Log'!$P679, "PUSH", "N"))))</f>
        <v/>
      </c>
      <c r="R679" s="52" t="str">
        <f>IF(ISBLANK('Prediction Log'!$N679), "",IF('Prediction Log'!$P679&lt;'Prediction Log'!$D679, "Y", IF('Prediction Log'!$P679='Prediction Log'!$D679, "PUSH", "N")))</f>
        <v/>
      </c>
      <c r="S679" s="52" t="str">
        <f>IF(ISBLANK('Prediction Log'!$N679), "",IF('Prediction Log'!$P679&lt;'Prediction Log'!$E679, "Y", IF('Prediction Log'!$P679='Prediction Log'!$E679, "PUSH", "N")))</f>
        <v/>
      </c>
      <c r="T679" s="53" t="str">
        <f>IF(ISBLANK('Prediction Log'!$N679),"",IF('Prediction Log'!$M679='Prediction Log'!$H679, "Y", "N"))</f>
        <v/>
      </c>
      <c r="U679" s="53" t="str">
        <f>Table3[[#This Row],[Home Team Covered Market]]</f>
        <v/>
      </c>
      <c r="V679" s="53" t="str">
        <f>IF(ISBLANK('Prediction Log'!$N679), "",IF(AND('Prediction Log'!$T679="Y", 'Prediction Log'!$U679="Y"), "Y", "N"))</f>
        <v/>
      </c>
      <c r="W679" s="54" t="str">
        <f>IF(ISBLANK('Prediction Log'!$N679),"",IF('Prediction Log'!$M679='Prediction Log'!$I679, "Y", "N"))</f>
        <v/>
      </c>
      <c r="X679" s="54" t="str">
        <f>IF(ISBLANK('Prediction Log'!$N679), "", IF(Table3[[#This Row],[Home Team Covered Market]]=Games!H679, "Y", "N"))</f>
        <v/>
      </c>
      <c r="Y679" s="55" t="str">
        <f>IF(ISBLANK('Prediction Log'!$N679), "",IF('Prediction Log'!$J679='Prediction Log'!$M679, "Y", "N"))</f>
        <v/>
      </c>
      <c r="Z679" s="54" t="str">
        <f>IF(ISBLANK('Prediction Log'!$N679), "",IF('Prediction Log'!$I679&lt;&gt;'Prediction Log'!$M679, "N",IF(AND('Prediction Log'!$E679&gt;0, 'Prediction Log'!$P679&gt;'Prediction Log'!$E679, 'Prediction Log'!$I679='Prediction Log'!$C679), "Y", IF(AND('Prediction Log'!$E679&lt;0, 'Prediction Log'!$P679&lt;'Prediction Log'!$E679,'Prediction Log'!$I679='Prediction Log'!$B679 ), "Y", IF('Prediction Log'!$P679='Prediction Log'!$E679, "PUSH", "N")))))</f>
        <v/>
      </c>
      <c r="AA679" s="54" t="str">
        <f>IF(ISBLANK('Prediction Log'!$N679), "",IF(AND('Prediction Log'!$W679="Y", 'Prediction Log'!$X679="Y"), "Y", "N"))</f>
        <v/>
      </c>
      <c r="AB679" s="53" t="str">
        <f>IF(ISBLANK('Prediction Log'!$N679), "",IF('Prediction Log'!$D679&gt;0, 'Prediction Log'!$P679-'Prediction Log'!$D679, IF('Prediction Log'!$D679&lt;0, -'Prediction Log'!$P679+'Prediction Log'!$D679, "NA")))</f>
        <v/>
      </c>
      <c r="AC679" s="53" t="str">
        <f>IF(ISBLANK('Prediction Log'!$N679), "",ABS('Prediction Log'!$AB679))</f>
        <v/>
      </c>
      <c r="AD679" s="54" t="str">
        <f>IF(ISBLANK('Prediction Log'!$N679), "",IF('Prediction Log'!$E679&gt;0, 'Prediction Log'!$P679-'Prediction Log'!$E679, IF('Prediction Log'!$E679&lt;0, -'Prediction Log'!$P679+'Prediction Log'!$E679, "NA")))</f>
        <v/>
      </c>
      <c r="AE679" s="54" t="str">
        <f>IF(ISBLANK('Prediction Log'!$N679), "",ABS('Prediction Log'!$AD679))</f>
        <v/>
      </c>
    </row>
    <row r="680" spans="1:31" x14ac:dyDescent="0.45">
      <c r="A680" s="43" t="str">
        <f>IF(ISBLANK(Games!$B680), "",Games!A680)</f>
        <v/>
      </c>
      <c r="B680" s="43" t="str">
        <f>IF(ISBLANK(Games!$B680), "",Games!B680)</f>
        <v/>
      </c>
      <c r="C680" s="43" t="str">
        <f>IF(ISBLANK(Games!$B680), "",Games!C680)</f>
        <v/>
      </c>
      <c r="D680" s="44" t="str">
        <f>IF(ISBLANK(Games!$B680), "",Games!D680)</f>
        <v/>
      </c>
      <c r="E680" s="44" t="str">
        <f>IF(ISBLANK(Games!$B680), "",Games!E680)</f>
        <v/>
      </c>
      <c r="F680" s="45">
        <f>'Calc - Win Probability'!N680</f>
        <v>0</v>
      </c>
      <c r="G680" s="23" t="str">
        <f>Games!H680</f>
        <v/>
      </c>
      <c r="H680" s="46" t="str">
        <f>IF(ISBLANK(Games!B680), "", IF('Prediction Log'!$D680&lt;0, 'Prediction Log'!$B680, 'Prediction Log'!$C680))</f>
        <v/>
      </c>
      <c r="I680" s="47" t="str">
        <f>IF(ISBLANK(Games!$B680), "",Games!F680)</f>
        <v/>
      </c>
      <c r="J680" s="47" t="str">
        <f>IF('Prediction Log'!$F680&gt;0.5, 'Prediction Log'!$B680, IF('Prediction Log'!$F680&lt;0.5, 'Prediction Log'!$C680, "PICK"))</f>
        <v/>
      </c>
      <c r="K680" s="48" t="str">
        <f>IF(ISBLANK(Games!B680), "",IF('Prediction Log'!$J680='Prediction Log'!$B680, 'Prediction Log'!$F680, 1-'Prediction Log'!$F680))</f>
        <v/>
      </c>
      <c r="L680" s="49" t="str">
        <f>IF(ISBLANK(Games!$B680), "",Games!I680)</f>
        <v/>
      </c>
      <c r="M680" s="60" t="str">
        <f>IF(ISBLANK(Table3[[#This Row],[Home Final]]), "",IF(Table3[[#This Row],[Home Final]]&gt;Table3[[#This Row],[Away Final]],Table3[[#This Row],[Home]],Table3[[#This Row],[Away]]))</f>
        <v/>
      </c>
      <c r="N680" s="50"/>
      <c r="O680" s="50"/>
      <c r="P680" s="21" t="str">
        <f>IF(ISBLANK('Prediction Log'!$N680), "",'Prediction Log'!$O680-'Prediction Log'!$N680)</f>
        <v/>
      </c>
      <c r="Q680" s="51" t="str">
        <f>IF(ISBLANK('Prediction Log'!$N680), "",IF('Prediction Log'!$M680&lt;&gt;'Prediction Log'!$H680, "Y", IF(AND('Prediction Log'!$M680='Prediction Log'!$H680, ABS((-1*'Prediction Log'!$P680))&gt;ABS('Prediction Log'!$D680)), "Y", IF('Prediction Log'!$D680='Prediction Log'!$P680, "PUSH", "N"))))</f>
        <v/>
      </c>
      <c r="R680" s="52" t="str">
        <f>IF(ISBLANK('Prediction Log'!$N680), "",IF('Prediction Log'!$P680&lt;'Prediction Log'!$D680, "Y", IF('Prediction Log'!$P680='Prediction Log'!$D680, "PUSH", "N")))</f>
        <v/>
      </c>
      <c r="S680" s="52" t="str">
        <f>IF(ISBLANK('Prediction Log'!$N680), "",IF('Prediction Log'!$P680&lt;'Prediction Log'!$E680, "Y", IF('Prediction Log'!$P680='Prediction Log'!$E680, "PUSH", "N")))</f>
        <v/>
      </c>
      <c r="T680" s="53" t="str">
        <f>IF(ISBLANK('Prediction Log'!$N680),"",IF('Prediction Log'!$M680='Prediction Log'!$H680, "Y", "N"))</f>
        <v/>
      </c>
      <c r="U680" s="53" t="str">
        <f>Table3[[#This Row],[Home Team Covered Market]]</f>
        <v/>
      </c>
      <c r="V680" s="53" t="str">
        <f>IF(ISBLANK('Prediction Log'!$N680), "",IF(AND('Prediction Log'!$T680="Y", 'Prediction Log'!$U680="Y"), "Y", "N"))</f>
        <v/>
      </c>
      <c r="W680" s="54" t="str">
        <f>IF(ISBLANK('Prediction Log'!$N680),"",IF('Prediction Log'!$M680='Prediction Log'!$I680, "Y", "N"))</f>
        <v/>
      </c>
      <c r="X680" s="54" t="str">
        <f>IF(ISBLANK('Prediction Log'!$N680), "", IF(Table3[[#This Row],[Home Team Covered Market]]=Games!H680, "Y", "N"))</f>
        <v/>
      </c>
      <c r="Y680" s="55" t="str">
        <f>IF(ISBLANK('Prediction Log'!$N680), "",IF('Prediction Log'!$J680='Prediction Log'!$M680, "Y", "N"))</f>
        <v/>
      </c>
      <c r="Z680" s="54" t="str">
        <f>IF(ISBLANK('Prediction Log'!$N680), "",IF('Prediction Log'!$I680&lt;&gt;'Prediction Log'!$M680, "N",IF(AND('Prediction Log'!$E680&gt;0, 'Prediction Log'!$P680&gt;'Prediction Log'!$E680, 'Prediction Log'!$I680='Prediction Log'!$C680), "Y", IF(AND('Prediction Log'!$E680&lt;0, 'Prediction Log'!$P680&lt;'Prediction Log'!$E680,'Prediction Log'!$I680='Prediction Log'!$B680 ), "Y", IF('Prediction Log'!$P680='Prediction Log'!$E680, "PUSH", "N")))))</f>
        <v/>
      </c>
      <c r="AA680" s="54" t="str">
        <f>IF(ISBLANK('Prediction Log'!$N680), "",IF(AND('Prediction Log'!$W680="Y", 'Prediction Log'!$X680="Y"), "Y", "N"))</f>
        <v/>
      </c>
      <c r="AB680" s="53" t="str">
        <f>IF(ISBLANK('Prediction Log'!$N680), "",IF('Prediction Log'!$D680&gt;0, 'Prediction Log'!$P680-'Prediction Log'!$D680, IF('Prediction Log'!$D680&lt;0, -'Prediction Log'!$P680+'Prediction Log'!$D680, "NA")))</f>
        <v/>
      </c>
      <c r="AC680" s="53" t="str">
        <f>IF(ISBLANK('Prediction Log'!$N680), "",ABS('Prediction Log'!$AB680))</f>
        <v/>
      </c>
      <c r="AD680" s="54" t="str">
        <f>IF(ISBLANK('Prediction Log'!$N680), "",IF('Prediction Log'!$E680&gt;0, 'Prediction Log'!$P680-'Prediction Log'!$E680, IF('Prediction Log'!$E680&lt;0, -'Prediction Log'!$P680+'Prediction Log'!$E680, "NA")))</f>
        <v/>
      </c>
      <c r="AE680" s="54" t="str">
        <f>IF(ISBLANK('Prediction Log'!$N680), "",ABS('Prediction Log'!$AD680))</f>
        <v/>
      </c>
    </row>
    <row r="681" spans="1:31" x14ac:dyDescent="0.45">
      <c r="A681" s="56" t="str">
        <f>IF(ISBLANK(Games!$B681), "",Games!A681)</f>
        <v/>
      </c>
      <c r="B681" s="56" t="str">
        <f>IF(ISBLANK(Games!$B681), "",Games!B681)</f>
        <v/>
      </c>
      <c r="C681" s="56" t="str">
        <f>IF(ISBLANK(Games!$B681), "",Games!C681)</f>
        <v/>
      </c>
      <c r="D681" s="57" t="str">
        <f>IF(ISBLANK(Games!$B681), "",Games!D681)</f>
        <v/>
      </c>
      <c r="E681" s="57" t="str">
        <f>IF(ISBLANK(Games!$B681), "",Games!E681)</f>
        <v/>
      </c>
      <c r="F681" s="45">
        <f>'Calc - Win Probability'!N681</f>
        <v>0</v>
      </c>
      <c r="G681" s="23" t="str">
        <f>Games!H681</f>
        <v/>
      </c>
      <c r="H681" s="46" t="str">
        <f>IF(ISBLANK(Games!B681), "", IF('Prediction Log'!$D681&lt;0, 'Prediction Log'!$B681, 'Prediction Log'!$C681))</f>
        <v/>
      </c>
      <c r="I681" s="47" t="str">
        <f>IF(ISBLANK(Games!$B681), "",Games!F681)</f>
        <v/>
      </c>
      <c r="J681" s="47" t="str">
        <f>IF('Prediction Log'!$F681&gt;0.5, 'Prediction Log'!$B681, IF('Prediction Log'!$F681&lt;0.5, 'Prediction Log'!$C681, "PICK"))</f>
        <v/>
      </c>
      <c r="K681" s="48" t="str">
        <f>IF(ISBLANK(Games!B681), "",IF('Prediction Log'!$J681='Prediction Log'!$B681, 'Prediction Log'!$F681, 1-'Prediction Log'!$F681))</f>
        <v/>
      </c>
      <c r="L681" s="49" t="str">
        <f>IF(ISBLANK(Games!$B681), "",Games!I681)</f>
        <v/>
      </c>
      <c r="M681" s="60" t="str">
        <f>IF(ISBLANK(Table3[[#This Row],[Home Final]]), "",IF(Table3[[#This Row],[Home Final]]&gt;Table3[[#This Row],[Away Final]],Table3[[#This Row],[Home]],Table3[[#This Row],[Away]]))</f>
        <v/>
      </c>
      <c r="N681" s="50"/>
      <c r="O681" s="50"/>
      <c r="P681" s="21" t="str">
        <f>IF(ISBLANK('Prediction Log'!$N681), "",'Prediction Log'!$O681-'Prediction Log'!$N681)</f>
        <v/>
      </c>
      <c r="Q681" s="51" t="str">
        <f>IF(ISBLANK('Prediction Log'!$N681), "",IF('Prediction Log'!$M681&lt;&gt;'Prediction Log'!$H681, "Y", IF(AND('Prediction Log'!$M681='Prediction Log'!$H681, ABS((-1*'Prediction Log'!$P681))&gt;ABS('Prediction Log'!$D681)), "Y", IF('Prediction Log'!$D681='Prediction Log'!$P681, "PUSH", "N"))))</f>
        <v/>
      </c>
      <c r="R681" s="52" t="str">
        <f>IF(ISBLANK('Prediction Log'!$N681), "",IF('Prediction Log'!$P681&lt;'Prediction Log'!$D681, "Y", IF('Prediction Log'!$P681='Prediction Log'!$D681, "PUSH", "N")))</f>
        <v/>
      </c>
      <c r="S681" s="52" t="str">
        <f>IF(ISBLANK('Prediction Log'!$N681), "",IF('Prediction Log'!$P681&lt;'Prediction Log'!$E681, "Y", IF('Prediction Log'!$P681='Prediction Log'!$E681, "PUSH", "N")))</f>
        <v/>
      </c>
      <c r="T681" s="53" t="str">
        <f>IF(ISBLANK('Prediction Log'!$N681),"",IF('Prediction Log'!$M681='Prediction Log'!$H681, "Y", "N"))</f>
        <v/>
      </c>
      <c r="U681" s="53" t="str">
        <f>Table3[[#This Row],[Home Team Covered Market]]</f>
        <v/>
      </c>
      <c r="V681" s="53" t="str">
        <f>IF(ISBLANK('Prediction Log'!$N681), "",IF(AND('Prediction Log'!$T681="Y", 'Prediction Log'!$U681="Y"), "Y", "N"))</f>
        <v/>
      </c>
      <c r="W681" s="54" t="str">
        <f>IF(ISBLANK('Prediction Log'!$N681),"",IF('Prediction Log'!$M681='Prediction Log'!$I681, "Y", "N"))</f>
        <v/>
      </c>
      <c r="X681" s="54" t="str">
        <f>IF(ISBLANK('Prediction Log'!$N681), "", IF(Table3[[#This Row],[Home Team Covered Market]]=Games!H681, "Y", "N"))</f>
        <v/>
      </c>
      <c r="Y681" s="55" t="str">
        <f>IF(ISBLANK('Prediction Log'!$N681), "",IF('Prediction Log'!$J681='Prediction Log'!$M681, "Y", "N"))</f>
        <v/>
      </c>
      <c r="Z681" s="54" t="str">
        <f>IF(ISBLANK('Prediction Log'!$N681), "",IF('Prediction Log'!$I681&lt;&gt;'Prediction Log'!$M681, "N",IF(AND('Prediction Log'!$E681&gt;0, 'Prediction Log'!$P681&gt;'Prediction Log'!$E681, 'Prediction Log'!$I681='Prediction Log'!$C681), "Y", IF(AND('Prediction Log'!$E681&lt;0, 'Prediction Log'!$P681&lt;'Prediction Log'!$E681,'Prediction Log'!$I681='Prediction Log'!$B681 ), "Y", IF('Prediction Log'!$P681='Prediction Log'!$E681, "PUSH", "N")))))</f>
        <v/>
      </c>
      <c r="AA681" s="54" t="str">
        <f>IF(ISBLANK('Prediction Log'!$N681), "",IF(AND('Prediction Log'!$W681="Y", 'Prediction Log'!$X681="Y"), "Y", "N"))</f>
        <v/>
      </c>
      <c r="AB681" s="53" t="str">
        <f>IF(ISBLANK('Prediction Log'!$N681), "",IF('Prediction Log'!$D681&gt;0, 'Prediction Log'!$P681-'Prediction Log'!$D681, IF('Prediction Log'!$D681&lt;0, -'Prediction Log'!$P681+'Prediction Log'!$D681, "NA")))</f>
        <v/>
      </c>
      <c r="AC681" s="53" t="str">
        <f>IF(ISBLANK('Prediction Log'!$N681), "",ABS('Prediction Log'!$AB681))</f>
        <v/>
      </c>
      <c r="AD681" s="54" t="str">
        <f>IF(ISBLANK('Prediction Log'!$N681), "",IF('Prediction Log'!$E681&gt;0, 'Prediction Log'!$P681-'Prediction Log'!$E681, IF('Prediction Log'!$E681&lt;0, -'Prediction Log'!$P681+'Prediction Log'!$E681, "NA")))</f>
        <v/>
      </c>
      <c r="AE681" s="54" t="str">
        <f>IF(ISBLANK('Prediction Log'!$N681), "",ABS('Prediction Log'!$AD681))</f>
        <v/>
      </c>
    </row>
    <row r="682" spans="1:31" x14ac:dyDescent="0.45">
      <c r="A682" s="43" t="str">
        <f>IF(ISBLANK(Games!$B682), "",Games!A682)</f>
        <v/>
      </c>
      <c r="B682" s="43" t="str">
        <f>IF(ISBLANK(Games!$B682), "",Games!B682)</f>
        <v/>
      </c>
      <c r="C682" s="43" t="str">
        <f>IF(ISBLANK(Games!$B682), "",Games!C682)</f>
        <v/>
      </c>
      <c r="D682" s="44" t="str">
        <f>IF(ISBLANK(Games!$B682), "",Games!D682)</f>
        <v/>
      </c>
      <c r="E682" s="44" t="str">
        <f>IF(ISBLANK(Games!$B682), "",Games!E682)</f>
        <v/>
      </c>
      <c r="F682" s="45">
        <f>'Calc - Win Probability'!N682</f>
        <v>0</v>
      </c>
      <c r="G682" s="23" t="str">
        <f>Games!H682</f>
        <v/>
      </c>
      <c r="H682" s="46" t="str">
        <f>IF(ISBLANK(Games!B682), "", IF('Prediction Log'!$D682&lt;0, 'Prediction Log'!$B682, 'Prediction Log'!$C682))</f>
        <v/>
      </c>
      <c r="I682" s="47" t="str">
        <f>IF(ISBLANK(Games!$B682), "",Games!F682)</f>
        <v/>
      </c>
      <c r="J682" s="47" t="str">
        <f>IF('Prediction Log'!$F682&gt;0.5, 'Prediction Log'!$B682, IF('Prediction Log'!$F682&lt;0.5, 'Prediction Log'!$C682, "PICK"))</f>
        <v/>
      </c>
      <c r="K682" s="48" t="str">
        <f>IF(ISBLANK(Games!B682), "",IF('Prediction Log'!$J682='Prediction Log'!$B682, 'Prediction Log'!$F682, 1-'Prediction Log'!$F682))</f>
        <v/>
      </c>
      <c r="L682" s="49" t="str">
        <f>IF(ISBLANK(Games!$B682), "",Games!I682)</f>
        <v/>
      </c>
      <c r="M682" s="60" t="str">
        <f>IF(ISBLANK(Table3[[#This Row],[Home Final]]), "",IF(Table3[[#This Row],[Home Final]]&gt;Table3[[#This Row],[Away Final]],Table3[[#This Row],[Home]],Table3[[#This Row],[Away]]))</f>
        <v/>
      </c>
      <c r="N682" s="50"/>
      <c r="O682" s="50"/>
      <c r="P682" s="21" t="str">
        <f>IF(ISBLANK('Prediction Log'!$N682), "",'Prediction Log'!$O682-'Prediction Log'!$N682)</f>
        <v/>
      </c>
      <c r="Q682" s="51" t="str">
        <f>IF(ISBLANK('Prediction Log'!$N682), "",IF('Prediction Log'!$M682&lt;&gt;'Prediction Log'!$H682, "Y", IF(AND('Prediction Log'!$M682='Prediction Log'!$H682, ABS((-1*'Prediction Log'!$P682))&gt;ABS('Prediction Log'!$D682)), "Y", IF('Prediction Log'!$D682='Prediction Log'!$P682, "PUSH", "N"))))</f>
        <v/>
      </c>
      <c r="R682" s="52" t="str">
        <f>IF(ISBLANK('Prediction Log'!$N682), "",IF('Prediction Log'!$P682&lt;'Prediction Log'!$D682, "Y", IF('Prediction Log'!$P682='Prediction Log'!$D682, "PUSH", "N")))</f>
        <v/>
      </c>
      <c r="S682" s="52" t="str">
        <f>IF(ISBLANK('Prediction Log'!$N682), "",IF('Prediction Log'!$P682&lt;'Prediction Log'!$E682, "Y", IF('Prediction Log'!$P682='Prediction Log'!$E682, "PUSH", "N")))</f>
        <v/>
      </c>
      <c r="T682" s="53" t="str">
        <f>IF(ISBLANK('Prediction Log'!$N682),"",IF('Prediction Log'!$M682='Prediction Log'!$H682, "Y", "N"))</f>
        <v/>
      </c>
      <c r="U682" s="53" t="str">
        <f>Table3[[#This Row],[Home Team Covered Market]]</f>
        <v/>
      </c>
      <c r="V682" s="53" t="str">
        <f>IF(ISBLANK('Prediction Log'!$N682), "",IF(AND('Prediction Log'!$T682="Y", 'Prediction Log'!$U682="Y"), "Y", "N"))</f>
        <v/>
      </c>
      <c r="W682" s="54" t="str">
        <f>IF(ISBLANK('Prediction Log'!$N682),"",IF('Prediction Log'!$M682='Prediction Log'!$I682, "Y", "N"))</f>
        <v/>
      </c>
      <c r="X682" s="54" t="str">
        <f>IF(ISBLANK('Prediction Log'!$N682), "", IF(Table3[[#This Row],[Home Team Covered Market]]=Games!H682, "Y", "N"))</f>
        <v/>
      </c>
      <c r="Y682" s="55" t="str">
        <f>IF(ISBLANK('Prediction Log'!$N682), "",IF('Prediction Log'!$J682='Prediction Log'!$M682, "Y", "N"))</f>
        <v/>
      </c>
      <c r="Z682" s="54" t="str">
        <f>IF(ISBLANK('Prediction Log'!$N682), "",IF('Prediction Log'!$I682&lt;&gt;'Prediction Log'!$M682, "N",IF(AND('Prediction Log'!$E682&gt;0, 'Prediction Log'!$P682&gt;'Prediction Log'!$E682, 'Prediction Log'!$I682='Prediction Log'!$C682), "Y", IF(AND('Prediction Log'!$E682&lt;0, 'Prediction Log'!$P682&lt;'Prediction Log'!$E682,'Prediction Log'!$I682='Prediction Log'!$B682 ), "Y", IF('Prediction Log'!$P682='Prediction Log'!$E682, "PUSH", "N")))))</f>
        <v/>
      </c>
      <c r="AA682" s="54" t="str">
        <f>IF(ISBLANK('Prediction Log'!$N682), "",IF(AND('Prediction Log'!$W682="Y", 'Prediction Log'!$X682="Y"), "Y", "N"))</f>
        <v/>
      </c>
      <c r="AB682" s="53" t="str">
        <f>IF(ISBLANK('Prediction Log'!$N682), "",IF('Prediction Log'!$D682&gt;0, 'Prediction Log'!$P682-'Prediction Log'!$D682, IF('Prediction Log'!$D682&lt;0, -'Prediction Log'!$P682+'Prediction Log'!$D682, "NA")))</f>
        <v/>
      </c>
      <c r="AC682" s="53" t="str">
        <f>IF(ISBLANK('Prediction Log'!$N682), "",ABS('Prediction Log'!$AB682))</f>
        <v/>
      </c>
      <c r="AD682" s="54" t="str">
        <f>IF(ISBLANK('Prediction Log'!$N682), "",IF('Prediction Log'!$E682&gt;0, 'Prediction Log'!$P682-'Prediction Log'!$E682, IF('Prediction Log'!$E682&lt;0, -'Prediction Log'!$P682+'Prediction Log'!$E682, "NA")))</f>
        <v/>
      </c>
      <c r="AE682" s="54" t="str">
        <f>IF(ISBLANK('Prediction Log'!$N682), "",ABS('Prediction Log'!$AD682))</f>
        <v/>
      </c>
    </row>
    <row r="683" spans="1:31" x14ac:dyDescent="0.45">
      <c r="A683" s="56" t="str">
        <f>IF(ISBLANK(Games!$B683), "",Games!A683)</f>
        <v/>
      </c>
      <c r="B683" s="56" t="str">
        <f>IF(ISBLANK(Games!$B683), "",Games!B683)</f>
        <v/>
      </c>
      <c r="C683" s="56" t="str">
        <f>IF(ISBLANK(Games!$B683), "",Games!C683)</f>
        <v/>
      </c>
      <c r="D683" s="57" t="str">
        <f>IF(ISBLANK(Games!$B683), "",Games!D683)</f>
        <v/>
      </c>
      <c r="E683" s="57" t="str">
        <f>IF(ISBLANK(Games!$B683), "",Games!E683)</f>
        <v/>
      </c>
      <c r="F683" s="45">
        <f>'Calc - Win Probability'!N683</f>
        <v>0</v>
      </c>
      <c r="G683" s="23" t="str">
        <f>Games!H683</f>
        <v/>
      </c>
      <c r="H683" s="46" t="str">
        <f>IF(ISBLANK(Games!B683), "", IF('Prediction Log'!$D683&lt;0, 'Prediction Log'!$B683, 'Prediction Log'!$C683))</f>
        <v/>
      </c>
      <c r="I683" s="47" t="str">
        <f>IF(ISBLANK(Games!$B683), "",Games!F683)</f>
        <v/>
      </c>
      <c r="J683" s="47" t="str">
        <f>IF('Prediction Log'!$F683&gt;0.5, 'Prediction Log'!$B683, IF('Prediction Log'!$F683&lt;0.5, 'Prediction Log'!$C683, "PICK"))</f>
        <v/>
      </c>
      <c r="K683" s="48" t="str">
        <f>IF(ISBLANK(Games!B683), "",IF('Prediction Log'!$J683='Prediction Log'!$B683, 'Prediction Log'!$F683, 1-'Prediction Log'!$F683))</f>
        <v/>
      </c>
      <c r="L683" s="49" t="str">
        <f>IF(ISBLANK(Games!$B683), "",Games!I683)</f>
        <v/>
      </c>
      <c r="M683" s="60" t="str">
        <f>IF(ISBLANK(Table3[[#This Row],[Home Final]]), "",IF(Table3[[#This Row],[Home Final]]&gt;Table3[[#This Row],[Away Final]],Table3[[#This Row],[Home]],Table3[[#This Row],[Away]]))</f>
        <v/>
      </c>
      <c r="N683" s="50"/>
      <c r="O683" s="50"/>
      <c r="P683" s="21" t="str">
        <f>IF(ISBLANK('Prediction Log'!$N683), "",'Prediction Log'!$O683-'Prediction Log'!$N683)</f>
        <v/>
      </c>
      <c r="Q683" s="51" t="str">
        <f>IF(ISBLANK('Prediction Log'!$N683), "",IF('Prediction Log'!$M683&lt;&gt;'Prediction Log'!$H683, "Y", IF(AND('Prediction Log'!$M683='Prediction Log'!$H683, ABS((-1*'Prediction Log'!$P683))&gt;ABS('Prediction Log'!$D683)), "Y", IF('Prediction Log'!$D683='Prediction Log'!$P683, "PUSH", "N"))))</f>
        <v/>
      </c>
      <c r="R683" s="52" t="str">
        <f>IF(ISBLANK('Prediction Log'!$N683), "",IF('Prediction Log'!$P683&lt;'Prediction Log'!$D683, "Y", IF('Prediction Log'!$P683='Prediction Log'!$D683, "PUSH", "N")))</f>
        <v/>
      </c>
      <c r="S683" s="52" t="str">
        <f>IF(ISBLANK('Prediction Log'!$N683), "",IF('Prediction Log'!$P683&lt;'Prediction Log'!$E683, "Y", IF('Prediction Log'!$P683='Prediction Log'!$E683, "PUSH", "N")))</f>
        <v/>
      </c>
      <c r="T683" s="53" t="str">
        <f>IF(ISBLANK('Prediction Log'!$N683),"",IF('Prediction Log'!$M683='Prediction Log'!$H683, "Y", "N"))</f>
        <v/>
      </c>
      <c r="U683" s="53" t="str">
        <f>Table3[[#This Row],[Home Team Covered Market]]</f>
        <v/>
      </c>
      <c r="V683" s="53" t="str">
        <f>IF(ISBLANK('Prediction Log'!$N683), "",IF(AND('Prediction Log'!$T683="Y", 'Prediction Log'!$U683="Y"), "Y", "N"))</f>
        <v/>
      </c>
      <c r="W683" s="54" t="str">
        <f>IF(ISBLANK('Prediction Log'!$N683),"",IF('Prediction Log'!$M683='Prediction Log'!$I683, "Y", "N"))</f>
        <v/>
      </c>
      <c r="X683" s="54" t="str">
        <f>IF(ISBLANK('Prediction Log'!$N683), "", IF(Table3[[#This Row],[Home Team Covered Market]]=Games!H683, "Y", "N"))</f>
        <v/>
      </c>
      <c r="Y683" s="55" t="str">
        <f>IF(ISBLANK('Prediction Log'!$N683), "",IF('Prediction Log'!$J683='Prediction Log'!$M683, "Y", "N"))</f>
        <v/>
      </c>
      <c r="Z683" s="54" t="str">
        <f>IF(ISBLANK('Prediction Log'!$N683), "",IF('Prediction Log'!$I683&lt;&gt;'Prediction Log'!$M683, "N",IF(AND('Prediction Log'!$E683&gt;0, 'Prediction Log'!$P683&gt;'Prediction Log'!$E683, 'Prediction Log'!$I683='Prediction Log'!$C683), "Y", IF(AND('Prediction Log'!$E683&lt;0, 'Prediction Log'!$P683&lt;'Prediction Log'!$E683,'Prediction Log'!$I683='Prediction Log'!$B683 ), "Y", IF('Prediction Log'!$P683='Prediction Log'!$E683, "PUSH", "N")))))</f>
        <v/>
      </c>
      <c r="AA683" s="54" t="str">
        <f>IF(ISBLANK('Prediction Log'!$N683), "",IF(AND('Prediction Log'!$W683="Y", 'Prediction Log'!$X683="Y"), "Y", "N"))</f>
        <v/>
      </c>
      <c r="AB683" s="53" t="str">
        <f>IF(ISBLANK('Prediction Log'!$N683), "",IF('Prediction Log'!$D683&gt;0, 'Prediction Log'!$P683-'Prediction Log'!$D683, IF('Prediction Log'!$D683&lt;0, -'Prediction Log'!$P683+'Prediction Log'!$D683, "NA")))</f>
        <v/>
      </c>
      <c r="AC683" s="53" t="str">
        <f>IF(ISBLANK('Prediction Log'!$N683), "",ABS('Prediction Log'!$AB683))</f>
        <v/>
      </c>
      <c r="AD683" s="54" t="str">
        <f>IF(ISBLANK('Prediction Log'!$N683), "",IF('Prediction Log'!$E683&gt;0, 'Prediction Log'!$P683-'Prediction Log'!$E683, IF('Prediction Log'!$E683&lt;0, -'Prediction Log'!$P683+'Prediction Log'!$E683, "NA")))</f>
        <v/>
      </c>
      <c r="AE683" s="54" t="str">
        <f>IF(ISBLANK('Prediction Log'!$N683), "",ABS('Prediction Log'!$AD683))</f>
        <v/>
      </c>
    </row>
    <row r="684" spans="1:31" x14ac:dyDescent="0.45">
      <c r="A684" s="43" t="str">
        <f>IF(ISBLANK(Games!$B684), "",Games!A684)</f>
        <v/>
      </c>
      <c r="B684" s="43" t="str">
        <f>IF(ISBLANK(Games!$B684), "",Games!B684)</f>
        <v/>
      </c>
      <c r="C684" s="43" t="str">
        <f>IF(ISBLANK(Games!$B684), "",Games!C684)</f>
        <v/>
      </c>
      <c r="D684" s="44" t="str">
        <f>IF(ISBLANK(Games!$B684), "",Games!D684)</f>
        <v/>
      </c>
      <c r="E684" s="44" t="str">
        <f>IF(ISBLANK(Games!$B684), "",Games!E684)</f>
        <v/>
      </c>
      <c r="F684" s="45">
        <f>'Calc - Win Probability'!N684</f>
        <v>0</v>
      </c>
      <c r="G684" s="23" t="str">
        <f>Games!H684</f>
        <v/>
      </c>
      <c r="H684" s="46" t="str">
        <f>IF(ISBLANK(Games!B684), "", IF('Prediction Log'!$D684&lt;0, 'Prediction Log'!$B684, 'Prediction Log'!$C684))</f>
        <v/>
      </c>
      <c r="I684" s="47" t="str">
        <f>IF(ISBLANK(Games!$B684), "",Games!F684)</f>
        <v/>
      </c>
      <c r="J684" s="47" t="str">
        <f>IF('Prediction Log'!$F684&gt;0.5, 'Prediction Log'!$B684, IF('Prediction Log'!$F684&lt;0.5, 'Prediction Log'!$C684, "PICK"))</f>
        <v/>
      </c>
      <c r="K684" s="48" t="str">
        <f>IF(ISBLANK(Games!B684), "",IF('Prediction Log'!$J684='Prediction Log'!$B684, 'Prediction Log'!$F684, 1-'Prediction Log'!$F684))</f>
        <v/>
      </c>
      <c r="L684" s="49" t="str">
        <f>IF(ISBLANK(Games!$B684), "",Games!I684)</f>
        <v/>
      </c>
      <c r="M684" s="60" t="str">
        <f>IF(ISBLANK(Table3[[#This Row],[Home Final]]), "",IF(Table3[[#This Row],[Home Final]]&gt;Table3[[#This Row],[Away Final]],Table3[[#This Row],[Home]],Table3[[#This Row],[Away]]))</f>
        <v/>
      </c>
      <c r="N684" s="50"/>
      <c r="O684" s="50"/>
      <c r="P684" s="21" t="str">
        <f>IF(ISBLANK('Prediction Log'!$N684), "",'Prediction Log'!$O684-'Prediction Log'!$N684)</f>
        <v/>
      </c>
      <c r="Q684" s="51" t="str">
        <f>IF(ISBLANK('Prediction Log'!$N684), "",IF('Prediction Log'!$M684&lt;&gt;'Prediction Log'!$H684, "Y", IF(AND('Prediction Log'!$M684='Prediction Log'!$H684, ABS((-1*'Prediction Log'!$P684))&gt;ABS('Prediction Log'!$D684)), "Y", IF('Prediction Log'!$D684='Prediction Log'!$P684, "PUSH", "N"))))</f>
        <v/>
      </c>
      <c r="R684" s="52" t="str">
        <f>IF(ISBLANK('Prediction Log'!$N684), "",IF('Prediction Log'!$P684&lt;'Prediction Log'!$D684, "Y", IF('Prediction Log'!$P684='Prediction Log'!$D684, "PUSH", "N")))</f>
        <v/>
      </c>
      <c r="S684" s="52" t="str">
        <f>IF(ISBLANK('Prediction Log'!$N684), "",IF('Prediction Log'!$P684&lt;'Prediction Log'!$E684, "Y", IF('Prediction Log'!$P684='Prediction Log'!$E684, "PUSH", "N")))</f>
        <v/>
      </c>
      <c r="T684" s="53" t="str">
        <f>IF(ISBLANK('Prediction Log'!$N684),"",IF('Prediction Log'!$M684='Prediction Log'!$H684, "Y", "N"))</f>
        <v/>
      </c>
      <c r="U684" s="53" t="str">
        <f>Table3[[#This Row],[Home Team Covered Market]]</f>
        <v/>
      </c>
      <c r="V684" s="53" t="str">
        <f>IF(ISBLANK('Prediction Log'!$N684), "",IF(AND('Prediction Log'!$T684="Y", 'Prediction Log'!$U684="Y"), "Y", "N"))</f>
        <v/>
      </c>
      <c r="W684" s="54" t="str">
        <f>IF(ISBLANK('Prediction Log'!$N684),"",IF('Prediction Log'!$M684='Prediction Log'!$I684, "Y", "N"))</f>
        <v/>
      </c>
      <c r="X684" s="54" t="str">
        <f>IF(ISBLANK('Prediction Log'!$N684), "", IF(Table3[[#This Row],[Home Team Covered Market]]=Games!H684, "Y", "N"))</f>
        <v/>
      </c>
      <c r="Y684" s="55" t="str">
        <f>IF(ISBLANK('Prediction Log'!$N684), "",IF('Prediction Log'!$J684='Prediction Log'!$M684, "Y", "N"))</f>
        <v/>
      </c>
      <c r="Z684" s="54" t="str">
        <f>IF(ISBLANK('Prediction Log'!$N684), "",IF('Prediction Log'!$I684&lt;&gt;'Prediction Log'!$M684, "N",IF(AND('Prediction Log'!$E684&gt;0, 'Prediction Log'!$P684&gt;'Prediction Log'!$E684, 'Prediction Log'!$I684='Prediction Log'!$C684), "Y", IF(AND('Prediction Log'!$E684&lt;0, 'Prediction Log'!$P684&lt;'Prediction Log'!$E684,'Prediction Log'!$I684='Prediction Log'!$B684 ), "Y", IF('Prediction Log'!$P684='Prediction Log'!$E684, "PUSH", "N")))))</f>
        <v/>
      </c>
      <c r="AA684" s="54" t="str">
        <f>IF(ISBLANK('Prediction Log'!$N684), "",IF(AND('Prediction Log'!$W684="Y", 'Prediction Log'!$X684="Y"), "Y", "N"))</f>
        <v/>
      </c>
      <c r="AB684" s="53" t="str">
        <f>IF(ISBLANK('Prediction Log'!$N684), "",IF('Prediction Log'!$D684&gt;0, 'Prediction Log'!$P684-'Prediction Log'!$D684, IF('Prediction Log'!$D684&lt;0, -'Prediction Log'!$P684+'Prediction Log'!$D684, "NA")))</f>
        <v/>
      </c>
      <c r="AC684" s="53" t="str">
        <f>IF(ISBLANK('Prediction Log'!$N684), "",ABS('Prediction Log'!$AB684))</f>
        <v/>
      </c>
      <c r="AD684" s="54" t="str">
        <f>IF(ISBLANK('Prediction Log'!$N684), "",IF('Prediction Log'!$E684&gt;0, 'Prediction Log'!$P684-'Prediction Log'!$E684, IF('Prediction Log'!$E684&lt;0, -'Prediction Log'!$P684+'Prediction Log'!$E684, "NA")))</f>
        <v/>
      </c>
      <c r="AE684" s="54" t="str">
        <f>IF(ISBLANK('Prediction Log'!$N684), "",ABS('Prediction Log'!$AD684))</f>
        <v/>
      </c>
    </row>
    <row r="685" spans="1:31" x14ac:dyDescent="0.45">
      <c r="A685" s="56" t="str">
        <f>IF(ISBLANK(Games!$B685), "",Games!A685)</f>
        <v/>
      </c>
      <c r="B685" s="56" t="str">
        <f>IF(ISBLANK(Games!$B685), "",Games!B685)</f>
        <v/>
      </c>
      <c r="C685" s="56" t="str">
        <f>IF(ISBLANK(Games!$B685), "",Games!C685)</f>
        <v/>
      </c>
      <c r="D685" s="57" t="str">
        <f>IF(ISBLANK(Games!$B685), "",Games!D685)</f>
        <v/>
      </c>
      <c r="E685" s="57" t="str">
        <f>IF(ISBLANK(Games!$B685), "",Games!E685)</f>
        <v/>
      </c>
      <c r="F685" s="45">
        <f>'Calc - Win Probability'!N685</f>
        <v>0</v>
      </c>
      <c r="G685" s="23" t="str">
        <f>Games!H685</f>
        <v/>
      </c>
      <c r="H685" s="46" t="str">
        <f>IF(ISBLANK(Games!B685), "", IF('Prediction Log'!$D685&lt;0, 'Prediction Log'!$B685, 'Prediction Log'!$C685))</f>
        <v/>
      </c>
      <c r="I685" s="47" t="str">
        <f>IF(ISBLANK(Games!$B685), "",Games!F685)</f>
        <v/>
      </c>
      <c r="J685" s="47" t="str">
        <f>IF('Prediction Log'!$F685&gt;0.5, 'Prediction Log'!$B685, IF('Prediction Log'!$F685&lt;0.5, 'Prediction Log'!$C685, "PICK"))</f>
        <v/>
      </c>
      <c r="K685" s="48" t="str">
        <f>IF(ISBLANK(Games!B685), "",IF('Prediction Log'!$J685='Prediction Log'!$B685, 'Prediction Log'!$F685, 1-'Prediction Log'!$F685))</f>
        <v/>
      </c>
      <c r="L685" s="49" t="str">
        <f>IF(ISBLANK(Games!$B685), "",Games!I685)</f>
        <v/>
      </c>
      <c r="M685" s="60" t="str">
        <f>IF(ISBLANK(Table3[[#This Row],[Home Final]]), "",IF(Table3[[#This Row],[Home Final]]&gt;Table3[[#This Row],[Away Final]],Table3[[#This Row],[Home]],Table3[[#This Row],[Away]]))</f>
        <v/>
      </c>
      <c r="N685" s="50"/>
      <c r="O685" s="50"/>
      <c r="P685" s="21" t="str">
        <f>IF(ISBLANK('Prediction Log'!$N685), "",'Prediction Log'!$O685-'Prediction Log'!$N685)</f>
        <v/>
      </c>
      <c r="Q685" s="51" t="str">
        <f>IF(ISBLANK('Prediction Log'!$N685), "",IF('Prediction Log'!$M685&lt;&gt;'Prediction Log'!$H685, "Y", IF(AND('Prediction Log'!$M685='Prediction Log'!$H685, ABS((-1*'Prediction Log'!$P685))&gt;ABS('Prediction Log'!$D685)), "Y", IF('Prediction Log'!$D685='Prediction Log'!$P685, "PUSH", "N"))))</f>
        <v/>
      </c>
      <c r="R685" s="52" t="str">
        <f>IF(ISBLANK('Prediction Log'!$N685), "",IF('Prediction Log'!$P685&lt;'Prediction Log'!$D685, "Y", IF('Prediction Log'!$P685='Prediction Log'!$D685, "PUSH", "N")))</f>
        <v/>
      </c>
      <c r="S685" s="52" t="str">
        <f>IF(ISBLANK('Prediction Log'!$N685), "",IF('Prediction Log'!$P685&lt;'Prediction Log'!$E685, "Y", IF('Prediction Log'!$P685='Prediction Log'!$E685, "PUSH", "N")))</f>
        <v/>
      </c>
      <c r="T685" s="53" t="str">
        <f>IF(ISBLANK('Prediction Log'!$N685),"",IF('Prediction Log'!$M685='Prediction Log'!$H685, "Y", "N"))</f>
        <v/>
      </c>
      <c r="U685" s="53" t="str">
        <f>Table3[[#This Row],[Home Team Covered Market]]</f>
        <v/>
      </c>
      <c r="V685" s="53" t="str">
        <f>IF(ISBLANK('Prediction Log'!$N685), "",IF(AND('Prediction Log'!$T685="Y", 'Prediction Log'!$U685="Y"), "Y", "N"))</f>
        <v/>
      </c>
      <c r="W685" s="54" t="str">
        <f>IF(ISBLANK('Prediction Log'!$N685),"",IF('Prediction Log'!$M685='Prediction Log'!$I685, "Y", "N"))</f>
        <v/>
      </c>
      <c r="X685" s="54" t="str">
        <f>IF(ISBLANK('Prediction Log'!$N685), "", IF(Table3[[#This Row],[Home Team Covered Market]]=Games!H685, "Y", "N"))</f>
        <v/>
      </c>
      <c r="Y685" s="55" t="str">
        <f>IF(ISBLANK('Prediction Log'!$N685), "",IF('Prediction Log'!$J685='Prediction Log'!$M685, "Y", "N"))</f>
        <v/>
      </c>
      <c r="Z685" s="54" t="str">
        <f>IF(ISBLANK('Prediction Log'!$N685), "",IF('Prediction Log'!$I685&lt;&gt;'Prediction Log'!$M685, "N",IF(AND('Prediction Log'!$E685&gt;0, 'Prediction Log'!$P685&gt;'Prediction Log'!$E685, 'Prediction Log'!$I685='Prediction Log'!$C685), "Y", IF(AND('Prediction Log'!$E685&lt;0, 'Prediction Log'!$P685&lt;'Prediction Log'!$E685,'Prediction Log'!$I685='Prediction Log'!$B685 ), "Y", IF('Prediction Log'!$P685='Prediction Log'!$E685, "PUSH", "N")))))</f>
        <v/>
      </c>
      <c r="AA685" s="54" t="str">
        <f>IF(ISBLANK('Prediction Log'!$N685), "",IF(AND('Prediction Log'!$W685="Y", 'Prediction Log'!$X685="Y"), "Y", "N"))</f>
        <v/>
      </c>
      <c r="AB685" s="53" t="str">
        <f>IF(ISBLANK('Prediction Log'!$N685), "",IF('Prediction Log'!$D685&gt;0, 'Prediction Log'!$P685-'Prediction Log'!$D685, IF('Prediction Log'!$D685&lt;0, -'Prediction Log'!$P685+'Prediction Log'!$D685, "NA")))</f>
        <v/>
      </c>
      <c r="AC685" s="53" t="str">
        <f>IF(ISBLANK('Prediction Log'!$N685), "",ABS('Prediction Log'!$AB685))</f>
        <v/>
      </c>
      <c r="AD685" s="54" t="str">
        <f>IF(ISBLANK('Prediction Log'!$N685), "",IF('Prediction Log'!$E685&gt;0, 'Prediction Log'!$P685-'Prediction Log'!$E685, IF('Prediction Log'!$E685&lt;0, -'Prediction Log'!$P685+'Prediction Log'!$E685, "NA")))</f>
        <v/>
      </c>
      <c r="AE685" s="54" t="str">
        <f>IF(ISBLANK('Prediction Log'!$N685), "",ABS('Prediction Log'!$AD685))</f>
        <v/>
      </c>
    </row>
    <row r="686" spans="1:31" x14ac:dyDescent="0.45">
      <c r="A686" s="43" t="str">
        <f>IF(ISBLANK(Games!$B686), "",Games!A686)</f>
        <v/>
      </c>
      <c r="B686" s="43" t="str">
        <f>IF(ISBLANK(Games!$B686), "",Games!B686)</f>
        <v/>
      </c>
      <c r="C686" s="43" t="str">
        <f>IF(ISBLANK(Games!$B686), "",Games!C686)</f>
        <v/>
      </c>
      <c r="D686" s="44" t="str">
        <f>IF(ISBLANK(Games!$B686), "",Games!D686)</f>
        <v/>
      </c>
      <c r="E686" s="44" t="str">
        <f>IF(ISBLANK(Games!$B686), "",Games!E686)</f>
        <v/>
      </c>
      <c r="F686" s="45">
        <f>'Calc - Win Probability'!N686</f>
        <v>0</v>
      </c>
      <c r="G686" s="23" t="str">
        <f>Games!H686</f>
        <v/>
      </c>
      <c r="H686" s="46" t="str">
        <f>IF(ISBLANK(Games!B686), "", IF('Prediction Log'!$D686&lt;0, 'Prediction Log'!$B686, 'Prediction Log'!$C686))</f>
        <v/>
      </c>
      <c r="I686" s="47" t="str">
        <f>IF(ISBLANK(Games!$B686), "",Games!F686)</f>
        <v/>
      </c>
      <c r="J686" s="47" t="str">
        <f>IF('Prediction Log'!$F686&gt;0.5, 'Prediction Log'!$B686, IF('Prediction Log'!$F686&lt;0.5, 'Prediction Log'!$C686, "PICK"))</f>
        <v/>
      </c>
      <c r="K686" s="48" t="str">
        <f>IF(ISBLANK(Games!B686), "",IF('Prediction Log'!$J686='Prediction Log'!$B686, 'Prediction Log'!$F686, 1-'Prediction Log'!$F686))</f>
        <v/>
      </c>
      <c r="L686" s="49" t="str">
        <f>IF(ISBLANK(Games!$B686), "",Games!I686)</f>
        <v/>
      </c>
      <c r="M686" s="60" t="str">
        <f>IF(ISBLANK(Table3[[#This Row],[Home Final]]), "",IF(Table3[[#This Row],[Home Final]]&gt;Table3[[#This Row],[Away Final]],Table3[[#This Row],[Home]],Table3[[#This Row],[Away]]))</f>
        <v/>
      </c>
      <c r="N686" s="50"/>
      <c r="O686" s="50"/>
      <c r="P686" s="21" t="str">
        <f>IF(ISBLANK('Prediction Log'!$N686), "",'Prediction Log'!$O686-'Prediction Log'!$N686)</f>
        <v/>
      </c>
      <c r="Q686" s="51" t="str">
        <f>IF(ISBLANK('Prediction Log'!$N686), "",IF('Prediction Log'!$M686&lt;&gt;'Prediction Log'!$H686, "Y", IF(AND('Prediction Log'!$M686='Prediction Log'!$H686, ABS((-1*'Prediction Log'!$P686))&gt;ABS('Prediction Log'!$D686)), "Y", IF('Prediction Log'!$D686='Prediction Log'!$P686, "PUSH", "N"))))</f>
        <v/>
      </c>
      <c r="R686" s="52" t="str">
        <f>IF(ISBLANK('Prediction Log'!$N686), "",IF('Prediction Log'!$P686&lt;'Prediction Log'!$D686, "Y", IF('Prediction Log'!$P686='Prediction Log'!$D686, "PUSH", "N")))</f>
        <v/>
      </c>
      <c r="S686" s="52" t="str">
        <f>IF(ISBLANK('Prediction Log'!$N686), "",IF('Prediction Log'!$P686&lt;'Prediction Log'!$E686, "Y", IF('Prediction Log'!$P686='Prediction Log'!$E686, "PUSH", "N")))</f>
        <v/>
      </c>
      <c r="T686" s="53" t="str">
        <f>IF(ISBLANK('Prediction Log'!$N686),"",IF('Prediction Log'!$M686='Prediction Log'!$H686, "Y", "N"))</f>
        <v/>
      </c>
      <c r="U686" s="53" t="str">
        <f>Table3[[#This Row],[Home Team Covered Market]]</f>
        <v/>
      </c>
      <c r="V686" s="53" t="str">
        <f>IF(ISBLANK('Prediction Log'!$N686), "",IF(AND('Prediction Log'!$T686="Y", 'Prediction Log'!$U686="Y"), "Y", "N"))</f>
        <v/>
      </c>
      <c r="W686" s="54" t="str">
        <f>IF(ISBLANK('Prediction Log'!$N686),"",IF('Prediction Log'!$M686='Prediction Log'!$I686, "Y", "N"))</f>
        <v/>
      </c>
      <c r="X686" s="54" t="str">
        <f>IF(ISBLANK('Prediction Log'!$N686), "", IF(Table3[[#This Row],[Home Team Covered Market]]=Games!H686, "Y", "N"))</f>
        <v/>
      </c>
      <c r="Y686" s="55" t="str">
        <f>IF(ISBLANK('Prediction Log'!$N686), "",IF('Prediction Log'!$J686='Prediction Log'!$M686, "Y", "N"))</f>
        <v/>
      </c>
      <c r="Z686" s="54" t="str">
        <f>IF(ISBLANK('Prediction Log'!$N686), "",IF('Prediction Log'!$I686&lt;&gt;'Prediction Log'!$M686, "N",IF(AND('Prediction Log'!$E686&gt;0, 'Prediction Log'!$P686&gt;'Prediction Log'!$E686, 'Prediction Log'!$I686='Prediction Log'!$C686), "Y", IF(AND('Prediction Log'!$E686&lt;0, 'Prediction Log'!$P686&lt;'Prediction Log'!$E686,'Prediction Log'!$I686='Prediction Log'!$B686 ), "Y", IF('Prediction Log'!$P686='Prediction Log'!$E686, "PUSH", "N")))))</f>
        <v/>
      </c>
      <c r="AA686" s="54" t="str">
        <f>IF(ISBLANK('Prediction Log'!$N686), "",IF(AND('Prediction Log'!$W686="Y", 'Prediction Log'!$X686="Y"), "Y", "N"))</f>
        <v/>
      </c>
      <c r="AB686" s="53" t="str">
        <f>IF(ISBLANK('Prediction Log'!$N686), "",IF('Prediction Log'!$D686&gt;0, 'Prediction Log'!$P686-'Prediction Log'!$D686, IF('Prediction Log'!$D686&lt;0, -'Prediction Log'!$P686+'Prediction Log'!$D686, "NA")))</f>
        <v/>
      </c>
      <c r="AC686" s="53" t="str">
        <f>IF(ISBLANK('Prediction Log'!$N686), "",ABS('Prediction Log'!$AB686))</f>
        <v/>
      </c>
      <c r="AD686" s="54" t="str">
        <f>IF(ISBLANK('Prediction Log'!$N686), "",IF('Prediction Log'!$E686&gt;0, 'Prediction Log'!$P686-'Prediction Log'!$E686, IF('Prediction Log'!$E686&lt;0, -'Prediction Log'!$P686+'Prediction Log'!$E686, "NA")))</f>
        <v/>
      </c>
      <c r="AE686" s="54" t="str">
        <f>IF(ISBLANK('Prediction Log'!$N686), "",ABS('Prediction Log'!$AD686))</f>
        <v/>
      </c>
    </row>
    <row r="687" spans="1:31" x14ac:dyDescent="0.45">
      <c r="A687" s="56" t="str">
        <f>IF(ISBLANK(Games!$B687), "",Games!A687)</f>
        <v/>
      </c>
      <c r="B687" s="56" t="str">
        <f>IF(ISBLANK(Games!$B687), "",Games!B687)</f>
        <v/>
      </c>
      <c r="C687" s="56" t="str">
        <f>IF(ISBLANK(Games!$B687), "",Games!C687)</f>
        <v/>
      </c>
      <c r="D687" s="57" t="str">
        <f>IF(ISBLANK(Games!$B687), "",Games!D687)</f>
        <v/>
      </c>
      <c r="E687" s="57" t="str">
        <f>IF(ISBLANK(Games!$B687), "",Games!E687)</f>
        <v/>
      </c>
      <c r="F687" s="45">
        <f>'Calc - Win Probability'!N687</f>
        <v>0</v>
      </c>
      <c r="G687" s="23" t="str">
        <f>Games!H687</f>
        <v/>
      </c>
      <c r="H687" s="46" t="str">
        <f>IF(ISBLANK(Games!B687), "", IF('Prediction Log'!$D687&lt;0, 'Prediction Log'!$B687, 'Prediction Log'!$C687))</f>
        <v/>
      </c>
      <c r="I687" s="47" t="str">
        <f>IF(ISBLANK(Games!$B687), "",Games!F687)</f>
        <v/>
      </c>
      <c r="J687" s="47" t="str">
        <f>IF('Prediction Log'!$F687&gt;0.5, 'Prediction Log'!$B687, IF('Prediction Log'!$F687&lt;0.5, 'Prediction Log'!$C687, "PICK"))</f>
        <v/>
      </c>
      <c r="K687" s="48" t="str">
        <f>IF(ISBLANK(Games!B687), "",IF('Prediction Log'!$J687='Prediction Log'!$B687, 'Prediction Log'!$F687, 1-'Prediction Log'!$F687))</f>
        <v/>
      </c>
      <c r="L687" s="49" t="str">
        <f>IF(ISBLANK(Games!$B687), "",Games!I687)</f>
        <v/>
      </c>
      <c r="M687" s="60" t="str">
        <f>IF(ISBLANK(Table3[[#This Row],[Home Final]]), "",IF(Table3[[#This Row],[Home Final]]&gt;Table3[[#This Row],[Away Final]],Table3[[#This Row],[Home]],Table3[[#This Row],[Away]]))</f>
        <v/>
      </c>
      <c r="N687" s="50"/>
      <c r="O687" s="50"/>
      <c r="P687" s="21" t="str">
        <f>IF(ISBLANK('Prediction Log'!$N687), "",'Prediction Log'!$O687-'Prediction Log'!$N687)</f>
        <v/>
      </c>
      <c r="Q687" s="51" t="str">
        <f>IF(ISBLANK('Prediction Log'!$N687), "",IF('Prediction Log'!$M687&lt;&gt;'Prediction Log'!$H687, "Y", IF(AND('Prediction Log'!$M687='Prediction Log'!$H687, ABS((-1*'Prediction Log'!$P687))&gt;ABS('Prediction Log'!$D687)), "Y", IF('Prediction Log'!$D687='Prediction Log'!$P687, "PUSH", "N"))))</f>
        <v/>
      </c>
      <c r="R687" s="52" t="str">
        <f>IF(ISBLANK('Prediction Log'!$N687), "",IF('Prediction Log'!$P687&lt;'Prediction Log'!$D687, "Y", IF('Prediction Log'!$P687='Prediction Log'!$D687, "PUSH", "N")))</f>
        <v/>
      </c>
      <c r="S687" s="52" t="str">
        <f>IF(ISBLANK('Prediction Log'!$N687), "",IF('Prediction Log'!$P687&lt;'Prediction Log'!$E687, "Y", IF('Prediction Log'!$P687='Prediction Log'!$E687, "PUSH", "N")))</f>
        <v/>
      </c>
      <c r="T687" s="53" t="str">
        <f>IF(ISBLANK('Prediction Log'!$N687),"",IF('Prediction Log'!$M687='Prediction Log'!$H687, "Y", "N"))</f>
        <v/>
      </c>
      <c r="U687" s="53" t="str">
        <f>Table3[[#This Row],[Home Team Covered Market]]</f>
        <v/>
      </c>
      <c r="V687" s="53" t="str">
        <f>IF(ISBLANK('Prediction Log'!$N687), "",IF(AND('Prediction Log'!$T687="Y", 'Prediction Log'!$U687="Y"), "Y", "N"))</f>
        <v/>
      </c>
      <c r="W687" s="54" t="str">
        <f>IF(ISBLANK('Prediction Log'!$N687),"",IF('Prediction Log'!$M687='Prediction Log'!$I687, "Y", "N"))</f>
        <v/>
      </c>
      <c r="X687" s="54" t="str">
        <f>IF(ISBLANK('Prediction Log'!$N687), "", IF(Table3[[#This Row],[Home Team Covered Market]]=Games!H687, "Y", "N"))</f>
        <v/>
      </c>
      <c r="Y687" s="55" t="str">
        <f>IF(ISBLANK('Prediction Log'!$N687), "",IF('Prediction Log'!$J687='Prediction Log'!$M687, "Y", "N"))</f>
        <v/>
      </c>
      <c r="Z687" s="54" t="str">
        <f>IF(ISBLANK('Prediction Log'!$N687), "",IF('Prediction Log'!$I687&lt;&gt;'Prediction Log'!$M687, "N",IF(AND('Prediction Log'!$E687&gt;0, 'Prediction Log'!$P687&gt;'Prediction Log'!$E687, 'Prediction Log'!$I687='Prediction Log'!$C687), "Y", IF(AND('Prediction Log'!$E687&lt;0, 'Prediction Log'!$P687&lt;'Prediction Log'!$E687,'Prediction Log'!$I687='Prediction Log'!$B687 ), "Y", IF('Prediction Log'!$P687='Prediction Log'!$E687, "PUSH", "N")))))</f>
        <v/>
      </c>
      <c r="AA687" s="54" t="str">
        <f>IF(ISBLANK('Prediction Log'!$N687), "",IF(AND('Prediction Log'!$W687="Y", 'Prediction Log'!$X687="Y"), "Y", "N"))</f>
        <v/>
      </c>
      <c r="AB687" s="53" t="str">
        <f>IF(ISBLANK('Prediction Log'!$N687), "",IF('Prediction Log'!$D687&gt;0, 'Prediction Log'!$P687-'Prediction Log'!$D687, IF('Prediction Log'!$D687&lt;0, -'Prediction Log'!$P687+'Prediction Log'!$D687, "NA")))</f>
        <v/>
      </c>
      <c r="AC687" s="53" t="str">
        <f>IF(ISBLANK('Prediction Log'!$N687), "",ABS('Prediction Log'!$AB687))</f>
        <v/>
      </c>
      <c r="AD687" s="54" t="str">
        <f>IF(ISBLANK('Prediction Log'!$N687), "",IF('Prediction Log'!$E687&gt;0, 'Prediction Log'!$P687-'Prediction Log'!$E687, IF('Prediction Log'!$E687&lt;0, -'Prediction Log'!$P687+'Prediction Log'!$E687, "NA")))</f>
        <v/>
      </c>
      <c r="AE687" s="54" t="str">
        <f>IF(ISBLANK('Prediction Log'!$N687), "",ABS('Prediction Log'!$AD687))</f>
        <v/>
      </c>
    </row>
    <row r="688" spans="1:31" x14ac:dyDescent="0.45">
      <c r="A688" s="43" t="str">
        <f>IF(ISBLANK(Games!$B688), "",Games!A688)</f>
        <v/>
      </c>
      <c r="B688" s="43" t="str">
        <f>IF(ISBLANK(Games!$B688), "",Games!B688)</f>
        <v/>
      </c>
      <c r="C688" s="43" t="str">
        <f>IF(ISBLANK(Games!$B688), "",Games!C688)</f>
        <v/>
      </c>
      <c r="D688" s="44" t="str">
        <f>IF(ISBLANK(Games!$B688), "",Games!D688)</f>
        <v/>
      </c>
      <c r="E688" s="44" t="str">
        <f>IF(ISBLANK(Games!$B688), "",Games!E688)</f>
        <v/>
      </c>
      <c r="F688" s="45">
        <f>'Calc - Win Probability'!N688</f>
        <v>0</v>
      </c>
      <c r="G688" s="23" t="str">
        <f>Games!H688</f>
        <v/>
      </c>
      <c r="H688" s="46" t="str">
        <f>IF(ISBLANK(Games!B688), "", IF('Prediction Log'!$D688&lt;0, 'Prediction Log'!$B688, 'Prediction Log'!$C688))</f>
        <v/>
      </c>
      <c r="I688" s="47" t="str">
        <f>IF(ISBLANK(Games!$B688), "",Games!F688)</f>
        <v/>
      </c>
      <c r="J688" s="47" t="str">
        <f>IF('Prediction Log'!$F688&gt;0.5, 'Prediction Log'!$B688, IF('Prediction Log'!$F688&lt;0.5, 'Prediction Log'!$C688, "PICK"))</f>
        <v/>
      </c>
      <c r="K688" s="48" t="str">
        <f>IF(ISBLANK(Games!B688), "",IF('Prediction Log'!$J688='Prediction Log'!$B688, 'Prediction Log'!$F688, 1-'Prediction Log'!$F688))</f>
        <v/>
      </c>
      <c r="L688" s="49" t="str">
        <f>IF(ISBLANK(Games!$B688), "",Games!I688)</f>
        <v/>
      </c>
      <c r="M688" s="60" t="str">
        <f>IF(ISBLANK(Table3[[#This Row],[Home Final]]), "",IF(Table3[[#This Row],[Home Final]]&gt;Table3[[#This Row],[Away Final]],Table3[[#This Row],[Home]],Table3[[#This Row],[Away]]))</f>
        <v/>
      </c>
      <c r="N688" s="50"/>
      <c r="O688" s="50"/>
      <c r="P688" s="21" t="str">
        <f>IF(ISBLANK('Prediction Log'!$N688), "",'Prediction Log'!$O688-'Prediction Log'!$N688)</f>
        <v/>
      </c>
      <c r="Q688" s="51" t="str">
        <f>IF(ISBLANK('Prediction Log'!$N688), "",IF('Prediction Log'!$M688&lt;&gt;'Prediction Log'!$H688, "Y", IF(AND('Prediction Log'!$M688='Prediction Log'!$H688, ABS((-1*'Prediction Log'!$P688))&gt;ABS('Prediction Log'!$D688)), "Y", IF('Prediction Log'!$D688='Prediction Log'!$P688, "PUSH", "N"))))</f>
        <v/>
      </c>
      <c r="R688" s="52" t="str">
        <f>IF(ISBLANK('Prediction Log'!$N688), "",IF('Prediction Log'!$P688&lt;'Prediction Log'!$D688, "Y", IF('Prediction Log'!$P688='Prediction Log'!$D688, "PUSH", "N")))</f>
        <v/>
      </c>
      <c r="S688" s="52" t="str">
        <f>IF(ISBLANK('Prediction Log'!$N688), "",IF('Prediction Log'!$P688&lt;'Prediction Log'!$E688, "Y", IF('Prediction Log'!$P688='Prediction Log'!$E688, "PUSH", "N")))</f>
        <v/>
      </c>
      <c r="T688" s="53" t="str">
        <f>IF(ISBLANK('Prediction Log'!$N688),"",IF('Prediction Log'!$M688='Prediction Log'!$H688, "Y", "N"))</f>
        <v/>
      </c>
      <c r="U688" s="53" t="str">
        <f>Table3[[#This Row],[Home Team Covered Market]]</f>
        <v/>
      </c>
      <c r="V688" s="53" t="str">
        <f>IF(ISBLANK('Prediction Log'!$N688), "",IF(AND('Prediction Log'!$T688="Y", 'Prediction Log'!$U688="Y"), "Y", "N"))</f>
        <v/>
      </c>
      <c r="W688" s="54" t="str">
        <f>IF(ISBLANK('Prediction Log'!$N688),"",IF('Prediction Log'!$M688='Prediction Log'!$I688, "Y", "N"))</f>
        <v/>
      </c>
      <c r="X688" s="54" t="str">
        <f>IF(ISBLANK('Prediction Log'!$N688), "", IF(Table3[[#This Row],[Home Team Covered Market]]=Games!H688, "Y", "N"))</f>
        <v/>
      </c>
      <c r="Y688" s="55" t="str">
        <f>IF(ISBLANK('Prediction Log'!$N688), "",IF('Prediction Log'!$J688='Prediction Log'!$M688, "Y", "N"))</f>
        <v/>
      </c>
      <c r="Z688" s="54" t="str">
        <f>IF(ISBLANK('Prediction Log'!$N688), "",IF('Prediction Log'!$I688&lt;&gt;'Prediction Log'!$M688, "N",IF(AND('Prediction Log'!$E688&gt;0, 'Prediction Log'!$P688&gt;'Prediction Log'!$E688, 'Prediction Log'!$I688='Prediction Log'!$C688), "Y", IF(AND('Prediction Log'!$E688&lt;0, 'Prediction Log'!$P688&lt;'Prediction Log'!$E688,'Prediction Log'!$I688='Prediction Log'!$B688 ), "Y", IF('Prediction Log'!$P688='Prediction Log'!$E688, "PUSH", "N")))))</f>
        <v/>
      </c>
      <c r="AA688" s="54" t="str">
        <f>IF(ISBLANK('Prediction Log'!$N688), "",IF(AND('Prediction Log'!$W688="Y", 'Prediction Log'!$X688="Y"), "Y", "N"))</f>
        <v/>
      </c>
      <c r="AB688" s="53" t="str">
        <f>IF(ISBLANK('Prediction Log'!$N688), "",IF('Prediction Log'!$D688&gt;0, 'Prediction Log'!$P688-'Prediction Log'!$D688, IF('Prediction Log'!$D688&lt;0, -'Prediction Log'!$P688+'Prediction Log'!$D688, "NA")))</f>
        <v/>
      </c>
      <c r="AC688" s="53" t="str">
        <f>IF(ISBLANK('Prediction Log'!$N688), "",ABS('Prediction Log'!$AB688))</f>
        <v/>
      </c>
      <c r="AD688" s="54" t="str">
        <f>IF(ISBLANK('Prediction Log'!$N688), "",IF('Prediction Log'!$E688&gt;0, 'Prediction Log'!$P688-'Prediction Log'!$E688, IF('Prediction Log'!$E688&lt;0, -'Prediction Log'!$P688+'Prediction Log'!$E688, "NA")))</f>
        <v/>
      </c>
      <c r="AE688" s="54" t="str">
        <f>IF(ISBLANK('Prediction Log'!$N688), "",ABS('Prediction Log'!$AD688))</f>
        <v/>
      </c>
    </row>
    <row r="689" spans="1:31" x14ac:dyDescent="0.45">
      <c r="A689" s="56" t="str">
        <f>IF(ISBLANK(Games!$B689), "",Games!A689)</f>
        <v/>
      </c>
      <c r="B689" s="56" t="str">
        <f>IF(ISBLANK(Games!$B689), "",Games!B689)</f>
        <v/>
      </c>
      <c r="C689" s="56" t="str">
        <f>IF(ISBLANK(Games!$B689), "",Games!C689)</f>
        <v/>
      </c>
      <c r="D689" s="57" t="str">
        <f>IF(ISBLANK(Games!$B689), "",Games!D689)</f>
        <v/>
      </c>
      <c r="E689" s="57" t="str">
        <f>IF(ISBLANK(Games!$B689), "",Games!E689)</f>
        <v/>
      </c>
      <c r="F689" s="45">
        <f>'Calc - Win Probability'!N689</f>
        <v>0</v>
      </c>
      <c r="G689" s="23" t="str">
        <f>Games!H689</f>
        <v/>
      </c>
      <c r="H689" s="46" t="str">
        <f>IF(ISBLANK(Games!B689), "", IF('Prediction Log'!$D689&lt;0, 'Prediction Log'!$B689, 'Prediction Log'!$C689))</f>
        <v/>
      </c>
      <c r="I689" s="47" t="str">
        <f>IF(ISBLANK(Games!$B689), "",Games!F689)</f>
        <v/>
      </c>
      <c r="J689" s="47" t="str">
        <f>IF('Prediction Log'!$F689&gt;0.5, 'Prediction Log'!$B689, IF('Prediction Log'!$F689&lt;0.5, 'Prediction Log'!$C689, "PICK"))</f>
        <v/>
      </c>
      <c r="K689" s="48" t="str">
        <f>IF(ISBLANK(Games!B689), "",IF('Prediction Log'!$J689='Prediction Log'!$B689, 'Prediction Log'!$F689, 1-'Prediction Log'!$F689))</f>
        <v/>
      </c>
      <c r="L689" s="49" t="str">
        <f>IF(ISBLANK(Games!$B689), "",Games!I689)</f>
        <v/>
      </c>
      <c r="M689" s="60" t="str">
        <f>IF(ISBLANK(Table3[[#This Row],[Home Final]]), "",IF(Table3[[#This Row],[Home Final]]&gt;Table3[[#This Row],[Away Final]],Table3[[#This Row],[Home]],Table3[[#This Row],[Away]]))</f>
        <v/>
      </c>
      <c r="N689" s="50"/>
      <c r="O689" s="50"/>
      <c r="P689" s="21" t="str">
        <f>IF(ISBLANK('Prediction Log'!$N689), "",'Prediction Log'!$O689-'Prediction Log'!$N689)</f>
        <v/>
      </c>
      <c r="Q689" s="51" t="str">
        <f>IF(ISBLANK('Prediction Log'!$N689), "",IF('Prediction Log'!$M689&lt;&gt;'Prediction Log'!$H689, "Y", IF(AND('Prediction Log'!$M689='Prediction Log'!$H689, ABS((-1*'Prediction Log'!$P689))&gt;ABS('Prediction Log'!$D689)), "Y", IF('Prediction Log'!$D689='Prediction Log'!$P689, "PUSH", "N"))))</f>
        <v/>
      </c>
      <c r="R689" s="52" t="str">
        <f>IF(ISBLANK('Prediction Log'!$N689), "",IF('Prediction Log'!$P689&lt;'Prediction Log'!$D689, "Y", IF('Prediction Log'!$P689='Prediction Log'!$D689, "PUSH", "N")))</f>
        <v/>
      </c>
      <c r="S689" s="52" t="str">
        <f>IF(ISBLANK('Prediction Log'!$N689), "",IF('Prediction Log'!$P689&lt;'Prediction Log'!$E689, "Y", IF('Prediction Log'!$P689='Prediction Log'!$E689, "PUSH", "N")))</f>
        <v/>
      </c>
      <c r="T689" s="53" t="str">
        <f>IF(ISBLANK('Prediction Log'!$N689),"",IF('Prediction Log'!$M689='Prediction Log'!$H689, "Y", "N"))</f>
        <v/>
      </c>
      <c r="U689" s="53" t="str">
        <f>Table3[[#This Row],[Home Team Covered Market]]</f>
        <v/>
      </c>
      <c r="V689" s="53" t="str">
        <f>IF(ISBLANK('Prediction Log'!$N689), "",IF(AND('Prediction Log'!$T689="Y", 'Prediction Log'!$U689="Y"), "Y", "N"))</f>
        <v/>
      </c>
      <c r="W689" s="54" t="str">
        <f>IF(ISBLANK('Prediction Log'!$N689),"",IF('Prediction Log'!$M689='Prediction Log'!$I689, "Y", "N"))</f>
        <v/>
      </c>
      <c r="X689" s="54" t="str">
        <f>IF(ISBLANK('Prediction Log'!$N689), "", IF(Table3[[#This Row],[Home Team Covered Market]]=Games!H689, "Y", "N"))</f>
        <v/>
      </c>
      <c r="Y689" s="55" t="str">
        <f>IF(ISBLANK('Prediction Log'!$N689), "",IF('Prediction Log'!$J689='Prediction Log'!$M689, "Y", "N"))</f>
        <v/>
      </c>
      <c r="Z689" s="54" t="str">
        <f>IF(ISBLANK('Prediction Log'!$N689), "",IF('Prediction Log'!$I689&lt;&gt;'Prediction Log'!$M689, "N",IF(AND('Prediction Log'!$E689&gt;0, 'Prediction Log'!$P689&gt;'Prediction Log'!$E689, 'Prediction Log'!$I689='Prediction Log'!$C689), "Y", IF(AND('Prediction Log'!$E689&lt;0, 'Prediction Log'!$P689&lt;'Prediction Log'!$E689,'Prediction Log'!$I689='Prediction Log'!$B689 ), "Y", IF('Prediction Log'!$P689='Prediction Log'!$E689, "PUSH", "N")))))</f>
        <v/>
      </c>
      <c r="AA689" s="54" t="str">
        <f>IF(ISBLANK('Prediction Log'!$N689), "",IF(AND('Prediction Log'!$W689="Y", 'Prediction Log'!$X689="Y"), "Y", "N"))</f>
        <v/>
      </c>
      <c r="AB689" s="53" t="str">
        <f>IF(ISBLANK('Prediction Log'!$N689), "",IF('Prediction Log'!$D689&gt;0, 'Prediction Log'!$P689-'Prediction Log'!$D689, IF('Prediction Log'!$D689&lt;0, -'Prediction Log'!$P689+'Prediction Log'!$D689, "NA")))</f>
        <v/>
      </c>
      <c r="AC689" s="53" t="str">
        <f>IF(ISBLANK('Prediction Log'!$N689), "",ABS('Prediction Log'!$AB689))</f>
        <v/>
      </c>
      <c r="AD689" s="54" t="str">
        <f>IF(ISBLANK('Prediction Log'!$N689), "",IF('Prediction Log'!$E689&gt;0, 'Prediction Log'!$P689-'Prediction Log'!$E689, IF('Prediction Log'!$E689&lt;0, -'Prediction Log'!$P689+'Prediction Log'!$E689, "NA")))</f>
        <v/>
      </c>
      <c r="AE689" s="54" t="str">
        <f>IF(ISBLANK('Prediction Log'!$N689), "",ABS('Prediction Log'!$AD689))</f>
        <v/>
      </c>
    </row>
    <row r="690" spans="1:31" x14ac:dyDescent="0.45">
      <c r="A690" s="43" t="str">
        <f>IF(ISBLANK(Games!$B690), "",Games!A690)</f>
        <v/>
      </c>
      <c r="B690" s="43" t="str">
        <f>IF(ISBLANK(Games!$B690), "",Games!B690)</f>
        <v/>
      </c>
      <c r="C690" s="43" t="str">
        <f>IF(ISBLANK(Games!$B690), "",Games!C690)</f>
        <v/>
      </c>
      <c r="D690" s="44" t="str">
        <f>IF(ISBLANK(Games!$B690), "",Games!D690)</f>
        <v/>
      </c>
      <c r="E690" s="44" t="str">
        <f>IF(ISBLANK(Games!$B690), "",Games!E690)</f>
        <v/>
      </c>
      <c r="F690" s="45">
        <f>'Calc - Win Probability'!N690</f>
        <v>0</v>
      </c>
      <c r="G690" s="23" t="str">
        <f>Games!H690</f>
        <v/>
      </c>
      <c r="H690" s="46" t="str">
        <f>IF(ISBLANK(Games!B690), "", IF('Prediction Log'!$D690&lt;0, 'Prediction Log'!$B690, 'Prediction Log'!$C690))</f>
        <v/>
      </c>
      <c r="I690" s="47" t="str">
        <f>IF(ISBLANK(Games!$B690), "",Games!F690)</f>
        <v/>
      </c>
      <c r="J690" s="47" t="str">
        <f>IF('Prediction Log'!$F690&gt;0.5, 'Prediction Log'!$B690, IF('Prediction Log'!$F690&lt;0.5, 'Prediction Log'!$C690, "PICK"))</f>
        <v/>
      </c>
      <c r="K690" s="48" t="str">
        <f>IF(ISBLANK(Games!B690), "",IF('Prediction Log'!$J690='Prediction Log'!$B690, 'Prediction Log'!$F690, 1-'Prediction Log'!$F690))</f>
        <v/>
      </c>
      <c r="L690" s="49" t="str">
        <f>IF(ISBLANK(Games!$B690), "",Games!I690)</f>
        <v/>
      </c>
      <c r="M690" s="60" t="str">
        <f>IF(ISBLANK(Table3[[#This Row],[Home Final]]), "",IF(Table3[[#This Row],[Home Final]]&gt;Table3[[#This Row],[Away Final]],Table3[[#This Row],[Home]],Table3[[#This Row],[Away]]))</f>
        <v/>
      </c>
      <c r="N690" s="50"/>
      <c r="O690" s="50"/>
      <c r="P690" s="21" t="str">
        <f>IF(ISBLANK('Prediction Log'!$N690), "",'Prediction Log'!$O690-'Prediction Log'!$N690)</f>
        <v/>
      </c>
      <c r="Q690" s="51" t="str">
        <f>IF(ISBLANK('Prediction Log'!$N690), "",IF('Prediction Log'!$M690&lt;&gt;'Prediction Log'!$H690, "Y", IF(AND('Prediction Log'!$M690='Prediction Log'!$H690, ABS((-1*'Prediction Log'!$P690))&gt;ABS('Prediction Log'!$D690)), "Y", IF('Prediction Log'!$D690='Prediction Log'!$P690, "PUSH", "N"))))</f>
        <v/>
      </c>
      <c r="R690" s="52" t="str">
        <f>IF(ISBLANK('Prediction Log'!$N690), "",IF('Prediction Log'!$P690&lt;'Prediction Log'!$D690, "Y", IF('Prediction Log'!$P690='Prediction Log'!$D690, "PUSH", "N")))</f>
        <v/>
      </c>
      <c r="S690" s="52" t="str">
        <f>IF(ISBLANK('Prediction Log'!$N690), "",IF('Prediction Log'!$P690&lt;'Prediction Log'!$E690, "Y", IF('Prediction Log'!$P690='Prediction Log'!$E690, "PUSH", "N")))</f>
        <v/>
      </c>
      <c r="T690" s="53" t="str">
        <f>IF(ISBLANK('Prediction Log'!$N690),"",IF('Prediction Log'!$M690='Prediction Log'!$H690, "Y", "N"))</f>
        <v/>
      </c>
      <c r="U690" s="53" t="str">
        <f>Table3[[#This Row],[Home Team Covered Market]]</f>
        <v/>
      </c>
      <c r="V690" s="53" t="str">
        <f>IF(ISBLANK('Prediction Log'!$N690), "",IF(AND('Prediction Log'!$T690="Y", 'Prediction Log'!$U690="Y"), "Y", "N"))</f>
        <v/>
      </c>
      <c r="W690" s="54" t="str">
        <f>IF(ISBLANK('Prediction Log'!$N690),"",IF('Prediction Log'!$M690='Prediction Log'!$I690, "Y", "N"))</f>
        <v/>
      </c>
      <c r="X690" s="54" t="str">
        <f>IF(ISBLANK('Prediction Log'!$N690), "", IF(Table3[[#This Row],[Home Team Covered Market]]=Games!H690, "Y", "N"))</f>
        <v/>
      </c>
      <c r="Y690" s="55" t="str">
        <f>IF(ISBLANK('Prediction Log'!$N690), "",IF('Prediction Log'!$J690='Prediction Log'!$M690, "Y", "N"))</f>
        <v/>
      </c>
      <c r="Z690" s="54" t="str">
        <f>IF(ISBLANK('Prediction Log'!$N690), "",IF('Prediction Log'!$I690&lt;&gt;'Prediction Log'!$M690, "N",IF(AND('Prediction Log'!$E690&gt;0, 'Prediction Log'!$P690&gt;'Prediction Log'!$E690, 'Prediction Log'!$I690='Prediction Log'!$C690), "Y", IF(AND('Prediction Log'!$E690&lt;0, 'Prediction Log'!$P690&lt;'Prediction Log'!$E690,'Prediction Log'!$I690='Prediction Log'!$B690 ), "Y", IF('Prediction Log'!$P690='Prediction Log'!$E690, "PUSH", "N")))))</f>
        <v/>
      </c>
      <c r="AA690" s="54" t="str">
        <f>IF(ISBLANK('Prediction Log'!$N690), "",IF(AND('Prediction Log'!$W690="Y", 'Prediction Log'!$X690="Y"), "Y", "N"))</f>
        <v/>
      </c>
      <c r="AB690" s="53" t="str">
        <f>IF(ISBLANK('Prediction Log'!$N690), "",IF('Prediction Log'!$D690&gt;0, 'Prediction Log'!$P690-'Prediction Log'!$D690, IF('Prediction Log'!$D690&lt;0, -'Prediction Log'!$P690+'Prediction Log'!$D690, "NA")))</f>
        <v/>
      </c>
      <c r="AC690" s="53" t="str">
        <f>IF(ISBLANK('Prediction Log'!$N690), "",ABS('Prediction Log'!$AB690))</f>
        <v/>
      </c>
      <c r="AD690" s="54" t="str">
        <f>IF(ISBLANK('Prediction Log'!$N690), "",IF('Prediction Log'!$E690&gt;0, 'Prediction Log'!$P690-'Prediction Log'!$E690, IF('Prediction Log'!$E690&lt;0, -'Prediction Log'!$P690+'Prediction Log'!$E690, "NA")))</f>
        <v/>
      </c>
      <c r="AE690" s="54" t="str">
        <f>IF(ISBLANK('Prediction Log'!$N690), "",ABS('Prediction Log'!$AD690))</f>
        <v/>
      </c>
    </row>
    <row r="691" spans="1:31" x14ac:dyDescent="0.45">
      <c r="A691" s="56" t="str">
        <f>IF(ISBLANK(Games!$B691), "",Games!A691)</f>
        <v/>
      </c>
      <c r="B691" s="56" t="str">
        <f>IF(ISBLANK(Games!$B691), "",Games!B691)</f>
        <v/>
      </c>
      <c r="C691" s="56" t="str">
        <f>IF(ISBLANK(Games!$B691), "",Games!C691)</f>
        <v/>
      </c>
      <c r="D691" s="57" t="str">
        <f>IF(ISBLANK(Games!$B691), "",Games!D691)</f>
        <v/>
      </c>
      <c r="E691" s="57" t="str">
        <f>IF(ISBLANK(Games!$B691), "",Games!E691)</f>
        <v/>
      </c>
      <c r="F691" s="45">
        <f>'Calc - Win Probability'!N691</f>
        <v>0</v>
      </c>
      <c r="G691" s="23" t="str">
        <f>Games!H691</f>
        <v/>
      </c>
      <c r="H691" s="46" t="str">
        <f>IF(ISBLANK(Games!B691), "", IF('Prediction Log'!$D691&lt;0, 'Prediction Log'!$B691, 'Prediction Log'!$C691))</f>
        <v/>
      </c>
      <c r="I691" s="47" t="str">
        <f>IF(ISBLANK(Games!$B691), "",Games!F691)</f>
        <v/>
      </c>
      <c r="J691" s="47" t="str">
        <f>IF('Prediction Log'!$F691&gt;0.5, 'Prediction Log'!$B691, IF('Prediction Log'!$F691&lt;0.5, 'Prediction Log'!$C691, "PICK"))</f>
        <v/>
      </c>
      <c r="K691" s="48" t="str">
        <f>IF(ISBLANK(Games!B691), "",IF('Prediction Log'!$J691='Prediction Log'!$B691, 'Prediction Log'!$F691, 1-'Prediction Log'!$F691))</f>
        <v/>
      </c>
      <c r="L691" s="49" t="str">
        <f>IF(ISBLANK(Games!$B691), "",Games!I691)</f>
        <v/>
      </c>
      <c r="M691" s="60" t="str">
        <f>IF(ISBLANK(Table3[[#This Row],[Home Final]]), "",IF(Table3[[#This Row],[Home Final]]&gt;Table3[[#This Row],[Away Final]],Table3[[#This Row],[Home]],Table3[[#This Row],[Away]]))</f>
        <v/>
      </c>
      <c r="N691" s="50"/>
      <c r="O691" s="50"/>
      <c r="P691" s="21" t="str">
        <f>IF(ISBLANK('Prediction Log'!$N691), "",'Prediction Log'!$O691-'Prediction Log'!$N691)</f>
        <v/>
      </c>
      <c r="Q691" s="51" t="str">
        <f>IF(ISBLANK('Prediction Log'!$N691), "",IF('Prediction Log'!$M691&lt;&gt;'Prediction Log'!$H691, "Y", IF(AND('Prediction Log'!$M691='Prediction Log'!$H691, ABS((-1*'Prediction Log'!$P691))&gt;ABS('Prediction Log'!$D691)), "Y", IF('Prediction Log'!$D691='Prediction Log'!$P691, "PUSH", "N"))))</f>
        <v/>
      </c>
      <c r="R691" s="52" t="str">
        <f>IF(ISBLANK('Prediction Log'!$N691), "",IF('Prediction Log'!$P691&lt;'Prediction Log'!$D691, "Y", IF('Prediction Log'!$P691='Prediction Log'!$D691, "PUSH", "N")))</f>
        <v/>
      </c>
      <c r="S691" s="52" t="str">
        <f>IF(ISBLANK('Prediction Log'!$N691), "",IF('Prediction Log'!$P691&lt;'Prediction Log'!$E691, "Y", IF('Prediction Log'!$P691='Prediction Log'!$E691, "PUSH", "N")))</f>
        <v/>
      </c>
      <c r="T691" s="53" t="str">
        <f>IF(ISBLANK('Prediction Log'!$N691),"",IF('Prediction Log'!$M691='Prediction Log'!$H691, "Y", "N"))</f>
        <v/>
      </c>
      <c r="U691" s="53" t="str">
        <f>Table3[[#This Row],[Home Team Covered Market]]</f>
        <v/>
      </c>
      <c r="V691" s="53" t="str">
        <f>IF(ISBLANK('Prediction Log'!$N691), "",IF(AND('Prediction Log'!$T691="Y", 'Prediction Log'!$U691="Y"), "Y", "N"))</f>
        <v/>
      </c>
      <c r="W691" s="54" t="str">
        <f>IF(ISBLANK('Prediction Log'!$N691),"",IF('Prediction Log'!$M691='Prediction Log'!$I691, "Y", "N"))</f>
        <v/>
      </c>
      <c r="X691" s="54" t="str">
        <f>IF(ISBLANK('Prediction Log'!$N691), "", IF(Table3[[#This Row],[Home Team Covered Market]]=Games!H691, "Y", "N"))</f>
        <v/>
      </c>
      <c r="Y691" s="55" t="str">
        <f>IF(ISBLANK('Prediction Log'!$N691), "",IF('Prediction Log'!$J691='Prediction Log'!$M691, "Y", "N"))</f>
        <v/>
      </c>
      <c r="Z691" s="54" t="str">
        <f>IF(ISBLANK('Prediction Log'!$N691), "",IF('Prediction Log'!$I691&lt;&gt;'Prediction Log'!$M691, "N",IF(AND('Prediction Log'!$E691&gt;0, 'Prediction Log'!$P691&gt;'Prediction Log'!$E691, 'Prediction Log'!$I691='Prediction Log'!$C691), "Y", IF(AND('Prediction Log'!$E691&lt;0, 'Prediction Log'!$P691&lt;'Prediction Log'!$E691,'Prediction Log'!$I691='Prediction Log'!$B691 ), "Y", IF('Prediction Log'!$P691='Prediction Log'!$E691, "PUSH", "N")))))</f>
        <v/>
      </c>
      <c r="AA691" s="54" t="str">
        <f>IF(ISBLANK('Prediction Log'!$N691), "",IF(AND('Prediction Log'!$W691="Y", 'Prediction Log'!$X691="Y"), "Y", "N"))</f>
        <v/>
      </c>
      <c r="AB691" s="53" t="str">
        <f>IF(ISBLANK('Prediction Log'!$N691), "",IF('Prediction Log'!$D691&gt;0, 'Prediction Log'!$P691-'Prediction Log'!$D691, IF('Prediction Log'!$D691&lt;0, -'Prediction Log'!$P691+'Prediction Log'!$D691, "NA")))</f>
        <v/>
      </c>
      <c r="AC691" s="53" t="str">
        <f>IF(ISBLANK('Prediction Log'!$N691), "",ABS('Prediction Log'!$AB691))</f>
        <v/>
      </c>
      <c r="AD691" s="54" t="str">
        <f>IF(ISBLANK('Prediction Log'!$N691), "",IF('Prediction Log'!$E691&gt;0, 'Prediction Log'!$P691-'Prediction Log'!$E691, IF('Prediction Log'!$E691&lt;0, -'Prediction Log'!$P691+'Prediction Log'!$E691, "NA")))</f>
        <v/>
      </c>
      <c r="AE691" s="54" t="str">
        <f>IF(ISBLANK('Prediction Log'!$N691), "",ABS('Prediction Log'!$AD691))</f>
        <v/>
      </c>
    </row>
    <row r="692" spans="1:31" x14ac:dyDescent="0.45">
      <c r="A692" s="43" t="str">
        <f>IF(ISBLANK(Games!$B692), "",Games!A692)</f>
        <v/>
      </c>
      <c r="B692" s="43" t="str">
        <f>IF(ISBLANK(Games!$B692), "",Games!B692)</f>
        <v/>
      </c>
      <c r="C692" s="43" t="str">
        <f>IF(ISBLANK(Games!$B692), "",Games!C692)</f>
        <v/>
      </c>
      <c r="D692" s="44" t="str">
        <f>IF(ISBLANK(Games!$B692), "",Games!D692)</f>
        <v/>
      </c>
      <c r="E692" s="44" t="str">
        <f>IF(ISBLANK(Games!$B692), "",Games!E692)</f>
        <v/>
      </c>
      <c r="F692" s="45">
        <f>'Calc - Win Probability'!N692</f>
        <v>0</v>
      </c>
      <c r="G692" s="23" t="str">
        <f>Games!H692</f>
        <v/>
      </c>
      <c r="H692" s="46" t="str">
        <f>IF(ISBLANK(Games!B692), "", IF('Prediction Log'!$D692&lt;0, 'Prediction Log'!$B692, 'Prediction Log'!$C692))</f>
        <v/>
      </c>
      <c r="I692" s="47" t="str">
        <f>IF(ISBLANK(Games!$B692), "",Games!F692)</f>
        <v/>
      </c>
      <c r="J692" s="47" t="str">
        <f>IF('Prediction Log'!$F692&gt;0.5, 'Prediction Log'!$B692, IF('Prediction Log'!$F692&lt;0.5, 'Prediction Log'!$C692, "PICK"))</f>
        <v/>
      </c>
      <c r="K692" s="48" t="str">
        <f>IF(ISBLANK(Games!B692), "",IF('Prediction Log'!$J692='Prediction Log'!$B692, 'Prediction Log'!$F692, 1-'Prediction Log'!$F692))</f>
        <v/>
      </c>
      <c r="L692" s="49" t="str">
        <f>IF(ISBLANK(Games!$B692), "",Games!I692)</f>
        <v/>
      </c>
      <c r="M692" s="60" t="str">
        <f>IF(ISBLANK(Table3[[#This Row],[Home Final]]), "",IF(Table3[[#This Row],[Home Final]]&gt;Table3[[#This Row],[Away Final]],Table3[[#This Row],[Home]],Table3[[#This Row],[Away]]))</f>
        <v/>
      </c>
      <c r="N692" s="50"/>
      <c r="O692" s="50"/>
      <c r="P692" s="21" t="str">
        <f>IF(ISBLANK('Prediction Log'!$N692), "",'Prediction Log'!$O692-'Prediction Log'!$N692)</f>
        <v/>
      </c>
      <c r="Q692" s="51" t="str">
        <f>IF(ISBLANK('Prediction Log'!$N692), "",IF('Prediction Log'!$M692&lt;&gt;'Prediction Log'!$H692, "Y", IF(AND('Prediction Log'!$M692='Prediction Log'!$H692, ABS((-1*'Prediction Log'!$P692))&gt;ABS('Prediction Log'!$D692)), "Y", IF('Prediction Log'!$D692='Prediction Log'!$P692, "PUSH", "N"))))</f>
        <v/>
      </c>
      <c r="R692" s="52" t="str">
        <f>IF(ISBLANK('Prediction Log'!$N692), "",IF('Prediction Log'!$P692&lt;'Prediction Log'!$D692, "Y", IF('Prediction Log'!$P692='Prediction Log'!$D692, "PUSH", "N")))</f>
        <v/>
      </c>
      <c r="S692" s="52" t="str">
        <f>IF(ISBLANK('Prediction Log'!$N692), "",IF('Prediction Log'!$P692&lt;'Prediction Log'!$E692, "Y", IF('Prediction Log'!$P692='Prediction Log'!$E692, "PUSH", "N")))</f>
        <v/>
      </c>
      <c r="T692" s="53" t="str">
        <f>IF(ISBLANK('Prediction Log'!$N692),"",IF('Prediction Log'!$M692='Prediction Log'!$H692, "Y", "N"))</f>
        <v/>
      </c>
      <c r="U692" s="53" t="str">
        <f>Table3[[#This Row],[Home Team Covered Market]]</f>
        <v/>
      </c>
      <c r="V692" s="53" t="str">
        <f>IF(ISBLANK('Prediction Log'!$N692), "",IF(AND('Prediction Log'!$T692="Y", 'Prediction Log'!$U692="Y"), "Y", "N"))</f>
        <v/>
      </c>
      <c r="W692" s="54" t="str">
        <f>IF(ISBLANK('Prediction Log'!$N692),"",IF('Prediction Log'!$M692='Prediction Log'!$I692, "Y", "N"))</f>
        <v/>
      </c>
      <c r="X692" s="54" t="str">
        <f>IF(ISBLANK('Prediction Log'!$N692), "", IF(Table3[[#This Row],[Home Team Covered Market]]=Games!H692, "Y", "N"))</f>
        <v/>
      </c>
      <c r="Y692" s="55" t="str">
        <f>IF(ISBLANK('Prediction Log'!$N692), "",IF('Prediction Log'!$J692='Prediction Log'!$M692, "Y", "N"))</f>
        <v/>
      </c>
      <c r="Z692" s="54" t="str">
        <f>IF(ISBLANK('Prediction Log'!$N692), "",IF('Prediction Log'!$I692&lt;&gt;'Prediction Log'!$M692, "N",IF(AND('Prediction Log'!$E692&gt;0, 'Prediction Log'!$P692&gt;'Prediction Log'!$E692, 'Prediction Log'!$I692='Prediction Log'!$C692), "Y", IF(AND('Prediction Log'!$E692&lt;0, 'Prediction Log'!$P692&lt;'Prediction Log'!$E692,'Prediction Log'!$I692='Prediction Log'!$B692 ), "Y", IF('Prediction Log'!$P692='Prediction Log'!$E692, "PUSH", "N")))))</f>
        <v/>
      </c>
      <c r="AA692" s="54" t="str">
        <f>IF(ISBLANK('Prediction Log'!$N692), "",IF(AND('Prediction Log'!$W692="Y", 'Prediction Log'!$X692="Y"), "Y", "N"))</f>
        <v/>
      </c>
      <c r="AB692" s="53" t="str">
        <f>IF(ISBLANK('Prediction Log'!$N692), "",IF('Prediction Log'!$D692&gt;0, 'Prediction Log'!$P692-'Prediction Log'!$D692, IF('Prediction Log'!$D692&lt;0, -'Prediction Log'!$P692+'Prediction Log'!$D692, "NA")))</f>
        <v/>
      </c>
      <c r="AC692" s="53" t="str">
        <f>IF(ISBLANK('Prediction Log'!$N692), "",ABS('Prediction Log'!$AB692))</f>
        <v/>
      </c>
      <c r="AD692" s="54" t="str">
        <f>IF(ISBLANK('Prediction Log'!$N692), "",IF('Prediction Log'!$E692&gt;0, 'Prediction Log'!$P692-'Prediction Log'!$E692, IF('Prediction Log'!$E692&lt;0, -'Prediction Log'!$P692+'Prediction Log'!$E692, "NA")))</f>
        <v/>
      </c>
      <c r="AE692" s="54" t="str">
        <f>IF(ISBLANK('Prediction Log'!$N692), "",ABS('Prediction Log'!$AD692))</f>
        <v/>
      </c>
    </row>
    <row r="693" spans="1:31" x14ac:dyDescent="0.45">
      <c r="A693" s="56" t="str">
        <f>IF(ISBLANK(Games!$B693), "",Games!A693)</f>
        <v/>
      </c>
      <c r="B693" s="56" t="str">
        <f>IF(ISBLANK(Games!$B693), "",Games!B693)</f>
        <v/>
      </c>
      <c r="C693" s="56" t="str">
        <f>IF(ISBLANK(Games!$B693), "",Games!C693)</f>
        <v/>
      </c>
      <c r="D693" s="57" t="str">
        <f>IF(ISBLANK(Games!$B693), "",Games!D693)</f>
        <v/>
      </c>
      <c r="E693" s="57" t="str">
        <f>IF(ISBLANK(Games!$B693), "",Games!E693)</f>
        <v/>
      </c>
      <c r="F693" s="45">
        <f>'Calc - Win Probability'!N693</f>
        <v>0</v>
      </c>
      <c r="G693" s="23" t="str">
        <f>Games!H693</f>
        <v/>
      </c>
      <c r="H693" s="46" t="str">
        <f>IF(ISBLANK(Games!B693), "", IF('Prediction Log'!$D693&lt;0, 'Prediction Log'!$B693, 'Prediction Log'!$C693))</f>
        <v/>
      </c>
      <c r="I693" s="47" t="str">
        <f>IF(ISBLANK(Games!$B693), "",Games!F693)</f>
        <v/>
      </c>
      <c r="J693" s="47" t="str">
        <f>IF('Prediction Log'!$F693&gt;0.5, 'Prediction Log'!$B693, IF('Prediction Log'!$F693&lt;0.5, 'Prediction Log'!$C693, "PICK"))</f>
        <v/>
      </c>
      <c r="K693" s="48" t="str">
        <f>IF(ISBLANK(Games!B693), "",IF('Prediction Log'!$J693='Prediction Log'!$B693, 'Prediction Log'!$F693, 1-'Prediction Log'!$F693))</f>
        <v/>
      </c>
      <c r="L693" s="49" t="str">
        <f>IF(ISBLANK(Games!$B693), "",Games!I693)</f>
        <v/>
      </c>
      <c r="M693" s="60" t="str">
        <f>IF(ISBLANK(Table3[[#This Row],[Home Final]]), "",IF(Table3[[#This Row],[Home Final]]&gt;Table3[[#This Row],[Away Final]],Table3[[#This Row],[Home]],Table3[[#This Row],[Away]]))</f>
        <v/>
      </c>
      <c r="N693" s="50"/>
      <c r="O693" s="50"/>
      <c r="P693" s="21" t="str">
        <f>IF(ISBLANK('Prediction Log'!$N693), "",'Prediction Log'!$O693-'Prediction Log'!$N693)</f>
        <v/>
      </c>
      <c r="Q693" s="51" t="str">
        <f>IF(ISBLANK('Prediction Log'!$N693), "",IF('Prediction Log'!$M693&lt;&gt;'Prediction Log'!$H693, "Y", IF(AND('Prediction Log'!$M693='Prediction Log'!$H693, ABS((-1*'Prediction Log'!$P693))&gt;ABS('Prediction Log'!$D693)), "Y", IF('Prediction Log'!$D693='Prediction Log'!$P693, "PUSH", "N"))))</f>
        <v/>
      </c>
      <c r="R693" s="52" t="str">
        <f>IF(ISBLANK('Prediction Log'!$N693), "",IF('Prediction Log'!$P693&lt;'Prediction Log'!$D693, "Y", IF('Prediction Log'!$P693='Prediction Log'!$D693, "PUSH", "N")))</f>
        <v/>
      </c>
      <c r="S693" s="52" t="str">
        <f>IF(ISBLANK('Prediction Log'!$N693), "",IF('Prediction Log'!$P693&lt;'Prediction Log'!$E693, "Y", IF('Prediction Log'!$P693='Prediction Log'!$E693, "PUSH", "N")))</f>
        <v/>
      </c>
      <c r="T693" s="53" t="str">
        <f>IF(ISBLANK('Prediction Log'!$N693),"",IF('Prediction Log'!$M693='Prediction Log'!$H693, "Y", "N"))</f>
        <v/>
      </c>
      <c r="U693" s="53" t="str">
        <f>Table3[[#This Row],[Home Team Covered Market]]</f>
        <v/>
      </c>
      <c r="V693" s="53" t="str">
        <f>IF(ISBLANK('Prediction Log'!$N693), "",IF(AND('Prediction Log'!$T693="Y", 'Prediction Log'!$U693="Y"), "Y", "N"))</f>
        <v/>
      </c>
      <c r="W693" s="54" t="str">
        <f>IF(ISBLANK('Prediction Log'!$N693),"",IF('Prediction Log'!$M693='Prediction Log'!$I693, "Y", "N"))</f>
        <v/>
      </c>
      <c r="X693" s="54" t="str">
        <f>IF(ISBLANK('Prediction Log'!$N693), "", IF(Table3[[#This Row],[Home Team Covered Market]]=Games!H693, "Y", "N"))</f>
        <v/>
      </c>
      <c r="Y693" s="55" t="str">
        <f>IF(ISBLANK('Prediction Log'!$N693), "",IF('Prediction Log'!$J693='Prediction Log'!$M693, "Y", "N"))</f>
        <v/>
      </c>
      <c r="Z693" s="54" t="str">
        <f>IF(ISBLANK('Prediction Log'!$N693), "",IF('Prediction Log'!$I693&lt;&gt;'Prediction Log'!$M693, "N",IF(AND('Prediction Log'!$E693&gt;0, 'Prediction Log'!$P693&gt;'Prediction Log'!$E693, 'Prediction Log'!$I693='Prediction Log'!$C693), "Y", IF(AND('Prediction Log'!$E693&lt;0, 'Prediction Log'!$P693&lt;'Prediction Log'!$E693,'Prediction Log'!$I693='Prediction Log'!$B693 ), "Y", IF('Prediction Log'!$P693='Prediction Log'!$E693, "PUSH", "N")))))</f>
        <v/>
      </c>
      <c r="AA693" s="54" t="str">
        <f>IF(ISBLANK('Prediction Log'!$N693), "",IF(AND('Prediction Log'!$W693="Y", 'Prediction Log'!$X693="Y"), "Y", "N"))</f>
        <v/>
      </c>
      <c r="AB693" s="53" t="str">
        <f>IF(ISBLANK('Prediction Log'!$N693), "",IF('Prediction Log'!$D693&gt;0, 'Prediction Log'!$P693-'Prediction Log'!$D693, IF('Prediction Log'!$D693&lt;0, -'Prediction Log'!$P693+'Prediction Log'!$D693, "NA")))</f>
        <v/>
      </c>
      <c r="AC693" s="53" t="str">
        <f>IF(ISBLANK('Prediction Log'!$N693), "",ABS('Prediction Log'!$AB693))</f>
        <v/>
      </c>
      <c r="AD693" s="54" t="str">
        <f>IF(ISBLANK('Prediction Log'!$N693), "",IF('Prediction Log'!$E693&gt;0, 'Prediction Log'!$P693-'Prediction Log'!$E693, IF('Prediction Log'!$E693&lt;0, -'Prediction Log'!$P693+'Prediction Log'!$E693, "NA")))</f>
        <v/>
      </c>
      <c r="AE693" s="54" t="str">
        <f>IF(ISBLANK('Prediction Log'!$N693), "",ABS('Prediction Log'!$AD693))</f>
        <v/>
      </c>
    </row>
    <row r="694" spans="1:31" x14ac:dyDescent="0.45">
      <c r="A694" s="43" t="str">
        <f>IF(ISBLANK(Games!$B694), "",Games!A694)</f>
        <v/>
      </c>
      <c r="B694" s="43" t="str">
        <f>IF(ISBLANK(Games!$B694), "",Games!B694)</f>
        <v/>
      </c>
      <c r="C694" s="43" t="str">
        <f>IF(ISBLANK(Games!$B694), "",Games!C694)</f>
        <v/>
      </c>
      <c r="D694" s="44" t="str">
        <f>IF(ISBLANK(Games!$B694), "",Games!D694)</f>
        <v/>
      </c>
      <c r="E694" s="44" t="str">
        <f>IF(ISBLANK(Games!$B694), "",Games!E694)</f>
        <v/>
      </c>
      <c r="F694" s="45">
        <f>'Calc - Win Probability'!N694</f>
        <v>0</v>
      </c>
      <c r="G694" s="23" t="str">
        <f>Games!H694</f>
        <v/>
      </c>
      <c r="H694" s="46" t="str">
        <f>IF(ISBLANK(Games!B694), "", IF('Prediction Log'!$D694&lt;0, 'Prediction Log'!$B694, 'Prediction Log'!$C694))</f>
        <v/>
      </c>
      <c r="I694" s="47" t="str">
        <f>IF(ISBLANK(Games!$B694), "",Games!F694)</f>
        <v/>
      </c>
      <c r="J694" s="47" t="str">
        <f>IF('Prediction Log'!$F694&gt;0.5, 'Prediction Log'!$B694, IF('Prediction Log'!$F694&lt;0.5, 'Prediction Log'!$C694, "PICK"))</f>
        <v/>
      </c>
      <c r="K694" s="48" t="str">
        <f>IF(ISBLANK(Games!B694), "",IF('Prediction Log'!$J694='Prediction Log'!$B694, 'Prediction Log'!$F694, 1-'Prediction Log'!$F694))</f>
        <v/>
      </c>
      <c r="L694" s="49" t="str">
        <f>IF(ISBLANK(Games!$B694), "",Games!I694)</f>
        <v/>
      </c>
      <c r="M694" s="60" t="str">
        <f>IF(ISBLANK(Table3[[#This Row],[Home Final]]), "",IF(Table3[[#This Row],[Home Final]]&gt;Table3[[#This Row],[Away Final]],Table3[[#This Row],[Home]],Table3[[#This Row],[Away]]))</f>
        <v/>
      </c>
      <c r="N694" s="50"/>
      <c r="O694" s="50"/>
      <c r="P694" s="21" t="str">
        <f>IF(ISBLANK('Prediction Log'!$N694), "",'Prediction Log'!$O694-'Prediction Log'!$N694)</f>
        <v/>
      </c>
      <c r="Q694" s="51" t="str">
        <f>IF(ISBLANK('Prediction Log'!$N694), "",IF('Prediction Log'!$M694&lt;&gt;'Prediction Log'!$H694, "Y", IF(AND('Prediction Log'!$M694='Prediction Log'!$H694, ABS((-1*'Prediction Log'!$P694))&gt;ABS('Prediction Log'!$D694)), "Y", IF('Prediction Log'!$D694='Prediction Log'!$P694, "PUSH", "N"))))</f>
        <v/>
      </c>
      <c r="R694" s="52" t="str">
        <f>IF(ISBLANK('Prediction Log'!$N694), "",IF('Prediction Log'!$P694&lt;'Prediction Log'!$D694, "Y", IF('Prediction Log'!$P694='Prediction Log'!$D694, "PUSH", "N")))</f>
        <v/>
      </c>
      <c r="S694" s="52" t="str">
        <f>IF(ISBLANK('Prediction Log'!$N694), "",IF('Prediction Log'!$P694&lt;'Prediction Log'!$E694, "Y", IF('Prediction Log'!$P694='Prediction Log'!$E694, "PUSH", "N")))</f>
        <v/>
      </c>
      <c r="T694" s="53" t="str">
        <f>IF(ISBLANK('Prediction Log'!$N694),"",IF('Prediction Log'!$M694='Prediction Log'!$H694, "Y", "N"))</f>
        <v/>
      </c>
      <c r="U694" s="53" t="str">
        <f>Table3[[#This Row],[Home Team Covered Market]]</f>
        <v/>
      </c>
      <c r="V694" s="53" t="str">
        <f>IF(ISBLANK('Prediction Log'!$N694), "",IF(AND('Prediction Log'!$T694="Y", 'Prediction Log'!$U694="Y"), "Y", "N"))</f>
        <v/>
      </c>
      <c r="W694" s="54" t="str">
        <f>IF(ISBLANK('Prediction Log'!$N694),"",IF('Prediction Log'!$M694='Prediction Log'!$I694, "Y", "N"))</f>
        <v/>
      </c>
      <c r="X694" s="54" t="str">
        <f>IF(ISBLANK('Prediction Log'!$N694), "", IF(Table3[[#This Row],[Home Team Covered Market]]=Games!H694, "Y", "N"))</f>
        <v/>
      </c>
      <c r="Y694" s="55" t="str">
        <f>IF(ISBLANK('Prediction Log'!$N694), "",IF('Prediction Log'!$J694='Prediction Log'!$M694, "Y", "N"))</f>
        <v/>
      </c>
      <c r="Z694" s="54" t="str">
        <f>IF(ISBLANK('Prediction Log'!$N694), "",IF('Prediction Log'!$I694&lt;&gt;'Prediction Log'!$M694, "N",IF(AND('Prediction Log'!$E694&gt;0, 'Prediction Log'!$P694&gt;'Prediction Log'!$E694, 'Prediction Log'!$I694='Prediction Log'!$C694), "Y", IF(AND('Prediction Log'!$E694&lt;0, 'Prediction Log'!$P694&lt;'Prediction Log'!$E694,'Prediction Log'!$I694='Prediction Log'!$B694 ), "Y", IF('Prediction Log'!$P694='Prediction Log'!$E694, "PUSH", "N")))))</f>
        <v/>
      </c>
      <c r="AA694" s="54" t="str">
        <f>IF(ISBLANK('Prediction Log'!$N694), "",IF(AND('Prediction Log'!$W694="Y", 'Prediction Log'!$X694="Y"), "Y", "N"))</f>
        <v/>
      </c>
      <c r="AB694" s="53" t="str">
        <f>IF(ISBLANK('Prediction Log'!$N694), "",IF('Prediction Log'!$D694&gt;0, 'Prediction Log'!$P694-'Prediction Log'!$D694, IF('Prediction Log'!$D694&lt;0, -'Prediction Log'!$P694+'Prediction Log'!$D694, "NA")))</f>
        <v/>
      </c>
      <c r="AC694" s="53" t="str">
        <f>IF(ISBLANK('Prediction Log'!$N694), "",ABS('Prediction Log'!$AB694))</f>
        <v/>
      </c>
      <c r="AD694" s="54" t="str">
        <f>IF(ISBLANK('Prediction Log'!$N694), "",IF('Prediction Log'!$E694&gt;0, 'Prediction Log'!$P694-'Prediction Log'!$E694, IF('Prediction Log'!$E694&lt;0, -'Prediction Log'!$P694+'Prediction Log'!$E694, "NA")))</f>
        <v/>
      </c>
      <c r="AE694" s="54" t="str">
        <f>IF(ISBLANK('Prediction Log'!$N694), "",ABS('Prediction Log'!$AD694))</f>
        <v/>
      </c>
    </row>
    <row r="695" spans="1:31" x14ac:dyDescent="0.45">
      <c r="A695" s="56" t="str">
        <f>IF(ISBLANK(Games!$B695), "",Games!A695)</f>
        <v/>
      </c>
      <c r="B695" s="56" t="str">
        <f>IF(ISBLANK(Games!$B695), "",Games!B695)</f>
        <v/>
      </c>
      <c r="C695" s="56" t="str">
        <f>IF(ISBLANK(Games!$B695), "",Games!C695)</f>
        <v/>
      </c>
      <c r="D695" s="57" t="str">
        <f>IF(ISBLANK(Games!$B695), "",Games!D695)</f>
        <v/>
      </c>
      <c r="E695" s="57" t="str">
        <f>IF(ISBLANK(Games!$B695), "",Games!E695)</f>
        <v/>
      </c>
      <c r="F695" s="45">
        <f>'Calc - Win Probability'!N695</f>
        <v>0</v>
      </c>
      <c r="G695" s="23" t="str">
        <f>Games!H695</f>
        <v/>
      </c>
      <c r="H695" s="46" t="str">
        <f>IF(ISBLANK(Games!B695), "", IF('Prediction Log'!$D695&lt;0, 'Prediction Log'!$B695, 'Prediction Log'!$C695))</f>
        <v/>
      </c>
      <c r="I695" s="47" t="str">
        <f>IF(ISBLANK(Games!$B695), "",Games!F695)</f>
        <v/>
      </c>
      <c r="J695" s="47" t="str">
        <f>IF('Prediction Log'!$F695&gt;0.5, 'Prediction Log'!$B695, IF('Prediction Log'!$F695&lt;0.5, 'Prediction Log'!$C695, "PICK"))</f>
        <v/>
      </c>
      <c r="K695" s="48" t="str">
        <f>IF(ISBLANK(Games!B695), "",IF('Prediction Log'!$J695='Prediction Log'!$B695, 'Prediction Log'!$F695, 1-'Prediction Log'!$F695))</f>
        <v/>
      </c>
      <c r="L695" s="49" t="str">
        <f>IF(ISBLANK(Games!$B695), "",Games!I695)</f>
        <v/>
      </c>
      <c r="M695" s="60" t="str">
        <f>IF(ISBLANK(Table3[[#This Row],[Home Final]]), "",IF(Table3[[#This Row],[Home Final]]&gt;Table3[[#This Row],[Away Final]],Table3[[#This Row],[Home]],Table3[[#This Row],[Away]]))</f>
        <v/>
      </c>
      <c r="N695" s="50"/>
      <c r="O695" s="50"/>
      <c r="P695" s="21" t="str">
        <f>IF(ISBLANK('Prediction Log'!$N695), "",'Prediction Log'!$O695-'Prediction Log'!$N695)</f>
        <v/>
      </c>
      <c r="Q695" s="51" t="str">
        <f>IF(ISBLANK('Prediction Log'!$N695), "",IF('Prediction Log'!$M695&lt;&gt;'Prediction Log'!$H695, "Y", IF(AND('Prediction Log'!$M695='Prediction Log'!$H695, ABS((-1*'Prediction Log'!$P695))&gt;ABS('Prediction Log'!$D695)), "Y", IF('Prediction Log'!$D695='Prediction Log'!$P695, "PUSH", "N"))))</f>
        <v/>
      </c>
      <c r="R695" s="52" t="str">
        <f>IF(ISBLANK('Prediction Log'!$N695), "",IF('Prediction Log'!$P695&lt;'Prediction Log'!$D695, "Y", IF('Prediction Log'!$P695='Prediction Log'!$D695, "PUSH", "N")))</f>
        <v/>
      </c>
      <c r="S695" s="52" t="str">
        <f>IF(ISBLANK('Prediction Log'!$N695), "",IF('Prediction Log'!$P695&lt;'Prediction Log'!$E695, "Y", IF('Prediction Log'!$P695='Prediction Log'!$E695, "PUSH", "N")))</f>
        <v/>
      </c>
      <c r="T695" s="53" t="str">
        <f>IF(ISBLANK('Prediction Log'!$N695),"",IF('Prediction Log'!$M695='Prediction Log'!$H695, "Y", "N"))</f>
        <v/>
      </c>
      <c r="U695" s="53" t="str">
        <f>Table3[[#This Row],[Home Team Covered Market]]</f>
        <v/>
      </c>
      <c r="V695" s="53" t="str">
        <f>IF(ISBLANK('Prediction Log'!$N695), "",IF(AND('Prediction Log'!$T695="Y", 'Prediction Log'!$U695="Y"), "Y", "N"))</f>
        <v/>
      </c>
      <c r="W695" s="54" t="str">
        <f>IF(ISBLANK('Prediction Log'!$N695),"",IF('Prediction Log'!$M695='Prediction Log'!$I695, "Y", "N"))</f>
        <v/>
      </c>
      <c r="X695" s="54" t="str">
        <f>IF(ISBLANK('Prediction Log'!$N695), "", IF(Table3[[#This Row],[Home Team Covered Market]]=Games!H695, "Y", "N"))</f>
        <v/>
      </c>
      <c r="Y695" s="55" t="str">
        <f>IF(ISBLANK('Prediction Log'!$N695), "",IF('Prediction Log'!$J695='Prediction Log'!$M695, "Y", "N"))</f>
        <v/>
      </c>
      <c r="Z695" s="54" t="str">
        <f>IF(ISBLANK('Prediction Log'!$N695), "",IF('Prediction Log'!$I695&lt;&gt;'Prediction Log'!$M695, "N",IF(AND('Prediction Log'!$E695&gt;0, 'Prediction Log'!$P695&gt;'Prediction Log'!$E695, 'Prediction Log'!$I695='Prediction Log'!$C695), "Y", IF(AND('Prediction Log'!$E695&lt;0, 'Prediction Log'!$P695&lt;'Prediction Log'!$E695,'Prediction Log'!$I695='Prediction Log'!$B695 ), "Y", IF('Prediction Log'!$P695='Prediction Log'!$E695, "PUSH", "N")))))</f>
        <v/>
      </c>
      <c r="AA695" s="54" t="str">
        <f>IF(ISBLANK('Prediction Log'!$N695), "",IF(AND('Prediction Log'!$W695="Y", 'Prediction Log'!$X695="Y"), "Y", "N"))</f>
        <v/>
      </c>
      <c r="AB695" s="53" t="str">
        <f>IF(ISBLANK('Prediction Log'!$N695), "",IF('Prediction Log'!$D695&gt;0, 'Prediction Log'!$P695-'Prediction Log'!$D695, IF('Prediction Log'!$D695&lt;0, -'Prediction Log'!$P695+'Prediction Log'!$D695, "NA")))</f>
        <v/>
      </c>
      <c r="AC695" s="53" t="str">
        <f>IF(ISBLANK('Prediction Log'!$N695), "",ABS('Prediction Log'!$AB695))</f>
        <v/>
      </c>
      <c r="AD695" s="54" t="str">
        <f>IF(ISBLANK('Prediction Log'!$N695), "",IF('Prediction Log'!$E695&gt;0, 'Prediction Log'!$P695-'Prediction Log'!$E695, IF('Prediction Log'!$E695&lt;0, -'Prediction Log'!$P695+'Prediction Log'!$E695, "NA")))</f>
        <v/>
      </c>
      <c r="AE695" s="54" t="str">
        <f>IF(ISBLANK('Prediction Log'!$N695), "",ABS('Prediction Log'!$AD695))</f>
        <v/>
      </c>
    </row>
    <row r="696" spans="1:31" x14ac:dyDescent="0.45">
      <c r="A696" s="43" t="str">
        <f>IF(ISBLANK(Games!$B696), "",Games!A696)</f>
        <v/>
      </c>
      <c r="B696" s="43" t="str">
        <f>IF(ISBLANK(Games!$B696), "",Games!B696)</f>
        <v/>
      </c>
      <c r="C696" s="43" t="str">
        <f>IF(ISBLANK(Games!$B696), "",Games!C696)</f>
        <v/>
      </c>
      <c r="D696" s="44" t="str">
        <f>IF(ISBLANK(Games!$B696), "",Games!D696)</f>
        <v/>
      </c>
      <c r="E696" s="44" t="str">
        <f>IF(ISBLANK(Games!$B696), "",Games!E696)</f>
        <v/>
      </c>
      <c r="F696" s="45">
        <f>'Calc - Win Probability'!N696</f>
        <v>0</v>
      </c>
      <c r="G696" s="23" t="str">
        <f>Games!H696</f>
        <v/>
      </c>
      <c r="H696" s="46" t="str">
        <f>IF(ISBLANK(Games!B696), "", IF('Prediction Log'!$D696&lt;0, 'Prediction Log'!$B696, 'Prediction Log'!$C696))</f>
        <v/>
      </c>
      <c r="I696" s="47" t="str">
        <f>IF(ISBLANK(Games!$B696), "",Games!F696)</f>
        <v/>
      </c>
      <c r="J696" s="47" t="str">
        <f>IF('Prediction Log'!$F696&gt;0.5, 'Prediction Log'!$B696, IF('Prediction Log'!$F696&lt;0.5, 'Prediction Log'!$C696, "PICK"))</f>
        <v/>
      </c>
      <c r="K696" s="48" t="str">
        <f>IF(ISBLANK(Games!B696), "",IF('Prediction Log'!$J696='Prediction Log'!$B696, 'Prediction Log'!$F696, 1-'Prediction Log'!$F696))</f>
        <v/>
      </c>
      <c r="L696" s="49" t="str">
        <f>IF(ISBLANK(Games!$B696), "",Games!I696)</f>
        <v/>
      </c>
      <c r="M696" s="60" t="str">
        <f>IF(ISBLANK(Table3[[#This Row],[Home Final]]), "",IF(Table3[[#This Row],[Home Final]]&gt;Table3[[#This Row],[Away Final]],Table3[[#This Row],[Home]],Table3[[#This Row],[Away]]))</f>
        <v/>
      </c>
      <c r="N696" s="50"/>
      <c r="O696" s="50"/>
      <c r="P696" s="21" t="str">
        <f>IF(ISBLANK('Prediction Log'!$N696), "",'Prediction Log'!$O696-'Prediction Log'!$N696)</f>
        <v/>
      </c>
      <c r="Q696" s="51" t="str">
        <f>IF(ISBLANK('Prediction Log'!$N696), "",IF('Prediction Log'!$M696&lt;&gt;'Prediction Log'!$H696, "Y", IF(AND('Prediction Log'!$M696='Prediction Log'!$H696, ABS((-1*'Prediction Log'!$P696))&gt;ABS('Prediction Log'!$D696)), "Y", IF('Prediction Log'!$D696='Prediction Log'!$P696, "PUSH", "N"))))</f>
        <v/>
      </c>
      <c r="R696" s="52" t="str">
        <f>IF(ISBLANK('Prediction Log'!$N696), "",IF('Prediction Log'!$P696&lt;'Prediction Log'!$D696, "Y", IF('Prediction Log'!$P696='Prediction Log'!$D696, "PUSH", "N")))</f>
        <v/>
      </c>
      <c r="S696" s="52" t="str">
        <f>IF(ISBLANK('Prediction Log'!$N696), "",IF('Prediction Log'!$P696&lt;'Prediction Log'!$E696, "Y", IF('Prediction Log'!$P696='Prediction Log'!$E696, "PUSH", "N")))</f>
        <v/>
      </c>
      <c r="T696" s="53" t="str">
        <f>IF(ISBLANK('Prediction Log'!$N696),"",IF('Prediction Log'!$M696='Prediction Log'!$H696, "Y", "N"))</f>
        <v/>
      </c>
      <c r="U696" s="53" t="str">
        <f>Table3[[#This Row],[Home Team Covered Market]]</f>
        <v/>
      </c>
      <c r="V696" s="53" t="str">
        <f>IF(ISBLANK('Prediction Log'!$N696), "",IF(AND('Prediction Log'!$T696="Y", 'Prediction Log'!$U696="Y"), "Y", "N"))</f>
        <v/>
      </c>
      <c r="W696" s="54" t="str">
        <f>IF(ISBLANK('Prediction Log'!$N696),"",IF('Prediction Log'!$M696='Prediction Log'!$I696, "Y", "N"))</f>
        <v/>
      </c>
      <c r="X696" s="54" t="str">
        <f>IF(ISBLANK('Prediction Log'!$N696), "", IF(Table3[[#This Row],[Home Team Covered Market]]=Games!H696, "Y", "N"))</f>
        <v/>
      </c>
      <c r="Y696" s="55" t="str">
        <f>IF(ISBLANK('Prediction Log'!$N696), "",IF('Prediction Log'!$J696='Prediction Log'!$M696, "Y", "N"))</f>
        <v/>
      </c>
      <c r="Z696" s="54" t="str">
        <f>IF(ISBLANK('Prediction Log'!$N696), "",IF('Prediction Log'!$I696&lt;&gt;'Prediction Log'!$M696, "N",IF(AND('Prediction Log'!$E696&gt;0, 'Prediction Log'!$P696&gt;'Prediction Log'!$E696, 'Prediction Log'!$I696='Prediction Log'!$C696), "Y", IF(AND('Prediction Log'!$E696&lt;0, 'Prediction Log'!$P696&lt;'Prediction Log'!$E696,'Prediction Log'!$I696='Prediction Log'!$B696 ), "Y", IF('Prediction Log'!$P696='Prediction Log'!$E696, "PUSH", "N")))))</f>
        <v/>
      </c>
      <c r="AA696" s="54" t="str">
        <f>IF(ISBLANK('Prediction Log'!$N696), "",IF(AND('Prediction Log'!$W696="Y", 'Prediction Log'!$X696="Y"), "Y", "N"))</f>
        <v/>
      </c>
      <c r="AB696" s="53" t="str">
        <f>IF(ISBLANK('Prediction Log'!$N696), "",IF('Prediction Log'!$D696&gt;0, 'Prediction Log'!$P696-'Prediction Log'!$D696, IF('Prediction Log'!$D696&lt;0, -'Prediction Log'!$P696+'Prediction Log'!$D696, "NA")))</f>
        <v/>
      </c>
      <c r="AC696" s="53" t="str">
        <f>IF(ISBLANK('Prediction Log'!$N696), "",ABS('Prediction Log'!$AB696))</f>
        <v/>
      </c>
      <c r="AD696" s="54" t="str">
        <f>IF(ISBLANK('Prediction Log'!$N696), "",IF('Prediction Log'!$E696&gt;0, 'Prediction Log'!$P696-'Prediction Log'!$E696, IF('Prediction Log'!$E696&lt;0, -'Prediction Log'!$P696+'Prediction Log'!$E696, "NA")))</f>
        <v/>
      </c>
      <c r="AE696" s="54" t="str">
        <f>IF(ISBLANK('Prediction Log'!$N696), "",ABS('Prediction Log'!$AD696))</f>
        <v/>
      </c>
    </row>
    <row r="697" spans="1:31" x14ac:dyDescent="0.45">
      <c r="A697" s="56" t="str">
        <f>IF(ISBLANK(Games!$B697), "",Games!A697)</f>
        <v/>
      </c>
      <c r="B697" s="56" t="str">
        <f>IF(ISBLANK(Games!$B697), "",Games!B697)</f>
        <v/>
      </c>
      <c r="C697" s="56" t="str">
        <f>IF(ISBLANK(Games!$B697), "",Games!C697)</f>
        <v/>
      </c>
      <c r="D697" s="57" t="str">
        <f>IF(ISBLANK(Games!$B697), "",Games!D697)</f>
        <v/>
      </c>
      <c r="E697" s="57" t="str">
        <f>IF(ISBLANK(Games!$B697), "",Games!E697)</f>
        <v/>
      </c>
      <c r="F697" s="45">
        <f>'Calc - Win Probability'!N697</f>
        <v>0</v>
      </c>
      <c r="G697" s="23" t="str">
        <f>Games!H697</f>
        <v/>
      </c>
      <c r="H697" s="46" t="str">
        <f>IF(ISBLANK(Games!B697), "", IF('Prediction Log'!$D697&lt;0, 'Prediction Log'!$B697, 'Prediction Log'!$C697))</f>
        <v/>
      </c>
      <c r="I697" s="47" t="str">
        <f>IF(ISBLANK(Games!$B697), "",Games!F697)</f>
        <v/>
      </c>
      <c r="J697" s="47" t="str">
        <f>IF('Prediction Log'!$F697&gt;0.5, 'Prediction Log'!$B697, IF('Prediction Log'!$F697&lt;0.5, 'Prediction Log'!$C697, "PICK"))</f>
        <v/>
      </c>
      <c r="K697" s="48" t="str">
        <f>IF(ISBLANK(Games!B697), "",IF('Prediction Log'!$J697='Prediction Log'!$B697, 'Prediction Log'!$F697, 1-'Prediction Log'!$F697))</f>
        <v/>
      </c>
      <c r="L697" s="49" t="str">
        <f>IF(ISBLANK(Games!$B697), "",Games!I697)</f>
        <v/>
      </c>
      <c r="M697" s="60" t="str">
        <f>IF(ISBLANK(Table3[[#This Row],[Home Final]]), "",IF(Table3[[#This Row],[Home Final]]&gt;Table3[[#This Row],[Away Final]],Table3[[#This Row],[Home]],Table3[[#This Row],[Away]]))</f>
        <v/>
      </c>
      <c r="N697" s="50"/>
      <c r="O697" s="50"/>
      <c r="P697" s="21" t="str">
        <f>IF(ISBLANK('Prediction Log'!$N697), "",'Prediction Log'!$O697-'Prediction Log'!$N697)</f>
        <v/>
      </c>
      <c r="Q697" s="51" t="str">
        <f>IF(ISBLANK('Prediction Log'!$N697), "",IF('Prediction Log'!$M697&lt;&gt;'Prediction Log'!$H697, "Y", IF(AND('Prediction Log'!$M697='Prediction Log'!$H697, ABS((-1*'Prediction Log'!$P697))&gt;ABS('Prediction Log'!$D697)), "Y", IF('Prediction Log'!$D697='Prediction Log'!$P697, "PUSH", "N"))))</f>
        <v/>
      </c>
      <c r="R697" s="52" t="str">
        <f>IF(ISBLANK('Prediction Log'!$N697), "",IF('Prediction Log'!$P697&lt;'Prediction Log'!$D697, "Y", IF('Prediction Log'!$P697='Prediction Log'!$D697, "PUSH", "N")))</f>
        <v/>
      </c>
      <c r="S697" s="52" t="str">
        <f>IF(ISBLANK('Prediction Log'!$N697), "",IF('Prediction Log'!$P697&lt;'Prediction Log'!$E697, "Y", IF('Prediction Log'!$P697='Prediction Log'!$E697, "PUSH", "N")))</f>
        <v/>
      </c>
      <c r="T697" s="53" t="str">
        <f>IF(ISBLANK('Prediction Log'!$N697),"",IF('Prediction Log'!$M697='Prediction Log'!$H697, "Y", "N"))</f>
        <v/>
      </c>
      <c r="U697" s="53" t="str">
        <f>Table3[[#This Row],[Home Team Covered Market]]</f>
        <v/>
      </c>
      <c r="V697" s="53" t="str">
        <f>IF(ISBLANK('Prediction Log'!$N697), "",IF(AND('Prediction Log'!$T697="Y", 'Prediction Log'!$U697="Y"), "Y", "N"))</f>
        <v/>
      </c>
      <c r="W697" s="54" t="str">
        <f>IF(ISBLANK('Prediction Log'!$N697),"",IF('Prediction Log'!$M697='Prediction Log'!$I697, "Y", "N"))</f>
        <v/>
      </c>
      <c r="X697" s="54" t="str">
        <f>IF(ISBLANK('Prediction Log'!$N697), "", IF(Table3[[#This Row],[Home Team Covered Market]]=Games!H697, "Y", "N"))</f>
        <v/>
      </c>
      <c r="Y697" s="55" t="str">
        <f>IF(ISBLANK('Prediction Log'!$N697), "",IF('Prediction Log'!$J697='Prediction Log'!$M697, "Y", "N"))</f>
        <v/>
      </c>
      <c r="Z697" s="54" t="str">
        <f>IF(ISBLANK('Prediction Log'!$N697), "",IF('Prediction Log'!$I697&lt;&gt;'Prediction Log'!$M697, "N",IF(AND('Prediction Log'!$E697&gt;0, 'Prediction Log'!$P697&gt;'Prediction Log'!$E697, 'Prediction Log'!$I697='Prediction Log'!$C697), "Y", IF(AND('Prediction Log'!$E697&lt;0, 'Prediction Log'!$P697&lt;'Prediction Log'!$E697,'Prediction Log'!$I697='Prediction Log'!$B697 ), "Y", IF('Prediction Log'!$P697='Prediction Log'!$E697, "PUSH", "N")))))</f>
        <v/>
      </c>
      <c r="AA697" s="54" t="str">
        <f>IF(ISBLANK('Prediction Log'!$N697), "",IF(AND('Prediction Log'!$W697="Y", 'Prediction Log'!$X697="Y"), "Y", "N"))</f>
        <v/>
      </c>
      <c r="AB697" s="53" t="str">
        <f>IF(ISBLANK('Prediction Log'!$N697), "",IF('Prediction Log'!$D697&gt;0, 'Prediction Log'!$P697-'Prediction Log'!$D697, IF('Prediction Log'!$D697&lt;0, -'Prediction Log'!$P697+'Prediction Log'!$D697, "NA")))</f>
        <v/>
      </c>
      <c r="AC697" s="53" t="str">
        <f>IF(ISBLANK('Prediction Log'!$N697), "",ABS('Prediction Log'!$AB697))</f>
        <v/>
      </c>
      <c r="AD697" s="54" t="str">
        <f>IF(ISBLANK('Prediction Log'!$N697), "",IF('Prediction Log'!$E697&gt;0, 'Prediction Log'!$P697-'Prediction Log'!$E697, IF('Prediction Log'!$E697&lt;0, -'Prediction Log'!$P697+'Prediction Log'!$E697, "NA")))</f>
        <v/>
      </c>
      <c r="AE697" s="54" t="str">
        <f>IF(ISBLANK('Prediction Log'!$N697), "",ABS('Prediction Log'!$AD697))</f>
        <v/>
      </c>
    </row>
    <row r="698" spans="1:31" x14ac:dyDescent="0.45">
      <c r="A698" s="43" t="str">
        <f>IF(ISBLANK(Games!$B698), "",Games!A698)</f>
        <v/>
      </c>
      <c r="B698" s="43" t="str">
        <f>IF(ISBLANK(Games!$B698), "",Games!B698)</f>
        <v/>
      </c>
      <c r="C698" s="43" t="str">
        <f>IF(ISBLANK(Games!$B698), "",Games!C698)</f>
        <v/>
      </c>
      <c r="D698" s="44" t="str">
        <f>IF(ISBLANK(Games!$B698), "",Games!D698)</f>
        <v/>
      </c>
      <c r="E698" s="44" t="str">
        <f>IF(ISBLANK(Games!$B698), "",Games!E698)</f>
        <v/>
      </c>
      <c r="F698" s="45">
        <f>'Calc - Win Probability'!N698</f>
        <v>0</v>
      </c>
      <c r="G698" s="23" t="str">
        <f>Games!H698</f>
        <v/>
      </c>
      <c r="H698" s="46" t="str">
        <f>IF(ISBLANK(Games!B698), "", IF('Prediction Log'!$D698&lt;0, 'Prediction Log'!$B698, 'Prediction Log'!$C698))</f>
        <v/>
      </c>
      <c r="I698" s="47" t="str">
        <f>IF(ISBLANK(Games!$B698), "",Games!F698)</f>
        <v/>
      </c>
      <c r="J698" s="47" t="str">
        <f>IF('Prediction Log'!$F698&gt;0.5, 'Prediction Log'!$B698, IF('Prediction Log'!$F698&lt;0.5, 'Prediction Log'!$C698, "PICK"))</f>
        <v/>
      </c>
      <c r="K698" s="48" t="str">
        <f>IF(ISBLANK(Games!B698), "",IF('Prediction Log'!$J698='Prediction Log'!$B698, 'Prediction Log'!$F698, 1-'Prediction Log'!$F698))</f>
        <v/>
      </c>
      <c r="L698" s="49" t="str">
        <f>IF(ISBLANK(Games!$B698), "",Games!I698)</f>
        <v/>
      </c>
      <c r="M698" s="60" t="str">
        <f>IF(ISBLANK(Table3[[#This Row],[Home Final]]), "",IF(Table3[[#This Row],[Home Final]]&gt;Table3[[#This Row],[Away Final]],Table3[[#This Row],[Home]],Table3[[#This Row],[Away]]))</f>
        <v/>
      </c>
      <c r="N698" s="50"/>
      <c r="O698" s="50"/>
      <c r="P698" s="21" t="str">
        <f>IF(ISBLANK('Prediction Log'!$N698), "",'Prediction Log'!$O698-'Prediction Log'!$N698)</f>
        <v/>
      </c>
      <c r="Q698" s="51" t="str">
        <f>IF(ISBLANK('Prediction Log'!$N698), "",IF('Prediction Log'!$M698&lt;&gt;'Prediction Log'!$H698, "Y", IF(AND('Prediction Log'!$M698='Prediction Log'!$H698, ABS((-1*'Prediction Log'!$P698))&gt;ABS('Prediction Log'!$D698)), "Y", IF('Prediction Log'!$D698='Prediction Log'!$P698, "PUSH", "N"))))</f>
        <v/>
      </c>
      <c r="R698" s="52" t="str">
        <f>IF(ISBLANK('Prediction Log'!$N698), "",IF('Prediction Log'!$P698&lt;'Prediction Log'!$D698, "Y", IF('Prediction Log'!$P698='Prediction Log'!$D698, "PUSH", "N")))</f>
        <v/>
      </c>
      <c r="S698" s="52" t="str">
        <f>IF(ISBLANK('Prediction Log'!$N698), "",IF('Prediction Log'!$P698&lt;'Prediction Log'!$E698, "Y", IF('Prediction Log'!$P698='Prediction Log'!$E698, "PUSH", "N")))</f>
        <v/>
      </c>
      <c r="T698" s="53" t="str">
        <f>IF(ISBLANK('Prediction Log'!$N698),"",IF('Prediction Log'!$M698='Prediction Log'!$H698, "Y", "N"))</f>
        <v/>
      </c>
      <c r="U698" s="53" t="str">
        <f>Table3[[#This Row],[Home Team Covered Market]]</f>
        <v/>
      </c>
      <c r="V698" s="53" t="str">
        <f>IF(ISBLANK('Prediction Log'!$N698), "",IF(AND('Prediction Log'!$T698="Y", 'Prediction Log'!$U698="Y"), "Y", "N"))</f>
        <v/>
      </c>
      <c r="W698" s="54" t="str">
        <f>IF(ISBLANK('Prediction Log'!$N698),"",IF('Prediction Log'!$M698='Prediction Log'!$I698, "Y", "N"))</f>
        <v/>
      </c>
      <c r="X698" s="54" t="str">
        <f>IF(ISBLANK('Prediction Log'!$N698), "", IF(Table3[[#This Row],[Home Team Covered Market]]=Games!H698, "Y", "N"))</f>
        <v/>
      </c>
      <c r="Y698" s="55" t="str">
        <f>IF(ISBLANK('Prediction Log'!$N698), "",IF('Prediction Log'!$J698='Prediction Log'!$M698, "Y", "N"))</f>
        <v/>
      </c>
      <c r="Z698" s="54" t="str">
        <f>IF(ISBLANK('Prediction Log'!$N698), "",IF('Prediction Log'!$I698&lt;&gt;'Prediction Log'!$M698, "N",IF(AND('Prediction Log'!$E698&gt;0, 'Prediction Log'!$P698&gt;'Prediction Log'!$E698, 'Prediction Log'!$I698='Prediction Log'!$C698), "Y", IF(AND('Prediction Log'!$E698&lt;0, 'Prediction Log'!$P698&lt;'Prediction Log'!$E698,'Prediction Log'!$I698='Prediction Log'!$B698 ), "Y", IF('Prediction Log'!$P698='Prediction Log'!$E698, "PUSH", "N")))))</f>
        <v/>
      </c>
      <c r="AA698" s="54" t="str">
        <f>IF(ISBLANK('Prediction Log'!$N698), "",IF(AND('Prediction Log'!$W698="Y", 'Prediction Log'!$X698="Y"), "Y", "N"))</f>
        <v/>
      </c>
      <c r="AB698" s="53" t="str">
        <f>IF(ISBLANK('Prediction Log'!$N698), "",IF('Prediction Log'!$D698&gt;0, 'Prediction Log'!$P698-'Prediction Log'!$D698, IF('Prediction Log'!$D698&lt;0, -'Prediction Log'!$P698+'Prediction Log'!$D698, "NA")))</f>
        <v/>
      </c>
      <c r="AC698" s="53" t="str">
        <f>IF(ISBLANK('Prediction Log'!$N698), "",ABS('Prediction Log'!$AB698))</f>
        <v/>
      </c>
      <c r="AD698" s="54" t="str">
        <f>IF(ISBLANK('Prediction Log'!$N698), "",IF('Prediction Log'!$E698&gt;0, 'Prediction Log'!$P698-'Prediction Log'!$E698, IF('Prediction Log'!$E698&lt;0, -'Prediction Log'!$P698+'Prediction Log'!$E698, "NA")))</f>
        <v/>
      </c>
      <c r="AE698" s="54" t="str">
        <f>IF(ISBLANK('Prediction Log'!$N698), "",ABS('Prediction Log'!$AD698))</f>
        <v/>
      </c>
    </row>
    <row r="699" spans="1:31" x14ac:dyDescent="0.45">
      <c r="A699" s="56" t="str">
        <f>IF(ISBLANK(Games!$B699), "",Games!A699)</f>
        <v/>
      </c>
      <c r="B699" s="56" t="str">
        <f>IF(ISBLANK(Games!$B699), "",Games!B699)</f>
        <v/>
      </c>
      <c r="C699" s="56" t="str">
        <f>IF(ISBLANK(Games!$B699), "",Games!C699)</f>
        <v/>
      </c>
      <c r="D699" s="57" t="str">
        <f>IF(ISBLANK(Games!$B699), "",Games!D699)</f>
        <v/>
      </c>
      <c r="E699" s="57" t="str">
        <f>IF(ISBLANK(Games!$B699), "",Games!E699)</f>
        <v/>
      </c>
      <c r="F699" s="45">
        <f>'Calc - Win Probability'!N699</f>
        <v>0</v>
      </c>
      <c r="G699" s="23" t="str">
        <f>Games!H699</f>
        <v/>
      </c>
      <c r="H699" s="46" t="str">
        <f>IF(ISBLANK(Games!B699), "", IF('Prediction Log'!$D699&lt;0, 'Prediction Log'!$B699, 'Prediction Log'!$C699))</f>
        <v/>
      </c>
      <c r="I699" s="47" t="str">
        <f>IF(ISBLANK(Games!$B699), "",Games!F699)</f>
        <v/>
      </c>
      <c r="J699" s="47" t="str">
        <f>IF('Prediction Log'!$F699&gt;0.5, 'Prediction Log'!$B699, IF('Prediction Log'!$F699&lt;0.5, 'Prediction Log'!$C699, "PICK"))</f>
        <v/>
      </c>
      <c r="K699" s="48" t="str">
        <f>IF(ISBLANK(Games!B699), "",IF('Prediction Log'!$J699='Prediction Log'!$B699, 'Prediction Log'!$F699, 1-'Prediction Log'!$F699))</f>
        <v/>
      </c>
      <c r="L699" s="49" t="str">
        <f>IF(ISBLANK(Games!$B699), "",Games!I699)</f>
        <v/>
      </c>
      <c r="M699" s="60" t="str">
        <f>IF(ISBLANK(Table3[[#This Row],[Home Final]]), "",IF(Table3[[#This Row],[Home Final]]&gt;Table3[[#This Row],[Away Final]],Table3[[#This Row],[Home]],Table3[[#This Row],[Away]]))</f>
        <v/>
      </c>
      <c r="N699" s="50"/>
      <c r="O699" s="50"/>
      <c r="P699" s="21" t="str">
        <f>IF(ISBLANK('Prediction Log'!$N699), "",'Prediction Log'!$O699-'Prediction Log'!$N699)</f>
        <v/>
      </c>
      <c r="Q699" s="51" t="str">
        <f>IF(ISBLANK('Prediction Log'!$N699), "",IF('Prediction Log'!$M699&lt;&gt;'Prediction Log'!$H699, "Y", IF(AND('Prediction Log'!$M699='Prediction Log'!$H699, ABS((-1*'Prediction Log'!$P699))&gt;ABS('Prediction Log'!$D699)), "Y", IF('Prediction Log'!$D699='Prediction Log'!$P699, "PUSH", "N"))))</f>
        <v/>
      </c>
      <c r="R699" s="52" t="str">
        <f>IF(ISBLANK('Prediction Log'!$N699), "",IF('Prediction Log'!$P699&lt;'Prediction Log'!$D699, "Y", IF('Prediction Log'!$P699='Prediction Log'!$D699, "PUSH", "N")))</f>
        <v/>
      </c>
      <c r="S699" s="52" t="str">
        <f>IF(ISBLANK('Prediction Log'!$N699), "",IF('Prediction Log'!$P699&lt;'Prediction Log'!$E699, "Y", IF('Prediction Log'!$P699='Prediction Log'!$E699, "PUSH", "N")))</f>
        <v/>
      </c>
      <c r="T699" s="53" t="str">
        <f>IF(ISBLANK('Prediction Log'!$N699),"",IF('Prediction Log'!$M699='Prediction Log'!$H699, "Y", "N"))</f>
        <v/>
      </c>
      <c r="U699" s="53" t="str">
        <f>Table3[[#This Row],[Home Team Covered Market]]</f>
        <v/>
      </c>
      <c r="V699" s="53" t="str">
        <f>IF(ISBLANK('Prediction Log'!$N699), "",IF(AND('Prediction Log'!$T699="Y", 'Prediction Log'!$U699="Y"), "Y", "N"))</f>
        <v/>
      </c>
      <c r="W699" s="54" t="str">
        <f>IF(ISBLANK('Prediction Log'!$N699),"",IF('Prediction Log'!$M699='Prediction Log'!$I699, "Y", "N"))</f>
        <v/>
      </c>
      <c r="X699" s="54" t="str">
        <f>IF(ISBLANK('Prediction Log'!$N699), "", IF(Table3[[#This Row],[Home Team Covered Market]]=Games!H699, "Y", "N"))</f>
        <v/>
      </c>
      <c r="Y699" s="55" t="str">
        <f>IF(ISBLANK('Prediction Log'!$N699), "",IF('Prediction Log'!$J699='Prediction Log'!$M699, "Y", "N"))</f>
        <v/>
      </c>
      <c r="Z699" s="54" t="str">
        <f>IF(ISBLANK('Prediction Log'!$N699), "",IF('Prediction Log'!$I699&lt;&gt;'Prediction Log'!$M699, "N",IF(AND('Prediction Log'!$E699&gt;0, 'Prediction Log'!$P699&gt;'Prediction Log'!$E699, 'Prediction Log'!$I699='Prediction Log'!$C699), "Y", IF(AND('Prediction Log'!$E699&lt;0, 'Prediction Log'!$P699&lt;'Prediction Log'!$E699,'Prediction Log'!$I699='Prediction Log'!$B699 ), "Y", IF('Prediction Log'!$P699='Prediction Log'!$E699, "PUSH", "N")))))</f>
        <v/>
      </c>
      <c r="AA699" s="54" t="str">
        <f>IF(ISBLANK('Prediction Log'!$N699), "",IF(AND('Prediction Log'!$W699="Y", 'Prediction Log'!$X699="Y"), "Y", "N"))</f>
        <v/>
      </c>
      <c r="AB699" s="53" t="str">
        <f>IF(ISBLANK('Prediction Log'!$N699), "",IF('Prediction Log'!$D699&gt;0, 'Prediction Log'!$P699-'Prediction Log'!$D699, IF('Prediction Log'!$D699&lt;0, -'Prediction Log'!$P699+'Prediction Log'!$D699, "NA")))</f>
        <v/>
      </c>
      <c r="AC699" s="53" t="str">
        <f>IF(ISBLANK('Prediction Log'!$N699), "",ABS('Prediction Log'!$AB699))</f>
        <v/>
      </c>
      <c r="AD699" s="54" t="str">
        <f>IF(ISBLANK('Prediction Log'!$N699), "",IF('Prediction Log'!$E699&gt;0, 'Prediction Log'!$P699-'Prediction Log'!$E699, IF('Prediction Log'!$E699&lt;0, -'Prediction Log'!$P699+'Prediction Log'!$E699, "NA")))</f>
        <v/>
      </c>
      <c r="AE699" s="54" t="str">
        <f>IF(ISBLANK('Prediction Log'!$N699), "",ABS('Prediction Log'!$AD699))</f>
        <v/>
      </c>
    </row>
    <row r="700" spans="1:31" x14ac:dyDescent="0.45">
      <c r="A700" s="43" t="str">
        <f>IF(ISBLANK(Games!$B700), "",Games!A700)</f>
        <v/>
      </c>
      <c r="B700" s="43" t="str">
        <f>IF(ISBLANK(Games!$B700), "",Games!B700)</f>
        <v/>
      </c>
      <c r="C700" s="43" t="str">
        <f>IF(ISBLANK(Games!$B700), "",Games!C700)</f>
        <v/>
      </c>
      <c r="D700" s="44" t="str">
        <f>IF(ISBLANK(Games!$B700), "",Games!D700)</f>
        <v/>
      </c>
      <c r="E700" s="44" t="str">
        <f>IF(ISBLANK(Games!$B700), "",Games!E700)</f>
        <v/>
      </c>
      <c r="F700" s="45">
        <f>'Calc - Win Probability'!N700</f>
        <v>0</v>
      </c>
      <c r="G700" s="23" t="str">
        <f>Games!H700</f>
        <v/>
      </c>
      <c r="H700" s="46" t="str">
        <f>IF(ISBLANK(Games!B700), "", IF('Prediction Log'!$D700&lt;0, 'Prediction Log'!$B700, 'Prediction Log'!$C700))</f>
        <v/>
      </c>
      <c r="I700" s="47" t="str">
        <f>IF(ISBLANK(Games!$B700), "",Games!F700)</f>
        <v/>
      </c>
      <c r="J700" s="47" t="str">
        <f>IF('Prediction Log'!$F700&gt;0.5, 'Prediction Log'!$B700, IF('Prediction Log'!$F700&lt;0.5, 'Prediction Log'!$C700, "PICK"))</f>
        <v/>
      </c>
      <c r="K700" s="48" t="str">
        <f>IF(ISBLANK(Games!B700), "",IF('Prediction Log'!$J700='Prediction Log'!$B700, 'Prediction Log'!$F700, 1-'Prediction Log'!$F700))</f>
        <v/>
      </c>
      <c r="L700" s="49" t="str">
        <f>IF(ISBLANK(Games!$B700), "",Games!I700)</f>
        <v/>
      </c>
      <c r="M700" s="60" t="str">
        <f>IF(ISBLANK(Table3[[#This Row],[Home Final]]), "",IF(Table3[[#This Row],[Home Final]]&gt;Table3[[#This Row],[Away Final]],Table3[[#This Row],[Home]],Table3[[#This Row],[Away]]))</f>
        <v/>
      </c>
      <c r="N700" s="50"/>
      <c r="O700" s="50"/>
      <c r="P700" s="21" t="str">
        <f>IF(ISBLANK('Prediction Log'!$N700), "",'Prediction Log'!$O700-'Prediction Log'!$N700)</f>
        <v/>
      </c>
      <c r="Q700" s="51" t="str">
        <f>IF(ISBLANK('Prediction Log'!$N700), "",IF('Prediction Log'!$M700&lt;&gt;'Prediction Log'!$H700, "Y", IF(AND('Prediction Log'!$M700='Prediction Log'!$H700, ABS((-1*'Prediction Log'!$P700))&gt;ABS('Prediction Log'!$D700)), "Y", IF('Prediction Log'!$D700='Prediction Log'!$P700, "PUSH", "N"))))</f>
        <v/>
      </c>
      <c r="R700" s="52" t="str">
        <f>IF(ISBLANK('Prediction Log'!$N700), "",IF('Prediction Log'!$P700&lt;'Prediction Log'!$D700, "Y", IF('Prediction Log'!$P700='Prediction Log'!$D700, "PUSH", "N")))</f>
        <v/>
      </c>
      <c r="S700" s="52" t="str">
        <f>IF(ISBLANK('Prediction Log'!$N700), "",IF('Prediction Log'!$P700&lt;'Prediction Log'!$E700, "Y", IF('Prediction Log'!$P700='Prediction Log'!$E700, "PUSH", "N")))</f>
        <v/>
      </c>
      <c r="T700" s="53" t="str">
        <f>IF(ISBLANK('Prediction Log'!$N700),"",IF('Prediction Log'!$M700='Prediction Log'!$H700, "Y", "N"))</f>
        <v/>
      </c>
      <c r="U700" s="53" t="str">
        <f>Table3[[#This Row],[Home Team Covered Market]]</f>
        <v/>
      </c>
      <c r="V700" s="53" t="str">
        <f>IF(ISBLANK('Prediction Log'!$N700), "",IF(AND('Prediction Log'!$T700="Y", 'Prediction Log'!$U700="Y"), "Y", "N"))</f>
        <v/>
      </c>
      <c r="W700" s="54" t="str">
        <f>IF(ISBLANK('Prediction Log'!$N700),"",IF('Prediction Log'!$M700='Prediction Log'!$I700, "Y", "N"))</f>
        <v/>
      </c>
      <c r="X700" s="54" t="str">
        <f>IF(ISBLANK('Prediction Log'!$N700), "", IF(Table3[[#This Row],[Home Team Covered Market]]=Games!H700, "Y", "N"))</f>
        <v/>
      </c>
      <c r="Y700" s="55" t="str">
        <f>IF(ISBLANK('Prediction Log'!$N700), "",IF('Prediction Log'!$J700='Prediction Log'!$M700, "Y", "N"))</f>
        <v/>
      </c>
      <c r="Z700" s="54" t="str">
        <f>IF(ISBLANK('Prediction Log'!$N700), "",IF('Prediction Log'!$I700&lt;&gt;'Prediction Log'!$M700, "N",IF(AND('Prediction Log'!$E700&gt;0, 'Prediction Log'!$P700&gt;'Prediction Log'!$E700, 'Prediction Log'!$I700='Prediction Log'!$C700), "Y", IF(AND('Prediction Log'!$E700&lt;0, 'Prediction Log'!$P700&lt;'Prediction Log'!$E700,'Prediction Log'!$I700='Prediction Log'!$B700 ), "Y", IF('Prediction Log'!$P700='Prediction Log'!$E700, "PUSH", "N")))))</f>
        <v/>
      </c>
      <c r="AA700" s="54" t="str">
        <f>IF(ISBLANK('Prediction Log'!$N700), "",IF(AND('Prediction Log'!$W700="Y", 'Prediction Log'!$X700="Y"), "Y", "N"))</f>
        <v/>
      </c>
      <c r="AB700" s="53" t="str">
        <f>IF(ISBLANK('Prediction Log'!$N700), "",IF('Prediction Log'!$D700&gt;0, 'Prediction Log'!$P700-'Prediction Log'!$D700, IF('Prediction Log'!$D700&lt;0, -'Prediction Log'!$P700+'Prediction Log'!$D700, "NA")))</f>
        <v/>
      </c>
      <c r="AC700" s="53" t="str">
        <f>IF(ISBLANK('Prediction Log'!$N700), "",ABS('Prediction Log'!$AB700))</f>
        <v/>
      </c>
      <c r="AD700" s="54" t="str">
        <f>IF(ISBLANK('Prediction Log'!$N700), "",IF('Prediction Log'!$E700&gt;0, 'Prediction Log'!$P700-'Prediction Log'!$E700, IF('Prediction Log'!$E700&lt;0, -'Prediction Log'!$P700+'Prediction Log'!$E700, "NA")))</f>
        <v/>
      </c>
      <c r="AE700" s="54" t="str">
        <f>IF(ISBLANK('Prediction Log'!$N700), "",ABS('Prediction Log'!$AD700))</f>
        <v/>
      </c>
    </row>
    <row r="701" spans="1:31" x14ac:dyDescent="0.45">
      <c r="A701" s="56" t="str">
        <f>IF(ISBLANK(Games!$B701), "",Games!A701)</f>
        <v/>
      </c>
      <c r="B701" s="56" t="str">
        <f>IF(ISBLANK(Games!$B701), "",Games!B701)</f>
        <v/>
      </c>
      <c r="C701" s="56" t="str">
        <f>IF(ISBLANK(Games!$B701), "",Games!C701)</f>
        <v/>
      </c>
      <c r="D701" s="57" t="str">
        <f>IF(ISBLANK(Games!$B701), "",Games!D701)</f>
        <v/>
      </c>
      <c r="E701" s="57" t="str">
        <f>IF(ISBLANK(Games!$B701), "",Games!E701)</f>
        <v/>
      </c>
      <c r="F701" s="45">
        <f>'Calc - Win Probability'!N701</f>
        <v>0</v>
      </c>
      <c r="G701" s="23" t="str">
        <f>Games!H701</f>
        <v/>
      </c>
      <c r="H701" s="46" t="str">
        <f>IF(ISBLANK(Games!B701), "", IF('Prediction Log'!$D701&lt;0, 'Prediction Log'!$B701, 'Prediction Log'!$C701))</f>
        <v/>
      </c>
      <c r="I701" s="47" t="str">
        <f>IF(ISBLANK(Games!$B701), "",Games!F701)</f>
        <v/>
      </c>
      <c r="J701" s="47" t="str">
        <f>IF('Prediction Log'!$F701&gt;0.5, 'Prediction Log'!$B701, IF('Prediction Log'!$F701&lt;0.5, 'Prediction Log'!$C701, "PICK"))</f>
        <v/>
      </c>
      <c r="K701" s="48" t="str">
        <f>IF(ISBLANK(Games!B701), "",IF('Prediction Log'!$J701='Prediction Log'!$B701, 'Prediction Log'!$F701, 1-'Prediction Log'!$F701))</f>
        <v/>
      </c>
      <c r="L701" s="49" t="str">
        <f>IF(ISBLANK(Games!$B701), "",Games!I701)</f>
        <v/>
      </c>
      <c r="M701" s="60" t="str">
        <f>IF(ISBLANK(Table3[[#This Row],[Home Final]]), "",IF(Table3[[#This Row],[Home Final]]&gt;Table3[[#This Row],[Away Final]],Table3[[#This Row],[Home]],Table3[[#This Row],[Away]]))</f>
        <v/>
      </c>
      <c r="N701" s="50"/>
      <c r="O701" s="50"/>
      <c r="P701" s="21" t="str">
        <f>IF(ISBLANK('Prediction Log'!$N701), "",'Prediction Log'!$O701-'Prediction Log'!$N701)</f>
        <v/>
      </c>
      <c r="Q701" s="51" t="str">
        <f>IF(ISBLANK('Prediction Log'!$N701), "",IF('Prediction Log'!$M701&lt;&gt;'Prediction Log'!$H701, "Y", IF(AND('Prediction Log'!$M701='Prediction Log'!$H701, ABS((-1*'Prediction Log'!$P701))&gt;ABS('Prediction Log'!$D701)), "Y", IF('Prediction Log'!$D701='Prediction Log'!$P701, "PUSH", "N"))))</f>
        <v/>
      </c>
      <c r="R701" s="52" t="str">
        <f>IF(ISBLANK('Prediction Log'!$N701), "",IF('Prediction Log'!$P701&lt;'Prediction Log'!$D701, "Y", IF('Prediction Log'!$P701='Prediction Log'!$D701, "PUSH", "N")))</f>
        <v/>
      </c>
      <c r="S701" s="52" t="str">
        <f>IF(ISBLANK('Prediction Log'!$N701), "",IF('Prediction Log'!$P701&lt;'Prediction Log'!$E701, "Y", IF('Prediction Log'!$P701='Prediction Log'!$E701, "PUSH", "N")))</f>
        <v/>
      </c>
      <c r="T701" s="53" t="str">
        <f>IF(ISBLANK('Prediction Log'!$N701),"",IF('Prediction Log'!$M701='Prediction Log'!$H701, "Y", "N"))</f>
        <v/>
      </c>
      <c r="U701" s="53" t="str">
        <f>Table3[[#This Row],[Home Team Covered Market]]</f>
        <v/>
      </c>
      <c r="V701" s="53" t="str">
        <f>IF(ISBLANK('Prediction Log'!$N701), "",IF(AND('Prediction Log'!$T701="Y", 'Prediction Log'!$U701="Y"), "Y", "N"))</f>
        <v/>
      </c>
      <c r="W701" s="54" t="str">
        <f>IF(ISBLANK('Prediction Log'!$N701),"",IF('Prediction Log'!$M701='Prediction Log'!$I701, "Y", "N"))</f>
        <v/>
      </c>
      <c r="X701" s="54" t="str">
        <f>IF(ISBLANK('Prediction Log'!$N701), "", IF(Table3[[#This Row],[Home Team Covered Market]]=Games!H701, "Y", "N"))</f>
        <v/>
      </c>
      <c r="Y701" s="55" t="str">
        <f>IF(ISBLANK('Prediction Log'!$N701), "",IF('Prediction Log'!$J701='Prediction Log'!$M701, "Y", "N"))</f>
        <v/>
      </c>
      <c r="Z701" s="54" t="str">
        <f>IF(ISBLANK('Prediction Log'!$N701), "",IF('Prediction Log'!$I701&lt;&gt;'Prediction Log'!$M701, "N",IF(AND('Prediction Log'!$E701&gt;0, 'Prediction Log'!$P701&gt;'Prediction Log'!$E701, 'Prediction Log'!$I701='Prediction Log'!$C701), "Y", IF(AND('Prediction Log'!$E701&lt;0, 'Prediction Log'!$P701&lt;'Prediction Log'!$E701,'Prediction Log'!$I701='Prediction Log'!$B701 ), "Y", IF('Prediction Log'!$P701='Prediction Log'!$E701, "PUSH", "N")))))</f>
        <v/>
      </c>
      <c r="AA701" s="54" t="str">
        <f>IF(ISBLANK('Prediction Log'!$N701), "",IF(AND('Prediction Log'!$W701="Y", 'Prediction Log'!$X701="Y"), "Y", "N"))</f>
        <v/>
      </c>
      <c r="AB701" s="53" t="str">
        <f>IF(ISBLANK('Prediction Log'!$N701), "",IF('Prediction Log'!$D701&gt;0, 'Prediction Log'!$P701-'Prediction Log'!$D701, IF('Prediction Log'!$D701&lt;0, -'Prediction Log'!$P701+'Prediction Log'!$D701, "NA")))</f>
        <v/>
      </c>
      <c r="AC701" s="53" t="str">
        <f>IF(ISBLANK('Prediction Log'!$N701), "",ABS('Prediction Log'!$AB701))</f>
        <v/>
      </c>
      <c r="AD701" s="54" t="str">
        <f>IF(ISBLANK('Prediction Log'!$N701), "",IF('Prediction Log'!$E701&gt;0, 'Prediction Log'!$P701-'Prediction Log'!$E701, IF('Prediction Log'!$E701&lt;0, -'Prediction Log'!$P701+'Prediction Log'!$E701, "NA")))</f>
        <v/>
      </c>
      <c r="AE701" s="54" t="str">
        <f>IF(ISBLANK('Prediction Log'!$N701), "",ABS('Prediction Log'!$AD701))</f>
        <v/>
      </c>
    </row>
    <row r="702" spans="1:31" x14ac:dyDescent="0.45">
      <c r="A702" s="43" t="str">
        <f>IF(ISBLANK(Games!$B702), "",Games!A702)</f>
        <v/>
      </c>
      <c r="B702" s="43" t="str">
        <f>IF(ISBLANK(Games!$B702), "",Games!B702)</f>
        <v/>
      </c>
      <c r="C702" s="43" t="str">
        <f>IF(ISBLANK(Games!$B702), "",Games!C702)</f>
        <v/>
      </c>
      <c r="D702" s="44" t="str">
        <f>IF(ISBLANK(Games!$B702), "",Games!D702)</f>
        <v/>
      </c>
      <c r="E702" s="44" t="str">
        <f>IF(ISBLANK(Games!$B702), "",Games!E702)</f>
        <v/>
      </c>
      <c r="F702" s="45">
        <f>'Calc - Win Probability'!N702</f>
        <v>0</v>
      </c>
      <c r="G702" s="23" t="str">
        <f>Games!H702</f>
        <v/>
      </c>
      <c r="H702" s="46" t="str">
        <f>IF(ISBLANK(Games!B702), "", IF('Prediction Log'!$D702&lt;0, 'Prediction Log'!$B702, 'Prediction Log'!$C702))</f>
        <v/>
      </c>
      <c r="I702" s="47" t="str">
        <f>IF(ISBLANK(Games!$B702), "",Games!F702)</f>
        <v/>
      </c>
      <c r="J702" s="47" t="str">
        <f>IF('Prediction Log'!$F702&gt;0.5, 'Prediction Log'!$B702, IF('Prediction Log'!$F702&lt;0.5, 'Prediction Log'!$C702, "PICK"))</f>
        <v/>
      </c>
      <c r="K702" s="48" t="str">
        <f>IF(ISBLANK(Games!B702), "",IF('Prediction Log'!$J702='Prediction Log'!$B702, 'Prediction Log'!$F702, 1-'Prediction Log'!$F702))</f>
        <v/>
      </c>
      <c r="L702" s="49" t="str">
        <f>IF(ISBLANK(Games!$B702), "",Games!I702)</f>
        <v/>
      </c>
      <c r="M702" s="60" t="str">
        <f>IF(ISBLANK(Table3[[#This Row],[Home Final]]), "",IF(Table3[[#This Row],[Home Final]]&gt;Table3[[#This Row],[Away Final]],Table3[[#This Row],[Home]],Table3[[#This Row],[Away]]))</f>
        <v/>
      </c>
      <c r="N702" s="50"/>
      <c r="O702" s="50"/>
      <c r="P702" s="21" t="str">
        <f>IF(ISBLANK('Prediction Log'!$N702), "",'Prediction Log'!$O702-'Prediction Log'!$N702)</f>
        <v/>
      </c>
      <c r="Q702" s="51" t="str">
        <f>IF(ISBLANK('Prediction Log'!$N702), "",IF('Prediction Log'!$M702&lt;&gt;'Prediction Log'!$H702, "Y", IF(AND('Prediction Log'!$M702='Prediction Log'!$H702, ABS((-1*'Prediction Log'!$P702))&gt;ABS('Prediction Log'!$D702)), "Y", IF('Prediction Log'!$D702='Prediction Log'!$P702, "PUSH", "N"))))</f>
        <v/>
      </c>
      <c r="R702" s="52" t="str">
        <f>IF(ISBLANK('Prediction Log'!$N702), "",IF('Prediction Log'!$P702&lt;'Prediction Log'!$D702, "Y", IF('Prediction Log'!$P702='Prediction Log'!$D702, "PUSH", "N")))</f>
        <v/>
      </c>
      <c r="S702" s="52" t="str">
        <f>IF(ISBLANK('Prediction Log'!$N702), "",IF('Prediction Log'!$P702&lt;'Prediction Log'!$E702, "Y", IF('Prediction Log'!$P702='Prediction Log'!$E702, "PUSH", "N")))</f>
        <v/>
      </c>
      <c r="T702" s="53" t="str">
        <f>IF(ISBLANK('Prediction Log'!$N702),"",IF('Prediction Log'!$M702='Prediction Log'!$H702, "Y", "N"))</f>
        <v/>
      </c>
      <c r="U702" s="53" t="str">
        <f>Table3[[#This Row],[Home Team Covered Market]]</f>
        <v/>
      </c>
      <c r="V702" s="53" t="str">
        <f>IF(ISBLANK('Prediction Log'!$N702), "",IF(AND('Prediction Log'!$T702="Y", 'Prediction Log'!$U702="Y"), "Y", "N"))</f>
        <v/>
      </c>
      <c r="W702" s="54" t="str">
        <f>IF(ISBLANK('Prediction Log'!$N702),"",IF('Prediction Log'!$M702='Prediction Log'!$I702, "Y", "N"))</f>
        <v/>
      </c>
      <c r="X702" s="54" t="str">
        <f>IF(ISBLANK('Prediction Log'!$N702), "", IF(Table3[[#This Row],[Home Team Covered Market]]=Games!H702, "Y", "N"))</f>
        <v/>
      </c>
      <c r="Y702" s="55" t="str">
        <f>IF(ISBLANK('Prediction Log'!$N702), "",IF('Prediction Log'!$J702='Prediction Log'!$M702, "Y", "N"))</f>
        <v/>
      </c>
      <c r="Z702" s="54" t="str">
        <f>IF(ISBLANK('Prediction Log'!$N702), "",IF('Prediction Log'!$I702&lt;&gt;'Prediction Log'!$M702, "N",IF(AND('Prediction Log'!$E702&gt;0, 'Prediction Log'!$P702&gt;'Prediction Log'!$E702, 'Prediction Log'!$I702='Prediction Log'!$C702), "Y", IF(AND('Prediction Log'!$E702&lt;0, 'Prediction Log'!$P702&lt;'Prediction Log'!$E702,'Prediction Log'!$I702='Prediction Log'!$B702 ), "Y", IF('Prediction Log'!$P702='Prediction Log'!$E702, "PUSH", "N")))))</f>
        <v/>
      </c>
      <c r="AA702" s="54" t="str">
        <f>IF(ISBLANK('Prediction Log'!$N702), "",IF(AND('Prediction Log'!$W702="Y", 'Prediction Log'!$X702="Y"), "Y", "N"))</f>
        <v/>
      </c>
      <c r="AB702" s="53" t="str">
        <f>IF(ISBLANK('Prediction Log'!$N702), "",IF('Prediction Log'!$D702&gt;0, 'Prediction Log'!$P702-'Prediction Log'!$D702, IF('Prediction Log'!$D702&lt;0, -'Prediction Log'!$P702+'Prediction Log'!$D702, "NA")))</f>
        <v/>
      </c>
      <c r="AC702" s="53" t="str">
        <f>IF(ISBLANK('Prediction Log'!$N702), "",ABS('Prediction Log'!$AB702))</f>
        <v/>
      </c>
      <c r="AD702" s="54" t="str">
        <f>IF(ISBLANK('Prediction Log'!$N702), "",IF('Prediction Log'!$E702&gt;0, 'Prediction Log'!$P702-'Prediction Log'!$E702, IF('Prediction Log'!$E702&lt;0, -'Prediction Log'!$P702+'Prediction Log'!$E702, "NA")))</f>
        <v/>
      </c>
      <c r="AE702" s="54" t="str">
        <f>IF(ISBLANK('Prediction Log'!$N702), "",ABS('Prediction Log'!$AD702))</f>
        <v/>
      </c>
    </row>
    <row r="703" spans="1:31" x14ac:dyDescent="0.45">
      <c r="A703" s="56" t="str">
        <f>IF(ISBLANK(Games!$B703), "",Games!A703)</f>
        <v/>
      </c>
      <c r="B703" s="56" t="str">
        <f>IF(ISBLANK(Games!$B703), "",Games!B703)</f>
        <v/>
      </c>
      <c r="C703" s="56" t="str">
        <f>IF(ISBLANK(Games!$B703), "",Games!C703)</f>
        <v/>
      </c>
      <c r="D703" s="57" t="str">
        <f>IF(ISBLANK(Games!$B703), "",Games!D703)</f>
        <v/>
      </c>
      <c r="E703" s="57" t="str">
        <f>IF(ISBLANK(Games!$B703), "",Games!E703)</f>
        <v/>
      </c>
      <c r="F703" s="45">
        <f>'Calc - Win Probability'!N703</f>
        <v>0</v>
      </c>
      <c r="G703" s="23" t="str">
        <f>Games!H703</f>
        <v/>
      </c>
      <c r="H703" s="46" t="str">
        <f>IF(ISBLANK(Games!B703), "", IF('Prediction Log'!$D703&lt;0, 'Prediction Log'!$B703, 'Prediction Log'!$C703))</f>
        <v/>
      </c>
      <c r="I703" s="47" t="str">
        <f>IF(ISBLANK(Games!$B703), "",Games!F703)</f>
        <v/>
      </c>
      <c r="J703" s="47" t="str">
        <f>IF('Prediction Log'!$F703&gt;0.5, 'Prediction Log'!$B703, IF('Prediction Log'!$F703&lt;0.5, 'Prediction Log'!$C703, "PICK"))</f>
        <v/>
      </c>
      <c r="K703" s="48" t="str">
        <f>IF(ISBLANK(Games!B703), "",IF('Prediction Log'!$J703='Prediction Log'!$B703, 'Prediction Log'!$F703, 1-'Prediction Log'!$F703))</f>
        <v/>
      </c>
      <c r="L703" s="49" t="str">
        <f>IF(ISBLANK(Games!$B703), "",Games!I703)</f>
        <v/>
      </c>
      <c r="M703" s="60" t="str">
        <f>IF(ISBLANK(Table3[[#This Row],[Home Final]]), "",IF(Table3[[#This Row],[Home Final]]&gt;Table3[[#This Row],[Away Final]],Table3[[#This Row],[Home]],Table3[[#This Row],[Away]]))</f>
        <v/>
      </c>
      <c r="N703" s="50"/>
      <c r="O703" s="50"/>
      <c r="P703" s="21" t="str">
        <f>IF(ISBLANK('Prediction Log'!$N703), "",'Prediction Log'!$O703-'Prediction Log'!$N703)</f>
        <v/>
      </c>
      <c r="Q703" s="51" t="str">
        <f>IF(ISBLANK('Prediction Log'!$N703), "",IF('Prediction Log'!$M703&lt;&gt;'Prediction Log'!$H703, "Y", IF(AND('Prediction Log'!$M703='Prediction Log'!$H703, ABS((-1*'Prediction Log'!$P703))&gt;ABS('Prediction Log'!$D703)), "Y", IF('Prediction Log'!$D703='Prediction Log'!$P703, "PUSH", "N"))))</f>
        <v/>
      </c>
      <c r="R703" s="52" t="str">
        <f>IF(ISBLANK('Prediction Log'!$N703), "",IF('Prediction Log'!$P703&lt;'Prediction Log'!$D703, "Y", IF('Prediction Log'!$P703='Prediction Log'!$D703, "PUSH", "N")))</f>
        <v/>
      </c>
      <c r="S703" s="52" t="str">
        <f>IF(ISBLANK('Prediction Log'!$N703), "",IF('Prediction Log'!$P703&lt;'Prediction Log'!$E703, "Y", IF('Prediction Log'!$P703='Prediction Log'!$E703, "PUSH", "N")))</f>
        <v/>
      </c>
      <c r="T703" s="53" t="str">
        <f>IF(ISBLANK('Prediction Log'!$N703),"",IF('Prediction Log'!$M703='Prediction Log'!$H703, "Y", "N"))</f>
        <v/>
      </c>
      <c r="U703" s="53" t="str">
        <f>Table3[[#This Row],[Home Team Covered Market]]</f>
        <v/>
      </c>
      <c r="V703" s="53" t="str">
        <f>IF(ISBLANK('Prediction Log'!$N703), "",IF(AND('Prediction Log'!$T703="Y", 'Prediction Log'!$U703="Y"), "Y", "N"))</f>
        <v/>
      </c>
      <c r="W703" s="54" t="str">
        <f>IF(ISBLANK('Prediction Log'!$N703),"",IF('Prediction Log'!$M703='Prediction Log'!$I703, "Y", "N"))</f>
        <v/>
      </c>
      <c r="X703" s="54" t="str">
        <f>IF(ISBLANK('Prediction Log'!$N703), "", IF(Table3[[#This Row],[Home Team Covered Market]]=Games!H703, "Y", "N"))</f>
        <v/>
      </c>
      <c r="Y703" s="55" t="str">
        <f>IF(ISBLANK('Prediction Log'!$N703), "",IF('Prediction Log'!$J703='Prediction Log'!$M703, "Y", "N"))</f>
        <v/>
      </c>
      <c r="Z703" s="54" t="str">
        <f>IF(ISBLANK('Prediction Log'!$N703), "",IF('Prediction Log'!$I703&lt;&gt;'Prediction Log'!$M703, "N",IF(AND('Prediction Log'!$E703&gt;0, 'Prediction Log'!$P703&gt;'Prediction Log'!$E703, 'Prediction Log'!$I703='Prediction Log'!$C703), "Y", IF(AND('Prediction Log'!$E703&lt;0, 'Prediction Log'!$P703&lt;'Prediction Log'!$E703,'Prediction Log'!$I703='Prediction Log'!$B703 ), "Y", IF('Prediction Log'!$P703='Prediction Log'!$E703, "PUSH", "N")))))</f>
        <v/>
      </c>
      <c r="AA703" s="54" t="str">
        <f>IF(ISBLANK('Prediction Log'!$N703), "",IF(AND('Prediction Log'!$W703="Y", 'Prediction Log'!$X703="Y"), "Y", "N"))</f>
        <v/>
      </c>
      <c r="AB703" s="53" t="str">
        <f>IF(ISBLANK('Prediction Log'!$N703), "",IF('Prediction Log'!$D703&gt;0, 'Prediction Log'!$P703-'Prediction Log'!$D703, IF('Prediction Log'!$D703&lt;0, -'Prediction Log'!$P703+'Prediction Log'!$D703, "NA")))</f>
        <v/>
      </c>
      <c r="AC703" s="53" t="str">
        <f>IF(ISBLANK('Prediction Log'!$N703), "",ABS('Prediction Log'!$AB703))</f>
        <v/>
      </c>
      <c r="AD703" s="54" t="str">
        <f>IF(ISBLANK('Prediction Log'!$N703), "",IF('Prediction Log'!$E703&gt;0, 'Prediction Log'!$P703-'Prediction Log'!$E703, IF('Prediction Log'!$E703&lt;0, -'Prediction Log'!$P703+'Prediction Log'!$E703, "NA")))</f>
        <v/>
      </c>
      <c r="AE703" s="54" t="str">
        <f>IF(ISBLANK('Prediction Log'!$N703), "",ABS('Prediction Log'!$AD703))</f>
        <v/>
      </c>
    </row>
    <row r="704" spans="1:31" x14ac:dyDescent="0.45">
      <c r="A704" s="43" t="str">
        <f>IF(ISBLANK(Games!$B704), "",Games!A704)</f>
        <v/>
      </c>
      <c r="B704" s="43" t="str">
        <f>IF(ISBLANK(Games!$B704), "",Games!B704)</f>
        <v/>
      </c>
      <c r="C704" s="43" t="str">
        <f>IF(ISBLANK(Games!$B704), "",Games!C704)</f>
        <v/>
      </c>
      <c r="D704" s="44" t="str">
        <f>IF(ISBLANK(Games!$B704), "",Games!D704)</f>
        <v/>
      </c>
      <c r="E704" s="44" t="str">
        <f>IF(ISBLANK(Games!$B704), "",Games!E704)</f>
        <v/>
      </c>
      <c r="F704" s="45">
        <f>'Calc - Win Probability'!N704</f>
        <v>0</v>
      </c>
      <c r="G704" s="23" t="str">
        <f>Games!H704</f>
        <v/>
      </c>
      <c r="H704" s="46" t="str">
        <f>IF(ISBLANK(Games!B704), "", IF('Prediction Log'!$D704&lt;0, 'Prediction Log'!$B704, 'Prediction Log'!$C704))</f>
        <v/>
      </c>
      <c r="I704" s="47" t="str">
        <f>IF(ISBLANK(Games!$B704), "",Games!F704)</f>
        <v/>
      </c>
      <c r="J704" s="47" t="str">
        <f>IF('Prediction Log'!$F704&gt;0.5, 'Prediction Log'!$B704, IF('Prediction Log'!$F704&lt;0.5, 'Prediction Log'!$C704, "PICK"))</f>
        <v/>
      </c>
      <c r="K704" s="48" t="str">
        <f>IF(ISBLANK(Games!B704), "",IF('Prediction Log'!$J704='Prediction Log'!$B704, 'Prediction Log'!$F704, 1-'Prediction Log'!$F704))</f>
        <v/>
      </c>
      <c r="L704" s="49" t="str">
        <f>IF(ISBLANK(Games!$B704), "",Games!I704)</f>
        <v/>
      </c>
      <c r="M704" s="60" t="str">
        <f>IF(ISBLANK(Table3[[#This Row],[Home Final]]), "",IF(Table3[[#This Row],[Home Final]]&gt;Table3[[#This Row],[Away Final]],Table3[[#This Row],[Home]],Table3[[#This Row],[Away]]))</f>
        <v/>
      </c>
      <c r="N704" s="50"/>
      <c r="O704" s="50"/>
      <c r="P704" s="21" t="str">
        <f>IF(ISBLANK('Prediction Log'!$N704), "",'Prediction Log'!$O704-'Prediction Log'!$N704)</f>
        <v/>
      </c>
      <c r="Q704" s="51" t="str">
        <f>IF(ISBLANK('Prediction Log'!$N704), "",IF('Prediction Log'!$M704&lt;&gt;'Prediction Log'!$H704, "Y", IF(AND('Prediction Log'!$M704='Prediction Log'!$H704, ABS((-1*'Prediction Log'!$P704))&gt;ABS('Prediction Log'!$D704)), "Y", IF('Prediction Log'!$D704='Prediction Log'!$P704, "PUSH", "N"))))</f>
        <v/>
      </c>
      <c r="R704" s="52" t="str">
        <f>IF(ISBLANK('Prediction Log'!$N704), "",IF('Prediction Log'!$P704&lt;'Prediction Log'!$D704, "Y", IF('Prediction Log'!$P704='Prediction Log'!$D704, "PUSH", "N")))</f>
        <v/>
      </c>
      <c r="S704" s="52" t="str">
        <f>IF(ISBLANK('Prediction Log'!$N704), "",IF('Prediction Log'!$P704&lt;'Prediction Log'!$E704, "Y", IF('Prediction Log'!$P704='Prediction Log'!$E704, "PUSH", "N")))</f>
        <v/>
      </c>
      <c r="T704" s="53" t="str">
        <f>IF(ISBLANK('Prediction Log'!$N704),"",IF('Prediction Log'!$M704='Prediction Log'!$H704, "Y", "N"))</f>
        <v/>
      </c>
      <c r="U704" s="53" t="str">
        <f>Table3[[#This Row],[Home Team Covered Market]]</f>
        <v/>
      </c>
      <c r="V704" s="53" t="str">
        <f>IF(ISBLANK('Prediction Log'!$N704), "",IF(AND('Prediction Log'!$T704="Y", 'Prediction Log'!$U704="Y"), "Y", "N"))</f>
        <v/>
      </c>
      <c r="W704" s="54" t="str">
        <f>IF(ISBLANK('Prediction Log'!$N704),"",IF('Prediction Log'!$M704='Prediction Log'!$I704, "Y", "N"))</f>
        <v/>
      </c>
      <c r="X704" s="54" t="str">
        <f>IF(ISBLANK('Prediction Log'!$N704), "", IF(Table3[[#This Row],[Home Team Covered Market]]=Games!H704, "Y", "N"))</f>
        <v/>
      </c>
      <c r="Y704" s="55" t="str">
        <f>IF(ISBLANK('Prediction Log'!$N704), "",IF('Prediction Log'!$J704='Prediction Log'!$M704, "Y", "N"))</f>
        <v/>
      </c>
      <c r="Z704" s="54" t="str">
        <f>IF(ISBLANK('Prediction Log'!$N704), "",IF('Prediction Log'!$I704&lt;&gt;'Prediction Log'!$M704, "N",IF(AND('Prediction Log'!$E704&gt;0, 'Prediction Log'!$P704&gt;'Prediction Log'!$E704, 'Prediction Log'!$I704='Prediction Log'!$C704), "Y", IF(AND('Prediction Log'!$E704&lt;0, 'Prediction Log'!$P704&lt;'Prediction Log'!$E704,'Prediction Log'!$I704='Prediction Log'!$B704 ), "Y", IF('Prediction Log'!$P704='Prediction Log'!$E704, "PUSH", "N")))))</f>
        <v/>
      </c>
      <c r="AA704" s="54" t="str">
        <f>IF(ISBLANK('Prediction Log'!$N704), "",IF(AND('Prediction Log'!$W704="Y", 'Prediction Log'!$X704="Y"), "Y", "N"))</f>
        <v/>
      </c>
      <c r="AB704" s="53" t="str">
        <f>IF(ISBLANK('Prediction Log'!$N704), "",IF('Prediction Log'!$D704&gt;0, 'Prediction Log'!$P704-'Prediction Log'!$D704, IF('Prediction Log'!$D704&lt;0, -'Prediction Log'!$P704+'Prediction Log'!$D704, "NA")))</f>
        <v/>
      </c>
      <c r="AC704" s="53" t="str">
        <f>IF(ISBLANK('Prediction Log'!$N704), "",ABS('Prediction Log'!$AB704))</f>
        <v/>
      </c>
      <c r="AD704" s="54" t="str">
        <f>IF(ISBLANK('Prediction Log'!$N704), "",IF('Prediction Log'!$E704&gt;0, 'Prediction Log'!$P704-'Prediction Log'!$E704, IF('Prediction Log'!$E704&lt;0, -'Prediction Log'!$P704+'Prediction Log'!$E704, "NA")))</f>
        <v/>
      </c>
      <c r="AE704" s="54" t="str">
        <f>IF(ISBLANK('Prediction Log'!$N704), "",ABS('Prediction Log'!$AD704))</f>
        <v/>
      </c>
    </row>
    <row r="705" spans="1:31" x14ac:dyDescent="0.45">
      <c r="A705" s="56" t="str">
        <f>IF(ISBLANK(Games!$B705), "",Games!A705)</f>
        <v/>
      </c>
      <c r="B705" s="56" t="str">
        <f>IF(ISBLANK(Games!$B705), "",Games!B705)</f>
        <v/>
      </c>
      <c r="C705" s="56" t="str">
        <f>IF(ISBLANK(Games!$B705), "",Games!C705)</f>
        <v/>
      </c>
      <c r="D705" s="57" t="str">
        <f>IF(ISBLANK(Games!$B705), "",Games!D705)</f>
        <v/>
      </c>
      <c r="E705" s="57" t="str">
        <f>IF(ISBLANK(Games!$B705), "",Games!E705)</f>
        <v/>
      </c>
      <c r="F705" s="45">
        <f>'Calc - Win Probability'!N705</f>
        <v>0</v>
      </c>
      <c r="G705" s="23" t="str">
        <f>Games!H705</f>
        <v/>
      </c>
      <c r="H705" s="46" t="str">
        <f>IF(ISBLANK(Games!B705), "", IF('Prediction Log'!$D705&lt;0, 'Prediction Log'!$B705, 'Prediction Log'!$C705))</f>
        <v/>
      </c>
      <c r="I705" s="47" t="str">
        <f>IF(ISBLANK(Games!$B705), "",Games!F705)</f>
        <v/>
      </c>
      <c r="J705" s="47" t="str">
        <f>IF('Prediction Log'!$F705&gt;0.5, 'Prediction Log'!$B705, IF('Prediction Log'!$F705&lt;0.5, 'Prediction Log'!$C705, "PICK"))</f>
        <v/>
      </c>
      <c r="K705" s="48" t="str">
        <f>IF(ISBLANK(Games!B705), "",IF('Prediction Log'!$J705='Prediction Log'!$B705, 'Prediction Log'!$F705, 1-'Prediction Log'!$F705))</f>
        <v/>
      </c>
      <c r="L705" s="49" t="str">
        <f>IF(ISBLANK(Games!$B705), "",Games!I705)</f>
        <v/>
      </c>
      <c r="M705" s="60" t="str">
        <f>IF(ISBLANK(Table3[[#This Row],[Home Final]]), "",IF(Table3[[#This Row],[Home Final]]&gt;Table3[[#This Row],[Away Final]],Table3[[#This Row],[Home]],Table3[[#This Row],[Away]]))</f>
        <v/>
      </c>
      <c r="N705" s="50"/>
      <c r="O705" s="50"/>
      <c r="P705" s="21" t="str">
        <f>IF(ISBLANK('Prediction Log'!$N705), "",'Prediction Log'!$O705-'Prediction Log'!$N705)</f>
        <v/>
      </c>
      <c r="Q705" s="51" t="str">
        <f>IF(ISBLANK('Prediction Log'!$N705), "",IF('Prediction Log'!$M705&lt;&gt;'Prediction Log'!$H705, "Y", IF(AND('Prediction Log'!$M705='Prediction Log'!$H705, ABS((-1*'Prediction Log'!$P705))&gt;ABS('Prediction Log'!$D705)), "Y", IF('Prediction Log'!$D705='Prediction Log'!$P705, "PUSH", "N"))))</f>
        <v/>
      </c>
      <c r="R705" s="52" t="str">
        <f>IF(ISBLANK('Prediction Log'!$N705), "",IF('Prediction Log'!$P705&lt;'Prediction Log'!$D705, "Y", IF('Prediction Log'!$P705='Prediction Log'!$D705, "PUSH", "N")))</f>
        <v/>
      </c>
      <c r="S705" s="52" t="str">
        <f>IF(ISBLANK('Prediction Log'!$N705), "",IF('Prediction Log'!$P705&lt;'Prediction Log'!$E705, "Y", IF('Prediction Log'!$P705='Prediction Log'!$E705, "PUSH", "N")))</f>
        <v/>
      </c>
      <c r="T705" s="53" t="str">
        <f>IF(ISBLANK('Prediction Log'!$N705),"",IF('Prediction Log'!$M705='Prediction Log'!$H705, "Y", "N"))</f>
        <v/>
      </c>
      <c r="U705" s="53" t="str">
        <f>Table3[[#This Row],[Home Team Covered Market]]</f>
        <v/>
      </c>
      <c r="V705" s="53" t="str">
        <f>IF(ISBLANK('Prediction Log'!$N705), "",IF(AND('Prediction Log'!$T705="Y", 'Prediction Log'!$U705="Y"), "Y", "N"))</f>
        <v/>
      </c>
      <c r="W705" s="54" t="str">
        <f>IF(ISBLANK('Prediction Log'!$N705),"",IF('Prediction Log'!$M705='Prediction Log'!$I705, "Y", "N"))</f>
        <v/>
      </c>
      <c r="X705" s="54" t="str">
        <f>IF(ISBLANK('Prediction Log'!$N705), "", IF(Table3[[#This Row],[Home Team Covered Market]]=Games!H705, "Y", "N"))</f>
        <v/>
      </c>
      <c r="Y705" s="55" t="str">
        <f>IF(ISBLANK('Prediction Log'!$N705), "",IF('Prediction Log'!$J705='Prediction Log'!$M705, "Y", "N"))</f>
        <v/>
      </c>
      <c r="Z705" s="54" t="str">
        <f>IF(ISBLANK('Prediction Log'!$N705), "",IF('Prediction Log'!$I705&lt;&gt;'Prediction Log'!$M705, "N",IF(AND('Prediction Log'!$E705&gt;0, 'Prediction Log'!$P705&gt;'Prediction Log'!$E705, 'Prediction Log'!$I705='Prediction Log'!$C705), "Y", IF(AND('Prediction Log'!$E705&lt;0, 'Prediction Log'!$P705&lt;'Prediction Log'!$E705,'Prediction Log'!$I705='Prediction Log'!$B705 ), "Y", IF('Prediction Log'!$P705='Prediction Log'!$E705, "PUSH", "N")))))</f>
        <v/>
      </c>
      <c r="AA705" s="54" t="str">
        <f>IF(ISBLANK('Prediction Log'!$N705), "",IF(AND('Prediction Log'!$W705="Y", 'Prediction Log'!$X705="Y"), "Y", "N"))</f>
        <v/>
      </c>
      <c r="AB705" s="53" t="str">
        <f>IF(ISBLANK('Prediction Log'!$N705), "",IF('Prediction Log'!$D705&gt;0, 'Prediction Log'!$P705-'Prediction Log'!$D705, IF('Prediction Log'!$D705&lt;0, -'Prediction Log'!$P705+'Prediction Log'!$D705, "NA")))</f>
        <v/>
      </c>
      <c r="AC705" s="53" t="str">
        <f>IF(ISBLANK('Prediction Log'!$N705), "",ABS('Prediction Log'!$AB705))</f>
        <v/>
      </c>
      <c r="AD705" s="54" t="str">
        <f>IF(ISBLANK('Prediction Log'!$N705), "",IF('Prediction Log'!$E705&gt;0, 'Prediction Log'!$P705-'Prediction Log'!$E705, IF('Prediction Log'!$E705&lt;0, -'Prediction Log'!$P705+'Prediction Log'!$E705, "NA")))</f>
        <v/>
      </c>
      <c r="AE705" s="54" t="str">
        <f>IF(ISBLANK('Prediction Log'!$N705), "",ABS('Prediction Log'!$AD705))</f>
        <v/>
      </c>
    </row>
    <row r="706" spans="1:31" x14ac:dyDescent="0.45">
      <c r="A706" s="43" t="str">
        <f>IF(ISBLANK(Games!$B706), "",Games!A706)</f>
        <v/>
      </c>
      <c r="B706" s="43" t="str">
        <f>IF(ISBLANK(Games!$B706), "",Games!B706)</f>
        <v/>
      </c>
      <c r="C706" s="43" t="str">
        <f>IF(ISBLANK(Games!$B706), "",Games!C706)</f>
        <v/>
      </c>
      <c r="D706" s="44" t="str">
        <f>IF(ISBLANK(Games!$B706), "",Games!D706)</f>
        <v/>
      </c>
      <c r="E706" s="44" t="str">
        <f>IF(ISBLANK(Games!$B706), "",Games!E706)</f>
        <v/>
      </c>
      <c r="F706" s="45">
        <f>'Calc - Win Probability'!N706</f>
        <v>0</v>
      </c>
      <c r="G706" s="23" t="str">
        <f>Games!H706</f>
        <v/>
      </c>
      <c r="H706" s="46" t="str">
        <f>IF(ISBLANK(Games!B706), "", IF('Prediction Log'!$D706&lt;0, 'Prediction Log'!$B706, 'Prediction Log'!$C706))</f>
        <v/>
      </c>
      <c r="I706" s="47" t="str">
        <f>IF(ISBLANK(Games!$B706), "",Games!F706)</f>
        <v/>
      </c>
      <c r="J706" s="47" t="str">
        <f>IF('Prediction Log'!$F706&gt;0.5, 'Prediction Log'!$B706, IF('Prediction Log'!$F706&lt;0.5, 'Prediction Log'!$C706, "PICK"))</f>
        <v/>
      </c>
      <c r="K706" s="48" t="str">
        <f>IF(ISBLANK(Games!B706), "",IF('Prediction Log'!$J706='Prediction Log'!$B706, 'Prediction Log'!$F706, 1-'Prediction Log'!$F706))</f>
        <v/>
      </c>
      <c r="L706" s="49" t="str">
        <f>IF(ISBLANK(Games!$B706), "",Games!I706)</f>
        <v/>
      </c>
      <c r="M706" s="60" t="str">
        <f>IF(ISBLANK(Table3[[#This Row],[Home Final]]), "",IF(Table3[[#This Row],[Home Final]]&gt;Table3[[#This Row],[Away Final]],Table3[[#This Row],[Home]],Table3[[#This Row],[Away]]))</f>
        <v/>
      </c>
      <c r="N706" s="50"/>
      <c r="O706" s="50"/>
      <c r="P706" s="21" t="str">
        <f>IF(ISBLANK('Prediction Log'!$N706), "",'Prediction Log'!$O706-'Prediction Log'!$N706)</f>
        <v/>
      </c>
      <c r="Q706" s="51" t="str">
        <f>IF(ISBLANK('Prediction Log'!$N706), "",IF('Prediction Log'!$M706&lt;&gt;'Prediction Log'!$H706, "Y", IF(AND('Prediction Log'!$M706='Prediction Log'!$H706, ABS((-1*'Prediction Log'!$P706))&gt;ABS('Prediction Log'!$D706)), "Y", IF('Prediction Log'!$D706='Prediction Log'!$P706, "PUSH", "N"))))</f>
        <v/>
      </c>
      <c r="R706" s="52" t="str">
        <f>IF(ISBLANK('Prediction Log'!$N706), "",IF('Prediction Log'!$P706&lt;'Prediction Log'!$D706, "Y", IF('Prediction Log'!$P706='Prediction Log'!$D706, "PUSH", "N")))</f>
        <v/>
      </c>
      <c r="S706" s="52" t="str">
        <f>IF(ISBLANK('Prediction Log'!$N706), "",IF('Prediction Log'!$P706&lt;'Prediction Log'!$E706, "Y", IF('Prediction Log'!$P706='Prediction Log'!$E706, "PUSH", "N")))</f>
        <v/>
      </c>
      <c r="T706" s="53" t="str">
        <f>IF(ISBLANK('Prediction Log'!$N706),"",IF('Prediction Log'!$M706='Prediction Log'!$H706, "Y", "N"))</f>
        <v/>
      </c>
      <c r="U706" s="53" t="str">
        <f>Table3[[#This Row],[Home Team Covered Market]]</f>
        <v/>
      </c>
      <c r="V706" s="53" t="str">
        <f>IF(ISBLANK('Prediction Log'!$N706), "",IF(AND('Prediction Log'!$T706="Y", 'Prediction Log'!$U706="Y"), "Y", "N"))</f>
        <v/>
      </c>
      <c r="W706" s="54" t="str">
        <f>IF(ISBLANK('Prediction Log'!$N706),"",IF('Prediction Log'!$M706='Prediction Log'!$I706, "Y", "N"))</f>
        <v/>
      </c>
      <c r="X706" s="54" t="str">
        <f>IF(ISBLANK('Prediction Log'!$N706), "", IF(Table3[[#This Row],[Home Team Covered Market]]=Games!H706, "Y", "N"))</f>
        <v/>
      </c>
      <c r="Y706" s="55" t="str">
        <f>IF(ISBLANK('Prediction Log'!$N706), "",IF('Prediction Log'!$J706='Prediction Log'!$M706, "Y", "N"))</f>
        <v/>
      </c>
      <c r="Z706" s="54" t="str">
        <f>IF(ISBLANK('Prediction Log'!$N706), "",IF('Prediction Log'!$I706&lt;&gt;'Prediction Log'!$M706, "N",IF(AND('Prediction Log'!$E706&gt;0, 'Prediction Log'!$P706&gt;'Prediction Log'!$E706, 'Prediction Log'!$I706='Prediction Log'!$C706), "Y", IF(AND('Prediction Log'!$E706&lt;0, 'Prediction Log'!$P706&lt;'Prediction Log'!$E706,'Prediction Log'!$I706='Prediction Log'!$B706 ), "Y", IF('Prediction Log'!$P706='Prediction Log'!$E706, "PUSH", "N")))))</f>
        <v/>
      </c>
      <c r="AA706" s="54" t="str">
        <f>IF(ISBLANK('Prediction Log'!$N706), "",IF(AND('Prediction Log'!$W706="Y", 'Prediction Log'!$X706="Y"), "Y", "N"))</f>
        <v/>
      </c>
      <c r="AB706" s="53" t="str">
        <f>IF(ISBLANK('Prediction Log'!$N706), "",IF('Prediction Log'!$D706&gt;0, 'Prediction Log'!$P706-'Prediction Log'!$D706, IF('Prediction Log'!$D706&lt;0, -'Prediction Log'!$P706+'Prediction Log'!$D706, "NA")))</f>
        <v/>
      </c>
      <c r="AC706" s="53" t="str">
        <f>IF(ISBLANK('Prediction Log'!$N706), "",ABS('Prediction Log'!$AB706))</f>
        <v/>
      </c>
      <c r="AD706" s="54" t="str">
        <f>IF(ISBLANK('Prediction Log'!$N706), "",IF('Prediction Log'!$E706&gt;0, 'Prediction Log'!$P706-'Prediction Log'!$E706, IF('Prediction Log'!$E706&lt;0, -'Prediction Log'!$P706+'Prediction Log'!$E706, "NA")))</f>
        <v/>
      </c>
      <c r="AE706" s="54" t="str">
        <f>IF(ISBLANK('Prediction Log'!$N706), "",ABS('Prediction Log'!$AD706))</f>
        <v/>
      </c>
    </row>
    <row r="707" spans="1:31" x14ac:dyDescent="0.45">
      <c r="A707" s="56" t="str">
        <f>IF(ISBLANK(Games!$B707), "",Games!A707)</f>
        <v/>
      </c>
      <c r="B707" s="56" t="str">
        <f>IF(ISBLANK(Games!$B707), "",Games!B707)</f>
        <v/>
      </c>
      <c r="C707" s="56" t="str">
        <f>IF(ISBLANK(Games!$B707), "",Games!C707)</f>
        <v/>
      </c>
      <c r="D707" s="57" t="str">
        <f>IF(ISBLANK(Games!$B707), "",Games!D707)</f>
        <v/>
      </c>
      <c r="E707" s="57" t="str">
        <f>IF(ISBLANK(Games!$B707), "",Games!E707)</f>
        <v/>
      </c>
      <c r="F707" s="45">
        <f>'Calc - Win Probability'!N707</f>
        <v>0</v>
      </c>
      <c r="G707" s="23" t="str">
        <f>Games!H707</f>
        <v/>
      </c>
      <c r="H707" s="46" t="str">
        <f>IF(ISBLANK(Games!B707), "", IF('Prediction Log'!$D707&lt;0, 'Prediction Log'!$B707, 'Prediction Log'!$C707))</f>
        <v/>
      </c>
      <c r="I707" s="47" t="str">
        <f>IF(ISBLANK(Games!$B707), "",Games!F707)</f>
        <v/>
      </c>
      <c r="J707" s="47" t="str">
        <f>IF('Prediction Log'!$F707&gt;0.5, 'Prediction Log'!$B707, IF('Prediction Log'!$F707&lt;0.5, 'Prediction Log'!$C707, "PICK"))</f>
        <v/>
      </c>
      <c r="K707" s="48" t="str">
        <f>IF(ISBLANK(Games!B707), "",IF('Prediction Log'!$J707='Prediction Log'!$B707, 'Prediction Log'!$F707, 1-'Prediction Log'!$F707))</f>
        <v/>
      </c>
      <c r="L707" s="49" t="str">
        <f>IF(ISBLANK(Games!$B707), "",Games!I707)</f>
        <v/>
      </c>
      <c r="M707" s="60" t="str">
        <f>IF(ISBLANK(Table3[[#This Row],[Home Final]]), "",IF(Table3[[#This Row],[Home Final]]&gt;Table3[[#This Row],[Away Final]],Table3[[#This Row],[Home]],Table3[[#This Row],[Away]]))</f>
        <v/>
      </c>
      <c r="N707" s="50"/>
      <c r="O707" s="50"/>
      <c r="P707" s="21" t="str">
        <f>IF(ISBLANK('Prediction Log'!$N707), "",'Prediction Log'!$O707-'Prediction Log'!$N707)</f>
        <v/>
      </c>
      <c r="Q707" s="51" t="str">
        <f>IF(ISBLANK('Prediction Log'!$N707), "",IF('Prediction Log'!$M707&lt;&gt;'Prediction Log'!$H707, "Y", IF(AND('Prediction Log'!$M707='Prediction Log'!$H707, ABS((-1*'Prediction Log'!$P707))&gt;ABS('Prediction Log'!$D707)), "Y", IF('Prediction Log'!$D707='Prediction Log'!$P707, "PUSH", "N"))))</f>
        <v/>
      </c>
      <c r="R707" s="52" t="str">
        <f>IF(ISBLANK('Prediction Log'!$N707), "",IF('Prediction Log'!$P707&lt;'Prediction Log'!$D707, "Y", IF('Prediction Log'!$P707='Prediction Log'!$D707, "PUSH", "N")))</f>
        <v/>
      </c>
      <c r="S707" s="52" t="str">
        <f>IF(ISBLANK('Prediction Log'!$N707), "",IF('Prediction Log'!$P707&lt;'Prediction Log'!$E707, "Y", IF('Prediction Log'!$P707='Prediction Log'!$E707, "PUSH", "N")))</f>
        <v/>
      </c>
      <c r="T707" s="53" t="str">
        <f>IF(ISBLANK('Prediction Log'!$N707),"",IF('Prediction Log'!$M707='Prediction Log'!$H707, "Y", "N"))</f>
        <v/>
      </c>
      <c r="U707" s="53" t="str">
        <f>Table3[[#This Row],[Home Team Covered Market]]</f>
        <v/>
      </c>
      <c r="V707" s="53" t="str">
        <f>IF(ISBLANK('Prediction Log'!$N707), "",IF(AND('Prediction Log'!$T707="Y", 'Prediction Log'!$U707="Y"), "Y", "N"))</f>
        <v/>
      </c>
      <c r="W707" s="54" t="str">
        <f>IF(ISBLANK('Prediction Log'!$N707),"",IF('Prediction Log'!$M707='Prediction Log'!$I707, "Y", "N"))</f>
        <v/>
      </c>
      <c r="X707" s="54" t="str">
        <f>IF(ISBLANK('Prediction Log'!$N707), "", IF(Table3[[#This Row],[Home Team Covered Market]]=Games!H707, "Y", "N"))</f>
        <v/>
      </c>
      <c r="Y707" s="55" t="str">
        <f>IF(ISBLANK('Prediction Log'!$N707), "",IF('Prediction Log'!$J707='Prediction Log'!$M707, "Y", "N"))</f>
        <v/>
      </c>
      <c r="Z707" s="54" t="str">
        <f>IF(ISBLANK('Prediction Log'!$N707), "",IF('Prediction Log'!$I707&lt;&gt;'Prediction Log'!$M707, "N",IF(AND('Prediction Log'!$E707&gt;0, 'Prediction Log'!$P707&gt;'Prediction Log'!$E707, 'Prediction Log'!$I707='Prediction Log'!$C707), "Y", IF(AND('Prediction Log'!$E707&lt;0, 'Prediction Log'!$P707&lt;'Prediction Log'!$E707,'Prediction Log'!$I707='Prediction Log'!$B707 ), "Y", IF('Prediction Log'!$P707='Prediction Log'!$E707, "PUSH", "N")))))</f>
        <v/>
      </c>
      <c r="AA707" s="54" t="str">
        <f>IF(ISBLANK('Prediction Log'!$N707), "",IF(AND('Prediction Log'!$W707="Y", 'Prediction Log'!$X707="Y"), "Y", "N"))</f>
        <v/>
      </c>
      <c r="AB707" s="53" t="str">
        <f>IF(ISBLANK('Prediction Log'!$N707), "",IF('Prediction Log'!$D707&gt;0, 'Prediction Log'!$P707-'Prediction Log'!$D707, IF('Prediction Log'!$D707&lt;0, -'Prediction Log'!$P707+'Prediction Log'!$D707, "NA")))</f>
        <v/>
      </c>
      <c r="AC707" s="53" t="str">
        <f>IF(ISBLANK('Prediction Log'!$N707), "",ABS('Prediction Log'!$AB707))</f>
        <v/>
      </c>
      <c r="AD707" s="54" t="str">
        <f>IF(ISBLANK('Prediction Log'!$N707), "",IF('Prediction Log'!$E707&gt;0, 'Prediction Log'!$P707-'Prediction Log'!$E707, IF('Prediction Log'!$E707&lt;0, -'Prediction Log'!$P707+'Prediction Log'!$E707, "NA")))</f>
        <v/>
      </c>
      <c r="AE707" s="54" t="str">
        <f>IF(ISBLANK('Prediction Log'!$N707), "",ABS('Prediction Log'!$AD707))</f>
        <v/>
      </c>
    </row>
    <row r="708" spans="1:31" x14ac:dyDescent="0.45">
      <c r="A708" s="43" t="str">
        <f>IF(ISBLANK(Games!$B708), "",Games!A708)</f>
        <v/>
      </c>
      <c r="B708" s="43" t="str">
        <f>IF(ISBLANK(Games!$B708), "",Games!B708)</f>
        <v/>
      </c>
      <c r="C708" s="43" t="str">
        <f>IF(ISBLANK(Games!$B708), "",Games!C708)</f>
        <v/>
      </c>
      <c r="D708" s="44" t="str">
        <f>IF(ISBLANK(Games!$B708), "",Games!D708)</f>
        <v/>
      </c>
      <c r="E708" s="44" t="str">
        <f>IF(ISBLANK(Games!$B708), "",Games!E708)</f>
        <v/>
      </c>
      <c r="F708" s="45">
        <f>'Calc - Win Probability'!N708</f>
        <v>0</v>
      </c>
      <c r="G708" s="23" t="str">
        <f>Games!H708</f>
        <v/>
      </c>
      <c r="H708" s="46" t="str">
        <f>IF(ISBLANK(Games!B708), "", IF('Prediction Log'!$D708&lt;0, 'Prediction Log'!$B708, 'Prediction Log'!$C708))</f>
        <v/>
      </c>
      <c r="I708" s="47" t="str">
        <f>IF(ISBLANK(Games!$B708), "",Games!F708)</f>
        <v/>
      </c>
      <c r="J708" s="47" t="str">
        <f>IF('Prediction Log'!$F708&gt;0.5, 'Prediction Log'!$B708, IF('Prediction Log'!$F708&lt;0.5, 'Prediction Log'!$C708, "PICK"))</f>
        <v/>
      </c>
      <c r="K708" s="48" t="str">
        <f>IF(ISBLANK(Games!B708), "",IF('Prediction Log'!$J708='Prediction Log'!$B708, 'Prediction Log'!$F708, 1-'Prediction Log'!$F708))</f>
        <v/>
      </c>
      <c r="L708" s="49" t="str">
        <f>IF(ISBLANK(Games!$B708), "",Games!I708)</f>
        <v/>
      </c>
      <c r="M708" s="60" t="str">
        <f>IF(ISBLANK(Table3[[#This Row],[Home Final]]), "",IF(Table3[[#This Row],[Home Final]]&gt;Table3[[#This Row],[Away Final]],Table3[[#This Row],[Home]],Table3[[#This Row],[Away]]))</f>
        <v/>
      </c>
      <c r="N708" s="50"/>
      <c r="O708" s="50"/>
      <c r="P708" s="21" t="str">
        <f>IF(ISBLANK('Prediction Log'!$N708), "",'Prediction Log'!$O708-'Prediction Log'!$N708)</f>
        <v/>
      </c>
      <c r="Q708" s="51" t="str">
        <f>IF(ISBLANK('Prediction Log'!$N708), "",IF('Prediction Log'!$M708&lt;&gt;'Prediction Log'!$H708, "Y", IF(AND('Prediction Log'!$M708='Prediction Log'!$H708, ABS((-1*'Prediction Log'!$P708))&gt;ABS('Prediction Log'!$D708)), "Y", IF('Prediction Log'!$D708='Prediction Log'!$P708, "PUSH", "N"))))</f>
        <v/>
      </c>
      <c r="R708" s="52" t="str">
        <f>IF(ISBLANK('Prediction Log'!$N708), "",IF('Prediction Log'!$P708&lt;'Prediction Log'!$D708, "Y", IF('Prediction Log'!$P708='Prediction Log'!$D708, "PUSH", "N")))</f>
        <v/>
      </c>
      <c r="S708" s="52" t="str">
        <f>IF(ISBLANK('Prediction Log'!$N708), "",IF('Prediction Log'!$P708&lt;'Prediction Log'!$E708, "Y", IF('Prediction Log'!$P708='Prediction Log'!$E708, "PUSH", "N")))</f>
        <v/>
      </c>
      <c r="T708" s="53" t="str">
        <f>IF(ISBLANK('Prediction Log'!$N708),"",IF('Prediction Log'!$M708='Prediction Log'!$H708, "Y", "N"))</f>
        <v/>
      </c>
      <c r="U708" s="53" t="str">
        <f>Table3[[#This Row],[Home Team Covered Market]]</f>
        <v/>
      </c>
      <c r="V708" s="53" t="str">
        <f>IF(ISBLANK('Prediction Log'!$N708), "",IF(AND('Prediction Log'!$T708="Y", 'Prediction Log'!$U708="Y"), "Y", "N"))</f>
        <v/>
      </c>
      <c r="W708" s="54" t="str">
        <f>IF(ISBLANK('Prediction Log'!$N708),"",IF('Prediction Log'!$M708='Prediction Log'!$I708, "Y", "N"))</f>
        <v/>
      </c>
      <c r="X708" s="54" t="str">
        <f>IF(ISBLANK('Prediction Log'!$N708), "", IF(Table3[[#This Row],[Home Team Covered Market]]=Games!H708, "Y", "N"))</f>
        <v/>
      </c>
      <c r="Y708" s="55" t="str">
        <f>IF(ISBLANK('Prediction Log'!$N708), "",IF('Prediction Log'!$J708='Prediction Log'!$M708, "Y", "N"))</f>
        <v/>
      </c>
      <c r="Z708" s="54" t="str">
        <f>IF(ISBLANK('Prediction Log'!$N708), "",IF('Prediction Log'!$I708&lt;&gt;'Prediction Log'!$M708, "N",IF(AND('Prediction Log'!$E708&gt;0, 'Prediction Log'!$P708&gt;'Prediction Log'!$E708, 'Prediction Log'!$I708='Prediction Log'!$C708), "Y", IF(AND('Prediction Log'!$E708&lt;0, 'Prediction Log'!$P708&lt;'Prediction Log'!$E708,'Prediction Log'!$I708='Prediction Log'!$B708 ), "Y", IF('Prediction Log'!$P708='Prediction Log'!$E708, "PUSH", "N")))))</f>
        <v/>
      </c>
      <c r="AA708" s="54" t="str">
        <f>IF(ISBLANK('Prediction Log'!$N708), "",IF(AND('Prediction Log'!$W708="Y", 'Prediction Log'!$X708="Y"), "Y", "N"))</f>
        <v/>
      </c>
      <c r="AB708" s="53" t="str">
        <f>IF(ISBLANK('Prediction Log'!$N708), "",IF('Prediction Log'!$D708&gt;0, 'Prediction Log'!$P708-'Prediction Log'!$D708, IF('Prediction Log'!$D708&lt;0, -'Prediction Log'!$P708+'Prediction Log'!$D708, "NA")))</f>
        <v/>
      </c>
      <c r="AC708" s="53" t="str">
        <f>IF(ISBLANK('Prediction Log'!$N708), "",ABS('Prediction Log'!$AB708))</f>
        <v/>
      </c>
      <c r="AD708" s="54" t="str">
        <f>IF(ISBLANK('Prediction Log'!$N708), "",IF('Prediction Log'!$E708&gt;0, 'Prediction Log'!$P708-'Prediction Log'!$E708, IF('Prediction Log'!$E708&lt;0, -'Prediction Log'!$P708+'Prediction Log'!$E708, "NA")))</f>
        <v/>
      </c>
      <c r="AE708" s="54" t="str">
        <f>IF(ISBLANK('Prediction Log'!$N708), "",ABS('Prediction Log'!$AD708))</f>
        <v/>
      </c>
    </row>
    <row r="709" spans="1:31" x14ac:dyDescent="0.45">
      <c r="A709" s="56" t="str">
        <f>IF(ISBLANK(Games!$B709), "",Games!A709)</f>
        <v/>
      </c>
      <c r="B709" s="56" t="str">
        <f>IF(ISBLANK(Games!$B709), "",Games!B709)</f>
        <v/>
      </c>
      <c r="C709" s="56" t="str">
        <f>IF(ISBLANK(Games!$B709), "",Games!C709)</f>
        <v/>
      </c>
      <c r="D709" s="57" t="str">
        <f>IF(ISBLANK(Games!$B709), "",Games!D709)</f>
        <v/>
      </c>
      <c r="E709" s="57" t="str">
        <f>IF(ISBLANK(Games!$B709), "",Games!E709)</f>
        <v/>
      </c>
      <c r="F709" s="45">
        <f>'Calc - Win Probability'!N709</f>
        <v>0</v>
      </c>
      <c r="G709" s="23" t="str">
        <f>Games!H709</f>
        <v/>
      </c>
      <c r="H709" s="46" t="str">
        <f>IF(ISBLANK(Games!B709), "", IF('Prediction Log'!$D709&lt;0, 'Prediction Log'!$B709, 'Prediction Log'!$C709))</f>
        <v/>
      </c>
      <c r="I709" s="47" t="str">
        <f>IF(ISBLANK(Games!$B709), "",Games!F709)</f>
        <v/>
      </c>
      <c r="J709" s="47" t="str">
        <f>IF('Prediction Log'!$F709&gt;0.5, 'Prediction Log'!$B709, IF('Prediction Log'!$F709&lt;0.5, 'Prediction Log'!$C709, "PICK"))</f>
        <v/>
      </c>
      <c r="K709" s="48" t="str">
        <f>IF(ISBLANK(Games!B709), "",IF('Prediction Log'!$J709='Prediction Log'!$B709, 'Prediction Log'!$F709, 1-'Prediction Log'!$F709))</f>
        <v/>
      </c>
      <c r="L709" s="49" t="str">
        <f>IF(ISBLANK(Games!$B709), "",Games!I709)</f>
        <v/>
      </c>
      <c r="M709" s="60" t="str">
        <f>IF(ISBLANK(Table3[[#This Row],[Home Final]]), "",IF(Table3[[#This Row],[Home Final]]&gt;Table3[[#This Row],[Away Final]],Table3[[#This Row],[Home]],Table3[[#This Row],[Away]]))</f>
        <v/>
      </c>
      <c r="N709" s="50"/>
      <c r="O709" s="50"/>
      <c r="P709" s="21" t="str">
        <f>IF(ISBLANK('Prediction Log'!$N709), "",'Prediction Log'!$O709-'Prediction Log'!$N709)</f>
        <v/>
      </c>
      <c r="Q709" s="51" t="str">
        <f>IF(ISBLANK('Prediction Log'!$N709), "",IF('Prediction Log'!$M709&lt;&gt;'Prediction Log'!$H709, "Y", IF(AND('Prediction Log'!$M709='Prediction Log'!$H709, ABS((-1*'Prediction Log'!$P709))&gt;ABS('Prediction Log'!$D709)), "Y", IF('Prediction Log'!$D709='Prediction Log'!$P709, "PUSH", "N"))))</f>
        <v/>
      </c>
      <c r="R709" s="52" t="str">
        <f>IF(ISBLANK('Prediction Log'!$N709), "",IF('Prediction Log'!$P709&lt;'Prediction Log'!$D709, "Y", IF('Prediction Log'!$P709='Prediction Log'!$D709, "PUSH", "N")))</f>
        <v/>
      </c>
      <c r="S709" s="52" t="str">
        <f>IF(ISBLANK('Prediction Log'!$N709), "",IF('Prediction Log'!$P709&lt;'Prediction Log'!$E709, "Y", IF('Prediction Log'!$P709='Prediction Log'!$E709, "PUSH", "N")))</f>
        <v/>
      </c>
      <c r="T709" s="53" t="str">
        <f>IF(ISBLANK('Prediction Log'!$N709),"",IF('Prediction Log'!$M709='Prediction Log'!$H709, "Y", "N"))</f>
        <v/>
      </c>
      <c r="U709" s="53" t="str">
        <f>Table3[[#This Row],[Home Team Covered Market]]</f>
        <v/>
      </c>
      <c r="V709" s="53" t="str">
        <f>IF(ISBLANK('Prediction Log'!$N709), "",IF(AND('Prediction Log'!$T709="Y", 'Prediction Log'!$U709="Y"), "Y", "N"))</f>
        <v/>
      </c>
      <c r="W709" s="54" t="str">
        <f>IF(ISBLANK('Prediction Log'!$N709),"",IF('Prediction Log'!$M709='Prediction Log'!$I709, "Y", "N"))</f>
        <v/>
      </c>
      <c r="X709" s="54" t="str">
        <f>IF(ISBLANK('Prediction Log'!$N709), "", IF(Table3[[#This Row],[Home Team Covered Market]]=Games!H709, "Y", "N"))</f>
        <v/>
      </c>
      <c r="Y709" s="55" t="str">
        <f>IF(ISBLANK('Prediction Log'!$N709), "",IF('Prediction Log'!$J709='Prediction Log'!$M709, "Y", "N"))</f>
        <v/>
      </c>
      <c r="Z709" s="54" t="str">
        <f>IF(ISBLANK('Prediction Log'!$N709), "",IF('Prediction Log'!$I709&lt;&gt;'Prediction Log'!$M709, "N",IF(AND('Prediction Log'!$E709&gt;0, 'Prediction Log'!$P709&gt;'Prediction Log'!$E709, 'Prediction Log'!$I709='Prediction Log'!$C709), "Y", IF(AND('Prediction Log'!$E709&lt;0, 'Prediction Log'!$P709&lt;'Prediction Log'!$E709,'Prediction Log'!$I709='Prediction Log'!$B709 ), "Y", IF('Prediction Log'!$P709='Prediction Log'!$E709, "PUSH", "N")))))</f>
        <v/>
      </c>
      <c r="AA709" s="54" t="str">
        <f>IF(ISBLANK('Prediction Log'!$N709), "",IF(AND('Prediction Log'!$W709="Y", 'Prediction Log'!$X709="Y"), "Y", "N"))</f>
        <v/>
      </c>
      <c r="AB709" s="53" t="str">
        <f>IF(ISBLANK('Prediction Log'!$N709), "",IF('Prediction Log'!$D709&gt;0, 'Prediction Log'!$P709-'Prediction Log'!$D709, IF('Prediction Log'!$D709&lt;0, -'Prediction Log'!$P709+'Prediction Log'!$D709, "NA")))</f>
        <v/>
      </c>
      <c r="AC709" s="53" t="str">
        <f>IF(ISBLANK('Prediction Log'!$N709), "",ABS('Prediction Log'!$AB709))</f>
        <v/>
      </c>
      <c r="AD709" s="54" t="str">
        <f>IF(ISBLANK('Prediction Log'!$N709), "",IF('Prediction Log'!$E709&gt;0, 'Prediction Log'!$P709-'Prediction Log'!$E709, IF('Prediction Log'!$E709&lt;0, -'Prediction Log'!$P709+'Prediction Log'!$E709, "NA")))</f>
        <v/>
      </c>
      <c r="AE709" s="54" t="str">
        <f>IF(ISBLANK('Prediction Log'!$N709), "",ABS('Prediction Log'!$AD709))</f>
        <v/>
      </c>
    </row>
    <row r="710" spans="1:31" x14ac:dyDescent="0.45">
      <c r="A710" s="43" t="str">
        <f>IF(ISBLANK(Games!$B710), "",Games!A710)</f>
        <v/>
      </c>
      <c r="B710" s="43" t="str">
        <f>IF(ISBLANK(Games!$B710), "",Games!B710)</f>
        <v/>
      </c>
      <c r="C710" s="43" t="str">
        <f>IF(ISBLANK(Games!$B710), "",Games!C710)</f>
        <v/>
      </c>
      <c r="D710" s="44" t="str">
        <f>IF(ISBLANK(Games!$B710), "",Games!D710)</f>
        <v/>
      </c>
      <c r="E710" s="44" t="str">
        <f>IF(ISBLANK(Games!$B710), "",Games!E710)</f>
        <v/>
      </c>
      <c r="F710" s="45">
        <f>'Calc - Win Probability'!N710</f>
        <v>0</v>
      </c>
      <c r="G710" s="23" t="str">
        <f>Games!H710</f>
        <v/>
      </c>
      <c r="H710" s="46" t="str">
        <f>IF(ISBLANK(Games!B710), "", IF('Prediction Log'!$D710&lt;0, 'Prediction Log'!$B710, 'Prediction Log'!$C710))</f>
        <v/>
      </c>
      <c r="I710" s="47" t="str">
        <f>IF(ISBLANK(Games!$B710), "",Games!F710)</f>
        <v/>
      </c>
      <c r="J710" s="47" t="str">
        <f>IF('Prediction Log'!$F710&gt;0.5, 'Prediction Log'!$B710, IF('Prediction Log'!$F710&lt;0.5, 'Prediction Log'!$C710, "PICK"))</f>
        <v/>
      </c>
      <c r="K710" s="48" t="str">
        <f>IF(ISBLANK(Games!B710), "",IF('Prediction Log'!$J710='Prediction Log'!$B710, 'Prediction Log'!$F710, 1-'Prediction Log'!$F710))</f>
        <v/>
      </c>
      <c r="L710" s="49" t="str">
        <f>IF(ISBLANK(Games!$B710), "",Games!I710)</f>
        <v/>
      </c>
      <c r="M710" s="60" t="str">
        <f>IF(ISBLANK(Table3[[#This Row],[Home Final]]), "",IF(Table3[[#This Row],[Home Final]]&gt;Table3[[#This Row],[Away Final]],Table3[[#This Row],[Home]],Table3[[#This Row],[Away]]))</f>
        <v/>
      </c>
      <c r="N710" s="50"/>
      <c r="O710" s="50"/>
      <c r="P710" s="21" t="str">
        <f>IF(ISBLANK('Prediction Log'!$N710), "",'Prediction Log'!$O710-'Prediction Log'!$N710)</f>
        <v/>
      </c>
      <c r="Q710" s="51" t="str">
        <f>IF(ISBLANK('Prediction Log'!$N710), "",IF('Prediction Log'!$M710&lt;&gt;'Prediction Log'!$H710, "Y", IF(AND('Prediction Log'!$M710='Prediction Log'!$H710, ABS((-1*'Prediction Log'!$P710))&gt;ABS('Prediction Log'!$D710)), "Y", IF('Prediction Log'!$D710='Prediction Log'!$P710, "PUSH", "N"))))</f>
        <v/>
      </c>
      <c r="R710" s="52" t="str">
        <f>IF(ISBLANK('Prediction Log'!$N710), "",IF('Prediction Log'!$P710&lt;'Prediction Log'!$D710, "Y", IF('Prediction Log'!$P710='Prediction Log'!$D710, "PUSH", "N")))</f>
        <v/>
      </c>
      <c r="S710" s="52" t="str">
        <f>IF(ISBLANK('Prediction Log'!$N710), "",IF('Prediction Log'!$P710&lt;'Prediction Log'!$E710, "Y", IF('Prediction Log'!$P710='Prediction Log'!$E710, "PUSH", "N")))</f>
        <v/>
      </c>
      <c r="T710" s="53" t="str">
        <f>IF(ISBLANK('Prediction Log'!$N710),"",IF('Prediction Log'!$M710='Prediction Log'!$H710, "Y", "N"))</f>
        <v/>
      </c>
      <c r="U710" s="53" t="str">
        <f>Table3[[#This Row],[Home Team Covered Market]]</f>
        <v/>
      </c>
      <c r="V710" s="53" t="str">
        <f>IF(ISBLANK('Prediction Log'!$N710), "",IF(AND('Prediction Log'!$T710="Y", 'Prediction Log'!$U710="Y"), "Y", "N"))</f>
        <v/>
      </c>
      <c r="W710" s="54" t="str">
        <f>IF(ISBLANK('Prediction Log'!$N710),"",IF('Prediction Log'!$M710='Prediction Log'!$I710, "Y", "N"))</f>
        <v/>
      </c>
      <c r="X710" s="54" t="str">
        <f>IF(ISBLANK('Prediction Log'!$N710), "", IF(Table3[[#This Row],[Home Team Covered Market]]=Games!H710, "Y", "N"))</f>
        <v/>
      </c>
      <c r="Y710" s="55" t="str">
        <f>IF(ISBLANK('Prediction Log'!$N710), "",IF('Prediction Log'!$J710='Prediction Log'!$M710, "Y", "N"))</f>
        <v/>
      </c>
      <c r="Z710" s="54" t="str">
        <f>IF(ISBLANK('Prediction Log'!$N710), "",IF('Prediction Log'!$I710&lt;&gt;'Prediction Log'!$M710, "N",IF(AND('Prediction Log'!$E710&gt;0, 'Prediction Log'!$P710&gt;'Prediction Log'!$E710, 'Prediction Log'!$I710='Prediction Log'!$C710), "Y", IF(AND('Prediction Log'!$E710&lt;0, 'Prediction Log'!$P710&lt;'Prediction Log'!$E710,'Prediction Log'!$I710='Prediction Log'!$B710 ), "Y", IF('Prediction Log'!$P710='Prediction Log'!$E710, "PUSH", "N")))))</f>
        <v/>
      </c>
      <c r="AA710" s="54" t="str">
        <f>IF(ISBLANK('Prediction Log'!$N710), "",IF(AND('Prediction Log'!$W710="Y", 'Prediction Log'!$X710="Y"), "Y", "N"))</f>
        <v/>
      </c>
      <c r="AB710" s="53" t="str">
        <f>IF(ISBLANK('Prediction Log'!$N710), "",IF('Prediction Log'!$D710&gt;0, 'Prediction Log'!$P710-'Prediction Log'!$D710, IF('Prediction Log'!$D710&lt;0, -'Prediction Log'!$P710+'Prediction Log'!$D710, "NA")))</f>
        <v/>
      </c>
      <c r="AC710" s="53" t="str">
        <f>IF(ISBLANK('Prediction Log'!$N710), "",ABS('Prediction Log'!$AB710))</f>
        <v/>
      </c>
      <c r="AD710" s="54" t="str">
        <f>IF(ISBLANK('Prediction Log'!$N710), "",IF('Prediction Log'!$E710&gt;0, 'Prediction Log'!$P710-'Prediction Log'!$E710, IF('Prediction Log'!$E710&lt;0, -'Prediction Log'!$P710+'Prediction Log'!$E710, "NA")))</f>
        <v/>
      </c>
      <c r="AE710" s="54" t="str">
        <f>IF(ISBLANK('Prediction Log'!$N710), "",ABS('Prediction Log'!$AD710))</f>
        <v/>
      </c>
    </row>
    <row r="711" spans="1:31" x14ac:dyDescent="0.45">
      <c r="A711" s="56" t="str">
        <f>IF(ISBLANK(Games!$B711), "",Games!A711)</f>
        <v/>
      </c>
      <c r="B711" s="56" t="str">
        <f>IF(ISBLANK(Games!$B711), "",Games!B711)</f>
        <v/>
      </c>
      <c r="C711" s="56" t="str">
        <f>IF(ISBLANK(Games!$B711), "",Games!C711)</f>
        <v/>
      </c>
      <c r="D711" s="57" t="str">
        <f>IF(ISBLANK(Games!$B711), "",Games!D711)</f>
        <v/>
      </c>
      <c r="E711" s="57" t="str">
        <f>IF(ISBLANK(Games!$B711), "",Games!E711)</f>
        <v/>
      </c>
      <c r="F711" s="45">
        <f>'Calc - Win Probability'!N711</f>
        <v>0</v>
      </c>
      <c r="G711" s="23" t="str">
        <f>Games!H711</f>
        <v/>
      </c>
      <c r="H711" s="46" t="str">
        <f>IF(ISBLANK(Games!B711), "", IF('Prediction Log'!$D711&lt;0, 'Prediction Log'!$B711, 'Prediction Log'!$C711))</f>
        <v/>
      </c>
      <c r="I711" s="47" t="str">
        <f>IF(ISBLANK(Games!$B711), "",Games!F711)</f>
        <v/>
      </c>
      <c r="J711" s="47" t="str">
        <f>IF('Prediction Log'!$F711&gt;0.5, 'Prediction Log'!$B711, IF('Prediction Log'!$F711&lt;0.5, 'Prediction Log'!$C711, "PICK"))</f>
        <v/>
      </c>
      <c r="K711" s="48" t="str">
        <f>IF(ISBLANK(Games!B711), "",IF('Prediction Log'!$J711='Prediction Log'!$B711, 'Prediction Log'!$F711, 1-'Prediction Log'!$F711))</f>
        <v/>
      </c>
      <c r="L711" s="49" t="str">
        <f>IF(ISBLANK(Games!$B711), "",Games!I711)</f>
        <v/>
      </c>
      <c r="M711" s="60" t="str">
        <f>IF(ISBLANK(Table3[[#This Row],[Home Final]]), "",IF(Table3[[#This Row],[Home Final]]&gt;Table3[[#This Row],[Away Final]],Table3[[#This Row],[Home]],Table3[[#This Row],[Away]]))</f>
        <v/>
      </c>
      <c r="N711" s="50"/>
      <c r="O711" s="50"/>
      <c r="P711" s="21" t="str">
        <f>IF(ISBLANK('Prediction Log'!$N711), "",'Prediction Log'!$O711-'Prediction Log'!$N711)</f>
        <v/>
      </c>
      <c r="Q711" s="51" t="str">
        <f>IF(ISBLANK('Prediction Log'!$N711), "",IF('Prediction Log'!$M711&lt;&gt;'Prediction Log'!$H711, "Y", IF(AND('Prediction Log'!$M711='Prediction Log'!$H711, ABS((-1*'Prediction Log'!$P711))&gt;ABS('Prediction Log'!$D711)), "Y", IF('Prediction Log'!$D711='Prediction Log'!$P711, "PUSH", "N"))))</f>
        <v/>
      </c>
      <c r="R711" s="52" t="str">
        <f>IF(ISBLANK('Prediction Log'!$N711), "",IF('Prediction Log'!$P711&lt;'Prediction Log'!$D711, "Y", IF('Prediction Log'!$P711='Prediction Log'!$D711, "PUSH", "N")))</f>
        <v/>
      </c>
      <c r="S711" s="52" t="str">
        <f>IF(ISBLANK('Prediction Log'!$N711), "",IF('Prediction Log'!$P711&lt;'Prediction Log'!$E711, "Y", IF('Prediction Log'!$P711='Prediction Log'!$E711, "PUSH", "N")))</f>
        <v/>
      </c>
      <c r="T711" s="53" t="str">
        <f>IF(ISBLANK('Prediction Log'!$N711),"",IF('Prediction Log'!$M711='Prediction Log'!$H711, "Y", "N"))</f>
        <v/>
      </c>
      <c r="U711" s="53" t="str">
        <f>Table3[[#This Row],[Home Team Covered Market]]</f>
        <v/>
      </c>
      <c r="V711" s="53" t="str">
        <f>IF(ISBLANK('Prediction Log'!$N711), "",IF(AND('Prediction Log'!$T711="Y", 'Prediction Log'!$U711="Y"), "Y", "N"))</f>
        <v/>
      </c>
      <c r="W711" s="54" t="str">
        <f>IF(ISBLANK('Prediction Log'!$N711),"",IF('Prediction Log'!$M711='Prediction Log'!$I711, "Y", "N"))</f>
        <v/>
      </c>
      <c r="X711" s="54" t="str">
        <f>IF(ISBLANK('Prediction Log'!$N711), "", IF(Table3[[#This Row],[Home Team Covered Market]]=Games!H711, "Y", "N"))</f>
        <v/>
      </c>
      <c r="Y711" s="55" t="str">
        <f>IF(ISBLANK('Prediction Log'!$N711), "",IF('Prediction Log'!$J711='Prediction Log'!$M711, "Y", "N"))</f>
        <v/>
      </c>
      <c r="Z711" s="54" t="str">
        <f>IF(ISBLANK('Prediction Log'!$N711), "",IF('Prediction Log'!$I711&lt;&gt;'Prediction Log'!$M711, "N",IF(AND('Prediction Log'!$E711&gt;0, 'Prediction Log'!$P711&gt;'Prediction Log'!$E711, 'Prediction Log'!$I711='Prediction Log'!$C711), "Y", IF(AND('Prediction Log'!$E711&lt;0, 'Prediction Log'!$P711&lt;'Prediction Log'!$E711,'Prediction Log'!$I711='Prediction Log'!$B711 ), "Y", IF('Prediction Log'!$P711='Prediction Log'!$E711, "PUSH", "N")))))</f>
        <v/>
      </c>
      <c r="AA711" s="54" t="str">
        <f>IF(ISBLANK('Prediction Log'!$N711), "",IF(AND('Prediction Log'!$W711="Y", 'Prediction Log'!$X711="Y"), "Y", "N"))</f>
        <v/>
      </c>
      <c r="AB711" s="53" t="str">
        <f>IF(ISBLANK('Prediction Log'!$N711), "",IF('Prediction Log'!$D711&gt;0, 'Prediction Log'!$P711-'Prediction Log'!$D711, IF('Prediction Log'!$D711&lt;0, -'Prediction Log'!$P711+'Prediction Log'!$D711, "NA")))</f>
        <v/>
      </c>
      <c r="AC711" s="53" t="str">
        <f>IF(ISBLANK('Prediction Log'!$N711), "",ABS('Prediction Log'!$AB711))</f>
        <v/>
      </c>
      <c r="AD711" s="54" t="str">
        <f>IF(ISBLANK('Prediction Log'!$N711), "",IF('Prediction Log'!$E711&gt;0, 'Prediction Log'!$P711-'Prediction Log'!$E711, IF('Prediction Log'!$E711&lt;0, -'Prediction Log'!$P711+'Prediction Log'!$E711, "NA")))</f>
        <v/>
      </c>
      <c r="AE711" s="54" t="str">
        <f>IF(ISBLANK('Prediction Log'!$N711), "",ABS('Prediction Log'!$AD711))</f>
        <v/>
      </c>
    </row>
    <row r="712" spans="1:31" x14ac:dyDescent="0.45">
      <c r="A712" s="43" t="str">
        <f>IF(ISBLANK(Games!$B712), "",Games!A712)</f>
        <v/>
      </c>
      <c r="B712" s="43" t="str">
        <f>IF(ISBLANK(Games!$B712), "",Games!B712)</f>
        <v/>
      </c>
      <c r="C712" s="43" t="str">
        <f>IF(ISBLANK(Games!$B712), "",Games!C712)</f>
        <v/>
      </c>
      <c r="D712" s="44" t="str">
        <f>IF(ISBLANK(Games!$B712), "",Games!D712)</f>
        <v/>
      </c>
      <c r="E712" s="44" t="str">
        <f>IF(ISBLANK(Games!$B712), "",Games!E712)</f>
        <v/>
      </c>
      <c r="F712" s="45">
        <f>'Calc - Win Probability'!N712</f>
        <v>0</v>
      </c>
      <c r="G712" s="23" t="str">
        <f>Games!H712</f>
        <v/>
      </c>
      <c r="H712" s="46" t="str">
        <f>IF(ISBLANK(Games!B712), "", IF('Prediction Log'!$D712&lt;0, 'Prediction Log'!$B712, 'Prediction Log'!$C712))</f>
        <v/>
      </c>
      <c r="I712" s="47" t="str">
        <f>IF(ISBLANK(Games!$B712), "",Games!F712)</f>
        <v/>
      </c>
      <c r="J712" s="47" t="str">
        <f>IF('Prediction Log'!$F712&gt;0.5, 'Prediction Log'!$B712, IF('Prediction Log'!$F712&lt;0.5, 'Prediction Log'!$C712, "PICK"))</f>
        <v/>
      </c>
      <c r="K712" s="48" t="str">
        <f>IF(ISBLANK(Games!B712), "",IF('Prediction Log'!$J712='Prediction Log'!$B712, 'Prediction Log'!$F712, 1-'Prediction Log'!$F712))</f>
        <v/>
      </c>
      <c r="L712" s="49" t="str">
        <f>IF(ISBLANK(Games!$B712), "",Games!I712)</f>
        <v/>
      </c>
      <c r="M712" s="60" t="str">
        <f>IF(ISBLANK(Table3[[#This Row],[Home Final]]), "",IF(Table3[[#This Row],[Home Final]]&gt;Table3[[#This Row],[Away Final]],Table3[[#This Row],[Home]],Table3[[#This Row],[Away]]))</f>
        <v/>
      </c>
      <c r="N712" s="50"/>
      <c r="O712" s="50"/>
      <c r="P712" s="21" t="str">
        <f>IF(ISBLANK('Prediction Log'!$N712), "",'Prediction Log'!$O712-'Prediction Log'!$N712)</f>
        <v/>
      </c>
      <c r="Q712" s="51" t="str">
        <f>IF(ISBLANK('Prediction Log'!$N712), "",IF('Prediction Log'!$M712&lt;&gt;'Prediction Log'!$H712, "Y", IF(AND('Prediction Log'!$M712='Prediction Log'!$H712, ABS((-1*'Prediction Log'!$P712))&gt;ABS('Prediction Log'!$D712)), "Y", IF('Prediction Log'!$D712='Prediction Log'!$P712, "PUSH", "N"))))</f>
        <v/>
      </c>
      <c r="R712" s="52" t="str">
        <f>IF(ISBLANK('Prediction Log'!$N712), "",IF('Prediction Log'!$P712&lt;'Prediction Log'!$D712, "Y", IF('Prediction Log'!$P712='Prediction Log'!$D712, "PUSH", "N")))</f>
        <v/>
      </c>
      <c r="S712" s="52" t="str">
        <f>IF(ISBLANK('Prediction Log'!$N712), "",IF('Prediction Log'!$P712&lt;'Prediction Log'!$E712, "Y", IF('Prediction Log'!$P712='Prediction Log'!$E712, "PUSH", "N")))</f>
        <v/>
      </c>
      <c r="T712" s="53" t="str">
        <f>IF(ISBLANK('Prediction Log'!$N712),"",IF('Prediction Log'!$M712='Prediction Log'!$H712, "Y", "N"))</f>
        <v/>
      </c>
      <c r="U712" s="53" t="str">
        <f>Table3[[#This Row],[Home Team Covered Market]]</f>
        <v/>
      </c>
      <c r="V712" s="53" t="str">
        <f>IF(ISBLANK('Prediction Log'!$N712), "",IF(AND('Prediction Log'!$T712="Y", 'Prediction Log'!$U712="Y"), "Y", "N"))</f>
        <v/>
      </c>
      <c r="W712" s="54" t="str">
        <f>IF(ISBLANK('Prediction Log'!$N712),"",IF('Prediction Log'!$M712='Prediction Log'!$I712, "Y", "N"))</f>
        <v/>
      </c>
      <c r="X712" s="54" t="str">
        <f>IF(ISBLANK('Prediction Log'!$N712), "", IF(Table3[[#This Row],[Home Team Covered Market]]=Games!H712, "Y", "N"))</f>
        <v/>
      </c>
      <c r="Y712" s="55" t="str">
        <f>IF(ISBLANK('Prediction Log'!$N712), "",IF('Prediction Log'!$J712='Prediction Log'!$M712, "Y", "N"))</f>
        <v/>
      </c>
      <c r="Z712" s="54" t="str">
        <f>IF(ISBLANK('Prediction Log'!$N712), "",IF('Prediction Log'!$I712&lt;&gt;'Prediction Log'!$M712, "N",IF(AND('Prediction Log'!$E712&gt;0, 'Prediction Log'!$P712&gt;'Prediction Log'!$E712, 'Prediction Log'!$I712='Prediction Log'!$C712), "Y", IF(AND('Prediction Log'!$E712&lt;0, 'Prediction Log'!$P712&lt;'Prediction Log'!$E712,'Prediction Log'!$I712='Prediction Log'!$B712 ), "Y", IF('Prediction Log'!$P712='Prediction Log'!$E712, "PUSH", "N")))))</f>
        <v/>
      </c>
      <c r="AA712" s="54" t="str">
        <f>IF(ISBLANK('Prediction Log'!$N712), "",IF(AND('Prediction Log'!$W712="Y", 'Prediction Log'!$X712="Y"), "Y", "N"))</f>
        <v/>
      </c>
      <c r="AB712" s="53" t="str">
        <f>IF(ISBLANK('Prediction Log'!$N712), "",IF('Prediction Log'!$D712&gt;0, 'Prediction Log'!$P712-'Prediction Log'!$D712, IF('Prediction Log'!$D712&lt;0, -'Prediction Log'!$P712+'Prediction Log'!$D712, "NA")))</f>
        <v/>
      </c>
      <c r="AC712" s="53" t="str">
        <f>IF(ISBLANK('Prediction Log'!$N712), "",ABS('Prediction Log'!$AB712))</f>
        <v/>
      </c>
      <c r="AD712" s="54" t="str">
        <f>IF(ISBLANK('Prediction Log'!$N712), "",IF('Prediction Log'!$E712&gt;0, 'Prediction Log'!$P712-'Prediction Log'!$E712, IF('Prediction Log'!$E712&lt;0, -'Prediction Log'!$P712+'Prediction Log'!$E712, "NA")))</f>
        <v/>
      </c>
      <c r="AE712" s="54" t="str">
        <f>IF(ISBLANK('Prediction Log'!$N712), "",ABS('Prediction Log'!$AD712))</f>
        <v/>
      </c>
    </row>
    <row r="713" spans="1:31" x14ac:dyDescent="0.45">
      <c r="A713" s="56" t="str">
        <f>IF(ISBLANK(Games!$B713), "",Games!A713)</f>
        <v/>
      </c>
      <c r="B713" s="56" t="str">
        <f>IF(ISBLANK(Games!$B713), "",Games!B713)</f>
        <v/>
      </c>
      <c r="C713" s="56" t="str">
        <f>IF(ISBLANK(Games!$B713), "",Games!C713)</f>
        <v/>
      </c>
      <c r="D713" s="57" t="str">
        <f>IF(ISBLANK(Games!$B713), "",Games!D713)</f>
        <v/>
      </c>
      <c r="E713" s="57" t="str">
        <f>IF(ISBLANK(Games!$B713), "",Games!E713)</f>
        <v/>
      </c>
      <c r="F713" s="45">
        <f>'Calc - Win Probability'!N713</f>
        <v>0</v>
      </c>
      <c r="G713" s="23" t="str">
        <f>Games!H713</f>
        <v/>
      </c>
      <c r="H713" s="46" t="str">
        <f>IF(ISBLANK(Games!B713), "", IF('Prediction Log'!$D713&lt;0, 'Prediction Log'!$B713, 'Prediction Log'!$C713))</f>
        <v/>
      </c>
      <c r="I713" s="47" t="str">
        <f>IF(ISBLANK(Games!$B713), "",Games!F713)</f>
        <v/>
      </c>
      <c r="J713" s="47" t="str">
        <f>IF('Prediction Log'!$F713&gt;0.5, 'Prediction Log'!$B713, IF('Prediction Log'!$F713&lt;0.5, 'Prediction Log'!$C713, "PICK"))</f>
        <v/>
      </c>
      <c r="K713" s="48" t="str">
        <f>IF(ISBLANK(Games!B713), "",IF('Prediction Log'!$J713='Prediction Log'!$B713, 'Prediction Log'!$F713, 1-'Prediction Log'!$F713))</f>
        <v/>
      </c>
      <c r="L713" s="49" t="str">
        <f>IF(ISBLANK(Games!$B713), "",Games!I713)</f>
        <v/>
      </c>
      <c r="M713" s="60" t="str">
        <f>IF(ISBLANK(Table3[[#This Row],[Home Final]]), "",IF(Table3[[#This Row],[Home Final]]&gt;Table3[[#This Row],[Away Final]],Table3[[#This Row],[Home]],Table3[[#This Row],[Away]]))</f>
        <v/>
      </c>
      <c r="N713" s="50"/>
      <c r="O713" s="50"/>
      <c r="P713" s="21" t="str">
        <f>IF(ISBLANK('Prediction Log'!$N713), "",'Prediction Log'!$O713-'Prediction Log'!$N713)</f>
        <v/>
      </c>
      <c r="Q713" s="51" t="str">
        <f>IF(ISBLANK('Prediction Log'!$N713), "",IF('Prediction Log'!$M713&lt;&gt;'Prediction Log'!$H713, "Y", IF(AND('Prediction Log'!$M713='Prediction Log'!$H713, ABS((-1*'Prediction Log'!$P713))&gt;ABS('Prediction Log'!$D713)), "Y", IF('Prediction Log'!$D713='Prediction Log'!$P713, "PUSH", "N"))))</f>
        <v/>
      </c>
      <c r="R713" s="52" t="str">
        <f>IF(ISBLANK('Prediction Log'!$N713), "",IF('Prediction Log'!$P713&lt;'Prediction Log'!$D713, "Y", IF('Prediction Log'!$P713='Prediction Log'!$D713, "PUSH", "N")))</f>
        <v/>
      </c>
      <c r="S713" s="52" t="str">
        <f>IF(ISBLANK('Prediction Log'!$N713), "",IF('Prediction Log'!$P713&lt;'Prediction Log'!$E713, "Y", IF('Prediction Log'!$P713='Prediction Log'!$E713, "PUSH", "N")))</f>
        <v/>
      </c>
      <c r="T713" s="53" t="str">
        <f>IF(ISBLANK('Prediction Log'!$N713),"",IF('Prediction Log'!$M713='Prediction Log'!$H713, "Y", "N"))</f>
        <v/>
      </c>
      <c r="U713" s="53" t="str">
        <f>Table3[[#This Row],[Home Team Covered Market]]</f>
        <v/>
      </c>
      <c r="V713" s="53" t="str">
        <f>IF(ISBLANK('Prediction Log'!$N713), "",IF(AND('Prediction Log'!$T713="Y", 'Prediction Log'!$U713="Y"), "Y", "N"))</f>
        <v/>
      </c>
      <c r="W713" s="54" t="str">
        <f>IF(ISBLANK('Prediction Log'!$N713),"",IF('Prediction Log'!$M713='Prediction Log'!$I713, "Y", "N"))</f>
        <v/>
      </c>
      <c r="X713" s="54" t="str">
        <f>IF(ISBLANK('Prediction Log'!$N713), "", IF(Table3[[#This Row],[Home Team Covered Market]]=Games!H713, "Y", "N"))</f>
        <v/>
      </c>
      <c r="Y713" s="55" t="str">
        <f>IF(ISBLANK('Prediction Log'!$N713), "",IF('Prediction Log'!$J713='Prediction Log'!$M713, "Y", "N"))</f>
        <v/>
      </c>
      <c r="Z713" s="54" t="str">
        <f>IF(ISBLANK('Prediction Log'!$N713), "",IF('Prediction Log'!$I713&lt;&gt;'Prediction Log'!$M713, "N",IF(AND('Prediction Log'!$E713&gt;0, 'Prediction Log'!$P713&gt;'Prediction Log'!$E713, 'Prediction Log'!$I713='Prediction Log'!$C713), "Y", IF(AND('Prediction Log'!$E713&lt;0, 'Prediction Log'!$P713&lt;'Prediction Log'!$E713,'Prediction Log'!$I713='Prediction Log'!$B713 ), "Y", IF('Prediction Log'!$P713='Prediction Log'!$E713, "PUSH", "N")))))</f>
        <v/>
      </c>
      <c r="AA713" s="54" t="str">
        <f>IF(ISBLANK('Prediction Log'!$N713), "",IF(AND('Prediction Log'!$W713="Y", 'Prediction Log'!$X713="Y"), "Y", "N"))</f>
        <v/>
      </c>
      <c r="AB713" s="53" t="str">
        <f>IF(ISBLANK('Prediction Log'!$N713), "",IF('Prediction Log'!$D713&gt;0, 'Prediction Log'!$P713-'Prediction Log'!$D713, IF('Prediction Log'!$D713&lt;0, -'Prediction Log'!$P713+'Prediction Log'!$D713, "NA")))</f>
        <v/>
      </c>
      <c r="AC713" s="53" t="str">
        <f>IF(ISBLANK('Prediction Log'!$N713), "",ABS('Prediction Log'!$AB713))</f>
        <v/>
      </c>
      <c r="AD713" s="54" t="str">
        <f>IF(ISBLANK('Prediction Log'!$N713), "",IF('Prediction Log'!$E713&gt;0, 'Prediction Log'!$P713-'Prediction Log'!$E713, IF('Prediction Log'!$E713&lt;0, -'Prediction Log'!$P713+'Prediction Log'!$E713, "NA")))</f>
        <v/>
      </c>
      <c r="AE713" s="54" t="str">
        <f>IF(ISBLANK('Prediction Log'!$N713), "",ABS('Prediction Log'!$AD713))</f>
        <v/>
      </c>
    </row>
    <row r="714" spans="1:31" x14ac:dyDescent="0.45">
      <c r="A714" s="43" t="str">
        <f>IF(ISBLANK(Games!$B714), "",Games!A714)</f>
        <v/>
      </c>
      <c r="B714" s="43" t="str">
        <f>IF(ISBLANK(Games!$B714), "",Games!B714)</f>
        <v/>
      </c>
      <c r="C714" s="43" t="str">
        <f>IF(ISBLANK(Games!$B714), "",Games!C714)</f>
        <v/>
      </c>
      <c r="D714" s="44" t="str">
        <f>IF(ISBLANK(Games!$B714), "",Games!D714)</f>
        <v/>
      </c>
      <c r="E714" s="44" t="str">
        <f>IF(ISBLANK(Games!$B714), "",Games!E714)</f>
        <v/>
      </c>
      <c r="F714" s="45">
        <f>'Calc - Win Probability'!N714</f>
        <v>0</v>
      </c>
      <c r="G714" s="23" t="str">
        <f>Games!H714</f>
        <v/>
      </c>
      <c r="H714" s="46" t="str">
        <f>IF(ISBLANK(Games!B714), "", IF('Prediction Log'!$D714&lt;0, 'Prediction Log'!$B714, 'Prediction Log'!$C714))</f>
        <v/>
      </c>
      <c r="I714" s="47" t="str">
        <f>IF(ISBLANK(Games!$B714), "",Games!F714)</f>
        <v/>
      </c>
      <c r="J714" s="47" t="str">
        <f>IF('Prediction Log'!$F714&gt;0.5, 'Prediction Log'!$B714, IF('Prediction Log'!$F714&lt;0.5, 'Prediction Log'!$C714, "PICK"))</f>
        <v/>
      </c>
      <c r="K714" s="48" t="str">
        <f>IF(ISBLANK(Games!B714), "",IF('Prediction Log'!$J714='Prediction Log'!$B714, 'Prediction Log'!$F714, 1-'Prediction Log'!$F714))</f>
        <v/>
      </c>
      <c r="L714" s="49" t="str">
        <f>IF(ISBLANK(Games!$B714), "",Games!I714)</f>
        <v/>
      </c>
      <c r="M714" s="60" t="str">
        <f>IF(ISBLANK(Table3[[#This Row],[Home Final]]), "",IF(Table3[[#This Row],[Home Final]]&gt;Table3[[#This Row],[Away Final]],Table3[[#This Row],[Home]],Table3[[#This Row],[Away]]))</f>
        <v/>
      </c>
      <c r="N714" s="50"/>
      <c r="O714" s="50"/>
      <c r="P714" s="21" t="str">
        <f>IF(ISBLANK('Prediction Log'!$N714), "",'Prediction Log'!$O714-'Prediction Log'!$N714)</f>
        <v/>
      </c>
      <c r="Q714" s="51" t="str">
        <f>IF(ISBLANK('Prediction Log'!$N714), "",IF('Prediction Log'!$M714&lt;&gt;'Prediction Log'!$H714, "Y", IF(AND('Prediction Log'!$M714='Prediction Log'!$H714, ABS((-1*'Prediction Log'!$P714))&gt;ABS('Prediction Log'!$D714)), "Y", IF('Prediction Log'!$D714='Prediction Log'!$P714, "PUSH", "N"))))</f>
        <v/>
      </c>
      <c r="R714" s="52" t="str">
        <f>IF(ISBLANK('Prediction Log'!$N714), "",IF('Prediction Log'!$P714&lt;'Prediction Log'!$D714, "Y", IF('Prediction Log'!$P714='Prediction Log'!$D714, "PUSH", "N")))</f>
        <v/>
      </c>
      <c r="S714" s="52" t="str">
        <f>IF(ISBLANK('Prediction Log'!$N714), "",IF('Prediction Log'!$P714&lt;'Prediction Log'!$E714, "Y", IF('Prediction Log'!$P714='Prediction Log'!$E714, "PUSH", "N")))</f>
        <v/>
      </c>
      <c r="T714" s="53" t="str">
        <f>IF(ISBLANK('Prediction Log'!$N714),"",IF('Prediction Log'!$M714='Prediction Log'!$H714, "Y", "N"))</f>
        <v/>
      </c>
      <c r="U714" s="53" t="str">
        <f>Table3[[#This Row],[Home Team Covered Market]]</f>
        <v/>
      </c>
      <c r="V714" s="53" t="str">
        <f>IF(ISBLANK('Prediction Log'!$N714), "",IF(AND('Prediction Log'!$T714="Y", 'Prediction Log'!$U714="Y"), "Y", "N"))</f>
        <v/>
      </c>
      <c r="W714" s="54" t="str">
        <f>IF(ISBLANK('Prediction Log'!$N714),"",IF('Prediction Log'!$M714='Prediction Log'!$I714, "Y", "N"))</f>
        <v/>
      </c>
      <c r="X714" s="54" t="str">
        <f>IF(ISBLANK('Prediction Log'!$N714), "", IF(Table3[[#This Row],[Home Team Covered Market]]=Games!H714, "Y", "N"))</f>
        <v/>
      </c>
      <c r="Y714" s="55" t="str">
        <f>IF(ISBLANK('Prediction Log'!$N714), "",IF('Prediction Log'!$J714='Prediction Log'!$M714, "Y", "N"))</f>
        <v/>
      </c>
      <c r="Z714" s="54" t="str">
        <f>IF(ISBLANK('Prediction Log'!$N714), "",IF('Prediction Log'!$I714&lt;&gt;'Prediction Log'!$M714, "N",IF(AND('Prediction Log'!$E714&gt;0, 'Prediction Log'!$P714&gt;'Prediction Log'!$E714, 'Prediction Log'!$I714='Prediction Log'!$C714), "Y", IF(AND('Prediction Log'!$E714&lt;0, 'Prediction Log'!$P714&lt;'Prediction Log'!$E714,'Prediction Log'!$I714='Prediction Log'!$B714 ), "Y", IF('Prediction Log'!$P714='Prediction Log'!$E714, "PUSH", "N")))))</f>
        <v/>
      </c>
      <c r="AA714" s="54" t="str">
        <f>IF(ISBLANK('Prediction Log'!$N714), "",IF(AND('Prediction Log'!$W714="Y", 'Prediction Log'!$X714="Y"), "Y", "N"))</f>
        <v/>
      </c>
      <c r="AB714" s="53" t="str">
        <f>IF(ISBLANK('Prediction Log'!$N714), "",IF('Prediction Log'!$D714&gt;0, 'Prediction Log'!$P714-'Prediction Log'!$D714, IF('Prediction Log'!$D714&lt;0, -'Prediction Log'!$P714+'Prediction Log'!$D714, "NA")))</f>
        <v/>
      </c>
      <c r="AC714" s="53" t="str">
        <f>IF(ISBLANK('Prediction Log'!$N714), "",ABS('Prediction Log'!$AB714))</f>
        <v/>
      </c>
      <c r="AD714" s="54" t="str">
        <f>IF(ISBLANK('Prediction Log'!$N714), "",IF('Prediction Log'!$E714&gt;0, 'Prediction Log'!$P714-'Prediction Log'!$E714, IF('Prediction Log'!$E714&lt;0, -'Prediction Log'!$P714+'Prediction Log'!$E714, "NA")))</f>
        <v/>
      </c>
      <c r="AE714" s="54" t="str">
        <f>IF(ISBLANK('Prediction Log'!$N714), "",ABS('Prediction Log'!$AD714))</f>
        <v/>
      </c>
    </row>
    <row r="715" spans="1:31" x14ac:dyDescent="0.45">
      <c r="A715" s="56" t="str">
        <f>IF(ISBLANK(Games!$B715), "",Games!A715)</f>
        <v/>
      </c>
      <c r="B715" s="56" t="str">
        <f>IF(ISBLANK(Games!$B715), "",Games!B715)</f>
        <v/>
      </c>
      <c r="C715" s="56" t="str">
        <f>IF(ISBLANK(Games!$B715), "",Games!C715)</f>
        <v/>
      </c>
      <c r="D715" s="57" t="str">
        <f>IF(ISBLANK(Games!$B715), "",Games!D715)</f>
        <v/>
      </c>
      <c r="E715" s="57" t="str">
        <f>IF(ISBLANK(Games!$B715), "",Games!E715)</f>
        <v/>
      </c>
      <c r="F715" s="45">
        <f>'Calc - Win Probability'!N715</f>
        <v>0</v>
      </c>
      <c r="G715" s="23" t="str">
        <f>Games!H715</f>
        <v/>
      </c>
      <c r="H715" s="46" t="str">
        <f>IF(ISBLANK(Games!B715), "", IF('Prediction Log'!$D715&lt;0, 'Prediction Log'!$B715, 'Prediction Log'!$C715))</f>
        <v/>
      </c>
      <c r="I715" s="47" t="str">
        <f>IF(ISBLANK(Games!$B715), "",Games!F715)</f>
        <v/>
      </c>
      <c r="J715" s="47" t="str">
        <f>IF('Prediction Log'!$F715&gt;0.5, 'Prediction Log'!$B715, IF('Prediction Log'!$F715&lt;0.5, 'Prediction Log'!$C715, "PICK"))</f>
        <v/>
      </c>
      <c r="K715" s="48" t="str">
        <f>IF(ISBLANK(Games!B715), "",IF('Prediction Log'!$J715='Prediction Log'!$B715, 'Prediction Log'!$F715, 1-'Prediction Log'!$F715))</f>
        <v/>
      </c>
      <c r="L715" s="49" t="str">
        <f>IF(ISBLANK(Games!$B715), "",Games!I715)</f>
        <v/>
      </c>
      <c r="M715" s="60" t="str">
        <f>IF(ISBLANK(Table3[[#This Row],[Home Final]]), "",IF(Table3[[#This Row],[Home Final]]&gt;Table3[[#This Row],[Away Final]],Table3[[#This Row],[Home]],Table3[[#This Row],[Away]]))</f>
        <v/>
      </c>
      <c r="N715" s="50"/>
      <c r="O715" s="50"/>
      <c r="P715" s="21" t="str">
        <f>IF(ISBLANK('Prediction Log'!$N715), "",'Prediction Log'!$O715-'Prediction Log'!$N715)</f>
        <v/>
      </c>
      <c r="Q715" s="51" t="str">
        <f>IF(ISBLANK('Prediction Log'!$N715), "",IF('Prediction Log'!$M715&lt;&gt;'Prediction Log'!$H715, "Y", IF(AND('Prediction Log'!$M715='Prediction Log'!$H715, ABS((-1*'Prediction Log'!$P715))&gt;ABS('Prediction Log'!$D715)), "Y", IF('Prediction Log'!$D715='Prediction Log'!$P715, "PUSH", "N"))))</f>
        <v/>
      </c>
      <c r="R715" s="52" t="str">
        <f>IF(ISBLANK('Prediction Log'!$N715), "",IF('Prediction Log'!$P715&lt;'Prediction Log'!$D715, "Y", IF('Prediction Log'!$P715='Prediction Log'!$D715, "PUSH", "N")))</f>
        <v/>
      </c>
      <c r="S715" s="52" t="str">
        <f>IF(ISBLANK('Prediction Log'!$N715), "",IF('Prediction Log'!$P715&lt;'Prediction Log'!$E715, "Y", IF('Prediction Log'!$P715='Prediction Log'!$E715, "PUSH", "N")))</f>
        <v/>
      </c>
      <c r="T715" s="53" t="str">
        <f>IF(ISBLANK('Prediction Log'!$N715),"",IF('Prediction Log'!$M715='Prediction Log'!$H715, "Y", "N"))</f>
        <v/>
      </c>
      <c r="U715" s="53" t="str">
        <f>Table3[[#This Row],[Home Team Covered Market]]</f>
        <v/>
      </c>
      <c r="V715" s="53" t="str">
        <f>IF(ISBLANK('Prediction Log'!$N715), "",IF(AND('Prediction Log'!$T715="Y", 'Prediction Log'!$U715="Y"), "Y", "N"))</f>
        <v/>
      </c>
      <c r="W715" s="54" t="str">
        <f>IF(ISBLANK('Prediction Log'!$N715),"",IF('Prediction Log'!$M715='Prediction Log'!$I715, "Y", "N"))</f>
        <v/>
      </c>
      <c r="X715" s="54" t="str">
        <f>IF(ISBLANK('Prediction Log'!$N715), "", IF(Table3[[#This Row],[Home Team Covered Market]]=Games!H715, "Y", "N"))</f>
        <v/>
      </c>
      <c r="Y715" s="55" t="str">
        <f>IF(ISBLANK('Prediction Log'!$N715), "",IF('Prediction Log'!$J715='Prediction Log'!$M715, "Y", "N"))</f>
        <v/>
      </c>
      <c r="Z715" s="54" t="str">
        <f>IF(ISBLANK('Prediction Log'!$N715), "",IF('Prediction Log'!$I715&lt;&gt;'Prediction Log'!$M715, "N",IF(AND('Prediction Log'!$E715&gt;0, 'Prediction Log'!$P715&gt;'Prediction Log'!$E715, 'Prediction Log'!$I715='Prediction Log'!$C715), "Y", IF(AND('Prediction Log'!$E715&lt;0, 'Prediction Log'!$P715&lt;'Prediction Log'!$E715,'Prediction Log'!$I715='Prediction Log'!$B715 ), "Y", IF('Prediction Log'!$P715='Prediction Log'!$E715, "PUSH", "N")))))</f>
        <v/>
      </c>
      <c r="AA715" s="54" t="str">
        <f>IF(ISBLANK('Prediction Log'!$N715), "",IF(AND('Prediction Log'!$W715="Y", 'Prediction Log'!$X715="Y"), "Y", "N"))</f>
        <v/>
      </c>
      <c r="AB715" s="53" t="str">
        <f>IF(ISBLANK('Prediction Log'!$N715), "",IF('Prediction Log'!$D715&gt;0, 'Prediction Log'!$P715-'Prediction Log'!$D715, IF('Prediction Log'!$D715&lt;0, -'Prediction Log'!$P715+'Prediction Log'!$D715, "NA")))</f>
        <v/>
      </c>
      <c r="AC715" s="53" t="str">
        <f>IF(ISBLANK('Prediction Log'!$N715), "",ABS('Prediction Log'!$AB715))</f>
        <v/>
      </c>
      <c r="AD715" s="54" t="str">
        <f>IF(ISBLANK('Prediction Log'!$N715), "",IF('Prediction Log'!$E715&gt;0, 'Prediction Log'!$P715-'Prediction Log'!$E715, IF('Prediction Log'!$E715&lt;0, -'Prediction Log'!$P715+'Prediction Log'!$E715, "NA")))</f>
        <v/>
      </c>
      <c r="AE715" s="54" t="str">
        <f>IF(ISBLANK('Prediction Log'!$N715), "",ABS('Prediction Log'!$AD715))</f>
        <v/>
      </c>
    </row>
    <row r="716" spans="1:31" x14ac:dyDescent="0.45">
      <c r="A716" s="43" t="str">
        <f>IF(ISBLANK(Games!$B716), "",Games!A716)</f>
        <v/>
      </c>
      <c r="B716" s="43" t="str">
        <f>IF(ISBLANK(Games!$B716), "",Games!B716)</f>
        <v/>
      </c>
      <c r="C716" s="43" t="str">
        <f>IF(ISBLANK(Games!$B716), "",Games!C716)</f>
        <v/>
      </c>
      <c r="D716" s="44" t="str">
        <f>IF(ISBLANK(Games!$B716), "",Games!D716)</f>
        <v/>
      </c>
      <c r="E716" s="44" t="str">
        <f>IF(ISBLANK(Games!$B716), "",Games!E716)</f>
        <v/>
      </c>
      <c r="F716" s="45">
        <f>'Calc - Win Probability'!N716</f>
        <v>0</v>
      </c>
      <c r="G716" s="23" t="str">
        <f>Games!H716</f>
        <v/>
      </c>
      <c r="H716" s="46" t="str">
        <f>IF(ISBLANK(Games!B716), "", IF('Prediction Log'!$D716&lt;0, 'Prediction Log'!$B716, 'Prediction Log'!$C716))</f>
        <v/>
      </c>
      <c r="I716" s="47" t="str">
        <f>IF(ISBLANK(Games!$B716), "",Games!F716)</f>
        <v/>
      </c>
      <c r="J716" s="47" t="str">
        <f>IF('Prediction Log'!$F716&gt;0.5, 'Prediction Log'!$B716, IF('Prediction Log'!$F716&lt;0.5, 'Prediction Log'!$C716, "PICK"))</f>
        <v/>
      </c>
      <c r="K716" s="48" t="str">
        <f>IF(ISBLANK(Games!B716), "",IF('Prediction Log'!$J716='Prediction Log'!$B716, 'Prediction Log'!$F716, 1-'Prediction Log'!$F716))</f>
        <v/>
      </c>
      <c r="L716" s="49" t="str">
        <f>IF(ISBLANK(Games!$B716), "",Games!I716)</f>
        <v/>
      </c>
      <c r="M716" s="60" t="str">
        <f>IF(ISBLANK(Table3[[#This Row],[Home Final]]), "",IF(Table3[[#This Row],[Home Final]]&gt;Table3[[#This Row],[Away Final]],Table3[[#This Row],[Home]],Table3[[#This Row],[Away]]))</f>
        <v/>
      </c>
      <c r="N716" s="50"/>
      <c r="O716" s="50"/>
      <c r="P716" s="21" t="str">
        <f>IF(ISBLANK('Prediction Log'!$N716), "",'Prediction Log'!$O716-'Prediction Log'!$N716)</f>
        <v/>
      </c>
      <c r="Q716" s="51" t="str">
        <f>IF(ISBLANK('Prediction Log'!$N716), "",IF('Prediction Log'!$M716&lt;&gt;'Prediction Log'!$H716, "Y", IF(AND('Prediction Log'!$M716='Prediction Log'!$H716, ABS((-1*'Prediction Log'!$P716))&gt;ABS('Prediction Log'!$D716)), "Y", IF('Prediction Log'!$D716='Prediction Log'!$P716, "PUSH", "N"))))</f>
        <v/>
      </c>
      <c r="R716" s="52" t="str">
        <f>IF(ISBLANK('Prediction Log'!$N716), "",IF('Prediction Log'!$P716&lt;'Prediction Log'!$D716, "Y", IF('Prediction Log'!$P716='Prediction Log'!$D716, "PUSH", "N")))</f>
        <v/>
      </c>
      <c r="S716" s="52" t="str">
        <f>IF(ISBLANK('Prediction Log'!$N716), "",IF('Prediction Log'!$P716&lt;'Prediction Log'!$E716, "Y", IF('Prediction Log'!$P716='Prediction Log'!$E716, "PUSH", "N")))</f>
        <v/>
      </c>
      <c r="T716" s="53" t="str">
        <f>IF(ISBLANK('Prediction Log'!$N716),"",IF('Prediction Log'!$M716='Prediction Log'!$H716, "Y", "N"))</f>
        <v/>
      </c>
      <c r="U716" s="53" t="str">
        <f>Table3[[#This Row],[Home Team Covered Market]]</f>
        <v/>
      </c>
      <c r="V716" s="53" t="str">
        <f>IF(ISBLANK('Prediction Log'!$N716), "",IF(AND('Prediction Log'!$T716="Y", 'Prediction Log'!$U716="Y"), "Y", "N"))</f>
        <v/>
      </c>
      <c r="W716" s="54" t="str">
        <f>IF(ISBLANK('Prediction Log'!$N716),"",IF('Prediction Log'!$M716='Prediction Log'!$I716, "Y", "N"))</f>
        <v/>
      </c>
      <c r="X716" s="54" t="str">
        <f>IF(ISBLANK('Prediction Log'!$N716), "", IF(Table3[[#This Row],[Home Team Covered Market]]=Games!H716, "Y", "N"))</f>
        <v/>
      </c>
      <c r="Y716" s="55" t="str">
        <f>IF(ISBLANK('Prediction Log'!$N716), "",IF('Prediction Log'!$J716='Prediction Log'!$M716, "Y", "N"))</f>
        <v/>
      </c>
      <c r="Z716" s="54" t="str">
        <f>IF(ISBLANK('Prediction Log'!$N716), "",IF('Prediction Log'!$I716&lt;&gt;'Prediction Log'!$M716, "N",IF(AND('Prediction Log'!$E716&gt;0, 'Prediction Log'!$P716&gt;'Prediction Log'!$E716, 'Prediction Log'!$I716='Prediction Log'!$C716), "Y", IF(AND('Prediction Log'!$E716&lt;0, 'Prediction Log'!$P716&lt;'Prediction Log'!$E716,'Prediction Log'!$I716='Prediction Log'!$B716 ), "Y", IF('Prediction Log'!$P716='Prediction Log'!$E716, "PUSH", "N")))))</f>
        <v/>
      </c>
      <c r="AA716" s="54" t="str">
        <f>IF(ISBLANK('Prediction Log'!$N716), "",IF(AND('Prediction Log'!$W716="Y", 'Prediction Log'!$X716="Y"), "Y", "N"))</f>
        <v/>
      </c>
      <c r="AB716" s="53" t="str">
        <f>IF(ISBLANK('Prediction Log'!$N716), "",IF('Prediction Log'!$D716&gt;0, 'Prediction Log'!$P716-'Prediction Log'!$D716, IF('Prediction Log'!$D716&lt;0, -'Prediction Log'!$P716+'Prediction Log'!$D716, "NA")))</f>
        <v/>
      </c>
      <c r="AC716" s="53" t="str">
        <f>IF(ISBLANK('Prediction Log'!$N716), "",ABS('Prediction Log'!$AB716))</f>
        <v/>
      </c>
      <c r="AD716" s="54" t="str">
        <f>IF(ISBLANK('Prediction Log'!$N716), "",IF('Prediction Log'!$E716&gt;0, 'Prediction Log'!$P716-'Prediction Log'!$E716, IF('Prediction Log'!$E716&lt;0, -'Prediction Log'!$P716+'Prediction Log'!$E716, "NA")))</f>
        <v/>
      </c>
      <c r="AE716" s="54" t="str">
        <f>IF(ISBLANK('Prediction Log'!$N716), "",ABS('Prediction Log'!$AD716))</f>
        <v/>
      </c>
    </row>
    <row r="717" spans="1:31" x14ac:dyDescent="0.45">
      <c r="A717" s="56" t="str">
        <f>IF(ISBLANK(Games!$B717), "",Games!A717)</f>
        <v/>
      </c>
      <c r="B717" s="56" t="str">
        <f>IF(ISBLANK(Games!$B717), "",Games!B717)</f>
        <v/>
      </c>
      <c r="C717" s="56" t="str">
        <f>IF(ISBLANK(Games!$B717), "",Games!C717)</f>
        <v/>
      </c>
      <c r="D717" s="57" t="str">
        <f>IF(ISBLANK(Games!$B717), "",Games!D717)</f>
        <v/>
      </c>
      <c r="E717" s="57" t="str">
        <f>IF(ISBLANK(Games!$B717), "",Games!E717)</f>
        <v/>
      </c>
      <c r="F717" s="45">
        <f>'Calc - Win Probability'!N717</f>
        <v>0</v>
      </c>
      <c r="G717" s="23" t="str">
        <f>Games!H717</f>
        <v/>
      </c>
      <c r="H717" s="46" t="str">
        <f>IF(ISBLANK(Games!B717), "", IF('Prediction Log'!$D717&lt;0, 'Prediction Log'!$B717, 'Prediction Log'!$C717))</f>
        <v/>
      </c>
      <c r="I717" s="47" t="str">
        <f>IF(ISBLANK(Games!$B717), "",Games!F717)</f>
        <v/>
      </c>
      <c r="J717" s="47" t="str">
        <f>IF('Prediction Log'!$F717&gt;0.5, 'Prediction Log'!$B717, IF('Prediction Log'!$F717&lt;0.5, 'Prediction Log'!$C717, "PICK"))</f>
        <v/>
      </c>
      <c r="K717" s="48" t="str">
        <f>IF(ISBLANK(Games!B717), "",IF('Prediction Log'!$J717='Prediction Log'!$B717, 'Prediction Log'!$F717, 1-'Prediction Log'!$F717))</f>
        <v/>
      </c>
      <c r="L717" s="49" t="str">
        <f>IF(ISBLANK(Games!$B717), "",Games!I717)</f>
        <v/>
      </c>
      <c r="M717" s="60" t="str">
        <f>IF(ISBLANK(Table3[[#This Row],[Home Final]]), "",IF(Table3[[#This Row],[Home Final]]&gt;Table3[[#This Row],[Away Final]],Table3[[#This Row],[Home]],Table3[[#This Row],[Away]]))</f>
        <v/>
      </c>
      <c r="N717" s="50"/>
      <c r="O717" s="50"/>
      <c r="P717" s="21" t="str">
        <f>IF(ISBLANK('Prediction Log'!$N717), "",'Prediction Log'!$O717-'Prediction Log'!$N717)</f>
        <v/>
      </c>
      <c r="Q717" s="51" t="str">
        <f>IF(ISBLANK('Prediction Log'!$N717), "",IF('Prediction Log'!$M717&lt;&gt;'Prediction Log'!$H717, "Y", IF(AND('Prediction Log'!$M717='Prediction Log'!$H717, ABS((-1*'Prediction Log'!$P717))&gt;ABS('Prediction Log'!$D717)), "Y", IF('Prediction Log'!$D717='Prediction Log'!$P717, "PUSH", "N"))))</f>
        <v/>
      </c>
      <c r="R717" s="52" t="str">
        <f>IF(ISBLANK('Prediction Log'!$N717), "",IF('Prediction Log'!$P717&lt;'Prediction Log'!$D717, "Y", IF('Prediction Log'!$P717='Prediction Log'!$D717, "PUSH", "N")))</f>
        <v/>
      </c>
      <c r="S717" s="52" t="str">
        <f>IF(ISBLANK('Prediction Log'!$N717), "",IF('Prediction Log'!$P717&lt;'Prediction Log'!$E717, "Y", IF('Prediction Log'!$P717='Prediction Log'!$E717, "PUSH", "N")))</f>
        <v/>
      </c>
      <c r="T717" s="53" t="str">
        <f>IF(ISBLANK('Prediction Log'!$N717),"",IF('Prediction Log'!$M717='Prediction Log'!$H717, "Y", "N"))</f>
        <v/>
      </c>
      <c r="U717" s="53" t="str">
        <f>Table3[[#This Row],[Home Team Covered Market]]</f>
        <v/>
      </c>
      <c r="V717" s="53" t="str">
        <f>IF(ISBLANK('Prediction Log'!$N717), "",IF(AND('Prediction Log'!$T717="Y", 'Prediction Log'!$U717="Y"), "Y", "N"))</f>
        <v/>
      </c>
      <c r="W717" s="54" t="str">
        <f>IF(ISBLANK('Prediction Log'!$N717),"",IF('Prediction Log'!$M717='Prediction Log'!$I717, "Y", "N"))</f>
        <v/>
      </c>
      <c r="X717" s="54" t="str">
        <f>IF(ISBLANK('Prediction Log'!$N717), "", IF(Table3[[#This Row],[Home Team Covered Market]]=Games!H717, "Y", "N"))</f>
        <v/>
      </c>
      <c r="Y717" s="55" t="str">
        <f>IF(ISBLANK('Prediction Log'!$N717), "",IF('Prediction Log'!$J717='Prediction Log'!$M717, "Y", "N"))</f>
        <v/>
      </c>
      <c r="Z717" s="54" t="str">
        <f>IF(ISBLANK('Prediction Log'!$N717), "",IF('Prediction Log'!$I717&lt;&gt;'Prediction Log'!$M717, "N",IF(AND('Prediction Log'!$E717&gt;0, 'Prediction Log'!$P717&gt;'Prediction Log'!$E717, 'Prediction Log'!$I717='Prediction Log'!$C717), "Y", IF(AND('Prediction Log'!$E717&lt;0, 'Prediction Log'!$P717&lt;'Prediction Log'!$E717,'Prediction Log'!$I717='Prediction Log'!$B717 ), "Y", IF('Prediction Log'!$P717='Prediction Log'!$E717, "PUSH", "N")))))</f>
        <v/>
      </c>
      <c r="AA717" s="54" t="str">
        <f>IF(ISBLANK('Prediction Log'!$N717), "",IF(AND('Prediction Log'!$W717="Y", 'Prediction Log'!$X717="Y"), "Y", "N"))</f>
        <v/>
      </c>
      <c r="AB717" s="53" t="str">
        <f>IF(ISBLANK('Prediction Log'!$N717), "",IF('Prediction Log'!$D717&gt;0, 'Prediction Log'!$P717-'Prediction Log'!$D717, IF('Prediction Log'!$D717&lt;0, -'Prediction Log'!$P717+'Prediction Log'!$D717, "NA")))</f>
        <v/>
      </c>
      <c r="AC717" s="53" t="str">
        <f>IF(ISBLANK('Prediction Log'!$N717), "",ABS('Prediction Log'!$AB717))</f>
        <v/>
      </c>
      <c r="AD717" s="54" t="str">
        <f>IF(ISBLANK('Prediction Log'!$N717), "",IF('Prediction Log'!$E717&gt;0, 'Prediction Log'!$P717-'Prediction Log'!$E717, IF('Prediction Log'!$E717&lt;0, -'Prediction Log'!$P717+'Prediction Log'!$E717, "NA")))</f>
        <v/>
      </c>
      <c r="AE717" s="54" t="str">
        <f>IF(ISBLANK('Prediction Log'!$N717), "",ABS('Prediction Log'!$AD717))</f>
        <v/>
      </c>
    </row>
    <row r="718" spans="1:31" x14ac:dyDescent="0.45">
      <c r="A718" s="43" t="str">
        <f>IF(ISBLANK(Games!$B718), "",Games!A718)</f>
        <v/>
      </c>
      <c r="B718" s="43" t="str">
        <f>IF(ISBLANK(Games!$B718), "",Games!B718)</f>
        <v/>
      </c>
      <c r="C718" s="43" t="str">
        <f>IF(ISBLANK(Games!$B718), "",Games!C718)</f>
        <v/>
      </c>
      <c r="D718" s="44" t="str">
        <f>IF(ISBLANK(Games!$B718), "",Games!D718)</f>
        <v/>
      </c>
      <c r="E718" s="44" t="str">
        <f>IF(ISBLANK(Games!$B718), "",Games!E718)</f>
        <v/>
      </c>
      <c r="F718" s="45">
        <f>'Calc - Win Probability'!N718</f>
        <v>0</v>
      </c>
      <c r="G718" s="23" t="str">
        <f>Games!H718</f>
        <v/>
      </c>
      <c r="H718" s="46" t="str">
        <f>IF(ISBLANK(Games!B718), "", IF('Prediction Log'!$D718&lt;0, 'Prediction Log'!$B718, 'Prediction Log'!$C718))</f>
        <v/>
      </c>
      <c r="I718" s="47" t="str">
        <f>IF(ISBLANK(Games!$B718), "",Games!F718)</f>
        <v/>
      </c>
      <c r="J718" s="47" t="str">
        <f>IF('Prediction Log'!$F718&gt;0.5, 'Prediction Log'!$B718, IF('Prediction Log'!$F718&lt;0.5, 'Prediction Log'!$C718, "PICK"))</f>
        <v/>
      </c>
      <c r="K718" s="48" t="str">
        <f>IF(ISBLANK(Games!B718), "",IF('Prediction Log'!$J718='Prediction Log'!$B718, 'Prediction Log'!$F718, 1-'Prediction Log'!$F718))</f>
        <v/>
      </c>
      <c r="L718" s="49" t="str">
        <f>IF(ISBLANK(Games!$B718), "",Games!I718)</f>
        <v/>
      </c>
      <c r="M718" s="60" t="str">
        <f>IF(ISBLANK(Table3[[#This Row],[Home Final]]), "",IF(Table3[[#This Row],[Home Final]]&gt;Table3[[#This Row],[Away Final]],Table3[[#This Row],[Home]],Table3[[#This Row],[Away]]))</f>
        <v/>
      </c>
      <c r="N718" s="50"/>
      <c r="O718" s="50"/>
      <c r="P718" s="21" t="str">
        <f>IF(ISBLANK('Prediction Log'!$N718), "",'Prediction Log'!$O718-'Prediction Log'!$N718)</f>
        <v/>
      </c>
      <c r="Q718" s="51" t="str">
        <f>IF(ISBLANK('Prediction Log'!$N718), "",IF('Prediction Log'!$M718&lt;&gt;'Prediction Log'!$H718, "Y", IF(AND('Prediction Log'!$M718='Prediction Log'!$H718, ABS((-1*'Prediction Log'!$P718))&gt;ABS('Prediction Log'!$D718)), "Y", IF('Prediction Log'!$D718='Prediction Log'!$P718, "PUSH", "N"))))</f>
        <v/>
      </c>
      <c r="R718" s="52" t="str">
        <f>IF(ISBLANK('Prediction Log'!$N718), "",IF('Prediction Log'!$P718&lt;'Prediction Log'!$D718, "Y", IF('Prediction Log'!$P718='Prediction Log'!$D718, "PUSH", "N")))</f>
        <v/>
      </c>
      <c r="S718" s="52" t="str">
        <f>IF(ISBLANK('Prediction Log'!$N718), "",IF('Prediction Log'!$P718&lt;'Prediction Log'!$E718, "Y", IF('Prediction Log'!$P718='Prediction Log'!$E718, "PUSH", "N")))</f>
        <v/>
      </c>
      <c r="T718" s="53" t="str">
        <f>IF(ISBLANK('Prediction Log'!$N718),"",IF('Prediction Log'!$M718='Prediction Log'!$H718, "Y", "N"))</f>
        <v/>
      </c>
      <c r="U718" s="53" t="str">
        <f>Table3[[#This Row],[Home Team Covered Market]]</f>
        <v/>
      </c>
      <c r="V718" s="53" t="str">
        <f>IF(ISBLANK('Prediction Log'!$N718), "",IF(AND('Prediction Log'!$T718="Y", 'Prediction Log'!$U718="Y"), "Y", "N"))</f>
        <v/>
      </c>
      <c r="W718" s="54" t="str">
        <f>IF(ISBLANK('Prediction Log'!$N718),"",IF('Prediction Log'!$M718='Prediction Log'!$I718, "Y", "N"))</f>
        <v/>
      </c>
      <c r="X718" s="54" t="str">
        <f>IF(ISBLANK('Prediction Log'!$N718), "", IF(Table3[[#This Row],[Home Team Covered Market]]=Games!H718, "Y", "N"))</f>
        <v/>
      </c>
      <c r="Y718" s="55" t="str">
        <f>IF(ISBLANK('Prediction Log'!$N718), "",IF('Prediction Log'!$J718='Prediction Log'!$M718, "Y", "N"))</f>
        <v/>
      </c>
      <c r="Z718" s="54" t="str">
        <f>IF(ISBLANK('Prediction Log'!$N718), "",IF('Prediction Log'!$I718&lt;&gt;'Prediction Log'!$M718, "N",IF(AND('Prediction Log'!$E718&gt;0, 'Prediction Log'!$P718&gt;'Prediction Log'!$E718, 'Prediction Log'!$I718='Prediction Log'!$C718), "Y", IF(AND('Prediction Log'!$E718&lt;0, 'Prediction Log'!$P718&lt;'Prediction Log'!$E718,'Prediction Log'!$I718='Prediction Log'!$B718 ), "Y", IF('Prediction Log'!$P718='Prediction Log'!$E718, "PUSH", "N")))))</f>
        <v/>
      </c>
      <c r="AA718" s="54" t="str">
        <f>IF(ISBLANK('Prediction Log'!$N718), "",IF(AND('Prediction Log'!$W718="Y", 'Prediction Log'!$X718="Y"), "Y", "N"))</f>
        <v/>
      </c>
      <c r="AB718" s="53" t="str">
        <f>IF(ISBLANK('Prediction Log'!$N718), "",IF('Prediction Log'!$D718&gt;0, 'Prediction Log'!$P718-'Prediction Log'!$D718, IF('Prediction Log'!$D718&lt;0, -'Prediction Log'!$P718+'Prediction Log'!$D718, "NA")))</f>
        <v/>
      </c>
      <c r="AC718" s="53" t="str">
        <f>IF(ISBLANK('Prediction Log'!$N718), "",ABS('Prediction Log'!$AB718))</f>
        <v/>
      </c>
      <c r="AD718" s="54" t="str">
        <f>IF(ISBLANK('Prediction Log'!$N718), "",IF('Prediction Log'!$E718&gt;0, 'Prediction Log'!$P718-'Prediction Log'!$E718, IF('Prediction Log'!$E718&lt;0, -'Prediction Log'!$P718+'Prediction Log'!$E718, "NA")))</f>
        <v/>
      </c>
      <c r="AE718" s="54" t="str">
        <f>IF(ISBLANK('Prediction Log'!$N718), "",ABS('Prediction Log'!$AD718))</f>
        <v/>
      </c>
    </row>
    <row r="719" spans="1:31" x14ac:dyDescent="0.45">
      <c r="A719" s="56" t="str">
        <f>IF(ISBLANK(Games!$B719), "",Games!A719)</f>
        <v/>
      </c>
      <c r="B719" s="56" t="str">
        <f>IF(ISBLANK(Games!$B719), "",Games!B719)</f>
        <v/>
      </c>
      <c r="C719" s="56" t="str">
        <f>IF(ISBLANK(Games!$B719), "",Games!C719)</f>
        <v/>
      </c>
      <c r="D719" s="57" t="str">
        <f>IF(ISBLANK(Games!$B719), "",Games!D719)</f>
        <v/>
      </c>
      <c r="E719" s="57" t="str">
        <f>IF(ISBLANK(Games!$B719), "",Games!E719)</f>
        <v/>
      </c>
      <c r="F719" s="45">
        <f>'Calc - Win Probability'!N719</f>
        <v>0</v>
      </c>
      <c r="G719" s="23" t="str">
        <f>Games!H719</f>
        <v/>
      </c>
      <c r="H719" s="46" t="str">
        <f>IF(ISBLANK(Games!B719), "", IF('Prediction Log'!$D719&lt;0, 'Prediction Log'!$B719, 'Prediction Log'!$C719))</f>
        <v/>
      </c>
      <c r="I719" s="47" t="str">
        <f>IF(ISBLANK(Games!$B719), "",Games!F719)</f>
        <v/>
      </c>
      <c r="J719" s="47" t="str">
        <f>IF('Prediction Log'!$F719&gt;0.5, 'Prediction Log'!$B719, IF('Prediction Log'!$F719&lt;0.5, 'Prediction Log'!$C719, "PICK"))</f>
        <v/>
      </c>
      <c r="K719" s="48" t="str">
        <f>IF(ISBLANK(Games!B719), "",IF('Prediction Log'!$J719='Prediction Log'!$B719, 'Prediction Log'!$F719, 1-'Prediction Log'!$F719))</f>
        <v/>
      </c>
      <c r="L719" s="49" t="str">
        <f>IF(ISBLANK(Games!$B719), "",Games!I719)</f>
        <v/>
      </c>
      <c r="M719" s="60" t="str">
        <f>IF(ISBLANK(Table3[[#This Row],[Home Final]]), "",IF(Table3[[#This Row],[Home Final]]&gt;Table3[[#This Row],[Away Final]],Table3[[#This Row],[Home]],Table3[[#This Row],[Away]]))</f>
        <v/>
      </c>
      <c r="N719" s="50"/>
      <c r="O719" s="50"/>
      <c r="P719" s="21" t="str">
        <f>IF(ISBLANK('Prediction Log'!$N719), "",'Prediction Log'!$O719-'Prediction Log'!$N719)</f>
        <v/>
      </c>
      <c r="Q719" s="51" t="str">
        <f>IF(ISBLANK('Prediction Log'!$N719), "",IF('Prediction Log'!$M719&lt;&gt;'Prediction Log'!$H719, "Y", IF(AND('Prediction Log'!$M719='Prediction Log'!$H719, ABS((-1*'Prediction Log'!$P719))&gt;ABS('Prediction Log'!$D719)), "Y", IF('Prediction Log'!$D719='Prediction Log'!$P719, "PUSH", "N"))))</f>
        <v/>
      </c>
      <c r="R719" s="52" t="str">
        <f>IF(ISBLANK('Prediction Log'!$N719), "",IF('Prediction Log'!$P719&lt;'Prediction Log'!$D719, "Y", IF('Prediction Log'!$P719='Prediction Log'!$D719, "PUSH", "N")))</f>
        <v/>
      </c>
      <c r="S719" s="52" t="str">
        <f>IF(ISBLANK('Prediction Log'!$N719), "",IF('Prediction Log'!$P719&lt;'Prediction Log'!$E719, "Y", IF('Prediction Log'!$P719='Prediction Log'!$E719, "PUSH", "N")))</f>
        <v/>
      </c>
      <c r="T719" s="53" t="str">
        <f>IF(ISBLANK('Prediction Log'!$N719),"",IF('Prediction Log'!$M719='Prediction Log'!$H719, "Y", "N"))</f>
        <v/>
      </c>
      <c r="U719" s="53" t="str">
        <f>Table3[[#This Row],[Home Team Covered Market]]</f>
        <v/>
      </c>
      <c r="V719" s="53" t="str">
        <f>IF(ISBLANK('Prediction Log'!$N719), "",IF(AND('Prediction Log'!$T719="Y", 'Prediction Log'!$U719="Y"), "Y", "N"))</f>
        <v/>
      </c>
      <c r="W719" s="54" t="str">
        <f>IF(ISBLANK('Prediction Log'!$N719),"",IF('Prediction Log'!$M719='Prediction Log'!$I719, "Y", "N"))</f>
        <v/>
      </c>
      <c r="X719" s="54" t="str">
        <f>IF(ISBLANK('Prediction Log'!$N719), "", IF(Table3[[#This Row],[Home Team Covered Market]]=Games!H719, "Y", "N"))</f>
        <v/>
      </c>
      <c r="Y719" s="55" t="str">
        <f>IF(ISBLANK('Prediction Log'!$N719), "",IF('Prediction Log'!$J719='Prediction Log'!$M719, "Y", "N"))</f>
        <v/>
      </c>
      <c r="Z719" s="54" t="str">
        <f>IF(ISBLANK('Prediction Log'!$N719), "",IF('Prediction Log'!$I719&lt;&gt;'Prediction Log'!$M719, "N",IF(AND('Prediction Log'!$E719&gt;0, 'Prediction Log'!$P719&gt;'Prediction Log'!$E719, 'Prediction Log'!$I719='Prediction Log'!$C719), "Y", IF(AND('Prediction Log'!$E719&lt;0, 'Prediction Log'!$P719&lt;'Prediction Log'!$E719,'Prediction Log'!$I719='Prediction Log'!$B719 ), "Y", IF('Prediction Log'!$P719='Prediction Log'!$E719, "PUSH", "N")))))</f>
        <v/>
      </c>
      <c r="AA719" s="54" t="str">
        <f>IF(ISBLANK('Prediction Log'!$N719), "",IF(AND('Prediction Log'!$W719="Y", 'Prediction Log'!$X719="Y"), "Y", "N"))</f>
        <v/>
      </c>
      <c r="AB719" s="53" t="str">
        <f>IF(ISBLANK('Prediction Log'!$N719), "",IF('Prediction Log'!$D719&gt;0, 'Prediction Log'!$P719-'Prediction Log'!$D719, IF('Prediction Log'!$D719&lt;0, -'Prediction Log'!$P719+'Prediction Log'!$D719, "NA")))</f>
        <v/>
      </c>
      <c r="AC719" s="53" t="str">
        <f>IF(ISBLANK('Prediction Log'!$N719), "",ABS('Prediction Log'!$AB719))</f>
        <v/>
      </c>
      <c r="AD719" s="54" t="str">
        <f>IF(ISBLANK('Prediction Log'!$N719), "",IF('Prediction Log'!$E719&gt;0, 'Prediction Log'!$P719-'Prediction Log'!$E719, IF('Prediction Log'!$E719&lt;0, -'Prediction Log'!$P719+'Prediction Log'!$E719, "NA")))</f>
        <v/>
      </c>
      <c r="AE719" s="54" t="str">
        <f>IF(ISBLANK('Prediction Log'!$N719), "",ABS('Prediction Log'!$AD719))</f>
        <v/>
      </c>
    </row>
    <row r="720" spans="1:31" x14ac:dyDescent="0.45">
      <c r="A720" s="43" t="str">
        <f>IF(ISBLANK(Games!$B720), "",Games!A720)</f>
        <v/>
      </c>
      <c r="B720" s="43" t="str">
        <f>IF(ISBLANK(Games!$B720), "",Games!B720)</f>
        <v/>
      </c>
      <c r="C720" s="43" t="str">
        <f>IF(ISBLANK(Games!$B720), "",Games!C720)</f>
        <v/>
      </c>
      <c r="D720" s="44" t="str">
        <f>IF(ISBLANK(Games!$B720), "",Games!D720)</f>
        <v/>
      </c>
      <c r="E720" s="44" t="str">
        <f>IF(ISBLANK(Games!$B720), "",Games!E720)</f>
        <v/>
      </c>
      <c r="F720" s="45">
        <f>'Calc - Win Probability'!N720</f>
        <v>0</v>
      </c>
      <c r="G720" s="23" t="str">
        <f>Games!H720</f>
        <v/>
      </c>
      <c r="H720" s="46" t="str">
        <f>IF(ISBLANK(Games!B720), "", IF('Prediction Log'!$D720&lt;0, 'Prediction Log'!$B720, 'Prediction Log'!$C720))</f>
        <v/>
      </c>
      <c r="I720" s="47" t="str">
        <f>IF(ISBLANK(Games!$B720), "",Games!F720)</f>
        <v/>
      </c>
      <c r="J720" s="47" t="str">
        <f>IF('Prediction Log'!$F720&gt;0.5, 'Prediction Log'!$B720, IF('Prediction Log'!$F720&lt;0.5, 'Prediction Log'!$C720, "PICK"))</f>
        <v/>
      </c>
      <c r="K720" s="48" t="str">
        <f>IF(ISBLANK(Games!B720), "",IF('Prediction Log'!$J720='Prediction Log'!$B720, 'Prediction Log'!$F720, 1-'Prediction Log'!$F720))</f>
        <v/>
      </c>
      <c r="L720" s="49" t="str">
        <f>IF(ISBLANK(Games!$B720), "",Games!I720)</f>
        <v/>
      </c>
      <c r="M720" s="60" t="str">
        <f>IF(ISBLANK(Table3[[#This Row],[Home Final]]), "",IF(Table3[[#This Row],[Home Final]]&gt;Table3[[#This Row],[Away Final]],Table3[[#This Row],[Home]],Table3[[#This Row],[Away]]))</f>
        <v/>
      </c>
      <c r="N720" s="50"/>
      <c r="O720" s="50"/>
      <c r="P720" s="21" t="str">
        <f>IF(ISBLANK('Prediction Log'!$N720), "",'Prediction Log'!$O720-'Prediction Log'!$N720)</f>
        <v/>
      </c>
      <c r="Q720" s="51" t="str">
        <f>IF(ISBLANK('Prediction Log'!$N720), "",IF('Prediction Log'!$M720&lt;&gt;'Prediction Log'!$H720, "Y", IF(AND('Prediction Log'!$M720='Prediction Log'!$H720, ABS((-1*'Prediction Log'!$P720))&gt;ABS('Prediction Log'!$D720)), "Y", IF('Prediction Log'!$D720='Prediction Log'!$P720, "PUSH", "N"))))</f>
        <v/>
      </c>
      <c r="R720" s="52" t="str">
        <f>IF(ISBLANK('Prediction Log'!$N720), "",IF('Prediction Log'!$P720&lt;'Prediction Log'!$D720, "Y", IF('Prediction Log'!$P720='Prediction Log'!$D720, "PUSH", "N")))</f>
        <v/>
      </c>
      <c r="S720" s="52" t="str">
        <f>IF(ISBLANK('Prediction Log'!$N720), "",IF('Prediction Log'!$P720&lt;'Prediction Log'!$E720, "Y", IF('Prediction Log'!$P720='Prediction Log'!$E720, "PUSH", "N")))</f>
        <v/>
      </c>
      <c r="T720" s="53" t="str">
        <f>IF(ISBLANK('Prediction Log'!$N720),"",IF('Prediction Log'!$M720='Prediction Log'!$H720, "Y", "N"))</f>
        <v/>
      </c>
      <c r="U720" s="53" t="str">
        <f>Table3[[#This Row],[Home Team Covered Market]]</f>
        <v/>
      </c>
      <c r="V720" s="53" t="str">
        <f>IF(ISBLANK('Prediction Log'!$N720), "",IF(AND('Prediction Log'!$T720="Y", 'Prediction Log'!$U720="Y"), "Y", "N"))</f>
        <v/>
      </c>
      <c r="W720" s="54" t="str">
        <f>IF(ISBLANK('Prediction Log'!$N720),"",IF('Prediction Log'!$M720='Prediction Log'!$I720, "Y", "N"))</f>
        <v/>
      </c>
      <c r="X720" s="54" t="str">
        <f>IF(ISBLANK('Prediction Log'!$N720), "", IF(Table3[[#This Row],[Home Team Covered Market]]=Games!H720, "Y", "N"))</f>
        <v/>
      </c>
      <c r="Y720" s="55" t="str">
        <f>IF(ISBLANK('Prediction Log'!$N720), "",IF('Prediction Log'!$J720='Prediction Log'!$M720, "Y", "N"))</f>
        <v/>
      </c>
      <c r="Z720" s="54" t="str">
        <f>IF(ISBLANK('Prediction Log'!$N720), "",IF('Prediction Log'!$I720&lt;&gt;'Prediction Log'!$M720, "N",IF(AND('Prediction Log'!$E720&gt;0, 'Prediction Log'!$P720&gt;'Prediction Log'!$E720, 'Prediction Log'!$I720='Prediction Log'!$C720), "Y", IF(AND('Prediction Log'!$E720&lt;0, 'Prediction Log'!$P720&lt;'Prediction Log'!$E720,'Prediction Log'!$I720='Prediction Log'!$B720 ), "Y", IF('Prediction Log'!$P720='Prediction Log'!$E720, "PUSH", "N")))))</f>
        <v/>
      </c>
      <c r="AA720" s="54" t="str">
        <f>IF(ISBLANK('Prediction Log'!$N720), "",IF(AND('Prediction Log'!$W720="Y", 'Prediction Log'!$X720="Y"), "Y", "N"))</f>
        <v/>
      </c>
      <c r="AB720" s="53" t="str">
        <f>IF(ISBLANK('Prediction Log'!$N720), "",IF('Prediction Log'!$D720&gt;0, 'Prediction Log'!$P720-'Prediction Log'!$D720, IF('Prediction Log'!$D720&lt;0, -'Prediction Log'!$P720+'Prediction Log'!$D720, "NA")))</f>
        <v/>
      </c>
      <c r="AC720" s="53" t="str">
        <f>IF(ISBLANK('Prediction Log'!$N720), "",ABS('Prediction Log'!$AB720))</f>
        <v/>
      </c>
      <c r="AD720" s="54" t="str">
        <f>IF(ISBLANK('Prediction Log'!$N720), "",IF('Prediction Log'!$E720&gt;0, 'Prediction Log'!$P720-'Prediction Log'!$E720, IF('Prediction Log'!$E720&lt;0, -'Prediction Log'!$P720+'Prediction Log'!$E720, "NA")))</f>
        <v/>
      </c>
      <c r="AE720" s="54" t="str">
        <f>IF(ISBLANK('Prediction Log'!$N720), "",ABS('Prediction Log'!$AD720))</f>
        <v/>
      </c>
    </row>
    <row r="721" spans="1:31" x14ac:dyDescent="0.45">
      <c r="A721" s="56" t="str">
        <f>IF(ISBLANK(Games!$B721), "",Games!A721)</f>
        <v/>
      </c>
      <c r="B721" s="56" t="str">
        <f>IF(ISBLANK(Games!$B721), "",Games!B721)</f>
        <v/>
      </c>
      <c r="C721" s="56" t="str">
        <f>IF(ISBLANK(Games!$B721), "",Games!C721)</f>
        <v/>
      </c>
      <c r="D721" s="57" t="str">
        <f>IF(ISBLANK(Games!$B721), "",Games!D721)</f>
        <v/>
      </c>
      <c r="E721" s="57" t="str">
        <f>IF(ISBLANK(Games!$B721), "",Games!E721)</f>
        <v/>
      </c>
      <c r="F721" s="45">
        <f>'Calc - Win Probability'!N721</f>
        <v>0</v>
      </c>
      <c r="G721" s="23" t="str">
        <f>Games!H721</f>
        <v/>
      </c>
      <c r="H721" s="46" t="str">
        <f>IF(ISBLANK(Games!B721), "", IF('Prediction Log'!$D721&lt;0, 'Prediction Log'!$B721, 'Prediction Log'!$C721))</f>
        <v/>
      </c>
      <c r="I721" s="47" t="str">
        <f>IF(ISBLANK(Games!$B721), "",Games!F721)</f>
        <v/>
      </c>
      <c r="J721" s="47" t="str">
        <f>IF('Prediction Log'!$F721&gt;0.5, 'Prediction Log'!$B721, IF('Prediction Log'!$F721&lt;0.5, 'Prediction Log'!$C721, "PICK"))</f>
        <v/>
      </c>
      <c r="K721" s="48" t="str">
        <f>IF(ISBLANK(Games!B721), "",IF('Prediction Log'!$J721='Prediction Log'!$B721, 'Prediction Log'!$F721, 1-'Prediction Log'!$F721))</f>
        <v/>
      </c>
      <c r="L721" s="49" t="str">
        <f>IF(ISBLANK(Games!$B721), "",Games!I721)</f>
        <v/>
      </c>
      <c r="M721" s="60" t="str">
        <f>IF(ISBLANK(Table3[[#This Row],[Home Final]]), "",IF(Table3[[#This Row],[Home Final]]&gt;Table3[[#This Row],[Away Final]],Table3[[#This Row],[Home]],Table3[[#This Row],[Away]]))</f>
        <v/>
      </c>
      <c r="N721" s="50"/>
      <c r="O721" s="50"/>
      <c r="P721" s="21" t="str">
        <f>IF(ISBLANK('Prediction Log'!$N721), "",'Prediction Log'!$O721-'Prediction Log'!$N721)</f>
        <v/>
      </c>
      <c r="Q721" s="51" t="str">
        <f>IF(ISBLANK('Prediction Log'!$N721), "",IF('Prediction Log'!$M721&lt;&gt;'Prediction Log'!$H721, "Y", IF(AND('Prediction Log'!$M721='Prediction Log'!$H721, ABS((-1*'Prediction Log'!$P721))&gt;ABS('Prediction Log'!$D721)), "Y", IF('Prediction Log'!$D721='Prediction Log'!$P721, "PUSH", "N"))))</f>
        <v/>
      </c>
      <c r="R721" s="52" t="str">
        <f>IF(ISBLANK('Prediction Log'!$N721), "",IF('Prediction Log'!$P721&lt;'Prediction Log'!$D721, "Y", IF('Prediction Log'!$P721='Prediction Log'!$D721, "PUSH", "N")))</f>
        <v/>
      </c>
      <c r="S721" s="52" t="str">
        <f>IF(ISBLANK('Prediction Log'!$N721), "",IF('Prediction Log'!$P721&lt;'Prediction Log'!$E721, "Y", IF('Prediction Log'!$P721='Prediction Log'!$E721, "PUSH", "N")))</f>
        <v/>
      </c>
      <c r="T721" s="53" t="str">
        <f>IF(ISBLANK('Prediction Log'!$N721),"",IF('Prediction Log'!$M721='Prediction Log'!$H721, "Y", "N"))</f>
        <v/>
      </c>
      <c r="U721" s="53" t="str">
        <f>Table3[[#This Row],[Home Team Covered Market]]</f>
        <v/>
      </c>
      <c r="V721" s="53" t="str">
        <f>IF(ISBLANK('Prediction Log'!$N721), "",IF(AND('Prediction Log'!$T721="Y", 'Prediction Log'!$U721="Y"), "Y", "N"))</f>
        <v/>
      </c>
      <c r="W721" s="54" t="str">
        <f>IF(ISBLANK('Prediction Log'!$N721),"",IF('Prediction Log'!$M721='Prediction Log'!$I721, "Y", "N"))</f>
        <v/>
      </c>
      <c r="X721" s="54" t="str">
        <f>IF(ISBLANK('Prediction Log'!$N721), "", IF(Table3[[#This Row],[Home Team Covered Market]]=Games!H721, "Y", "N"))</f>
        <v/>
      </c>
      <c r="Y721" s="55" t="str">
        <f>IF(ISBLANK('Prediction Log'!$N721), "",IF('Prediction Log'!$J721='Prediction Log'!$M721, "Y", "N"))</f>
        <v/>
      </c>
      <c r="Z721" s="54" t="str">
        <f>IF(ISBLANK('Prediction Log'!$N721), "",IF('Prediction Log'!$I721&lt;&gt;'Prediction Log'!$M721, "N",IF(AND('Prediction Log'!$E721&gt;0, 'Prediction Log'!$P721&gt;'Prediction Log'!$E721, 'Prediction Log'!$I721='Prediction Log'!$C721), "Y", IF(AND('Prediction Log'!$E721&lt;0, 'Prediction Log'!$P721&lt;'Prediction Log'!$E721,'Prediction Log'!$I721='Prediction Log'!$B721 ), "Y", IF('Prediction Log'!$P721='Prediction Log'!$E721, "PUSH", "N")))))</f>
        <v/>
      </c>
      <c r="AA721" s="54" t="str">
        <f>IF(ISBLANK('Prediction Log'!$N721), "",IF(AND('Prediction Log'!$W721="Y", 'Prediction Log'!$X721="Y"), "Y", "N"))</f>
        <v/>
      </c>
      <c r="AB721" s="53" t="str">
        <f>IF(ISBLANK('Prediction Log'!$N721), "",IF('Prediction Log'!$D721&gt;0, 'Prediction Log'!$P721-'Prediction Log'!$D721, IF('Prediction Log'!$D721&lt;0, -'Prediction Log'!$P721+'Prediction Log'!$D721, "NA")))</f>
        <v/>
      </c>
      <c r="AC721" s="53" t="str">
        <f>IF(ISBLANK('Prediction Log'!$N721), "",ABS('Prediction Log'!$AB721))</f>
        <v/>
      </c>
      <c r="AD721" s="54" t="str">
        <f>IF(ISBLANK('Prediction Log'!$N721), "",IF('Prediction Log'!$E721&gt;0, 'Prediction Log'!$P721-'Prediction Log'!$E721, IF('Prediction Log'!$E721&lt;0, -'Prediction Log'!$P721+'Prediction Log'!$E721, "NA")))</f>
        <v/>
      </c>
      <c r="AE721" s="54" t="str">
        <f>IF(ISBLANK('Prediction Log'!$N721), "",ABS('Prediction Log'!$AD721))</f>
        <v/>
      </c>
    </row>
    <row r="722" spans="1:31" x14ac:dyDescent="0.45">
      <c r="A722" s="43" t="str">
        <f>IF(ISBLANK(Games!$B722), "",Games!A722)</f>
        <v/>
      </c>
      <c r="B722" s="43" t="str">
        <f>IF(ISBLANK(Games!$B722), "",Games!B722)</f>
        <v/>
      </c>
      <c r="C722" s="43" t="str">
        <f>IF(ISBLANK(Games!$B722), "",Games!C722)</f>
        <v/>
      </c>
      <c r="D722" s="44" t="str">
        <f>IF(ISBLANK(Games!$B722), "",Games!D722)</f>
        <v/>
      </c>
      <c r="E722" s="44" t="str">
        <f>IF(ISBLANK(Games!$B722), "",Games!E722)</f>
        <v/>
      </c>
      <c r="F722" s="45">
        <f>'Calc - Win Probability'!N722</f>
        <v>0</v>
      </c>
      <c r="G722" s="23" t="str">
        <f>Games!H722</f>
        <v/>
      </c>
      <c r="H722" s="46" t="str">
        <f>IF(ISBLANK(Games!B722), "", IF('Prediction Log'!$D722&lt;0, 'Prediction Log'!$B722, 'Prediction Log'!$C722))</f>
        <v/>
      </c>
      <c r="I722" s="47" t="str">
        <f>IF(ISBLANK(Games!$B722), "",Games!F722)</f>
        <v/>
      </c>
      <c r="J722" s="47" t="str">
        <f>IF('Prediction Log'!$F722&gt;0.5, 'Prediction Log'!$B722, IF('Prediction Log'!$F722&lt;0.5, 'Prediction Log'!$C722, "PICK"))</f>
        <v/>
      </c>
      <c r="K722" s="48" t="str">
        <f>IF(ISBLANK(Games!B722), "",IF('Prediction Log'!$J722='Prediction Log'!$B722, 'Prediction Log'!$F722, 1-'Prediction Log'!$F722))</f>
        <v/>
      </c>
      <c r="L722" s="49" t="str">
        <f>IF(ISBLANK(Games!$B722), "",Games!I722)</f>
        <v/>
      </c>
      <c r="M722" s="60" t="str">
        <f>IF(ISBLANK(Table3[[#This Row],[Home Final]]), "",IF(Table3[[#This Row],[Home Final]]&gt;Table3[[#This Row],[Away Final]],Table3[[#This Row],[Home]],Table3[[#This Row],[Away]]))</f>
        <v/>
      </c>
      <c r="N722" s="50"/>
      <c r="O722" s="50"/>
      <c r="P722" s="21" t="str">
        <f>IF(ISBLANK('Prediction Log'!$N722), "",'Prediction Log'!$O722-'Prediction Log'!$N722)</f>
        <v/>
      </c>
      <c r="Q722" s="51" t="str">
        <f>IF(ISBLANK('Prediction Log'!$N722), "",IF('Prediction Log'!$M722&lt;&gt;'Prediction Log'!$H722, "Y", IF(AND('Prediction Log'!$M722='Prediction Log'!$H722, ABS((-1*'Prediction Log'!$P722))&gt;ABS('Prediction Log'!$D722)), "Y", IF('Prediction Log'!$D722='Prediction Log'!$P722, "PUSH", "N"))))</f>
        <v/>
      </c>
      <c r="R722" s="52" t="str">
        <f>IF(ISBLANK('Prediction Log'!$N722), "",IF('Prediction Log'!$P722&lt;'Prediction Log'!$D722, "Y", IF('Prediction Log'!$P722='Prediction Log'!$D722, "PUSH", "N")))</f>
        <v/>
      </c>
      <c r="S722" s="52" t="str">
        <f>IF(ISBLANK('Prediction Log'!$N722), "",IF('Prediction Log'!$P722&lt;'Prediction Log'!$E722, "Y", IF('Prediction Log'!$P722='Prediction Log'!$E722, "PUSH", "N")))</f>
        <v/>
      </c>
      <c r="T722" s="53" t="str">
        <f>IF(ISBLANK('Prediction Log'!$N722),"",IF('Prediction Log'!$M722='Prediction Log'!$H722, "Y", "N"))</f>
        <v/>
      </c>
      <c r="U722" s="53" t="str">
        <f>Table3[[#This Row],[Home Team Covered Market]]</f>
        <v/>
      </c>
      <c r="V722" s="53" t="str">
        <f>IF(ISBLANK('Prediction Log'!$N722), "",IF(AND('Prediction Log'!$T722="Y", 'Prediction Log'!$U722="Y"), "Y", "N"))</f>
        <v/>
      </c>
      <c r="W722" s="54" t="str">
        <f>IF(ISBLANK('Prediction Log'!$N722),"",IF('Prediction Log'!$M722='Prediction Log'!$I722, "Y", "N"))</f>
        <v/>
      </c>
      <c r="X722" s="54" t="str">
        <f>IF(ISBLANK('Prediction Log'!$N722), "", IF(Table3[[#This Row],[Home Team Covered Market]]=Games!H722, "Y", "N"))</f>
        <v/>
      </c>
      <c r="Y722" s="55" t="str">
        <f>IF(ISBLANK('Prediction Log'!$N722), "",IF('Prediction Log'!$J722='Prediction Log'!$M722, "Y", "N"))</f>
        <v/>
      </c>
      <c r="Z722" s="54" t="str">
        <f>IF(ISBLANK('Prediction Log'!$N722), "",IF('Prediction Log'!$I722&lt;&gt;'Prediction Log'!$M722, "N",IF(AND('Prediction Log'!$E722&gt;0, 'Prediction Log'!$P722&gt;'Prediction Log'!$E722, 'Prediction Log'!$I722='Prediction Log'!$C722), "Y", IF(AND('Prediction Log'!$E722&lt;0, 'Prediction Log'!$P722&lt;'Prediction Log'!$E722,'Prediction Log'!$I722='Prediction Log'!$B722 ), "Y", IF('Prediction Log'!$P722='Prediction Log'!$E722, "PUSH", "N")))))</f>
        <v/>
      </c>
      <c r="AA722" s="54" t="str">
        <f>IF(ISBLANK('Prediction Log'!$N722), "",IF(AND('Prediction Log'!$W722="Y", 'Prediction Log'!$X722="Y"), "Y", "N"))</f>
        <v/>
      </c>
      <c r="AB722" s="53" t="str">
        <f>IF(ISBLANK('Prediction Log'!$N722), "",IF('Prediction Log'!$D722&gt;0, 'Prediction Log'!$P722-'Prediction Log'!$D722, IF('Prediction Log'!$D722&lt;0, -'Prediction Log'!$P722+'Prediction Log'!$D722, "NA")))</f>
        <v/>
      </c>
      <c r="AC722" s="53" t="str">
        <f>IF(ISBLANK('Prediction Log'!$N722), "",ABS('Prediction Log'!$AB722))</f>
        <v/>
      </c>
      <c r="AD722" s="54" t="str">
        <f>IF(ISBLANK('Prediction Log'!$N722), "",IF('Prediction Log'!$E722&gt;0, 'Prediction Log'!$P722-'Prediction Log'!$E722, IF('Prediction Log'!$E722&lt;0, -'Prediction Log'!$P722+'Prediction Log'!$E722, "NA")))</f>
        <v/>
      </c>
      <c r="AE722" s="54" t="str">
        <f>IF(ISBLANK('Prediction Log'!$N722), "",ABS('Prediction Log'!$AD722))</f>
        <v/>
      </c>
    </row>
    <row r="723" spans="1:31" x14ac:dyDescent="0.45">
      <c r="A723" s="56" t="str">
        <f>IF(ISBLANK(Games!$B723), "",Games!A723)</f>
        <v/>
      </c>
      <c r="B723" s="56" t="str">
        <f>IF(ISBLANK(Games!$B723), "",Games!B723)</f>
        <v/>
      </c>
      <c r="C723" s="56" t="str">
        <f>IF(ISBLANK(Games!$B723), "",Games!C723)</f>
        <v/>
      </c>
      <c r="D723" s="57" t="str">
        <f>IF(ISBLANK(Games!$B723), "",Games!D723)</f>
        <v/>
      </c>
      <c r="E723" s="57" t="str">
        <f>IF(ISBLANK(Games!$B723), "",Games!E723)</f>
        <v/>
      </c>
      <c r="F723" s="45">
        <f>'Calc - Win Probability'!N723</f>
        <v>0</v>
      </c>
      <c r="G723" s="23" t="str">
        <f>Games!H723</f>
        <v/>
      </c>
      <c r="H723" s="46" t="str">
        <f>IF(ISBLANK(Games!B723), "", IF('Prediction Log'!$D723&lt;0, 'Prediction Log'!$B723, 'Prediction Log'!$C723))</f>
        <v/>
      </c>
      <c r="I723" s="47" t="str">
        <f>IF(ISBLANK(Games!$B723), "",Games!F723)</f>
        <v/>
      </c>
      <c r="J723" s="47" t="str">
        <f>IF('Prediction Log'!$F723&gt;0.5, 'Prediction Log'!$B723, IF('Prediction Log'!$F723&lt;0.5, 'Prediction Log'!$C723, "PICK"))</f>
        <v/>
      </c>
      <c r="K723" s="48" t="str">
        <f>IF(ISBLANK(Games!B723), "",IF('Prediction Log'!$J723='Prediction Log'!$B723, 'Prediction Log'!$F723, 1-'Prediction Log'!$F723))</f>
        <v/>
      </c>
      <c r="L723" s="49" t="str">
        <f>IF(ISBLANK(Games!$B723), "",Games!I723)</f>
        <v/>
      </c>
      <c r="M723" s="60" t="str">
        <f>IF(ISBLANK(Table3[[#This Row],[Home Final]]), "",IF(Table3[[#This Row],[Home Final]]&gt;Table3[[#This Row],[Away Final]],Table3[[#This Row],[Home]],Table3[[#This Row],[Away]]))</f>
        <v/>
      </c>
      <c r="N723" s="50"/>
      <c r="O723" s="50"/>
      <c r="P723" s="21" t="str">
        <f>IF(ISBLANK('Prediction Log'!$N723), "",'Prediction Log'!$O723-'Prediction Log'!$N723)</f>
        <v/>
      </c>
      <c r="Q723" s="51" t="str">
        <f>IF(ISBLANK('Prediction Log'!$N723), "",IF('Prediction Log'!$M723&lt;&gt;'Prediction Log'!$H723, "Y", IF(AND('Prediction Log'!$M723='Prediction Log'!$H723, ABS((-1*'Prediction Log'!$P723))&gt;ABS('Prediction Log'!$D723)), "Y", IF('Prediction Log'!$D723='Prediction Log'!$P723, "PUSH", "N"))))</f>
        <v/>
      </c>
      <c r="R723" s="52" t="str">
        <f>IF(ISBLANK('Prediction Log'!$N723), "",IF('Prediction Log'!$P723&lt;'Prediction Log'!$D723, "Y", IF('Prediction Log'!$P723='Prediction Log'!$D723, "PUSH", "N")))</f>
        <v/>
      </c>
      <c r="S723" s="52" t="str">
        <f>IF(ISBLANK('Prediction Log'!$N723), "",IF('Prediction Log'!$P723&lt;'Prediction Log'!$E723, "Y", IF('Prediction Log'!$P723='Prediction Log'!$E723, "PUSH", "N")))</f>
        <v/>
      </c>
      <c r="T723" s="53" t="str">
        <f>IF(ISBLANK('Prediction Log'!$N723),"",IF('Prediction Log'!$M723='Prediction Log'!$H723, "Y", "N"))</f>
        <v/>
      </c>
      <c r="U723" s="53" t="str">
        <f>Table3[[#This Row],[Home Team Covered Market]]</f>
        <v/>
      </c>
      <c r="V723" s="53" t="str">
        <f>IF(ISBLANK('Prediction Log'!$N723), "",IF(AND('Prediction Log'!$T723="Y", 'Prediction Log'!$U723="Y"), "Y", "N"))</f>
        <v/>
      </c>
      <c r="W723" s="54" t="str">
        <f>IF(ISBLANK('Prediction Log'!$N723),"",IF('Prediction Log'!$M723='Prediction Log'!$I723, "Y", "N"))</f>
        <v/>
      </c>
      <c r="X723" s="54" t="str">
        <f>IF(ISBLANK('Prediction Log'!$N723), "", IF(Table3[[#This Row],[Home Team Covered Market]]=Games!H723, "Y", "N"))</f>
        <v/>
      </c>
      <c r="Y723" s="55" t="str">
        <f>IF(ISBLANK('Prediction Log'!$N723), "",IF('Prediction Log'!$J723='Prediction Log'!$M723, "Y", "N"))</f>
        <v/>
      </c>
      <c r="Z723" s="54" t="str">
        <f>IF(ISBLANK('Prediction Log'!$N723), "",IF('Prediction Log'!$I723&lt;&gt;'Prediction Log'!$M723, "N",IF(AND('Prediction Log'!$E723&gt;0, 'Prediction Log'!$P723&gt;'Prediction Log'!$E723, 'Prediction Log'!$I723='Prediction Log'!$C723), "Y", IF(AND('Prediction Log'!$E723&lt;0, 'Prediction Log'!$P723&lt;'Prediction Log'!$E723,'Prediction Log'!$I723='Prediction Log'!$B723 ), "Y", IF('Prediction Log'!$P723='Prediction Log'!$E723, "PUSH", "N")))))</f>
        <v/>
      </c>
      <c r="AA723" s="54" t="str">
        <f>IF(ISBLANK('Prediction Log'!$N723), "",IF(AND('Prediction Log'!$W723="Y", 'Prediction Log'!$X723="Y"), "Y", "N"))</f>
        <v/>
      </c>
      <c r="AB723" s="53" t="str">
        <f>IF(ISBLANK('Prediction Log'!$N723), "",IF('Prediction Log'!$D723&gt;0, 'Prediction Log'!$P723-'Prediction Log'!$D723, IF('Prediction Log'!$D723&lt;0, -'Prediction Log'!$P723+'Prediction Log'!$D723, "NA")))</f>
        <v/>
      </c>
      <c r="AC723" s="53" t="str">
        <f>IF(ISBLANK('Prediction Log'!$N723), "",ABS('Prediction Log'!$AB723))</f>
        <v/>
      </c>
      <c r="AD723" s="54" t="str">
        <f>IF(ISBLANK('Prediction Log'!$N723), "",IF('Prediction Log'!$E723&gt;0, 'Prediction Log'!$P723-'Prediction Log'!$E723, IF('Prediction Log'!$E723&lt;0, -'Prediction Log'!$P723+'Prediction Log'!$E723, "NA")))</f>
        <v/>
      </c>
      <c r="AE723" s="54" t="str">
        <f>IF(ISBLANK('Prediction Log'!$N723), "",ABS('Prediction Log'!$AD723))</f>
        <v/>
      </c>
    </row>
    <row r="724" spans="1:31" x14ac:dyDescent="0.45">
      <c r="A724" s="43" t="str">
        <f>IF(ISBLANK(Games!$B724), "",Games!A724)</f>
        <v/>
      </c>
      <c r="B724" s="43" t="str">
        <f>IF(ISBLANK(Games!$B724), "",Games!B724)</f>
        <v/>
      </c>
      <c r="C724" s="43" t="str">
        <f>IF(ISBLANK(Games!$B724), "",Games!C724)</f>
        <v/>
      </c>
      <c r="D724" s="44" t="str">
        <f>IF(ISBLANK(Games!$B724), "",Games!D724)</f>
        <v/>
      </c>
      <c r="E724" s="44" t="str">
        <f>IF(ISBLANK(Games!$B724), "",Games!E724)</f>
        <v/>
      </c>
      <c r="F724" s="45">
        <f>'Calc - Win Probability'!N724</f>
        <v>0</v>
      </c>
      <c r="G724" s="23" t="str">
        <f>Games!H724</f>
        <v/>
      </c>
      <c r="H724" s="46" t="str">
        <f>IF(ISBLANK(Games!B724), "", IF('Prediction Log'!$D724&lt;0, 'Prediction Log'!$B724, 'Prediction Log'!$C724))</f>
        <v/>
      </c>
      <c r="I724" s="47" t="str">
        <f>IF(ISBLANK(Games!$B724), "",Games!F724)</f>
        <v/>
      </c>
      <c r="J724" s="47" t="str">
        <f>IF('Prediction Log'!$F724&gt;0.5, 'Prediction Log'!$B724, IF('Prediction Log'!$F724&lt;0.5, 'Prediction Log'!$C724, "PICK"))</f>
        <v/>
      </c>
      <c r="K724" s="48" t="str">
        <f>IF(ISBLANK(Games!B724), "",IF('Prediction Log'!$J724='Prediction Log'!$B724, 'Prediction Log'!$F724, 1-'Prediction Log'!$F724))</f>
        <v/>
      </c>
      <c r="L724" s="49" t="str">
        <f>IF(ISBLANK(Games!$B724), "",Games!I724)</f>
        <v/>
      </c>
      <c r="M724" s="60" t="str">
        <f>IF(ISBLANK(Table3[[#This Row],[Home Final]]), "",IF(Table3[[#This Row],[Home Final]]&gt;Table3[[#This Row],[Away Final]],Table3[[#This Row],[Home]],Table3[[#This Row],[Away]]))</f>
        <v/>
      </c>
      <c r="N724" s="50"/>
      <c r="O724" s="50"/>
      <c r="P724" s="21" t="str">
        <f>IF(ISBLANK('Prediction Log'!$N724), "",'Prediction Log'!$O724-'Prediction Log'!$N724)</f>
        <v/>
      </c>
      <c r="Q724" s="51" t="str">
        <f>IF(ISBLANK('Prediction Log'!$N724), "",IF('Prediction Log'!$M724&lt;&gt;'Prediction Log'!$H724, "Y", IF(AND('Prediction Log'!$M724='Prediction Log'!$H724, ABS((-1*'Prediction Log'!$P724))&gt;ABS('Prediction Log'!$D724)), "Y", IF('Prediction Log'!$D724='Prediction Log'!$P724, "PUSH", "N"))))</f>
        <v/>
      </c>
      <c r="R724" s="52" t="str">
        <f>IF(ISBLANK('Prediction Log'!$N724), "",IF('Prediction Log'!$P724&lt;'Prediction Log'!$D724, "Y", IF('Prediction Log'!$P724='Prediction Log'!$D724, "PUSH", "N")))</f>
        <v/>
      </c>
      <c r="S724" s="52" t="str">
        <f>IF(ISBLANK('Prediction Log'!$N724), "",IF('Prediction Log'!$P724&lt;'Prediction Log'!$E724, "Y", IF('Prediction Log'!$P724='Prediction Log'!$E724, "PUSH", "N")))</f>
        <v/>
      </c>
      <c r="T724" s="53" t="str">
        <f>IF(ISBLANK('Prediction Log'!$N724),"",IF('Prediction Log'!$M724='Prediction Log'!$H724, "Y", "N"))</f>
        <v/>
      </c>
      <c r="U724" s="53" t="str">
        <f>Table3[[#This Row],[Home Team Covered Market]]</f>
        <v/>
      </c>
      <c r="V724" s="53" t="str">
        <f>IF(ISBLANK('Prediction Log'!$N724), "",IF(AND('Prediction Log'!$T724="Y", 'Prediction Log'!$U724="Y"), "Y", "N"))</f>
        <v/>
      </c>
      <c r="W724" s="54" t="str">
        <f>IF(ISBLANK('Prediction Log'!$N724),"",IF('Prediction Log'!$M724='Prediction Log'!$I724, "Y", "N"))</f>
        <v/>
      </c>
      <c r="X724" s="54" t="str">
        <f>IF(ISBLANK('Prediction Log'!$N724), "", IF(Table3[[#This Row],[Home Team Covered Market]]=Games!H724, "Y", "N"))</f>
        <v/>
      </c>
      <c r="Y724" s="55" t="str">
        <f>IF(ISBLANK('Prediction Log'!$N724), "",IF('Prediction Log'!$J724='Prediction Log'!$M724, "Y", "N"))</f>
        <v/>
      </c>
      <c r="Z724" s="54" t="str">
        <f>IF(ISBLANK('Prediction Log'!$N724), "",IF('Prediction Log'!$I724&lt;&gt;'Prediction Log'!$M724, "N",IF(AND('Prediction Log'!$E724&gt;0, 'Prediction Log'!$P724&gt;'Prediction Log'!$E724, 'Prediction Log'!$I724='Prediction Log'!$C724), "Y", IF(AND('Prediction Log'!$E724&lt;0, 'Prediction Log'!$P724&lt;'Prediction Log'!$E724,'Prediction Log'!$I724='Prediction Log'!$B724 ), "Y", IF('Prediction Log'!$P724='Prediction Log'!$E724, "PUSH", "N")))))</f>
        <v/>
      </c>
      <c r="AA724" s="54" t="str">
        <f>IF(ISBLANK('Prediction Log'!$N724), "",IF(AND('Prediction Log'!$W724="Y", 'Prediction Log'!$X724="Y"), "Y", "N"))</f>
        <v/>
      </c>
      <c r="AB724" s="53" t="str">
        <f>IF(ISBLANK('Prediction Log'!$N724), "",IF('Prediction Log'!$D724&gt;0, 'Prediction Log'!$P724-'Prediction Log'!$D724, IF('Prediction Log'!$D724&lt;0, -'Prediction Log'!$P724+'Prediction Log'!$D724, "NA")))</f>
        <v/>
      </c>
      <c r="AC724" s="53" t="str">
        <f>IF(ISBLANK('Prediction Log'!$N724), "",ABS('Prediction Log'!$AB724))</f>
        <v/>
      </c>
      <c r="AD724" s="54" t="str">
        <f>IF(ISBLANK('Prediction Log'!$N724), "",IF('Prediction Log'!$E724&gt;0, 'Prediction Log'!$P724-'Prediction Log'!$E724, IF('Prediction Log'!$E724&lt;0, -'Prediction Log'!$P724+'Prediction Log'!$E724, "NA")))</f>
        <v/>
      </c>
      <c r="AE724" s="54" t="str">
        <f>IF(ISBLANK('Prediction Log'!$N724), "",ABS('Prediction Log'!$AD724))</f>
        <v/>
      </c>
    </row>
    <row r="725" spans="1:31" x14ac:dyDescent="0.45">
      <c r="A725" s="56" t="str">
        <f>IF(ISBLANK(Games!$B725), "",Games!A725)</f>
        <v/>
      </c>
      <c r="B725" s="56" t="str">
        <f>IF(ISBLANK(Games!$B725), "",Games!B725)</f>
        <v/>
      </c>
      <c r="C725" s="56" t="str">
        <f>IF(ISBLANK(Games!$B725), "",Games!C725)</f>
        <v/>
      </c>
      <c r="D725" s="57" t="str">
        <f>IF(ISBLANK(Games!$B725), "",Games!D725)</f>
        <v/>
      </c>
      <c r="E725" s="57" t="str">
        <f>IF(ISBLANK(Games!$B725), "",Games!E725)</f>
        <v/>
      </c>
      <c r="F725" s="45">
        <f>'Calc - Win Probability'!N725</f>
        <v>0</v>
      </c>
      <c r="G725" s="23" t="str">
        <f>Games!H725</f>
        <v/>
      </c>
      <c r="H725" s="46" t="str">
        <f>IF(ISBLANK(Games!B725), "", IF('Prediction Log'!$D725&lt;0, 'Prediction Log'!$B725, 'Prediction Log'!$C725))</f>
        <v/>
      </c>
      <c r="I725" s="47" t="str">
        <f>IF(ISBLANK(Games!$B725), "",Games!F725)</f>
        <v/>
      </c>
      <c r="J725" s="47" t="str">
        <f>IF('Prediction Log'!$F725&gt;0.5, 'Prediction Log'!$B725, IF('Prediction Log'!$F725&lt;0.5, 'Prediction Log'!$C725, "PICK"))</f>
        <v/>
      </c>
      <c r="K725" s="48" t="str">
        <f>IF(ISBLANK(Games!B725), "",IF('Prediction Log'!$J725='Prediction Log'!$B725, 'Prediction Log'!$F725, 1-'Prediction Log'!$F725))</f>
        <v/>
      </c>
      <c r="L725" s="49" t="str">
        <f>IF(ISBLANK(Games!$B725), "",Games!I725)</f>
        <v/>
      </c>
      <c r="M725" s="60" t="str">
        <f>IF(ISBLANK(Table3[[#This Row],[Home Final]]), "",IF(Table3[[#This Row],[Home Final]]&gt;Table3[[#This Row],[Away Final]],Table3[[#This Row],[Home]],Table3[[#This Row],[Away]]))</f>
        <v/>
      </c>
      <c r="N725" s="50"/>
      <c r="O725" s="50"/>
      <c r="P725" s="21" t="str">
        <f>IF(ISBLANK('Prediction Log'!$N725), "",'Prediction Log'!$O725-'Prediction Log'!$N725)</f>
        <v/>
      </c>
      <c r="Q725" s="51" t="str">
        <f>IF(ISBLANK('Prediction Log'!$N725), "",IF('Prediction Log'!$M725&lt;&gt;'Prediction Log'!$H725, "Y", IF(AND('Prediction Log'!$M725='Prediction Log'!$H725, ABS((-1*'Prediction Log'!$P725))&gt;ABS('Prediction Log'!$D725)), "Y", IF('Prediction Log'!$D725='Prediction Log'!$P725, "PUSH", "N"))))</f>
        <v/>
      </c>
      <c r="R725" s="52" t="str">
        <f>IF(ISBLANK('Prediction Log'!$N725), "",IF('Prediction Log'!$P725&lt;'Prediction Log'!$D725, "Y", IF('Prediction Log'!$P725='Prediction Log'!$D725, "PUSH", "N")))</f>
        <v/>
      </c>
      <c r="S725" s="52" t="str">
        <f>IF(ISBLANK('Prediction Log'!$N725), "",IF('Prediction Log'!$P725&lt;'Prediction Log'!$E725, "Y", IF('Prediction Log'!$P725='Prediction Log'!$E725, "PUSH", "N")))</f>
        <v/>
      </c>
      <c r="T725" s="53" t="str">
        <f>IF(ISBLANK('Prediction Log'!$N725),"",IF('Prediction Log'!$M725='Prediction Log'!$H725, "Y", "N"))</f>
        <v/>
      </c>
      <c r="U725" s="53" t="str">
        <f>Table3[[#This Row],[Home Team Covered Market]]</f>
        <v/>
      </c>
      <c r="V725" s="53" t="str">
        <f>IF(ISBLANK('Prediction Log'!$N725), "",IF(AND('Prediction Log'!$T725="Y", 'Prediction Log'!$U725="Y"), "Y", "N"))</f>
        <v/>
      </c>
      <c r="W725" s="54" t="str">
        <f>IF(ISBLANK('Prediction Log'!$N725),"",IF('Prediction Log'!$M725='Prediction Log'!$I725, "Y", "N"))</f>
        <v/>
      </c>
      <c r="X725" s="54" t="str">
        <f>IF(ISBLANK('Prediction Log'!$N725), "", IF(Table3[[#This Row],[Home Team Covered Market]]=Games!H725, "Y", "N"))</f>
        <v/>
      </c>
      <c r="Y725" s="55" t="str">
        <f>IF(ISBLANK('Prediction Log'!$N725), "",IF('Prediction Log'!$J725='Prediction Log'!$M725, "Y", "N"))</f>
        <v/>
      </c>
      <c r="Z725" s="54" t="str">
        <f>IF(ISBLANK('Prediction Log'!$N725), "",IF('Prediction Log'!$I725&lt;&gt;'Prediction Log'!$M725, "N",IF(AND('Prediction Log'!$E725&gt;0, 'Prediction Log'!$P725&gt;'Prediction Log'!$E725, 'Prediction Log'!$I725='Prediction Log'!$C725), "Y", IF(AND('Prediction Log'!$E725&lt;0, 'Prediction Log'!$P725&lt;'Prediction Log'!$E725,'Prediction Log'!$I725='Prediction Log'!$B725 ), "Y", IF('Prediction Log'!$P725='Prediction Log'!$E725, "PUSH", "N")))))</f>
        <v/>
      </c>
      <c r="AA725" s="54" t="str">
        <f>IF(ISBLANK('Prediction Log'!$N725), "",IF(AND('Prediction Log'!$W725="Y", 'Prediction Log'!$X725="Y"), "Y", "N"))</f>
        <v/>
      </c>
      <c r="AB725" s="53" t="str">
        <f>IF(ISBLANK('Prediction Log'!$N725), "",IF('Prediction Log'!$D725&gt;0, 'Prediction Log'!$P725-'Prediction Log'!$D725, IF('Prediction Log'!$D725&lt;0, -'Prediction Log'!$P725+'Prediction Log'!$D725, "NA")))</f>
        <v/>
      </c>
      <c r="AC725" s="53" t="str">
        <f>IF(ISBLANK('Prediction Log'!$N725), "",ABS('Prediction Log'!$AB725))</f>
        <v/>
      </c>
      <c r="AD725" s="54" t="str">
        <f>IF(ISBLANK('Prediction Log'!$N725), "",IF('Prediction Log'!$E725&gt;0, 'Prediction Log'!$P725-'Prediction Log'!$E725, IF('Prediction Log'!$E725&lt;0, -'Prediction Log'!$P725+'Prediction Log'!$E725, "NA")))</f>
        <v/>
      </c>
      <c r="AE725" s="54" t="str">
        <f>IF(ISBLANK('Prediction Log'!$N725), "",ABS('Prediction Log'!$AD725))</f>
        <v/>
      </c>
    </row>
    <row r="726" spans="1:31" x14ac:dyDescent="0.45">
      <c r="A726" s="43" t="str">
        <f>IF(ISBLANK(Games!$B726), "",Games!A726)</f>
        <v/>
      </c>
      <c r="B726" s="43" t="str">
        <f>IF(ISBLANK(Games!$B726), "",Games!B726)</f>
        <v/>
      </c>
      <c r="C726" s="43" t="str">
        <f>IF(ISBLANK(Games!$B726), "",Games!C726)</f>
        <v/>
      </c>
      <c r="D726" s="44" t="str">
        <f>IF(ISBLANK(Games!$B726), "",Games!D726)</f>
        <v/>
      </c>
      <c r="E726" s="44" t="str">
        <f>IF(ISBLANK(Games!$B726), "",Games!E726)</f>
        <v/>
      </c>
      <c r="F726" s="45">
        <f>'Calc - Win Probability'!N726</f>
        <v>0</v>
      </c>
      <c r="G726" s="23" t="str">
        <f>Games!H726</f>
        <v/>
      </c>
      <c r="H726" s="46" t="str">
        <f>IF(ISBLANK(Games!B726), "", IF('Prediction Log'!$D726&lt;0, 'Prediction Log'!$B726, 'Prediction Log'!$C726))</f>
        <v/>
      </c>
      <c r="I726" s="47" t="str">
        <f>IF(ISBLANK(Games!$B726), "",Games!F726)</f>
        <v/>
      </c>
      <c r="J726" s="47" t="str">
        <f>IF('Prediction Log'!$F726&gt;0.5, 'Prediction Log'!$B726, IF('Prediction Log'!$F726&lt;0.5, 'Prediction Log'!$C726, "PICK"))</f>
        <v/>
      </c>
      <c r="K726" s="48" t="str">
        <f>IF(ISBLANK(Games!B726), "",IF('Prediction Log'!$J726='Prediction Log'!$B726, 'Prediction Log'!$F726, 1-'Prediction Log'!$F726))</f>
        <v/>
      </c>
      <c r="L726" s="49" t="str">
        <f>IF(ISBLANK(Games!$B726), "",Games!I726)</f>
        <v/>
      </c>
      <c r="M726" s="60" t="str">
        <f>IF(ISBLANK(Table3[[#This Row],[Home Final]]), "",IF(Table3[[#This Row],[Home Final]]&gt;Table3[[#This Row],[Away Final]],Table3[[#This Row],[Home]],Table3[[#This Row],[Away]]))</f>
        <v/>
      </c>
      <c r="N726" s="50"/>
      <c r="O726" s="50"/>
      <c r="P726" s="21" t="str">
        <f>IF(ISBLANK('Prediction Log'!$N726), "",'Prediction Log'!$O726-'Prediction Log'!$N726)</f>
        <v/>
      </c>
      <c r="Q726" s="51" t="str">
        <f>IF(ISBLANK('Prediction Log'!$N726), "",IF('Prediction Log'!$M726&lt;&gt;'Prediction Log'!$H726, "Y", IF(AND('Prediction Log'!$M726='Prediction Log'!$H726, ABS((-1*'Prediction Log'!$P726))&gt;ABS('Prediction Log'!$D726)), "Y", IF('Prediction Log'!$D726='Prediction Log'!$P726, "PUSH", "N"))))</f>
        <v/>
      </c>
      <c r="R726" s="52" t="str">
        <f>IF(ISBLANK('Prediction Log'!$N726), "",IF('Prediction Log'!$P726&lt;'Prediction Log'!$D726, "Y", IF('Prediction Log'!$P726='Prediction Log'!$D726, "PUSH", "N")))</f>
        <v/>
      </c>
      <c r="S726" s="52" t="str">
        <f>IF(ISBLANK('Prediction Log'!$N726), "",IF('Prediction Log'!$P726&lt;'Prediction Log'!$E726, "Y", IF('Prediction Log'!$P726='Prediction Log'!$E726, "PUSH", "N")))</f>
        <v/>
      </c>
      <c r="T726" s="53" t="str">
        <f>IF(ISBLANK('Prediction Log'!$N726),"",IF('Prediction Log'!$M726='Prediction Log'!$H726, "Y", "N"))</f>
        <v/>
      </c>
      <c r="U726" s="53" t="str">
        <f>Table3[[#This Row],[Home Team Covered Market]]</f>
        <v/>
      </c>
      <c r="V726" s="53" t="str">
        <f>IF(ISBLANK('Prediction Log'!$N726), "",IF(AND('Prediction Log'!$T726="Y", 'Prediction Log'!$U726="Y"), "Y", "N"))</f>
        <v/>
      </c>
      <c r="W726" s="54" t="str">
        <f>IF(ISBLANK('Prediction Log'!$N726),"",IF('Prediction Log'!$M726='Prediction Log'!$I726, "Y", "N"))</f>
        <v/>
      </c>
      <c r="X726" s="54" t="str">
        <f>IF(ISBLANK('Prediction Log'!$N726), "", IF(Table3[[#This Row],[Home Team Covered Market]]=Games!H726, "Y", "N"))</f>
        <v/>
      </c>
      <c r="Y726" s="55" t="str">
        <f>IF(ISBLANK('Prediction Log'!$N726), "",IF('Prediction Log'!$J726='Prediction Log'!$M726, "Y", "N"))</f>
        <v/>
      </c>
      <c r="Z726" s="54" t="str">
        <f>IF(ISBLANK('Prediction Log'!$N726), "",IF('Prediction Log'!$I726&lt;&gt;'Prediction Log'!$M726, "N",IF(AND('Prediction Log'!$E726&gt;0, 'Prediction Log'!$P726&gt;'Prediction Log'!$E726, 'Prediction Log'!$I726='Prediction Log'!$C726), "Y", IF(AND('Prediction Log'!$E726&lt;0, 'Prediction Log'!$P726&lt;'Prediction Log'!$E726,'Prediction Log'!$I726='Prediction Log'!$B726 ), "Y", IF('Prediction Log'!$P726='Prediction Log'!$E726, "PUSH", "N")))))</f>
        <v/>
      </c>
      <c r="AA726" s="54" t="str">
        <f>IF(ISBLANK('Prediction Log'!$N726), "",IF(AND('Prediction Log'!$W726="Y", 'Prediction Log'!$X726="Y"), "Y", "N"))</f>
        <v/>
      </c>
      <c r="AB726" s="53" t="str">
        <f>IF(ISBLANK('Prediction Log'!$N726), "",IF('Prediction Log'!$D726&gt;0, 'Prediction Log'!$P726-'Prediction Log'!$D726, IF('Prediction Log'!$D726&lt;0, -'Prediction Log'!$P726+'Prediction Log'!$D726, "NA")))</f>
        <v/>
      </c>
      <c r="AC726" s="53" t="str">
        <f>IF(ISBLANK('Prediction Log'!$N726), "",ABS('Prediction Log'!$AB726))</f>
        <v/>
      </c>
      <c r="AD726" s="54" t="str">
        <f>IF(ISBLANK('Prediction Log'!$N726), "",IF('Prediction Log'!$E726&gt;0, 'Prediction Log'!$P726-'Prediction Log'!$E726, IF('Prediction Log'!$E726&lt;0, -'Prediction Log'!$P726+'Prediction Log'!$E726, "NA")))</f>
        <v/>
      </c>
      <c r="AE726" s="54" t="str">
        <f>IF(ISBLANK('Prediction Log'!$N726), "",ABS('Prediction Log'!$AD726))</f>
        <v/>
      </c>
    </row>
    <row r="727" spans="1:31" x14ac:dyDescent="0.45">
      <c r="A727" s="56" t="str">
        <f>IF(ISBLANK(Games!$B727), "",Games!A727)</f>
        <v/>
      </c>
      <c r="B727" s="56" t="str">
        <f>IF(ISBLANK(Games!$B727), "",Games!B727)</f>
        <v/>
      </c>
      <c r="C727" s="56" t="str">
        <f>IF(ISBLANK(Games!$B727), "",Games!C727)</f>
        <v/>
      </c>
      <c r="D727" s="57" t="str">
        <f>IF(ISBLANK(Games!$B727), "",Games!D727)</f>
        <v/>
      </c>
      <c r="E727" s="57" t="str">
        <f>IF(ISBLANK(Games!$B727), "",Games!E727)</f>
        <v/>
      </c>
      <c r="F727" s="45">
        <f>'Calc - Win Probability'!N727</f>
        <v>0</v>
      </c>
      <c r="G727" s="23" t="str">
        <f>Games!H727</f>
        <v/>
      </c>
      <c r="H727" s="46" t="str">
        <f>IF(ISBLANK(Games!B727), "", IF('Prediction Log'!$D727&lt;0, 'Prediction Log'!$B727, 'Prediction Log'!$C727))</f>
        <v/>
      </c>
      <c r="I727" s="47" t="str">
        <f>IF(ISBLANK(Games!$B727), "",Games!F727)</f>
        <v/>
      </c>
      <c r="J727" s="47" t="str">
        <f>IF('Prediction Log'!$F727&gt;0.5, 'Prediction Log'!$B727, IF('Prediction Log'!$F727&lt;0.5, 'Prediction Log'!$C727, "PICK"))</f>
        <v/>
      </c>
      <c r="K727" s="48" t="str">
        <f>IF(ISBLANK(Games!B727), "",IF('Prediction Log'!$J727='Prediction Log'!$B727, 'Prediction Log'!$F727, 1-'Prediction Log'!$F727))</f>
        <v/>
      </c>
      <c r="L727" s="49" t="str">
        <f>IF(ISBLANK(Games!$B727), "",Games!I727)</f>
        <v/>
      </c>
      <c r="M727" s="60" t="str">
        <f>IF(ISBLANK(Table3[[#This Row],[Home Final]]), "",IF(Table3[[#This Row],[Home Final]]&gt;Table3[[#This Row],[Away Final]],Table3[[#This Row],[Home]],Table3[[#This Row],[Away]]))</f>
        <v/>
      </c>
      <c r="N727" s="50"/>
      <c r="O727" s="50"/>
      <c r="P727" s="21" t="str">
        <f>IF(ISBLANK('Prediction Log'!$N727), "",'Prediction Log'!$O727-'Prediction Log'!$N727)</f>
        <v/>
      </c>
      <c r="Q727" s="51" t="str">
        <f>IF(ISBLANK('Prediction Log'!$N727), "",IF('Prediction Log'!$M727&lt;&gt;'Prediction Log'!$H727, "Y", IF(AND('Prediction Log'!$M727='Prediction Log'!$H727, ABS((-1*'Prediction Log'!$P727))&gt;ABS('Prediction Log'!$D727)), "Y", IF('Prediction Log'!$D727='Prediction Log'!$P727, "PUSH", "N"))))</f>
        <v/>
      </c>
      <c r="R727" s="52" t="str">
        <f>IF(ISBLANK('Prediction Log'!$N727), "",IF('Prediction Log'!$P727&lt;'Prediction Log'!$D727, "Y", IF('Prediction Log'!$P727='Prediction Log'!$D727, "PUSH", "N")))</f>
        <v/>
      </c>
      <c r="S727" s="52" t="str">
        <f>IF(ISBLANK('Prediction Log'!$N727), "",IF('Prediction Log'!$P727&lt;'Prediction Log'!$E727, "Y", IF('Prediction Log'!$P727='Prediction Log'!$E727, "PUSH", "N")))</f>
        <v/>
      </c>
      <c r="T727" s="53" t="str">
        <f>IF(ISBLANK('Prediction Log'!$N727),"",IF('Prediction Log'!$M727='Prediction Log'!$H727, "Y", "N"))</f>
        <v/>
      </c>
      <c r="U727" s="53" t="str">
        <f>Table3[[#This Row],[Home Team Covered Market]]</f>
        <v/>
      </c>
      <c r="V727" s="53" t="str">
        <f>IF(ISBLANK('Prediction Log'!$N727), "",IF(AND('Prediction Log'!$T727="Y", 'Prediction Log'!$U727="Y"), "Y", "N"))</f>
        <v/>
      </c>
      <c r="W727" s="54" t="str">
        <f>IF(ISBLANK('Prediction Log'!$N727),"",IF('Prediction Log'!$M727='Prediction Log'!$I727, "Y", "N"))</f>
        <v/>
      </c>
      <c r="X727" s="54" t="str">
        <f>IF(ISBLANK('Prediction Log'!$N727), "", IF(Table3[[#This Row],[Home Team Covered Market]]=Games!H727, "Y", "N"))</f>
        <v/>
      </c>
      <c r="Y727" s="55" t="str">
        <f>IF(ISBLANK('Prediction Log'!$N727), "",IF('Prediction Log'!$J727='Prediction Log'!$M727, "Y", "N"))</f>
        <v/>
      </c>
      <c r="Z727" s="54" t="str">
        <f>IF(ISBLANK('Prediction Log'!$N727), "",IF('Prediction Log'!$I727&lt;&gt;'Prediction Log'!$M727, "N",IF(AND('Prediction Log'!$E727&gt;0, 'Prediction Log'!$P727&gt;'Prediction Log'!$E727, 'Prediction Log'!$I727='Prediction Log'!$C727), "Y", IF(AND('Prediction Log'!$E727&lt;0, 'Prediction Log'!$P727&lt;'Prediction Log'!$E727,'Prediction Log'!$I727='Prediction Log'!$B727 ), "Y", IF('Prediction Log'!$P727='Prediction Log'!$E727, "PUSH", "N")))))</f>
        <v/>
      </c>
      <c r="AA727" s="54" t="str">
        <f>IF(ISBLANK('Prediction Log'!$N727), "",IF(AND('Prediction Log'!$W727="Y", 'Prediction Log'!$X727="Y"), "Y", "N"))</f>
        <v/>
      </c>
      <c r="AB727" s="53" t="str">
        <f>IF(ISBLANK('Prediction Log'!$N727), "",IF('Prediction Log'!$D727&gt;0, 'Prediction Log'!$P727-'Prediction Log'!$D727, IF('Prediction Log'!$D727&lt;0, -'Prediction Log'!$P727+'Prediction Log'!$D727, "NA")))</f>
        <v/>
      </c>
      <c r="AC727" s="53" t="str">
        <f>IF(ISBLANK('Prediction Log'!$N727), "",ABS('Prediction Log'!$AB727))</f>
        <v/>
      </c>
      <c r="AD727" s="54" t="str">
        <f>IF(ISBLANK('Prediction Log'!$N727), "",IF('Prediction Log'!$E727&gt;0, 'Prediction Log'!$P727-'Prediction Log'!$E727, IF('Prediction Log'!$E727&lt;0, -'Prediction Log'!$P727+'Prediction Log'!$E727, "NA")))</f>
        <v/>
      </c>
      <c r="AE727" s="54" t="str">
        <f>IF(ISBLANK('Prediction Log'!$N727), "",ABS('Prediction Log'!$AD727))</f>
        <v/>
      </c>
    </row>
    <row r="728" spans="1:31" x14ac:dyDescent="0.45">
      <c r="A728" s="43" t="str">
        <f>IF(ISBLANK(Games!$B728), "",Games!A728)</f>
        <v/>
      </c>
      <c r="B728" s="43" t="str">
        <f>IF(ISBLANK(Games!$B728), "",Games!B728)</f>
        <v/>
      </c>
      <c r="C728" s="43" t="str">
        <f>IF(ISBLANK(Games!$B728), "",Games!C728)</f>
        <v/>
      </c>
      <c r="D728" s="44" t="str">
        <f>IF(ISBLANK(Games!$B728), "",Games!D728)</f>
        <v/>
      </c>
      <c r="E728" s="44" t="str">
        <f>IF(ISBLANK(Games!$B728), "",Games!E728)</f>
        <v/>
      </c>
      <c r="F728" s="45">
        <f>'Calc - Win Probability'!N728</f>
        <v>0</v>
      </c>
      <c r="G728" s="23" t="str">
        <f>Games!H728</f>
        <v/>
      </c>
      <c r="H728" s="46" t="str">
        <f>IF(ISBLANK(Games!B728), "", IF('Prediction Log'!$D728&lt;0, 'Prediction Log'!$B728, 'Prediction Log'!$C728))</f>
        <v/>
      </c>
      <c r="I728" s="47" t="str">
        <f>IF(ISBLANK(Games!$B728), "",Games!F728)</f>
        <v/>
      </c>
      <c r="J728" s="47" t="str">
        <f>IF('Prediction Log'!$F728&gt;0.5, 'Prediction Log'!$B728, IF('Prediction Log'!$F728&lt;0.5, 'Prediction Log'!$C728, "PICK"))</f>
        <v/>
      </c>
      <c r="K728" s="48" t="str">
        <f>IF(ISBLANK(Games!B728), "",IF('Prediction Log'!$J728='Prediction Log'!$B728, 'Prediction Log'!$F728, 1-'Prediction Log'!$F728))</f>
        <v/>
      </c>
      <c r="L728" s="49" t="str">
        <f>IF(ISBLANK(Games!$B728), "",Games!I728)</f>
        <v/>
      </c>
      <c r="M728" s="60" t="str">
        <f>IF(ISBLANK(Table3[[#This Row],[Home Final]]), "",IF(Table3[[#This Row],[Home Final]]&gt;Table3[[#This Row],[Away Final]],Table3[[#This Row],[Home]],Table3[[#This Row],[Away]]))</f>
        <v/>
      </c>
      <c r="N728" s="50"/>
      <c r="O728" s="50"/>
      <c r="P728" s="21" t="str">
        <f>IF(ISBLANK('Prediction Log'!$N728), "",'Prediction Log'!$O728-'Prediction Log'!$N728)</f>
        <v/>
      </c>
      <c r="Q728" s="51" t="str">
        <f>IF(ISBLANK('Prediction Log'!$N728), "",IF('Prediction Log'!$M728&lt;&gt;'Prediction Log'!$H728, "Y", IF(AND('Prediction Log'!$M728='Prediction Log'!$H728, ABS((-1*'Prediction Log'!$P728))&gt;ABS('Prediction Log'!$D728)), "Y", IF('Prediction Log'!$D728='Prediction Log'!$P728, "PUSH", "N"))))</f>
        <v/>
      </c>
      <c r="R728" s="52" t="str">
        <f>IF(ISBLANK('Prediction Log'!$N728), "",IF('Prediction Log'!$P728&lt;'Prediction Log'!$D728, "Y", IF('Prediction Log'!$P728='Prediction Log'!$D728, "PUSH", "N")))</f>
        <v/>
      </c>
      <c r="S728" s="52" t="str">
        <f>IF(ISBLANK('Prediction Log'!$N728), "",IF('Prediction Log'!$P728&lt;'Prediction Log'!$E728, "Y", IF('Prediction Log'!$P728='Prediction Log'!$E728, "PUSH", "N")))</f>
        <v/>
      </c>
      <c r="T728" s="53" t="str">
        <f>IF(ISBLANK('Prediction Log'!$N728),"",IF('Prediction Log'!$M728='Prediction Log'!$H728, "Y", "N"))</f>
        <v/>
      </c>
      <c r="U728" s="53" t="str">
        <f>Table3[[#This Row],[Home Team Covered Market]]</f>
        <v/>
      </c>
      <c r="V728" s="53" t="str">
        <f>IF(ISBLANK('Prediction Log'!$N728), "",IF(AND('Prediction Log'!$T728="Y", 'Prediction Log'!$U728="Y"), "Y", "N"))</f>
        <v/>
      </c>
      <c r="W728" s="54" t="str">
        <f>IF(ISBLANK('Prediction Log'!$N728),"",IF('Prediction Log'!$M728='Prediction Log'!$I728, "Y", "N"))</f>
        <v/>
      </c>
      <c r="X728" s="54" t="str">
        <f>IF(ISBLANK('Prediction Log'!$N728), "", IF(Table3[[#This Row],[Home Team Covered Market]]=Games!H728, "Y", "N"))</f>
        <v/>
      </c>
      <c r="Y728" s="55" t="str">
        <f>IF(ISBLANK('Prediction Log'!$N728), "",IF('Prediction Log'!$J728='Prediction Log'!$M728, "Y", "N"))</f>
        <v/>
      </c>
      <c r="Z728" s="54" t="str">
        <f>IF(ISBLANK('Prediction Log'!$N728), "",IF('Prediction Log'!$I728&lt;&gt;'Prediction Log'!$M728, "N",IF(AND('Prediction Log'!$E728&gt;0, 'Prediction Log'!$P728&gt;'Prediction Log'!$E728, 'Prediction Log'!$I728='Prediction Log'!$C728), "Y", IF(AND('Prediction Log'!$E728&lt;0, 'Prediction Log'!$P728&lt;'Prediction Log'!$E728,'Prediction Log'!$I728='Prediction Log'!$B728 ), "Y", IF('Prediction Log'!$P728='Prediction Log'!$E728, "PUSH", "N")))))</f>
        <v/>
      </c>
      <c r="AA728" s="54" t="str">
        <f>IF(ISBLANK('Prediction Log'!$N728), "",IF(AND('Prediction Log'!$W728="Y", 'Prediction Log'!$X728="Y"), "Y", "N"))</f>
        <v/>
      </c>
      <c r="AB728" s="53" t="str">
        <f>IF(ISBLANK('Prediction Log'!$N728), "",IF('Prediction Log'!$D728&gt;0, 'Prediction Log'!$P728-'Prediction Log'!$D728, IF('Prediction Log'!$D728&lt;0, -'Prediction Log'!$P728+'Prediction Log'!$D728, "NA")))</f>
        <v/>
      </c>
      <c r="AC728" s="53" t="str">
        <f>IF(ISBLANK('Prediction Log'!$N728), "",ABS('Prediction Log'!$AB728))</f>
        <v/>
      </c>
      <c r="AD728" s="54" t="str">
        <f>IF(ISBLANK('Prediction Log'!$N728), "",IF('Prediction Log'!$E728&gt;0, 'Prediction Log'!$P728-'Prediction Log'!$E728, IF('Prediction Log'!$E728&lt;0, -'Prediction Log'!$P728+'Prediction Log'!$E728, "NA")))</f>
        <v/>
      </c>
      <c r="AE728" s="54" t="str">
        <f>IF(ISBLANK('Prediction Log'!$N728), "",ABS('Prediction Log'!$AD728))</f>
        <v/>
      </c>
    </row>
    <row r="729" spans="1:31" x14ac:dyDescent="0.45">
      <c r="A729" s="56" t="str">
        <f>IF(ISBLANK(Games!$B729), "",Games!A729)</f>
        <v/>
      </c>
      <c r="B729" s="56" t="str">
        <f>IF(ISBLANK(Games!$B729), "",Games!B729)</f>
        <v/>
      </c>
      <c r="C729" s="56" t="str">
        <f>IF(ISBLANK(Games!$B729), "",Games!C729)</f>
        <v/>
      </c>
      <c r="D729" s="57" t="str">
        <f>IF(ISBLANK(Games!$B729), "",Games!D729)</f>
        <v/>
      </c>
      <c r="E729" s="57" t="str">
        <f>IF(ISBLANK(Games!$B729), "",Games!E729)</f>
        <v/>
      </c>
      <c r="F729" s="45">
        <f>'Calc - Win Probability'!N729</f>
        <v>0</v>
      </c>
      <c r="G729" s="23" t="str">
        <f>Games!H729</f>
        <v/>
      </c>
      <c r="H729" s="46" t="str">
        <f>IF(ISBLANK(Games!B729), "", IF('Prediction Log'!$D729&lt;0, 'Prediction Log'!$B729, 'Prediction Log'!$C729))</f>
        <v/>
      </c>
      <c r="I729" s="47" t="str">
        <f>IF(ISBLANK(Games!$B729), "",Games!F729)</f>
        <v/>
      </c>
      <c r="J729" s="47" t="str">
        <f>IF('Prediction Log'!$F729&gt;0.5, 'Prediction Log'!$B729, IF('Prediction Log'!$F729&lt;0.5, 'Prediction Log'!$C729, "PICK"))</f>
        <v/>
      </c>
      <c r="K729" s="48" t="str">
        <f>IF(ISBLANK(Games!B729), "",IF('Prediction Log'!$J729='Prediction Log'!$B729, 'Prediction Log'!$F729, 1-'Prediction Log'!$F729))</f>
        <v/>
      </c>
      <c r="L729" s="49" t="str">
        <f>IF(ISBLANK(Games!$B729), "",Games!I729)</f>
        <v/>
      </c>
      <c r="M729" s="60" t="str">
        <f>IF(ISBLANK(Table3[[#This Row],[Home Final]]), "",IF(Table3[[#This Row],[Home Final]]&gt;Table3[[#This Row],[Away Final]],Table3[[#This Row],[Home]],Table3[[#This Row],[Away]]))</f>
        <v/>
      </c>
      <c r="N729" s="50"/>
      <c r="O729" s="50"/>
      <c r="P729" s="21" t="str">
        <f>IF(ISBLANK('Prediction Log'!$N729), "",'Prediction Log'!$O729-'Prediction Log'!$N729)</f>
        <v/>
      </c>
      <c r="Q729" s="51" t="str">
        <f>IF(ISBLANK('Prediction Log'!$N729), "",IF('Prediction Log'!$M729&lt;&gt;'Prediction Log'!$H729, "Y", IF(AND('Prediction Log'!$M729='Prediction Log'!$H729, ABS((-1*'Prediction Log'!$P729))&gt;ABS('Prediction Log'!$D729)), "Y", IF('Prediction Log'!$D729='Prediction Log'!$P729, "PUSH", "N"))))</f>
        <v/>
      </c>
      <c r="R729" s="52" t="str">
        <f>IF(ISBLANK('Prediction Log'!$N729), "",IF('Prediction Log'!$P729&lt;'Prediction Log'!$D729, "Y", IF('Prediction Log'!$P729='Prediction Log'!$D729, "PUSH", "N")))</f>
        <v/>
      </c>
      <c r="S729" s="52" t="str">
        <f>IF(ISBLANK('Prediction Log'!$N729), "",IF('Prediction Log'!$P729&lt;'Prediction Log'!$E729, "Y", IF('Prediction Log'!$P729='Prediction Log'!$E729, "PUSH", "N")))</f>
        <v/>
      </c>
      <c r="T729" s="53" t="str">
        <f>IF(ISBLANK('Prediction Log'!$N729),"",IF('Prediction Log'!$M729='Prediction Log'!$H729, "Y", "N"))</f>
        <v/>
      </c>
      <c r="U729" s="53" t="str">
        <f>Table3[[#This Row],[Home Team Covered Market]]</f>
        <v/>
      </c>
      <c r="V729" s="53" t="str">
        <f>IF(ISBLANK('Prediction Log'!$N729), "",IF(AND('Prediction Log'!$T729="Y", 'Prediction Log'!$U729="Y"), "Y", "N"))</f>
        <v/>
      </c>
      <c r="W729" s="54" t="str">
        <f>IF(ISBLANK('Prediction Log'!$N729),"",IF('Prediction Log'!$M729='Prediction Log'!$I729, "Y", "N"))</f>
        <v/>
      </c>
      <c r="X729" s="54" t="str">
        <f>IF(ISBLANK('Prediction Log'!$N729), "", IF(Table3[[#This Row],[Home Team Covered Market]]=Games!H729, "Y", "N"))</f>
        <v/>
      </c>
      <c r="Y729" s="55" t="str">
        <f>IF(ISBLANK('Prediction Log'!$N729), "",IF('Prediction Log'!$J729='Prediction Log'!$M729, "Y", "N"))</f>
        <v/>
      </c>
      <c r="Z729" s="54" t="str">
        <f>IF(ISBLANK('Prediction Log'!$N729), "",IF('Prediction Log'!$I729&lt;&gt;'Prediction Log'!$M729, "N",IF(AND('Prediction Log'!$E729&gt;0, 'Prediction Log'!$P729&gt;'Prediction Log'!$E729, 'Prediction Log'!$I729='Prediction Log'!$C729), "Y", IF(AND('Prediction Log'!$E729&lt;0, 'Prediction Log'!$P729&lt;'Prediction Log'!$E729,'Prediction Log'!$I729='Prediction Log'!$B729 ), "Y", IF('Prediction Log'!$P729='Prediction Log'!$E729, "PUSH", "N")))))</f>
        <v/>
      </c>
      <c r="AA729" s="54" t="str">
        <f>IF(ISBLANK('Prediction Log'!$N729), "",IF(AND('Prediction Log'!$W729="Y", 'Prediction Log'!$X729="Y"), "Y", "N"))</f>
        <v/>
      </c>
      <c r="AB729" s="53" t="str">
        <f>IF(ISBLANK('Prediction Log'!$N729), "",IF('Prediction Log'!$D729&gt;0, 'Prediction Log'!$P729-'Prediction Log'!$D729, IF('Prediction Log'!$D729&lt;0, -'Prediction Log'!$P729+'Prediction Log'!$D729, "NA")))</f>
        <v/>
      </c>
      <c r="AC729" s="53" t="str">
        <f>IF(ISBLANK('Prediction Log'!$N729), "",ABS('Prediction Log'!$AB729))</f>
        <v/>
      </c>
      <c r="AD729" s="54" t="str">
        <f>IF(ISBLANK('Prediction Log'!$N729), "",IF('Prediction Log'!$E729&gt;0, 'Prediction Log'!$P729-'Prediction Log'!$E729, IF('Prediction Log'!$E729&lt;0, -'Prediction Log'!$P729+'Prediction Log'!$E729, "NA")))</f>
        <v/>
      </c>
      <c r="AE729" s="54" t="str">
        <f>IF(ISBLANK('Prediction Log'!$N729), "",ABS('Prediction Log'!$AD729))</f>
        <v/>
      </c>
    </row>
    <row r="730" spans="1:31" x14ac:dyDescent="0.45">
      <c r="A730" s="43" t="str">
        <f>IF(ISBLANK(Games!$B730), "",Games!A730)</f>
        <v/>
      </c>
      <c r="B730" s="43" t="str">
        <f>IF(ISBLANK(Games!$B730), "",Games!B730)</f>
        <v/>
      </c>
      <c r="C730" s="43" t="str">
        <f>IF(ISBLANK(Games!$B730), "",Games!C730)</f>
        <v/>
      </c>
      <c r="D730" s="44" t="str">
        <f>IF(ISBLANK(Games!$B730), "",Games!D730)</f>
        <v/>
      </c>
      <c r="E730" s="44" t="str">
        <f>IF(ISBLANK(Games!$B730), "",Games!E730)</f>
        <v/>
      </c>
      <c r="F730" s="45">
        <f>'Calc - Win Probability'!N730</f>
        <v>0</v>
      </c>
      <c r="G730" s="23" t="str">
        <f>Games!H730</f>
        <v/>
      </c>
      <c r="H730" s="46" t="str">
        <f>IF(ISBLANK(Games!B730), "", IF('Prediction Log'!$D730&lt;0, 'Prediction Log'!$B730, 'Prediction Log'!$C730))</f>
        <v/>
      </c>
      <c r="I730" s="47" t="str">
        <f>IF(ISBLANK(Games!$B730), "",Games!F730)</f>
        <v/>
      </c>
      <c r="J730" s="47" t="str">
        <f>IF('Prediction Log'!$F730&gt;0.5, 'Prediction Log'!$B730, IF('Prediction Log'!$F730&lt;0.5, 'Prediction Log'!$C730, "PICK"))</f>
        <v/>
      </c>
      <c r="K730" s="48" t="str">
        <f>IF(ISBLANK(Games!B730), "",IF('Prediction Log'!$J730='Prediction Log'!$B730, 'Prediction Log'!$F730, 1-'Prediction Log'!$F730))</f>
        <v/>
      </c>
      <c r="L730" s="49" t="str">
        <f>IF(ISBLANK(Games!$B730), "",Games!I730)</f>
        <v/>
      </c>
      <c r="M730" s="60" t="str">
        <f>IF(ISBLANK(Table3[[#This Row],[Home Final]]), "",IF(Table3[[#This Row],[Home Final]]&gt;Table3[[#This Row],[Away Final]],Table3[[#This Row],[Home]],Table3[[#This Row],[Away]]))</f>
        <v/>
      </c>
      <c r="N730" s="50"/>
      <c r="O730" s="50"/>
      <c r="P730" s="21" t="str">
        <f>IF(ISBLANK('Prediction Log'!$N730), "",'Prediction Log'!$O730-'Prediction Log'!$N730)</f>
        <v/>
      </c>
      <c r="Q730" s="51" t="str">
        <f>IF(ISBLANK('Prediction Log'!$N730), "",IF('Prediction Log'!$M730&lt;&gt;'Prediction Log'!$H730, "Y", IF(AND('Prediction Log'!$M730='Prediction Log'!$H730, ABS((-1*'Prediction Log'!$P730))&gt;ABS('Prediction Log'!$D730)), "Y", IF('Prediction Log'!$D730='Prediction Log'!$P730, "PUSH", "N"))))</f>
        <v/>
      </c>
      <c r="R730" s="52" t="str">
        <f>IF(ISBLANK('Prediction Log'!$N730), "",IF('Prediction Log'!$P730&lt;'Prediction Log'!$D730, "Y", IF('Prediction Log'!$P730='Prediction Log'!$D730, "PUSH", "N")))</f>
        <v/>
      </c>
      <c r="S730" s="52" t="str">
        <f>IF(ISBLANK('Prediction Log'!$N730), "",IF('Prediction Log'!$P730&lt;'Prediction Log'!$E730, "Y", IF('Prediction Log'!$P730='Prediction Log'!$E730, "PUSH", "N")))</f>
        <v/>
      </c>
      <c r="T730" s="53" t="str">
        <f>IF(ISBLANK('Prediction Log'!$N730),"",IF('Prediction Log'!$M730='Prediction Log'!$H730, "Y", "N"))</f>
        <v/>
      </c>
      <c r="U730" s="53" t="str">
        <f>Table3[[#This Row],[Home Team Covered Market]]</f>
        <v/>
      </c>
      <c r="V730" s="53" t="str">
        <f>IF(ISBLANK('Prediction Log'!$N730), "",IF(AND('Prediction Log'!$T730="Y", 'Prediction Log'!$U730="Y"), "Y", "N"))</f>
        <v/>
      </c>
      <c r="W730" s="54" t="str">
        <f>IF(ISBLANK('Prediction Log'!$N730),"",IF('Prediction Log'!$M730='Prediction Log'!$I730, "Y", "N"))</f>
        <v/>
      </c>
      <c r="X730" s="54" t="str">
        <f>IF(ISBLANK('Prediction Log'!$N730), "", IF(Table3[[#This Row],[Home Team Covered Market]]=Games!H730, "Y", "N"))</f>
        <v/>
      </c>
      <c r="Y730" s="55" t="str">
        <f>IF(ISBLANK('Prediction Log'!$N730), "",IF('Prediction Log'!$J730='Prediction Log'!$M730, "Y", "N"))</f>
        <v/>
      </c>
      <c r="Z730" s="54" t="str">
        <f>IF(ISBLANK('Prediction Log'!$N730), "",IF('Prediction Log'!$I730&lt;&gt;'Prediction Log'!$M730, "N",IF(AND('Prediction Log'!$E730&gt;0, 'Prediction Log'!$P730&gt;'Prediction Log'!$E730, 'Prediction Log'!$I730='Prediction Log'!$C730), "Y", IF(AND('Prediction Log'!$E730&lt;0, 'Prediction Log'!$P730&lt;'Prediction Log'!$E730,'Prediction Log'!$I730='Prediction Log'!$B730 ), "Y", IF('Prediction Log'!$P730='Prediction Log'!$E730, "PUSH", "N")))))</f>
        <v/>
      </c>
      <c r="AA730" s="54" t="str">
        <f>IF(ISBLANK('Prediction Log'!$N730), "",IF(AND('Prediction Log'!$W730="Y", 'Prediction Log'!$X730="Y"), "Y", "N"))</f>
        <v/>
      </c>
      <c r="AB730" s="53" t="str">
        <f>IF(ISBLANK('Prediction Log'!$N730), "",IF('Prediction Log'!$D730&gt;0, 'Prediction Log'!$P730-'Prediction Log'!$D730, IF('Prediction Log'!$D730&lt;0, -'Prediction Log'!$P730+'Prediction Log'!$D730, "NA")))</f>
        <v/>
      </c>
      <c r="AC730" s="53" t="str">
        <f>IF(ISBLANK('Prediction Log'!$N730), "",ABS('Prediction Log'!$AB730))</f>
        <v/>
      </c>
      <c r="AD730" s="54" t="str">
        <f>IF(ISBLANK('Prediction Log'!$N730), "",IF('Prediction Log'!$E730&gt;0, 'Prediction Log'!$P730-'Prediction Log'!$E730, IF('Prediction Log'!$E730&lt;0, -'Prediction Log'!$P730+'Prediction Log'!$E730, "NA")))</f>
        <v/>
      </c>
      <c r="AE730" s="54" t="str">
        <f>IF(ISBLANK('Prediction Log'!$N730), "",ABS('Prediction Log'!$AD730))</f>
        <v/>
      </c>
    </row>
    <row r="731" spans="1:31" x14ac:dyDescent="0.45">
      <c r="A731" s="56" t="str">
        <f>IF(ISBLANK(Games!$B731), "",Games!A731)</f>
        <v/>
      </c>
      <c r="B731" s="56" t="str">
        <f>IF(ISBLANK(Games!$B731), "",Games!B731)</f>
        <v/>
      </c>
      <c r="C731" s="56" t="str">
        <f>IF(ISBLANK(Games!$B731), "",Games!C731)</f>
        <v/>
      </c>
      <c r="D731" s="57" t="str">
        <f>IF(ISBLANK(Games!$B731), "",Games!D731)</f>
        <v/>
      </c>
      <c r="E731" s="57" t="str">
        <f>IF(ISBLANK(Games!$B731), "",Games!E731)</f>
        <v/>
      </c>
      <c r="F731" s="45">
        <f>'Calc - Win Probability'!N731</f>
        <v>0</v>
      </c>
      <c r="G731" s="23" t="str">
        <f>Games!H731</f>
        <v/>
      </c>
      <c r="H731" s="46" t="str">
        <f>IF(ISBLANK(Games!B731), "", IF('Prediction Log'!$D731&lt;0, 'Prediction Log'!$B731, 'Prediction Log'!$C731))</f>
        <v/>
      </c>
      <c r="I731" s="47" t="str">
        <f>IF(ISBLANK(Games!$B731), "",Games!F731)</f>
        <v/>
      </c>
      <c r="J731" s="47" t="str">
        <f>IF('Prediction Log'!$F731&gt;0.5, 'Prediction Log'!$B731, IF('Prediction Log'!$F731&lt;0.5, 'Prediction Log'!$C731, "PICK"))</f>
        <v/>
      </c>
      <c r="K731" s="48" t="str">
        <f>IF(ISBLANK(Games!B731), "",IF('Prediction Log'!$J731='Prediction Log'!$B731, 'Prediction Log'!$F731, 1-'Prediction Log'!$F731))</f>
        <v/>
      </c>
      <c r="L731" s="49" t="str">
        <f>IF(ISBLANK(Games!$B731), "",Games!I731)</f>
        <v/>
      </c>
      <c r="M731" s="60" t="str">
        <f>IF(ISBLANK(Table3[[#This Row],[Home Final]]), "",IF(Table3[[#This Row],[Home Final]]&gt;Table3[[#This Row],[Away Final]],Table3[[#This Row],[Home]],Table3[[#This Row],[Away]]))</f>
        <v/>
      </c>
      <c r="N731" s="50"/>
      <c r="O731" s="50"/>
      <c r="P731" s="21" t="str">
        <f>IF(ISBLANK('Prediction Log'!$N731), "",'Prediction Log'!$O731-'Prediction Log'!$N731)</f>
        <v/>
      </c>
      <c r="Q731" s="51" t="str">
        <f>IF(ISBLANK('Prediction Log'!$N731), "",IF('Prediction Log'!$M731&lt;&gt;'Prediction Log'!$H731, "Y", IF(AND('Prediction Log'!$M731='Prediction Log'!$H731, ABS((-1*'Prediction Log'!$P731))&gt;ABS('Prediction Log'!$D731)), "Y", IF('Prediction Log'!$D731='Prediction Log'!$P731, "PUSH", "N"))))</f>
        <v/>
      </c>
      <c r="R731" s="52" t="str">
        <f>IF(ISBLANK('Prediction Log'!$N731), "",IF('Prediction Log'!$P731&lt;'Prediction Log'!$D731, "Y", IF('Prediction Log'!$P731='Prediction Log'!$D731, "PUSH", "N")))</f>
        <v/>
      </c>
      <c r="S731" s="52" t="str">
        <f>IF(ISBLANK('Prediction Log'!$N731), "",IF('Prediction Log'!$P731&lt;'Prediction Log'!$E731, "Y", IF('Prediction Log'!$P731='Prediction Log'!$E731, "PUSH", "N")))</f>
        <v/>
      </c>
      <c r="T731" s="53" t="str">
        <f>IF(ISBLANK('Prediction Log'!$N731),"",IF('Prediction Log'!$M731='Prediction Log'!$H731, "Y", "N"))</f>
        <v/>
      </c>
      <c r="U731" s="53" t="str">
        <f>Table3[[#This Row],[Home Team Covered Market]]</f>
        <v/>
      </c>
      <c r="V731" s="53" t="str">
        <f>IF(ISBLANK('Prediction Log'!$N731), "",IF(AND('Prediction Log'!$T731="Y", 'Prediction Log'!$U731="Y"), "Y", "N"))</f>
        <v/>
      </c>
      <c r="W731" s="54" t="str">
        <f>IF(ISBLANK('Prediction Log'!$N731),"",IF('Prediction Log'!$M731='Prediction Log'!$I731, "Y", "N"))</f>
        <v/>
      </c>
      <c r="X731" s="54" t="str">
        <f>IF(ISBLANK('Prediction Log'!$N731), "", IF(Table3[[#This Row],[Home Team Covered Market]]=Games!H731, "Y", "N"))</f>
        <v/>
      </c>
      <c r="Y731" s="55" t="str">
        <f>IF(ISBLANK('Prediction Log'!$N731), "",IF('Prediction Log'!$J731='Prediction Log'!$M731, "Y", "N"))</f>
        <v/>
      </c>
      <c r="Z731" s="54" t="str">
        <f>IF(ISBLANK('Prediction Log'!$N731), "",IF('Prediction Log'!$I731&lt;&gt;'Prediction Log'!$M731, "N",IF(AND('Prediction Log'!$E731&gt;0, 'Prediction Log'!$P731&gt;'Prediction Log'!$E731, 'Prediction Log'!$I731='Prediction Log'!$C731), "Y", IF(AND('Prediction Log'!$E731&lt;0, 'Prediction Log'!$P731&lt;'Prediction Log'!$E731,'Prediction Log'!$I731='Prediction Log'!$B731 ), "Y", IF('Prediction Log'!$P731='Prediction Log'!$E731, "PUSH", "N")))))</f>
        <v/>
      </c>
      <c r="AA731" s="54" t="str">
        <f>IF(ISBLANK('Prediction Log'!$N731), "",IF(AND('Prediction Log'!$W731="Y", 'Prediction Log'!$X731="Y"), "Y", "N"))</f>
        <v/>
      </c>
      <c r="AB731" s="53" t="str">
        <f>IF(ISBLANK('Prediction Log'!$N731), "",IF('Prediction Log'!$D731&gt;0, 'Prediction Log'!$P731-'Prediction Log'!$D731, IF('Prediction Log'!$D731&lt;0, -'Prediction Log'!$P731+'Prediction Log'!$D731, "NA")))</f>
        <v/>
      </c>
      <c r="AC731" s="53" t="str">
        <f>IF(ISBLANK('Prediction Log'!$N731), "",ABS('Prediction Log'!$AB731))</f>
        <v/>
      </c>
      <c r="AD731" s="54" t="str">
        <f>IF(ISBLANK('Prediction Log'!$N731), "",IF('Prediction Log'!$E731&gt;0, 'Prediction Log'!$P731-'Prediction Log'!$E731, IF('Prediction Log'!$E731&lt;0, -'Prediction Log'!$P731+'Prediction Log'!$E731, "NA")))</f>
        <v/>
      </c>
      <c r="AE731" s="54" t="str">
        <f>IF(ISBLANK('Prediction Log'!$N731), "",ABS('Prediction Log'!$AD731))</f>
        <v/>
      </c>
    </row>
    <row r="732" spans="1:31" x14ac:dyDescent="0.45">
      <c r="A732" s="43" t="str">
        <f>IF(ISBLANK(Games!$B732), "",Games!A732)</f>
        <v/>
      </c>
      <c r="B732" s="43" t="str">
        <f>IF(ISBLANK(Games!$B732), "",Games!B732)</f>
        <v/>
      </c>
      <c r="C732" s="43" t="str">
        <f>IF(ISBLANK(Games!$B732), "",Games!C732)</f>
        <v/>
      </c>
      <c r="D732" s="44" t="str">
        <f>IF(ISBLANK(Games!$B732), "",Games!D732)</f>
        <v/>
      </c>
      <c r="E732" s="44" t="str">
        <f>IF(ISBLANK(Games!$B732), "",Games!E732)</f>
        <v/>
      </c>
      <c r="F732" s="45">
        <f>'Calc - Win Probability'!N732</f>
        <v>0</v>
      </c>
      <c r="G732" s="23" t="str">
        <f>Games!H732</f>
        <v/>
      </c>
      <c r="H732" s="46" t="str">
        <f>IF(ISBLANK(Games!B732), "", IF('Prediction Log'!$D732&lt;0, 'Prediction Log'!$B732, 'Prediction Log'!$C732))</f>
        <v/>
      </c>
      <c r="I732" s="47" t="str">
        <f>IF(ISBLANK(Games!$B732), "",Games!F732)</f>
        <v/>
      </c>
      <c r="J732" s="47" t="str">
        <f>IF('Prediction Log'!$F732&gt;0.5, 'Prediction Log'!$B732, IF('Prediction Log'!$F732&lt;0.5, 'Prediction Log'!$C732, "PICK"))</f>
        <v/>
      </c>
      <c r="K732" s="48" t="str">
        <f>IF(ISBLANK(Games!B732), "",IF('Prediction Log'!$J732='Prediction Log'!$B732, 'Prediction Log'!$F732, 1-'Prediction Log'!$F732))</f>
        <v/>
      </c>
      <c r="L732" s="49" t="str">
        <f>IF(ISBLANK(Games!$B732), "",Games!I732)</f>
        <v/>
      </c>
      <c r="M732" s="60" t="str">
        <f>IF(ISBLANK(Table3[[#This Row],[Home Final]]), "",IF(Table3[[#This Row],[Home Final]]&gt;Table3[[#This Row],[Away Final]],Table3[[#This Row],[Home]],Table3[[#This Row],[Away]]))</f>
        <v/>
      </c>
      <c r="N732" s="50"/>
      <c r="O732" s="50"/>
      <c r="P732" s="21" t="str">
        <f>IF(ISBLANK('Prediction Log'!$N732), "",'Prediction Log'!$O732-'Prediction Log'!$N732)</f>
        <v/>
      </c>
      <c r="Q732" s="51" t="str">
        <f>IF(ISBLANK('Prediction Log'!$N732), "",IF('Prediction Log'!$M732&lt;&gt;'Prediction Log'!$H732, "Y", IF(AND('Prediction Log'!$M732='Prediction Log'!$H732, ABS((-1*'Prediction Log'!$P732))&gt;ABS('Prediction Log'!$D732)), "Y", IF('Prediction Log'!$D732='Prediction Log'!$P732, "PUSH", "N"))))</f>
        <v/>
      </c>
      <c r="R732" s="52" t="str">
        <f>IF(ISBLANK('Prediction Log'!$N732), "",IF('Prediction Log'!$P732&lt;'Prediction Log'!$D732, "Y", IF('Prediction Log'!$P732='Prediction Log'!$D732, "PUSH", "N")))</f>
        <v/>
      </c>
      <c r="S732" s="52" t="str">
        <f>IF(ISBLANK('Prediction Log'!$N732), "",IF('Prediction Log'!$P732&lt;'Prediction Log'!$E732, "Y", IF('Prediction Log'!$P732='Prediction Log'!$E732, "PUSH", "N")))</f>
        <v/>
      </c>
      <c r="T732" s="53" t="str">
        <f>IF(ISBLANK('Prediction Log'!$N732),"",IF('Prediction Log'!$M732='Prediction Log'!$H732, "Y", "N"))</f>
        <v/>
      </c>
      <c r="U732" s="53" t="str">
        <f>Table3[[#This Row],[Home Team Covered Market]]</f>
        <v/>
      </c>
      <c r="V732" s="53" t="str">
        <f>IF(ISBLANK('Prediction Log'!$N732), "",IF(AND('Prediction Log'!$T732="Y", 'Prediction Log'!$U732="Y"), "Y", "N"))</f>
        <v/>
      </c>
      <c r="W732" s="54" t="str">
        <f>IF(ISBLANK('Prediction Log'!$N732),"",IF('Prediction Log'!$M732='Prediction Log'!$I732, "Y", "N"))</f>
        <v/>
      </c>
      <c r="X732" s="54" t="str">
        <f>IF(ISBLANK('Prediction Log'!$N732), "", IF(Table3[[#This Row],[Home Team Covered Market]]=Games!H732, "Y", "N"))</f>
        <v/>
      </c>
      <c r="Y732" s="55" t="str">
        <f>IF(ISBLANK('Prediction Log'!$N732), "",IF('Prediction Log'!$J732='Prediction Log'!$M732, "Y", "N"))</f>
        <v/>
      </c>
      <c r="Z732" s="54" t="str">
        <f>IF(ISBLANK('Prediction Log'!$N732), "",IF('Prediction Log'!$I732&lt;&gt;'Prediction Log'!$M732, "N",IF(AND('Prediction Log'!$E732&gt;0, 'Prediction Log'!$P732&gt;'Prediction Log'!$E732, 'Prediction Log'!$I732='Prediction Log'!$C732), "Y", IF(AND('Prediction Log'!$E732&lt;0, 'Prediction Log'!$P732&lt;'Prediction Log'!$E732,'Prediction Log'!$I732='Prediction Log'!$B732 ), "Y", IF('Prediction Log'!$P732='Prediction Log'!$E732, "PUSH", "N")))))</f>
        <v/>
      </c>
      <c r="AA732" s="54" t="str">
        <f>IF(ISBLANK('Prediction Log'!$N732), "",IF(AND('Prediction Log'!$W732="Y", 'Prediction Log'!$X732="Y"), "Y", "N"))</f>
        <v/>
      </c>
      <c r="AB732" s="53" t="str">
        <f>IF(ISBLANK('Prediction Log'!$N732), "",IF('Prediction Log'!$D732&gt;0, 'Prediction Log'!$P732-'Prediction Log'!$D732, IF('Prediction Log'!$D732&lt;0, -'Prediction Log'!$P732+'Prediction Log'!$D732, "NA")))</f>
        <v/>
      </c>
      <c r="AC732" s="53" t="str">
        <f>IF(ISBLANK('Prediction Log'!$N732), "",ABS('Prediction Log'!$AB732))</f>
        <v/>
      </c>
      <c r="AD732" s="54" t="str">
        <f>IF(ISBLANK('Prediction Log'!$N732), "",IF('Prediction Log'!$E732&gt;0, 'Prediction Log'!$P732-'Prediction Log'!$E732, IF('Prediction Log'!$E732&lt;0, -'Prediction Log'!$P732+'Prediction Log'!$E732, "NA")))</f>
        <v/>
      </c>
      <c r="AE732" s="54" t="str">
        <f>IF(ISBLANK('Prediction Log'!$N732), "",ABS('Prediction Log'!$AD732))</f>
        <v/>
      </c>
    </row>
    <row r="733" spans="1:31" x14ac:dyDescent="0.45">
      <c r="A733" s="56" t="str">
        <f>IF(ISBLANK(Games!$B733), "",Games!A733)</f>
        <v/>
      </c>
      <c r="B733" s="56" t="str">
        <f>IF(ISBLANK(Games!$B733), "",Games!B733)</f>
        <v/>
      </c>
      <c r="C733" s="56" t="str">
        <f>IF(ISBLANK(Games!$B733), "",Games!C733)</f>
        <v/>
      </c>
      <c r="D733" s="57" t="str">
        <f>IF(ISBLANK(Games!$B733), "",Games!D733)</f>
        <v/>
      </c>
      <c r="E733" s="57" t="str">
        <f>IF(ISBLANK(Games!$B733), "",Games!E733)</f>
        <v/>
      </c>
      <c r="F733" s="45">
        <f>'Calc - Win Probability'!N733</f>
        <v>0</v>
      </c>
      <c r="G733" s="23" t="str">
        <f>Games!H733</f>
        <v/>
      </c>
      <c r="H733" s="46" t="str">
        <f>IF(ISBLANK(Games!B733), "", IF('Prediction Log'!$D733&lt;0, 'Prediction Log'!$B733, 'Prediction Log'!$C733))</f>
        <v/>
      </c>
      <c r="I733" s="47" t="str">
        <f>IF(ISBLANK(Games!$B733), "",Games!F733)</f>
        <v/>
      </c>
      <c r="J733" s="47" t="str">
        <f>IF('Prediction Log'!$F733&gt;0.5, 'Prediction Log'!$B733, IF('Prediction Log'!$F733&lt;0.5, 'Prediction Log'!$C733, "PICK"))</f>
        <v/>
      </c>
      <c r="K733" s="48" t="str">
        <f>IF(ISBLANK(Games!B733), "",IF('Prediction Log'!$J733='Prediction Log'!$B733, 'Prediction Log'!$F733, 1-'Prediction Log'!$F733))</f>
        <v/>
      </c>
      <c r="L733" s="49" t="str">
        <f>IF(ISBLANK(Games!$B733), "",Games!I733)</f>
        <v/>
      </c>
      <c r="M733" s="60" t="str">
        <f>IF(ISBLANK(Table3[[#This Row],[Home Final]]), "",IF(Table3[[#This Row],[Home Final]]&gt;Table3[[#This Row],[Away Final]],Table3[[#This Row],[Home]],Table3[[#This Row],[Away]]))</f>
        <v/>
      </c>
      <c r="N733" s="50"/>
      <c r="O733" s="50"/>
      <c r="P733" s="21" t="str">
        <f>IF(ISBLANK('Prediction Log'!$N733), "",'Prediction Log'!$O733-'Prediction Log'!$N733)</f>
        <v/>
      </c>
      <c r="Q733" s="51" t="str">
        <f>IF(ISBLANK('Prediction Log'!$N733), "",IF('Prediction Log'!$M733&lt;&gt;'Prediction Log'!$H733, "Y", IF(AND('Prediction Log'!$M733='Prediction Log'!$H733, ABS((-1*'Prediction Log'!$P733))&gt;ABS('Prediction Log'!$D733)), "Y", IF('Prediction Log'!$D733='Prediction Log'!$P733, "PUSH", "N"))))</f>
        <v/>
      </c>
      <c r="R733" s="52" t="str">
        <f>IF(ISBLANK('Prediction Log'!$N733), "",IF('Prediction Log'!$P733&lt;'Prediction Log'!$D733, "Y", IF('Prediction Log'!$P733='Prediction Log'!$D733, "PUSH", "N")))</f>
        <v/>
      </c>
      <c r="S733" s="52" t="str">
        <f>IF(ISBLANK('Prediction Log'!$N733), "",IF('Prediction Log'!$P733&lt;'Prediction Log'!$E733, "Y", IF('Prediction Log'!$P733='Prediction Log'!$E733, "PUSH", "N")))</f>
        <v/>
      </c>
      <c r="T733" s="53" t="str">
        <f>IF(ISBLANK('Prediction Log'!$N733),"",IF('Prediction Log'!$M733='Prediction Log'!$H733, "Y", "N"))</f>
        <v/>
      </c>
      <c r="U733" s="53" t="str">
        <f>Table3[[#This Row],[Home Team Covered Market]]</f>
        <v/>
      </c>
      <c r="V733" s="53" t="str">
        <f>IF(ISBLANK('Prediction Log'!$N733), "",IF(AND('Prediction Log'!$T733="Y", 'Prediction Log'!$U733="Y"), "Y", "N"))</f>
        <v/>
      </c>
      <c r="W733" s="54" t="str">
        <f>IF(ISBLANK('Prediction Log'!$N733),"",IF('Prediction Log'!$M733='Prediction Log'!$I733, "Y", "N"))</f>
        <v/>
      </c>
      <c r="X733" s="54" t="str">
        <f>IF(ISBLANK('Prediction Log'!$N733), "", IF(Table3[[#This Row],[Home Team Covered Market]]=Games!H733, "Y", "N"))</f>
        <v/>
      </c>
      <c r="Y733" s="55" t="str">
        <f>IF(ISBLANK('Prediction Log'!$N733), "",IF('Prediction Log'!$J733='Prediction Log'!$M733, "Y", "N"))</f>
        <v/>
      </c>
      <c r="Z733" s="54" t="str">
        <f>IF(ISBLANK('Prediction Log'!$N733), "",IF('Prediction Log'!$I733&lt;&gt;'Prediction Log'!$M733, "N",IF(AND('Prediction Log'!$E733&gt;0, 'Prediction Log'!$P733&gt;'Prediction Log'!$E733, 'Prediction Log'!$I733='Prediction Log'!$C733), "Y", IF(AND('Prediction Log'!$E733&lt;0, 'Prediction Log'!$P733&lt;'Prediction Log'!$E733,'Prediction Log'!$I733='Prediction Log'!$B733 ), "Y", IF('Prediction Log'!$P733='Prediction Log'!$E733, "PUSH", "N")))))</f>
        <v/>
      </c>
      <c r="AA733" s="54" t="str">
        <f>IF(ISBLANK('Prediction Log'!$N733), "",IF(AND('Prediction Log'!$W733="Y", 'Prediction Log'!$X733="Y"), "Y", "N"))</f>
        <v/>
      </c>
      <c r="AB733" s="53" t="str">
        <f>IF(ISBLANK('Prediction Log'!$N733), "",IF('Prediction Log'!$D733&gt;0, 'Prediction Log'!$P733-'Prediction Log'!$D733, IF('Prediction Log'!$D733&lt;0, -'Prediction Log'!$P733+'Prediction Log'!$D733, "NA")))</f>
        <v/>
      </c>
      <c r="AC733" s="53" t="str">
        <f>IF(ISBLANK('Prediction Log'!$N733), "",ABS('Prediction Log'!$AB733))</f>
        <v/>
      </c>
      <c r="AD733" s="54" t="str">
        <f>IF(ISBLANK('Prediction Log'!$N733), "",IF('Prediction Log'!$E733&gt;0, 'Prediction Log'!$P733-'Prediction Log'!$E733, IF('Prediction Log'!$E733&lt;0, -'Prediction Log'!$P733+'Prediction Log'!$E733, "NA")))</f>
        <v/>
      </c>
      <c r="AE733" s="54" t="str">
        <f>IF(ISBLANK('Prediction Log'!$N733), "",ABS('Prediction Log'!$AD733))</f>
        <v/>
      </c>
    </row>
    <row r="734" spans="1:31" x14ac:dyDescent="0.45">
      <c r="A734" s="43" t="str">
        <f>IF(ISBLANK(Games!$B734), "",Games!A734)</f>
        <v/>
      </c>
      <c r="B734" s="43" t="str">
        <f>IF(ISBLANK(Games!$B734), "",Games!B734)</f>
        <v/>
      </c>
      <c r="C734" s="43" t="str">
        <f>IF(ISBLANK(Games!$B734), "",Games!C734)</f>
        <v/>
      </c>
      <c r="D734" s="44" t="str">
        <f>IF(ISBLANK(Games!$B734), "",Games!D734)</f>
        <v/>
      </c>
      <c r="E734" s="44" t="str">
        <f>IF(ISBLANK(Games!$B734), "",Games!E734)</f>
        <v/>
      </c>
      <c r="F734" s="45">
        <f>'Calc - Win Probability'!N734</f>
        <v>0</v>
      </c>
      <c r="G734" s="23" t="str">
        <f>Games!H734</f>
        <v/>
      </c>
      <c r="H734" s="46" t="str">
        <f>IF(ISBLANK(Games!B734), "", IF('Prediction Log'!$D734&lt;0, 'Prediction Log'!$B734, 'Prediction Log'!$C734))</f>
        <v/>
      </c>
      <c r="I734" s="47" t="str">
        <f>IF(ISBLANK(Games!$B734), "",Games!F734)</f>
        <v/>
      </c>
      <c r="J734" s="47" t="str">
        <f>IF('Prediction Log'!$F734&gt;0.5, 'Prediction Log'!$B734, IF('Prediction Log'!$F734&lt;0.5, 'Prediction Log'!$C734, "PICK"))</f>
        <v/>
      </c>
      <c r="K734" s="48" t="str">
        <f>IF(ISBLANK(Games!B734), "",IF('Prediction Log'!$J734='Prediction Log'!$B734, 'Prediction Log'!$F734, 1-'Prediction Log'!$F734))</f>
        <v/>
      </c>
      <c r="L734" s="49" t="str">
        <f>IF(ISBLANK(Games!$B734), "",Games!I734)</f>
        <v/>
      </c>
      <c r="M734" s="60" t="str">
        <f>IF(ISBLANK(Table3[[#This Row],[Home Final]]), "",IF(Table3[[#This Row],[Home Final]]&gt;Table3[[#This Row],[Away Final]],Table3[[#This Row],[Home]],Table3[[#This Row],[Away]]))</f>
        <v/>
      </c>
      <c r="N734" s="50"/>
      <c r="O734" s="50"/>
      <c r="P734" s="21" t="str">
        <f>IF(ISBLANK('Prediction Log'!$N734), "",'Prediction Log'!$O734-'Prediction Log'!$N734)</f>
        <v/>
      </c>
      <c r="Q734" s="51" t="str">
        <f>IF(ISBLANK('Prediction Log'!$N734), "",IF('Prediction Log'!$M734&lt;&gt;'Prediction Log'!$H734, "Y", IF(AND('Prediction Log'!$M734='Prediction Log'!$H734, ABS((-1*'Prediction Log'!$P734))&gt;ABS('Prediction Log'!$D734)), "Y", IF('Prediction Log'!$D734='Prediction Log'!$P734, "PUSH", "N"))))</f>
        <v/>
      </c>
      <c r="R734" s="52" t="str">
        <f>IF(ISBLANK('Prediction Log'!$N734), "",IF('Prediction Log'!$P734&lt;'Prediction Log'!$D734, "Y", IF('Prediction Log'!$P734='Prediction Log'!$D734, "PUSH", "N")))</f>
        <v/>
      </c>
      <c r="S734" s="52" t="str">
        <f>IF(ISBLANK('Prediction Log'!$N734), "",IF('Prediction Log'!$P734&lt;'Prediction Log'!$E734, "Y", IF('Prediction Log'!$P734='Prediction Log'!$E734, "PUSH", "N")))</f>
        <v/>
      </c>
      <c r="T734" s="53" t="str">
        <f>IF(ISBLANK('Prediction Log'!$N734),"",IF('Prediction Log'!$M734='Prediction Log'!$H734, "Y", "N"))</f>
        <v/>
      </c>
      <c r="U734" s="53" t="str">
        <f>Table3[[#This Row],[Home Team Covered Market]]</f>
        <v/>
      </c>
      <c r="V734" s="53" t="str">
        <f>IF(ISBLANK('Prediction Log'!$N734), "",IF(AND('Prediction Log'!$T734="Y", 'Prediction Log'!$U734="Y"), "Y", "N"))</f>
        <v/>
      </c>
      <c r="W734" s="54" t="str">
        <f>IF(ISBLANK('Prediction Log'!$N734),"",IF('Prediction Log'!$M734='Prediction Log'!$I734, "Y", "N"))</f>
        <v/>
      </c>
      <c r="X734" s="54" t="str">
        <f>IF(ISBLANK('Prediction Log'!$N734), "", IF(Table3[[#This Row],[Home Team Covered Market]]=Games!H734, "Y", "N"))</f>
        <v/>
      </c>
      <c r="Y734" s="55" t="str">
        <f>IF(ISBLANK('Prediction Log'!$N734), "",IF('Prediction Log'!$J734='Prediction Log'!$M734, "Y", "N"))</f>
        <v/>
      </c>
      <c r="Z734" s="54" t="str">
        <f>IF(ISBLANK('Prediction Log'!$N734), "",IF('Prediction Log'!$I734&lt;&gt;'Prediction Log'!$M734, "N",IF(AND('Prediction Log'!$E734&gt;0, 'Prediction Log'!$P734&gt;'Prediction Log'!$E734, 'Prediction Log'!$I734='Prediction Log'!$C734), "Y", IF(AND('Prediction Log'!$E734&lt;0, 'Prediction Log'!$P734&lt;'Prediction Log'!$E734,'Prediction Log'!$I734='Prediction Log'!$B734 ), "Y", IF('Prediction Log'!$P734='Prediction Log'!$E734, "PUSH", "N")))))</f>
        <v/>
      </c>
      <c r="AA734" s="54" t="str">
        <f>IF(ISBLANK('Prediction Log'!$N734), "",IF(AND('Prediction Log'!$W734="Y", 'Prediction Log'!$X734="Y"), "Y", "N"))</f>
        <v/>
      </c>
      <c r="AB734" s="53" t="str">
        <f>IF(ISBLANK('Prediction Log'!$N734), "",IF('Prediction Log'!$D734&gt;0, 'Prediction Log'!$P734-'Prediction Log'!$D734, IF('Prediction Log'!$D734&lt;0, -'Prediction Log'!$P734+'Prediction Log'!$D734, "NA")))</f>
        <v/>
      </c>
      <c r="AC734" s="53" t="str">
        <f>IF(ISBLANK('Prediction Log'!$N734), "",ABS('Prediction Log'!$AB734))</f>
        <v/>
      </c>
      <c r="AD734" s="54" t="str">
        <f>IF(ISBLANK('Prediction Log'!$N734), "",IF('Prediction Log'!$E734&gt;0, 'Prediction Log'!$P734-'Prediction Log'!$E734, IF('Prediction Log'!$E734&lt;0, -'Prediction Log'!$P734+'Prediction Log'!$E734, "NA")))</f>
        <v/>
      </c>
      <c r="AE734" s="54" t="str">
        <f>IF(ISBLANK('Prediction Log'!$N734), "",ABS('Prediction Log'!$AD734))</f>
        <v/>
      </c>
    </row>
    <row r="735" spans="1:31" x14ac:dyDescent="0.45">
      <c r="A735" s="56" t="str">
        <f>IF(ISBLANK(Games!$B735), "",Games!A735)</f>
        <v/>
      </c>
      <c r="B735" s="56" t="str">
        <f>IF(ISBLANK(Games!$B735), "",Games!B735)</f>
        <v/>
      </c>
      <c r="C735" s="56" t="str">
        <f>IF(ISBLANK(Games!$B735), "",Games!C735)</f>
        <v/>
      </c>
      <c r="D735" s="57" t="str">
        <f>IF(ISBLANK(Games!$B735), "",Games!D735)</f>
        <v/>
      </c>
      <c r="E735" s="57" t="str">
        <f>IF(ISBLANK(Games!$B735), "",Games!E735)</f>
        <v/>
      </c>
      <c r="F735" s="45">
        <f>'Calc - Win Probability'!N735</f>
        <v>0</v>
      </c>
      <c r="G735" s="23" t="str">
        <f>Games!H735</f>
        <v/>
      </c>
      <c r="H735" s="46" t="str">
        <f>IF(ISBLANK(Games!B735), "", IF('Prediction Log'!$D735&lt;0, 'Prediction Log'!$B735, 'Prediction Log'!$C735))</f>
        <v/>
      </c>
      <c r="I735" s="47" t="str">
        <f>IF(ISBLANK(Games!$B735), "",Games!F735)</f>
        <v/>
      </c>
      <c r="J735" s="47" t="str">
        <f>IF('Prediction Log'!$F735&gt;0.5, 'Prediction Log'!$B735, IF('Prediction Log'!$F735&lt;0.5, 'Prediction Log'!$C735, "PICK"))</f>
        <v/>
      </c>
      <c r="K735" s="48" t="str">
        <f>IF(ISBLANK(Games!B735), "",IF('Prediction Log'!$J735='Prediction Log'!$B735, 'Prediction Log'!$F735, 1-'Prediction Log'!$F735))</f>
        <v/>
      </c>
      <c r="L735" s="49" t="str">
        <f>IF(ISBLANK(Games!$B735), "",Games!I735)</f>
        <v/>
      </c>
      <c r="M735" s="60" t="str">
        <f>IF(ISBLANK(Table3[[#This Row],[Home Final]]), "",IF(Table3[[#This Row],[Home Final]]&gt;Table3[[#This Row],[Away Final]],Table3[[#This Row],[Home]],Table3[[#This Row],[Away]]))</f>
        <v/>
      </c>
      <c r="N735" s="50"/>
      <c r="O735" s="50"/>
      <c r="P735" s="21" t="str">
        <f>IF(ISBLANK('Prediction Log'!$N735), "",'Prediction Log'!$O735-'Prediction Log'!$N735)</f>
        <v/>
      </c>
      <c r="Q735" s="51" t="str">
        <f>IF(ISBLANK('Prediction Log'!$N735), "",IF('Prediction Log'!$M735&lt;&gt;'Prediction Log'!$H735, "Y", IF(AND('Prediction Log'!$M735='Prediction Log'!$H735, ABS((-1*'Prediction Log'!$P735))&gt;ABS('Prediction Log'!$D735)), "Y", IF('Prediction Log'!$D735='Prediction Log'!$P735, "PUSH", "N"))))</f>
        <v/>
      </c>
      <c r="R735" s="52" t="str">
        <f>IF(ISBLANK('Prediction Log'!$N735), "",IF('Prediction Log'!$P735&lt;'Prediction Log'!$D735, "Y", IF('Prediction Log'!$P735='Prediction Log'!$D735, "PUSH", "N")))</f>
        <v/>
      </c>
      <c r="S735" s="52" t="str">
        <f>IF(ISBLANK('Prediction Log'!$N735), "",IF('Prediction Log'!$P735&lt;'Prediction Log'!$E735, "Y", IF('Prediction Log'!$P735='Prediction Log'!$E735, "PUSH", "N")))</f>
        <v/>
      </c>
      <c r="T735" s="53" t="str">
        <f>IF(ISBLANK('Prediction Log'!$N735),"",IF('Prediction Log'!$M735='Prediction Log'!$H735, "Y", "N"))</f>
        <v/>
      </c>
      <c r="U735" s="53" t="str">
        <f>Table3[[#This Row],[Home Team Covered Market]]</f>
        <v/>
      </c>
      <c r="V735" s="53" t="str">
        <f>IF(ISBLANK('Prediction Log'!$N735), "",IF(AND('Prediction Log'!$T735="Y", 'Prediction Log'!$U735="Y"), "Y", "N"))</f>
        <v/>
      </c>
      <c r="W735" s="54" t="str">
        <f>IF(ISBLANK('Prediction Log'!$N735),"",IF('Prediction Log'!$M735='Prediction Log'!$I735, "Y", "N"))</f>
        <v/>
      </c>
      <c r="X735" s="54" t="str">
        <f>IF(ISBLANK('Prediction Log'!$N735), "", IF(Table3[[#This Row],[Home Team Covered Market]]=Games!H735, "Y", "N"))</f>
        <v/>
      </c>
      <c r="Y735" s="55" t="str">
        <f>IF(ISBLANK('Prediction Log'!$N735), "",IF('Prediction Log'!$J735='Prediction Log'!$M735, "Y", "N"))</f>
        <v/>
      </c>
      <c r="Z735" s="54" t="str">
        <f>IF(ISBLANK('Prediction Log'!$N735), "",IF('Prediction Log'!$I735&lt;&gt;'Prediction Log'!$M735, "N",IF(AND('Prediction Log'!$E735&gt;0, 'Prediction Log'!$P735&gt;'Prediction Log'!$E735, 'Prediction Log'!$I735='Prediction Log'!$C735), "Y", IF(AND('Prediction Log'!$E735&lt;0, 'Prediction Log'!$P735&lt;'Prediction Log'!$E735,'Prediction Log'!$I735='Prediction Log'!$B735 ), "Y", IF('Prediction Log'!$P735='Prediction Log'!$E735, "PUSH", "N")))))</f>
        <v/>
      </c>
      <c r="AA735" s="54" t="str">
        <f>IF(ISBLANK('Prediction Log'!$N735), "",IF(AND('Prediction Log'!$W735="Y", 'Prediction Log'!$X735="Y"), "Y", "N"))</f>
        <v/>
      </c>
      <c r="AB735" s="53" t="str">
        <f>IF(ISBLANK('Prediction Log'!$N735), "",IF('Prediction Log'!$D735&gt;0, 'Prediction Log'!$P735-'Prediction Log'!$D735, IF('Prediction Log'!$D735&lt;0, -'Prediction Log'!$P735+'Prediction Log'!$D735, "NA")))</f>
        <v/>
      </c>
      <c r="AC735" s="53" t="str">
        <f>IF(ISBLANK('Prediction Log'!$N735), "",ABS('Prediction Log'!$AB735))</f>
        <v/>
      </c>
      <c r="AD735" s="54" t="str">
        <f>IF(ISBLANK('Prediction Log'!$N735), "",IF('Prediction Log'!$E735&gt;0, 'Prediction Log'!$P735-'Prediction Log'!$E735, IF('Prediction Log'!$E735&lt;0, -'Prediction Log'!$P735+'Prediction Log'!$E735, "NA")))</f>
        <v/>
      </c>
      <c r="AE735" s="54" t="str">
        <f>IF(ISBLANK('Prediction Log'!$N735), "",ABS('Prediction Log'!$AD735))</f>
        <v/>
      </c>
    </row>
    <row r="736" spans="1:31" x14ac:dyDescent="0.45">
      <c r="A736" s="43" t="str">
        <f>IF(ISBLANK(Games!$B736), "",Games!A736)</f>
        <v/>
      </c>
      <c r="B736" s="43" t="str">
        <f>IF(ISBLANK(Games!$B736), "",Games!B736)</f>
        <v/>
      </c>
      <c r="C736" s="43" t="str">
        <f>IF(ISBLANK(Games!$B736), "",Games!C736)</f>
        <v/>
      </c>
      <c r="D736" s="44" t="str">
        <f>IF(ISBLANK(Games!$B736), "",Games!D736)</f>
        <v/>
      </c>
      <c r="E736" s="44" t="str">
        <f>IF(ISBLANK(Games!$B736), "",Games!E736)</f>
        <v/>
      </c>
      <c r="F736" s="45">
        <f>'Calc - Win Probability'!N736</f>
        <v>0</v>
      </c>
      <c r="G736" s="23" t="str">
        <f>Games!H736</f>
        <v/>
      </c>
      <c r="H736" s="46" t="str">
        <f>IF(ISBLANK(Games!B736), "", IF('Prediction Log'!$D736&lt;0, 'Prediction Log'!$B736, 'Prediction Log'!$C736))</f>
        <v/>
      </c>
      <c r="I736" s="47" t="str">
        <f>IF(ISBLANK(Games!$B736), "",Games!F736)</f>
        <v/>
      </c>
      <c r="J736" s="47" t="str">
        <f>IF('Prediction Log'!$F736&gt;0.5, 'Prediction Log'!$B736, IF('Prediction Log'!$F736&lt;0.5, 'Prediction Log'!$C736, "PICK"))</f>
        <v/>
      </c>
      <c r="K736" s="48" t="str">
        <f>IF(ISBLANK(Games!B736), "",IF('Prediction Log'!$J736='Prediction Log'!$B736, 'Prediction Log'!$F736, 1-'Prediction Log'!$F736))</f>
        <v/>
      </c>
      <c r="L736" s="49" t="str">
        <f>IF(ISBLANK(Games!$B736), "",Games!I736)</f>
        <v/>
      </c>
      <c r="M736" s="60" t="str">
        <f>IF(ISBLANK(Table3[[#This Row],[Home Final]]), "",IF(Table3[[#This Row],[Home Final]]&gt;Table3[[#This Row],[Away Final]],Table3[[#This Row],[Home]],Table3[[#This Row],[Away]]))</f>
        <v/>
      </c>
      <c r="N736" s="50"/>
      <c r="O736" s="50"/>
      <c r="P736" s="21" t="str">
        <f>IF(ISBLANK('Prediction Log'!$N736), "",'Prediction Log'!$O736-'Prediction Log'!$N736)</f>
        <v/>
      </c>
      <c r="Q736" s="51" t="str">
        <f>IF(ISBLANK('Prediction Log'!$N736), "",IF('Prediction Log'!$M736&lt;&gt;'Prediction Log'!$H736, "Y", IF(AND('Prediction Log'!$M736='Prediction Log'!$H736, ABS((-1*'Prediction Log'!$P736))&gt;ABS('Prediction Log'!$D736)), "Y", IF('Prediction Log'!$D736='Prediction Log'!$P736, "PUSH", "N"))))</f>
        <v/>
      </c>
      <c r="R736" s="52" t="str">
        <f>IF(ISBLANK('Prediction Log'!$N736), "",IF('Prediction Log'!$P736&lt;'Prediction Log'!$D736, "Y", IF('Prediction Log'!$P736='Prediction Log'!$D736, "PUSH", "N")))</f>
        <v/>
      </c>
      <c r="S736" s="52" t="str">
        <f>IF(ISBLANK('Prediction Log'!$N736), "",IF('Prediction Log'!$P736&lt;'Prediction Log'!$E736, "Y", IF('Prediction Log'!$P736='Prediction Log'!$E736, "PUSH", "N")))</f>
        <v/>
      </c>
      <c r="T736" s="53" t="str">
        <f>IF(ISBLANK('Prediction Log'!$N736),"",IF('Prediction Log'!$M736='Prediction Log'!$H736, "Y", "N"))</f>
        <v/>
      </c>
      <c r="U736" s="53" t="str">
        <f>Table3[[#This Row],[Home Team Covered Market]]</f>
        <v/>
      </c>
      <c r="V736" s="53" t="str">
        <f>IF(ISBLANK('Prediction Log'!$N736), "",IF(AND('Prediction Log'!$T736="Y", 'Prediction Log'!$U736="Y"), "Y", "N"))</f>
        <v/>
      </c>
      <c r="W736" s="54" t="str">
        <f>IF(ISBLANK('Prediction Log'!$N736),"",IF('Prediction Log'!$M736='Prediction Log'!$I736, "Y", "N"))</f>
        <v/>
      </c>
      <c r="X736" s="54" t="str">
        <f>IF(ISBLANK('Prediction Log'!$N736), "", IF(Table3[[#This Row],[Home Team Covered Market]]=Games!H736, "Y", "N"))</f>
        <v/>
      </c>
      <c r="Y736" s="55" t="str">
        <f>IF(ISBLANK('Prediction Log'!$N736), "",IF('Prediction Log'!$J736='Prediction Log'!$M736, "Y", "N"))</f>
        <v/>
      </c>
      <c r="Z736" s="54" t="str">
        <f>IF(ISBLANK('Prediction Log'!$N736), "",IF('Prediction Log'!$I736&lt;&gt;'Prediction Log'!$M736, "N",IF(AND('Prediction Log'!$E736&gt;0, 'Prediction Log'!$P736&gt;'Prediction Log'!$E736, 'Prediction Log'!$I736='Prediction Log'!$C736), "Y", IF(AND('Prediction Log'!$E736&lt;0, 'Prediction Log'!$P736&lt;'Prediction Log'!$E736,'Prediction Log'!$I736='Prediction Log'!$B736 ), "Y", IF('Prediction Log'!$P736='Prediction Log'!$E736, "PUSH", "N")))))</f>
        <v/>
      </c>
      <c r="AA736" s="54" t="str">
        <f>IF(ISBLANK('Prediction Log'!$N736), "",IF(AND('Prediction Log'!$W736="Y", 'Prediction Log'!$X736="Y"), "Y", "N"))</f>
        <v/>
      </c>
      <c r="AB736" s="53" t="str">
        <f>IF(ISBLANK('Prediction Log'!$N736), "",IF('Prediction Log'!$D736&gt;0, 'Prediction Log'!$P736-'Prediction Log'!$D736, IF('Prediction Log'!$D736&lt;0, -'Prediction Log'!$P736+'Prediction Log'!$D736, "NA")))</f>
        <v/>
      </c>
      <c r="AC736" s="53" t="str">
        <f>IF(ISBLANK('Prediction Log'!$N736), "",ABS('Prediction Log'!$AB736))</f>
        <v/>
      </c>
      <c r="AD736" s="54" t="str">
        <f>IF(ISBLANK('Prediction Log'!$N736), "",IF('Prediction Log'!$E736&gt;0, 'Prediction Log'!$P736-'Prediction Log'!$E736, IF('Prediction Log'!$E736&lt;0, -'Prediction Log'!$P736+'Prediction Log'!$E736, "NA")))</f>
        <v/>
      </c>
      <c r="AE736" s="54" t="str">
        <f>IF(ISBLANK('Prediction Log'!$N736), "",ABS('Prediction Log'!$AD736))</f>
        <v/>
      </c>
    </row>
    <row r="737" spans="1:31" x14ac:dyDescent="0.45">
      <c r="A737" s="56" t="str">
        <f>IF(ISBLANK(Games!$B737), "",Games!A737)</f>
        <v/>
      </c>
      <c r="B737" s="56" t="str">
        <f>IF(ISBLANK(Games!$B737), "",Games!B737)</f>
        <v/>
      </c>
      <c r="C737" s="56" t="str">
        <f>IF(ISBLANK(Games!$B737), "",Games!C737)</f>
        <v/>
      </c>
      <c r="D737" s="57" t="str">
        <f>IF(ISBLANK(Games!$B737), "",Games!D737)</f>
        <v/>
      </c>
      <c r="E737" s="57" t="str">
        <f>IF(ISBLANK(Games!$B737), "",Games!E737)</f>
        <v/>
      </c>
      <c r="F737" s="45">
        <f>'Calc - Win Probability'!N737</f>
        <v>0</v>
      </c>
      <c r="G737" s="23" t="str">
        <f>Games!H737</f>
        <v/>
      </c>
      <c r="H737" s="46" t="str">
        <f>IF(ISBLANK(Games!B737), "", IF('Prediction Log'!$D737&lt;0, 'Prediction Log'!$B737, 'Prediction Log'!$C737))</f>
        <v/>
      </c>
      <c r="I737" s="47" t="str">
        <f>IF(ISBLANK(Games!$B737), "",Games!F737)</f>
        <v/>
      </c>
      <c r="J737" s="47" t="str">
        <f>IF('Prediction Log'!$F737&gt;0.5, 'Prediction Log'!$B737, IF('Prediction Log'!$F737&lt;0.5, 'Prediction Log'!$C737, "PICK"))</f>
        <v/>
      </c>
      <c r="K737" s="48" t="str">
        <f>IF(ISBLANK(Games!B737), "",IF('Prediction Log'!$J737='Prediction Log'!$B737, 'Prediction Log'!$F737, 1-'Prediction Log'!$F737))</f>
        <v/>
      </c>
      <c r="L737" s="49" t="str">
        <f>IF(ISBLANK(Games!$B737), "",Games!I737)</f>
        <v/>
      </c>
      <c r="M737" s="60" t="str">
        <f>IF(ISBLANK(Table3[[#This Row],[Home Final]]), "",IF(Table3[[#This Row],[Home Final]]&gt;Table3[[#This Row],[Away Final]],Table3[[#This Row],[Home]],Table3[[#This Row],[Away]]))</f>
        <v/>
      </c>
      <c r="N737" s="50"/>
      <c r="O737" s="50"/>
      <c r="P737" s="21" t="str">
        <f>IF(ISBLANK('Prediction Log'!$N737), "",'Prediction Log'!$O737-'Prediction Log'!$N737)</f>
        <v/>
      </c>
      <c r="Q737" s="51" t="str">
        <f>IF(ISBLANK('Prediction Log'!$N737), "",IF('Prediction Log'!$M737&lt;&gt;'Prediction Log'!$H737, "Y", IF(AND('Prediction Log'!$M737='Prediction Log'!$H737, ABS((-1*'Prediction Log'!$P737))&gt;ABS('Prediction Log'!$D737)), "Y", IF('Prediction Log'!$D737='Prediction Log'!$P737, "PUSH", "N"))))</f>
        <v/>
      </c>
      <c r="R737" s="52" t="str">
        <f>IF(ISBLANK('Prediction Log'!$N737), "",IF('Prediction Log'!$P737&lt;'Prediction Log'!$D737, "Y", IF('Prediction Log'!$P737='Prediction Log'!$D737, "PUSH", "N")))</f>
        <v/>
      </c>
      <c r="S737" s="52" t="str">
        <f>IF(ISBLANK('Prediction Log'!$N737), "",IF('Prediction Log'!$P737&lt;'Prediction Log'!$E737, "Y", IF('Prediction Log'!$P737='Prediction Log'!$E737, "PUSH", "N")))</f>
        <v/>
      </c>
      <c r="T737" s="53" t="str">
        <f>IF(ISBLANK('Prediction Log'!$N737),"",IF('Prediction Log'!$M737='Prediction Log'!$H737, "Y", "N"))</f>
        <v/>
      </c>
      <c r="U737" s="53" t="str">
        <f>Table3[[#This Row],[Home Team Covered Market]]</f>
        <v/>
      </c>
      <c r="V737" s="53" t="str">
        <f>IF(ISBLANK('Prediction Log'!$N737), "",IF(AND('Prediction Log'!$T737="Y", 'Prediction Log'!$U737="Y"), "Y", "N"))</f>
        <v/>
      </c>
      <c r="W737" s="54" t="str">
        <f>IF(ISBLANK('Prediction Log'!$N737),"",IF('Prediction Log'!$M737='Prediction Log'!$I737, "Y", "N"))</f>
        <v/>
      </c>
      <c r="X737" s="54" t="str">
        <f>IF(ISBLANK('Prediction Log'!$N737), "", IF(Table3[[#This Row],[Home Team Covered Market]]=Games!H737, "Y", "N"))</f>
        <v/>
      </c>
      <c r="Y737" s="55" t="str">
        <f>IF(ISBLANK('Prediction Log'!$N737), "",IF('Prediction Log'!$J737='Prediction Log'!$M737, "Y", "N"))</f>
        <v/>
      </c>
      <c r="Z737" s="54" t="str">
        <f>IF(ISBLANK('Prediction Log'!$N737), "",IF('Prediction Log'!$I737&lt;&gt;'Prediction Log'!$M737, "N",IF(AND('Prediction Log'!$E737&gt;0, 'Prediction Log'!$P737&gt;'Prediction Log'!$E737, 'Prediction Log'!$I737='Prediction Log'!$C737), "Y", IF(AND('Prediction Log'!$E737&lt;0, 'Prediction Log'!$P737&lt;'Prediction Log'!$E737,'Prediction Log'!$I737='Prediction Log'!$B737 ), "Y", IF('Prediction Log'!$P737='Prediction Log'!$E737, "PUSH", "N")))))</f>
        <v/>
      </c>
      <c r="AA737" s="54" t="str">
        <f>IF(ISBLANK('Prediction Log'!$N737), "",IF(AND('Prediction Log'!$W737="Y", 'Prediction Log'!$X737="Y"), "Y", "N"))</f>
        <v/>
      </c>
      <c r="AB737" s="53" t="str">
        <f>IF(ISBLANK('Prediction Log'!$N737), "",IF('Prediction Log'!$D737&gt;0, 'Prediction Log'!$P737-'Prediction Log'!$D737, IF('Prediction Log'!$D737&lt;0, -'Prediction Log'!$P737+'Prediction Log'!$D737, "NA")))</f>
        <v/>
      </c>
      <c r="AC737" s="53" t="str">
        <f>IF(ISBLANK('Prediction Log'!$N737), "",ABS('Prediction Log'!$AB737))</f>
        <v/>
      </c>
      <c r="AD737" s="54" t="str">
        <f>IF(ISBLANK('Prediction Log'!$N737), "",IF('Prediction Log'!$E737&gt;0, 'Prediction Log'!$P737-'Prediction Log'!$E737, IF('Prediction Log'!$E737&lt;0, -'Prediction Log'!$P737+'Prediction Log'!$E737, "NA")))</f>
        <v/>
      </c>
      <c r="AE737" s="54" t="str">
        <f>IF(ISBLANK('Prediction Log'!$N737), "",ABS('Prediction Log'!$AD737))</f>
        <v/>
      </c>
    </row>
    <row r="738" spans="1:31" x14ac:dyDescent="0.45">
      <c r="A738" s="43" t="str">
        <f>IF(ISBLANK(Games!$B738), "",Games!A738)</f>
        <v/>
      </c>
      <c r="B738" s="43" t="str">
        <f>IF(ISBLANK(Games!$B738), "",Games!B738)</f>
        <v/>
      </c>
      <c r="C738" s="43" t="str">
        <f>IF(ISBLANK(Games!$B738), "",Games!C738)</f>
        <v/>
      </c>
      <c r="D738" s="44" t="str">
        <f>IF(ISBLANK(Games!$B738), "",Games!D738)</f>
        <v/>
      </c>
      <c r="E738" s="44" t="str">
        <f>IF(ISBLANK(Games!$B738), "",Games!E738)</f>
        <v/>
      </c>
      <c r="F738" s="45">
        <f>'Calc - Win Probability'!N738</f>
        <v>0</v>
      </c>
      <c r="G738" s="23" t="str">
        <f>Games!H738</f>
        <v/>
      </c>
      <c r="H738" s="46" t="str">
        <f>IF(ISBLANK(Games!B738), "", IF('Prediction Log'!$D738&lt;0, 'Prediction Log'!$B738, 'Prediction Log'!$C738))</f>
        <v/>
      </c>
      <c r="I738" s="47" t="str">
        <f>IF(ISBLANK(Games!$B738), "",Games!F738)</f>
        <v/>
      </c>
      <c r="J738" s="47" t="str">
        <f>IF('Prediction Log'!$F738&gt;0.5, 'Prediction Log'!$B738, IF('Prediction Log'!$F738&lt;0.5, 'Prediction Log'!$C738, "PICK"))</f>
        <v/>
      </c>
      <c r="K738" s="48" t="str">
        <f>IF(ISBLANK(Games!B738), "",IF('Prediction Log'!$J738='Prediction Log'!$B738, 'Prediction Log'!$F738, 1-'Prediction Log'!$F738))</f>
        <v/>
      </c>
      <c r="L738" s="49" t="str">
        <f>IF(ISBLANK(Games!$B738), "",Games!I738)</f>
        <v/>
      </c>
      <c r="M738" s="60" t="str">
        <f>IF(ISBLANK(Table3[[#This Row],[Home Final]]), "",IF(Table3[[#This Row],[Home Final]]&gt;Table3[[#This Row],[Away Final]],Table3[[#This Row],[Home]],Table3[[#This Row],[Away]]))</f>
        <v/>
      </c>
      <c r="N738" s="50"/>
      <c r="O738" s="50"/>
      <c r="P738" s="21" t="str">
        <f>IF(ISBLANK('Prediction Log'!$N738), "",'Prediction Log'!$O738-'Prediction Log'!$N738)</f>
        <v/>
      </c>
      <c r="Q738" s="51" t="str">
        <f>IF(ISBLANK('Prediction Log'!$N738), "",IF('Prediction Log'!$M738&lt;&gt;'Prediction Log'!$H738, "Y", IF(AND('Prediction Log'!$M738='Prediction Log'!$H738, ABS((-1*'Prediction Log'!$P738))&gt;ABS('Prediction Log'!$D738)), "Y", IF('Prediction Log'!$D738='Prediction Log'!$P738, "PUSH", "N"))))</f>
        <v/>
      </c>
      <c r="R738" s="52" t="str">
        <f>IF(ISBLANK('Prediction Log'!$N738), "",IF('Prediction Log'!$P738&lt;'Prediction Log'!$D738, "Y", IF('Prediction Log'!$P738='Prediction Log'!$D738, "PUSH", "N")))</f>
        <v/>
      </c>
      <c r="S738" s="52" t="str">
        <f>IF(ISBLANK('Prediction Log'!$N738), "",IF('Prediction Log'!$P738&lt;'Prediction Log'!$E738, "Y", IF('Prediction Log'!$P738='Prediction Log'!$E738, "PUSH", "N")))</f>
        <v/>
      </c>
      <c r="T738" s="53" t="str">
        <f>IF(ISBLANK('Prediction Log'!$N738),"",IF('Prediction Log'!$M738='Prediction Log'!$H738, "Y", "N"))</f>
        <v/>
      </c>
      <c r="U738" s="53" t="str">
        <f>Table3[[#This Row],[Home Team Covered Market]]</f>
        <v/>
      </c>
      <c r="V738" s="53" t="str">
        <f>IF(ISBLANK('Prediction Log'!$N738), "",IF(AND('Prediction Log'!$T738="Y", 'Prediction Log'!$U738="Y"), "Y", "N"))</f>
        <v/>
      </c>
      <c r="W738" s="54" t="str">
        <f>IF(ISBLANK('Prediction Log'!$N738),"",IF('Prediction Log'!$M738='Prediction Log'!$I738, "Y", "N"))</f>
        <v/>
      </c>
      <c r="X738" s="54" t="str">
        <f>IF(ISBLANK('Prediction Log'!$N738), "", IF(Table3[[#This Row],[Home Team Covered Market]]=Games!H738, "Y", "N"))</f>
        <v/>
      </c>
      <c r="Y738" s="55" t="str">
        <f>IF(ISBLANK('Prediction Log'!$N738), "",IF('Prediction Log'!$J738='Prediction Log'!$M738, "Y", "N"))</f>
        <v/>
      </c>
      <c r="Z738" s="54" t="str">
        <f>IF(ISBLANK('Prediction Log'!$N738), "",IF('Prediction Log'!$I738&lt;&gt;'Prediction Log'!$M738, "N",IF(AND('Prediction Log'!$E738&gt;0, 'Prediction Log'!$P738&gt;'Prediction Log'!$E738, 'Prediction Log'!$I738='Prediction Log'!$C738), "Y", IF(AND('Prediction Log'!$E738&lt;0, 'Prediction Log'!$P738&lt;'Prediction Log'!$E738,'Prediction Log'!$I738='Prediction Log'!$B738 ), "Y", IF('Prediction Log'!$P738='Prediction Log'!$E738, "PUSH", "N")))))</f>
        <v/>
      </c>
      <c r="AA738" s="54" t="str">
        <f>IF(ISBLANK('Prediction Log'!$N738), "",IF(AND('Prediction Log'!$W738="Y", 'Prediction Log'!$X738="Y"), "Y", "N"))</f>
        <v/>
      </c>
      <c r="AB738" s="53" t="str">
        <f>IF(ISBLANK('Prediction Log'!$N738), "",IF('Prediction Log'!$D738&gt;0, 'Prediction Log'!$P738-'Prediction Log'!$D738, IF('Prediction Log'!$D738&lt;0, -'Prediction Log'!$P738+'Prediction Log'!$D738, "NA")))</f>
        <v/>
      </c>
      <c r="AC738" s="53" t="str">
        <f>IF(ISBLANK('Prediction Log'!$N738), "",ABS('Prediction Log'!$AB738))</f>
        <v/>
      </c>
      <c r="AD738" s="54" t="str">
        <f>IF(ISBLANK('Prediction Log'!$N738), "",IF('Prediction Log'!$E738&gt;0, 'Prediction Log'!$P738-'Prediction Log'!$E738, IF('Prediction Log'!$E738&lt;0, -'Prediction Log'!$P738+'Prediction Log'!$E738, "NA")))</f>
        <v/>
      </c>
      <c r="AE738" s="54" t="str">
        <f>IF(ISBLANK('Prediction Log'!$N738), "",ABS('Prediction Log'!$AD738))</f>
        <v/>
      </c>
    </row>
    <row r="739" spans="1:31" x14ac:dyDescent="0.45">
      <c r="A739" s="56" t="str">
        <f>IF(ISBLANK(Games!$B739), "",Games!A739)</f>
        <v/>
      </c>
      <c r="B739" s="56" t="str">
        <f>IF(ISBLANK(Games!$B739), "",Games!B739)</f>
        <v/>
      </c>
      <c r="C739" s="56" t="str">
        <f>IF(ISBLANK(Games!$B739), "",Games!C739)</f>
        <v/>
      </c>
      <c r="D739" s="57" t="str">
        <f>IF(ISBLANK(Games!$B739), "",Games!D739)</f>
        <v/>
      </c>
      <c r="E739" s="57" t="str">
        <f>IF(ISBLANK(Games!$B739), "",Games!E739)</f>
        <v/>
      </c>
      <c r="F739" s="45">
        <f>'Calc - Win Probability'!N739</f>
        <v>0</v>
      </c>
      <c r="G739" s="23" t="str">
        <f>Games!H739</f>
        <v/>
      </c>
      <c r="H739" s="46" t="str">
        <f>IF(ISBLANK(Games!B739), "", IF('Prediction Log'!$D739&lt;0, 'Prediction Log'!$B739, 'Prediction Log'!$C739))</f>
        <v/>
      </c>
      <c r="I739" s="47" t="str">
        <f>IF(ISBLANK(Games!$B739), "",Games!F739)</f>
        <v/>
      </c>
      <c r="J739" s="47" t="str">
        <f>IF('Prediction Log'!$F739&gt;0.5, 'Prediction Log'!$B739, IF('Prediction Log'!$F739&lt;0.5, 'Prediction Log'!$C739, "PICK"))</f>
        <v/>
      </c>
      <c r="K739" s="48" t="str">
        <f>IF(ISBLANK(Games!B739), "",IF('Prediction Log'!$J739='Prediction Log'!$B739, 'Prediction Log'!$F739, 1-'Prediction Log'!$F739))</f>
        <v/>
      </c>
      <c r="L739" s="49" t="str">
        <f>IF(ISBLANK(Games!$B739), "",Games!I739)</f>
        <v/>
      </c>
      <c r="M739" s="60" t="str">
        <f>IF(ISBLANK(Table3[[#This Row],[Home Final]]), "",IF(Table3[[#This Row],[Home Final]]&gt;Table3[[#This Row],[Away Final]],Table3[[#This Row],[Home]],Table3[[#This Row],[Away]]))</f>
        <v/>
      </c>
      <c r="N739" s="50"/>
      <c r="O739" s="50"/>
      <c r="P739" s="21" t="str">
        <f>IF(ISBLANK('Prediction Log'!$N739), "",'Prediction Log'!$O739-'Prediction Log'!$N739)</f>
        <v/>
      </c>
      <c r="Q739" s="51" t="str">
        <f>IF(ISBLANK('Prediction Log'!$N739), "",IF('Prediction Log'!$M739&lt;&gt;'Prediction Log'!$H739, "Y", IF(AND('Prediction Log'!$M739='Prediction Log'!$H739, ABS((-1*'Prediction Log'!$P739))&gt;ABS('Prediction Log'!$D739)), "Y", IF('Prediction Log'!$D739='Prediction Log'!$P739, "PUSH", "N"))))</f>
        <v/>
      </c>
      <c r="R739" s="52" t="str">
        <f>IF(ISBLANK('Prediction Log'!$N739), "",IF('Prediction Log'!$P739&lt;'Prediction Log'!$D739, "Y", IF('Prediction Log'!$P739='Prediction Log'!$D739, "PUSH", "N")))</f>
        <v/>
      </c>
      <c r="S739" s="52" t="str">
        <f>IF(ISBLANK('Prediction Log'!$N739), "",IF('Prediction Log'!$P739&lt;'Prediction Log'!$E739, "Y", IF('Prediction Log'!$P739='Prediction Log'!$E739, "PUSH", "N")))</f>
        <v/>
      </c>
      <c r="T739" s="53" t="str">
        <f>IF(ISBLANK('Prediction Log'!$N739),"",IF('Prediction Log'!$M739='Prediction Log'!$H739, "Y", "N"))</f>
        <v/>
      </c>
      <c r="U739" s="53" t="str">
        <f>Table3[[#This Row],[Home Team Covered Market]]</f>
        <v/>
      </c>
      <c r="V739" s="53" t="str">
        <f>IF(ISBLANK('Prediction Log'!$N739), "",IF(AND('Prediction Log'!$T739="Y", 'Prediction Log'!$U739="Y"), "Y", "N"))</f>
        <v/>
      </c>
      <c r="W739" s="54" t="str">
        <f>IF(ISBLANK('Prediction Log'!$N739),"",IF('Prediction Log'!$M739='Prediction Log'!$I739, "Y", "N"))</f>
        <v/>
      </c>
      <c r="X739" s="54" t="str">
        <f>IF(ISBLANK('Prediction Log'!$N739), "", IF(Table3[[#This Row],[Home Team Covered Market]]=Games!H739, "Y", "N"))</f>
        <v/>
      </c>
      <c r="Y739" s="55" t="str">
        <f>IF(ISBLANK('Prediction Log'!$N739), "",IF('Prediction Log'!$J739='Prediction Log'!$M739, "Y", "N"))</f>
        <v/>
      </c>
      <c r="Z739" s="54" t="str">
        <f>IF(ISBLANK('Prediction Log'!$N739), "",IF('Prediction Log'!$I739&lt;&gt;'Prediction Log'!$M739, "N",IF(AND('Prediction Log'!$E739&gt;0, 'Prediction Log'!$P739&gt;'Prediction Log'!$E739, 'Prediction Log'!$I739='Prediction Log'!$C739), "Y", IF(AND('Prediction Log'!$E739&lt;0, 'Prediction Log'!$P739&lt;'Prediction Log'!$E739,'Prediction Log'!$I739='Prediction Log'!$B739 ), "Y", IF('Prediction Log'!$P739='Prediction Log'!$E739, "PUSH", "N")))))</f>
        <v/>
      </c>
      <c r="AA739" s="54" t="str">
        <f>IF(ISBLANK('Prediction Log'!$N739), "",IF(AND('Prediction Log'!$W739="Y", 'Prediction Log'!$X739="Y"), "Y", "N"))</f>
        <v/>
      </c>
      <c r="AB739" s="53" t="str">
        <f>IF(ISBLANK('Prediction Log'!$N739), "",IF('Prediction Log'!$D739&gt;0, 'Prediction Log'!$P739-'Prediction Log'!$D739, IF('Prediction Log'!$D739&lt;0, -'Prediction Log'!$P739+'Prediction Log'!$D739, "NA")))</f>
        <v/>
      </c>
      <c r="AC739" s="53" t="str">
        <f>IF(ISBLANK('Prediction Log'!$N739), "",ABS('Prediction Log'!$AB739))</f>
        <v/>
      </c>
      <c r="AD739" s="54" t="str">
        <f>IF(ISBLANK('Prediction Log'!$N739), "",IF('Prediction Log'!$E739&gt;0, 'Prediction Log'!$P739-'Prediction Log'!$E739, IF('Prediction Log'!$E739&lt;0, -'Prediction Log'!$P739+'Prediction Log'!$E739, "NA")))</f>
        <v/>
      </c>
      <c r="AE739" s="54" t="str">
        <f>IF(ISBLANK('Prediction Log'!$N739), "",ABS('Prediction Log'!$AD739))</f>
        <v/>
      </c>
    </row>
    <row r="740" spans="1:31" x14ac:dyDescent="0.45">
      <c r="A740" s="43" t="str">
        <f>IF(ISBLANK(Games!$B740), "",Games!A740)</f>
        <v/>
      </c>
      <c r="B740" s="43" t="str">
        <f>IF(ISBLANK(Games!$B740), "",Games!B740)</f>
        <v/>
      </c>
      <c r="C740" s="43" t="str">
        <f>IF(ISBLANK(Games!$B740), "",Games!C740)</f>
        <v/>
      </c>
      <c r="D740" s="44" t="str">
        <f>IF(ISBLANK(Games!$B740), "",Games!D740)</f>
        <v/>
      </c>
      <c r="E740" s="44" t="str">
        <f>IF(ISBLANK(Games!$B740), "",Games!E740)</f>
        <v/>
      </c>
      <c r="F740" s="45">
        <f>'Calc - Win Probability'!N740</f>
        <v>0</v>
      </c>
      <c r="G740" s="23" t="str">
        <f>Games!H740</f>
        <v/>
      </c>
      <c r="H740" s="46" t="str">
        <f>IF(ISBLANK(Games!B740), "", IF('Prediction Log'!$D740&lt;0, 'Prediction Log'!$B740, 'Prediction Log'!$C740))</f>
        <v/>
      </c>
      <c r="I740" s="47" t="str">
        <f>IF(ISBLANK(Games!$B740), "",Games!F740)</f>
        <v/>
      </c>
      <c r="J740" s="47" t="str">
        <f>IF('Prediction Log'!$F740&gt;0.5, 'Prediction Log'!$B740, IF('Prediction Log'!$F740&lt;0.5, 'Prediction Log'!$C740, "PICK"))</f>
        <v/>
      </c>
      <c r="K740" s="48" t="str">
        <f>IF(ISBLANK(Games!B740), "",IF('Prediction Log'!$J740='Prediction Log'!$B740, 'Prediction Log'!$F740, 1-'Prediction Log'!$F740))</f>
        <v/>
      </c>
      <c r="L740" s="49" t="str">
        <f>IF(ISBLANK(Games!$B740), "",Games!I740)</f>
        <v/>
      </c>
      <c r="M740" s="60" t="str">
        <f>IF(ISBLANK(Table3[[#This Row],[Home Final]]), "",IF(Table3[[#This Row],[Home Final]]&gt;Table3[[#This Row],[Away Final]],Table3[[#This Row],[Home]],Table3[[#This Row],[Away]]))</f>
        <v/>
      </c>
      <c r="N740" s="50"/>
      <c r="O740" s="50"/>
      <c r="P740" s="21" t="str">
        <f>IF(ISBLANK('Prediction Log'!$N740), "",'Prediction Log'!$O740-'Prediction Log'!$N740)</f>
        <v/>
      </c>
      <c r="Q740" s="51" t="str">
        <f>IF(ISBLANK('Prediction Log'!$N740), "",IF('Prediction Log'!$M740&lt;&gt;'Prediction Log'!$H740, "Y", IF(AND('Prediction Log'!$M740='Prediction Log'!$H740, ABS((-1*'Prediction Log'!$P740))&gt;ABS('Prediction Log'!$D740)), "Y", IF('Prediction Log'!$D740='Prediction Log'!$P740, "PUSH", "N"))))</f>
        <v/>
      </c>
      <c r="R740" s="52" t="str">
        <f>IF(ISBLANK('Prediction Log'!$N740), "",IF('Prediction Log'!$P740&lt;'Prediction Log'!$D740, "Y", IF('Prediction Log'!$P740='Prediction Log'!$D740, "PUSH", "N")))</f>
        <v/>
      </c>
      <c r="S740" s="52" t="str">
        <f>IF(ISBLANK('Prediction Log'!$N740), "",IF('Prediction Log'!$P740&lt;'Prediction Log'!$E740, "Y", IF('Prediction Log'!$P740='Prediction Log'!$E740, "PUSH", "N")))</f>
        <v/>
      </c>
      <c r="T740" s="53" t="str">
        <f>IF(ISBLANK('Prediction Log'!$N740),"",IF('Prediction Log'!$M740='Prediction Log'!$H740, "Y", "N"))</f>
        <v/>
      </c>
      <c r="U740" s="53" t="str">
        <f>Table3[[#This Row],[Home Team Covered Market]]</f>
        <v/>
      </c>
      <c r="V740" s="53" t="str">
        <f>IF(ISBLANK('Prediction Log'!$N740), "",IF(AND('Prediction Log'!$T740="Y", 'Prediction Log'!$U740="Y"), "Y", "N"))</f>
        <v/>
      </c>
      <c r="W740" s="54" t="str">
        <f>IF(ISBLANK('Prediction Log'!$N740),"",IF('Prediction Log'!$M740='Prediction Log'!$I740, "Y", "N"))</f>
        <v/>
      </c>
      <c r="X740" s="54" t="str">
        <f>IF(ISBLANK('Prediction Log'!$N740), "", IF(Table3[[#This Row],[Home Team Covered Market]]=Games!H740, "Y", "N"))</f>
        <v/>
      </c>
      <c r="Y740" s="55" t="str">
        <f>IF(ISBLANK('Prediction Log'!$N740), "",IF('Prediction Log'!$J740='Prediction Log'!$M740, "Y", "N"))</f>
        <v/>
      </c>
      <c r="Z740" s="54" t="str">
        <f>IF(ISBLANK('Prediction Log'!$N740), "",IF('Prediction Log'!$I740&lt;&gt;'Prediction Log'!$M740, "N",IF(AND('Prediction Log'!$E740&gt;0, 'Prediction Log'!$P740&gt;'Prediction Log'!$E740, 'Prediction Log'!$I740='Prediction Log'!$C740), "Y", IF(AND('Prediction Log'!$E740&lt;0, 'Prediction Log'!$P740&lt;'Prediction Log'!$E740,'Prediction Log'!$I740='Prediction Log'!$B740 ), "Y", IF('Prediction Log'!$P740='Prediction Log'!$E740, "PUSH", "N")))))</f>
        <v/>
      </c>
      <c r="AA740" s="54" t="str">
        <f>IF(ISBLANK('Prediction Log'!$N740), "",IF(AND('Prediction Log'!$W740="Y", 'Prediction Log'!$X740="Y"), "Y", "N"))</f>
        <v/>
      </c>
      <c r="AB740" s="53" t="str">
        <f>IF(ISBLANK('Prediction Log'!$N740), "",IF('Prediction Log'!$D740&gt;0, 'Prediction Log'!$P740-'Prediction Log'!$D740, IF('Prediction Log'!$D740&lt;0, -'Prediction Log'!$P740+'Prediction Log'!$D740, "NA")))</f>
        <v/>
      </c>
      <c r="AC740" s="53" t="str">
        <f>IF(ISBLANK('Prediction Log'!$N740), "",ABS('Prediction Log'!$AB740))</f>
        <v/>
      </c>
      <c r="AD740" s="54" t="str">
        <f>IF(ISBLANK('Prediction Log'!$N740), "",IF('Prediction Log'!$E740&gt;0, 'Prediction Log'!$P740-'Prediction Log'!$E740, IF('Prediction Log'!$E740&lt;0, -'Prediction Log'!$P740+'Prediction Log'!$E740, "NA")))</f>
        <v/>
      </c>
      <c r="AE740" s="54" t="str">
        <f>IF(ISBLANK('Prediction Log'!$N740), "",ABS('Prediction Log'!$AD740))</f>
        <v/>
      </c>
    </row>
    <row r="741" spans="1:31" x14ac:dyDescent="0.45">
      <c r="A741" s="56" t="str">
        <f>IF(ISBLANK(Games!$B741), "",Games!A741)</f>
        <v/>
      </c>
      <c r="B741" s="56" t="str">
        <f>IF(ISBLANK(Games!$B741), "",Games!B741)</f>
        <v/>
      </c>
      <c r="C741" s="56" t="str">
        <f>IF(ISBLANK(Games!$B741), "",Games!C741)</f>
        <v/>
      </c>
      <c r="D741" s="57" t="str">
        <f>IF(ISBLANK(Games!$B741), "",Games!D741)</f>
        <v/>
      </c>
      <c r="E741" s="57" t="str">
        <f>IF(ISBLANK(Games!$B741), "",Games!E741)</f>
        <v/>
      </c>
      <c r="F741" s="45">
        <f>'Calc - Win Probability'!N741</f>
        <v>0</v>
      </c>
      <c r="G741" s="23" t="str">
        <f>Games!H741</f>
        <v/>
      </c>
      <c r="H741" s="46" t="str">
        <f>IF(ISBLANK(Games!B741), "", IF('Prediction Log'!$D741&lt;0, 'Prediction Log'!$B741, 'Prediction Log'!$C741))</f>
        <v/>
      </c>
      <c r="I741" s="47" t="str">
        <f>IF(ISBLANK(Games!$B741), "",Games!F741)</f>
        <v/>
      </c>
      <c r="J741" s="47" t="str">
        <f>IF('Prediction Log'!$F741&gt;0.5, 'Prediction Log'!$B741, IF('Prediction Log'!$F741&lt;0.5, 'Prediction Log'!$C741, "PICK"))</f>
        <v/>
      </c>
      <c r="K741" s="48" t="str">
        <f>IF(ISBLANK(Games!B741), "",IF('Prediction Log'!$J741='Prediction Log'!$B741, 'Prediction Log'!$F741, 1-'Prediction Log'!$F741))</f>
        <v/>
      </c>
      <c r="L741" s="49" t="str">
        <f>IF(ISBLANK(Games!$B741), "",Games!I741)</f>
        <v/>
      </c>
      <c r="M741" s="60" t="str">
        <f>IF(ISBLANK(Table3[[#This Row],[Home Final]]), "",IF(Table3[[#This Row],[Home Final]]&gt;Table3[[#This Row],[Away Final]],Table3[[#This Row],[Home]],Table3[[#This Row],[Away]]))</f>
        <v/>
      </c>
      <c r="N741" s="50"/>
      <c r="O741" s="50"/>
      <c r="P741" s="21" t="str">
        <f>IF(ISBLANK('Prediction Log'!$N741), "",'Prediction Log'!$O741-'Prediction Log'!$N741)</f>
        <v/>
      </c>
      <c r="Q741" s="51" t="str">
        <f>IF(ISBLANK('Prediction Log'!$N741), "",IF('Prediction Log'!$M741&lt;&gt;'Prediction Log'!$H741, "Y", IF(AND('Prediction Log'!$M741='Prediction Log'!$H741, ABS((-1*'Prediction Log'!$P741))&gt;ABS('Prediction Log'!$D741)), "Y", IF('Prediction Log'!$D741='Prediction Log'!$P741, "PUSH", "N"))))</f>
        <v/>
      </c>
      <c r="R741" s="52" t="str">
        <f>IF(ISBLANK('Prediction Log'!$N741), "",IF('Prediction Log'!$P741&lt;'Prediction Log'!$D741, "Y", IF('Prediction Log'!$P741='Prediction Log'!$D741, "PUSH", "N")))</f>
        <v/>
      </c>
      <c r="S741" s="52" t="str">
        <f>IF(ISBLANK('Prediction Log'!$N741), "",IF('Prediction Log'!$P741&lt;'Prediction Log'!$E741, "Y", IF('Prediction Log'!$P741='Prediction Log'!$E741, "PUSH", "N")))</f>
        <v/>
      </c>
      <c r="T741" s="53" t="str">
        <f>IF(ISBLANK('Prediction Log'!$N741),"",IF('Prediction Log'!$M741='Prediction Log'!$H741, "Y", "N"))</f>
        <v/>
      </c>
      <c r="U741" s="53" t="str">
        <f>Table3[[#This Row],[Home Team Covered Market]]</f>
        <v/>
      </c>
      <c r="V741" s="53" t="str">
        <f>IF(ISBLANK('Prediction Log'!$N741), "",IF(AND('Prediction Log'!$T741="Y", 'Prediction Log'!$U741="Y"), "Y", "N"))</f>
        <v/>
      </c>
      <c r="W741" s="54" t="str">
        <f>IF(ISBLANK('Prediction Log'!$N741),"",IF('Prediction Log'!$M741='Prediction Log'!$I741, "Y", "N"))</f>
        <v/>
      </c>
      <c r="X741" s="54" t="str">
        <f>IF(ISBLANK('Prediction Log'!$N741), "", IF(Table3[[#This Row],[Home Team Covered Market]]=Games!H741, "Y", "N"))</f>
        <v/>
      </c>
      <c r="Y741" s="55" t="str">
        <f>IF(ISBLANK('Prediction Log'!$N741), "",IF('Prediction Log'!$J741='Prediction Log'!$M741, "Y", "N"))</f>
        <v/>
      </c>
      <c r="Z741" s="54" t="str">
        <f>IF(ISBLANK('Prediction Log'!$N741), "",IF('Prediction Log'!$I741&lt;&gt;'Prediction Log'!$M741, "N",IF(AND('Prediction Log'!$E741&gt;0, 'Prediction Log'!$P741&gt;'Prediction Log'!$E741, 'Prediction Log'!$I741='Prediction Log'!$C741), "Y", IF(AND('Prediction Log'!$E741&lt;0, 'Prediction Log'!$P741&lt;'Prediction Log'!$E741,'Prediction Log'!$I741='Prediction Log'!$B741 ), "Y", IF('Prediction Log'!$P741='Prediction Log'!$E741, "PUSH", "N")))))</f>
        <v/>
      </c>
      <c r="AA741" s="54" t="str">
        <f>IF(ISBLANK('Prediction Log'!$N741), "",IF(AND('Prediction Log'!$W741="Y", 'Prediction Log'!$X741="Y"), "Y", "N"))</f>
        <v/>
      </c>
      <c r="AB741" s="53" t="str">
        <f>IF(ISBLANK('Prediction Log'!$N741), "",IF('Prediction Log'!$D741&gt;0, 'Prediction Log'!$P741-'Prediction Log'!$D741, IF('Prediction Log'!$D741&lt;0, -'Prediction Log'!$P741+'Prediction Log'!$D741, "NA")))</f>
        <v/>
      </c>
      <c r="AC741" s="53" t="str">
        <f>IF(ISBLANK('Prediction Log'!$N741), "",ABS('Prediction Log'!$AB741))</f>
        <v/>
      </c>
      <c r="AD741" s="54" t="str">
        <f>IF(ISBLANK('Prediction Log'!$N741), "",IF('Prediction Log'!$E741&gt;0, 'Prediction Log'!$P741-'Prediction Log'!$E741, IF('Prediction Log'!$E741&lt;0, -'Prediction Log'!$P741+'Prediction Log'!$E741, "NA")))</f>
        <v/>
      </c>
      <c r="AE741" s="54" t="str">
        <f>IF(ISBLANK('Prediction Log'!$N741), "",ABS('Prediction Log'!$AD741))</f>
        <v/>
      </c>
    </row>
    <row r="742" spans="1:31" x14ac:dyDescent="0.45">
      <c r="A742" s="43" t="str">
        <f>IF(ISBLANK(Games!$B742), "",Games!A742)</f>
        <v/>
      </c>
      <c r="B742" s="43" t="str">
        <f>IF(ISBLANK(Games!$B742), "",Games!B742)</f>
        <v/>
      </c>
      <c r="C742" s="43" t="str">
        <f>IF(ISBLANK(Games!$B742), "",Games!C742)</f>
        <v/>
      </c>
      <c r="D742" s="44" t="str">
        <f>IF(ISBLANK(Games!$B742), "",Games!D742)</f>
        <v/>
      </c>
      <c r="E742" s="44" t="str">
        <f>IF(ISBLANK(Games!$B742), "",Games!E742)</f>
        <v/>
      </c>
      <c r="F742" s="45">
        <f>'Calc - Win Probability'!N742</f>
        <v>0</v>
      </c>
      <c r="G742" s="23" t="str">
        <f>Games!H742</f>
        <v/>
      </c>
      <c r="H742" s="46" t="str">
        <f>IF(ISBLANK(Games!B742), "", IF('Prediction Log'!$D742&lt;0, 'Prediction Log'!$B742, 'Prediction Log'!$C742))</f>
        <v/>
      </c>
      <c r="I742" s="47" t="str">
        <f>IF(ISBLANK(Games!$B742), "",Games!F742)</f>
        <v/>
      </c>
      <c r="J742" s="47" t="str">
        <f>IF('Prediction Log'!$F742&gt;0.5, 'Prediction Log'!$B742, IF('Prediction Log'!$F742&lt;0.5, 'Prediction Log'!$C742, "PICK"))</f>
        <v/>
      </c>
      <c r="K742" s="48" t="str">
        <f>IF(ISBLANK(Games!B742), "",IF('Prediction Log'!$J742='Prediction Log'!$B742, 'Prediction Log'!$F742, 1-'Prediction Log'!$F742))</f>
        <v/>
      </c>
      <c r="L742" s="49" t="str">
        <f>IF(ISBLANK(Games!$B742), "",Games!I742)</f>
        <v/>
      </c>
      <c r="M742" s="60" t="str">
        <f>IF(ISBLANK(Table3[[#This Row],[Home Final]]), "",IF(Table3[[#This Row],[Home Final]]&gt;Table3[[#This Row],[Away Final]],Table3[[#This Row],[Home]],Table3[[#This Row],[Away]]))</f>
        <v/>
      </c>
      <c r="N742" s="50"/>
      <c r="O742" s="50"/>
      <c r="P742" s="21" t="str">
        <f>IF(ISBLANK('Prediction Log'!$N742), "",'Prediction Log'!$O742-'Prediction Log'!$N742)</f>
        <v/>
      </c>
      <c r="Q742" s="51" t="str">
        <f>IF(ISBLANK('Prediction Log'!$N742), "",IF('Prediction Log'!$M742&lt;&gt;'Prediction Log'!$H742, "Y", IF(AND('Prediction Log'!$M742='Prediction Log'!$H742, ABS((-1*'Prediction Log'!$P742))&gt;ABS('Prediction Log'!$D742)), "Y", IF('Prediction Log'!$D742='Prediction Log'!$P742, "PUSH", "N"))))</f>
        <v/>
      </c>
      <c r="R742" s="52" t="str">
        <f>IF(ISBLANK('Prediction Log'!$N742), "",IF('Prediction Log'!$P742&lt;'Prediction Log'!$D742, "Y", IF('Prediction Log'!$P742='Prediction Log'!$D742, "PUSH", "N")))</f>
        <v/>
      </c>
      <c r="S742" s="52" t="str">
        <f>IF(ISBLANK('Prediction Log'!$N742), "",IF('Prediction Log'!$P742&lt;'Prediction Log'!$E742, "Y", IF('Prediction Log'!$P742='Prediction Log'!$E742, "PUSH", "N")))</f>
        <v/>
      </c>
      <c r="T742" s="53" t="str">
        <f>IF(ISBLANK('Prediction Log'!$N742),"",IF('Prediction Log'!$M742='Prediction Log'!$H742, "Y", "N"))</f>
        <v/>
      </c>
      <c r="U742" s="53" t="str">
        <f>Table3[[#This Row],[Home Team Covered Market]]</f>
        <v/>
      </c>
      <c r="V742" s="53" t="str">
        <f>IF(ISBLANK('Prediction Log'!$N742), "",IF(AND('Prediction Log'!$T742="Y", 'Prediction Log'!$U742="Y"), "Y", "N"))</f>
        <v/>
      </c>
      <c r="W742" s="54" t="str">
        <f>IF(ISBLANK('Prediction Log'!$N742),"",IF('Prediction Log'!$M742='Prediction Log'!$I742, "Y", "N"))</f>
        <v/>
      </c>
      <c r="X742" s="54" t="str">
        <f>IF(ISBLANK('Prediction Log'!$N742), "", IF(Table3[[#This Row],[Home Team Covered Market]]=Games!H742, "Y", "N"))</f>
        <v/>
      </c>
      <c r="Y742" s="55" t="str">
        <f>IF(ISBLANK('Prediction Log'!$N742), "",IF('Prediction Log'!$J742='Prediction Log'!$M742, "Y", "N"))</f>
        <v/>
      </c>
      <c r="Z742" s="54" t="str">
        <f>IF(ISBLANK('Prediction Log'!$N742), "",IF('Prediction Log'!$I742&lt;&gt;'Prediction Log'!$M742, "N",IF(AND('Prediction Log'!$E742&gt;0, 'Prediction Log'!$P742&gt;'Prediction Log'!$E742, 'Prediction Log'!$I742='Prediction Log'!$C742), "Y", IF(AND('Prediction Log'!$E742&lt;0, 'Prediction Log'!$P742&lt;'Prediction Log'!$E742,'Prediction Log'!$I742='Prediction Log'!$B742 ), "Y", IF('Prediction Log'!$P742='Prediction Log'!$E742, "PUSH", "N")))))</f>
        <v/>
      </c>
      <c r="AA742" s="54" t="str">
        <f>IF(ISBLANK('Prediction Log'!$N742), "",IF(AND('Prediction Log'!$W742="Y", 'Prediction Log'!$X742="Y"), "Y", "N"))</f>
        <v/>
      </c>
      <c r="AB742" s="53" t="str">
        <f>IF(ISBLANK('Prediction Log'!$N742), "",IF('Prediction Log'!$D742&gt;0, 'Prediction Log'!$P742-'Prediction Log'!$D742, IF('Prediction Log'!$D742&lt;0, -'Prediction Log'!$P742+'Prediction Log'!$D742, "NA")))</f>
        <v/>
      </c>
      <c r="AC742" s="53" t="str">
        <f>IF(ISBLANK('Prediction Log'!$N742), "",ABS('Prediction Log'!$AB742))</f>
        <v/>
      </c>
      <c r="AD742" s="54" t="str">
        <f>IF(ISBLANK('Prediction Log'!$N742), "",IF('Prediction Log'!$E742&gt;0, 'Prediction Log'!$P742-'Prediction Log'!$E742, IF('Prediction Log'!$E742&lt;0, -'Prediction Log'!$P742+'Prediction Log'!$E742, "NA")))</f>
        <v/>
      </c>
      <c r="AE742" s="54" t="str">
        <f>IF(ISBLANK('Prediction Log'!$N742), "",ABS('Prediction Log'!$AD742))</f>
        <v/>
      </c>
    </row>
    <row r="743" spans="1:31" x14ac:dyDescent="0.45">
      <c r="A743" s="56" t="str">
        <f>IF(ISBLANK(Games!$B743), "",Games!A743)</f>
        <v/>
      </c>
      <c r="B743" s="56" t="str">
        <f>IF(ISBLANK(Games!$B743), "",Games!B743)</f>
        <v/>
      </c>
      <c r="C743" s="56" t="str">
        <f>IF(ISBLANK(Games!$B743), "",Games!C743)</f>
        <v/>
      </c>
      <c r="D743" s="57" t="str">
        <f>IF(ISBLANK(Games!$B743), "",Games!D743)</f>
        <v/>
      </c>
      <c r="E743" s="57" t="str">
        <f>IF(ISBLANK(Games!$B743), "",Games!E743)</f>
        <v/>
      </c>
      <c r="F743" s="45">
        <f>'Calc - Win Probability'!N743</f>
        <v>0</v>
      </c>
      <c r="G743" s="23" t="str">
        <f>Games!H743</f>
        <v/>
      </c>
      <c r="H743" s="46" t="str">
        <f>IF(ISBLANK(Games!B743), "", IF('Prediction Log'!$D743&lt;0, 'Prediction Log'!$B743, 'Prediction Log'!$C743))</f>
        <v/>
      </c>
      <c r="I743" s="47" t="str">
        <f>IF(ISBLANK(Games!$B743), "",Games!F743)</f>
        <v/>
      </c>
      <c r="J743" s="47" t="str">
        <f>IF('Prediction Log'!$F743&gt;0.5, 'Prediction Log'!$B743, IF('Prediction Log'!$F743&lt;0.5, 'Prediction Log'!$C743, "PICK"))</f>
        <v/>
      </c>
      <c r="K743" s="48" t="str">
        <f>IF(ISBLANK(Games!B743), "",IF('Prediction Log'!$J743='Prediction Log'!$B743, 'Prediction Log'!$F743, 1-'Prediction Log'!$F743))</f>
        <v/>
      </c>
      <c r="L743" s="49" t="str">
        <f>IF(ISBLANK(Games!$B743), "",Games!I743)</f>
        <v/>
      </c>
      <c r="M743" s="60" t="str">
        <f>IF(ISBLANK(Table3[[#This Row],[Home Final]]), "",IF(Table3[[#This Row],[Home Final]]&gt;Table3[[#This Row],[Away Final]],Table3[[#This Row],[Home]],Table3[[#This Row],[Away]]))</f>
        <v/>
      </c>
      <c r="N743" s="50"/>
      <c r="O743" s="50"/>
      <c r="P743" s="21" t="str">
        <f>IF(ISBLANK('Prediction Log'!$N743), "",'Prediction Log'!$O743-'Prediction Log'!$N743)</f>
        <v/>
      </c>
      <c r="Q743" s="51" t="str">
        <f>IF(ISBLANK('Prediction Log'!$N743), "",IF('Prediction Log'!$M743&lt;&gt;'Prediction Log'!$H743, "Y", IF(AND('Prediction Log'!$M743='Prediction Log'!$H743, ABS((-1*'Prediction Log'!$P743))&gt;ABS('Prediction Log'!$D743)), "Y", IF('Prediction Log'!$D743='Prediction Log'!$P743, "PUSH", "N"))))</f>
        <v/>
      </c>
      <c r="R743" s="52" t="str">
        <f>IF(ISBLANK('Prediction Log'!$N743), "",IF('Prediction Log'!$P743&lt;'Prediction Log'!$D743, "Y", IF('Prediction Log'!$P743='Prediction Log'!$D743, "PUSH", "N")))</f>
        <v/>
      </c>
      <c r="S743" s="52" t="str">
        <f>IF(ISBLANK('Prediction Log'!$N743), "",IF('Prediction Log'!$P743&lt;'Prediction Log'!$E743, "Y", IF('Prediction Log'!$P743='Prediction Log'!$E743, "PUSH", "N")))</f>
        <v/>
      </c>
      <c r="T743" s="53" t="str">
        <f>IF(ISBLANK('Prediction Log'!$N743),"",IF('Prediction Log'!$M743='Prediction Log'!$H743, "Y", "N"))</f>
        <v/>
      </c>
      <c r="U743" s="53" t="str">
        <f>Table3[[#This Row],[Home Team Covered Market]]</f>
        <v/>
      </c>
      <c r="V743" s="53" t="str">
        <f>IF(ISBLANK('Prediction Log'!$N743), "",IF(AND('Prediction Log'!$T743="Y", 'Prediction Log'!$U743="Y"), "Y", "N"))</f>
        <v/>
      </c>
      <c r="W743" s="54" t="str">
        <f>IF(ISBLANK('Prediction Log'!$N743),"",IF('Prediction Log'!$M743='Prediction Log'!$I743, "Y", "N"))</f>
        <v/>
      </c>
      <c r="X743" s="54" t="str">
        <f>IF(ISBLANK('Prediction Log'!$N743), "", IF(Table3[[#This Row],[Home Team Covered Market]]=Games!H743, "Y", "N"))</f>
        <v/>
      </c>
      <c r="Y743" s="55" t="str">
        <f>IF(ISBLANK('Prediction Log'!$N743), "",IF('Prediction Log'!$J743='Prediction Log'!$M743, "Y", "N"))</f>
        <v/>
      </c>
      <c r="Z743" s="54" t="str">
        <f>IF(ISBLANK('Prediction Log'!$N743), "",IF('Prediction Log'!$I743&lt;&gt;'Prediction Log'!$M743, "N",IF(AND('Prediction Log'!$E743&gt;0, 'Prediction Log'!$P743&gt;'Prediction Log'!$E743, 'Prediction Log'!$I743='Prediction Log'!$C743), "Y", IF(AND('Prediction Log'!$E743&lt;0, 'Prediction Log'!$P743&lt;'Prediction Log'!$E743,'Prediction Log'!$I743='Prediction Log'!$B743 ), "Y", IF('Prediction Log'!$P743='Prediction Log'!$E743, "PUSH", "N")))))</f>
        <v/>
      </c>
      <c r="AA743" s="54" t="str">
        <f>IF(ISBLANK('Prediction Log'!$N743), "",IF(AND('Prediction Log'!$W743="Y", 'Prediction Log'!$X743="Y"), "Y", "N"))</f>
        <v/>
      </c>
      <c r="AB743" s="53" t="str">
        <f>IF(ISBLANK('Prediction Log'!$N743), "",IF('Prediction Log'!$D743&gt;0, 'Prediction Log'!$P743-'Prediction Log'!$D743, IF('Prediction Log'!$D743&lt;0, -'Prediction Log'!$P743+'Prediction Log'!$D743, "NA")))</f>
        <v/>
      </c>
      <c r="AC743" s="53" t="str">
        <f>IF(ISBLANK('Prediction Log'!$N743), "",ABS('Prediction Log'!$AB743))</f>
        <v/>
      </c>
      <c r="AD743" s="54" t="str">
        <f>IF(ISBLANK('Prediction Log'!$N743), "",IF('Prediction Log'!$E743&gt;0, 'Prediction Log'!$P743-'Prediction Log'!$E743, IF('Prediction Log'!$E743&lt;0, -'Prediction Log'!$P743+'Prediction Log'!$E743, "NA")))</f>
        <v/>
      </c>
      <c r="AE743" s="54" t="str">
        <f>IF(ISBLANK('Prediction Log'!$N743), "",ABS('Prediction Log'!$AD743))</f>
        <v/>
      </c>
    </row>
    <row r="744" spans="1:31" x14ac:dyDescent="0.45">
      <c r="A744" s="43" t="str">
        <f>IF(ISBLANK(Games!$B744), "",Games!A744)</f>
        <v/>
      </c>
      <c r="B744" s="43" t="str">
        <f>IF(ISBLANK(Games!$B744), "",Games!B744)</f>
        <v/>
      </c>
      <c r="C744" s="43" t="str">
        <f>IF(ISBLANK(Games!$B744), "",Games!C744)</f>
        <v/>
      </c>
      <c r="D744" s="44" t="str">
        <f>IF(ISBLANK(Games!$B744), "",Games!D744)</f>
        <v/>
      </c>
      <c r="E744" s="44" t="str">
        <f>IF(ISBLANK(Games!$B744), "",Games!E744)</f>
        <v/>
      </c>
      <c r="F744" s="45">
        <f>'Calc - Win Probability'!N744</f>
        <v>0</v>
      </c>
      <c r="G744" s="23" t="str">
        <f>Games!H744</f>
        <v/>
      </c>
      <c r="H744" s="46" t="str">
        <f>IF(ISBLANK(Games!B744), "", IF('Prediction Log'!$D744&lt;0, 'Prediction Log'!$B744, 'Prediction Log'!$C744))</f>
        <v/>
      </c>
      <c r="I744" s="47" t="str">
        <f>IF(ISBLANK(Games!$B744), "",Games!F744)</f>
        <v/>
      </c>
      <c r="J744" s="47" t="str">
        <f>IF('Prediction Log'!$F744&gt;0.5, 'Prediction Log'!$B744, IF('Prediction Log'!$F744&lt;0.5, 'Prediction Log'!$C744, "PICK"))</f>
        <v/>
      </c>
      <c r="K744" s="48" t="str">
        <f>IF(ISBLANK(Games!B744), "",IF('Prediction Log'!$J744='Prediction Log'!$B744, 'Prediction Log'!$F744, 1-'Prediction Log'!$F744))</f>
        <v/>
      </c>
      <c r="L744" s="49" t="str">
        <f>IF(ISBLANK(Games!$B744), "",Games!I744)</f>
        <v/>
      </c>
      <c r="M744" s="60" t="str">
        <f>IF(ISBLANK(Table3[[#This Row],[Home Final]]), "",IF(Table3[[#This Row],[Home Final]]&gt;Table3[[#This Row],[Away Final]],Table3[[#This Row],[Home]],Table3[[#This Row],[Away]]))</f>
        <v/>
      </c>
      <c r="N744" s="50"/>
      <c r="O744" s="50"/>
      <c r="P744" s="21" t="str">
        <f>IF(ISBLANK('Prediction Log'!$N744), "",'Prediction Log'!$O744-'Prediction Log'!$N744)</f>
        <v/>
      </c>
      <c r="Q744" s="51" t="str">
        <f>IF(ISBLANK('Prediction Log'!$N744), "",IF('Prediction Log'!$M744&lt;&gt;'Prediction Log'!$H744, "Y", IF(AND('Prediction Log'!$M744='Prediction Log'!$H744, ABS((-1*'Prediction Log'!$P744))&gt;ABS('Prediction Log'!$D744)), "Y", IF('Prediction Log'!$D744='Prediction Log'!$P744, "PUSH", "N"))))</f>
        <v/>
      </c>
      <c r="R744" s="52" t="str">
        <f>IF(ISBLANK('Prediction Log'!$N744), "",IF('Prediction Log'!$P744&lt;'Prediction Log'!$D744, "Y", IF('Prediction Log'!$P744='Prediction Log'!$D744, "PUSH", "N")))</f>
        <v/>
      </c>
      <c r="S744" s="52" t="str">
        <f>IF(ISBLANK('Prediction Log'!$N744), "",IF('Prediction Log'!$P744&lt;'Prediction Log'!$E744, "Y", IF('Prediction Log'!$P744='Prediction Log'!$E744, "PUSH", "N")))</f>
        <v/>
      </c>
      <c r="T744" s="53" t="str">
        <f>IF(ISBLANK('Prediction Log'!$N744),"",IF('Prediction Log'!$M744='Prediction Log'!$H744, "Y", "N"))</f>
        <v/>
      </c>
      <c r="U744" s="53" t="str">
        <f>Table3[[#This Row],[Home Team Covered Market]]</f>
        <v/>
      </c>
      <c r="V744" s="53" t="str">
        <f>IF(ISBLANK('Prediction Log'!$N744), "",IF(AND('Prediction Log'!$T744="Y", 'Prediction Log'!$U744="Y"), "Y", "N"))</f>
        <v/>
      </c>
      <c r="W744" s="54" t="str">
        <f>IF(ISBLANK('Prediction Log'!$N744),"",IF('Prediction Log'!$M744='Prediction Log'!$I744, "Y", "N"))</f>
        <v/>
      </c>
      <c r="X744" s="54" t="str">
        <f>IF(ISBLANK('Prediction Log'!$N744), "", IF(Table3[[#This Row],[Home Team Covered Market]]=Games!H744, "Y", "N"))</f>
        <v/>
      </c>
      <c r="Y744" s="55" t="str">
        <f>IF(ISBLANK('Prediction Log'!$N744), "",IF('Prediction Log'!$J744='Prediction Log'!$M744, "Y", "N"))</f>
        <v/>
      </c>
      <c r="Z744" s="54" t="str">
        <f>IF(ISBLANK('Prediction Log'!$N744), "",IF('Prediction Log'!$I744&lt;&gt;'Prediction Log'!$M744, "N",IF(AND('Prediction Log'!$E744&gt;0, 'Prediction Log'!$P744&gt;'Prediction Log'!$E744, 'Prediction Log'!$I744='Prediction Log'!$C744), "Y", IF(AND('Prediction Log'!$E744&lt;0, 'Prediction Log'!$P744&lt;'Prediction Log'!$E744,'Prediction Log'!$I744='Prediction Log'!$B744 ), "Y", IF('Prediction Log'!$P744='Prediction Log'!$E744, "PUSH", "N")))))</f>
        <v/>
      </c>
      <c r="AA744" s="54" t="str">
        <f>IF(ISBLANK('Prediction Log'!$N744), "",IF(AND('Prediction Log'!$W744="Y", 'Prediction Log'!$X744="Y"), "Y", "N"))</f>
        <v/>
      </c>
      <c r="AB744" s="53" t="str">
        <f>IF(ISBLANK('Prediction Log'!$N744), "",IF('Prediction Log'!$D744&gt;0, 'Prediction Log'!$P744-'Prediction Log'!$D744, IF('Prediction Log'!$D744&lt;0, -'Prediction Log'!$P744+'Prediction Log'!$D744, "NA")))</f>
        <v/>
      </c>
      <c r="AC744" s="53" t="str">
        <f>IF(ISBLANK('Prediction Log'!$N744), "",ABS('Prediction Log'!$AB744))</f>
        <v/>
      </c>
      <c r="AD744" s="54" t="str">
        <f>IF(ISBLANK('Prediction Log'!$N744), "",IF('Prediction Log'!$E744&gt;0, 'Prediction Log'!$P744-'Prediction Log'!$E744, IF('Prediction Log'!$E744&lt;0, -'Prediction Log'!$P744+'Prediction Log'!$E744, "NA")))</f>
        <v/>
      </c>
      <c r="AE744" s="54" t="str">
        <f>IF(ISBLANK('Prediction Log'!$N744), "",ABS('Prediction Log'!$AD744))</f>
        <v/>
      </c>
    </row>
    <row r="745" spans="1:31" x14ac:dyDescent="0.45">
      <c r="A745" s="56" t="str">
        <f>IF(ISBLANK(Games!$B745), "",Games!A745)</f>
        <v/>
      </c>
      <c r="B745" s="56" t="str">
        <f>IF(ISBLANK(Games!$B745), "",Games!B745)</f>
        <v/>
      </c>
      <c r="C745" s="56" t="str">
        <f>IF(ISBLANK(Games!$B745), "",Games!C745)</f>
        <v/>
      </c>
      <c r="D745" s="57" t="str">
        <f>IF(ISBLANK(Games!$B745), "",Games!D745)</f>
        <v/>
      </c>
      <c r="E745" s="57" t="str">
        <f>IF(ISBLANK(Games!$B745), "",Games!E745)</f>
        <v/>
      </c>
      <c r="F745" s="45">
        <f>'Calc - Win Probability'!N745</f>
        <v>0</v>
      </c>
      <c r="G745" s="23" t="str">
        <f>Games!H745</f>
        <v/>
      </c>
      <c r="H745" s="46" t="str">
        <f>IF(ISBLANK(Games!B745), "", IF('Prediction Log'!$D745&lt;0, 'Prediction Log'!$B745, 'Prediction Log'!$C745))</f>
        <v/>
      </c>
      <c r="I745" s="47" t="str">
        <f>IF(ISBLANK(Games!$B745), "",Games!F745)</f>
        <v/>
      </c>
      <c r="J745" s="47" t="str">
        <f>IF('Prediction Log'!$F745&gt;0.5, 'Prediction Log'!$B745, IF('Prediction Log'!$F745&lt;0.5, 'Prediction Log'!$C745, "PICK"))</f>
        <v/>
      </c>
      <c r="K745" s="48" t="str">
        <f>IF(ISBLANK(Games!B745), "",IF('Prediction Log'!$J745='Prediction Log'!$B745, 'Prediction Log'!$F745, 1-'Prediction Log'!$F745))</f>
        <v/>
      </c>
      <c r="L745" s="49" t="str">
        <f>IF(ISBLANK(Games!$B745), "",Games!I745)</f>
        <v/>
      </c>
      <c r="M745" s="60" t="str">
        <f>IF(ISBLANK(Table3[[#This Row],[Home Final]]), "",IF(Table3[[#This Row],[Home Final]]&gt;Table3[[#This Row],[Away Final]],Table3[[#This Row],[Home]],Table3[[#This Row],[Away]]))</f>
        <v/>
      </c>
      <c r="N745" s="50"/>
      <c r="O745" s="50"/>
      <c r="P745" s="21" t="str">
        <f>IF(ISBLANK('Prediction Log'!$N745), "",'Prediction Log'!$O745-'Prediction Log'!$N745)</f>
        <v/>
      </c>
      <c r="Q745" s="51" t="str">
        <f>IF(ISBLANK('Prediction Log'!$N745), "",IF('Prediction Log'!$M745&lt;&gt;'Prediction Log'!$H745, "Y", IF(AND('Prediction Log'!$M745='Prediction Log'!$H745, ABS((-1*'Prediction Log'!$P745))&gt;ABS('Prediction Log'!$D745)), "Y", IF('Prediction Log'!$D745='Prediction Log'!$P745, "PUSH", "N"))))</f>
        <v/>
      </c>
      <c r="R745" s="52" t="str">
        <f>IF(ISBLANK('Prediction Log'!$N745), "",IF('Prediction Log'!$P745&lt;'Prediction Log'!$D745, "Y", IF('Prediction Log'!$P745='Prediction Log'!$D745, "PUSH", "N")))</f>
        <v/>
      </c>
      <c r="S745" s="52" t="str">
        <f>IF(ISBLANK('Prediction Log'!$N745), "",IF('Prediction Log'!$P745&lt;'Prediction Log'!$E745, "Y", IF('Prediction Log'!$P745='Prediction Log'!$E745, "PUSH", "N")))</f>
        <v/>
      </c>
      <c r="T745" s="53" t="str">
        <f>IF(ISBLANK('Prediction Log'!$N745),"",IF('Prediction Log'!$M745='Prediction Log'!$H745, "Y", "N"))</f>
        <v/>
      </c>
      <c r="U745" s="53" t="str">
        <f>Table3[[#This Row],[Home Team Covered Market]]</f>
        <v/>
      </c>
      <c r="V745" s="53" t="str">
        <f>IF(ISBLANK('Prediction Log'!$N745), "",IF(AND('Prediction Log'!$T745="Y", 'Prediction Log'!$U745="Y"), "Y", "N"))</f>
        <v/>
      </c>
      <c r="W745" s="54" t="str">
        <f>IF(ISBLANK('Prediction Log'!$N745),"",IF('Prediction Log'!$M745='Prediction Log'!$I745, "Y", "N"))</f>
        <v/>
      </c>
      <c r="X745" s="54" t="str">
        <f>IF(ISBLANK('Prediction Log'!$N745), "", IF(Table3[[#This Row],[Home Team Covered Market]]=Games!H745, "Y", "N"))</f>
        <v/>
      </c>
      <c r="Y745" s="55" t="str">
        <f>IF(ISBLANK('Prediction Log'!$N745), "",IF('Prediction Log'!$J745='Prediction Log'!$M745, "Y", "N"))</f>
        <v/>
      </c>
      <c r="Z745" s="54" t="str">
        <f>IF(ISBLANK('Prediction Log'!$N745), "",IF('Prediction Log'!$I745&lt;&gt;'Prediction Log'!$M745, "N",IF(AND('Prediction Log'!$E745&gt;0, 'Prediction Log'!$P745&gt;'Prediction Log'!$E745, 'Prediction Log'!$I745='Prediction Log'!$C745), "Y", IF(AND('Prediction Log'!$E745&lt;0, 'Prediction Log'!$P745&lt;'Prediction Log'!$E745,'Prediction Log'!$I745='Prediction Log'!$B745 ), "Y", IF('Prediction Log'!$P745='Prediction Log'!$E745, "PUSH", "N")))))</f>
        <v/>
      </c>
      <c r="AA745" s="54" t="str">
        <f>IF(ISBLANK('Prediction Log'!$N745), "",IF(AND('Prediction Log'!$W745="Y", 'Prediction Log'!$X745="Y"), "Y", "N"))</f>
        <v/>
      </c>
      <c r="AB745" s="53" t="str">
        <f>IF(ISBLANK('Prediction Log'!$N745), "",IF('Prediction Log'!$D745&gt;0, 'Prediction Log'!$P745-'Prediction Log'!$D745, IF('Prediction Log'!$D745&lt;0, -'Prediction Log'!$P745+'Prediction Log'!$D745, "NA")))</f>
        <v/>
      </c>
      <c r="AC745" s="53" t="str">
        <f>IF(ISBLANK('Prediction Log'!$N745), "",ABS('Prediction Log'!$AB745))</f>
        <v/>
      </c>
      <c r="AD745" s="54" t="str">
        <f>IF(ISBLANK('Prediction Log'!$N745), "",IF('Prediction Log'!$E745&gt;0, 'Prediction Log'!$P745-'Prediction Log'!$E745, IF('Prediction Log'!$E745&lt;0, -'Prediction Log'!$P745+'Prediction Log'!$E745, "NA")))</f>
        <v/>
      </c>
      <c r="AE745" s="54" t="str">
        <f>IF(ISBLANK('Prediction Log'!$N745), "",ABS('Prediction Log'!$AD745))</f>
        <v/>
      </c>
    </row>
    <row r="746" spans="1:31" x14ac:dyDescent="0.45">
      <c r="A746" s="43" t="str">
        <f>IF(ISBLANK(Games!$B746), "",Games!A746)</f>
        <v/>
      </c>
      <c r="B746" s="43" t="str">
        <f>IF(ISBLANK(Games!$B746), "",Games!B746)</f>
        <v/>
      </c>
      <c r="C746" s="43" t="str">
        <f>IF(ISBLANK(Games!$B746), "",Games!C746)</f>
        <v/>
      </c>
      <c r="D746" s="44" t="str">
        <f>IF(ISBLANK(Games!$B746), "",Games!D746)</f>
        <v/>
      </c>
      <c r="E746" s="44" t="str">
        <f>IF(ISBLANK(Games!$B746), "",Games!E746)</f>
        <v/>
      </c>
      <c r="F746" s="45">
        <f>'Calc - Win Probability'!N746</f>
        <v>0</v>
      </c>
      <c r="G746" s="23" t="str">
        <f>Games!H746</f>
        <v/>
      </c>
      <c r="H746" s="46" t="str">
        <f>IF(ISBLANK(Games!B746), "", IF('Prediction Log'!$D746&lt;0, 'Prediction Log'!$B746, 'Prediction Log'!$C746))</f>
        <v/>
      </c>
      <c r="I746" s="47" t="str">
        <f>IF(ISBLANK(Games!$B746), "",Games!F746)</f>
        <v/>
      </c>
      <c r="J746" s="47" t="str">
        <f>IF('Prediction Log'!$F746&gt;0.5, 'Prediction Log'!$B746, IF('Prediction Log'!$F746&lt;0.5, 'Prediction Log'!$C746, "PICK"))</f>
        <v/>
      </c>
      <c r="K746" s="48" t="str">
        <f>IF(ISBLANK(Games!B746), "",IF('Prediction Log'!$J746='Prediction Log'!$B746, 'Prediction Log'!$F746, 1-'Prediction Log'!$F746))</f>
        <v/>
      </c>
      <c r="L746" s="49" t="str">
        <f>IF(ISBLANK(Games!$B746), "",Games!I746)</f>
        <v/>
      </c>
      <c r="M746" s="60" t="str">
        <f>IF(ISBLANK(Table3[[#This Row],[Home Final]]), "",IF(Table3[[#This Row],[Home Final]]&gt;Table3[[#This Row],[Away Final]],Table3[[#This Row],[Home]],Table3[[#This Row],[Away]]))</f>
        <v/>
      </c>
      <c r="N746" s="50"/>
      <c r="O746" s="50"/>
      <c r="P746" s="21" t="str">
        <f>IF(ISBLANK('Prediction Log'!$N746), "",'Prediction Log'!$O746-'Prediction Log'!$N746)</f>
        <v/>
      </c>
      <c r="Q746" s="51" t="str">
        <f>IF(ISBLANK('Prediction Log'!$N746), "",IF('Prediction Log'!$M746&lt;&gt;'Prediction Log'!$H746, "Y", IF(AND('Prediction Log'!$M746='Prediction Log'!$H746, ABS((-1*'Prediction Log'!$P746))&gt;ABS('Prediction Log'!$D746)), "Y", IF('Prediction Log'!$D746='Prediction Log'!$P746, "PUSH", "N"))))</f>
        <v/>
      </c>
      <c r="R746" s="52" t="str">
        <f>IF(ISBLANK('Prediction Log'!$N746), "",IF('Prediction Log'!$P746&lt;'Prediction Log'!$D746, "Y", IF('Prediction Log'!$P746='Prediction Log'!$D746, "PUSH", "N")))</f>
        <v/>
      </c>
      <c r="S746" s="52" t="str">
        <f>IF(ISBLANK('Prediction Log'!$N746), "",IF('Prediction Log'!$P746&lt;'Prediction Log'!$E746, "Y", IF('Prediction Log'!$P746='Prediction Log'!$E746, "PUSH", "N")))</f>
        <v/>
      </c>
      <c r="T746" s="53" t="str">
        <f>IF(ISBLANK('Prediction Log'!$N746),"",IF('Prediction Log'!$M746='Prediction Log'!$H746, "Y", "N"))</f>
        <v/>
      </c>
      <c r="U746" s="53" t="str">
        <f>Table3[[#This Row],[Home Team Covered Market]]</f>
        <v/>
      </c>
      <c r="V746" s="53" t="str">
        <f>IF(ISBLANK('Prediction Log'!$N746), "",IF(AND('Prediction Log'!$T746="Y", 'Prediction Log'!$U746="Y"), "Y", "N"))</f>
        <v/>
      </c>
      <c r="W746" s="54" t="str">
        <f>IF(ISBLANK('Prediction Log'!$N746),"",IF('Prediction Log'!$M746='Prediction Log'!$I746, "Y", "N"))</f>
        <v/>
      </c>
      <c r="X746" s="54" t="str">
        <f>IF(ISBLANK('Prediction Log'!$N746), "", IF(Table3[[#This Row],[Home Team Covered Market]]=Games!H746, "Y", "N"))</f>
        <v/>
      </c>
      <c r="Y746" s="55" t="str">
        <f>IF(ISBLANK('Prediction Log'!$N746), "",IF('Prediction Log'!$J746='Prediction Log'!$M746, "Y", "N"))</f>
        <v/>
      </c>
      <c r="Z746" s="54" t="str">
        <f>IF(ISBLANK('Prediction Log'!$N746), "",IF('Prediction Log'!$I746&lt;&gt;'Prediction Log'!$M746, "N",IF(AND('Prediction Log'!$E746&gt;0, 'Prediction Log'!$P746&gt;'Prediction Log'!$E746, 'Prediction Log'!$I746='Prediction Log'!$C746), "Y", IF(AND('Prediction Log'!$E746&lt;0, 'Prediction Log'!$P746&lt;'Prediction Log'!$E746,'Prediction Log'!$I746='Prediction Log'!$B746 ), "Y", IF('Prediction Log'!$P746='Prediction Log'!$E746, "PUSH", "N")))))</f>
        <v/>
      </c>
      <c r="AA746" s="54" t="str">
        <f>IF(ISBLANK('Prediction Log'!$N746), "",IF(AND('Prediction Log'!$W746="Y", 'Prediction Log'!$X746="Y"), "Y", "N"))</f>
        <v/>
      </c>
      <c r="AB746" s="53" t="str">
        <f>IF(ISBLANK('Prediction Log'!$N746), "",IF('Prediction Log'!$D746&gt;0, 'Prediction Log'!$P746-'Prediction Log'!$D746, IF('Prediction Log'!$D746&lt;0, -'Prediction Log'!$P746+'Prediction Log'!$D746, "NA")))</f>
        <v/>
      </c>
      <c r="AC746" s="53" t="str">
        <f>IF(ISBLANK('Prediction Log'!$N746), "",ABS('Prediction Log'!$AB746))</f>
        <v/>
      </c>
      <c r="AD746" s="54" t="str">
        <f>IF(ISBLANK('Prediction Log'!$N746), "",IF('Prediction Log'!$E746&gt;0, 'Prediction Log'!$P746-'Prediction Log'!$E746, IF('Prediction Log'!$E746&lt;0, -'Prediction Log'!$P746+'Prediction Log'!$E746, "NA")))</f>
        <v/>
      </c>
      <c r="AE746" s="54" t="str">
        <f>IF(ISBLANK('Prediction Log'!$N746), "",ABS('Prediction Log'!$AD746))</f>
        <v/>
      </c>
    </row>
    <row r="747" spans="1:31" x14ac:dyDescent="0.45">
      <c r="A747" s="56" t="str">
        <f>IF(ISBLANK(Games!$B747), "",Games!A747)</f>
        <v/>
      </c>
      <c r="B747" s="56" t="str">
        <f>IF(ISBLANK(Games!$B747), "",Games!B747)</f>
        <v/>
      </c>
      <c r="C747" s="56" t="str">
        <f>IF(ISBLANK(Games!$B747), "",Games!C747)</f>
        <v/>
      </c>
      <c r="D747" s="57" t="str">
        <f>IF(ISBLANK(Games!$B747), "",Games!D747)</f>
        <v/>
      </c>
      <c r="E747" s="57" t="str">
        <f>IF(ISBLANK(Games!$B747), "",Games!E747)</f>
        <v/>
      </c>
      <c r="F747" s="45">
        <f>'Calc - Win Probability'!N747</f>
        <v>0</v>
      </c>
      <c r="G747" s="23" t="str">
        <f>Games!H747</f>
        <v/>
      </c>
      <c r="H747" s="46" t="str">
        <f>IF(ISBLANK(Games!B747), "", IF('Prediction Log'!$D747&lt;0, 'Prediction Log'!$B747, 'Prediction Log'!$C747))</f>
        <v/>
      </c>
      <c r="I747" s="47" t="str">
        <f>IF(ISBLANK(Games!$B747), "",Games!F747)</f>
        <v/>
      </c>
      <c r="J747" s="47" t="str">
        <f>IF('Prediction Log'!$F747&gt;0.5, 'Prediction Log'!$B747, IF('Prediction Log'!$F747&lt;0.5, 'Prediction Log'!$C747, "PICK"))</f>
        <v/>
      </c>
      <c r="K747" s="48" t="str">
        <f>IF(ISBLANK(Games!B747), "",IF('Prediction Log'!$J747='Prediction Log'!$B747, 'Prediction Log'!$F747, 1-'Prediction Log'!$F747))</f>
        <v/>
      </c>
      <c r="L747" s="49" t="str">
        <f>IF(ISBLANK(Games!$B747), "",Games!I747)</f>
        <v/>
      </c>
      <c r="M747" s="60" t="str">
        <f>IF(ISBLANK(Table3[[#This Row],[Home Final]]), "",IF(Table3[[#This Row],[Home Final]]&gt;Table3[[#This Row],[Away Final]],Table3[[#This Row],[Home]],Table3[[#This Row],[Away]]))</f>
        <v/>
      </c>
      <c r="N747" s="50"/>
      <c r="O747" s="50"/>
      <c r="P747" s="21" t="str">
        <f>IF(ISBLANK('Prediction Log'!$N747), "",'Prediction Log'!$O747-'Prediction Log'!$N747)</f>
        <v/>
      </c>
      <c r="Q747" s="51" t="str">
        <f>IF(ISBLANK('Prediction Log'!$N747), "",IF('Prediction Log'!$M747&lt;&gt;'Prediction Log'!$H747, "Y", IF(AND('Prediction Log'!$M747='Prediction Log'!$H747, ABS((-1*'Prediction Log'!$P747))&gt;ABS('Prediction Log'!$D747)), "Y", IF('Prediction Log'!$D747='Prediction Log'!$P747, "PUSH", "N"))))</f>
        <v/>
      </c>
      <c r="R747" s="52" t="str">
        <f>IF(ISBLANK('Prediction Log'!$N747), "",IF('Prediction Log'!$P747&lt;'Prediction Log'!$D747, "Y", IF('Prediction Log'!$P747='Prediction Log'!$D747, "PUSH", "N")))</f>
        <v/>
      </c>
      <c r="S747" s="52" t="str">
        <f>IF(ISBLANK('Prediction Log'!$N747), "",IF('Prediction Log'!$P747&lt;'Prediction Log'!$E747, "Y", IF('Prediction Log'!$P747='Prediction Log'!$E747, "PUSH", "N")))</f>
        <v/>
      </c>
      <c r="T747" s="53" t="str">
        <f>IF(ISBLANK('Prediction Log'!$N747),"",IF('Prediction Log'!$M747='Prediction Log'!$H747, "Y", "N"))</f>
        <v/>
      </c>
      <c r="U747" s="53" t="str">
        <f>Table3[[#This Row],[Home Team Covered Market]]</f>
        <v/>
      </c>
      <c r="V747" s="53" t="str">
        <f>IF(ISBLANK('Prediction Log'!$N747), "",IF(AND('Prediction Log'!$T747="Y", 'Prediction Log'!$U747="Y"), "Y", "N"))</f>
        <v/>
      </c>
      <c r="W747" s="54" t="str">
        <f>IF(ISBLANK('Prediction Log'!$N747),"",IF('Prediction Log'!$M747='Prediction Log'!$I747, "Y", "N"))</f>
        <v/>
      </c>
      <c r="X747" s="54" t="str">
        <f>IF(ISBLANK('Prediction Log'!$N747), "", IF(Table3[[#This Row],[Home Team Covered Market]]=Games!H747, "Y", "N"))</f>
        <v/>
      </c>
      <c r="Y747" s="55" t="str">
        <f>IF(ISBLANK('Prediction Log'!$N747), "",IF('Prediction Log'!$J747='Prediction Log'!$M747, "Y", "N"))</f>
        <v/>
      </c>
      <c r="Z747" s="54" t="str">
        <f>IF(ISBLANK('Prediction Log'!$N747), "",IF('Prediction Log'!$I747&lt;&gt;'Prediction Log'!$M747, "N",IF(AND('Prediction Log'!$E747&gt;0, 'Prediction Log'!$P747&gt;'Prediction Log'!$E747, 'Prediction Log'!$I747='Prediction Log'!$C747), "Y", IF(AND('Prediction Log'!$E747&lt;0, 'Prediction Log'!$P747&lt;'Prediction Log'!$E747,'Prediction Log'!$I747='Prediction Log'!$B747 ), "Y", IF('Prediction Log'!$P747='Prediction Log'!$E747, "PUSH", "N")))))</f>
        <v/>
      </c>
      <c r="AA747" s="54" t="str">
        <f>IF(ISBLANK('Prediction Log'!$N747), "",IF(AND('Prediction Log'!$W747="Y", 'Prediction Log'!$X747="Y"), "Y", "N"))</f>
        <v/>
      </c>
      <c r="AB747" s="53" t="str">
        <f>IF(ISBLANK('Prediction Log'!$N747), "",IF('Prediction Log'!$D747&gt;0, 'Prediction Log'!$P747-'Prediction Log'!$D747, IF('Prediction Log'!$D747&lt;0, -'Prediction Log'!$P747+'Prediction Log'!$D747, "NA")))</f>
        <v/>
      </c>
      <c r="AC747" s="53" t="str">
        <f>IF(ISBLANK('Prediction Log'!$N747), "",ABS('Prediction Log'!$AB747))</f>
        <v/>
      </c>
      <c r="AD747" s="54" t="str">
        <f>IF(ISBLANK('Prediction Log'!$N747), "",IF('Prediction Log'!$E747&gt;0, 'Prediction Log'!$P747-'Prediction Log'!$E747, IF('Prediction Log'!$E747&lt;0, -'Prediction Log'!$P747+'Prediction Log'!$E747, "NA")))</f>
        <v/>
      </c>
      <c r="AE747" s="54" t="str">
        <f>IF(ISBLANK('Prediction Log'!$N747), "",ABS('Prediction Log'!$AD747))</f>
        <v/>
      </c>
    </row>
    <row r="748" spans="1:31" x14ac:dyDescent="0.45">
      <c r="A748" s="43" t="str">
        <f>IF(ISBLANK(Games!$B748), "",Games!A748)</f>
        <v/>
      </c>
      <c r="B748" s="43" t="str">
        <f>IF(ISBLANK(Games!$B748), "",Games!B748)</f>
        <v/>
      </c>
      <c r="C748" s="43" t="str">
        <f>IF(ISBLANK(Games!$B748), "",Games!C748)</f>
        <v/>
      </c>
      <c r="D748" s="44" t="str">
        <f>IF(ISBLANK(Games!$B748), "",Games!D748)</f>
        <v/>
      </c>
      <c r="E748" s="44" t="str">
        <f>IF(ISBLANK(Games!$B748), "",Games!E748)</f>
        <v/>
      </c>
      <c r="F748" s="45">
        <f>'Calc - Win Probability'!N748</f>
        <v>0</v>
      </c>
      <c r="G748" s="23" t="str">
        <f>Games!H748</f>
        <v/>
      </c>
      <c r="H748" s="46" t="str">
        <f>IF(ISBLANK(Games!B748), "", IF('Prediction Log'!$D748&lt;0, 'Prediction Log'!$B748, 'Prediction Log'!$C748))</f>
        <v/>
      </c>
      <c r="I748" s="47" t="str">
        <f>IF(ISBLANK(Games!$B748), "",Games!F748)</f>
        <v/>
      </c>
      <c r="J748" s="47" t="str">
        <f>IF('Prediction Log'!$F748&gt;0.5, 'Prediction Log'!$B748, IF('Prediction Log'!$F748&lt;0.5, 'Prediction Log'!$C748, "PICK"))</f>
        <v/>
      </c>
      <c r="K748" s="48" t="str">
        <f>IF(ISBLANK(Games!B748), "",IF('Prediction Log'!$J748='Prediction Log'!$B748, 'Prediction Log'!$F748, 1-'Prediction Log'!$F748))</f>
        <v/>
      </c>
      <c r="L748" s="49" t="str">
        <f>IF(ISBLANK(Games!$B748), "",Games!I748)</f>
        <v/>
      </c>
      <c r="M748" s="60" t="str">
        <f>IF(ISBLANK(Table3[[#This Row],[Home Final]]), "",IF(Table3[[#This Row],[Home Final]]&gt;Table3[[#This Row],[Away Final]],Table3[[#This Row],[Home]],Table3[[#This Row],[Away]]))</f>
        <v/>
      </c>
      <c r="N748" s="50"/>
      <c r="O748" s="50"/>
      <c r="P748" s="21" t="str">
        <f>IF(ISBLANK('Prediction Log'!$N748), "",'Prediction Log'!$O748-'Prediction Log'!$N748)</f>
        <v/>
      </c>
      <c r="Q748" s="51" t="str">
        <f>IF(ISBLANK('Prediction Log'!$N748), "",IF('Prediction Log'!$M748&lt;&gt;'Prediction Log'!$H748, "Y", IF(AND('Prediction Log'!$M748='Prediction Log'!$H748, ABS((-1*'Prediction Log'!$P748))&gt;ABS('Prediction Log'!$D748)), "Y", IF('Prediction Log'!$D748='Prediction Log'!$P748, "PUSH", "N"))))</f>
        <v/>
      </c>
      <c r="R748" s="52" t="str">
        <f>IF(ISBLANK('Prediction Log'!$N748), "",IF('Prediction Log'!$P748&lt;'Prediction Log'!$D748, "Y", IF('Prediction Log'!$P748='Prediction Log'!$D748, "PUSH", "N")))</f>
        <v/>
      </c>
      <c r="S748" s="52" t="str">
        <f>IF(ISBLANK('Prediction Log'!$N748), "",IF('Prediction Log'!$P748&lt;'Prediction Log'!$E748, "Y", IF('Prediction Log'!$P748='Prediction Log'!$E748, "PUSH", "N")))</f>
        <v/>
      </c>
      <c r="T748" s="53" t="str">
        <f>IF(ISBLANK('Prediction Log'!$N748),"",IF('Prediction Log'!$M748='Prediction Log'!$H748, "Y", "N"))</f>
        <v/>
      </c>
      <c r="U748" s="53" t="str">
        <f>Table3[[#This Row],[Home Team Covered Market]]</f>
        <v/>
      </c>
      <c r="V748" s="53" t="str">
        <f>IF(ISBLANK('Prediction Log'!$N748), "",IF(AND('Prediction Log'!$T748="Y", 'Prediction Log'!$U748="Y"), "Y", "N"))</f>
        <v/>
      </c>
      <c r="W748" s="54" t="str">
        <f>IF(ISBLANK('Prediction Log'!$N748),"",IF('Prediction Log'!$M748='Prediction Log'!$I748, "Y", "N"))</f>
        <v/>
      </c>
      <c r="X748" s="54" t="str">
        <f>IF(ISBLANK('Prediction Log'!$N748), "", IF(Table3[[#This Row],[Home Team Covered Market]]=Games!H748, "Y", "N"))</f>
        <v/>
      </c>
      <c r="Y748" s="55" t="str">
        <f>IF(ISBLANK('Prediction Log'!$N748), "",IF('Prediction Log'!$J748='Prediction Log'!$M748, "Y", "N"))</f>
        <v/>
      </c>
      <c r="Z748" s="54" t="str">
        <f>IF(ISBLANK('Prediction Log'!$N748), "",IF('Prediction Log'!$I748&lt;&gt;'Prediction Log'!$M748, "N",IF(AND('Prediction Log'!$E748&gt;0, 'Prediction Log'!$P748&gt;'Prediction Log'!$E748, 'Prediction Log'!$I748='Prediction Log'!$C748), "Y", IF(AND('Prediction Log'!$E748&lt;0, 'Prediction Log'!$P748&lt;'Prediction Log'!$E748,'Prediction Log'!$I748='Prediction Log'!$B748 ), "Y", IF('Prediction Log'!$P748='Prediction Log'!$E748, "PUSH", "N")))))</f>
        <v/>
      </c>
      <c r="AA748" s="54" t="str">
        <f>IF(ISBLANK('Prediction Log'!$N748), "",IF(AND('Prediction Log'!$W748="Y", 'Prediction Log'!$X748="Y"), "Y", "N"))</f>
        <v/>
      </c>
      <c r="AB748" s="53" t="str">
        <f>IF(ISBLANK('Prediction Log'!$N748), "",IF('Prediction Log'!$D748&gt;0, 'Prediction Log'!$P748-'Prediction Log'!$D748, IF('Prediction Log'!$D748&lt;0, -'Prediction Log'!$P748+'Prediction Log'!$D748, "NA")))</f>
        <v/>
      </c>
      <c r="AC748" s="53" t="str">
        <f>IF(ISBLANK('Prediction Log'!$N748), "",ABS('Prediction Log'!$AB748))</f>
        <v/>
      </c>
      <c r="AD748" s="54" t="str">
        <f>IF(ISBLANK('Prediction Log'!$N748), "",IF('Prediction Log'!$E748&gt;0, 'Prediction Log'!$P748-'Prediction Log'!$E748, IF('Prediction Log'!$E748&lt;0, -'Prediction Log'!$P748+'Prediction Log'!$E748, "NA")))</f>
        <v/>
      </c>
      <c r="AE748" s="54" t="str">
        <f>IF(ISBLANK('Prediction Log'!$N748), "",ABS('Prediction Log'!$AD748))</f>
        <v/>
      </c>
    </row>
    <row r="749" spans="1:31" x14ac:dyDescent="0.45">
      <c r="A749" s="56" t="str">
        <f>IF(ISBLANK(Games!$B749), "",Games!A749)</f>
        <v/>
      </c>
      <c r="B749" s="56" t="str">
        <f>IF(ISBLANK(Games!$B749), "",Games!B749)</f>
        <v/>
      </c>
      <c r="C749" s="56" t="str">
        <f>IF(ISBLANK(Games!$B749), "",Games!C749)</f>
        <v/>
      </c>
      <c r="D749" s="57" t="str">
        <f>IF(ISBLANK(Games!$B749), "",Games!D749)</f>
        <v/>
      </c>
      <c r="E749" s="57" t="str">
        <f>IF(ISBLANK(Games!$B749), "",Games!E749)</f>
        <v/>
      </c>
      <c r="F749" s="45">
        <f>'Calc - Win Probability'!N749</f>
        <v>0</v>
      </c>
      <c r="G749" s="23" t="str">
        <f>Games!H749</f>
        <v/>
      </c>
      <c r="H749" s="46" t="str">
        <f>IF(ISBLANK(Games!B749), "", IF('Prediction Log'!$D749&lt;0, 'Prediction Log'!$B749, 'Prediction Log'!$C749))</f>
        <v/>
      </c>
      <c r="I749" s="47" t="str">
        <f>IF(ISBLANK(Games!$B749), "",Games!F749)</f>
        <v/>
      </c>
      <c r="J749" s="47" t="str">
        <f>IF('Prediction Log'!$F749&gt;0.5, 'Prediction Log'!$B749, IF('Prediction Log'!$F749&lt;0.5, 'Prediction Log'!$C749, "PICK"))</f>
        <v/>
      </c>
      <c r="K749" s="48" t="str">
        <f>IF(ISBLANK(Games!B749), "",IF('Prediction Log'!$J749='Prediction Log'!$B749, 'Prediction Log'!$F749, 1-'Prediction Log'!$F749))</f>
        <v/>
      </c>
      <c r="L749" s="49" t="str">
        <f>IF(ISBLANK(Games!$B749), "",Games!I749)</f>
        <v/>
      </c>
      <c r="M749" s="60" t="str">
        <f>IF(ISBLANK(Table3[[#This Row],[Home Final]]), "",IF(Table3[[#This Row],[Home Final]]&gt;Table3[[#This Row],[Away Final]],Table3[[#This Row],[Home]],Table3[[#This Row],[Away]]))</f>
        <v/>
      </c>
      <c r="N749" s="50"/>
      <c r="O749" s="50"/>
      <c r="P749" s="21" t="str">
        <f>IF(ISBLANK('Prediction Log'!$N749), "",'Prediction Log'!$O749-'Prediction Log'!$N749)</f>
        <v/>
      </c>
      <c r="Q749" s="51" t="str">
        <f>IF(ISBLANK('Prediction Log'!$N749), "",IF('Prediction Log'!$M749&lt;&gt;'Prediction Log'!$H749, "Y", IF(AND('Prediction Log'!$M749='Prediction Log'!$H749, ABS((-1*'Prediction Log'!$P749))&gt;ABS('Prediction Log'!$D749)), "Y", IF('Prediction Log'!$D749='Prediction Log'!$P749, "PUSH", "N"))))</f>
        <v/>
      </c>
      <c r="R749" s="52" t="str">
        <f>IF(ISBLANK('Prediction Log'!$N749), "",IF('Prediction Log'!$P749&lt;'Prediction Log'!$D749, "Y", IF('Prediction Log'!$P749='Prediction Log'!$D749, "PUSH", "N")))</f>
        <v/>
      </c>
      <c r="S749" s="52" t="str">
        <f>IF(ISBLANK('Prediction Log'!$N749), "",IF('Prediction Log'!$P749&lt;'Prediction Log'!$E749, "Y", IF('Prediction Log'!$P749='Prediction Log'!$E749, "PUSH", "N")))</f>
        <v/>
      </c>
      <c r="T749" s="53" t="str">
        <f>IF(ISBLANK('Prediction Log'!$N749),"",IF('Prediction Log'!$M749='Prediction Log'!$H749, "Y", "N"))</f>
        <v/>
      </c>
      <c r="U749" s="53" t="str">
        <f>Table3[[#This Row],[Home Team Covered Market]]</f>
        <v/>
      </c>
      <c r="V749" s="53" t="str">
        <f>IF(ISBLANK('Prediction Log'!$N749), "",IF(AND('Prediction Log'!$T749="Y", 'Prediction Log'!$U749="Y"), "Y", "N"))</f>
        <v/>
      </c>
      <c r="W749" s="54" t="str">
        <f>IF(ISBLANK('Prediction Log'!$N749),"",IF('Prediction Log'!$M749='Prediction Log'!$I749, "Y", "N"))</f>
        <v/>
      </c>
      <c r="X749" s="54" t="str">
        <f>IF(ISBLANK('Prediction Log'!$N749), "", IF(Table3[[#This Row],[Home Team Covered Market]]=Games!H749, "Y", "N"))</f>
        <v/>
      </c>
      <c r="Y749" s="55" t="str">
        <f>IF(ISBLANK('Prediction Log'!$N749), "",IF('Prediction Log'!$J749='Prediction Log'!$M749, "Y", "N"))</f>
        <v/>
      </c>
      <c r="Z749" s="54" t="str">
        <f>IF(ISBLANK('Prediction Log'!$N749), "",IF('Prediction Log'!$I749&lt;&gt;'Prediction Log'!$M749, "N",IF(AND('Prediction Log'!$E749&gt;0, 'Prediction Log'!$P749&gt;'Prediction Log'!$E749, 'Prediction Log'!$I749='Prediction Log'!$C749), "Y", IF(AND('Prediction Log'!$E749&lt;0, 'Prediction Log'!$P749&lt;'Prediction Log'!$E749,'Prediction Log'!$I749='Prediction Log'!$B749 ), "Y", IF('Prediction Log'!$P749='Prediction Log'!$E749, "PUSH", "N")))))</f>
        <v/>
      </c>
      <c r="AA749" s="54" t="str">
        <f>IF(ISBLANK('Prediction Log'!$N749), "",IF(AND('Prediction Log'!$W749="Y", 'Prediction Log'!$X749="Y"), "Y", "N"))</f>
        <v/>
      </c>
      <c r="AB749" s="53" t="str">
        <f>IF(ISBLANK('Prediction Log'!$N749), "",IF('Prediction Log'!$D749&gt;0, 'Prediction Log'!$P749-'Prediction Log'!$D749, IF('Prediction Log'!$D749&lt;0, -'Prediction Log'!$P749+'Prediction Log'!$D749, "NA")))</f>
        <v/>
      </c>
      <c r="AC749" s="53" t="str">
        <f>IF(ISBLANK('Prediction Log'!$N749), "",ABS('Prediction Log'!$AB749))</f>
        <v/>
      </c>
      <c r="AD749" s="54" t="str">
        <f>IF(ISBLANK('Prediction Log'!$N749), "",IF('Prediction Log'!$E749&gt;0, 'Prediction Log'!$P749-'Prediction Log'!$E749, IF('Prediction Log'!$E749&lt;0, -'Prediction Log'!$P749+'Prediction Log'!$E749, "NA")))</f>
        <v/>
      </c>
      <c r="AE749" s="54" t="str">
        <f>IF(ISBLANK('Prediction Log'!$N749), "",ABS('Prediction Log'!$AD749))</f>
        <v/>
      </c>
    </row>
    <row r="750" spans="1:31" x14ac:dyDescent="0.45">
      <c r="A750" s="43" t="str">
        <f>IF(ISBLANK(Games!$B750), "",Games!A750)</f>
        <v/>
      </c>
      <c r="B750" s="43" t="str">
        <f>IF(ISBLANK(Games!$B750), "",Games!B750)</f>
        <v/>
      </c>
      <c r="C750" s="43" t="str">
        <f>IF(ISBLANK(Games!$B750), "",Games!C750)</f>
        <v/>
      </c>
      <c r="D750" s="44" t="str">
        <f>IF(ISBLANK(Games!$B750), "",Games!D750)</f>
        <v/>
      </c>
      <c r="E750" s="44" t="str">
        <f>IF(ISBLANK(Games!$B750), "",Games!E750)</f>
        <v/>
      </c>
      <c r="F750" s="45">
        <f>'Calc - Win Probability'!N750</f>
        <v>0</v>
      </c>
      <c r="G750" s="23" t="str">
        <f>Games!H750</f>
        <v/>
      </c>
      <c r="H750" s="46" t="str">
        <f>IF(ISBLANK(Games!B750), "", IF('Prediction Log'!$D750&lt;0, 'Prediction Log'!$B750, 'Prediction Log'!$C750))</f>
        <v/>
      </c>
      <c r="I750" s="47" t="str">
        <f>IF(ISBLANK(Games!$B750), "",Games!F750)</f>
        <v/>
      </c>
      <c r="J750" s="47" t="str">
        <f>IF('Prediction Log'!$F750&gt;0.5, 'Prediction Log'!$B750, IF('Prediction Log'!$F750&lt;0.5, 'Prediction Log'!$C750, "PICK"))</f>
        <v/>
      </c>
      <c r="K750" s="48" t="str">
        <f>IF(ISBLANK(Games!B750), "",IF('Prediction Log'!$J750='Prediction Log'!$B750, 'Prediction Log'!$F750, 1-'Prediction Log'!$F750))</f>
        <v/>
      </c>
      <c r="L750" s="49" t="str">
        <f>IF(ISBLANK(Games!$B750), "",Games!I750)</f>
        <v/>
      </c>
      <c r="M750" s="60" t="str">
        <f>IF(ISBLANK(Table3[[#This Row],[Home Final]]), "",IF(Table3[[#This Row],[Home Final]]&gt;Table3[[#This Row],[Away Final]],Table3[[#This Row],[Home]],Table3[[#This Row],[Away]]))</f>
        <v/>
      </c>
      <c r="N750" s="50"/>
      <c r="O750" s="50"/>
      <c r="P750" s="21" t="str">
        <f>IF(ISBLANK('Prediction Log'!$N750), "",'Prediction Log'!$O750-'Prediction Log'!$N750)</f>
        <v/>
      </c>
      <c r="Q750" s="51" t="str">
        <f>IF(ISBLANK('Prediction Log'!$N750), "",IF('Prediction Log'!$M750&lt;&gt;'Prediction Log'!$H750, "Y", IF(AND('Prediction Log'!$M750='Prediction Log'!$H750, ABS((-1*'Prediction Log'!$P750))&gt;ABS('Prediction Log'!$D750)), "Y", IF('Prediction Log'!$D750='Prediction Log'!$P750, "PUSH", "N"))))</f>
        <v/>
      </c>
      <c r="R750" s="52" t="str">
        <f>IF(ISBLANK('Prediction Log'!$N750), "",IF('Prediction Log'!$P750&lt;'Prediction Log'!$D750, "Y", IF('Prediction Log'!$P750='Prediction Log'!$D750, "PUSH", "N")))</f>
        <v/>
      </c>
      <c r="S750" s="52" t="str">
        <f>IF(ISBLANK('Prediction Log'!$N750), "",IF('Prediction Log'!$P750&lt;'Prediction Log'!$E750, "Y", IF('Prediction Log'!$P750='Prediction Log'!$E750, "PUSH", "N")))</f>
        <v/>
      </c>
      <c r="T750" s="53" t="str">
        <f>IF(ISBLANK('Prediction Log'!$N750),"",IF('Prediction Log'!$M750='Prediction Log'!$H750, "Y", "N"))</f>
        <v/>
      </c>
      <c r="U750" s="53" t="str">
        <f>Table3[[#This Row],[Home Team Covered Market]]</f>
        <v/>
      </c>
      <c r="V750" s="53" t="str">
        <f>IF(ISBLANK('Prediction Log'!$N750), "",IF(AND('Prediction Log'!$T750="Y", 'Prediction Log'!$U750="Y"), "Y", "N"))</f>
        <v/>
      </c>
      <c r="W750" s="54" t="str">
        <f>IF(ISBLANK('Prediction Log'!$N750),"",IF('Prediction Log'!$M750='Prediction Log'!$I750, "Y", "N"))</f>
        <v/>
      </c>
      <c r="X750" s="54" t="str">
        <f>IF(ISBLANK('Prediction Log'!$N750), "", IF(Table3[[#This Row],[Home Team Covered Market]]=Games!H750, "Y", "N"))</f>
        <v/>
      </c>
      <c r="Y750" s="55" t="str">
        <f>IF(ISBLANK('Prediction Log'!$N750), "",IF('Prediction Log'!$J750='Prediction Log'!$M750, "Y", "N"))</f>
        <v/>
      </c>
      <c r="Z750" s="54" t="str">
        <f>IF(ISBLANK('Prediction Log'!$N750), "",IF('Prediction Log'!$I750&lt;&gt;'Prediction Log'!$M750, "N",IF(AND('Prediction Log'!$E750&gt;0, 'Prediction Log'!$P750&gt;'Prediction Log'!$E750, 'Prediction Log'!$I750='Prediction Log'!$C750), "Y", IF(AND('Prediction Log'!$E750&lt;0, 'Prediction Log'!$P750&lt;'Prediction Log'!$E750,'Prediction Log'!$I750='Prediction Log'!$B750 ), "Y", IF('Prediction Log'!$P750='Prediction Log'!$E750, "PUSH", "N")))))</f>
        <v/>
      </c>
      <c r="AA750" s="54" t="str">
        <f>IF(ISBLANK('Prediction Log'!$N750), "",IF(AND('Prediction Log'!$W750="Y", 'Prediction Log'!$X750="Y"), "Y", "N"))</f>
        <v/>
      </c>
      <c r="AB750" s="53" t="str">
        <f>IF(ISBLANK('Prediction Log'!$N750), "",IF('Prediction Log'!$D750&gt;0, 'Prediction Log'!$P750-'Prediction Log'!$D750, IF('Prediction Log'!$D750&lt;0, -'Prediction Log'!$P750+'Prediction Log'!$D750, "NA")))</f>
        <v/>
      </c>
      <c r="AC750" s="53" t="str">
        <f>IF(ISBLANK('Prediction Log'!$N750), "",ABS('Prediction Log'!$AB750))</f>
        <v/>
      </c>
      <c r="AD750" s="54" t="str">
        <f>IF(ISBLANK('Prediction Log'!$N750), "",IF('Prediction Log'!$E750&gt;0, 'Prediction Log'!$P750-'Prediction Log'!$E750, IF('Prediction Log'!$E750&lt;0, -'Prediction Log'!$P750+'Prediction Log'!$E750, "NA")))</f>
        <v/>
      </c>
      <c r="AE750" s="54" t="str">
        <f>IF(ISBLANK('Prediction Log'!$N750), "",ABS('Prediction Log'!$AD750))</f>
        <v/>
      </c>
    </row>
    <row r="751" spans="1:31" x14ac:dyDescent="0.45">
      <c r="A751" s="56" t="str">
        <f>IF(ISBLANK(Games!$B751), "",Games!A751)</f>
        <v/>
      </c>
      <c r="B751" s="56" t="str">
        <f>IF(ISBLANK(Games!$B751), "",Games!B751)</f>
        <v/>
      </c>
      <c r="C751" s="56" t="str">
        <f>IF(ISBLANK(Games!$B751), "",Games!C751)</f>
        <v/>
      </c>
      <c r="D751" s="57" t="str">
        <f>IF(ISBLANK(Games!$B751), "",Games!D751)</f>
        <v/>
      </c>
      <c r="E751" s="57" t="str">
        <f>IF(ISBLANK(Games!$B751), "",Games!E751)</f>
        <v/>
      </c>
      <c r="F751" s="45">
        <f>'Calc - Win Probability'!N751</f>
        <v>0</v>
      </c>
      <c r="G751" s="23" t="str">
        <f>Games!H751</f>
        <v/>
      </c>
      <c r="H751" s="46" t="str">
        <f>IF(ISBLANK(Games!B751), "", IF('Prediction Log'!$D751&lt;0, 'Prediction Log'!$B751, 'Prediction Log'!$C751))</f>
        <v/>
      </c>
      <c r="I751" s="47" t="str">
        <f>IF(ISBLANK(Games!$B751), "",Games!F751)</f>
        <v/>
      </c>
      <c r="J751" s="47" t="str">
        <f>IF('Prediction Log'!$F751&gt;0.5, 'Prediction Log'!$B751, IF('Prediction Log'!$F751&lt;0.5, 'Prediction Log'!$C751, "PICK"))</f>
        <v/>
      </c>
      <c r="K751" s="48" t="str">
        <f>IF(ISBLANK(Games!B751), "",IF('Prediction Log'!$J751='Prediction Log'!$B751, 'Prediction Log'!$F751, 1-'Prediction Log'!$F751))</f>
        <v/>
      </c>
      <c r="L751" s="49" t="str">
        <f>IF(ISBLANK(Games!$B751), "",Games!I751)</f>
        <v/>
      </c>
      <c r="M751" s="60" t="str">
        <f>IF(ISBLANK(Table3[[#This Row],[Home Final]]), "",IF(Table3[[#This Row],[Home Final]]&gt;Table3[[#This Row],[Away Final]],Table3[[#This Row],[Home]],Table3[[#This Row],[Away]]))</f>
        <v/>
      </c>
      <c r="N751" s="50"/>
      <c r="O751" s="50"/>
      <c r="P751" s="21" t="str">
        <f>IF(ISBLANK('Prediction Log'!$N751), "",'Prediction Log'!$O751-'Prediction Log'!$N751)</f>
        <v/>
      </c>
      <c r="Q751" s="51" t="str">
        <f>IF(ISBLANK('Prediction Log'!$N751), "",IF('Prediction Log'!$M751&lt;&gt;'Prediction Log'!$H751, "Y", IF(AND('Prediction Log'!$M751='Prediction Log'!$H751, ABS((-1*'Prediction Log'!$P751))&gt;ABS('Prediction Log'!$D751)), "Y", IF('Prediction Log'!$D751='Prediction Log'!$P751, "PUSH", "N"))))</f>
        <v/>
      </c>
      <c r="R751" s="52" t="str">
        <f>IF(ISBLANK('Prediction Log'!$N751), "",IF('Prediction Log'!$P751&lt;'Prediction Log'!$D751, "Y", IF('Prediction Log'!$P751='Prediction Log'!$D751, "PUSH", "N")))</f>
        <v/>
      </c>
      <c r="S751" s="52" t="str">
        <f>IF(ISBLANK('Prediction Log'!$N751), "",IF('Prediction Log'!$P751&lt;'Prediction Log'!$E751, "Y", IF('Prediction Log'!$P751='Prediction Log'!$E751, "PUSH", "N")))</f>
        <v/>
      </c>
      <c r="T751" s="53" t="str">
        <f>IF(ISBLANK('Prediction Log'!$N751),"",IF('Prediction Log'!$M751='Prediction Log'!$H751, "Y", "N"))</f>
        <v/>
      </c>
      <c r="U751" s="53" t="str">
        <f>Table3[[#This Row],[Home Team Covered Market]]</f>
        <v/>
      </c>
      <c r="V751" s="53" t="str">
        <f>IF(ISBLANK('Prediction Log'!$N751), "",IF(AND('Prediction Log'!$T751="Y", 'Prediction Log'!$U751="Y"), "Y", "N"))</f>
        <v/>
      </c>
      <c r="W751" s="54" t="str">
        <f>IF(ISBLANK('Prediction Log'!$N751),"",IF('Prediction Log'!$M751='Prediction Log'!$I751, "Y", "N"))</f>
        <v/>
      </c>
      <c r="X751" s="54" t="str">
        <f>IF(ISBLANK('Prediction Log'!$N751), "", IF(Table3[[#This Row],[Home Team Covered Market]]=Games!H751, "Y", "N"))</f>
        <v/>
      </c>
      <c r="Y751" s="55" t="str">
        <f>IF(ISBLANK('Prediction Log'!$N751), "",IF('Prediction Log'!$J751='Prediction Log'!$M751, "Y", "N"))</f>
        <v/>
      </c>
      <c r="Z751" s="54" t="str">
        <f>IF(ISBLANK('Prediction Log'!$N751), "",IF('Prediction Log'!$I751&lt;&gt;'Prediction Log'!$M751, "N",IF(AND('Prediction Log'!$E751&gt;0, 'Prediction Log'!$P751&gt;'Prediction Log'!$E751, 'Prediction Log'!$I751='Prediction Log'!$C751), "Y", IF(AND('Prediction Log'!$E751&lt;0, 'Prediction Log'!$P751&lt;'Prediction Log'!$E751,'Prediction Log'!$I751='Prediction Log'!$B751 ), "Y", IF('Prediction Log'!$P751='Prediction Log'!$E751, "PUSH", "N")))))</f>
        <v/>
      </c>
      <c r="AA751" s="54" t="str">
        <f>IF(ISBLANK('Prediction Log'!$N751), "",IF(AND('Prediction Log'!$W751="Y", 'Prediction Log'!$X751="Y"), "Y", "N"))</f>
        <v/>
      </c>
      <c r="AB751" s="53" t="str">
        <f>IF(ISBLANK('Prediction Log'!$N751), "",IF('Prediction Log'!$D751&gt;0, 'Prediction Log'!$P751-'Prediction Log'!$D751, IF('Prediction Log'!$D751&lt;0, -'Prediction Log'!$P751+'Prediction Log'!$D751, "NA")))</f>
        <v/>
      </c>
      <c r="AC751" s="53" t="str">
        <f>IF(ISBLANK('Prediction Log'!$N751), "",ABS('Prediction Log'!$AB751))</f>
        <v/>
      </c>
      <c r="AD751" s="54" t="str">
        <f>IF(ISBLANK('Prediction Log'!$N751), "",IF('Prediction Log'!$E751&gt;0, 'Prediction Log'!$P751-'Prediction Log'!$E751, IF('Prediction Log'!$E751&lt;0, -'Prediction Log'!$P751+'Prediction Log'!$E751, "NA")))</f>
        <v/>
      </c>
      <c r="AE751" s="54" t="str">
        <f>IF(ISBLANK('Prediction Log'!$N751), "",ABS('Prediction Log'!$AD751))</f>
        <v/>
      </c>
    </row>
    <row r="752" spans="1:31" x14ac:dyDescent="0.45">
      <c r="A752" s="43" t="str">
        <f>IF(ISBLANK(Games!$B752), "",Games!A752)</f>
        <v/>
      </c>
      <c r="B752" s="43" t="str">
        <f>IF(ISBLANK(Games!$B752), "",Games!B752)</f>
        <v/>
      </c>
      <c r="C752" s="43" t="str">
        <f>IF(ISBLANK(Games!$B752), "",Games!C752)</f>
        <v/>
      </c>
      <c r="D752" s="44" t="str">
        <f>IF(ISBLANK(Games!$B752), "",Games!D752)</f>
        <v/>
      </c>
      <c r="E752" s="44" t="str">
        <f>IF(ISBLANK(Games!$B752), "",Games!E752)</f>
        <v/>
      </c>
      <c r="F752" s="45">
        <f>'Calc - Win Probability'!N752</f>
        <v>0</v>
      </c>
      <c r="G752" s="23" t="str">
        <f>Games!H752</f>
        <v/>
      </c>
      <c r="H752" s="46" t="str">
        <f>IF(ISBLANK(Games!B752), "", IF('Prediction Log'!$D752&lt;0, 'Prediction Log'!$B752, 'Prediction Log'!$C752))</f>
        <v/>
      </c>
      <c r="I752" s="47" t="str">
        <f>IF(ISBLANK(Games!$B752), "",Games!F752)</f>
        <v/>
      </c>
      <c r="J752" s="47" t="str">
        <f>IF('Prediction Log'!$F752&gt;0.5, 'Prediction Log'!$B752, IF('Prediction Log'!$F752&lt;0.5, 'Prediction Log'!$C752, "PICK"))</f>
        <v/>
      </c>
      <c r="K752" s="48" t="str">
        <f>IF(ISBLANK(Games!B752), "",IF('Prediction Log'!$J752='Prediction Log'!$B752, 'Prediction Log'!$F752, 1-'Prediction Log'!$F752))</f>
        <v/>
      </c>
      <c r="L752" s="49" t="str">
        <f>IF(ISBLANK(Games!$B752), "",Games!I752)</f>
        <v/>
      </c>
      <c r="M752" s="60" t="str">
        <f>IF(ISBLANK(Table3[[#This Row],[Home Final]]), "",IF(Table3[[#This Row],[Home Final]]&gt;Table3[[#This Row],[Away Final]],Table3[[#This Row],[Home]],Table3[[#This Row],[Away]]))</f>
        <v/>
      </c>
      <c r="N752" s="50"/>
      <c r="O752" s="50"/>
      <c r="P752" s="21" t="str">
        <f>IF(ISBLANK('Prediction Log'!$N752), "",'Prediction Log'!$O752-'Prediction Log'!$N752)</f>
        <v/>
      </c>
      <c r="Q752" s="51" t="str">
        <f>IF(ISBLANK('Prediction Log'!$N752), "",IF('Prediction Log'!$M752&lt;&gt;'Prediction Log'!$H752, "Y", IF(AND('Prediction Log'!$M752='Prediction Log'!$H752, ABS((-1*'Prediction Log'!$P752))&gt;ABS('Prediction Log'!$D752)), "Y", IF('Prediction Log'!$D752='Prediction Log'!$P752, "PUSH", "N"))))</f>
        <v/>
      </c>
      <c r="R752" s="52" t="str">
        <f>IF(ISBLANK('Prediction Log'!$N752), "",IF('Prediction Log'!$P752&lt;'Prediction Log'!$D752, "Y", IF('Prediction Log'!$P752='Prediction Log'!$D752, "PUSH", "N")))</f>
        <v/>
      </c>
      <c r="S752" s="52" t="str">
        <f>IF(ISBLANK('Prediction Log'!$N752), "",IF('Prediction Log'!$P752&lt;'Prediction Log'!$E752, "Y", IF('Prediction Log'!$P752='Prediction Log'!$E752, "PUSH", "N")))</f>
        <v/>
      </c>
      <c r="T752" s="53" t="str">
        <f>IF(ISBLANK('Prediction Log'!$N752),"",IF('Prediction Log'!$M752='Prediction Log'!$H752, "Y", "N"))</f>
        <v/>
      </c>
      <c r="U752" s="53" t="str">
        <f>Table3[[#This Row],[Home Team Covered Market]]</f>
        <v/>
      </c>
      <c r="V752" s="53" t="str">
        <f>IF(ISBLANK('Prediction Log'!$N752), "",IF(AND('Prediction Log'!$T752="Y", 'Prediction Log'!$U752="Y"), "Y", "N"))</f>
        <v/>
      </c>
      <c r="W752" s="54" t="str">
        <f>IF(ISBLANK('Prediction Log'!$N752),"",IF('Prediction Log'!$M752='Prediction Log'!$I752, "Y", "N"))</f>
        <v/>
      </c>
      <c r="X752" s="54" t="str">
        <f>IF(ISBLANK('Prediction Log'!$N752), "", IF(Table3[[#This Row],[Home Team Covered Market]]=Games!H752, "Y", "N"))</f>
        <v/>
      </c>
      <c r="Y752" s="55" t="str">
        <f>IF(ISBLANK('Prediction Log'!$N752), "",IF('Prediction Log'!$J752='Prediction Log'!$M752, "Y", "N"))</f>
        <v/>
      </c>
      <c r="Z752" s="54" t="str">
        <f>IF(ISBLANK('Prediction Log'!$N752), "",IF('Prediction Log'!$I752&lt;&gt;'Prediction Log'!$M752, "N",IF(AND('Prediction Log'!$E752&gt;0, 'Prediction Log'!$P752&gt;'Prediction Log'!$E752, 'Prediction Log'!$I752='Prediction Log'!$C752), "Y", IF(AND('Prediction Log'!$E752&lt;0, 'Prediction Log'!$P752&lt;'Prediction Log'!$E752,'Prediction Log'!$I752='Prediction Log'!$B752 ), "Y", IF('Prediction Log'!$P752='Prediction Log'!$E752, "PUSH", "N")))))</f>
        <v/>
      </c>
      <c r="AA752" s="54" t="str">
        <f>IF(ISBLANK('Prediction Log'!$N752), "",IF(AND('Prediction Log'!$W752="Y", 'Prediction Log'!$X752="Y"), "Y", "N"))</f>
        <v/>
      </c>
      <c r="AB752" s="53" t="str">
        <f>IF(ISBLANK('Prediction Log'!$N752), "",IF('Prediction Log'!$D752&gt;0, 'Prediction Log'!$P752-'Prediction Log'!$D752, IF('Prediction Log'!$D752&lt;0, -'Prediction Log'!$P752+'Prediction Log'!$D752, "NA")))</f>
        <v/>
      </c>
      <c r="AC752" s="53" t="str">
        <f>IF(ISBLANK('Prediction Log'!$N752), "",ABS('Prediction Log'!$AB752))</f>
        <v/>
      </c>
      <c r="AD752" s="54" t="str">
        <f>IF(ISBLANK('Prediction Log'!$N752), "",IF('Prediction Log'!$E752&gt;0, 'Prediction Log'!$P752-'Prediction Log'!$E752, IF('Prediction Log'!$E752&lt;0, -'Prediction Log'!$P752+'Prediction Log'!$E752, "NA")))</f>
        <v/>
      </c>
      <c r="AE752" s="54" t="str">
        <f>IF(ISBLANK('Prediction Log'!$N752), "",ABS('Prediction Log'!$AD752))</f>
        <v/>
      </c>
    </row>
    <row r="753" spans="1:31" x14ac:dyDescent="0.45">
      <c r="A753" s="56" t="str">
        <f>IF(ISBLANK(Games!$B753), "",Games!A753)</f>
        <v/>
      </c>
      <c r="B753" s="56" t="str">
        <f>IF(ISBLANK(Games!$B753), "",Games!B753)</f>
        <v/>
      </c>
      <c r="C753" s="56" t="str">
        <f>IF(ISBLANK(Games!$B753), "",Games!C753)</f>
        <v/>
      </c>
      <c r="D753" s="57" t="str">
        <f>IF(ISBLANK(Games!$B753), "",Games!D753)</f>
        <v/>
      </c>
      <c r="E753" s="57" t="str">
        <f>IF(ISBLANK(Games!$B753), "",Games!E753)</f>
        <v/>
      </c>
      <c r="F753" s="45">
        <f>'Calc - Win Probability'!N753</f>
        <v>0</v>
      </c>
      <c r="G753" s="23" t="str">
        <f>Games!H753</f>
        <v/>
      </c>
      <c r="H753" s="46" t="str">
        <f>IF(ISBLANK(Games!B753), "", IF('Prediction Log'!$D753&lt;0, 'Prediction Log'!$B753, 'Prediction Log'!$C753))</f>
        <v/>
      </c>
      <c r="I753" s="47" t="str">
        <f>IF(ISBLANK(Games!$B753), "",Games!F753)</f>
        <v/>
      </c>
      <c r="J753" s="47" t="str">
        <f>IF('Prediction Log'!$F753&gt;0.5, 'Prediction Log'!$B753, IF('Prediction Log'!$F753&lt;0.5, 'Prediction Log'!$C753, "PICK"))</f>
        <v/>
      </c>
      <c r="K753" s="48" t="str">
        <f>IF(ISBLANK(Games!B753), "",IF('Prediction Log'!$J753='Prediction Log'!$B753, 'Prediction Log'!$F753, 1-'Prediction Log'!$F753))</f>
        <v/>
      </c>
      <c r="L753" s="49" t="str">
        <f>IF(ISBLANK(Games!$B753), "",Games!I753)</f>
        <v/>
      </c>
      <c r="M753" s="60" t="str">
        <f>IF(ISBLANK(Table3[[#This Row],[Home Final]]), "",IF(Table3[[#This Row],[Home Final]]&gt;Table3[[#This Row],[Away Final]],Table3[[#This Row],[Home]],Table3[[#This Row],[Away]]))</f>
        <v/>
      </c>
      <c r="N753" s="50"/>
      <c r="O753" s="50"/>
      <c r="P753" s="21" t="str">
        <f>IF(ISBLANK('Prediction Log'!$N753), "",'Prediction Log'!$O753-'Prediction Log'!$N753)</f>
        <v/>
      </c>
      <c r="Q753" s="51" t="str">
        <f>IF(ISBLANK('Prediction Log'!$N753), "",IF('Prediction Log'!$M753&lt;&gt;'Prediction Log'!$H753, "Y", IF(AND('Prediction Log'!$M753='Prediction Log'!$H753, ABS((-1*'Prediction Log'!$P753))&gt;ABS('Prediction Log'!$D753)), "Y", IF('Prediction Log'!$D753='Prediction Log'!$P753, "PUSH", "N"))))</f>
        <v/>
      </c>
      <c r="R753" s="52" t="str">
        <f>IF(ISBLANK('Prediction Log'!$N753), "",IF('Prediction Log'!$P753&lt;'Prediction Log'!$D753, "Y", IF('Prediction Log'!$P753='Prediction Log'!$D753, "PUSH", "N")))</f>
        <v/>
      </c>
      <c r="S753" s="52" t="str">
        <f>IF(ISBLANK('Prediction Log'!$N753), "",IF('Prediction Log'!$P753&lt;'Prediction Log'!$E753, "Y", IF('Prediction Log'!$P753='Prediction Log'!$E753, "PUSH", "N")))</f>
        <v/>
      </c>
      <c r="T753" s="53" t="str">
        <f>IF(ISBLANK('Prediction Log'!$N753),"",IF('Prediction Log'!$M753='Prediction Log'!$H753, "Y", "N"))</f>
        <v/>
      </c>
      <c r="U753" s="53" t="str">
        <f>Table3[[#This Row],[Home Team Covered Market]]</f>
        <v/>
      </c>
      <c r="V753" s="53" t="str">
        <f>IF(ISBLANK('Prediction Log'!$N753), "",IF(AND('Prediction Log'!$T753="Y", 'Prediction Log'!$U753="Y"), "Y", "N"))</f>
        <v/>
      </c>
      <c r="W753" s="54" t="str">
        <f>IF(ISBLANK('Prediction Log'!$N753),"",IF('Prediction Log'!$M753='Prediction Log'!$I753, "Y", "N"))</f>
        <v/>
      </c>
      <c r="X753" s="54" t="str">
        <f>IF(ISBLANK('Prediction Log'!$N753), "", IF(Table3[[#This Row],[Home Team Covered Market]]=Games!H753, "Y", "N"))</f>
        <v/>
      </c>
      <c r="Y753" s="55" t="str">
        <f>IF(ISBLANK('Prediction Log'!$N753), "",IF('Prediction Log'!$J753='Prediction Log'!$M753, "Y", "N"))</f>
        <v/>
      </c>
      <c r="Z753" s="54" t="str">
        <f>IF(ISBLANK('Prediction Log'!$N753), "",IF('Prediction Log'!$I753&lt;&gt;'Prediction Log'!$M753, "N",IF(AND('Prediction Log'!$E753&gt;0, 'Prediction Log'!$P753&gt;'Prediction Log'!$E753, 'Prediction Log'!$I753='Prediction Log'!$C753), "Y", IF(AND('Prediction Log'!$E753&lt;0, 'Prediction Log'!$P753&lt;'Prediction Log'!$E753,'Prediction Log'!$I753='Prediction Log'!$B753 ), "Y", IF('Prediction Log'!$P753='Prediction Log'!$E753, "PUSH", "N")))))</f>
        <v/>
      </c>
      <c r="AA753" s="54" t="str">
        <f>IF(ISBLANK('Prediction Log'!$N753), "",IF(AND('Prediction Log'!$W753="Y", 'Prediction Log'!$X753="Y"), "Y", "N"))</f>
        <v/>
      </c>
      <c r="AB753" s="53" t="str">
        <f>IF(ISBLANK('Prediction Log'!$N753), "",IF('Prediction Log'!$D753&gt;0, 'Prediction Log'!$P753-'Prediction Log'!$D753, IF('Prediction Log'!$D753&lt;0, -'Prediction Log'!$P753+'Prediction Log'!$D753, "NA")))</f>
        <v/>
      </c>
      <c r="AC753" s="53" t="str">
        <f>IF(ISBLANK('Prediction Log'!$N753), "",ABS('Prediction Log'!$AB753))</f>
        <v/>
      </c>
      <c r="AD753" s="54" t="str">
        <f>IF(ISBLANK('Prediction Log'!$N753), "",IF('Prediction Log'!$E753&gt;0, 'Prediction Log'!$P753-'Prediction Log'!$E753, IF('Prediction Log'!$E753&lt;0, -'Prediction Log'!$P753+'Prediction Log'!$E753, "NA")))</f>
        <v/>
      </c>
      <c r="AE753" s="54" t="str">
        <f>IF(ISBLANK('Prediction Log'!$N753), "",ABS('Prediction Log'!$AD753))</f>
        <v/>
      </c>
    </row>
    <row r="754" spans="1:31" x14ac:dyDescent="0.45">
      <c r="A754" s="43" t="str">
        <f>IF(ISBLANK(Games!$B754), "",Games!A754)</f>
        <v/>
      </c>
      <c r="B754" s="43" t="str">
        <f>IF(ISBLANK(Games!$B754), "",Games!B754)</f>
        <v/>
      </c>
      <c r="C754" s="43" t="str">
        <f>IF(ISBLANK(Games!$B754), "",Games!C754)</f>
        <v/>
      </c>
      <c r="D754" s="44" t="str">
        <f>IF(ISBLANK(Games!$B754), "",Games!D754)</f>
        <v/>
      </c>
      <c r="E754" s="44" t="str">
        <f>IF(ISBLANK(Games!$B754), "",Games!E754)</f>
        <v/>
      </c>
      <c r="F754" s="45">
        <f>'Calc - Win Probability'!N754</f>
        <v>0</v>
      </c>
      <c r="G754" s="23" t="str">
        <f>Games!H754</f>
        <v/>
      </c>
      <c r="H754" s="46" t="str">
        <f>IF(ISBLANK(Games!B754), "", IF('Prediction Log'!$D754&lt;0, 'Prediction Log'!$B754, 'Prediction Log'!$C754))</f>
        <v/>
      </c>
      <c r="I754" s="47" t="str">
        <f>IF(ISBLANK(Games!$B754), "",Games!F754)</f>
        <v/>
      </c>
      <c r="J754" s="47" t="str">
        <f>IF('Prediction Log'!$F754&gt;0.5, 'Prediction Log'!$B754, IF('Prediction Log'!$F754&lt;0.5, 'Prediction Log'!$C754, "PICK"))</f>
        <v/>
      </c>
      <c r="K754" s="48" t="str">
        <f>IF(ISBLANK(Games!B754), "",IF('Prediction Log'!$J754='Prediction Log'!$B754, 'Prediction Log'!$F754, 1-'Prediction Log'!$F754))</f>
        <v/>
      </c>
      <c r="L754" s="49" t="str">
        <f>IF(ISBLANK(Games!$B754), "",Games!I754)</f>
        <v/>
      </c>
      <c r="M754" s="60" t="str">
        <f>IF(ISBLANK(Table3[[#This Row],[Home Final]]), "",IF(Table3[[#This Row],[Home Final]]&gt;Table3[[#This Row],[Away Final]],Table3[[#This Row],[Home]],Table3[[#This Row],[Away]]))</f>
        <v/>
      </c>
      <c r="N754" s="50"/>
      <c r="O754" s="50"/>
      <c r="P754" s="21" t="str">
        <f>IF(ISBLANK('Prediction Log'!$N754), "",'Prediction Log'!$O754-'Prediction Log'!$N754)</f>
        <v/>
      </c>
      <c r="Q754" s="51" t="str">
        <f>IF(ISBLANK('Prediction Log'!$N754), "",IF('Prediction Log'!$M754&lt;&gt;'Prediction Log'!$H754, "Y", IF(AND('Prediction Log'!$M754='Prediction Log'!$H754, ABS((-1*'Prediction Log'!$P754))&gt;ABS('Prediction Log'!$D754)), "Y", IF('Prediction Log'!$D754='Prediction Log'!$P754, "PUSH", "N"))))</f>
        <v/>
      </c>
      <c r="R754" s="52" t="str">
        <f>IF(ISBLANK('Prediction Log'!$N754), "",IF('Prediction Log'!$P754&lt;'Prediction Log'!$D754, "Y", IF('Prediction Log'!$P754='Prediction Log'!$D754, "PUSH", "N")))</f>
        <v/>
      </c>
      <c r="S754" s="52" t="str">
        <f>IF(ISBLANK('Prediction Log'!$N754), "",IF('Prediction Log'!$P754&lt;'Prediction Log'!$E754, "Y", IF('Prediction Log'!$P754='Prediction Log'!$E754, "PUSH", "N")))</f>
        <v/>
      </c>
      <c r="T754" s="53" t="str">
        <f>IF(ISBLANK('Prediction Log'!$N754),"",IF('Prediction Log'!$M754='Prediction Log'!$H754, "Y", "N"))</f>
        <v/>
      </c>
      <c r="U754" s="53" t="str">
        <f>Table3[[#This Row],[Home Team Covered Market]]</f>
        <v/>
      </c>
      <c r="V754" s="53" t="str">
        <f>IF(ISBLANK('Prediction Log'!$N754), "",IF(AND('Prediction Log'!$T754="Y", 'Prediction Log'!$U754="Y"), "Y", "N"))</f>
        <v/>
      </c>
      <c r="W754" s="54" t="str">
        <f>IF(ISBLANK('Prediction Log'!$N754),"",IF('Prediction Log'!$M754='Prediction Log'!$I754, "Y", "N"))</f>
        <v/>
      </c>
      <c r="X754" s="54" t="str">
        <f>IF(ISBLANK('Prediction Log'!$N754), "", IF(Table3[[#This Row],[Home Team Covered Market]]=Games!H754, "Y", "N"))</f>
        <v/>
      </c>
      <c r="Y754" s="55" t="str">
        <f>IF(ISBLANK('Prediction Log'!$N754), "",IF('Prediction Log'!$J754='Prediction Log'!$M754, "Y", "N"))</f>
        <v/>
      </c>
      <c r="Z754" s="54" t="str">
        <f>IF(ISBLANK('Prediction Log'!$N754), "",IF('Prediction Log'!$I754&lt;&gt;'Prediction Log'!$M754, "N",IF(AND('Prediction Log'!$E754&gt;0, 'Prediction Log'!$P754&gt;'Prediction Log'!$E754, 'Prediction Log'!$I754='Prediction Log'!$C754), "Y", IF(AND('Prediction Log'!$E754&lt;0, 'Prediction Log'!$P754&lt;'Prediction Log'!$E754,'Prediction Log'!$I754='Prediction Log'!$B754 ), "Y", IF('Prediction Log'!$P754='Prediction Log'!$E754, "PUSH", "N")))))</f>
        <v/>
      </c>
      <c r="AA754" s="54" t="str">
        <f>IF(ISBLANK('Prediction Log'!$N754), "",IF(AND('Prediction Log'!$W754="Y", 'Prediction Log'!$X754="Y"), "Y", "N"))</f>
        <v/>
      </c>
      <c r="AB754" s="53" t="str">
        <f>IF(ISBLANK('Prediction Log'!$N754), "",IF('Prediction Log'!$D754&gt;0, 'Prediction Log'!$P754-'Prediction Log'!$D754, IF('Prediction Log'!$D754&lt;0, -'Prediction Log'!$P754+'Prediction Log'!$D754, "NA")))</f>
        <v/>
      </c>
      <c r="AC754" s="53" t="str">
        <f>IF(ISBLANK('Prediction Log'!$N754), "",ABS('Prediction Log'!$AB754))</f>
        <v/>
      </c>
      <c r="AD754" s="54" t="str">
        <f>IF(ISBLANK('Prediction Log'!$N754), "",IF('Prediction Log'!$E754&gt;0, 'Prediction Log'!$P754-'Prediction Log'!$E754, IF('Prediction Log'!$E754&lt;0, -'Prediction Log'!$P754+'Prediction Log'!$E754, "NA")))</f>
        <v/>
      </c>
      <c r="AE754" s="54" t="str">
        <f>IF(ISBLANK('Prediction Log'!$N754), "",ABS('Prediction Log'!$AD754))</f>
        <v/>
      </c>
    </row>
    <row r="755" spans="1:31" x14ac:dyDescent="0.45">
      <c r="A755" s="56" t="str">
        <f>IF(ISBLANK(Games!$B755), "",Games!A755)</f>
        <v/>
      </c>
      <c r="B755" s="56" t="str">
        <f>IF(ISBLANK(Games!$B755), "",Games!B755)</f>
        <v/>
      </c>
      <c r="C755" s="56" t="str">
        <f>IF(ISBLANK(Games!$B755), "",Games!C755)</f>
        <v/>
      </c>
      <c r="D755" s="57" t="str">
        <f>IF(ISBLANK(Games!$B755), "",Games!D755)</f>
        <v/>
      </c>
      <c r="E755" s="57" t="str">
        <f>IF(ISBLANK(Games!$B755), "",Games!E755)</f>
        <v/>
      </c>
      <c r="F755" s="45">
        <f>'Calc - Win Probability'!N755</f>
        <v>0</v>
      </c>
      <c r="G755" s="23" t="str">
        <f>Games!H755</f>
        <v/>
      </c>
      <c r="H755" s="46" t="str">
        <f>IF(ISBLANK(Games!B755), "", IF('Prediction Log'!$D755&lt;0, 'Prediction Log'!$B755, 'Prediction Log'!$C755))</f>
        <v/>
      </c>
      <c r="I755" s="47" t="str">
        <f>IF(ISBLANK(Games!$B755), "",Games!F755)</f>
        <v/>
      </c>
      <c r="J755" s="47" t="str">
        <f>IF('Prediction Log'!$F755&gt;0.5, 'Prediction Log'!$B755, IF('Prediction Log'!$F755&lt;0.5, 'Prediction Log'!$C755, "PICK"))</f>
        <v/>
      </c>
      <c r="K755" s="48" t="str">
        <f>IF(ISBLANK(Games!B755), "",IF('Prediction Log'!$J755='Prediction Log'!$B755, 'Prediction Log'!$F755, 1-'Prediction Log'!$F755))</f>
        <v/>
      </c>
      <c r="L755" s="49" t="str">
        <f>IF(ISBLANK(Games!$B755), "",Games!I755)</f>
        <v/>
      </c>
      <c r="M755" s="60" t="str">
        <f>IF(ISBLANK(Table3[[#This Row],[Home Final]]), "",IF(Table3[[#This Row],[Home Final]]&gt;Table3[[#This Row],[Away Final]],Table3[[#This Row],[Home]],Table3[[#This Row],[Away]]))</f>
        <v/>
      </c>
      <c r="N755" s="50"/>
      <c r="O755" s="50"/>
      <c r="P755" s="21" t="str">
        <f>IF(ISBLANK('Prediction Log'!$N755), "",'Prediction Log'!$O755-'Prediction Log'!$N755)</f>
        <v/>
      </c>
      <c r="Q755" s="51" t="str">
        <f>IF(ISBLANK('Prediction Log'!$N755), "",IF('Prediction Log'!$M755&lt;&gt;'Prediction Log'!$H755, "Y", IF(AND('Prediction Log'!$M755='Prediction Log'!$H755, ABS((-1*'Prediction Log'!$P755))&gt;ABS('Prediction Log'!$D755)), "Y", IF('Prediction Log'!$D755='Prediction Log'!$P755, "PUSH", "N"))))</f>
        <v/>
      </c>
      <c r="R755" s="52" t="str">
        <f>IF(ISBLANK('Prediction Log'!$N755), "",IF('Prediction Log'!$P755&lt;'Prediction Log'!$D755, "Y", IF('Prediction Log'!$P755='Prediction Log'!$D755, "PUSH", "N")))</f>
        <v/>
      </c>
      <c r="S755" s="52" t="str">
        <f>IF(ISBLANK('Prediction Log'!$N755), "",IF('Prediction Log'!$P755&lt;'Prediction Log'!$E755, "Y", IF('Prediction Log'!$P755='Prediction Log'!$E755, "PUSH", "N")))</f>
        <v/>
      </c>
      <c r="T755" s="53" t="str">
        <f>IF(ISBLANK('Prediction Log'!$N755),"",IF('Prediction Log'!$M755='Prediction Log'!$H755, "Y", "N"))</f>
        <v/>
      </c>
      <c r="U755" s="53" t="str">
        <f>Table3[[#This Row],[Home Team Covered Market]]</f>
        <v/>
      </c>
      <c r="V755" s="53" t="str">
        <f>IF(ISBLANK('Prediction Log'!$N755), "",IF(AND('Prediction Log'!$T755="Y", 'Prediction Log'!$U755="Y"), "Y", "N"))</f>
        <v/>
      </c>
      <c r="W755" s="54" t="str">
        <f>IF(ISBLANK('Prediction Log'!$N755),"",IF('Prediction Log'!$M755='Prediction Log'!$I755, "Y", "N"))</f>
        <v/>
      </c>
      <c r="X755" s="54" t="str">
        <f>IF(ISBLANK('Prediction Log'!$N755), "", IF(Table3[[#This Row],[Home Team Covered Market]]=Games!H755, "Y", "N"))</f>
        <v/>
      </c>
      <c r="Y755" s="55" t="str">
        <f>IF(ISBLANK('Prediction Log'!$N755), "",IF('Prediction Log'!$J755='Prediction Log'!$M755, "Y", "N"))</f>
        <v/>
      </c>
      <c r="Z755" s="54" t="str">
        <f>IF(ISBLANK('Prediction Log'!$N755), "",IF('Prediction Log'!$I755&lt;&gt;'Prediction Log'!$M755, "N",IF(AND('Prediction Log'!$E755&gt;0, 'Prediction Log'!$P755&gt;'Prediction Log'!$E755, 'Prediction Log'!$I755='Prediction Log'!$C755), "Y", IF(AND('Prediction Log'!$E755&lt;0, 'Prediction Log'!$P755&lt;'Prediction Log'!$E755,'Prediction Log'!$I755='Prediction Log'!$B755 ), "Y", IF('Prediction Log'!$P755='Prediction Log'!$E755, "PUSH", "N")))))</f>
        <v/>
      </c>
      <c r="AA755" s="54" t="str">
        <f>IF(ISBLANK('Prediction Log'!$N755), "",IF(AND('Prediction Log'!$W755="Y", 'Prediction Log'!$X755="Y"), "Y", "N"))</f>
        <v/>
      </c>
      <c r="AB755" s="53" t="str">
        <f>IF(ISBLANK('Prediction Log'!$N755), "",IF('Prediction Log'!$D755&gt;0, 'Prediction Log'!$P755-'Prediction Log'!$D755, IF('Prediction Log'!$D755&lt;0, -'Prediction Log'!$P755+'Prediction Log'!$D755, "NA")))</f>
        <v/>
      </c>
      <c r="AC755" s="53" t="str">
        <f>IF(ISBLANK('Prediction Log'!$N755), "",ABS('Prediction Log'!$AB755))</f>
        <v/>
      </c>
      <c r="AD755" s="54" t="str">
        <f>IF(ISBLANK('Prediction Log'!$N755), "",IF('Prediction Log'!$E755&gt;0, 'Prediction Log'!$P755-'Prediction Log'!$E755, IF('Prediction Log'!$E755&lt;0, -'Prediction Log'!$P755+'Prediction Log'!$E755, "NA")))</f>
        <v/>
      </c>
      <c r="AE755" s="54" t="str">
        <f>IF(ISBLANK('Prediction Log'!$N755), "",ABS('Prediction Log'!$AD755))</f>
        <v/>
      </c>
    </row>
    <row r="756" spans="1:31" x14ac:dyDescent="0.45">
      <c r="A756" s="43" t="str">
        <f>IF(ISBLANK(Games!$B756), "",Games!A756)</f>
        <v/>
      </c>
      <c r="B756" s="43" t="str">
        <f>IF(ISBLANK(Games!$B756), "",Games!B756)</f>
        <v/>
      </c>
      <c r="C756" s="43" t="str">
        <f>IF(ISBLANK(Games!$B756), "",Games!C756)</f>
        <v/>
      </c>
      <c r="D756" s="44" t="str">
        <f>IF(ISBLANK(Games!$B756), "",Games!D756)</f>
        <v/>
      </c>
      <c r="E756" s="44" t="str">
        <f>IF(ISBLANK(Games!$B756), "",Games!E756)</f>
        <v/>
      </c>
      <c r="F756" s="45">
        <f>'Calc - Win Probability'!N756</f>
        <v>0</v>
      </c>
      <c r="G756" s="23" t="str">
        <f>Games!H756</f>
        <v/>
      </c>
      <c r="H756" s="46" t="str">
        <f>IF(ISBLANK(Games!B756), "", IF('Prediction Log'!$D756&lt;0, 'Prediction Log'!$B756, 'Prediction Log'!$C756))</f>
        <v/>
      </c>
      <c r="I756" s="47" t="str">
        <f>IF(ISBLANK(Games!$B756), "",Games!F756)</f>
        <v/>
      </c>
      <c r="J756" s="47" t="str">
        <f>IF('Prediction Log'!$F756&gt;0.5, 'Prediction Log'!$B756, IF('Prediction Log'!$F756&lt;0.5, 'Prediction Log'!$C756, "PICK"))</f>
        <v/>
      </c>
      <c r="K756" s="48" t="str">
        <f>IF(ISBLANK(Games!B756), "",IF('Prediction Log'!$J756='Prediction Log'!$B756, 'Prediction Log'!$F756, 1-'Prediction Log'!$F756))</f>
        <v/>
      </c>
      <c r="L756" s="49" t="str">
        <f>IF(ISBLANK(Games!$B756), "",Games!I756)</f>
        <v/>
      </c>
      <c r="M756" s="60" t="str">
        <f>IF(ISBLANK(Table3[[#This Row],[Home Final]]), "",IF(Table3[[#This Row],[Home Final]]&gt;Table3[[#This Row],[Away Final]],Table3[[#This Row],[Home]],Table3[[#This Row],[Away]]))</f>
        <v/>
      </c>
      <c r="N756" s="50"/>
      <c r="O756" s="50"/>
      <c r="P756" s="21" t="str">
        <f>IF(ISBLANK('Prediction Log'!$N756), "",'Prediction Log'!$O756-'Prediction Log'!$N756)</f>
        <v/>
      </c>
      <c r="Q756" s="51" t="str">
        <f>IF(ISBLANK('Prediction Log'!$N756), "",IF('Prediction Log'!$M756&lt;&gt;'Prediction Log'!$H756, "Y", IF(AND('Prediction Log'!$M756='Prediction Log'!$H756, ABS((-1*'Prediction Log'!$P756))&gt;ABS('Prediction Log'!$D756)), "Y", IF('Prediction Log'!$D756='Prediction Log'!$P756, "PUSH", "N"))))</f>
        <v/>
      </c>
      <c r="R756" s="52" t="str">
        <f>IF(ISBLANK('Prediction Log'!$N756), "",IF('Prediction Log'!$P756&lt;'Prediction Log'!$D756, "Y", IF('Prediction Log'!$P756='Prediction Log'!$D756, "PUSH", "N")))</f>
        <v/>
      </c>
      <c r="S756" s="52" t="str">
        <f>IF(ISBLANK('Prediction Log'!$N756), "",IF('Prediction Log'!$P756&lt;'Prediction Log'!$E756, "Y", IF('Prediction Log'!$P756='Prediction Log'!$E756, "PUSH", "N")))</f>
        <v/>
      </c>
      <c r="T756" s="53" t="str">
        <f>IF(ISBLANK('Prediction Log'!$N756),"",IF('Prediction Log'!$M756='Prediction Log'!$H756, "Y", "N"))</f>
        <v/>
      </c>
      <c r="U756" s="53" t="str">
        <f>Table3[[#This Row],[Home Team Covered Market]]</f>
        <v/>
      </c>
      <c r="V756" s="53" t="str">
        <f>IF(ISBLANK('Prediction Log'!$N756), "",IF(AND('Prediction Log'!$T756="Y", 'Prediction Log'!$U756="Y"), "Y", "N"))</f>
        <v/>
      </c>
      <c r="W756" s="54" t="str">
        <f>IF(ISBLANK('Prediction Log'!$N756),"",IF('Prediction Log'!$M756='Prediction Log'!$I756, "Y", "N"))</f>
        <v/>
      </c>
      <c r="X756" s="54" t="str">
        <f>IF(ISBLANK('Prediction Log'!$N756), "", IF(Table3[[#This Row],[Home Team Covered Market]]=Games!H756, "Y", "N"))</f>
        <v/>
      </c>
      <c r="Y756" s="55" t="str">
        <f>IF(ISBLANK('Prediction Log'!$N756), "",IF('Prediction Log'!$J756='Prediction Log'!$M756, "Y", "N"))</f>
        <v/>
      </c>
      <c r="Z756" s="54" t="str">
        <f>IF(ISBLANK('Prediction Log'!$N756), "",IF('Prediction Log'!$I756&lt;&gt;'Prediction Log'!$M756, "N",IF(AND('Prediction Log'!$E756&gt;0, 'Prediction Log'!$P756&gt;'Prediction Log'!$E756, 'Prediction Log'!$I756='Prediction Log'!$C756), "Y", IF(AND('Prediction Log'!$E756&lt;0, 'Prediction Log'!$P756&lt;'Prediction Log'!$E756,'Prediction Log'!$I756='Prediction Log'!$B756 ), "Y", IF('Prediction Log'!$P756='Prediction Log'!$E756, "PUSH", "N")))))</f>
        <v/>
      </c>
      <c r="AA756" s="54" t="str">
        <f>IF(ISBLANK('Prediction Log'!$N756), "",IF(AND('Prediction Log'!$W756="Y", 'Prediction Log'!$X756="Y"), "Y", "N"))</f>
        <v/>
      </c>
      <c r="AB756" s="53" t="str">
        <f>IF(ISBLANK('Prediction Log'!$N756), "",IF('Prediction Log'!$D756&gt;0, 'Prediction Log'!$P756-'Prediction Log'!$D756, IF('Prediction Log'!$D756&lt;0, -'Prediction Log'!$P756+'Prediction Log'!$D756, "NA")))</f>
        <v/>
      </c>
      <c r="AC756" s="53" t="str">
        <f>IF(ISBLANK('Prediction Log'!$N756), "",ABS('Prediction Log'!$AB756))</f>
        <v/>
      </c>
      <c r="AD756" s="54" t="str">
        <f>IF(ISBLANK('Prediction Log'!$N756), "",IF('Prediction Log'!$E756&gt;0, 'Prediction Log'!$P756-'Prediction Log'!$E756, IF('Prediction Log'!$E756&lt;0, -'Prediction Log'!$P756+'Prediction Log'!$E756, "NA")))</f>
        <v/>
      </c>
      <c r="AE756" s="54" t="str">
        <f>IF(ISBLANK('Prediction Log'!$N756), "",ABS('Prediction Log'!$AD756))</f>
        <v/>
      </c>
    </row>
    <row r="757" spans="1:31" x14ac:dyDescent="0.45">
      <c r="A757" s="56" t="str">
        <f>IF(ISBLANK(Games!$B757), "",Games!A757)</f>
        <v/>
      </c>
      <c r="B757" s="56" t="str">
        <f>IF(ISBLANK(Games!$B757), "",Games!B757)</f>
        <v/>
      </c>
      <c r="C757" s="56" t="str">
        <f>IF(ISBLANK(Games!$B757), "",Games!C757)</f>
        <v/>
      </c>
      <c r="D757" s="57" t="str">
        <f>IF(ISBLANK(Games!$B757), "",Games!D757)</f>
        <v/>
      </c>
      <c r="E757" s="57" t="str">
        <f>IF(ISBLANK(Games!$B757), "",Games!E757)</f>
        <v/>
      </c>
      <c r="F757" s="45">
        <f>'Calc - Win Probability'!N757</f>
        <v>0</v>
      </c>
      <c r="G757" s="23" t="str">
        <f>Games!H757</f>
        <v/>
      </c>
      <c r="H757" s="46" t="str">
        <f>IF(ISBLANK(Games!B757), "", IF('Prediction Log'!$D757&lt;0, 'Prediction Log'!$B757, 'Prediction Log'!$C757))</f>
        <v/>
      </c>
      <c r="I757" s="47" t="str">
        <f>IF(ISBLANK(Games!$B757), "",Games!F757)</f>
        <v/>
      </c>
      <c r="J757" s="47" t="str">
        <f>IF('Prediction Log'!$F757&gt;0.5, 'Prediction Log'!$B757, IF('Prediction Log'!$F757&lt;0.5, 'Prediction Log'!$C757, "PICK"))</f>
        <v/>
      </c>
      <c r="K757" s="48" t="str">
        <f>IF(ISBLANK(Games!B757), "",IF('Prediction Log'!$J757='Prediction Log'!$B757, 'Prediction Log'!$F757, 1-'Prediction Log'!$F757))</f>
        <v/>
      </c>
      <c r="L757" s="49" t="str">
        <f>IF(ISBLANK(Games!$B757), "",Games!I757)</f>
        <v/>
      </c>
      <c r="M757" s="60" t="str">
        <f>IF(ISBLANK(Table3[[#This Row],[Home Final]]), "",IF(Table3[[#This Row],[Home Final]]&gt;Table3[[#This Row],[Away Final]],Table3[[#This Row],[Home]],Table3[[#This Row],[Away]]))</f>
        <v/>
      </c>
      <c r="N757" s="50"/>
      <c r="O757" s="50"/>
      <c r="P757" s="21" t="str">
        <f>IF(ISBLANK('Prediction Log'!$N757), "",'Prediction Log'!$O757-'Prediction Log'!$N757)</f>
        <v/>
      </c>
      <c r="Q757" s="51" t="str">
        <f>IF(ISBLANK('Prediction Log'!$N757), "",IF('Prediction Log'!$M757&lt;&gt;'Prediction Log'!$H757, "Y", IF(AND('Prediction Log'!$M757='Prediction Log'!$H757, ABS((-1*'Prediction Log'!$P757))&gt;ABS('Prediction Log'!$D757)), "Y", IF('Prediction Log'!$D757='Prediction Log'!$P757, "PUSH", "N"))))</f>
        <v/>
      </c>
      <c r="R757" s="52" t="str">
        <f>IF(ISBLANK('Prediction Log'!$N757), "",IF('Prediction Log'!$P757&lt;'Prediction Log'!$D757, "Y", IF('Prediction Log'!$P757='Prediction Log'!$D757, "PUSH", "N")))</f>
        <v/>
      </c>
      <c r="S757" s="52" t="str">
        <f>IF(ISBLANK('Prediction Log'!$N757), "",IF('Prediction Log'!$P757&lt;'Prediction Log'!$E757, "Y", IF('Prediction Log'!$P757='Prediction Log'!$E757, "PUSH", "N")))</f>
        <v/>
      </c>
      <c r="T757" s="53" t="str">
        <f>IF(ISBLANK('Prediction Log'!$N757),"",IF('Prediction Log'!$M757='Prediction Log'!$H757, "Y", "N"))</f>
        <v/>
      </c>
      <c r="U757" s="53" t="str">
        <f>Table3[[#This Row],[Home Team Covered Market]]</f>
        <v/>
      </c>
      <c r="V757" s="53" t="str">
        <f>IF(ISBLANK('Prediction Log'!$N757), "",IF(AND('Prediction Log'!$T757="Y", 'Prediction Log'!$U757="Y"), "Y", "N"))</f>
        <v/>
      </c>
      <c r="W757" s="54" t="str">
        <f>IF(ISBLANK('Prediction Log'!$N757),"",IF('Prediction Log'!$M757='Prediction Log'!$I757, "Y", "N"))</f>
        <v/>
      </c>
      <c r="X757" s="54" t="str">
        <f>IF(ISBLANK('Prediction Log'!$N757), "", IF(Table3[[#This Row],[Home Team Covered Market]]=Games!H757, "Y", "N"))</f>
        <v/>
      </c>
      <c r="Y757" s="55" t="str">
        <f>IF(ISBLANK('Prediction Log'!$N757), "",IF('Prediction Log'!$J757='Prediction Log'!$M757, "Y", "N"))</f>
        <v/>
      </c>
      <c r="Z757" s="54" t="str">
        <f>IF(ISBLANK('Prediction Log'!$N757), "",IF('Prediction Log'!$I757&lt;&gt;'Prediction Log'!$M757, "N",IF(AND('Prediction Log'!$E757&gt;0, 'Prediction Log'!$P757&gt;'Prediction Log'!$E757, 'Prediction Log'!$I757='Prediction Log'!$C757), "Y", IF(AND('Prediction Log'!$E757&lt;0, 'Prediction Log'!$P757&lt;'Prediction Log'!$E757,'Prediction Log'!$I757='Prediction Log'!$B757 ), "Y", IF('Prediction Log'!$P757='Prediction Log'!$E757, "PUSH", "N")))))</f>
        <v/>
      </c>
      <c r="AA757" s="54" t="str">
        <f>IF(ISBLANK('Prediction Log'!$N757), "",IF(AND('Prediction Log'!$W757="Y", 'Prediction Log'!$X757="Y"), "Y", "N"))</f>
        <v/>
      </c>
      <c r="AB757" s="53" t="str">
        <f>IF(ISBLANK('Prediction Log'!$N757), "",IF('Prediction Log'!$D757&gt;0, 'Prediction Log'!$P757-'Prediction Log'!$D757, IF('Prediction Log'!$D757&lt;0, -'Prediction Log'!$P757+'Prediction Log'!$D757, "NA")))</f>
        <v/>
      </c>
      <c r="AC757" s="53" t="str">
        <f>IF(ISBLANK('Prediction Log'!$N757), "",ABS('Prediction Log'!$AB757))</f>
        <v/>
      </c>
      <c r="AD757" s="54" t="str">
        <f>IF(ISBLANK('Prediction Log'!$N757), "",IF('Prediction Log'!$E757&gt;0, 'Prediction Log'!$P757-'Prediction Log'!$E757, IF('Prediction Log'!$E757&lt;0, -'Prediction Log'!$P757+'Prediction Log'!$E757, "NA")))</f>
        <v/>
      </c>
      <c r="AE757" s="54" t="str">
        <f>IF(ISBLANK('Prediction Log'!$N757), "",ABS('Prediction Log'!$AD757))</f>
        <v/>
      </c>
    </row>
    <row r="758" spans="1:31" x14ac:dyDescent="0.45">
      <c r="A758" s="43" t="str">
        <f>IF(ISBLANK(Games!$B758), "",Games!A758)</f>
        <v/>
      </c>
      <c r="B758" s="43" t="str">
        <f>IF(ISBLANK(Games!$B758), "",Games!B758)</f>
        <v/>
      </c>
      <c r="C758" s="43" t="str">
        <f>IF(ISBLANK(Games!$B758), "",Games!C758)</f>
        <v/>
      </c>
      <c r="D758" s="44" t="str">
        <f>IF(ISBLANK(Games!$B758), "",Games!D758)</f>
        <v/>
      </c>
      <c r="E758" s="44" t="str">
        <f>IF(ISBLANK(Games!$B758), "",Games!E758)</f>
        <v/>
      </c>
      <c r="F758" s="45">
        <f>'Calc - Win Probability'!N758</f>
        <v>0</v>
      </c>
      <c r="G758" s="23" t="str">
        <f>Games!H758</f>
        <v/>
      </c>
      <c r="H758" s="46" t="str">
        <f>IF(ISBLANK(Games!B758), "", IF('Prediction Log'!$D758&lt;0, 'Prediction Log'!$B758, 'Prediction Log'!$C758))</f>
        <v/>
      </c>
      <c r="I758" s="47" t="str">
        <f>IF(ISBLANK(Games!$B758), "",Games!F758)</f>
        <v/>
      </c>
      <c r="J758" s="47" t="str">
        <f>IF('Prediction Log'!$F758&gt;0.5, 'Prediction Log'!$B758, IF('Prediction Log'!$F758&lt;0.5, 'Prediction Log'!$C758, "PICK"))</f>
        <v/>
      </c>
      <c r="K758" s="48" t="str">
        <f>IF(ISBLANK(Games!B758), "",IF('Prediction Log'!$J758='Prediction Log'!$B758, 'Prediction Log'!$F758, 1-'Prediction Log'!$F758))</f>
        <v/>
      </c>
      <c r="L758" s="49" t="str">
        <f>IF(ISBLANK(Games!$B758), "",Games!I758)</f>
        <v/>
      </c>
      <c r="M758" s="60" t="str">
        <f>IF(ISBLANK(Table3[[#This Row],[Home Final]]), "",IF(Table3[[#This Row],[Home Final]]&gt;Table3[[#This Row],[Away Final]],Table3[[#This Row],[Home]],Table3[[#This Row],[Away]]))</f>
        <v/>
      </c>
      <c r="N758" s="50"/>
      <c r="O758" s="50"/>
      <c r="P758" s="21" t="str">
        <f>IF(ISBLANK('Prediction Log'!$N758), "",'Prediction Log'!$O758-'Prediction Log'!$N758)</f>
        <v/>
      </c>
      <c r="Q758" s="51" t="str">
        <f>IF(ISBLANK('Prediction Log'!$N758), "",IF('Prediction Log'!$M758&lt;&gt;'Prediction Log'!$H758, "Y", IF(AND('Prediction Log'!$M758='Prediction Log'!$H758, ABS((-1*'Prediction Log'!$P758))&gt;ABS('Prediction Log'!$D758)), "Y", IF('Prediction Log'!$D758='Prediction Log'!$P758, "PUSH", "N"))))</f>
        <v/>
      </c>
      <c r="R758" s="52" t="str">
        <f>IF(ISBLANK('Prediction Log'!$N758), "",IF('Prediction Log'!$P758&lt;'Prediction Log'!$D758, "Y", IF('Prediction Log'!$P758='Prediction Log'!$D758, "PUSH", "N")))</f>
        <v/>
      </c>
      <c r="S758" s="52" t="str">
        <f>IF(ISBLANK('Prediction Log'!$N758), "",IF('Prediction Log'!$P758&lt;'Prediction Log'!$E758, "Y", IF('Prediction Log'!$P758='Prediction Log'!$E758, "PUSH", "N")))</f>
        <v/>
      </c>
      <c r="T758" s="53" t="str">
        <f>IF(ISBLANK('Prediction Log'!$N758),"",IF('Prediction Log'!$M758='Prediction Log'!$H758, "Y", "N"))</f>
        <v/>
      </c>
      <c r="U758" s="53" t="str">
        <f>Table3[[#This Row],[Home Team Covered Market]]</f>
        <v/>
      </c>
      <c r="V758" s="53" t="str">
        <f>IF(ISBLANK('Prediction Log'!$N758), "",IF(AND('Prediction Log'!$T758="Y", 'Prediction Log'!$U758="Y"), "Y", "N"))</f>
        <v/>
      </c>
      <c r="W758" s="54" t="str">
        <f>IF(ISBLANK('Prediction Log'!$N758),"",IF('Prediction Log'!$M758='Prediction Log'!$I758, "Y", "N"))</f>
        <v/>
      </c>
      <c r="X758" s="54" t="str">
        <f>IF(ISBLANK('Prediction Log'!$N758), "", IF(Table3[[#This Row],[Home Team Covered Market]]=Games!H758, "Y", "N"))</f>
        <v/>
      </c>
      <c r="Y758" s="55" t="str">
        <f>IF(ISBLANK('Prediction Log'!$N758), "",IF('Prediction Log'!$J758='Prediction Log'!$M758, "Y", "N"))</f>
        <v/>
      </c>
      <c r="Z758" s="54" t="str">
        <f>IF(ISBLANK('Prediction Log'!$N758), "",IF('Prediction Log'!$I758&lt;&gt;'Prediction Log'!$M758, "N",IF(AND('Prediction Log'!$E758&gt;0, 'Prediction Log'!$P758&gt;'Prediction Log'!$E758, 'Prediction Log'!$I758='Prediction Log'!$C758), "Y", IF(AND('Prediction Log'!$E758&lt;0, 'Prediction Log'!$P758&lt;'Prediction Log'!$E758,'Prediction Log'!$I758='Prediction Log'!$B758 ), "Y", IF('Prediction Log'!$P758='Prediction Log'!$E758, "PUSH", "N")))))</f>
        <v/>
      </c>
      <c r="AA758" s="54" t="str">
        <f>IF(ISBLANK('Prediction Log'!$N758), "",IF(AND('Prediction Log'!$W758="Y", 'Prediction Log'!$X758="Y"), "Y", "N"))</f>
        <v/>
      </c>
      <c r="AB758" s="53" t="str">
        <f>IF(ISBLANK('Prediction Log'!$N758), "",IF('Prediction Log'!$D758&gt;0, 'Prediction Log'!$P758-'Prediction Log'!$D758, IF('Prediction Log'!$D758&lt;0, -'Prediction Log'!$P758+'Prediction Log'!$D758, "NA")))</f>
        <v/>
      </c>
      <c r="AC758" s="53" t="str">
        <f>IF(ISBLANK('Prediction Log'!$N758), "",ABS('Prediction Log'!$AB758))</f>
        <v/>
      </c>
      <c r="AD758" s="54" t="str">
        <f>IF(ISBLANK('Prediction Log'!$N758), "",IF('Prediction Log'!$E758&gt;0, 'Prediction Log'!$P758-'Prediction Log'!$E758, IF('Prediction Log'!$E758&lt;0, -'Prediction Log'!$P758+'Prediction Log'!$E758, "NA")))</f>
        <v/>
      </c>
      <c r="AE758" s="54" t="str">
        <f>IF(ISBLANK('Prediction Log'!$N758), "",ABS('Prediction Log'!$AD758))</f>
        <v/>
      </c>
    </row>
    <row r="759" spans="1:31" x14ac:dyDescent="0.45">
      <c r="A759" s="56" t="str">
        <f>IF(ISBLANK(Games!$B759), "",Games!A759)</f>
        <v/>
      </c>
      <c r="B759" s="56" t="str">
        <f>IF(ISBLANK(Games!$B759), "",Games!B759)</f>
        <v/>
      </c>
      <c r="C759" s="56" t="str">
        <f>IF(ISBLANK(Games!$B759), "",Games!C759)</f>
        <v/>
      </c>
      <c r="D759" s="57" t="str">
        <f>IF(ISBLANK(Games!$B759), "",Games!D759)</f>
        <v/>
      </c>
      <c r="E759" s="57" t="str">
        <f>IF(ISBLANK(Games!$B759), "",Games!E759)</f>
        <v/>
      </c>
      <c r="F759" s="45">
        <f>'Calc - Win Probability'!N759</f>
        <v>0</v>
      </c>
      <c r="G759" s="23" t="str">
        <f>Games!H759</f>
        <v/>
      </c>
      <c r="H759" s="46" t="str">
        <f>IF(ISBLANK(Games!B759), "", IF('Prediction Log'!$D759&lt;0, 'Prediction Log'!$B759, 'Prediction Log'!$C759))</f>
        <v/>
      </c>
      <c r="I759" s="47" t="str">
        <f>IF(ISBLANK(Games!$B759), "",Games!F759)</f>
        <v/>
      </c>
      <c r="J759" s="47" t="str">
        <f>IF('Prediction Log'!$F759&gt;0.5, 'Prediction Log'!$B759, IF('Prediction Log'!$F759&lt;0.5, 'Prediction Log'!$C759, "PICK"))</f>
        <v/>
      </c>
      <c r="K759" s="48" t="str">
        <f>IF(ISBLANK(Games!B759), "",IF('Prediction Log'!$J759='Prediction Log'!$B759, 'Prediction Log'!$F759, 1-'Prediction Log'!$F759))</f>
        <v/>
      </c>
      <c r="L759" s="49" t="str">
        <f>IF(ISBLANK(Games!$B759), "",Games!I759)</f>
        <v/>
      </c>
      <c r="M759" s="60" t="str">
        <f>IF(ISBLANK(Table3[[#This Row],[Home Final]]), "",IF(Table3[[#This Row],[Home Final]]&gt;Table3[[#This Row],[Away Final]],Table3[[#This Row],[Home]],Table3[[#This Row],[Away]]))</f>
        <v/>
      </c>
      <c r="N759" s="50"/>
      <c r="O759" s="50"/>
      <c r="P759" s="21" t="str">
        <f>IF(ISBLANK('Prediction Log'!$N759), "",'Prediction Log'!$O759-'Prediction Log'!$N759)</f>
        <v/>
      </c>
      <c r="Q759" s="51" t="str">
        <f>IF(ISBLANK('Prediction Log'!$N759), "",IF('Prediction Log'!$M759&lt;&gt;'Prediction Log'!$H759, "Y", IF(AND('Prediction Log'!$M759='Prediction Log'!$H759, ABS((-1*'Prediction Log'!$P759))&gt;ABS('Prediction Log'!$D759)), "Y", IF('Prediction Log'!$D759='Prediction Log'!$P759, "PUSH", "N"))))</f>
        <v/>
      </c>
      <c r="R759" s="52" t="str">
        <f>IF(ISBLANK('Prediction Log'!$N759), "",IF('Prediction Log'!$P759&lt;'Prediction Log'!$D759, "Y", IF('Prediction Log'!$P759='Prediction Log'!$D759, "PUSH", "N")))</f>
        <v/>
      </c>
      <c r="S759" s="52" t="str">
        <f>IF(ISBLANK('Prediction Log'!$N759), "",IF('Prediction Log'!$P759&lt;'Prediction Log'!$E759, "Y", IF('Prediction Log'!$P759='Prediction Log'!$E759, "PUSH", "N")))</f>
        <v/>
      </c>
      <c r="T759" s="53" t="str">
        <f>IF(ISBLANK('Prediction Log'!$N759),"",IF('Prediction Log'!$M759='Prediction Log'!$H759, "Y", "N"))</f>
        <v/>
      </c>
      <c r="U759" s="53" t="str">
        <f>Table3[[#This Row],[Home Team Covered Market]]</f>
        <v/>
      </c>
      <c r="V759" s="53" t="str">
        <f>IF(ISBLANK('Prediction Log'!$N759), "",IF(AND('Prediction Log'!$T759="Y", 'Prediction Log'!$U759="Y"), "Y", "N"))</f>
        <v/>
      </c>
      <c r="W759" s="54" t="str">
        <f>IF(ISBLANK('Prediction Log'!$N759),"",IF('Prediction Log'!$M759='Prediction Log'!$I759, "Y", "N"))</f>
        <v/>
      </c>
      <c r="X759" s="54" t="str">
        <f>IF(ISBLANK('Prediction Log'!$N759), "", IF(Table3[[#This Row],[Home Team Covered Market]]=Games!H759, "Y", "N"))</f>
        <v/>
      </c>
      <c r="Y759" s="55" t="str">
        <f>IF(ISBLANK('Prediction Log'!$N759), "",IF('Prediction Log'!$J759='Prediction Log'!$M759, "Y", "N"))</f>
        <v/>
      </c>
      <c r="Z759" s="54" t="str">
        <f>IF(ISBLANK('Prediction Log'!$N759), "",IF('Prediction Log'!$I759&lt;&gt;'Prediction Log'!$M759, "N",IF(AND('Prediction Log'!$E759&gt;0, 'Prediction Log'!$P759&gt;'Prediction Log'!$E759, 'Prediction Log'!$I759='Prediction Log'!$C759), "Y", IF(AND('Prediction Log'!$E759&lt;0, 'Prediction Log'!$P759&lt;'Prediction Log'!$E759,'Prediction Log'!$I759='Prediction Log'!$B759 ), "Y", IF('Prediction Log'!$P759='Prediction Log'!$E759, "PUSH", "N")))))</f>
        <v/>
      </c>
      <c r="AA759" s="54" t="str">
        <f>IF(ISBLANK('Prediction Log'!$N759), "",IF(AND('Prediction Log'!$W759="Y", 'Prediction Log'!$X759="Y"), "Y", "N"))</f>
        <v/>
      </c>
      <c r="AB759" s="53" t="str">
        <f>IF(ISBLANK('Prediction Log'!$N759), "",IF('Prediction Log'!$D759&gt;0, 'Prediction Log'!$P759-'Prediction Log'!$D759, IF('Prediction Log'!$D759&lt;0, -'Prediction Log'!$P759+'Prediction Log'!$D759, "NA")))</f>
        <v/>
      </c>
      <c r="AC759" s="53" t="str">
        <f>IF(ISBLANK('Prediction Log'!$N759), "",ABS('Prediction Log'!$AB759))</f>
        <v/>
      </c>
      <c r="AD759" s="54" t="str">
        <f>IF(ISBLANK('Prediction Log'!$N759), "",IF('Prediction Log'!$E759&gt;0, 'Prediction Log'!$P759-'Prediction Log'!$E759, IF('Prediction Log'!$E759&lt;0, -'Prediction Log'!$P759+'Prediction Log'!$E759, "NA")))</f>
        <v/>
      </c>
      <c r="AE759" s="54" t="str">
        <f>IF(ISBLANK('Prediction Log'!$N759), "",ABS('Prediction Log'!$AD759))</f>
        <v/>
      </c>
    </row>
    <row r="760" spans="1:31" x14ac:dyDescent="0.45">
      <c r="A760" s="43" t="str">
        <f>IF(ISBLANK(Games!$B760), "",Games!A760)</f>
        <v/>
      </c>
      <c r="B760" s="43" t="str">
        <f>IF(ISBLANK(Games!$B760), "",Games!B760)</f>
        <v/>
      </c>
      <c r="C760" s="43" t="str">
        <f>IF(ISBLANK(Games!$B760), "",Games!C760)</f>
        <v/>
      </c>
      <c r="D760" s="44" t="str">
        <f>IF(ISBLANK(Games!$B760), "",Games!D760)</f>
        <v/>
      </c>
      <c r="E760" s="44" t="str">
        <f>IF(ISBLANK(Games!$B760), "",Games!E760)</f>
        <v/>
      </c>
      <c r="F760" s="45">
        <f>'Calc - Win Probability'!N760</f>
        <v>0</v>
      </c>
      <c r="G760" s="23" t="str">
        <f>Games!H760</f>
        <v/>
      </c>
      <c r="H760" s="46" t="str">
        <f>IF(ISBLANK(Games!B760), "", IF('Prediction Log'!$D760&lt;0, 'Prediction Log'!$B760, 'Prediction Log'!$C760))</f>
        <v/>
      </c>
      <c r="I760" s="47" t="str">
        <f>IF(ISBLANK(Games!$B760), "",Games!F760)</f>
        <v/>
      </c>
      <c r="J760" s="47" t="str">
        <f>IF('Prediction Log'!$F760&gt;0.5, 'Prediction Log'!$B760, IF('Prediction Log'!$F760&lt;0.5, 'Prediction Log'!$C760, "PICK"))</f>
        <v/>
      </c>
      <c r="K760" s="48" t="str">
        <f>IF(ISBLANK(Games!B760), "",IF('Prediction Log'!$J760='Prediction Log'!$B760, 'Prediction Log'!$F760, 1-'Prediction Log'!$F760))</f>
        <v/>
      </c>
      <c r="L760" s="49" t="str">
        <f>IF(ISBLANK(Games!$B760), "",Games!I760)</f>
        <v/>
      </c>
      <c r="M760" s="60" t="str">
        <f>IF(ISBLANK(Table3[[#This Row],[Home Final]]), "",IF(Table3[[#This Row],[Home Final]]&gt;Table3[[#This Row],[Away Final]],Table3[[#This Row],[Home]],Table3[[#This Row],[Away]]))</f>
        <v/>
      </c>
      <c r="N760" s="50"/>
      <c r="O760" s="50"/>
      <c r="P760" s="21" t="str">
        <f>IF(ISBLANK('Prediction Log'!$N760), "",'Prediction Log'!$O760-'Prediction Log'!$N760)</f>
        <v/>
      </c>
      <c r="Q760" s="51" t="str">
        <f>IF(ISBLANK('Prediction Log'!$N760), "",IF('Prediction Log'!$M760&lt;&gt;'Prediction Log'!$H760, "Y", IF(AND('Prediction Log'!$M760='Prediction Log'!$H760, ABS((-1*'Prediction Log'!$P760))&gt;ABS('Prediction Log'!$D760)), "Y", IF('Prediction Log'!$D760='Prediction Log'!$P760, "PUSH", "N"))))</f>
        <v/>
      </c>
      <c r="R760" s="52" t="str">
        <f>IF(ISBLANK('Prediction Log'!$N760), "",IF('Prediction Log'!$P760&lt;'Prediction Log'!$D760, "Y", IF('Prediction Log'!$P760='Prediction Log'!$D760, "PUSH", "N")))</f>
        <v/>
      </c>
      <c r="S760" s="52" t="str">
        <f>IF(ISBLANK('Prediction Log'!$N760), "",IF('Prediction Log'!$P760&lt;'Prediction Log'!$E760, "Y", IF('Prediction Log'!$P760='Prediction Log'!$E760, "PUSH", "N")))</f>
        <v/>
      </c>
      <c r="T760" s="53" t="str">
        <f>IF(ISBLANK('Prediction Log'!$N760),"",IF('Prediction Log'!$M760='Prediction Log'!$H760, "Y", "N"))</f>
        <v/>
      </c>
      <c r="U760" s="53" t="str">
        <f>Table3[[#This Row],[Home Team Covered Market]]</f>
        <v/>
      </c>
      <c r="V760" s="53" t="str">
        <f>IF(ISBLANK('Prediction Log'!$N760), "",IF(AND('Prediction Log'!$T760="Y", 'Prediction Log'!$U760="Y"), "Y", "N"))</f>
        <v/>
      </c>
      <c r="W760" s="54" t="str">
        <f>IF(ISBLANK('Prediction Log'!$N760),"",IF('Prediction Log'!$M760='Prediction Log'!$I760, "Y", "N"))</f>
        <v/>
      </c>
      <c r="X760" s="54" t="str">
        <f>IF(ISBLANK('Prediction Log'!$N760), "", IF(Table3[[#This Row],[Home Team Covered Market]]=Games!H760, "Y", "N"))</f>
        <v/>
      </c>
      <c r="Y760" s="55" t="str">
        <f>IF(ISBLANK('Prediction Log'!$N760), "",IF('Prediction Log'!$J760='Prediction Log'!$M760, "Y", "N"))</f>
        <v/>
      </c>
      <c r="Z760" s="54" t="str">
        <f>IF(ISBLANK('Prediction Log'!$N760), "",IF('Prediction Log'!$I760&lt;&gt;'Prediction Log'!$M760, "N",IF(AND('Prediction Log'!$E760&gt;0, 'Prediction Log'!$P760&gt;'Prediction Log'!$E760, 'Prediction Log'!$I760='Prediction Log'!$C760), "Y", IF(AND('Prediction Log'!$E760&lt;0, 'Prediction Log'!$P760&lt;'Prediction Log'!$E760,'Prediction Log'!$I760='Prediction Log'!$B760 ), "Y", IF('Prediction Log'!$P760='Prediction Log'!$E760, "PUSH", "N")))))</f>
        <v/>
      </c>
      <c r="AA760" s="54" t="str">
        <f>IF(ISBLANK('Prediction Log'!$N760), "",IF(AND('Prediction Log'!$W760="Y", 'Prediction Log'!$X760="Y"), "Y", "N"))</f>
        <v/>
      </c>
      <c r="AB760" s="53" t="str">
        <f>IF(ISBLANK('Prediction Log'!$N760), "",IF('Prediction Log'!$D760&gt;0, 'Prediction Log'!$P760-'Prediction Log'!$D760, IF('Prediction Log'!$D760&lt;0, -'Prediction Log'!$P760+'Prediction Log'!$D760, "NA")))</f>
        <v/>
      </c>
      <c r="AC760" s="53" t="str">
        <f>IF(ISBLANK('Prediction Log'!$N760), "",ABS('Prediction Log'!$AB760))</f>
        <v/>
      </c>
      <c r="AD760" s="54" t="str">
        <f>IF(ISBLANK('Prediction Log'!$N760), "",IF('Prediction Log'!$E760&gt;0, 'Prediction Log'!$P760-'Prediction Log'!$E760, IF('Prediction Log'!$E760&lt;0, -'Prediction Log'!$P760+'Prediction Log'!$E760, "NA")))</f>
        <v/>
      </c>
      <c r="AE760" s="54" t="str">
        <f>IF(ISBLANK('Prediction Log'!$N760), "",ABS('Prediction Log'!$AD760))</f>
        <v/>
      </c>
    </row>
    <row r="761" spans="1:31" x14ac:dyDescent="0.45">
      <c r="A761" s="56" t="str">
        <f>IF(ISBLANK(Games!$B761), "",Games!A761)</f>
        <v/>
      </c>
      <c r="B761" s="56" t="str">
        <f>IF(ISBLANK(Games!$B761), "",Games!B761)</f>
        <v/>
      </c>
      <c r="C761" s="56" t="str">
        <f>IF(ISBLANK(Games!$B761), "",Games!C761)</f>
        <v/>
      </c>
      <c r="D761" s="57" t="str">
        <f>IF(ISBLANK(Games!$B761), "",Games!D761)</f>
        <v/>
      </c>
      <c r="E761" s="57" t="str">
        <f>IF(ISBLANK(Games!$B761), "",Games!E761)</f>
        <v/>
      </c>
      <c r="F761" s="45">
        <f>'Calc - Win Probability'!N761</f>
        <v>0</v>
      </c>
      <c r="G761" s="23" t="str">
        <f>Games!H761</f>
        <v/>
      </c>
      <c r="H761" s="46" t="str">
        <f>IF(ISBLANK(Games!B761), "", IF('Prediction Log'!$D761&lt;0, 'Prediction Log'!$B761, 'Prediction Log'!$C761))</f>
        <v/>
      </c>
      <c r="I761" s="47" t="str">
        <f>IF(ISBLANK(Games!$B761), "",Games!F761)</f>
        <v/>
      </c>
      <c r="J761" s="47" t="str">
        <f>IF('Prediction Log'!$F761&gt;0.5, 'Prediction Log'!$B761, IF('Prediction Log'!$F761&lt;0.5, 'Prediction Log'!$C761, "PICK"))</f>
        <v/>
      </c>
      <c r="K761" s="48" t="str">
        <f>IF(ISBLANK(Games!B761), "",IF('Prediction Log'!$J761='Prediction Log'!$B761, 'Prediction Log'!$F761, 1-'Prediction Log'!$F761))</f>
        <v/>
      </c>
      <c r="L761" s="49" t="str">
        <f>IF(ISBLANK(Games!$B761), "",Games!I761)</f>
        <v/>
      </c>
      <c r="M761" s="60" t="str">
        <f>IF(ISBLANK(Table3[[#This Row],[Home Final]]), "",IF(Table3[[#This Row],[Home Final]]&gt;Table3[[#This Row],[Away Final]],Table3[[#This Row],[Home]],Table3[[#This Row],[Away]]))</f>
        <v/>
      </c>
      <c r="N761" s="50"/>
      <c r="O761" s="50"/>
      <c r="P761" s="21" t="str">
        <f>IF(ISBLANK('Prediction Log'!$N761), "",'Prediction Log'!$O761-'Prediction Log'!$N761)</f>
        <v/>
      </c>
      <c r="Q761" s="51" t="str">
        <f>IF(ISBLANK('Prediction Log'!$N761), "",IF('Prediction Log'!$M761&lt;&gt;'Prediction Log'!$H761, "Y", IF(AND('Prediction Log'!$M761='Prediction Log'!$H761, ABS((-1*'Prediction Log'!$P761))&gt;ABS('Prediction Log'!$D761)), "Y", IF('Prediction Log'!$D761='Prediction Log'!$P761, "PUSH", "N"))))</f>
        <v/>
      </c>
      <c r="R761" s="52" t="str">
        <f>IF(ISBLANK('Prediction Log'!$N761), "",IF('Prediction Log'!$P761&lt;'Prediction Log'!$D761, "Y", IF('Prediction Log'!$P761='Prediction Log'!$D761, "PUSH", "N")))</f>
        <v/>
      </c>
      <c r="S761" s="52" t="str">
        <f>IF(ISBLANK('Prediction Log'!$N761), "",IF('Prediction Log'!$P761&lt;'Prediction Log'!$E761, "Y", IF('Prediction Log'!$P761='Prediction Log'!$E761, "PUSH", "N")))</f>
        <v/>
      </c>
      <c r="T761" s="53" t="str">
        <f>IF(ISBLANK('Prediction Log'!$N761),"",IF('Prediction Log'!$M761='Prediction Log'!$H761, "Y", "N"))</f>
        <v/>
      </c>
      <c r="U761" s="53" t="str">
        <f>Table3[[#This Row],[Home Team Covered Market]]</f>
        <v/>
      </c>
      <c r="V761" s="53" t="str">
        <f>IF(ISBLANK('Prediction Log'!$N761), "",IF(AND('Prediction Log'!$T761="Y", 'Prediction Log'!$U761="Y"), "Y", "N"))</f>
        <v/>
      </c>
      <c r="W761" s="54" t="str">
        <f>IF(ISBLANK('Prediction Log'!$N761),"",IF('Prediction Log'!$M761='Prediction Log'!$I761, "Y", "N"))</f>
        <v/>
      </c>
      <c r="X761" s="54" t="str">
        <f>IF(ISBLANK('Prediction Log'!$N761), "", IF(Table3[[#This Row],[Home Team Covered Market]]=Games!H761, "Y", "N"))</f>
        <v/>
      </c>
      <c r="Y761" s="55" t="str">
        <f>IF(ISBLANK('Prediction Log'!$N761), "",IF('Prediction Log'!$J761='Prediction Log'!$M761, "Y", "N"))</f>
        <v/>
      </c>
      <c r="Z761" s="54" t="str">
        <f>IF(ISBLANK('Prediction Log'!$N761), "",IF('Prediction Log'!$I761&lt;&gt;'Prediction Log'!$M761, "N",IF(AND('Prediction Log'!$E761&gt;0, 'Prediction Log'!$P761&gt;'Prediction Log'!$E761, 'Prediction Log'!$I761='Prediction Log'!$C761), "Y", IF(AND('Prediction Log'!$E761&lt;0, 'Prediction Log'!$P761&lt;'Prediction Log'!$E761,'Prediction Log'!$I761='Prediction Log'!$B761 ), "Y", IF('Prediction Log'!$P761='Prediction Log'!$E761, "PUSH", "N")))))</f>
        <v/>
      </c>
      <c r="AA761" s="54" t="str">
        <f>IF(ISBLANK('Prediction Log'!$N761), "",IF(AND('Prediction Log'!$W761="Y", 'Prediction Log'!$X761="Y"), "Y", "N"))</f>
        <v/>
      </c>
      <c r="AB761" s="53" t="str">
        <f>IF(ISBLANK('Prediction Log'!$N761), "",IF('Prediction Log'!$D761&gt;0, 'Prediction Log'!$P761-'Prediction Log'!$D761, IF('Prediction Log'!$D761&lt;0, -'Prediction Log'!$P761+'Prediction Log'!$D761, "NA")))</f>
        <v/>
      </c>
      <c r="AC761" s="53" t="str">
        <f>IF(ISBLANK('Prediction Log'!$N761), "",ABS('Prediction Log'!$AB761))</f>
        <v/>
      </c>
      <c r="AD761" s="54" t="str">
        <f>IF(ISBLANK('Prediction Log'!$N761), "",IF('Prediction Log'!$E761&gt;0, 'Prediction Log'!$P761-'Prediction Log'!$E761, IF('Prediction Log'!$E761&lt;0, -'Prediction Log'!$P761+'Prediction Log'!$E761, "NA")))</f>
        <v/>
      </c>
      <c r="AE761" s="54" t="str">
        <f>IF(ISBLANK('Prediction Log'!$N761), "",ABS('Prediction Log'!$AD761))</f>
        <v/>
      </c>
    </row>
    <row r="762" spans="1:31" x14ac:dyDescent="0.45">
      <c r="A762" s="43" t="str">
        <f>IF(ISBLANK(Games!$B762), "",Games!A762)</f>
        <v/>
      </c>
      <c r="B762" s="43" t="str">
        <f>IF(ISBLANK(Games!$B762), "",Games!B762)</f>
        <v/>
      </c>
      <c r="C762" s="43" t="str">
        <f>IF(ISBLANK(Games!$B762), "",Games!C762)</f>
        <v/>
      </c>
      <c r="D762" s="44" t="str">
        <f>IF(ISBLANK(Games!$B762), "",Games!D762)</f>
        <v/>
      </c>
      <c r="E762" s="44" t="str">
        <f>IF(ISBLANK(Games!$B762), "",Games!E762)</f>
        <v/>
      </c>
      <c r="F762" s="45">
        <f>'Calc - Win Probability'!N762</f>
        <v>0</v>
      </c>
      <c r="G762" s="23" t="str">
        <f>Games!H762</f>
        <v/>
      </c>
      <c r="H762" s="46" t="str">
        <f>IF(ISBLANK(Games!B762), "", IF('Prediction Log'!$D762&lt;0, 'Prediction Log'!$B762, 'Prediction Log'!$C762))</f>
        <v/>
      </c>
      <c r="I762" s="47" t="str">
        <f>IF(ISBLANK(Games!$B762), "",Games!F762)</f>
        <v/>
      </c>
      <c r="J762" s="47" t="str">
        <f>IF('Prediction Log'!$F762&gt;0.5, 'Prediction Log'!$B762, IF('Prediction Log'!$F762&lt;0.5, 'Prediction Log'!$C762, "PICK"))</f>
        <v/>
      </c>
      <c r="K762" s="48" t="str">
        <f>IF(ISBLANK(Games!B762), "",IF('Prediction Log'!$J762='Prediction Log'!$B762, 'Prediction Log'!$F762, 1-'Prediction Log'!$F762))</f>
        <v/>
      </c>
      <c r="L762" s="49" t="str">
        <f>IF(ISBLANK(Games!$B762), "",Games!I762)</f>
        <v/>
      </c>
      <c r="M762" s="60" t="str">
        <f>IF(ISBLANK(Table3[[#This Row],[Home Final]]), "",IF(Table3[[#This Row],[Home Final]]&gt;Table3[[#This Row],[Away Final]],Table3[[#This Row],[Home]],Table3[[#This Row],[Away]]))</f>
        <v/>
      </c>
      <c r="N762" s="50"/>
      <c r="O762" s="50"/>
      <c r="P762" s="21" t="str">
        <f>IF(ISBLANK('Prediction Log'!$N762), "",'Prediction Log'!$O762-'Prediction Log'!$N762)</f>
        <v/>
      </c>
      <c r="Q762" s="51" t="str">
        <f>IF(ISBLANK('Prediction Log'!$N762), "",IF('Prediction Log'!$M762&lt;&gt;'Prediction Log'!$H762, "Y", IF(AND('Prediction Log'!$M762='Prediction Log'!$H762, ABS((-1*'Prediction Log'!$P762))&gt;ABS('Prediction Log'!$D762)), "Y", IF('Prediction Log'!$D762='Prediction Log'!$P762, "PUSH", "N"))))</f>
        <v/>
      </c>
      <c r="R762" s="52" t="str">
        <f>IF(ISBLANK('Prediction Log'!$N762), "",IF('Prediction Log'!$P762&lt;'Prediction Log'!$D762, "Y", IF('Prediction Log'!$P762='Prediction Log'!$D762, "PUSH", "N")))</f>
        <v/>
      </c>
      <c r="S762" s="52" t="str">
        <f>IF(ISBLANK('Prediction Log'!$N762), "",IF('Prediction Log'!$P762&lt;'Prediction Log'!$E762, "Y", IF('Prediction Log'!$P762='Prediction Log'!$E762, "PUSH", "N")))</f>
        <v/>
      </c>
      <c r="T762" s="53" t="str">
        <f>IF(ISBLANK('Prediction Log'!$N762),"",IF('Prediction Log'!$M762='Prediction Log'!$H762, "Y", "N"))</f>
        <v/>
      </c>
      <c r="U762" s="53" t="str">
        <f>Table3[[#This Row],[Home Team Covered Market]]</f>
        <v/>
      </c>
      <c r="V762" s="53" t="str">
        <f>IF(ISBLANK('Prediction Log'!$N762), "",IF(AND('Prediction Log'!$T762="Y", 'Prediction Log'!$U762="Y"), "Y", "N"))</f>
        <v/>
      </c>
      <c r="W762" s="54" t="str">
        <f>IF(ISBLANK('Prediction Log'!$N762),"",IF('Prediction Log'!$M762='Prediction Log'!$I762, "Y", "N"))</f>
        <v/>
      </c>
      <c r="X762" s="54" t="str">
        <f>IF(ISBLANK('Prediction Log'!$N762), "", IF(Table3[[#This Row],[Home Team Covered Market]]=Games!H762, "Y", "N"))</f>
        <v/>
      </c>
      <c r="Y762" s="55" t="str">
        <f>IF(ISBLANK('Prediction Log'!$N762), "",IF('Prediction Log'!$J762='Prediction Log'!$M762, "Y", "N"))</f>
        <v/>
      </c>
      <c r="Z762" s="54" t="str">
        <f>IF(ISBLANK('Prediction Log'!$N762), "",IF('Prediction Log'!$I762&lt;&gt;'Prediction Log'!$M762, "N",IF(AND('Prediction Log'!$E762&gt;0, 'Prediction Log'!$P762&gt;'Prediction Log'!$E762, 'Prediction Log'!$I762='Prediction Log'!$C762), "Y", IF(AND('Prediction Log'!$E762&lt;0, 'Prediction Log'!$P762&lt;'Prediction Log'!$E762,'Prediction Log'!$I762='Prediction Log'!$B762 ), "Y", IF('Prediction Log'!$P762='Prediction Log'!$E762, "PUSH", "N")))))</f>
        <v/>
      </c>
      <c r="AA762" s="54" t="str">
        <f>IF(ISBLANK('Prediction Log'!$N762), "",IF(AND('Prediction Log'!$W762="Y", 'Prediction Log'!$X762="Y"), "Y", "N"))</f>
        <v/>
      </c>
      <c r="AB762" s="53" t="str">
        <f>IF(ISBLANK('Prediction Log'!$N762), "",IF('Prediction Log'!$D762&gt;0, 'Prediction Log'!$P762-'Prediction Log'!$D762, IF('Prediction Log'!$D762&lt;0, -'Prediction Log'!$P762+'Prediction Log'!$D762, "NA")))</f>
        <v/>
      </c>
      <c r="AC762" s="53" t="str">
        <f>IF(ISBLANK('Prediction Log'!$N762), "",ABS('Prediction Log'!$AB762))</f>
        <v/>
      </c>
      <c r="AD762" s="54" t="str">
        <f>IF(ISBLANK('Prediction Log'!$N762), "",IF('Prediction Log'!$E762&gt;0, 'Prediction Log'!$P762-'Prediction Log'!$E762, IF('Prediction Log'!$E762&lt;0, -'Prediction Log'!$P762+'Prediction Log'!$E762, "NA")))</f>
        <v/>
      </c>
      <c r="AE762" s="54" t="str">
        <f>IF(ISBLANK('Prediction Log'!$N762), "",ABS('Prediction Log'!$AD762))</f>
        <v/>
      </c>
    </row>
    <row r="763" spans="1:31" x14ac:dyDescent="0.45">
      <c r="A763" s="56" t="str">
        <f>IF(ISBLANK(Games!$B763), "",Games!A763)</f>
        <v/>
      </c>
      <c r="B763" s="56" t="str">
        <f>IF(ISBLANK(Games!$B763), "",Games!B763)</f>
        <v/>
      </c>
      <c r="C763" s="56" t="str">
        <f>IF(ISBLANK(Games!$B763), "",Games!C763)</f>
        <v/>
      </c>
      <c r="D763" s="57" t="str">
        <f>IF(ISBLANK(Games!$B763), "",Games!D763)</f>
        <v/>
      </c>
      <c r="E763" s="57" t="str">
        <f>IF(ISBLANK(Games!$B763), "",Games!E763)</f>
        <v/>
      </c>
      <c r="F763" s="45">
        <f>'Calc - Win Probability'!N763</f>
        <v>0</v>
      </c>
      <c r="G763" s="23" t="str">
        <f>Games!H763</f>
        <v/>
      </c>
      <c r="H763" s="46" t="str">
        <f>IF(ISBLANK(Games!B763), "", IF('Prediction Log'!$D763&lt;0, 'Prediction Log'!$B763, 'Prediction Log'!$C763))</f>
        <v/>
      </c>
      <c r="I763" s="47" t="str">
        <f>IF(ISBLANK(Games!$B763), "",Games!F763)</f>
        <v/>
      </c>
      <c r="J763" s="47" t="str">
        <f>IF('Prediction Log'!$F763&gt;0.5, 'Prediction Log'!$B763, IF('Prediction Log'!$F763&lt;0.5, 'Prediction Log'!$C763, "PICK"))</f>
        <v/>
      </c>
      <c r="K763" s="48" t="str">
        <f>IF(ISBLANK(Games!B763), "",IF('Prediction Log'!$J763='Prediction Log'!$B763, 'Prediction Log'!$F763, 1-'Prediction Log'!$F763))</f>
        <v/>
      </c>
      <c r="L763" s="49" t="str">
        <f>IF(ISBLANK(Games!$B763), "",Games!I763)</f>
        <v/>
      </c>
      <c r="M763" s="60" t="str">
        <f>IF(ISBLANK(Table3[[#This Row],[Home Final]]), "",IF(Table3[[#This Row],[Home Final]]&gt;Table3[[#This Row],[Away Final]],Table3[[#This Row],[Home]],Table3[[#This Row],[Away]]))</f>
        <v/>
      </c>
      <c r="N763" s="50"/>
      <c r="O763" s="50"/>
      <c r="P763" s="21" t="str">
        <f>IF(ISBLANK('Prediction Log'!$N763), "",'Prediction Log'!$O763-'Prediction Log'!$N763)</f>
        <v/>
      </c>
      <c r="Q763" s="51" t="str">
        <f>IF(ISBLANK('Prediction Log'!$N763), "",IF('Prediction Log'!$M763&lt;&gt;'Prediction Log'!$H763, "Y", IF(AND('Prediction Log'!$M763='Prediction Log'!$H763, ABS((-1*'Prediction Log'!$P763))&gt;ABS('Prediction Log'!$D763)), "Y", IF('Prediction Log'!$D763='Prediction Log'!$P763, "PUSH", "N"))))</f>
        <v/>
      </c>
      <c r="R763" s="52" t="str">
        <f>IF(ISBLANK('Prediction Log'!$N763), "",IF('Prediction Log'!$P763&lt;'Prediction Log'!$D763, "Y", IF('Prediction Log'!$P763='Prediction Log'!$D763, "PUSH", "N")))</f>
        <v/>
      </c>
      <c r="S763" s="52" t="str">
        <f>IF(ISBLANK('Prediction Log'!$N763), "",IF('Prediction Log'!$P763&lt;'Prediction Log'!$E763, "Y", IF('Prediction Log'!$P763='Prediction Log'!$E763, "PUSH", "N")))</f>
        <v/>
      </c>
      <c r="T763" s="53" t="str">
        <f>IF(ISBLANK('Prediction Log'!$N763),"",IF('Prediction Log'!$M763='Prediction Log'!$H763, "Y", "N"))</f>
        <v/>
      </c>
      <c r="U763" s="53" t="str">
        <f>Table3[[#This Row],[Home Team Covered Market]]</f>
        <v/>
      </c>
      <c r="V763" s="53" t="str">
        <f>IF(ISBLANK('Prediction Log'!$N763), "",IF(AND('Prediction Log'!$T763="Y", 'Prediction Log'!$U763="Y"), "Y", "N"))</f>
        <v/>
      </c>
      <c r="W763" s="54" t="str">
        <f>IF(ISBLANK('Prediction Log'!$N763),"",IF('Prediction Log'!$M763='Prediction Log'!$I763, "Y", "N"))</f>
        <v/>
      </c>
      <c r="X763" s="54" t="str">
        <f>IF(ISBLANK('Prediction Log'!$N763), "", IF(Table3[[#This Row],[Home Team Covered Market]]=Games!H763, "Y", "N"))</f>
        <v/>
      </c>
      <c r="Y763" s="55" t="str">
        <f>IF(ISBLANK('Prediction Log'!$N763), "",IF('Prediction Log'!$J763='Prediction Log'!$M763, "Y", "N"))</f>
        <v/>
      </c>
      <c r="Z763" s="54" t="str">
        <f>IF(ISBLANK('Prediction Log'!$N763), "",IF('Prediction Log'!$I763&lt;&gt;'Prediction Log'!$M763, "N",IF(AND('Prediction Log'!$E763&gt;0, 'Prediction Log'!$P763&gt;'Prediction Log'!$E763, 'Prediction Log'!$I763='Prediction Log'!$C763), "Y", IF(AND('Prediction Log'!$E763&lt;0, 'Prediction Log'!$P763&lt;'Prediction Log'!$E763,'Prediction Log'!$I763='Prediction Log'!$B763 ), "Y", IF('Prediction Log'!$P763='Prediction Log'!$E763, "PUSH", "N")))))</f>
        <v/>
      </c>
      <c r="AA763" s="54" t="str">
        <f>IF(ISBLANK('Prediction Log'!$N763), "",IF(AND('Prediction Log'!$W763="Y", 'Prediction Log'!$X763="Y"), "Y", "N"))</f>
        <v/>
      </c>
      <c r="AB763" s="53" t="str">
        <f>IF(ISBLANK('Prediction Log'!$N763), "",IF('Prediction Log'!$D763&gt;0, 'Prediction Log'!$P763-'Prediction Log'!$D763, IF('Prediction Log'!$D763&lt;0, -'Prediction Log'!$P763+'Prediction Log'!$D763, "NA")))</f>
        <v/>
      </c>
      <c r="AC763" s="53" t="str">
        <f>IF(ISBLANK('Prediction Log'!$N763), "",ABS('Prediction Log'!$AB763))</f>
        <v/>
      </c>
      <c r="AD763" s="54" t="str">
        <f>IF(ISBLANK('Prediction Log'!$N763), "",IF('Prediction Log'!$E763&gt;0, 'Prediction Log'!$P763-'Prediction Log'!$E763, IF('Prediction Log'!$E763&lt;0, -'Prediction Log'!$P763+'Prediction Log'!$E763, "NA")))</f>
        <v/>
      </c>
      <c r="AE763" s="54" t="str">
        <f>IF(ISBLANK('Prediction Log'!$N763), "",ABS('Prediction Log'!$AD763))</f>
        <v/>
      </c>
    </row>
    <row r="764" spans="1:31" x14ac:dyDescent="0.45">
      <c r="A764" s="43" t="str">
        <f>IF(ISBLANK(Games!$B764), "",Games!A764)</f>
        <v/>
      </c>
      <c r="B764" s="43" t="str">
        <f>IF(ISBLANK(Games!$B764), "",Games!B764)</f>
        <v/>
      </c>
      <c r="C764" s="43" t="str">
        <f>IF(ISBLANK(Games!$B764), "",Games!C764)</f>
        <v/>
      </c>
      <c r="D764" s="44" t="str">
        <f>IF(ISBLANK(Games!$B764), "",Games!D764)</f>
        <v/>
      </c>
      <c r="E764" s="44" t="str">
        <f>IF(ISBLANK(Games!$B764), "",Games!E764)</f>
        <v/>
      </c>
      <c r="F764" s="45">
        <f>'Calc - Win Probability'!N764</f>
        <v>0</v>
      </c>
      <c r="G764" s="23" t="str">
        <f>Games!H764</f>
        <v/>
      </c>
      <c r="H764" s="46" t="str">
        <f>IF(ISBLANK(Games!B764), "", IF('Prediction Log'!$D764&lt;0, 'Prediction Log'!$B764, 'Prediction Log'!$C764))</f>
        <v/>
      </c>
      <c r="I764" s="47" t="str">
        <f>IF(ISBLANK(Games!$B764), "",Games!F764)</f>
        <v/>
      </c>
      <c r="J764" s="47" t="str">
        <f>IF('Prediction Log'!$F764&gt;0.5, 'Prediction Log'!$B764, IF('Prediction Log'!$F764&lt;0.5, 'Prediction Log'!$C764, "PICK"))</f>
        <v/>
      </c>
      <c r="K764" s="48" t="str">
        <f>IF(ISBLANK(Games!B764), "",IF('Prediction Log'!$J764='Prediction Log'!$B764, 'Prediction Log'!$F764, 1-'Prediction Log'!$F764))</f>
        <v/>
      </c>
      <c r="L764" s="49" t="str">
        <f>IF(ISBLANK(Games!$B764), "",Games!I764)</f>
        <v/>
      </c>
      <c r="M764" s="60" t="str">
        <f>IF(ISBLANK(Table3[[#This Row],[Home Final]]), "",IF(Table3[[#This Row],[Home Final]]&gt;Table3[[#This Row],[Away Final]],Table3[[#This Row],[Home]],Table3[[#This Row],[Away]]))</f>
        <v/>
      </c>
      <c r="N764" s="50"/>
      <c r="O764" s="50"/>
      <c r="P764" s="21" t="str">
        <f>IF(ISBLANK('Prediction Log'!$N764), "",'Prediction Log'!$O764-'Prediction Log'!$N764)</f>
        <v/>
      </c>
      <c r="Q764" s="51" t="str">
        <f>IF(ISBLANK('Prediction Log'!$N764), "",IF('Prediction Log'!$M764&lt;&gt;'Prediction Log'!$H764, "Y", IF(AND('Prediction Log'!$M764='Prediction Log'!$H764, ABS((-1*'Prediction Log'!$P764))&gt;ABS('Prediction Log'!$D764)), "Y", IF('Prediction Log'!$D764='Prediction Log'!$P764, "PUSH", "N"))))</f>
        <v/>
      </c>
      <c r="R764" s="52" t="str">
        <f>IF(ISBLANK('Prediction Log'!$N764), "",IF('Prediction Log'!$P764&lt;'Prediction Log'!$D764, "Y", IF('Prediction Log'!$P764='Prediction Log'!$D764, "PUSH", "N")))</f>
        <v/>
      </c>
      <c r="S764" s="52" t="str">
        <f>IF(ISBLANK('Prediction Log'!$N764), "",IF('Prediction Log'!$P764&lt;'Prediction Log'!$E764, "Y", IF('Prediction Log'!$P764='Prediction Log'!$E764, "PUSH", "N")))</f>
        <v/>
      </c>
      <c r="T764" s="53" t="str">
        <f>IF(ISBLANK('Prediction Log'!$N764),"",IF('Prediction Log'!$M764='Prediction Log'!$H764, "Y", "N"))</f>
        <v/>
      </c>
      <c r="U764" s="53" t="str">
        <f>Table3[[#This Row],[Home Team Covered Market]]</f>
        <v/>
      </c>
      <c r="V764" s="53" t="str">
        <f>IF(ISBLANK('Prediction Log'!$N764), "",IF(AND('Prediction Log'!$T764="Y", 'Prediction Log'!$U764="Y"), "Y", "N"))</f>
        <v/>
      </c>
      <c r="W764" s="54" t="str">
        <f>IF(ISBLANK('Prediction Log'!$N764),"",IF('Prediction Log'!$M764='Prediction Log'!$I764, "Y", "N"))</f>
        <v/>
      </c>
      <c r="X764" s="54" t="str">
        <f>IF(ISBLANK('Prediction Log'!$N764), "", IF(Table3[[#This Row],[Home Team Covered Market]]=Games!H764, "Y", "N"))</f>
        <v/>
      </c>
      <c r="Y764" s="55" t="str">
        <f>IF(ISBLANK('Prediction Log'!$N764), "",IF('Prediction Log'!$J764='Prediction Log'!$M764, "Y", "N"))</f>
        <v/>
      </c>
      <c r="Z764" s="54" t="str">
        <f>IF(ISBLANK('Prediction Log'!$N764), "",IF('Prediction Log'!$I764&lt;&gt;'Prediction Log'!$M764, "N",IF(AND('Prediction Log'!$E764&gt;0, 'Prediction Log'!$P764&gt;'Prediction Log'!$E764, 'Prediction Log'!$I764='Prediction Log'!$C764), "Y", IF(AND('Prediction Log'!$E764&lt;0, 'Prediction Log'!$P764&lt;'Prediction Log'!$E764,'Prediction Log'!$I764='Prediction Log'!$B764 ), "Y", IF('Prediction Log'!$P764='Prediction Log'!$E764, "PUSH", "N")))))</f>
        <v/>
      </c>
      <c r="AA764" s="54" t="str">
        <f>IF(ISBLANK('Prediction Log'!$N764), "",IF(AND('Prediction Log'!$W764="Y", 'Prediction Log'!$X764="Y"), "Y", "N"))</f>
        <v/>
      </c>
      <c r="AB764" s="53" t="str">
        <f>IF(ISBLANK('Prediction Log'!$N764), "",IF('Prediction Log'!$D764&gt;0, 'Prediction Log'!$P764-'Prediction Log'!$D764, IF('Prediction Log'!$D764&lt;0, -'Prediction Log'!$P764+'Prediction Log'!$D764, "NA")))</f>
        <v/>
      </c>
      <c r="AC764" s="53" t="str">
        <f>IF(ISBLANK('Prediction Log'!$N764), "",ABS('Prediction Log'!$AB764))</f>
        <v/>
      </c>
      <c r="AD764" s="54" t="str">
        <f>IF(ISBLANK('Prediction Log'!$N764), "",IF('Prediction Log'!$E764&gt;0, 'Prediction Log'!$P764-'Prediction Log'!$E764, IF('Prediction Log'!$E764&lt;0, -'Prediction Log'!$P764+'Prediction Log'!$E764, "NA")))</f>
        <v/>
      </c>
      <c r="AE764" s="54" t="str">
        <f>IF(ISBLANK('Prediction Log'!$N764), "",ABS('Prediction Log'!$AD764))</f>
        <v/>
      </c>
    </row>
    <row r="765" spans="1:31" x14ac:dyDescent="0.45">
      <c r="A765" s="56" t="str">
        <f>IF(ISBLANK(Games!$B765), "",Games!A765)</f>
        <v/>
      </c>
      <c r="B765" s="56" t="str">
        <f>IF(ISBLANK(Games!$B765), "",Games!B765)</f>
        <v/>
      </c>
      <c r="C765" s="56" t="str">
        <f>IF(ISBLANK(Games!$B765), "",Games!C765)</f>
        <v/>
      </c>
      <c r="D765" s="57" t="str">
        <f>IF(ISBLANK(Games!$B765), "",Games!D765)</f>
        <v/>
      </c>
      <c r="E765" s="57" t="str">
        <f>IF(ISBLANK(Games!$B765), "",Games!E765)</f>
        <v/>
      </c>
      <c r="F765" s="45">
        <f>'Calc - Win Probability'!N765</f>
        <v>0</v>
      </c>
      <c r="G765" s="23" t="str">
        <f>Games!H765</f>
        <v/>
      </c>
      <c r="H765" s="46" t="str">
        <f>IF(ISBLANK(Games!B765), "", IF('Prediction Log'!$D765&lt;0, 'Prediction Log'!$B765, 'Prediction Log'!$C765))</f>
        <v/>
      </c>
      <c r="I765" s="47" t="str">
        <f>IF(ISBLANK(Games!$B765), "",Games!F765)</f>
        <v/>
      </c>
      <c r="J765" s="47" t="str">
        <f>IF('Prediction Log'!$F765&gt;0.5, 'Prediction Log'!$B765, IF('Prediction Log'!$F765&lt;0.5, 'Prediction Log'!$C765, "PICK"))</f>
        <v/>
      </c>
      <c r="K765" s="48" t="str">
        <f>IF(ISBLANK(Games!B765), "",IF('Prediction Log'!$J765='Prediction Log'!$B765, 'Prediction Log'!$F765, 1-'Prediction Log'!$F765))</f>
        <v/>
      </c>
      <c r="L765" s="49" t="str">
        <f>IF(ISBLANK(Games!$B765), "",Games!I765)</f>
        <v/>
      </c>
      <c r="M765" s="60" t="str">
        <f>IF(ISBLANK(Table3[[#This Row],[Home Final]]), "",IF(Table3[[#This Row],[Home Final]]&gt;Table3[[#This Row],[Away Final]],Table3[[#This Row],[Home]],Table3[[#This Row],[Away]]))</f>
        <v/>
      </c>
      <c r="N765" s="50"/>
      <c r="O765" s="50"/>
      <c r="P765" s="21" t="str">
        <f>IF(ISBLANK('Prediction Log'!$N765), "",'Prediction Log'!$O765-'Prediction Log'!$N765)</f>
        <v/>
      </c>
      <c r="Q765" s="51" t="str">
        <f>IF(ISBLANK('Prediction Log'!$N765), "",IF('Prediction Log'!$M765&lt;&gt;'Prediction Log'!$H765, "Y", IF(AND('Prediction Log'!$M765='Prediction Log'!$H765, ABS((-1*'Prediction Log'!$P765))&gt;ABS('Prediction Log'!$D765)), "Y", IF('Prediction Log'!$D765='Prediction Log'!$P765, "PUSH", "N"))))</f>
        <v/>
      </c>
      <c r="R765" s="52" t="str">
        <f>IF(ISBLANK('Prediction Log'!$N765), "",IF('Prediction Log'!$P765&lt;'Prediction Log'!$D765, "Y", IF('Prediction Log'!$P765='Prediction Log'!$D765, "PUSH", "N")))</f>
        <v/>
      </c>
      <c r="S765" s="52" t="str">
        <f>IF(ISBLANK('Prediction Log'!$N765), "",IF('Prediction Log'!$P765&lt;'Prediction Log'!$E765, "Y", IF('Prediction Log'!$P765='Prediction Log'!$E765, "PUSH", "N")))</f>
        <v/>
      </c>
      <c r="T765" s="53" t="str">
        <f>IF(ISBLANK('Prediction Log'!$N765),"",IF('Prediction Log'!$M765='Prediction Log'!$H765, "Y", "N"))</f>
        <v/>
      </c>
      <c r="U765" s="53" t="str">
        <f>Table3[[#This Row],[Home Team Covered Market]]</f>
        <v/>
      </c>
      <c r="V765" s="53" t="str">
        <f>IF(ISBLANK('Prediction Log'!$N765), "",IF(AND('Prediction Log'!$T765="Y", 'Prediction Log'!$U765="Y"), "Y", "N"))</f>
        <v/>
      </c>
      <c r="W765" s="54" t="str">
        <f>IF(ISBLANK('Prediction Log'!$N765),"",IF('Prediction Log'!$M765='Prediction Log'!$I765, "Y", "N"))</f>
        <v/>
      </c>
      <c r="X765" s="54" t="str">
        <f>IF(ISBLANK('Prediction Log'!$N765), "", IF(Table3[[#This Row],[Home Team Covered Market]]=Games!H765, "Y", "N"))</f>
        <v/>
      </c>
      <c r="Y765" s="55" t="str">
        <f>IF(ISBLANK('Prediction Log'!$N765), "",IF('Prediction Log'!$J765='Prediction Log'!$M765, "Y", "N"))</f>
        <v/>
      </c>
      <c r="Z765" s="54" t="str">
        <f>IF(ISBLANK('Prediction Log'!$N765), "",IF('Prediction Log'!$I765&lt;&gt;'Prediction Log'!$M765, "N",IF(AND('Prediction Log'!$E765&gt;0, 'Prediction Log'!$P765&gt;'Prediction Log'!$E765, 'Prediction Log'!$I765='Prediction Log'!$C765), "Y", IF(AND('Prediction Log'!$E765&lt;0, 'Prediction Log'!$P765&lt;'Prediction Log'!$E765,'Prediction Log'!$I765='Prediction Log'!$B765 ), "Y", IF('Prediction Log'!$P765='Prediction Log'!$E765, "PUSH", "N")))))</f>
        <v/>
      </c>
      <c r="AA765" s="54" t="str">
        <f>IF(ISBLANK('Prediction Log'!$N765), "",IF(AND('Prediction Log'!$W765="Y", 'Prediction Log'!$X765="Y"), "Y", "N"))</f>
        <v/>
      </c>
      <c r="AB765" s="53" t="str">
        <f>IF(ISBLANK('Prediction Log'!$N765), "",IF('Prediction Log'!$D765&gt;0, 'Prediction Log'!$P765-'Prediction Log'!$D765, IF('Prediction Log'!$D765&lt;0, -'Prediction Log'!$P765+'Prediction Log'!$D765, "NA")))</f>
        <v/>
      </c>
      <c r="AC765" s="53" t="str">
        <f>IF(ISBLANK('Prediction Log'!$N765), "",ABS('Prediction Log'!$AB765))</f>
        <v/>
      </c>
      <c r="AD765" s="54" t="str">
        <f>IF(ISBLANK('Prediction Log'!$N765), "",IF('Prediction Log'!$E765&gt;0, 'Prediction Log'!$P765-'Prediction Log'!$E765, IF('Prediction Log'!$E765&lt;0, -'Prediction Log'!$P765+'Prediction Log'!$E765, "NA")))</f>
        <v/>
      </c>
      <c r="AE765" s="54" t="str">
        <f>IF(ISBLANK('Prediction Log'!$N765), "",ABS('Prediction Log'!$AD765))</f>
        <v/>
      </c>
    </row>
    <row r="766" spans="1:31" x14ac:dyDescent="0.45">
      <c r="A766" s="43" t="str">
        <f>IF(ISBLANK(Games!$B766), "",Games!A766)</f>
        <v/>
      </c>
      <c r="B766" s="43" t="str">
        <f>IF(ISBLANK(Games!$B766), "",Games!B766)</f>
        <v/>
      </c>
      <c r="C766" s="43" t="str">
        <f>IF(ISBLANK(Games!$B766), "",Games!C766)</f>
        <v/>
      </c>
      <c r="D766" s="44" t="str">
        <f>IF(ISBLANK(Games!$B766), "",Games!D766)</f>
        <v/>
      </c>
      <c r="E766" s="44" t="str">
        <f>IF(ISBLANK(Games!$B766), "",Games!E766)</f>
        <v/>
      </c>
      <c r="F766" s="45">
        <f>'Calc - Win Probability'!N766</f>
        <v>0</v>
      </c>
      <c r="G766" s="23" t="str">
        <f>Games!H766</f>
        <v/>
      </c>
      <c r="H766" s="46" t="str">
        <f>IF(ISBLANK(Games!B766), "", IF('Prediction Log'!$D766&lt;0, 'Prediction Log'!$B766, 'Prediction Log'!$C766))</f>
        <v/>
      </c>
      <c r="I766" s="47" t="str">
        <f>IF(ISBLANK(Games!$B766), "",Games!F766)</f>
        <v/>
      </c>
      <c r="J766" s="47" t="str">
        <f>IF('Prediction Log'!$F766&gt;0.5, 'Prediction Log'!$B766, IF('Prediction Log'!$F766&lt;0.5, 'Prediction Log'!$C766, "PICK"))</f>
        <v/>
      </c>
      <c r="K766" s="48" t="str">
        <f>IF(ISBLANK(Games!B766), "",IF('Prediction Log'!$J766='Prediction Log'!$B766, 'Prediction Log'!$F766, 1-'Prediction Log'!$F766))</f>
        <v/>
      </c>
      <c r="L766" s="49" t="str">
        <f>IF(ISBLANK(Games!$B766), "",Games!I766)</f>
        <v/>
      </c>
      <c r="M766" s="60" t="str">
        <f>IF(ISBLANK(Table3[[#This Row],[Home Final]]), "",IF(Table3[[#This Row],[Home Final]]&gt;Table3[[#This Row],[Away Final]],Table3[[#This Row],[Home]],Table3[[#This Row],[Away]]))</f>
        <v/>
      </c>
      <c r="N766" s="50"/>
      <c r="O766" s="50"/>
      <c r="P766" s="21" t="str">
        <f>IF(ISBLANK('Prediction Log'!$N766), "",'Prediction Log'!$O766-'Prediction Log'!$N766)</f>
        <v/>
      </c>
      <c r="Q766" s="51" t="str">
        <f>IF(ISBLANK('Prediction Log'!$N766), "",IF('Prediction Log'!$M766&lt;&gt;'Prediction Log'!$H766, "Y", IF(AND('Prediction Log'!$M766='Prediction Log'!$H766, ABS((-1*'Prediction Log'!$P766))&gt;ABS('Prediction Log'!$D766)), "Y", IF('Prediction Log'!$D766='Prediction Log'!$P766, "PUSH", "N"))))</f>
        <v/>
      </c>
      <c r="R766" s="52" t="str">
        <f>IF(ISBLANK('Prediction Log'!$N766), "",IF('Prediction Log'!$P766&lt;'Prediction Log'!$D766, "Y", IF('Prediction Log'!$P766='Prediction Log'!$D766, "PUSH", "N")))</f>
        <v/>
      </c>
      <c r="S766" s="52" t="str">
        <f>IF(ISBLANK('Prediction Log'!$N766), "",IF('Prediction Log'!$P766&lt;'Prediction Log'!$E766, "Y", IF('Prediction Log'!$P766='Prediction Log'!$E766, "PUSH", "N")))</f>
        <v/>
      </c>
      <c r="T766" s="53" t="str">
        <f>IF(ISBLANK('Prediction Log'!$N766),"",IF('Prediction Log'!$M766='Prediction Log'!$H766, "Y", "N"))</f>
        <v/>
      </c>
      <c r="U766" s="53" t="str">
        <f>Table3[[#This Row],[Home Team Covered Market]]</f>
        <v/>
      </c>
      <c r="V766" s="53" t="str">
        <f>IF(ISBLANK('Prediction Log'!$N766), "",IF(AND('Prediction Log'!$T766="Y", 'Prediction Log'!$U766="Y"), "Y", "N"))</f>
        <v/>
      </c>
      <c r="W766" s="54" t="str">
        <f>IF(ISBLANK('Prediction Log'!$N766),"",IF('Prediction Log'!$M766='Prediction Log'!$I766, "Y", "N"))</f>
        <v/>
      </c>
      <c r="X766" s="54" t="str">
        <f>IF(ISBLANK('Prediction Log'!$N766), "", IF(Table3[[#This Row],[Home Team Covered Market]]=Games!H766, "Y", "N"))</f>
        <v/>
      </c>
      <c r="Y766" s="55" t="str">
        <f>IF(ISBLANK('Prediction Log'!$N766), "",IF('Prediction Log'!$J766='Prediction Log'!$M766, "Y", "N"))</f>
        <v/>
      </c>
      <c r="Z766" s="54" t="str">
        <f>IF(ISBLANK('Prediction Log'!$N766), "",IF('Prediction Log'!$I766&lt;&gt;'Prediction Log'!$M766, "N",IF(AND('Prediction Log'!$E766&gt;0, 'Prediction Log'!$P766&gt;'Prediction Log'!$E766, 'Prediction Log'!$I766='Prediction Log'!$C766), "Y", IF(AND('Prediction Log'!$E766&lt;0, 'Prediction Log'!$P766&lt;'Prediction Log'!$E766,'Prediction Log'!$I766='Prediction Log'!$B766 ), "Y", IF('Prediction Log'!$P766='Prediction Log'!$E766, "PUSH", "N")))))</f>
        <v/>
      </c>
      <c r="AA766" s="54" t="str">
        <f>IF(ISBLANK('Prediction Log'!$N766), "",IF(AND('Prediction Log'!$W766="Y", 'Prediction Log'!$X766="Y"), "Y", "N"))</f>
        <v/>
      </c>
      <c r="AB766" s="53" t="str">
        <f>IF(ISBLANK('Prediction Log'!$N766), "",IF('Prediction Log'!$D766&gt;0, 'Prediction Log'!$P766-'Prediction Log'!$D766, IF('Prediction Log'!$D766&lt;0, -'Prediction Log'!$P766+'Prediction Log'!$D766, "NA")))</f>
        <v/>
      </c>
      <c r="AC766" s="53" t="str">
        <f>IF(ISBLANK('Prediction Log'!$N766), "",ABS('Prediction Log'!$AB766))</f>
        <v/>
      </c>
      <c r="AD766" s="54" t="str">
        <f>IF(ISBLANK('Prediction Log'!$N766), "",IF('Prediction Log'!$E766&gt;0, 'Prediction Log'!$P766-'Prediction Log'!$E766, IF('Prediction Log'!$E766&lt;0, -'Prediction Log'!$P766+'Prediction Log'!$E766, "NA")))</f>
        <v/>
      </c>
      <c r="AE766" s="54" t="str">
        <f>IF(ISBLANK('Prediction Log'!$N766), "",ABS('Prediction Log'!$AD766))</f>
        <v/>
      </c>
    </row>
    <row r="767" spans="1:31" x14ac:dyDescent="0.45">
      <c r="A767" s="56" t="str">
        <f>IF(ISBLANK(Games!$B767), "",Games!A767)</f>
        <v/>
      </c>
      <c r="B767" s="56" t="str">
        <f>IF(ISBLANK(Games!$B767), "",Games!B767)</f>
        <v/>
      </c>
      <c r="C767" s="56" t="str">
        <f>IF(ISBLANK(Games!$B767), "",Games!C767)</f>
        <v/>
      </c>
      <c r="D767" s="57" t="str">
        <f>IF(ISBLANK(Games!$B767), "",Games!D767)</f>
        <v/>
      </c>
      <c r="E767" s="57" t="str">
        <f>IF(ISBLANK(Games!$B767), "",Games!E767)</f>
        <v/>
      </c>
      <c r="F767" s="45">
        <f>'Calc - Win Probability'!N767</f>
        <v>0</v>
      </c>
      <c r="G767" s="23" t="str">
        <f>Games!H767</f>
        <v/>
      </c>
      <c r="H767" s="46" t="str">
        <f>IF(ISBLANK(Games!B767), "", IF('Prediction Log'!$D767&lt;0, 'Prediction Log'!$B767, 'Prediction Log'!$C767))</f>
        <v/>
      </c>
      <c r="I767" s="47" t="str">
        <f>IF(ISBLANK(Games!$B767), "",Games!F767)</f>
        <v/>
      </c>
      <c r="J767" s="47" t="str">
        <f>IF('Prediction Log'!$F767&gt;0.5, 'Prediction Log'!$B767, IF('Prediction Log'!$F767&lt;0.5, 'Prediction Log'!$C767, "PICK"))</f>
        <v/>
      </c>
      <c r="K767" s="48" t="str">
        <f>IF(ISBLANK(Games!B767), "",IF('Prediction Log'!$J767='Prediction Log'!$B767, 'Prediction Log'!$F767, 1-'Prediction Log'!$F767))</f>
        <v/>
      </c>
      <c r="L767" s="49" t="str">
        <f>IF(ISBLANK(Games!$B767), "",Games!I767)</f>
        <v/>
      </c>
      <c r="M767" s="60" t="str">
        <f>IF(ISBLANK(Table3[[#This Row],[Home Final]]), "",IF(Table3[[#This Row],[Home Final]]&gt;Table3[[#This Row],[Away Final]],Table3[[#This Row],[Home]],Table3[[#This Row],[Away]]))</f>
        <v/>
      </c>
      <c r="N767" s="50"/>
      <c r="O767" s="50"/>
      <c r="P767" s="21" t="str">
        <f>IF(ISBLANK('Prediction Log'!$N767), "",'Prediction Log'!$O767-'Prediction Log'!$N767)</f>
        <v/>
      </c>
      <c r="Q767" s="51" t="str">
        <f>IF(ISBLANK('Prediction Log'!$N767), "",IF('Prediction Log'!$M767&lt;&gt;'Prediction Log'!$H767, "Y", IF(AND('Prediction Log'!$M767='Prediction Log'!$H767, ABS((-1*'Prediction Log'!$P767))&gt;ABS('Prediction Log'!$D767)), "Y", IF('Prediction Log'!$D767='Prediction Log'!$P767, "PUSH", "N"))))</f>
        <v/>
      </c>
      <c r="R767" s="52" t="str">
        <f>IF(ISBLANK('Prediction Log'!$N767), "",IF('Prediction Log'!$P767&lt;'Prediction Log'!$D767, "Y", IF('Prediction Log'!$P767='Prediction Log'!$D767, "PUSH", "N")))</f>
        <v/>
      </c>
      <c r="S767" s="52" t="str">
        <f>IF(ISBLANK('Prediction Log'!$N767), "",IF('Prediction Log'!$P767&lt;'Prediction Log'!$E767, "Y", IF('Prediction Log'!$P767='Prediction Log'!$E767, "PUSH", "N")))</f>
        <v/>
      </c>
      <c r="T767" s="53" t="str">
        <f>IF(ISBLANK('Prediction Log'!$N767),"",IF('Prediction Log'!$M767='Prediction Log'!$H767, "Y", "N"))</f>
        <v/>
      </c>
      <c r="U767" s="53" t="str">
        <f>Table3[[#This Row],[Home Team Covered Market]]</f>
        <v/>
      </c>
      <c r="V767" s="53" t="str">
        <f>IF(ISBLANK('Prediction Log'!$N767), "",IF(AND('Prediction Log'!$T767="Y", 'Prediction Log'!$U767="Y"), "Y", "N"))</f>
        <v/>
      </c>
      <c r="W767" s="54" t="str">
        <f>IF(ISBLANK('Prediction Log'!$N767),"",IF('Prediction Log'!$M767='Prediction Log'!$I767, "Y", "N"))</f>
        <v/>
      </c>
      <c r="X767" s="54" t="str">
        <f>IF(ISBLANK('Prediction Log'!$N767), "", IF(Table3[[#This Row],[Home Team Covered Market]]=Games!H767, "Y", "N"))</f>
        <v/>
      </c>
      <c r="Y767" s="55" t="str">
        <f>IF(ISBLANK('Prediction Log'!$N767), "",IF('Prediction Log'!$J767='Prediction Log'!$M767, "Y", "N"))</f>
        <v/>
      </c>
      <c r="Z767" s="54" t="str">
        <f>IF(ISBLANK('Prediction Log'!$N767), "",IF('Prediction Log'!$I767&lt;&gt;'Prediction Log'!$M767, "N",IF(AND('Prediction Log'!$E767&gt;0, 'Prediction Log'!$P767&gt;'Prediction Log'!$E767, 'Prediction Log'!$I767='Prediction Log'!$C767), "Y", IF(AND('Prediction Log'!$E767&lt;0, 'Prediction Log'!$P767&lt;'Prediction Log'!$E767,'Prediction Log'!$I767='Prediction Log'!$B767 ), "Y", IF('Prediction Log'!$P767='Prediction Log'!$E767, "PUSH", "N")))))</f>
        <v/>
      </c>
      <c r="AA767" s="54" t="str">
        <f>IF(ISBLANK('Prediction Log'!$N767), "",IF(AND('Prediction Log'!$W767="Y", 'Prediction Log'!$X767="Y"), "Y", "N"))</f>
        <v/>
      </c>
      <c r="AB767" s="53" t="str">
        <f>IF(ISBLANK('Prediction Log'!$N767), "",IF('Prediction Log'!$D767&gt;0, 'Prediction Log'!$P767-'Prediction Log'!$D767, IF('Prediction Log'!$D767&lt;0, -'Prediction Log'!$P767+'Prediction Log'!$D767, "NA")))</f>
        <v/>
      </c>
      <c r="AC767" s="53" t="str">
        <f>IF(ISBLANK('Prediction Log'!$N767), "",ABS('Prediction Log'!$AB767))</f>
        <v/>
      </c>
      <c r="AD767" s="54" t="str">
        <f>IF(ISBLANK('Prediction Log'!$N767), "",IF('Prediction Log'!$E767&gt;0, 'Prediction Log'!$P767-'Prediction Log'!$E767, IF('Prediction Log'!$E767&lt;0, -'Prediction Log'!$P767+'Prediction Log'!$E767, "NA")))</f>
        <v/>
      </c>
      <c r="AE767" s="54" t="str">
        <f>IF(ISBLANK('Prediction Log'!$N767), "",ABS('Prediction Log'!$AD767))</f>
        <v/>
      </c>
    </row>
    <row r="768" spans="1:31" x14ac:dyDescent="0.45">
      <c r="A768" s="43" t="str">
        <f>IF(ISBLANK(Games!$B768), "",Games!A768)</f>
        <v/>
      </c>
      <c r="B768" s="43" t="str">
        <f>IF(ISBLANK(Games!$B768), "",Games!B768)</f>
        <v/>
      </c>
      <c r="C768" s="43" t="str">
        <f>IF(ISBLANK(Games!$B768), "",Games!C768)</f>
        <v/>
      </c>
      <c r="D768" s="44" t="str">
        <f>IF(ISBLANK(Games!$B768), "",Games!D768)</f>
        <v/>
      </c>
      <c r="E768" s="44" t="str">
        <f>IF(ISBLANK(Games!$B768), "",Games!E768)</f>
        <v/>
      </c>
      <c r="F768" s="45">
        <f>'Calc - Win Probability'!N768</f>
        <v>0</v>
      </c>
      <c r="G768" s="23" t="str">
        <f>Games!H768</f>
        <v/>
      </c>
      <c r="H768" s="46" t="str">
        <f>IF(ISBLANK(Games!B768), "", IF('Prediction Log'!$D768&lt;0, 'Prediction Log'!$B768, 'Prediction Log'!$C768))</f>
        <v/>
      </c>
      <c r="I768" s="47" t="str">
        <f>IF(ISBLANK(Games!$B768), "",Games!F768)</f>
        <v/>
      </c>
      <c r="J768" s="47" t="str">
        <f>IF('Prediction Log'!$F768&gt;0.5, 'Prediction Log'!$B768, IF('Prediction Log'!$F768&lt;0.5, 'Prediction Log'!$C768, "PICK"))</f>
        <v/>
      </c>
      <c r="K768" s="48" t="str">
        <f>IF(ISBLANK(Games!B768), "",IF('Prediction Log'!$J768='Prediction Log'!$B768, 'Prediction Log'!$F768, 1-'Prediction Log'!$F768))</f>
        <v/>
      </c>
      <c r="L768" s="49" t="str">
        <f>IF(ISBLANK(Games!$B768), "",Games!I768)</f>
        <v/>
      </c>
      <c r="M768" s="60" t="str">
        <f>IF(ISBLANK(Table3[[#This Row],[Home Final]]), "",IF(Table3[[#This Row],[Home Final]]&gt;Table3[[#This Row],[Away Final]],Table3[[#This Row],[Home]],Table3[[#This Row],[Away]]))</f>
        <v/>
      </c>
      <c r="N768" s="50"/>
      <c r="O768" s="50"/>
      <c r="P768" s="21" t="str">
        <f>IF(ISBLANK('Prediction Log'!$N768), "",'Prediction Log'!$O768-'Prediction Log'!$N768)</f>
        <v/>
      </c>
      <c r="Q768" s="51" t="str">
        <f>IF(ISBLANK('Prediction Log'!$N768), "",IF('Prediction Log'!$M768&lt;&gt;'Prediction Log'!$H768, "Y", IF(AND('Prediction Log'!$M768='Prediction Log'!$H768, ABS((-1*'Prediction Log'!$P768))&gt;ABS('Prediction Log'!$D768)), "Y", IF('Prediction Log'!$D768='Prediction Log'!$P768, "PUSH", "N"))))</f>
        <v/>
      </c>
      <c r="R768" s="52" t="str">
        <f>IF(ISBLANK('Prediction Log'!$N768), "",IF('Prediction Log'!$P768&lt;'Prediction Log'!$D768, "Y", IF('Prediction Log'!$P768='Prediction Log'!$D768, "PUSH", "N")))</f>
        <v/>
      </c>
      <c r="S768" s="52" t="str">
        <f>IF(ISBLANK('Prediction Log'!$N768), "",IF('Prediction Log'!$P768&lt;'Prediction Log'!$E768, "Y", IF('Prediction Log'!$P768='Prediction Log'!$E768, "PUSH", "N")))</f>
        <v/>
      </c>
      <c r="T768" s="53" t="str">
        <f>IF(ISBLANK('Prediction Log'!$N768),"",IF('Prediction Log'!$M768='Prediction Log'!$H768, "Y", "N"))</f>
        <v/>
      </c>
      <c r="U768" s="53" t="str">
        <f>Table3[[#This Row],[Home Team Covered Market]]</f>
        <v/>
      </c>
      <c r="V768" s="53" t="str">
        <f>IF(ISBLANK('Prediction Log'!$N768), "",IF(AND('Prediction Log'!$T768="Y", 'Prediction Log'!$U768="Y"), "Y", "N"))</f>
        <v/>
      </c>
      <c r="W768" s="54" t="str">
        <f>IF(ISBLANK('Prediction Log'!$N768),"",IF('Prediction Log'!$M768='Prediction Log'!$I768, "Y", "N"))</f>
        <v/>
      </c>
      <c r="X768" s="54" t="str">
        <f>IF(ISBLANK('Prediction Log'!$N768), "", IF(Table3[[#This Row],[Home Team Covered Market]]=Games!H768, "Y", "N"))</f>
        <v/>
      </c>
      <c r="Y768" s="55" t="str">
        <f>IF(ISBLANK('Prediction Log'!$N768), "",IF('Prediction Log'!$J768='Prediction Log'!$M768, "Y", "N"))</f>
        <v/>
      </c>
      <c r="Z768" s="54" t="str">
        <f>IF(ISBLANK('Prediction Log'!$N768), "",IF('Prediction Log'!$I768&lt;&gt;'Prediction Log'!$M768, "N",IF(AND('Prediction Log'!$E768&gt;0, 'Prediction Log'!$P768&gt;'Prediction Log'!$E768, 'Prediction Log'!$I768='Prediction Log'!$C768), "Y", IF(AND('Prediction Log'!$E768&lt;0, 'Prediction Log'!$P768&lt;'Prediction Log'!$E768,'Prediction Log'!$I768='Prediction Log'!$B768 ), "Y", IF('Prediction Log'!$P768='Prediction Log'!$E768, "PUSH", "N")))))</f>
        <v/>
      </c>
      <c r="AA768" s="54" t="str">
        <f>IF(ISBLANK('Prediction Log'!$N768), "",IF(AND('Prediction Log'!$W768="Y", 'Prediction Log'!$X768="Y"), "Y", "N"))</f>
        <v/>
      </c>
      <c r="AB768" s="53" t="str">
        <f>IF(ISBLANK('Prediction Log'!$N768), "",IF('Prediction Log'!$D768&gt;0, 'Prediction Log'!$P768-'Prediction Log'!$D768, IF('Prediction Log'!$D768&lt;0, -'Prediction Log'!$P768+'Prediction Log'!$D768, "NA")))</f>
        <v/>
      </c>
      <c r="AC768" s="53" t="str">
        <f>IF(ISBLANK('Prediction Log'!$N768), "",ABS('Prediction Log'!$AB768))</f>
        <v/>
      </c>
      <c r="AD768" s="54" t="str">
        <f>IF(ISBLANK('Prediction Log'!$N768), "",IF('Prediction Log'!$E768&gt;0, 'Prediction Log'!$P768-'Prediction Log'!$E768, IF('Prediction Log'!$E768&lt;0, -'Prediction Log'!$P768+'Prediction Log'!$E768, "NA")))</f>
        <v/>
      </c>
      <c r="AE768" s="54" t="str">
        <f>IF(ISBLANK('Prediction Log'!$N768), "",ABS('Prediction Log'!$AD768))</f>
        <v/>
      </c>
    </row>
    <row r="769" spans="1:31" x14ac:dyDescent="0.45">
      <c r="A769" s="56" t="str">
        <f>IF(ISBLANK(Games!$B769), "",Games!A769)</f>
        <v/>
      </c>
      <c r="B769" s="56" t="str">
        <f>IF(ISBLANK(Games!$B769), "",Games!B769)</f>
        <v/>
      </c>
      <c r="C769" s="56" t="str">
        <f>IF(ISBLANK(Games!$B769), "",Games!C769)</f>
        <v/>
      </c>
      <c r="D769" s="57" t="str">
        <f>IF(ISBLANK(Games!$B769), "",Games!D769)</f>
        <v/>
      </c>
      <c r="E769" s="57" t="str">
        <f>IF(ISBLANK(Games!$B769), "",Games!E769)</f>
        <v/>
      </c>
      <c r="F769" s="45">
        <f>'Calc - Win Probability'!N769</f>
        <v>0</v>
      </c>
      <c r="G769" s="23" t="str">
        <f>Games!H769</f>
        <v/>
      </c>
      <c r="H769" s="46" t="str">
        <f>IF(ISBLANK(Games!B769), "", IF('Prediction Log'!$D769&lt;0, 'Prediction Log'!$B769, 'Prediction Log'!$C769))</f>
        <v/>
      </c>
      <c r="I769" s="47" t="str">
        <f>IF(ISBLANK(Games!$B769), "",Games!F769)</f>
        <v/>
      </c>
      <c r="J769" s="47" t="str">
        <f>IF('Prediction Log'!$F769&gt;0.5, 'Prediction Log'!$B769, IF('Prediction Log'!$F769&lt;0.5, 'Prediction Log'!$C769, "PICK"))</f>
        <v/>
      </c>
      <c r="K769" s="48" t="str">
        <f>IF(ISBLANK(Games!B769), "",IF('Prediction Log'!$J769='Prediction Log'!$B769, 'Prediction Log'!$F769, 1-'Prediction Log'!$F769))</f>
        <v/>
      </c>
      <c r="L769" s="49" t="str">
        <f>IF(ISBLANK(Games!$B769), "",Games!I769)</f>
        <v/>
      </c>
      <c r="M769" s="60" t="str">
        <f>IF(ISBLANK(Table3[[#This Row],[Home Final]]), "",IF(Table3[[#This Row],[Home Final]]&gt;Table3[[#This Row],[Away Final]],Table3[[#This Row],[Home]],Table3[[#This Row],[Away]]))</f>
        <v/>
      </c>
      <c r="N769" s="50"/>
      <c r="O769" s="50"/>
      <c r="P769" s="21" t="str">
        <f>IF(ISBLANK('Prediction Log'!$N769), "",'Prediction Log'!$O769-'Prediction Log'!$N769)</f>
        <v/>
      </c>
      <c r="Q769" s="51" t="str">
        <f>IF(ISBLANK('Prediction Log'!$N769), "",IF('Prediction Log'!$M769&lt;&gt;'Prediction Log'!$H769, "Y", IF(AND('Prediction Log'!$M769='Prediction Log'!$H769, ABS((-1*'Prediction Log'!$P769))&gt;ABS('Prediction Log'!$D769)), "Y", IF('Prediction Log'!$D769='Prediction Log'!$P769, "PUSH", "N"))))</f>
        <v/>
      </c>
      <c r="R769" s="52" t="str">
        <f>IF(ISBLANK('Prediction Log'!$N769), "",IF('Prediction Log'!$P769&lt;'Prediction Log'!$D769, "Y", IF('Prediction Log'!$P769='Prediction Log'!$D769, "PUSH", "N")))</f>
        <v/>
      </c>
      <c r="S769" s="52" t="str">
        <f>IF(ISBLANK('Prediction Log'!$N769), "",IF('Prediction Log'!$P769&lt;'Prediction Log'!$E769, "Y", IF('Prediction Log'!$P769='Prediction Log'!$E769, "PUSH", "N")))</f>
        <v/>
      </c>
      <c r="T769" s="53" t="str">
        <f>IF(ISBLANK('Prediction Log'!$N769),"",IF('Prediction Log'!$M769='Prediction Log'!$H769, "Y", "N"))</f>
        <v/>
      </c>
      <c r="U769" s="53" t="str">
        <f>Table3[[#This Row],[Home Team Covered Market]]</f>
        <v/>
      </c>
      <c r="V769" s="53" t="str">
        <f>IF(ISBLANK('Prediction Log'!$N769), "",IF(AND('Prediction Log'!$T769="Y", 'Prediction Log'!$U769="Y"), "Y", "N"))</f>
        <v/>
      </c>
      <c r="W769" s="54" t="str">
        <f>IF(ISBLANK('Prediction Log'!$N769),"",IF('Prediction Log'!$M769='Prediction Log'!$I769, "Y", "N"))</f>
        <v/>
      </c>
      <c r="X769" s="54" t="str">
        <f>IF(ISBLANK('Prediction Log'!$N769), "", IF(Table3[[#This Row],[Home Team Covered Market]]=Games!H769, "Y", "N"))</f>
        <v/>
      </c>
      <c r="Y769" s="55" t="str">
        <f>IF(ISBLANK('Prediction Log'!$N769), "",IF('Prediction Log'!$J769='Prediction Log'!$M769, "Y", "N"))</f>
        <v/>
      </c>
      <c r="Z769" s="54" t="str">
        <f>IF(ISBLANK('Prediction Log'!$N769), "",IF('Prediction Log'!$I769&lt;&gt;'Prediction Log'!$M769, "N",IF(AND('Prediction Log'!$E769&gt;0, 'Prediction Log'!$P769&gt;'Prediction Log'!$E769, 'Prediction Log'!$I769='Prediction Log'!$C769), "Y", IF(AND('Prediction Log'!$E769&lt;0, 'Prediction Log'!$P769&lt;'Prediction Log'!$E769,'Prediction Log'!$I769='Prediction Log'!$B769 ), "Y", IF('Prediction Log'!$P769='Prediction Log'!$E769, "PUSH", "N")))))</f>
        <v/>
      </c>
      <c r="AA769" s="54" t="str">
        <f>IF(ISBLANK('Prediction Log'!$N769), "",IF(AND('Prediction Log'!$W769="Y", 'Prediction Log'!$X769="Y"), "Y", "N"))</f>
        <v/>
      </c>
      <c r="AB769" s="53" t="str">
        <f>IF(ISBLANK('Prediction Log'!$N769), "",IF('Prediction Log'!$D769&gt;0, 'Prediction Log'!$P769-'Prediction Log'!$D769, IF('Prediction Log'!$D769&lt;0, -'Prediction Log'!$P769+'Prediction Log'!$D769, "NA")))</f>
        <v/>
      </c>
      <c r="AC769" s="53" t="str">
        <f>IF(ISBLANK('Prediction Log'!$N769), "",ABS('Prediction Log'!$AB769))</f>
        <v/>
      </c>
      <c r="AD769" s="54" t="str">
        <f>IF(ISBLANK('Prediction Log'!$N769), "",IF('Prediction Log'!$E769&gt;0, 'Prediction Log'!$P769-'Prediction Log'!$E769, IF('Prediction Log'!$E769&lt;0, -'Prediction Log'!$P769+'Prediction Log'!$E769, "NA")))</f>
        <v/>
      </c>
      <c r="AE769" s="54" t="str">
        <f>IF(ISBLANK('Prediction Log'!$N769), "",ABS('Prediction Log'!$AD769))</f>
        <v/>
      </c>
    </row>
    <row r="770" spans="1:31" x14ac:dyDescent="0.45">
      <c r="A770" s="43" t="str">
        <f>IF(ISBLANK(Games!$B770), "",Games!A770)</f>
        <v/>
      </c>
      <c r="B770" s="43" t="str">
        <f>IF(ISBLANK(Games!$B770), "",Games!B770)</f>
        <v/>
      </c>
      <c r="C770" s="43" t="str">
        <f>IF(ISBLANK(Games!$B770), "",Games!C770)</f>
        <v/>
      </c>
      <c r="D770" s="44" t="str">
        <f>IF(ISBLANK(Games!$B770), "",Games!D770)</f>
        <v/>
      </c>
      <c r="E770" s="44" t="str">
        <f>IF(ISBLANK(Games!$B770), "",Games!E770)</f>
        <v/>
      </c>
      <c r="F770" s="45">
        <f>'Calc - Win Probability'!N770</f>
        <v>0</v>
      </c>
      <c r="G770" s="23" t="str">
        <f>Games!H770</f>
        <v/>
      </c>
      <c r="H770" s="46" t="str">
        <f>IF(ISBLANK(Games!B770), "", IF('Prediction Log'!$D770&lt;0, 'Prediction Log'!$B770, 'Prediction Log'!$C770))</f>
        <v/>
      </c>
      <c r="I770" s="47" t="str">
        <f>IF(ISBLANK(Games!$B770), "",Games!F770)</f>
        <v/>
      </c>
      <c r="J770" s="47" t="str">
        <f>IF('Prediction Log'!$F770&gt;0.5, 'Prediction Log'!$B770, IF('Prediction Log'!$F770&lt;0.5, 'Prediction Log'!$C770, "PICK"))</f>
        <v/>
      </c>
      <c r="K770" s="48" t="str">
        <f>IF(ISBLANK(Games!B770), "",IF('Prediction Log'!$J770='Prediction Log'!$B770, 'Prediction Log'!$F770, 1-'Prediction Log'!$F770))</f>
        <v/>
      </c>
      <c r="L770" s="49" t="str">
        <f>IF(ISBLANK(Games!$B770), "",Games!I770)</f>
        <v/>
      </c>
      <c r="M770" s="60" t="str">
        <f>IF(ISBLANK(Table3[[#This Row],[Home Final]]), "",IF(Table3[[#This Row],[Home Final]]&gt;Table3[[#This Row],[Away Final]],Table3[[#This Row],[Home]],Table3[[#This Row],[Away]]))</f>
        <v/>
      </c>
      <c r="N770" s="50"/>
      <c r="O770" s="50"/>
      <c r="P770" s="21" t="str">
        <f>IF(ISBLANK('Prediction Log'!$N770), "",'Prediction Log'!$O770-'Prediction Log'!$N770)</f>
        <v/>
      </c>
      <c r="Q770" s="51" t="str">
        <f>IF(ISBLANK('Prediction Log'!$N770), "",IF('Prediction Log'!$M770&lt;&gt;'Prediction Log'!$H770, "Y", IF(AND('Prediction Log'!$M770='Prediction Log'!$H770, ABS((-1*'Prediction Log'!$P770))&gt;ABS('Prediction Log'!$D770)), "Y", IF('Prediction Log'!$D770='Prediction Log'!$P770, "PUSH", "N"))))</f>
        <v/>
      </c>
      <c r="R770" s="52" t="str">
        <f>IF(ISBLANK('Prediction Log'!$N770), "",IF('Prediction Log'!$P770&lt;'Prediction Log'!$D770, "Y", IF('Prediction Log'!$P770='Prediction Log'!$D770, "PUSH", "N")))</f>
        <v/>
      </c>
      <c r="S770" s="52" t="str">
        <f>IF(ISBLANK('Prediction Log'!$N770), "",IF('Prediction Log'!$P770&lt;'Prediction Log'!$E770, "Y", IF('Prediction Log'!$P770='Prediction Log'!$E770, "PUSH", "N")))</f>
        <v/>
      </c>
      <c r="T770" s="53" t="str">
        <f>IF(ISBLANK('Prediction Log'!$N770),"",IF('Prediction Log'!$M770='Prediction Log'!$H770, "Y", "N"))</f>
        <v/>
      </c>
      <c r="U770" s="53" t="str">
        <f>Table3[[#This Row],[Home Team Covered Market]]</f>
        <v/>
      </c>
      <c r="V770" s="53" t="str">
        <f>IF(ISBLANK('Prediction Log'!$N770), "",IF(AND('Prediction Log'!$T770="Y", 'Prediction Log'!$U770="Y"), "Y", "N"))</f>
        <v/>
      </c>
      <c r="W770" s="54" t="str">
        <f>IF(ISBLANK('Prediction Log'!$N770),"",IF('Prediction Log'!$M770='Prediction Log'!$I770, "Y", "N"))</f>
        <v/>
      </c>
      <c r="X770" s="54" t="str">
        <f>IF(ISBLANK('Prediction Log'!$N770), "", IF(Table3[[#This Row],[Home Team Covered Market]]=Games!H770, "Y", "N"))</f>
        <v/>
      </c>
      <c r="Y770" s="55" t="str">
        <f>IF(ISBLANK('Prediction Log'!$N770), "",IF('Prediction Log'!$J770='Prediction Log'!$M770, "Y", "N"))</f>
        <v/>
      </c>
      <c r="Z770" s="54" t="str">
        <f>IF(ISBLANK('Prediction Log'!$N770), "",IF('Prediction Log'!$I770&lt;&gt;'Prediction Log'!$M770, "N",IF(AND('Prediction Log'!$E770&gt;0, 'Prediction Log'!$P770&gt;'Prediction Log'!$E770, 'Prediction Log'!$I770='Prediction Log'!$C770), "Y", IF(AND('Prediction Log'!$E770&lt;0, 'Prediction Log'!$P770&lt;'Prediction Log'!$E770,'Prediction Log'!$I770='Prediction Log'!$B770 ), "Y", IF('Prediction Log'!$P770='Prediction Log'!$E770, "PUSH", "N")))))</f>
        <v/>
      </c>
      <c r="AA770" s="54" t="str">
        <f>IF(ISBLANK('Prediction Log'!$N770), "",IF(AND('Prediction Log'!$W770="Y", 'Prediction Log'!$X770="Y"), "Y", "N"))</f>
        <v/>
      </c>
      <c r="AB770" s="53" t="str">
        <f>IF(ISBLANK('Prediction Log'!$N770), "",IF('Prediction Log'!$D770&gt;0, 'Prediction Log'!$P770-'Prediction Log'!$D770, IF('Prediction Log'!$D770&lt;0, -'Prediction Log'!$P770+'Prediction Log'!$D770, "NA")))</f>
        <v/>
      </c>
      <c r="AC770" s="53" t="str">
        <f>IF(ISBLANK('Prediction Log'!$N770), "",ABS('Prediction Log'!$AB770))</f>
        <v/>
      </c>
      <c r="AD770" s="54" t="str">
        <f>IF(ISBLANK('Prediction Log'!$N770), "",IF('Prediction Log'!$E770&gt;0, 'Prediction Log'!$P770-'Prediction Log'!$E770, IF('Prediction Log'!$E770&lt;0, -'Prediction Log'!$P770+'Prediction Log'!$E770, "NA")))</f>
        <v/>
      </c>
      <c r="AE770" s="54" t="str">
        <f>IF(ISBLANK('Prediction Log'!$N770), "",ABS('Prediction Log'!$AD770))</f>
        <v/>
      </c>
    </row>
    <row r="771" spans="1:31" x14ac:dyDescent="0.45">
      <c r="A771" s="56" t="str">
        <f>IF(ISBLANK(Games!$B771), "",Games!A771)</f>
        <v/>
      </c>
      <c r="B771" s="56" t="str">
        <f>IF(ISBLANK(Games!$B771), "",Games!B771)</f>
        <v/>
      </c>
      <c r="C771" s="56" t="str">
        <f>IF(ISBLANK(Games!$B771), "",Games!C771)</f>
        <v/>
      </c>
      <c r="D771" s="57" t="str">
        <f>IF(ISBLANK(Games!$B771), "",Games!D771)</f>
        <v/>
      </c>
      <c r="E771" s="57" t="str">
        <f>IF(ISBLANK(Games!$B771), "",Games!E771)</f>
        <v/>
      </c>
      <c r="F771" s="45">
        <f>'Calc - Win Probability'!N771</f>
        <v>0</v>
      </c>
      <c r="G771" s="23" t="str">
        <f>Games!H771</f>
        <v/>
      </c>
      <c r="H771" s="46" t="str">
        <f>IF(ISBLANK(Games!B771), "", IF('Prediction Log'!$D771&lt;0, 'Prediction Log'!$B771, 'Prediction Log'!$C771))</f>
        <v/>
      </c>
      <c r="I771" s="47" t="str">
        <f>IF(ISBLANK(Games!$B771), "",Games!F771)</f>
        <v/>
      </c>
      <c r="J771" s="47" t="str">
        <f>IF('Prediction Log'!$F771&gt;0.5, 'Prediction Log'!$B771, IF('Prediction Log'!$F771&lt;0.5, 'Prediction Log'!$C771, "PICK"))</f>
        <v/>
      </c>
      <c r="K771" s="48" t="str">
        <f>IF(ISBLANK(Games!B771), "",IF('Prediction Log'!$J771='Prediction Log'!$B771, 'Prediction Log'!$F771, 1-'Prediction Log'!$F771))</f>
        <v/>
      </c>
      <c r="L771" s="49" t="str">
        <f>IF(ISBLANK(Games!$B771), "",Games!I771)</f>
        <v/>
      </c>
      <c r="M771" s="60" t="str">
        <f>IF(ISBLANK(Table3[[#This Row],[Home Final]]), "",IF(Table3[[#This Row],[Home Final]]&gt;Table3[[#This Row],[Away Final]],Table3[[#This Row],[Home]],Table3[[#This Row],[Away]]))</f>
        <v/>
      </c>
      <c r="N771" s="50"/>
      <c r="O771" s="50"/>
      <c r="P771" s="21" t="str">
        <f>IF(ISBLANK('Prediction Log'!$N771), "",'Prediction Log'!$O771-'Prediction Log'!$N771)</f>
        <v/>
      </c>
      <c r="Q771" s="51" t="str">
        <f>IF(ISBLANK('Prediction Log'!$N771), "",IF('Prediction Log'!$M771&lt;&gt;'Prediction Log'!$H771, "Y", IF(AND('Prediction Log'!$M771='Prediction Log'!$H771, ABS((-1*'Prediction Log'!$P771))&gt;ABS('Prediction Log'!$D771)), "Y", IF('Prediction Log'!$D771='Prediction Log'!$P771, "PUSH", "N"))))</f>
        <v/>
      </c>
      <c r="R771" s="52" t="str">
        <f>IF(ISBLANK('Prediction Log'!$N771), "",IF('Prediction Log'!$P771&lt;'Prediction Log'!$D771, "Y", IF('Prediction Log'!$P771='Prediction Log'!$D771, "PUSH", "N")))</f>
        <v/>
      </c>
      <c r="S771" s="52" t="str">
        <f>IF(ISBLANK('Prediction Log'!$N771), "",IF('Prediction Log'!$P771&lt;'Prediction Log'!$E771, "Y", IF('Prediction Log'!$P771='Prediction Log'!$E771, "PUSH", "N")))</f>
        <v/>
      </c>
      <c r="T771" s="53" t="str">
        <f>IF(ISBLANK('Prediction Log'!$N771),"",IF('Prediction Log'!$M771='Prediction Log'!$H771, "Y", "N"))</f>
        <v/>
      </c>
      <c r="U771" s="53" t="str">
        <f>Table3[[#This Row],[Home Team Covered Market]]</f>
        <v/>
      </c>
      <c r="V771" s="53" t="str">
        <f>IF(ISBLANK('Prediction Log'!$N771), "",IF(AND('Prediction Log'!$T771="Y", 'Prediction Log'!$U771="Y"), "Y", "N"))</f>
        <v/>
      </c>
      <c r="W771" s="54" t="str">
        <f>IF(ISBLANK('Prediction Log'!$N771),"",IF('Prediction Log'!$M771='Prediction Log'!$I771, "Y", "N"))</f>
        <v/>
      </c>
      <c r="X771" s="54" t="str">
        <f>IF(ISBLANK('Prediction Log'!$N771), "", IF(Table3[[#This Row],[Home Team Covered Market]]=Games!H771, "Y", "N"))</f>
        <v/>
      </c>
      <c r="Y771" s="55" t="str">
        <f>IF(ISBLANK('Prediction Log'!$N771), "",IF('Prediction Log'!$J771='Prediction Log'!$M771, "Y", "N"))</f>
        <v/>
      </c>
      <c r="Z771" s="54" t="str">
        <f>IF(ISBLANK('Prediction Log'!$N771), "",IF('Prediction Log'!$I771&lt;&gt;'Prediction Log'!$M771, "N",IF(AND('Prediction Log'!$E771&gt;0, 'Prediction Log'!$P771&gt;'Prediction Log'!$E771, 'Prediction Log'!$I771='Prediction Log'!$C771), "Y", IF(AND('Prediction Log'!$E771&lt;0, 'Prediction Log'!$P771&lt;'Prediction Log'!$E771,'Prediction Log'!$I771='Prediction Log'!$B771 ), "Y", IF('Prediction Log'!$P771='Prediction Log'!$E771, "PUSH", "N")))))</f>
        <v/>
      </c>
      <c r="AA771" s="54" t="str">
        <f>IF(ISBLANK('Prediction Log'!$N771), "",IF(AND('Prediction Log'!$W771="Y", 'Prediction Log'!$X771="Y"), "Y", "N"))</f>
        <v/>
      </c>
      <c r="AB771" s="53" t="str">
        <f>IF(ISBLANK('Prediction Log'!$N771), "",IF('Prediction Log'!$D771&gt;0, 'Prediction Log'!$P771-'Prediction Log'!$D771, IF('Prediction Log'!$D771&lt;0, -'Prediction Log'!$P771+'Prediction Log'!$D771, "NA")))</f>
        <v/>
      </c>
      <c r="AC771" s="53" t="str">
        <f>IF(ISBLANK('Prediction Log'!$N771), "",ABS('Prediction Log'!$AB771))</f>
        <v/>
      </c>
      <c r="AD771" s="54" t="str">
        <f>IF(ISBLANK('Prediction Log'!$N771), "",IF('Prediction Log'!$E771&gt;0, 'Prediction Log'!$P771-'Prediction Log'!$E771, IF('Prediction Log'!$E771&lt;0, -'Prediction Log'!$P771+'Prediction Log'!$E771, "NA")))</f>
        <v/>
      </c>
      <c r="AE771" s="54" t="str">
        <f>IF(ISBLANK('Prediction Log'!$N771), "",ABS('Prediction Log'!$AD771))</f>
        <v/>
      </c>
    </row>
    <row r="772" spans="1:31" x14ac:dyDescent="0.45">
      <c r="A772" s="43" t="str">
        <f>IF(ISBLANK(Games!$B772), "",Games!A772)</f>
        <v/>
      </c>
      <c r="B772" s="43" t="str">
        <f>IF(ISBLANK(Games!$B772), "",Games!B772)</f>
        <v/>
      </c>
      <c r="C772" s="43" t="str">
        <f>IF(ISBLANK(Games!$B772), "",Games!C772)</f>
        <v/>
      </c>
      <c r="D772" s="44" t="str">
        <f>IF(ISBLANK(Games!$B772), "",Games!D772)</f>
        <v/>
      </c>
      <c r="E772" s="44" t="str">
        <f>IF(ISBLANK(Games!$B772), "",Games!E772)</f>
        <v/>
      </c>
      <c r="F772" s="45">
        <f>'Calc - Win Probability'!N772</f>
        <v>0</v>
      </c>
      <c r="G772" s="23" t="str">
        <f>Games!H772</f>
        <v/>
      </c>
      <c r="H772" s="46" t="str">
        <f>IF(ISBLANK(Games!B772), "", IF('Prediction Log'!$D772&lt;0, 'Prediction Log'!$B772, 'Prediction Log'!$C772))</f>
        <v/>
      </c>
      <c r="I772" s="47" t="str">
        <f>IF(ISBLANK(Games!$B772), "",Games!F772)</f>
        <v/>
      </c>
      <c r="J772" s="47" t="str">
        <f>IF('Prediction Log'!$F772&gt;0.5, 'Prediction Log'!$B772, IF('Prediction Log'!$F772&lt;0.5, 'Prediction Log'!$C772, "PICK"))</f>
        <v/>
      </c>
      <c r="K772" s="48" t="str">
        <f>IF(ISBLANK(Games!B772), "",IF('Prediction Log'!$J772='Prediction Log'!$B772, 'Prediction Log'!$F772, 1-'Prediction Log'!$F772))</f>
        <v/>
      </c>
      <c r="L772" s="49" t="str">
        <f>IF(ISBLANK(Games!$B772), "",Games!I772)</f>
        <v/>
      </c>
      <c r="M772" s="60" t="str">
        <f>IF(ISBLANK(Table3[[#This Row],[Home Final]]), "",IF(Table3[[#This Row],[Home Final]]&gt;Table3[[#This Row],[Away Final]],Table3[[#This Row],[Home]],Table3[[#This Row],[Away]]))</f>
        <v/>
      </c>
      <c r="N772" s="50"/>
      <c r="O772" s="50"/>
      <c r="P772" s="21" t="str">
        <f>IF(ISBLANK('Prediction Log'!$N772), "",'Prediction Log'!$O772-'Prediction Log'!$N772)</f>
        <v/>
      </c>
      <c r="Q772" s="51" t="str">
        <f>IF(ISBLANK('Prediction Log'!$N772), "",IF('Prediction Log'!$M772&lt;&gt;'Prediction Log'!$H772, "Y", IF(AND('Prediction Log'!$M772='Prediction Log'!$H772, ABS((-1*'Prediction Log'!$P772))&gt;ABS('Prediction Log'!$D772)), "Y", IF('Prediction Log'!$D772='Prediction Log'!$P772, "PUSH", "N"))))</f>
        <v/>
      </c>
      <c r="R772" s="52" t="str">
        <f>IF(ISBLANK('Prediction Log'!$N772), "",IF('Prediction Log'!$P772&lt;'Prediction Log'!$D772, "Y", IF('Prediction Log'!$P772='Prediction Log'!$D772, "PUSH", "N")))</f>
        <v/>
      </c>
      <c r="S772" s="52" t="str">
        <f>IF(ISBLANK('Prediction Log'!$N772), "",IF('Prediction Log'!$P772&lt;'Prediction Log'!$E772, "Y", IF('Prediction Log'!$P772='Prediction Log'!$E772, "PUSH", "N")))</f>
        <v/>
      </c>
      <c r="T772" s="53" t="str">
        <f>IF(ISBLANK('Prediction Log'!$N772),"",IF('Prediction Log'!$M772='Prediction Log'!$H772, "Y", "N"))</f>
        <v/>
      </c>
      <c r="U772" s="53" t="str">
        <f>Table3[[#This Row],[Home Team Covered Market]]</f>
        <v/>
      </c>
      <c r="V772" s="53" t="str">
        <f>IF(ISBLANK('Prediction Log'!$N772), "",IF(AND('Prediction Log'!$T772="Y", 'Prediction Log'!$U772="Y"), "Y", "N"))</f>
        <v/>
      </c>
      <c r="W772" s="54" t="str">
        <f>IF(ISBLANK('Prediction Log'!$N772),"",IF('Prediction Log'!$M772='Prediction Log'!$I772, "Y", "N"))</f>
        <v/>
      </c>
      <c r="X772" s="54" t="str">
        <f>IF(ISBLANK('Prediction Log'!$N772), "", IF(Table3[[#This Row],[Home Team Covered Market]]=Games!H772, "Y", "N"))</f>
        <v/>
      </c>
      <c r="Y772" s="55" t="str">
        <f>IF(ISBLANK('Prediction Log'!$N772), "",IF('Prediction Log'!$J772='Prediction Log'!$M772, "Y", "N"))</f>
        <v/>
      </c>
      <c r="Z772" s="54" t="str">
        <f>IF(ISBLANK('Prediction Log'!$N772), "",IF('Prediction Log'!$I772&lt;&gt;'Prediction Log'!$M772, "N",IF(AND('Prediction Log'!$E772&gt;0, 'Prediction Log'!$P772&gt;'Prediction Log'!$E772, 'Prediction Log'!$I772='Prediction Log'!$C772), "Y", IF(AND('Prediction Log'!$E772&lt;0, 'Prediction Log'!$P772&lt;'Prediction Log'!$E772,'Prediction Log'!$I772='Prediction Log'!$B772 ), "Y", IF('Prediction Log'!$P772='Prediction Log'!$E772, "PUSH", "N")))))</f>
        <v/>
      </c>
      <c r="AA772" s="54" t="str">
        <f>IF(ISBLANK('Prediction Log'!$N772), "",IF(AND('Prediction Log'!$W772="Y", 'Prediction Log'!$X772="Y"), "Y", "N"))</f>
        <v/>
      </c>
      <c r="AB772" s="53" t="str">
        <f>IF(ISBLANK('Prediction Log'!$N772), "",IF('Prediction Log'!$D772&gt;0, 'Prediction Log'!$P772-'Prediction Log'!$D772, IF('Prediction Log'!$D772&lt;0, -'Prediction Log'!$P772+'Prediction Log'!$D772, "NA")))</f>
        <v/>
      </c>
      <c r="AC772" s="53" t="str">
        <f>IF(ISBLANK('Prediction Log'!$N772), "",ABS('Prediction Log'!$AB772))</f>
        <v/>
      </c>
      <c r="AD772" s="54" t="str">
        <f>IF(ISBLANK('Prediction Log'!$N772), "",IF('Prediction Log'!$E772&gt;0, 'Prediction Log'!$P772-'Prediction Log'!$E772, IF('Prediction Log'!$E772&lt;0, -'Prediction Log'!$P772+'Prediction Log'!$E772, "NA")))</f>
        <v/>
      </c>
      <c r="AE772" s="54" t="str">
        <f>IF(ISBLANK('Prediction Log'!$N772), "",ABS('Prediction Log'!$AD772))</f>
        <v/>
      </c>
    </row>
    <row r="773" spans="1:31" x14ac:dyDescent="0.45">
      <c r="A773" s="56" t="str">
        <f>IF(ISBLANK(Games!$B773), "",Games!A773)</f>
        <v/>
      </c>
      <c r="B773" s="56" t="str">
        <f>IF(ISBLANK(Games!$B773), "",Games!B773)</f>
        <v/>
      </c>
      <c r="C773" s="56" t="str">
        <f>IF(ISBLANK(Games!$B773), "",Games!C773)</f>
        <v/>
      </c>
      <c r="D773" s="57" t="str">
        <f>IF(ISBLANK(Games!$B773), "",Games!D773)</f>
        <v/>
      </c>
      <c r="E773" s="57" t="str">
        <f>IF(ISBLANK(Games!$B773), "",Games!E773)</f>
        <v/>
      </c>
      <c r="F773" s="45">
        <f>'Calc - Win Probability'!N773</f>
        <v>0</v>
      </c>
      <c r="G773" s="23" t="str">
        <f>Games!H773</f>
        <v/>
      </c>
      <c r="H773" s="46" t="str">
        <f>IF(ISBLANK(Games!B773), "", IF('Prediction Log'!$D773&lt;0, 'Prediction Log'!$B773, 'Prediction Log'!$C773))</f>
        <v/>
      </c>
      <c r="I773" s="47" t="str">
        <f>IF(ISBLANK(Games!$B773), "",Games!F773)</f>
        <v/>
      </c>
      <c r="J773" s="47" t="str">
        <f>IF('Prediction Log'!$F773&gt;0.5, 'Prediction Log'!$B773, IF('Prediction Log'!$F773&lt;0.5, 'Prediction Log'!$C773, "PICK"))</f>
        <v/>
      </c>
      <c r="K773" s="48" t="str">
        <f>IF(ISBLANK(Games!B773), "",IF('Prediction Log'!$J773='Prediction Log'!$B773, 'Prediction Log'!$F773, 1-'Prediction Log'!$F773))</f>
        <v/>
      </c>
      <c r="L773" s="49" t="str">
        <f>IF(ISBLANK(Games!$B773), "",Games!I773)</f>
        <v/>
      </c>
      <c r="M773" s="60" t="str">
        <f>IF(ISBLANK(Table3[[#This Row],[Home Final]]), "",IF(Table3[[#This Row],[Home Final]]&gt;Table3[[#This Row],[Away Final]],Table3[[#This Row],[Home]],Table3[[#This Row],[Away]]))</f>
        <v/>
      </c>
      <c r="N773" s="50"/>
      <c r="O773" s="50"/>
      <c r="P773" s="21" t="str">
        <f>IF(ISBLANK('Prediction Log'!$N773), "",'Prediction Log'!$O773-'Prediction Log'!$N773)</f>
        <v/>
      </c>
      <c r="Q773" s="51" t="str">
        <f>IF(ISBLANK('Prediction Log'!$N773), "",IF('Prediction Log'!$M773&lt;&gt;'Prediction Log'!$H773, "Y", IF(AND('Prediction Log'!$M773='Prediction Log'!$H773, ABS((-1*'Prediction Log'!$P773))&gt;ABS('Prediction Log'!$D773)), "Y", IF('Prediction Log'!$D773='Prediction Log'!$P773, "PUSH", "N"))))</f>
        <v/>
      </c>
      <c r="R773" s="52" t="str">
        <f>IF(ISBLANK('Prediction Log'!$N773), "",IF('Prediction Log'!$P773&lt;'Prediction Log'!$D773, "Y", IF('Prediction Log'!$P773='Prediction Log'!$D773, "PUSH", "N")))</f>
        <v/>
      </c>
      <c r="S773" s="52" t="str">
        <f>IF(ISBLANK('Prediction Log'!$N773), "",IF('Prediction Log'!$P773&lt;'Prediction Log'!$E773, "Y", IF('Prediction Log'!$P773='Prediction Log'!$E773, "PUSH", "N")))</f>
        <v/>
      </c>
      <c r="T773" s="53" t="str">
        <f>IF(ISBLANK('Prediction Log'!$N773),"",IF('Prediction Log'!$M773='Prediction Log'!$H773, "Y", "N"))</f>
        <v/>
      </c>
      <c r="U773" s="53" t="str">
        <f>Table3[[#This Row],[Home Team Covered Market]]</f>
        <v/>
      </c>
      <c r="V773" s="53" t="str">
        <f>IF(ISBLANK('Prediction Log'!$N773), "",IF(AND('Prediction Log'!$T773="Y", 'Prediction Log'!$U773="Y"), "Y", "N"))</f>
        <v/>
      </c>
      <c r="W773" s="54" t="str">
        <f>IF(ISBLANK('Prediction Log'!$N773),"",IF('Prediction Log'!$M773='Prediction Log'!$I773, "Y", "N"))</f>
        <v/>
      </c>
      <c r="X773" s="54" t="str">
        <f>IF(ISBLANK('Prediction Log'!$N773), "", IF(Table3[[#This Row],[Home Team Covered Market]]=Games!H773, "Y", "N"))</f>
        <v/>
      </c>
      <c r="Y773" s="55" t="str">
        <f>IF(ISBLANK('Prediction Log'!$N773), "",IF('Prediction Log'!$J773='Prediction Log'!$M773, "Y", "N"))</f>
        <v/>
      </c>
      <c r="Z773" s="54" t="str">
        <f>IF(ISBLANK('Prediction Log'!$N773), "",IF('Prediction Log'!$I773&lt;&gt;'Prediction Log'!$M773, "N",IF(AND('Prediction Log'!$E773&gt;0, 'Prediction Log'!$P773&gt;'Prediction Log'!$E773, 'Prediction Log'!$I773='Prediction Log'!$C773), "Y", IF(AND('Prediction Log'!$E773&lt;0, 'Prediction Log'!$P773&lt;'Prediction Log'!$E773,'Prediction Log'!$I773='Prediction Log'!$B773 ), "Y", IF('Prediction Log'!$P773='Prediction Log'!$E773, "PUSH", "N")))))</f>
        <v/>
      </c>
      <c r="AA773" s="54" t="str">
        <f>IF(ISBLANK('Prediction Log'!$N773), "",IF(AND('Prediction Log'!$W773="Y", 'Prediction Log'!$X773="Y"), "Y", "N"))</f>
        <v/>
      </c>
      <c r="AB773" s="53" t="str">
        <f>IF(ISBLANK('Prediction Log'!$N773), "",IF('Prediction Log'!$D773&gt;0, 'Prediction Log'!$P773-'Prediction Log'!$D773, IF('Prediction Log'!$D773&lt;0, -'Prediction Log'!$P773+'Prediction Log'!$D773, "NA")))</f>
        <v/>
      </c>
      <c r="AC773" s="53" t="str">
        <f>IF(ISBLANK('Prediction Log'!$N773), "",ABS('Prediction Log'!$AB773))</f>
        <v/>
      </c>
      <c r="AD773" s="54" t="str">
        <f>IF(ISBLANK('Prediction Log'!$N773), "",IF('Prediction Log'!$E773&gt;0, 'Prediction Log'!$P773-'Prediction Log'!$E773, IF('Prediction Log'!$E773&lt;0, -'Prediction Log'!$P773+'Prediction Log'!$E773, "NA")))</f>
        <v/>
      </c>
      <c r="AE773" s="54" t="str">
        <f>IF(ISBLANK('Prediction Log'!$N773), "",ABS('Prediction Log'!$AD773))</f>
        <v/>
      </c>
    </row>
    <row r="774" spans="1:31" x14ac:dyDescent="0.45">
      <c r="A774" s="43" t="str">
        <f>IF(ISBLANK(Games!$B774), "",Games!A774)</f>
        <v/>
      </c>
      <c r="B774" s="43" t="str">
        <f>IF(ISBLANK(Games!$B774), "",Games!B774)</f>
        <v/>
      </c>
      <c r="C774" s="43" t="str">
        <f>IF(ISBLANK(Games!$B774), "",Games!C774)</f>
        <v/>
      </c>
      <c r="D774" s="44" t="str">
        <f>IF(ISBLANK(Games!$B774), "",Games!D774)</f>
        <v/>
      </c>
      <c r="E774" s="44" t="str">
        <f>IF(ISBLANK(Games!$B774), "",Games!E774)</f>
        <v/>
      </c>
      <c r="F774" s="45">
        <f>'Calc - Win Probability'!N774</f>
        <v>0</v>
      </c>
      <c r="G774" s="23" t="str">
        <f>Games!H774</f>
        <v/>
      </c>
      <c r="H774" s="46" t="str">
        <f>IF(ISBLANK(Games!B774), "", IF('Prediction Log'!$D774&lt;0, 'Prediction Log'!$B774, 'Prediction Log'!$C774))</f>
        <v/>
      </c>
      <c r="I774" s="47" t="str">
        <f>IF(ISBLANK(Games!$B774), "",Games!F774)</f>
        <v/>
      </c>
      <c r="J774" s="47" t="str">
        <f>IF('Prediction Log'!$F774&gt;0.5, 'Prediction Log'!$B774, IF('Prediction Log'!$F774&lt;0.5, 'Prediction Log'!$C774, "PICK"))</f>
        <v/>
      </c>
      <c r="K774" s="48" t="str">
        <f>IF(ISBLANK(Games!B774), "",IF('Prediction Log'!$J774='Prediction Log'!$B774, 'Prediction Log'!$F774, 1-'Prediction Log'!$F774))</f>
        <v/>
      </c>
      <c r="L774" s="49" t="str">
        <f>IF(ISBLANK(Games!$B774), "",Games!I774)</f>
        <v/>
      </c>
      <c r="M774" s="60" t="str">
        <f>IF(ISBLANK(Table3[[#This Row],[Home Final]]), "",IF(Table3[[#This Row],[Home Final]]&gt;Table3[[#This Row],[Away Final]],Table3[[#This Row],[Home]],Table3[[#This Row],[Away]]))</f>
        <v/>
      </c>
      <c r="N774" s="50"/>
      <c r="O774" s="50"/>
      <c r="P774" s="21" t="str">
        <f>IF(ISBLANK('Prediction Log'!$N774), "",'Prediction Log'!$O774-'Prediction Log'!$N774)</f>
        <v/>
      </c>
      <c r="Q774" s="51" t="str">
        <f>IF(ISBLANK('Prediction Log'!$N774), "",IF('Prediction Log'!$M774&lt;&gt;'Prediction Log'!$H774, "Y", IF(AND('Prediction Log'!$M774='Prediction Log'!$H774, ABS((-1*'Prediction Log'!$P774))&gt;ABS('Prediction Log'!$D774)), "Y", IF('Prediction Log'!$D774='Prediction Log'!$P774, "PUSH", "N"))))</f>
        <v/>
      </c>
      <c r="R774" s="52" t="str">
        <f>IF(ISBLANK('Prediction Log'!$N774), "",IF('Prediction Log'!$P774&lt;'Prediction Log'!$D774, "Y", IF('Prediction Log'!$P774='Prediction Log'!$D774, "PUSH", "N")))</f>
        <v/>
      </c>
      <c r="S774" s="52" t="str">
        <f>IF(ISBLANK('Prediction Log'!$N774), "",IF('Prediction Log'!$P774&lt;'Prediction Log'!$E774, "Y", IF('Prediction Log'!$P774='Prediction Log'!$E774, "PUSH", "N")))</f>
        <v/>
      </c>
      <c r="T774" s="53" t="str">
        <f>IF(ISBLANK('Prediction Log'!$N774),"",IF('Prediction Log'!$M774='Prediction Log'!$H774, "Y", "N"))</f>
        <v/>
      </c>
      <c r="U774" s="53" t="str">
        <f>Table3[[#This Row],[Home Team Covered Market]]</f>
        <v/>
      </c>
      <c r="V774" s="53" t="str">
        <f>IF(ISBLANK('Prediction Log'!$N774), "",IF(AND('Prediction Log'!$T774="Y", 'Prediction Log'!$U774="Y"), "Y", "N"))</f>
        <v/>
      </c>
      <c r="W774" s="54" t="str">
        <f>IF(ISBLANK('Prediction Log'!$N774),"",IF('Prediction Log'!$M774='Prediction Log'!$I774, "Y", "N"))</f>
        <v/>
      </c>
      <c r="X774" s="54" t="str">
        <f>IF(ISBLANK('Prediction Log'!$N774), "", IF(Table3[[#This Row],[Home Team Covered Market]]=Games!H774, "Y", "N"))</f>
        <v/>
      </c>
      <c r="Y774" s="55" t="str">
        <f>IF(ISBLANK('Prediction Log'!$N774), "",IF('Prediction Log'!$J774='Prediction Log'!$M774, "Y", "N"))</f>
        <v/>
      </c>
      <c r="Z774" s="54" t="str">
        <f>IF(ISBLANK('Prediction Log'!$N774), "",IF('Prediction Log'!$I774&lt;&gt;'Prediction Log'!$M774, "N",IF(AND('Prediction Log'!$E774&gt;0, 'Prediction Log'!$P774&gt;'Prediction Log'!$E774, 'Prediction Log'!$I774='Prediction Log'!$C774), "Y", IF(AND('Prediction Log'!$E774&lt;0, 'Prediction Log'!$P774&lt;'Prediction Log'!$E774,'Prediction Log'!$I774='Prediction Log'!$B774 ), "Y", IF('Prediction Log'!$P774='Prediction Log'!$E774, "PUSH", "N")))))</f>
        <v/>
      </c>
      <c r="AA774" s="54" t="str">
        <f>IF(ISBLANK('Prediction Log'!$N774), "",IF(AND('Prediction Log'!$W774="Y", 'Prediction Log'!$X774="Y"), "Y", "N"))</f>
        <v/>
      </c>
      <c r="AB774" s="53" t="str">
        <f>IF(ISBLANK('Prediction Log'!$N774), "",IF('Prediction Log'!$D774&gt;0, 'Prediction Log'!$P774-'Prediction Log'!$D774, IF('Prediction Log'!$D774&lt;0, -'Prediction Log'!$P774+'Prediction Log'!$D774, "NA")))</f>
        <v/>
      </c>
      <c r="AC774" s="53" t="str">
        <f>IF(ISBLANK('Prediction Log'!$N774), "",ABS('Prediction Log'!$AB774))</f>
        <v/>
      </c>
      <c r="AD774" s="54" t="str">
        <f>IF(ISBLANK('Prediction Log'!$N774), "",IF('Prediction Log'!$E774&gt;0, 'Prediction Log'!$P774-'Prediction Log'!$E774, IF('Prediction Log'!$E774&lt;0, -'Prediction Log'!$P774+'Prediction Log'!$E774, "NA")))</f>
        <v/>
      </c>
      <c r="AE774" s="54" t="str">
        <f>IF(ISBLANK('Prediction Log'!$N774), "",ABS('Prediction Log'!$AD774))</f>
        <v/>
      </c>
    </row>
    <row r="775" spans="1:31" x14ac:dyDescent="0.45">
      <c r="A775" s="56" t="str">
        <f>IF(ISBLANK(Games!$B775), "",Games!A775)</f>
        <v/>
      </c>
      <c r="B775" s="56" t="str">
        <f>IF(ISBLANK(Games!$B775), "",Games!B775)</f>
        <v/>
      </c>
      <c r="C775" s="56" t="str">
        <f>IF(ISBLANK(Games!$B775), "",Games!C775)</f>
        <v/>
      </c>
      <c r="D775" s="57" t="str">
        <f>IF(ISBLANK(Games!$B775), "",Games!D775)</f>
        <v/>
      </c>
      <c r="E775" s="57" t="str">
        <f>IF(ISBLANK(Games!$B775), "",Games!E775)</f>
        <v/>
      </c>
      <c r="F775" s="45">
        <f>'Calc - Win Probability'!N775</f>
        <v>0</v>
      </c>
      <c r="G775" s="23" t="str">
        <f>Games!H775</f>
        <v/>
      </c>
      <c r="H775" s="46" t="str">
        <f>IF(ISBLANK(Games!B775), "", IF('Prediction Log'!$D775&lt;0, 'Prediction Log'!$B775, 'Prediction Log'!$C775))</f>
        <v/>
      </c>
      <c r="I775" s="47" t="str">
        <f>IF(ISBLANK(Games!$B775), "",Games!F775)</f>
        <v/>
      </c>
      <c r="J775" s="47" t="str">
        <f>IF('Prediction Log'!$F775&gt;0.5, 'Prediction Log'!$B775, IF('Prediction Log'!$F775&lt;0.5, 'Prediction Log'!$C775, "PICK"))</f>
        <v/>
      </c>
      <c r="K775" s="48" t="str">
        <f>IF(ISBLANK(Games!B775), "",IF('Prediction Log'!$J775='Prediction Log'!$B775, 'Prediction Log'!$F775, 1-'Prediction Log'!$F775))</f>
        <v/>
      </c>
      <c r="L775" s="49" t="str">
        <f>IF(ISBLANK(Games!$B775), "",Games!I775)</f>
        <v/>
      </c>
      <c r="M775" s="60" t="str">
        <f>IF(ISBLANK(Table3[[#This Row],[Home Final]]), "",IF(Table3[[#This Row],[Home Final]]&gt;Table3[[#This Row],[Away Final]],Table3[[#This Row],[Home]],Table3[[#This Row],[Away]]))</f>
        <v/>
      </c>
      <c r="N775" s="50"/>
      <c r="O775" s="50"/>
      <c r="P775" s="21" t="str">
        <f>IF(ISBLANK('Prediction Log'!$N775), "",'Prediction Log'!$O775-'Prediction Log'!$N775)</f>
        <v/>
      </c>
      <c r="Q775" s="51" t="str">
        <f>IF(ISBLANK('Prediction Log'!$N775), "",IF('Prediction Log'!$M775&lt;&gt;'Prediction Log'!$H775, "Y", IF(AND('Prediction Log'!$M775='Prediction Log'!$H775, ABS((-1*'Prediction Log'!$P775))&gt;ABS('Prediction Log'!$D775)), "Y", IF('Prediction Log'!$D775='Prediction Log'!$P775, "PUSH", "N"))))</f>
        <v/>
      </c>
      <c r="R775" s="52" t="str">
        <f>IF(ISBLANK('Prediction Log'!$N775), "",IF('Prediction Log'!$P775&lt;'Prediction Log'!$D775, "Y", IF('Prediction Log'!$P775='Prediction Log'!$D775, "PUSH", "N")))</f>
        <v/>
      </c>
      <c r="S775" s="52" t="str">
        <f>IF(ISBLANK('Prediction Log'!$N775), "",IF('Prediction Log'!$P775&lt;'Prediction Log'!$E775, "Y", IF('Prediction Log'!$P775='Prediction Log'!$E775, "PUSH", "N")))</f>
        <v/>
      </c>
      <c r="T775" s="53" t="str">
        <f>IF(ISBLANK('Prediction Log'!$N775),"",IF('Prediction Log'!$M775='Prediction Log'!$H775, "Y", "N"))</f>
        <v/>
      </c>
      <c r="U775" s="53" t="str">
        <f>Table3[[#This Row],[Home Team Covered Market]]</f>
        <v/>
      </c>
      <c r="V775" s="53" t="str">
        <f>IF(ISBLANK('Prediction Log'!$N775), "",IF(AND('Prediction Log'!$T775="Y", 'Prediction Log'!$U775="Y"), "Y", "N"))</f>
        <v/>
      </c>
      <c r="W775" s="54" t="str">
        <f>IF(ISBLANK('Prediction Log'!$N775),"",IF('Prediction Log'!$M775='Prediction Log'!$I775, "Y", "N"))</f>
        <v/>
      </c>
      <c r="X775" s="54" t="str">
        <f>IF(ISBLANK('Prediction Log'!$N775), "", IF(Table3[[#This Row],[Home Team Covered Market]]=Games!H775, "Y", "N"))</f>
        <v/>
      </c>
      <c r="Y775" s="55" t="str">
        <f>IF(ISBLANK('Prediction Log'!$N775), "",IF('Prediction Log'!$J775='Prediction Log'!$M775, "Y", "N"))</f>
        <v/>
      </c>
      <c r="Z775" s="54" t="str">
        <f>IF(ISBLANK('Prediction Log'!$N775), "",IF('Prediction Log'!$I775&lt;&gt;'Prediction Log'!$M775, "N",IF(AND('Prediction Log'!$E775&gt;0, 'Prediction Log'!$P775&gt;'Prediction Log'!$E775, 'Prediction Log'!$I775='Prediction Log'!$C775), "Y", IF(AND('Prediction Log'!$E775&lt;0, 'Prediction Log'!$P775&lt;'Prediction Log'!$E775,'Prediction Log'!$I775='Prediction Log'!$B775 ), "Y", IF('Prediction Log'!$P775='Prediction Log'!$E775, "PUSH", "N")))))</f>
        <v/>
      </c>
      <c r="AA775" s="54" t="str">
        <f>IF(ISBLANK('Prediction Log'!$N775), "",IF(AND('Prediction Log'!$W775="Y", 'Prediction Log'!$X775="Y"), "Y", "N"))</f>
        <v/>
      </c>
      <c r="AB775" s="53" t="str">
        <f>IF(ISBLANK('Prediction Log'!$N775), "",IF('Prediction Log'!$D775&gt;0, 'Prediction Log'!$P775-'Prediction Log'!$D775, IF('Prediction Log'!$D775&lt;0, -'Prediction Log'!$P775+'Prediction Log'!$D775, "NA")))</f>
        <v/>
      </c>
      <c r="AC775" s="53" t="str">
        <f>IF(ISBLANK('Prediction Log'!$N775), "",ABS('Prediction Log'!$AB775))</f>
        <v/>
      </c>
      <c r="AD775" s="54" t="str">
        <f>IF(ISBLANK('Prediction Log'!$N775), "",IF('Prediction Log'!$E775&gt;0, 'Prediction Log'!$P775-'Prediction Log'!$E775, IF('Prediction Log'!$E775&lt;0, -'Prediction Log'!$P775+'Prediction Log'!$E775, "NA")))</f>
        <v/>
      </c>
      <c r="AE775" s="54" t="str">
        <f>IF(ISBLANK('Prediction Log'!$N775), "",ABS('Prediction Log'!$AD775))</f>
        <v/>
      </c>
    </row>
    <row r="776" spans="1:31" x14ac:dyDescent="0.45">
      <c r="A776" s="43" t="str">
        <f>IF(ISBLANK(Games!$B776), "",Games!A776)</f>
        <v/>
      </c>
      <c r="B776" s="43" t="str">
        <f>IF(ISBLANK(Games!$B776), "",Games!B776)</f>
        <v/>
      </c>
      <c r="C776" s="43" t="str">
        <f>IF(ISBLANK(Games!$B776), "",Games!C776)</f>
        <v/>
      </c>
      <c r="D776" s="44" t="str">
        <f>IF(ISBLANK(Games!$B776), "",Games!D776)</f>
        <v/>
      </c>
      <c r="E776" s="44" t="str">
        <f>IF(ISBLANK(Games!$B776), "",Games!E776)</f>
        <v/>
      </c>
      <c r="F776" s="45">
        <f>'Calc - Win Probability'!N776</f>
        <v>0</v>
      </c>
      <c r="G776" s="23" t="str">
        <f>Games!H776</f>
        <v/>
      </c>
      <c r="H776" s="46" t="str">
        <f>IF(ISBLANK(Games!B776), "", IF('Prediction Log'!$D776&lt;0, 'Prediction Log'!$B776, 'Prediction Log'!$C776))</f>
        <v/>
      </c>
      <c r="I776" s="47" t="str">
        <f>IF(ISBLANK(Games!$B776), "",Games!F776)</f>
        <v/>
      </c>
      <c r="J776" s="47" t="str">
        <f>IF('Prediction Log'!$F776&gt;0.5, 'Prediction Log'!$B776, IF('Prediction Log'!$F776&lt;0.5, 'Prediction Log'!$C776, "PICK"))</f>
        <v/>
      </c>
      <c r="K776" s="48" t="str">
        <f>IF(ISBLANK(Games!B776), "",IF('Prediction Log'!$J776='Prediction Log'!$B776, 'Prediction Log'!$F776, 1-'Prediction Log'!$F776))</f>
        <v/>
      </c>
      <c r="L776" s="49" t="str">
        <f>IF(ISBLANK(Games!$B776), "",Games!I776)</f>
        <v/>
      </c>
      <c r="M776" s="60" t="str">
        <f>IF(ISBLANK(Table3[[#This Row],[Home Final]]), "",IF(Table3[[#This Row],[Home Final]]&gt;Table3[[#This Row],[Away Final]],Table3[[#This Row],[Home]],Table3[[#This Row],[Away]]))</f>
        <v/>
      </c>
      <c r="N776" s="50"/>
      <c r="O776" s="50"/>
      <c r="P776" s="21" t="str">
        <f>IF(ISBLANK('Prediction Log'!$N776), "",'Prediction Log'!$O776-'Prediction Log'!$N776)</f>
        <v/>
      </c>
      <c r="Q776" s="51" t="str">
        <f>IF(ISBLANK('Prediction Log'!$N776), "",IF('Prediction Log'!$M776&lt;&gt;'Prediction Log'!$H776, "Y", IF(AND('Prediction Log'!$M776='Prediction Log'!$H776, ABS((-1*'Prediction Log'!$P776))&gt;ABS('Prediction Log'!$D776)), "Y", IF('Prediction Log'!$D776='Prediction Log'!$P776, "PUSH", "N"))))</f>
        <v/>
      </c>
      <c r="R776" s="52" t="str">
        <f>IF(ISBLANK('Prediction Log'!$N776), "",IF('Prediction Log'!$P776&lt;'Prediction Log'!$D776, "Y", IF('Prediction Log'!$P776='Prediction Log'!$D776, "PUSH", "N")))</f>
        <v/>
      </c>
      <c r="S776" s="52" t="str">
        <f>IF(ISBLANK('Prediction Log'!$N776), "",IF('Prediction Log'!$P776&lt;'Prediction Log'!$E776, "Y", IF('Prediction Log'!$P776='Prediction Log'!$E776, "PUSH", "N")))</f>
        <v/>
      </c>
      <c r="T776" s="53" t="str">
        <f>IF(ISBLANK('Prediction Log'!$N776),"",IF('Prediction Log'!$M776='Prediction Log'!$H776, "Y", "N"))</f>
        <v/>
      </c>
      <c r="U776" s="53" t="str">
        <f>Table3[[#This Row],[Home Team Covered Market]]</f>
        <v/>
      </c>
      <c r="V776" s="53" t="str">
        <f>IF(ISBLANK('Prediction Log'!$N776), "",IF(AND('Prediction Log'!$T776="Y", 'Prediction Log'!$U776="Y"), "Y", "N"))</f>
        <v/>
      </c>
      <c r="W776" s="54" t="str">
        <f>IF(ISBLANK('Prediction Log'!$N776),"",IF('Prediction Log'!$M776='Prediction Log'!$I776, "Y", "N"))</f>
        <v/>
      </c>
      <c r="X776" s="54" t="str">
        <f>IF(ISBLANK('Prediction Log'!$N776), "", IF(Table3[[#This Row],[Home Team Covered Market]]=Games!H776, "Y", "N"))</f>
        <v/>
      </c>
      <c r="Y776" s="55" t="str">
        <f>IF(ISBLANK('Prediction Log'!$N776), "",IF('Prediction Log'!$J776='Prediction Log'!$M776, "Y", "N"))</f>
        <v/>
      </c>
      <c r="Z776" s="54" t="str">
        <f>IF(ISBLANK('Prediction Log'!$N776), "",IF('Prediction Log'!$I776&lt;&gt;'Prediction Log'!$M776, "N",IF(AND('Prediction Log'!$E776&gt;0, 'Prediction Log'!$P776&gt;'Prediction Log'!$E776, 'Prediction Log'!$I776='Prediction Log'!$C776), "Y", IF(AND('Prediction Log'!$E776&lt;0, 'Prediction Log'!$P776&lt;'Prediction Log'!$E776,'Prediction Log'!$I776='Prediction Log'!$B776 ), "Y", IF('Prediction Log'!$P776='Prediction Log'!$E776, "PUSH", "N")))))</f>
        <v/>
      </c>
      <c r="AA776" s="54" t="str">
        <f>IF(ISBLANK('Prediction Log'!$N776), "",IF(AND('Prediction Log'!$W776="Y", 'Prediction Log'!$X776="Y"), "Y", "N"))</f>
        <v/>
      </c>
      <c r="AB776" s="53" t="str">
        <f>IF(ISBLANK('Prediction Log'!$N776), "",IF('Prediction Log'!$D776&gt;0, 'Prediction Log'!$P776-'Prediction Log'!$D776, IF('Prediction Log'!$D776&lt;0, -'Prediction Log'!$P776+'Prediction Log'!$D776, "NA")))</f>
        <v/>
      </c>
      <c r="AC776" s="53" t="str">
        <f>IF(ISBLANK('Prediction Log'!$N776), "",ABS('Prediction Log'!$AB776))</f>
        <v/>
      </c>
      <c r="AD776" s="54" t="str">
        <f>IF(ISBLANK('Prediction Log'!$N776), "",IF('Prediction Log'!$E776&gt;0, 'Prediction Log'!$P776-'Prediction Log'!$E776, IF('Prediction Log'!$E776&lt;0, -'Prediction Log'!$P776+'Prediction Log'!$E776, "NA")))</f>
        <v/>
      </c>
      <c r="AE776" s="54" t="str">
        <f>IF(ISBLANK('Prediction Log'!$N776), "",ABS('Prediction Log'!$AD776))</f>
        <v/>
      </c>
    </row>
    <row r="777" spans="1:31" x14ac:dyDescent="0.45">
      <c r="A777" s="56" t="str">
        <f>IF(ISBLANK(Games!$B777), "",Games!A777)</f>
        <v/>
      </c>
      <c r="B777" s="56" t="str">
        <f>IF(ISBLANK(Games!$B777), "",Games!B777)</f>
        <v/>
      </c>
      <c r="C777" s="56" t="str">
        <f>IF(ISBLANK(Games!$B777), "",Games!C777)</f>
        <v/>
      </c>
      <c r="D777" s="57" t="str">
        <f>IF(ISBLANK(Games!$B777), "",Games!D777)</f>
        <v/>
      </c>
      <c r="E777" s="57" t="str">
        <f>IF(ISBLANK(Games!$B777), "",Games!E777)</f>
        <v/>
      </c>
      <c r="F777" s="45">
        <f>'Calc - Win Probability'!N777</f>
        <v>0</v>
      </c>
      <c r="G777" s="23" t="str">
        <f>Games!H777</f>
        <v/>
      </c>
      <c r="H777" s="46" t="str">
        <f>IF(ISBLANK(Games!B777), "", IF('Prediction Log'!$D777&lt;0, 'Prediction Log'!$B777, 'Prediction Log'!$C777))</f>
        <v/>
      </c>
      <c r="I777" s="47" t="str">
        <f>IF(ISBLANK(Games!$B777), "",Games!F777)</f>
        <v/>
      </c>
      <c r="J777" s="47" t="str">
        <f>IF('Prediction Log'!$F777&gt;0.5, 'Prediction Log'!$B777, IF('Prediction Log'!$F777&lt;0.5, 'Prediction Log'!$C777, "PICK"))</f>
        <v/>
      </c>
      <c r="K777" s="48" t="str">
        <f>IF(ISBLANK(Games!B777), "",IF('Prediction Log'!$J777='Prediction Log'!$B777, 'Prediction Log'!$F777, 1-'Prediction Log'!$F777))</f>
        <v/>
      </c>
      <c r="L777" s="49" t="str">
        <f>IF(ISBLANK(Games!$B777), "",Games!I777)</f>
        <v/>
      </c>
      <c r="M777" s="60" t="str">
        <f>IF(ISBLANK(Table3[[#This Row],[Home Final]]), "",IF(Table3[[#This Row],[Home Final]]&gt;Table3[[#This Row],[Away Final]],Table3[[#This Row],[Home]],Table3[[#This Row],[Away]]))</f>
        <v/>
      </c>
      <c r="N777" s="50"/>
      <c r="O777" s="50"/>
      <c r="P777" s="21" t="str">
        <f>IF(ISBLANK('Prediction Log'!$N777), "",'Prediction Log'!$O777-'Prediction Log'!$N777)</f>
        <v/>
      </c>
      <c r="Q777" s="51" t="str">
        <f>IF(ISBLANK('Prediction Log'!$N777), "",IF('Prediction Log'!$M777&lt;&gt;'Prediction Log'!$H777, "Y", IF(AND('Prediction Log'!$M777='Prediction Log'!$H777, ABS((-1*'Prediction Log'!$P777))&gt;ABS('Prediction Log'!$D777)), "Y", IF('Prediction Log'!$D777='Prediction Log'!$P777, "PUSH", "N"))))</f>
        <v/>
      </c>
      <c r="R777" s="52" t="str">
        <f>IF(ISBLANK('Prediction Log'!$N777), "",IF('Prediction Log'!$P777&lt;'Prediction Log'!$D777, "Y", IF('Prediction Log'!$P777='Prediction Log'!$D777, "PUSH", "N")))</f>
        <v/>
      </c>
      <c r="S777" s="52" t="str">
        <f>IF(ISBLANK('Prediction Log'!$N777), "",IF('Prediction Log'!$P777&lt;'Prediction Log'!$E777, "Y", IF('Prediction Log'!$P777='Prediction Log'!$E777, "PUSH", "N")))</f>
        <v/>
      </c>
      <c r="T777" s="53" t="str">
        <f>IF(ISBLANK('Prediction Log'!$N777),"",IF('Prediction Log'!$M777='Prediction Log'!$H777, "Y", "N"))</f>
        <v/>
      </c>
      <c r="U777" s="53" t="str">
        <f>Table3[[#This Row],[Home Team Covered Market]]</f>
        <v/>
      </c>
      <c r="V777" s="53" t="str">
        <f>IF(ISBLANK('Prediction Log'!$N777), "",IF(AND('Prediction Log'!$T777="Y", 'Prediction Log'!$U777="Y"), "Y", "N"))</f>
        <v/>
      </c>
      <c r="W777" s="54" t="str">
        <f>IF(ISBLANK('Prediction Log'!$N777),"",IF('Prediction Log'!$M777='Prediction Log'!$I777, "Y", "N"))</f>
        <v/>
      </c>
      <c r="X777" s="54" t="str">
        <f>IF(ISBLANK('Prediction Log'!$N777), "", IF(Table3[[#This Row],[Home Team Covered Market]]=Games!H777, "Y", "N"))</f>
        <v/>
      </c>
      <c r="Y777" s="55" t="str">
        <f>IF(ISBLANK('Prediction Log'!$N777), "",IF('Prediction Log'!$J777='Prediction Log'!$M777, "Y", "N"))</f>
        <v/>
      </c>
      <c r="Z777" s="54" t="str">
        <f>IF(ISBLANK('Prediction Log'!$N777), "",IF('Prediction Log'!$I777&lt;&gt;'Prediction Log'!$M777, "N",IF(AND('Prediction Log'!$E777&gt;0, 'Prediction Log'!$P777&gt;'Prediction Log'!$E777, 'Prediction Log'!$I777='Prediction Log'!$C777), "Y", IF(AND('Prediction Log'!$E777&lt;0, 'Prediction Log'!$P777&lt;'Prediction Log'!$E777,'Prediction Log'!$I777='Prediction Log'!$B777 ), "Y", IF('Prediction Log'!$P777='Prediction Log'!$E777, "PUSH", "N")))))</f>
        <v/>
      </c>
      <c r="AA777" s="54" t="str">
        <f>IF(ISBLANK('Prediction Log'!$N777), "",IF(AND('Prediction Log'!$W777="Y", 'Prediction Log'!$X777="Y"), "Y", "N"))</f>
        <v/>
      </c>
      <c r="AB777" s="53" t="str">
        <f>IF(ISBLANK('Prediction Log'!$N777), "",IF('Prediction Log'!$D777&gt;0, 'Prediction Log'!$P777-'Prediction Log'!$D777, IF('Prediction Log'!$D777&lt;0, -'Prediction Log'!$P777+'Prediction Log'!$D777, "NA")))</f>
        <v/>
      </c>
      <c r="AC777" s="53" t="str">
        <f>IF(ISBLANK('Prediction Log'!$N777), "",ABS('Prediction Log'!$AB777))</f>
        <v/>
      </c>
      <c r="AD777" s="54" t="str">
        <f>IF(ISBLANK('Prediction Log'!$N777), "",IF('Prediction Log'!$E777&gt;0, 'Prediction Log'!$P777-'Prediction Log'!$E777, IF('Prediction Log'!$E777&lt;0, -'Prediction Log'!$P777+'Prediction Log'!$E777, "NA")))</f>
        <v/>
      </c>
      <c r="AE777" s="54" t="str">
        <f>IF(ISBLANK('Prediction Log'!$N777), "",ABS('Prediction Log'!$AD777))</f>
        <v/>
      </c>
    </row>
    <row r="778" spans="1:31" x14ac:dyDescent="0.45">
      <c r="A778" s="43" t="str">
        <f>IF(ISBLANK(Games!$B778), "",Games!A778)</f>
        <v/>
      </c>
      <c r="B778" s="43" t="str">
        <f>IF(ISBLANK(Games!$B778), "",Games!B778)</f>
        <v/>
      </c>
      <c r="C778" s="43" t="str">
        <f>IF(ISBLANK(Games!$B778), "",Games!C778)</f>
        <v/>
      </c>
      <c r="D778" s="44" t="str">
        <f>IF(ISBLANK(Games!$B778), "",Games!D778)</f>
        <v/>
      </c>
      <c r="E778" s="44" t="str">
        <f>IF(ISBLANK(Games!$B778), "",Games!E778)</f>
        <v/>
      </c>
      <c r="F778" s="45">
        <f>'Calc - Win Probability'!N778</f>
        <v>0</v>
      </c>
      <c r="G778" s="23" t="str">
        <f>Games!H778</f>
        <v/>
      </c>
      <c r="H778" s="46" t="str">
        <f>IF(ISBLANK(Games!B778), "", IF('Prediction Log'!$D778&lt;0, 'Prediction Log'!$B778, 'Prediction Log'!$C778))</f>
        <v/>
      </c>
      <c r="I778" s="47" t="str">
        <f>IF(ISBLANK(Games!$B778), "",Games!F778)</f>
        <v/>
      </c>
      <c r="J778" s="47" t="str">
        <f>IF('Prediction Log'!$F778&gt;0.5, 'Prediction Log'!$B778, IF('Prediction Log'!$F778&lt;0.5, 'Prediction Log'!$C778, "PICK"))</f>
        <v/>
      </c>
      <c r="K778" s="48" t="str">
        <f>IF(ISBLANK(Games!B778), "",IF('Prediction Log'!$J778='Prediction Log'!$B778, 'Prediction Log'!$F778, 1-'Prediction Log'!$F778))</f>
        <v/>
      </c>
      <c r="L778" s="49" t="str">
        <f>IF(ISBLANK(Games!$B778), "",Games!I778)</f>
        <v/>
      </c>
      <c r="M778" s="60" t="str">
        <f>IF(ISBLANK(Table3[[#This Row],[Home Final]]), "",IF(Table3[[#This Row],[Home Final]]&gt;Table3[[#This Row],[Away Final]],Table3[[#This Row],[Home]],Table3[[#This Row],[Away]]))</f>
        <v/>
      </c>
      <c r="N778" s="50"/>
      <c r="O778" s="50"/>
      <c r="P778" s="21" t="str">
        <f>IF(ISBLANK('Prediction Log'!$N778), "",'Prediction Log'!$O778-'Prediction Log'!$N778)</f>
        <v/>
      </c>
      <c r="Q778" s="51" t="str">
        <f>IF(ISBLANK('Prediction Log'!$N778), "",IF('Prediction Log'!$M778&lt;&gt;'Prediction Log'!$H778, "Y", IF(AND('Prediction Log'!$M778='Prediction Log'!$H778, ABS((-1*'Prediction Log'!$P778))&gt;ABS('Prediction Log'!$D778)), "Y", IF('Prediction Log'!$D778='Prediction Log'!$P778, "PUSH", "N"))))</f>
        <v/>
      </c>
      <c r="R778" s="52" t="str">
        <f>IF(ISBLANK('Prediction Log'!$N778), "",IF('Prediction Log'!$P778&lt;'Prediction Log'!$D778, "Y", IF('Prediction Log'!$P778='Prediction Log'!$D778, "PUSH", "N")))</f>
        <v/>
      </c>
      <c r="S778" s="52" t="str">
        <f>IF(ISBLANK('Prediction Log'!$N778), "",IF('Prediction Log'!$P778&lt;'Prediction Log'!$E778, "Y", IF('Prediction Log'!$P778='Prediction Log'!$E778, "PUSH", "N")))</f>
        <v/>
      </c>
      <c r="T778" s="53" t="str">
        <f>IF(ISBLANK('Prediction Log'!$N778),"",IF('Prediction Log'!$M778='Prediction Log'!$H778, "Y", "N"))</f>
        <v/>
      </c>
      <c r="U778" s="53" t="str">
        <f>Table3[[#This Row],[Home Team Covered Market]]</f>
        <v/>
      </c>
      <c r="V778" s="53" t="str">
        <f>IF(ISBLANK('Prediction Log'!$N778), "",IF(AND('Prediction Log'!$T778="Y", 'Prediction Log'!$U778="Y"), "Y", "N"))</f>
        <v/>
      </c>
      <c r="W778" s="54" t="str">
        <f>IF(ISBLANK('Prediction Log'!$N778),"",IF('Prediction Log'!$M778='Prediction Log'!$I778, "Y", "N"))</f>
        <v/>
      </c>
      <c r="X778" s="54" t="str">
        <f>IF(ISBLANK('Prediction Log'!$N778), "", IF(Table3[[#This Row],[Home Team Covered Market]]=Games!H778, "Y", "N"))</f>
        <v/>
      </c>
      <c r="Y778" s="55" t="str">
        <f>IF(ISBLANK('Prediction Log'!$N778), "",IF('Prediction Log'!$J778='Prediction Log'!$M778, "Y", "N"))</f>
        <v/>
      </c>
      <c r="Z778" s="54" t="str">
        <f>IF(ISBLANK('Prediction Log'!$N778), "",IF('Prediction Log'!$I778&lt;&gt;'Prediction Log'!$M778, "N",IF(AND('Prediction Log'!$E778&gt;0, 'Prediction Log'!$P778&gt;'Prediction Log'!$E778, 'Prediction Log'!$I778='Prediction Log'!$C778), "Y", IF(AND('Prediction Log'!$E778&lt;0, 'Prediction Log'!$P778&lt;'Prediction Log'!$E778,'Prediction Log'!$I778='Prediction Log'!$B778 ), "Y", IF('Prediction Log'!$P778='Prediction Log'!$E778, "PUSH", "N")))))</f>
        <v/>
      </c>
      <c r="AA778" s="54" t="str">
        <f>IF(ISBLANK('Prediction Log'!$N778), "",IF(AND('Prediction Log'!$W778="Y", 'Prediction Log'!$X778="Y"), "Y", "N"))</f>
        <v/>
      </c>
      <c r="AB778" s="53" t="str">
        <f>IF(ISBLANK('Prediction Log'!$N778), "",IF('Prediction Log'!$D778&gt;0, 'Prediction Log'!$P778-'Prediction Log'!$D778, IF('Prediction Log'!$D778&lt;0, -'Prediction Log'!$P778+'Prediction Log'!$D778, "NA")))</f>
        <v/>
      </c>
      <c r="AC778" s="53" t="str">
        <f>IF(ISBLANK('Prediction Log'!$N778), "",ABS('Prediction Log'!$AB778))</f>
        <v/>
      </c>
      <c r="AD778" s="54" t="str">
        <f>IF(ISBLANK('Prediction Log'!$N778), "",IF('Prediction Log'!$E778&gt;0, 'Prediction Log'!$P778-'Prediction Log'!$E778, IF('Prediction Log'!$E778&lt;0, -'Prediction Log'!$P778+'Prediction Log'!$E778, "NA")))</f>
        <v/>
      </c>
      <c r="AE778" s="54" t="str">
        <f>IF(ISBLANK('Prediction Log'!$N778), "",ABS('Prediction Log'!$AD778))</f>
        <v/>
      </c>
    </row>
    <row r="779" spans="1:31" x14ac:dyDescent="0.45">
      <c r="A779" s="56" t="str">
        <f>IF(ISBLANK(Games!$B779), "",Games!A779)</f>
        <v/>
      </c>
      <c r="B779" s="56" t="str">
        <f>IF(ISBLANK(Games!$B779), "",Games!B779)</f>
        <v/>
      </c>
      <c r="C779" s="56" t="str">
        <f>IF(ISBLANK(Games!$B779), "",Games!C779)</f>
        <v/>
      </c>
      <c r="D779" s="57" t="str">
        <f>IF(ISBLANK(Games!$B779), "",Games!D779)</f>
        <v/>
      </c>
      <c r="E779" s="57" t="str">
        <f>IF(ISBLANK(Games!$B779), "",Games!E779)</f>
        <v/>
      </c>
      <c r="F779" s="45">
        <f>'Calc - Win Probability'!N779</f>
        <v>0</v>
      </c>
      <c r="G779" s="23" t="str">
        <f>Games!H779</f>
        <v/>
      </c>
      <c r="H779" s="46" t="str">
        <f>IF(ISBLANK(Games!B779), "", IF('Prediction Log'!$D779&lt;0, 'Prediction Log'!$B779, 'Prediction Log'!$C779))</f>
        <v/>
      </c>
      <c r="I779" s="47" t="str">
        <f>IF(ISBLANK(Games!$B779), "",Games!F779)</f>
        <v/>
      </c>
      <c r="J779" s="47" t="str">
        <f>IF('Prediction Log'!$F779&gt;0.5, 'Prediction Log'!$B779, IF('Prediction Log'!$F779&lt;0.5, 'Prediction Log'!$C779, "PICK"))</f>
        <v/>
      </c>
      <c r="K779" s="48" t="str">
        <f>IF(ISBLANK(Games!B779), "",IF('Prediction Log'!$J779='Prediction Log'!$B779, 'Prediction Log'!$F779, 1-'Prediction Log'!$F779))</f>
        <v/>
      </c>
      <c r="L779" s="49" t="str">
        <f>IF(ISBLANK(Games!$B779), "",Games!I779)</f>
        <v/>
      </c>
      <c r="M779" s="60" t="str">
        <f>IF(ISBLANK(Table3[[#This Row],[Home Final]]), "",IF(Table3[[#This Row],[Home Final]]&gt;Table3[[#This Row],[Away Final]],Table3[[#This Row],[Home]],Table3[[#This Row],[Away]]))</f>
        <v/>
      </c>
      <c r="N779" s="50"/>
      <c r="O779" s="50"/>
      <c r="P779" s="21" t="str">
        <f>IF(ISBLANK('Prediction Log'!$N779), "",'Prediction Log'!$O779-'Prediction Log'!$N779)</f>
        <v/>
      </c>
      <c r="Q779" s="51" t="str">
        <f>IF(ISBLANK('Prediction Log'!$N779), "",IF('Prediction Log'!$M779&lt;&gt;'Prediction Log'!$H779, "Y", IF(AND('Prediction Log'!$M779='Prediction Log'!$H779, ABS((-1*'Prediction Log'!$P779))&gt;ABS('Prediction Log'!$D779)), "Y", IF('Prediction Log'!$D779='Prediction Log'!$P779, "PUSH", "N"))))</f>
        <v/>
      </c>
      <c r="R779" s="52" t="str">
        <f>IF(ISBLANK('Prediction Log'!$N779), "",IF('Prediction Log'!$P779&lt;'Prediction Log'!$D779, "Y", IF('Prediction Log'!$P779='Prediction Log'!$D779, "PUSH", "N")))</f>
        <v/>
      </c>
      <c r="S779" s="52" t="str">
        <f>IF(ISBLANK('Prediction Log'!$N779), "",IF('Prediction Log'!$P779&lt;'Prediction Log'!$E779, "Y", IF('Prediction Log'!$P779='Prediction Log'!$E779, "PUSH", "N")))</f>
        <v/>
      </c>
      <c r="T779" s="53" t="str">
        <f>IF(ISBLANK('Prediction Log'!$N779),"",IF('Prediction Log'!$M779='Prediction Log'!$H779, "Y", "N"))</f>
        <v/>
      </c>
      <c r="U779" s="53" t="str">
        <f>Table3[[#This Row],[Home Team Covered Market]]</f>
        <v/>
      </c>
      <c r="V779" s="53" t="str">
        <f>IF(ISBLANK('Prediction Log'!$N779), "",IF(AND('Prediction Log'!$T779="Y", 'Prediction Log'!$U779="Y"), "Y", "N"))</f>
        <v/>
      </c>
      <c r="W779" s="54" t="str">
        <f>IF(ISBLANK('Prediction Log'!$N779),"",IF('Prediction Log'!$M779='Prediction Log'!$I779, "Y", "N"))</f>
        <v/>
      </c>
      <c r="X779" s="54" t="str">
        <f>IF(ISBLANK('Prediction Log'!$N779), "", IF(Table3[[#This Row],[Home Team Covered Market]]=Games!H779, "Y", "N"))</f>
        <v/>
      </c>
      <c r="Y779" s="55" t="str">
        <f>IF(ISBLANK('Prediction Log'!$N779), "",IF('Prediction Log'!$J779='Prediction Log'!$M779, "Y", "N"))</f>
        <v/>
      </c>
      <c r="Z779" s="54" t="str">
        <f>IF(ISBLANK('Prediction Log'!$N779), "",IF('Prediction Log'!$I779&lt;&gt;'Prediction Log'!$M779, "N",IF(AND('Prediction Log'!$E779&gt;0, 'Prediction Log'!$P779&gt;'Prediction Log'!$E779, 'Prediction Log'!$I779='Prediction Log'!$C779), "Y", IF(AND('Prediction Log'!$E779&lt;0, 'Prediction Log'!$P779&lt;'Prediction Log'!$E779,'Prediction Log'!$I779='Prediction Log'!$B779 ), "Y", IF('Prediction Log'!$P779='Prediction Log'!$E779, "PUSH", "N")))))</f>
        <v/>
      </c>
      <c r="AA779" s="54" t="str">
        <f>IF(ISBLANK('Prediction Log'!$N779), "",IF(AND('Prediction Log'!$W779="Y", 'Prediction Log'!$X779="Y"), "Y", "N"))</f>
        <v/>
      </c>
      <c r="AB779" s="53" t="str">
        <f>IF(ISBLANK('Prediction Log'!$N779), "",IF('Prediction Log'!$D779&gt;0, 'Prediction Log'!$P779-'Prediction Log'!$D779, IF('Prediction Log'!$D779&lt;0, -'Prediction Log'!$P779+'Prediction Log'!$D779, "NA")))</f>
        <v/>
      </c>
      <c r="AC779" s="53" t="str">
        <f>IF(ISBLANK('Prediction Log'!$N779), "",ABS('Prediction Log'!$AB779))</f>
        <v/>
      </c>
      <c r="AD779" s="54" t="str">
        <f>IF(ISBLANK('Prediction Log'!$N779), "",IF('Prediction Log'!$E779&gt;0, 'Prediction Log'!$P779-'Prediction Log'!$E779, IF('Prediction Log'!$E779&lt;0, -'Prediction Log'!$P779+'Prediction Log'!$E779, "NA")))</f>
        <v/>
      </c>
      <c r="AE779" s="54" t="str">
        <f>IF(ISBLANK('Prediction Log'!$N779), "",ABS('Prediction Log'!$AD779))</f>
        <v/>
      </c>
    </row>
    <row r="780" spans="1:31" x14ac:dyDescent="0.45">
      <c r="A780" s="43" t="str">
        <f>IF(ISBLANK(Games!$B780), "",Games!A780)</f>
        <v/>
      </c>
      <c r="B780" s="43" t="str">
        <f>IF(ISBLANK(Games!$B780), "",Games!B780)</f>
        <v/>
      </c>
      <c r="C780" s="43" t="str">
        <f>IF(ISBLANK(Games!$B780), "",Games!C780)</f>
        <v/>
      </c>
      <c r="D780" s="44" t="str">
        <f>IF(ISBLANK(Games!$B780), "",Games!D780)</f>
        <v/>
      </c>
      <c r="E780" s="44" t="str">
        <f>IF(ISBLANK(Games!$B780), "",Games!E780)</f>
        <v/>
      </c>
      <c r="F780" s="45">
        <f>'Calc - Win Probability'!N780</f>
        <v>0</v>
      </c>
      <c r="G780" s="23" t="str">
        <f>Games!H780</f>
        <v/>
      </c>
      <c r="H780" s="46" t="str">
        <f>IF(ISBLANK(Games!B780), "", IF('Prediction Log'!$D780&lt;0, 'Prediction Log'!$B780, 'Prediction Log'!$C780))</f>
        <v/>
      </c>
      <c r="I780" s="47" t="str">
        <f>IF(ISBLANK(Games!$B780), "",Games!F780)</f>
        <v/>
      </c>
      <c r="J780" s="47" t="str">
        <f>IF('Prediction Log'!$F780&gt;0.5, 'Prediction Log'!$B780, IF('Prediction Log'!$F780&lt;0.5, 'Prediction Log'!$C780, "PICK"))</f>
        <v/>
      </c>
      <c r="K780" s="48" t="str">
        <f>IF(ISBLANK(Games!B780), "",IF('Prediction Log'!$J780='Prediction Log'!$B780, 'Prediction Log'!$F780, 1-'Prediction Log'!$F780))</f>
        <v/>
      </c>
      <c r="L780" s="49" t="str">
        <f>IF(ISBLANK(Games!$B780), "",Games!I780)</f>
        <v/>
      </c>
      <c r="M780" s="60" t="str">
        <f>IF(ISBLANK(Table3[[#This Row],[Home Final]]), "",IF(Table3[[#This Row],[Home Final]]&gt;Table3[[#This Row],[Away Final]],Table3[[#This Row],[Home]],Table3[[#This Row],[Away]]))</f>
        <v/>
      </c>
      <c r="N780" s="50"/>
      <c r="O780" s="50"/>
      <c r="P780" s="21" t="str">
        <f>IF(ISBLANK('Prediction Log'!$N780), "",'Prediction Log'!$O780-'Prediction Log'!$N780)</f>
        <v/>
      </c>
      <c r="Q780" s="51" t="str">
        <f>IF(ISBLANK('Prediction Log'!$N780), "",IF('Prediction Log'!$M780&lt;&gt;'Prediction Log'!$H780, "Y", IF(AND('Prediction Log'!$M780='Prediction Log'!$H780, ABS((-1*'Prediction Log'!$P780))&gt;ABS('Prediction Log'!$D780)), "Y", IF('Prediction Log'!$D780='Prediction Log'!$P780, "PUSH", "N"))))</f>
        <v/>
      </c>
      <c r="R780" s="52" t="str">
        <f>IF(ISBLANK('Prediction Log'!$N780), "",IF('Prediction Log'!$P780&lt;'Prediction Log'!$D780, "Y", IF('Prediction Log'!$P780='Prediction Log'!$D780, "PUSH", "N")))</f>
        <v/>
      </c>
      <c r="S780" s="52" t="str">
        <f>IF(ISBLANK('Prediction Log'!$N780), "",IF('Prediction Log'!$P780&lt;'Prediction Log'!$E780, "Y", IF('Prediction Log'!$P780='Prediction Log'!$E780, "PUSH", "N")))</f>
        <v/>
      </c>
      <c r="T780" s="53" t="str">
        <f>IF(ISBLANK('Prediction Log'!$N780),"",IF('Prediction Log'!$M780='Prediction Log'!$H780, "Y", "N"))</f>
        <v/>
      </c>
      <c r="U780" s="53" t="str">
        <f>Table3[[#This Row],[Home Team Covered Market]]</f>
        <v/>
      </c>
      <c r="V780" s="53" t="str">
        <f>IF(ISBLANK('Prediction Log'!$N780), "",IF(AND('Prediction Log'!$T780="Y", 'Prediction Log'!$U780="Y"), "Y", "N"))</f>
        <v/>
      </c>
      <c r="W780" s="54" t="str">
        <f>IF(ISBLANK('Prediction Log'!$N780),"",IF('Prediction Log'!$M780='Prediction Log'!$I780, "Y", "N"))</f>
        <v/>
      </c>
      <c r="X780" s="54" t="str">
        <f>IF(ISBLANK('Prediction Log'!$N780), "", IF(Table3[[#This Row],[Home Team Covered Market]]=Games!H780, "Y", "N"))</f>
        <v/>
      </c>
      <c r="Y780" s="55" t="str">
        <f>IF(ISBLANK('Prediction Log'!$N780), "",IF('Prediction Log'!$J780='Prediction Log'!$M780, "Y", "N"))</f>
        <v/>
      </c>
      <c r="Z780" s="54" t="str">
        <f>IF(ISBLANK('Prediction Log'!$N780), "",IF('Prediction Log'!$I780&lt;&gt;'Prediction Log'!$M780, "N",IF(AND('Prediction Log'!$E780&gt;0, 'Prediction Log'!$P780&gt;'Prediction Log'!$E780, 'Prediction Log'!$I780='Prediction Log'!$C780), "Y", IF(AND('Prediction Log'!$E780&lt;0, 'Prediction Log'!$P780&lt;'Prediction Log'!$E780,'Prediction Log'!$I780='Prediction Log'!$B780 ), "Y", IF('Prediction Log'!$P780='Prediction Log'!$E780, "PUSH", "N")))))</f>
        <v/>
      </c>
      <c r="AA780" s="54" t="str">
        <f>IF(ISBLANK('Prediction Log'!$N780), "",IF(AND('Prediction Log'!$W780="Y", 'Prediction Log'!$X780="Y"), "Y", "N"))</f>
        <v/>
      </c>
      <c r="AB780" s="53" t="str">
        <f>IF(ISBLANK('Prediction Log'!$N780), "",IF('Prediction Log'!$D780&gt;0, 'Prediction Log'!$P780-'Prediction Log'!$D780, IF('Prediction Log'!$D780&lt;0, -'Prediction Log'!$P780+'Prediction Log'!$D780, "NA")))</f>
        <v/>
      </c>
      <c r="AC780" s="53" t="str">
        <f>IF(ISBLANK('Prediction Log'!$N780), "",ABS('Prediction Log'!$AB780))</f>
        <v/>
      </c>
      <c r="AD780" s="54" t="str">
        <f>IF(ISBLANK('Prediction Log'!$N780), "",IF('Prediction Log'!$E780&gt;0, 'Prediction Log'!$P780-'Prediction Log'!$E780, IF('Prediction Log'!$E780&lt;0, -'Prediction Log'!$P780+'Prediction Log'!$E780, "NA")))</f>
        <v/>
      </c>
      <c r="AE780" s="54" t="str">
        <f>IF(ISBLANK('Prediction Log'!$N780), "",ABS('Prediction Log'!$AD780))</f>
        <v/>
      </c>
    </row>
    <row r="781" spans="1:31" x14ac:dyDescent="0.45">
      <c r="A781" s="56" t="str">
        <f>IF(ISBLANK(Games!$B781), "",Games!A781)</f>
        <v/>
      </c>
      <c r="B781" s="56" t="str">
        <f>IF(ISBLANK(Games!$B781), "",Games!B781)</f>
        <v/>
      </c>
      <c r="C781" s="56" t="str">
        <f>IF(ISBLANK(Games!$B781), "",Games!C781)</f>
        <v/>
      </c>
      <c r="D781" s="57" t="str">
        <f>IF(ISBLANK(Games!$B781), "",Games!D781)</f>
        <v/>
      </c>
      <c r="E781" s="57" t="str">
        <f>IF(ISBLANK(Games!$B781), "",Games!E781)</f>
        <v/>
      </c>
      <c r="F781" s="45">
        <f>'Calc - Win Probability'!N781</f>
        <v>0</v>
      </c>
      <c r="G781" s="23" t="str">
        <f>Games!H781</f>
        <v/>
      </c>
      <c r="H781" s="46" t="str">
        <f>IF(ISBLANK(Games!B781), "", IF('Prediction Log'!$D781&lt;0, 'Prediction Log'!$B781, 'Prediction Log'!$C781))</f>
        <v/>
      </c>
      <c r="I781" s="47" t="str">
        <f>IF(ISBLANK(Games!$B781), "",Games!F781)</f>
        <v/>
      </c>
      <c r="J781" s="47" t="str">
        <f>IF('Prediction Log'!$F781&gt;0.5, 'Prediction Log'!$B781, IF('Prediction Log'!$F781&lt;0.5, 'Prediction Log'!$C781, "PICK"))</f>
        <v/>
      </c>
      <c r="K781" s="48" t="str">
        <f>IF(ISBLANK(Games!B781), "",IF('Prediction Log'!$J781='Prediction Log'!$B781, 'Prediction Log'!$F781, 1-'Prediction Log'!$F781))</f>
        <v/>
      </c>
      <c r="L781" s="49" t="str">
        <f>IF(ISBLANK(Games!$B781), "",Games!I781)</f>
        <v/>
      </c>
      <c r="M781" s="60" t="str">
        <f>IF(ISBLANK(Table3[[#This Row],[Home Final]]), "",IF(Table3[[#This Row],[Home Final]]&gt;Table3[[#This Row],[Away Final]],Table3[[#This Row],[Home]],Table3[[#This Row],[Away]]))</f>
        <v/>
      </c>
      <c r="N781" s="50"/>
      <c r="O781" s="50"/>
      <c r="P781" s="21" t="str">
        <f>IF(ISBLANK('Prediction Log'!$N781), "",'Prediction Log'!$O781-'Prediction Log'!$N781)</f>
        <v/>
      </c>
      <c r="Q781" s="51" t="str">
        <f>IF(ISBLANK('Prediction Log'!$N781), "",IF('Prediction Log'!$M781&lt;&gt;'Prediction Log'!$H781, "Y", IF(AND('Prediction Log'!$M781='Prediction Log'!$H781, ABS((-1*'Prediction Log'!$P781))&gt;ABS('Prediction Log'!$D781)), "Y", IF('Prediction Log'!$D781='Prediction Log'!$P781, "PUSH", "N"))))</f>
        <v/>
      </c>
      <c r="R781" s="52" t="str">
        <f>IF(ISBLANK('Prediction Log'!$N781), "",IF('Prediction Log'!$P781&lt;'Prediction Log'!$D781, "Y", IF('Prediction Log'!$P781='Prediction Log'!$D781, "PUSH", "N")))</f>
        <v/>
      </c>
      <c r="S781" s="52" t="str">
        <f>IF(ISBLANK('Prediction Log'!$N781), "",IF('Prediction Log'!$P781&lt;'Prediction Log'!$E781, "Y", IF('Prediction Log'!$P781='Prediction Log'!$E781, "PUSH", "N")))</f>
        <v/>
      </c>
      <c r="T781" s="53" t="str">
        <f>IF(ISBLANK('Prediction Log'!$N781),"",IF('Prediction Log'!$M781='Prediction Log'!$H781, "Y", "N"))</f>
        <v/>
      </c>
      <c r="U781" s="53" t="str">
        <f>Table3[[#This Row],[Home Team Covered Market]]</f>
        <v/>
      </c>
      <c r="V781" s="53" t="str">
        <f>IF(ISBLANK('Prediction Log'!$N781), "",IF(AND('Prediction Log'!$T781="Y", 'Prediction Log'!$U781="Y"), "Y", "N"))</f>
        <v/>
      </c>
      <c r="W781" s="54" t="str">
        <f>IF(ISBLANK('Prediction Log'!$N781),"",IF('Prediction Log'!$M781='Prediction Log'!$I781, "Y", "N"))</f>
        <v/>
      </c>
      <c r="X781" s="54" t="str">
        <f>IF(ISBLANK('Prediction Log'!$N781), "", IF(Table3[[#This Row],[Home Team Covered Market]]=Games!H781, "Y", "N"))</f>
        <v/>
      </c>
      <c r="Y781" s="55" t="str">
        <f>IF(ISBLANK('Prediction Log'!$N781), "",IF('Prediction Log'!$J781='Prediction Log'!$M781, "Y", "N"))</f>
        <v/>
      </c>
      <c r="Z781" s="54" t="str">
        <f>IF(ISBLANK('Prediction Log'!$N781), "",IF('Prediction Log'!$I781&lt;&gt;'Prediction Log'!$M781, "N",IF(AND('Prediction Log'!$E781&gt;0, 'Prediction Log'!$P781&gt;'Prediction Log'!$E781, 'Prediction Log'!$I781='Prediction Log'!$C781), "Y", IF(AND('Prediction Log'!$E781&lt;0, 'Prediction Log'!$P781&lt;'Prediction Log'!$E781,'Prediction Log'!$I781='Prediction Log'!$B781 ), "Y", IF('Prediction Log'!$P781='Prediction Log'!$E781, "PUSH", "N")))))</f>
        <v/>
      </c>
      <c r="AA781" s="54" t="str">
        <f>IF(ISBLANK('Prediction Log'!$N781), "",IF(AND('Prediction Log'!$W781="Y", 'Prediction Log'!$X781="Y"), "Y", "N"))</f>
        <v/>
      </c>
      <c r="AB781" s="53" t="str">
        <f>IF(ISBLANK('Prediction Log'!$N781), "",IF('Prediction Log'!$D781&gt;0, 'Prediction Log'!$P781-'Prediction Log'!$D781, IF('Prediction Log'!$D781&lt;0, -'Prediction Log'!$P781+'Prediction Log'!$D781, "NA")))</f>
        <v/>
      </c>
      <c r="AC781" s="53" t="str">
        <f>IF(ISBLANK('Prediction Log'!$N781), "",ABS('Prediction Log'!$AB781))</f>
        <v/>
      </c>
      <c r="AD781" s="54" t="str">
        <f>IF(ISBLANK('Prediction Log'!$N781), "",IF('Prediction Log'!$E781&gt;0, 'Prediction Log'!$P781-'Prediction Log'!$E781, IF('Prediction Log'!$E781&lt;0, -'Prediction Log'!$P781+'Prediction Log'!$E781, "NA")))</f>
        <v/>
      </c>
      <c r="AE781" s="54" t="str">
        <f>IF(ISBLANK('Prediction Log'!$N781), "",ABS('Prediction Log'!$AD781))</f>
        <v/>
      </c>
    </row>
    <row r="782" spans="1:31" x14ac:dyDescent="0.45">
      <c r="A782" s="43" t="str">
        <f>IF(ISBLANK(Games!$B782), "",Games!A782)</f>
        <v/>
      </c>
      <c r="B782" s="43" t="str">
        <f>IF(ISBLANK(Games!$B782), "",Games!B782)</f>
        <v/>
      </c>
      <c r="C782" s="43" t="str">
        <f>IF(ISBLANK(Games!$B782), "",Games!C782)</f>
        <v/>
      </c>
      <c r="D782" s="44" t="str">
        <f>IF(ISBLANK(Games!$B782), "",Games!D782)</f>
        <v/>
      </c>
      <c r="E782" s="44" t="str">
        <f>IF(ISBLANK(Games!$B782), "",Games!E782)</f>
        <v/>
      </c>
      <c r="F782" s="45">
        <f>'Calc - Win Probability'!N782</f>
        <v>0</v>
      </c>
      <c r="G782" s="23" t="str">
        <f>Games!H782</f>
        <v/>
      </c>
      <c r="H782" s="46" t="str">
        <f>IF(ISBLANK(Games!B782), "", IF('Prediction Log'!$D782&lt;0, 'Prediction Log'!$B782, 'Prediction Log'!$C782))</f>
        <v/>
      </c>
      <c r="I782" s="47" t="str">
        <f>IF(ISBLANK(Games!$B782), "",Games!F782)</f>
        <v/>
      </c>
      <c r="J782" s="47" t="str">
        <f>IF('Prediction Log'!$F782&gt;0.5, 'Prediction Log'!$B782, IF('Prediction Log'!$F782&lt;0.5, 'Prediction Log'!$C782, "PICK"))</f>
        <v/>
      </c>
      <c r="K782" s="48" t="str">
        <f>IF(ISBLANK(Games!B782), "",IF('Prediction Log'!$J782='Prediction Log'!$B782, 'Prediction Log'!$F782, 1-'Prediction Log'!$F782))</f>
        <v/>
      </c>
      <c r="L782" s="49" t="str">
        <f>IF(ISBLANK(Games!$B782), "",Games!I782)</f>
        <v/>
      </c>
      <c r="M782" s="60" t="str">
        <f>IF(ISBLANK(Table3[[#This Row],[Home Final]]), "",IF(Table3[[#This Row],[Home Final]]&gt;Table3[[#This Row],[Away Final]],Table3[[#This Row],[Home]],Table3[[#This Row],[Away]]))</f>
        <v/>
      </c>
      <c r="N782" s="50"/>
      <c r="O782" s="50"/>
      <c r="P782" s="21" t="str">
        <f>IF(ISBLANK('Prediction Log'!$N782), "",'Prediction Log'!$O782-'Prediction Log'!$N782)</f>
        <v/>
      </c>
      <c r="Q782" s="51" t="str">
        <f>IF(ISBLANK('Prediction Log'!$N782), "",IF('Prediction Log'!$M782&lt;&gt;'Prediction Log'!$H782, "Y", IF(AND('Prediction Log'!$M782='Prediction Log'!$H782, ABS((-1*'Prediction Log'!$P782))&gt;ABS('Prediction Log'!$D782)), "Y", IF('Prediction Log'!$D782='Prediction Log'!$P782, "PUSH", "N"))))</f>
        <v/>
      </c>
      <c r="R782" s="52" t="str">
        <f>IF(ISBLANK('Prediction Log'!$N782), "",IF('Prediction Log'!$P782&lt;'Prediction Log'!$D782, "Y", IF('Prediction Log'!$P782='Prediction Log'!$D782, "PUSH", "N")))</f>
        <v/>
      </c>
      <c r="S782" s="52" t="str">
        <f>IF(ISBLANK('Prediction Log'!$N782), "",IF('Prediction Log'!$P782&lt;'Prediction Log'!$E782, "Y", IF('Prediction Log'!$P782='Prediction Log'!$E782, "PUSH", "N")))</f>
        <v/>
      </c>
      <c r="T782" s="53" t="str">
        <f>IF(ISBLANK('Prediction Log'!$N782),"",IF('Prediction Log'!$M782='Prediction Log'!$H782, "Y", "N"))</f>
        <v/>
      </c>
      <c r="U782" s="53" t="str">
        <f>Table3[[#This Row],[Home Team Covered Market]]</f>
        <v/>
      </c>
      <c r="V782" s="53" t="str">
        <f>IF(ISBLANK('Prediction Log'!$N782), "",IF(AND('Prediction Log'!$T782="Y", 'Prediction Log'!$U782="Y"), "Y", "N"))</f>
        <v/>
      </c>
      <c r="W782" s="54" t="str">
        <f>IF(ISBLANK('Prediction Log'!$N782),"",IF('Prediction Log'!$M782='Prediction Log'!$I782, "Y", "N"))</f>
        <v/>
      </c>
      <c r="X782" s="54" t="str">
        <f>IF(ISBLANK('Prediction Log'!$N782), "", IF(Table3[[#This Row],[Home Team Covered Market]]=Games!H782, "Y", "N"))</f>
        <v/>
      </c>
      <c r="Y782" s="55" t="str">
        <f>IF(ISBLANK('Prediction Log'!$N782), "",IF('Prediction Log'!$J782='Prediction Log'!$M782, "Y", "N"))</f>
        <v/>
      </c>
      <c r="Z782" s="54" t="str">
        <f>IF(ISBLANK('Prediction Log'!$N782), "",IF('Prediction Log'!$I782&lt;&gt;'Prediction Log'!$M782, "N",IF(AND('Prediction Log'!$E782&gt;0, 'Prediction Log'!$P782&gt;'Prediction Log'!$E782, 'Prediction Log'!$I782='Prediction Log'!$C782), "Y", IF(AND('Prediction Log'!$E782&lt;0, 'Prediction Log'!$P782&lt;'Prediction Log'!$E782,'Prediction Log'!$I782='Prediction Log'!$B782 ), "Y", IF('Prediction Log'!$P782='Prediction Log'!$E782, "PUSH", "N")))))</f>
        <v/>
      </c>
      <c r="AA782" s="54" t="str">
        <f>IF(ISBLANK('Prediction Log'!$N782), "",IF(AND('Prediction Log'!$W782="Y", 'Prediction Log'!$X782="Y"), "Y", "N"))</f>
        <v/>
      </c>
      <c r="AB782" s="53" t="str">
        <f>IF(ISBLANK('Prediction Log'!$N782), "",IF('Prediction Log'!$D782&gt;0, 'Prediction Log'!$P782-'Prediction Log'!$D782, IF('Prediction Log'!$D782&lt;0, -'Prediction Log'!$P782+'Prediction Log'!$D782, "NA")))</f>
        <v/>
      </c>
      <c r="AC782" s="53" t="str">
        <f>IF(ISBLANK('Prediction Log'!$N782), "",ABS('Prediction Log'!$AB782))</f>
        <v/>
      </c>
      <c r="AD782" s="54" t="str">
        <f>IF(ISBLANK('Prediction Log'!$N782), "",IF('Prediction Log'!$E782&gt;0, 'Prediction Log'!$P782-'Prediction Log'!$E782, IF('Prediction Log'!$E782&lt;0, -'Prediction Log'!$P782+'Prediction Log'!$E782, "NA")))</f>
        <v/>
      </c>
      <c r="AE782" s="54" t="str">
        <f>IF(ISBLANK('Prediction Log'!$N782), "",ABS('Prediction Log'!$AD782))</f>
        <v/>
      </c>
    </row>
    <row r="783" spans="1:31" x14ac:dyDescent="0.45">
      <c r="A783" s="56" t="str">
        <f>IF(ISBLANK(Games!$B783), "",Games!A783)</f>
        <v/>
      </c>
      <c r="B783" s="56" t="str">
        <f>IF(ISBLANK(Games!$B783), "",Games!B783)</f>
        <v/>
      </c>
      <c r="C783" s="56" t="str">
        <f>IF(ISBLANK(Games!$B783), "",Games!C783)</f>
        <v/>
      </c>
      <c r="D783" s="57" t="str">
        <f>IF(ISBLANK(Games!$B783), "",Games!D783)</f>
        <v/>
      </c>
      <c r="E783" s="57" t="str">
        <f>IF(ISBLANK(Games!$B783), "",Games!E783)</f>
        <v/>
      </c>
      <c r="F783" s="45">
        <f>'Calc - Win Probability'!N783</f>
        <v>0</v>
      </c>
      <c r="G783" s="23" t="str">
        <f>Games!H783</f>
        <v/>
      </c>
      <c r="H783" s="46" t="str">
        <f>IF(ISBLANK(Games!B783), "", IF('Prediction Log'!$D783&lt;0, 'Prediction Log'!$B783, 'Prediction Log'!$C783))</f>
        <v/>
      </c>
      <c r="I783" s="47" t="str">
        <f>IF(ISBLANK(Games!$B783), "",Games!F783)</f>
        <v/>
      </c>
      <c r="J783" s="47" t="str">
        <f>IF('Prediction Log'!$F783&gt;0.5, 'Prediction Log'!$B783, IF('Prediction Log'!$F783&lt;0.5, 'Prediction Log'!$C783, "PICK"))</f>
        <v/>
      </c>
      <c r="K783" s="48" t="str">
        <f>IF(ISBLANK(Games!B783), "",IF('Prediction Log'!$J783='Prediction Log'!$B783, 'Prediction Log'!$F783, 1-'Prediction Log'!$F783))</f>
        <v/>
      </c>
      <c r="L783" s="49" t="str">
        <f>IF(ISBLANK(Games!$B783), "",Games!I783)</f>
        <v/>
      </c>
      <c r="M783" s="60" t="str">
        <f>IF(ISBLANK(Table3[[#This Row],[Home Final]]), "",IF(Table3[[#This Row],[Home Final]]&gt;Table3[[#This Row],[Away Final]],Table3[[#This Row],[Home]],Table3[[#This Row],[Away]]))</f>
        <v/>
      </c>
      <c r="N783" s="50"/>
      <c r="O783" s="50"/>
      <c r="P783" s="21" t="str">
        <f>IF(ISBLANK('Prediction Log'!$N783), "",'Prediction Log'!$O783-'Prediction Log'!$N783)</f>
        <v/>
      </c>
      <c r="Q783" s="51" t="str">
        <f>IF(ISBLANK('Prediction Log'!$N783), "",IF('Prediction Log'!$M783&lt;&gt;'Prediction Log'!$H783, "Y", IF(AND('Prediction Log'!$M783='Prediction Log'!$H783, ABS((-1*'Prediction Log'!$P783))&gt;ABS('Prediction Log'!$D783)), "Y", IF('Prediction Log'!$D783='Prediction Log'!$P783, "PUSH", "N"))))</f>
        <v/>
      </c>
      <c r="R783" s="52" t="str">
        <f>IF(ISBLANK('Prediction Log'!$N783), "",IF('Prediction Log'!$P783&lt;'Prediction Log'!$D783, "Y", IF('Prediction Log'!$P783='Prediction Log'!$D783, "PUSH", "N")))</f>
        <v/>
      </c>
      <c r="S783" s="52" t="str">
        <f>IF(ISBLANK('Prediction Log'!$N783), "",IF('Prediction Log'!$P783&lt;'Prediction Log'!$E783, "Y", IF('Prediction Log'!$P783='Prediction Log'!$E783, "PUSH", "N")))</f>
        <v/>
      </c>
      <c r="T783" s="53" t="str">
        <f>IF(ISBLANK('Prediction Log'!$N783),"",IF('Prediction Log'!$M783='Prediction Log'!$H783, "Y", "N"))</f>
        <v/>
      </c>
      <c r="U783" s="53" t="str">
        <f>Table3[[#This Row],[Home Team Covered Market]]</f>
        <v/>
      </c>
      <c r="V783" s="53" t="str">
        <f>IF(ISBLANK('Prediction Log'!$N783), "",IF(AND('Prediction Log'!$T783="Y", 'Prediction Log'!$U783="Y"), "Y", "N"))</f>
        <v/>
      </c>
      <c r="W783" s="54" t="str">
        <f>IF(ISBLANK('Prediction Log'!$N783),"",IF('Prediction Log'!$M783='Prediction Log'!$I783, "Y", "N"))</f>
        <v/>
      </c>
      <c r="X783" s="54" t="str">
        <f>IF(ISBLANK('Prediction Log'!$N783), "", IF(Table3[[#This Row],[Home Team Covered Market]]=Games!H783, "Y", "N"))</f>
        <v/>
      </c>
      <c r="Y783" s="55" t="str">
        <f>IF(ISBLANK('Prediction Log'!$N783), "",IF('Prediction Log'!$J783='Prediction Log'!$M783, "Y", "N"))</f>
        <v/>
      </c>
      <c r="Z783" s="54" t="str">
        <f>IF(ISBLANK('Prediction Log'!$N783), "",IF('Prediction Log'!$I783&lt;&gt;'Prediction Log'!$M783, "N",IF(AND('Prediction Log'!$E783&gt;0, 'Prediction Log'!$P783&gt;'Prediction Log'!$E783, 'Prediction Log'!$I783='Prediction Log'!$C783), "Y", IF(AND('Prediction Log'!$E783&lt;0, 'Prediction Log'!$P783&lt;'Prediction Log'!$E783,'Prediction Log'!$I783='Prediction Log'!$B783 ), "Y", IF('Prediction Log'!$P783='Prediction Log'!$E783, "PUSH", "N")))))</f>
        <v/>
      </c>
      <c r="AA783" s="54" t="str">
        <f>IF(ISBLANK('Prediction Log'!$N783), "",IF(AND('Prediction Log'!$W783="Y", 'Prediction Log'!$X783="Y"), "Y", "N"))</f>
        <v/>
      </c>
      <c r="AB783" s="53" t="str">
        <f>IF(ISBLANK('Prediction Log'!$N783), "",IF('Prediction Log'!$D783&gt;0, 'Prediction Log'!$P783-'Prediction Log'!$D783, IF('Prediction Log'!$D783&lt;0, -'Prediction Log'!$P783+'Prediction Log'!$D783, "NA")))</f>
        <v/>
      </c>
      <c r="AC783" s="53" t="str">
        <f>IF(ISBLANK('Prediction Log'!$N783), "",ABS('Prediction Log'!$AB783))</f>
        <v/>
      </c>
      <c r="AD783" s="54" t="str">
        <f>IF(ISBLANK('Prediction Log'!$N783), "",IF('Prediction Log'!$E783&gt;0, 'Prediction Log'!$P783-'Prediction Log'!$E783, IF('Prediction Log'!$E783&lt;0, -'Prediction Log'!$P783+'Prediction Log'!$E783, "NA")))</f>
        <v/>
      </c>
      <c r="AE783" s="54" t="str">
        <f>IF(ISBLANK('Prediction Log'!$N783), "",ABS('Prediction Log'!$AD783))</f>
        <v/>
      </c>
    </row>
    <row r="784" spans="1:31" x14ac:dyDescent="0.45">
      <c r="A784" s="43" t="str">
        <f>IF(ISBLANK(Games!$B784), "",Games!A784)</f>
        <v/>
      </c>
      <c r="B784" s="43" t="str">
        <f>IF(ISBLANK(Games!$B784), "",Games!B784)</f>
        <v/>
      </c>
      <c r="C784" s="43" t="str">
        <f>IF(ISBLANK(Games!$B784), "",Games!C784)</f>
        <v/>
      </c>
      <c r="D784" s="44" t="str">
        <f>IF(ISBLANK(Games!$B784), "",Games!D784)</f>
        <v/>
      </c>
      <c r="E784" s="44" t="str">
        <f>IF(ISBLANK(Games!$B784), "",Games!E784)</f>
        <v/>
      </c>
      <c r="F784" s="45">
        <f>'Calc - Win Probability'!N784</f>
        <v>0</v>
      </c>
      <c r="G784" s="23" t="str">
        <f>Games!H784</f>
        <v/>
      </c>
      <c r="H784" s="46" t="str">
        <f>IF(ISBLANK(Games!B784), "", IF('Prediction Log'!$D784&lt;0, 'Prediction Log'!$B784, 'Prediction Log'!$C784))</f>
        <v/>
      </c>
      <c r="I784" s="47" t="str">
        <f>IF(ISBLANK(Games!$B784), "",Games!F784)</f>
        <v/>
      </c>
      <c r="J784" s="47" t="str">
        <f>IF('Prediction Log'!$F784&gt;0.5, 'Prediction Log'!$B784, IF('Prediction Log'!$F784&lt;0.5, 'Prediction Log'!$C784, "PICK"))</f>
        <v/>
      </c>
      <c r="K784" s="48" t="str">
        <f>IF(ISBLANK(Games!B784), "",IF('Prediction Log'!$J784='Prediction Log'!$B784, 'Prediction Log'!$F784, 1-'Prediction Log'!$F784))</f>
        <v/>
      </c>
      <c r="L784" s="49" t="str">
        <f>IF(ISBLANK(Games!$B784), "",Games!I784)</f>
        <v/>
      </c>
      <c r="M784" s="60" t="str">
        <f>IF(ISBLANK(Table3[[#This Row],[Home Final]]), "",IF(Table3[[#This Row],[Home Final]]&gt;Table3[[#This Row],[Away Final]],Table3[[#This Row],[Home]],Table3[[#This Row],[Away]]))</f>
        <v/>
      </c>
      <c r="N784" s="50"/>
      <c r="O784" s="50"/>
      <c r="P784" s="21" t="str">
        <f>IF(ISBLANK('Prediction Log'!$N784), "",'Prediction Log'!$O784-'Prediction Log'!$N784)</f>
        <v/>
      </c>
      <c r="Q784" s="51" t="str">
        <f>IF(ISBLANK('Prediction Log'!$N784), "",IF('Prediction Log'!$M784&lt;&gt;'Prediction Log'!$H784, "Y", IF(AND('Prediction Log'!$M784='Prediction Log'!$H784, ABS((-1*'Prediction Log'!$P784))&gt;ABS('Prediction Log'!$D784)), "Y", IF('Prediction Log'!$D784='Prediction Log'!$P784, "PUSH", "N"))))</f>
        <v/>
      </c>
      <c r="R784" s="52" t="str">
        <f>IF(ISBLANK('Prediction Log'!$N784), "",IF('Prediction Log'!$P784&lt;'Prediction Log'!$D784, "Y", IF('Prediction Log'!$P784='Prediction Log'!$D784, "PUSH", "N")))</f>
        <v/>
      </c>
      <c r="S784" s="52" t="str">
        <f>IF(ISBLANK('Prediction Log'!$N784), "",IF('Prediction Log'!$P784&lt;'Prediction Log'!$E784, "Y", IF('Prediction Log'!$P784='Prediction Log'!$E784, "PUSH", "N")))</f>
        <v/>
      </c>
      <c r="T784" s="53" t="str">
        <f>IF(ISBLANK('Prediction Log'!$N784),"",IF('Prediction Log'!$M784='Prediction Log'!$H784, "Y", "N"))</f>
        <v/>
      </c>
      <c r="U784" s="53" t="str">
        <f>Table3[[#This Row],[Home Team Covered Market]]</f>
        <v/>
      </c>
      <c r="V784" s="53" t="str">
        <f>IF(ISBLANK('Prediction Log'!$N784), "",IF(AND('Prediction Log'!$T784="Y", 'Prediction Log'!$U784="Y"), "Y", "N"))</f>
        <v/>
      </c>
      <c r="W784" s="54" t="str">
        <f>IF(ISBLANK('Prediction Log'!$N784),"",IF('Prediction Log'!$M784='Prediction Log'!$I784, "Y", "N"))</f>
        <v/>
      </c>
      <c r="X784" s="54" t="str">
        <f>IF(ISBLANK('Prediction Log'!$N784), "", IF(Table3[[#This Row],[Home Team Covered Market]]=Games!H784, "Y", "N"))</f>
        <v/>
      </c>
      <c r="Y784" s="55" t="str">
        <f>IF(ISBLANK('Prediction Log'!$N784), "",IF('Prediction Log'!$J784='Prediction Log'!$M784, "Y", "N"))</f>
        <v/>
      </c>
      <c r="Z784" s="54" t="str">
        <f>IF(ISBLANK('Prediction Log'!$N784), "",IF('Prediction Log'!$I784&lt;&gt;'Prediction Log'!$M784, "N",IF(AND('Prediction Log'!$E784&gt;0, 'Prediction Log'!$P784&gt;'Prediction Log'!$E784, 'Prediction Log'!$I784='Prediction Log'!$C784), "Y", IF(AND('Prediction Log'!$E784&lt;0, 'Prediction Log'!$P784&lt;'Prediction Log'!$E784,'Prediction Log'!$I784='Prediction Log'!$B784 ), "Y", IF('Prediction Log'!$P784='Prediction Log'!$E784, "PUSH", "N")))))</f>
        <v/>
      </c>
      <c r="AA784" s="54" t="str">
        <f>IF(ISBLANK('Prediction Log'!$N784), "",IF(AND('Prediction Log'!$W784="Y", 'Prediction Log'!$X784="Y"), "Y", "N"))</f>
        <v/>
      </c>
      <c r="AB784" s="53" t="str">
        <f>IF(ISBLANK('Prediction Log'!$N784), "",IF('Prediction Log'!$D784&gt;0, 'Prediction Log'!$P784-'Prediction Log'!$D784, IF('Prediction Log'!$D784&lt;0, -'Prediction Log'!$P784+'Prediction Log'!$D784, "NA")))</f>
        <v/>
      </c>
      <c r="AC784" s="53" t="str">
        <f>IF(ISBLANK('Prediction Log'!$N784), "",ABS('Prediction Log'!$AB784))</f>
        <v/>
      </c>
      <c r="AD784" s="54" t="str">
        <f>IF(ISBLANK('Prediction Log'!$N784), "",IF('Prediction Log'!$E784&gt;0, 'Prediction Log'!$P784-'Prediction Log'!$E784, IF('Prediction Log'!$E784&lt;0, -'Prediction Log'!$P784+'Prediction Log'!$E784, "NA")))</f>
        <v/>
      </c>
      <c r="AE784" s="54" t="str">
        <f>IF(ISBLANK('Prediction Log'!$N784), "",ABS('Prediction Log'!$AD784))</f>
        <v/>
      </c>
    </row>
    <row r="785" spans="1:31" x14ac:dyDescent="0.45">
      <c r="A785" s="56" t="str">
        <f>IF(ISBLANK(Games!$B785), "",Games!A785)</f>
        <v/>
      </c>
      <c r="B785" s="56" t="str">
        <f>IF(ISBLANK(Games!$B785), "",Games!B785)</f>
        <v/>
      </c>
      <c r="C785" s="56" t="str">
        <f>IF(ISBLANK(Games!$B785), "",Games!C785)</f>
        <v/>
      </c>
      <c r="D785" s="57" t="str">
        <f>IF(ISBLANK(Games!$B785), "",Games!D785)</f>
        <v/>
      </c>
      <c r="E785" s="57" t="str">
        <f>IF(ISBLANK(Games!$B785), "",Games!E785)</f>
        <v/>
      </c>
      <c r="F785" s="45">
        <f>'Calc - Win Probability'!N785</f>
        <v>0</v>
      </c>
      <c r="G785" s="23" t="str">
        <f>Games!H785</f>
        <v/>
      </c>
      <c r="H785" s="46" t="str">
        <f>IF(ISBLANK(Games!B785), "", IF('Prediction Log'!$D785&lt;0, 'Prediction Log'!$B785, 'Prediction Log'!$C785))</f>
        <v/>
      </c>
      <c r="I785" s="47" t="str">
        <f>IF(ISBLANK(Games!$B785), "",Games!F785)</f>
        <v/>
      </c>
      <c r="J785" s="47" t="str">
        <f>IF('Prediction Log'!$F785&gt;0.5, 'Prediction Log'!$B785, IF('Prediction Log'!$F785&lt;0.5, 'Prediction Log'!$C785, "PICK"))</f>
        <v/>
      </c>
      <c r="K785" s="48" t="str">
        <f>IF(ISBLANK(Games!B785), "",IF('Prediction Log'!$J785='Prediction Log'!$B785, 'Prediction Log'!$F785, 1-'Prediction Log'!$F785))</f>
        <v/>
      </c>
      <c r="L785" s="49" t="str">
        <f>IF(ISBLANK(Games!$B785), "",Games!I785)</f>
        <v/>
      </c>
      <c r="M785" s="60" t="str">
        <f>IF(ISBLANK(Table3[[#This Row],[Home Final]]), "",IF(Table3[[#This Row],[Home Final]]&gt;Table3[[#This Row],[Away Final]],Table3[[#This Row],[Home]],Table3[[#This Row],[Away]]))</f>
        <v/>
      </c>
      <c r="N785" s="50"/>
      <c r="O785" s="50"/>
      <c r="P785" s="21" t="str">
        <f>IF(ISBLANK('Prediction Log'!$N785), "",'Prediction Log'!$O785-'Prediction Log'!$N785)</f>
        <v/>
      </c>
      <c r="Q785" s="51" t="str">
        <f>IF(ISBLANK('Prediction Log'!$N785), "",IF('Prediction Log'!$M785&lt;&gt;'Prediction Log'!$H785, "Y", IF(AND('Prediction Log'!$M785='Prediction Log'!$H785, ABS((-1*'Prediction Log'!$P785))&gt;ABS('Prediction Log'!$D785)), "Y", IF('Prediction Log'!$D785='Prediction Log'!$P785, "PUSH", "N"))))</f>
        <v/>
      </c>
      <c r="R785" s="52" t="str">
        <f>IF(ISBLANK('Prediction Log'!$N785), "",IF('Prediction Log'!$P785&lt;'Prediction Log'!$D785, "Y", IF('Prediction Log'!$P785='Prediction Log'!$D785, "PUSH", "N")))</f>
        <v/>
      </c>
      <c r="S785" s="52" t="str">
        <f>IF(ISBLANK('Prediction Log'!$N785), "",IF('Prediction Log'!$P785&lt;'Prediction Log'!$E785, "Y", IF('Prediction Log'!$P785='Prediction Log'!$E785, "PUSH", "N")))</f>
        <v/>
      </c>
      <c r="T785" s="53" t="str">
        <f>IF(ISBLANK('Prediction Log'!$N785),"",IF('Prediction Log'!$M785='Prediction Log'!$H785, "Y", "N"))</f>
        <v/>
      </c>
      <c r="U785" s="53" t="str">
        <f>Table3[[#This Row],[Home Team Covered Market]]</f>
        <v/>
      </c>
      <c r="V785" s="53" t="str">
        <f>IF(ISBLANK('Prediction Log'!$N785), "",IF(AND('Prediction Log'!$T785="Y", 'Prediction Log'!$U785="Y"), "Y", "N"))</f>
        <v/>
      </c>
      <c r="W785" s="54" t="str">
        <f>IF(ISBLANK('Prediction Log'!$N785),"",IF('Prediction Log'!$M785='Prediction Log'!$I785, "Y", "N"))</f>
        <v/>
      </c>
      <c r="X785" s="54" t="str">
        <f>IF(ISBLANK('Prediction Log'!$N785), "", IF(Table3[[#This Row],[Home Team Covered Market]]=Games!H785, "Y", "N"))</f>
        <v/>
      </c>
      <c r="Y785" s="55" t="str">
        <f>IF(ISBLANK('Prediction Log'!$N785), "",IF('Prediction Log'!$J785='Prediction Log'!$M785, "Y", "N"))</f>
        <v/>
      </c>
      <c r="Z785" s="54" t="str">
        <f>IF(ISBLANK('Prediction Log'!$N785), "",IF('Prediction Log'!$I785&lt;&gt;'Prediction Log'!$M785, "N",IF(AND('Prediction Log'!$E785&gt;0, 'Prediction Log'!$P785&gt;'Prediction Log'!$E785, 'Prediction Log'!$I785='Prediction Log'!$C785), "Y", IF(AND('Prediction Log'!$E785&lt;0, 'Prediction Log'!$P785&lt;'Prediction Log'!$E785,'Prediction Log'!$I785='Prediction Log'!$B785 ), "Y", IF('Prediction Log'!$P785='Prediction Log'!$E785, "PUSH", "N")))))</f>
        <v/>
      </c>
      <c r="AA785" s="54" t="str">
        <f>IF(ISBLANK('Prediction Log'!$N785), "",IF(AND('Prediction Log'!$W785="Y", 'Prediction Log'!$X785="Y"), "Y", "N"))</f>
        <v/>
      </c>
      <c r="AB785" s="53" t="str">
        <f>IF(ISBLANK('Prediction Log'!$N785), "",IF('Prediction Log'!$D785&gt;0, 'Prediction Log'!$P785-'Prediction Log'!$D785, IF('Prediction Log'!$D785&lt;0, -'Prediction Log'!$P785+'Prediction Log'!$D785, "NA")))</f>
        <v/>
      </c>
      <c r="AC785" s="53" t="str">
        <f>IF(ISBLANK('Prediction Log'!$N785), "",ABS('Prediction Log'!$AB785))</f>
        <v/>
      </c>
      <c r="AD785" s="54" t="str">
        <f>IF(ISBLANK('Prediction Log'!$N785), "",IF('Prediction Log'!$E785&gt;0, 'Prediction Log'!$P785-'Prediction Log'!$E785, IF('Prediction Log'!$E785&lt;0, -'Prediction Log'!$P785+'Prediction Log'!$E785, "NA")))</f>
        <v/>
      </c>
      <c r="AE785" s="54" t="str">
        <f>IF(ISBLANK('Prediction Log'!$N785), "",ABS('Prediction Log'!$AD785))</f>
        <v/>
      </c>
    </row>
    <row r="786" spans="1:31" x14ac:dyDescent="0.45">
      <c r="A786" s="43" t="str">
        <f>IF(ISBLANK(Games!$B786), "",Games!A786)</f>
        <v/>
      </c>
      <c r="B786" s="43" t="str">
        <f>IF(ISBLANK(Games!$B786), "",Games!B786)</f>
        <v/>
      </c>
      <c r="C786" s="43" t="str">
        <f>IF(ISBLANK(Games!$B786), "",Games!C786)</f>
        <v/>
      </c>
      <c r="D786" s="44" t="str">
        <f>IF(ISBLANK(Games!$B786), "",Games!D786)</f>
        <v/>
      </c>
      <c r="E786" s="44" t="str">
        <f>IF(ISBLANK(Games!$B786), "",Games!E786)</f>
        <v/>
      </c>
      <c r="F786" s="45">
        <f>'Calc - Win Probability'!N786</f>
        <v>0</v>
      </c>
      <c r="G786" s="23" t="str">
        <f>Games!H786</f>
        <v/>
      </c>
      <c r="H786" s="46" t="str">
        <f>IF(ISBLANK(Games!B786), "", IF('Prediction Log'!$D786&lt;0, 'Prediction Log'!$B786, 'Prediction Log'!$C786))</f>
        <v/>
      </c>
      <c r="I786" s="47" t="str">
        <f>IF(ISBLANK(Games!$B786), "",Games!F786)</f>
        <v/>
      </c>
      <c r="J786" s="47" t="str">
        <f>IF('Prediction Log'!$F786&gt;0.5, 'Prediction Log'!$B786, IF('Prediction Log'!$F786&lt;0.5, 'Prediction Log'!$C786, "PICK"))</f>
        <v/>
      </c>
      <c r="K786" s="48" t="str">
        <f>IF(ISBLANK(Games!B786), "",IF('Prediction Log'!$J786='Prediction Log'!$B786, 'Prediction Log'!$F786, 1-'Prediction Log'!$F786))</f>
        <v/>
      </c>
      <c r="L786" s="49" t="str">
        <f>IF(ISBLANK(Games!$B786), "",Games!I786)</f>
        <v/>
      </c>
      <c r="M786" s="60" t="str">
        <f>IF(ISBLANK(Table3[[#This Row],[Home Final]]), "",IF(Table3[[#This Row],[Home Final]]&gt;Table3[[#This Row],[Away Final]],Table3[[#This Row],[Home]],Table3[[#This Row],[Away]]))</f>
        <v/>
      </c>
      <c r="N786" s="50"/>
      <c r="O786" s="50"/>
      <c r="P786" s="21" t="str">
        <f>IF(ISBLANK('Prediction Log'!$N786), "",'Prediction Log'!$O786-'Prediction Log'!$N786)</f>
        <v/>
      </c>
      <c r="Q786" s="51" t="str">
        <f>IF(ISBLANK('Prediction Log'!$N786), "",IF('Prediction Log'!$M786&lt;&gt;'Prediction Log'!$H786, "Y", IF(AND('Prediction Log'!$M786='Prediction Log'!$H786, ABS((-1*'Prediction Log'!$P786))&gt;ABS('Prediction Log'!$D786)), "Y", IF('Prediction Log'!$D786='Prediction Log'!$P786, "PUSH", "N"))))</f>
        <v/>
      </c>
      <c r="R786" s="52" t="str">
        <f>IF(ISBLANK('Prediction Log'!$N786), "",IF('Prediction Log'!$P786&lt;'Prediction Log'!$D786, "Y", IF('Prediction Log'!$P786='Prediction Log'!$D786, "PUSH", "N")))</f>
        <v/>
      </c>
      <c r="S786" s="52" t="str">
        <f>IF(ISBLANK('Prediction Log'!$N786), "",IF('Prediction Log'!$P786&lt;'Prediction Log'!$E786, "Y", IF('Prediction Log'!$P786='Prediction Log'!$E786, "PUSH", "N")))</f>
        <v/>
      </c>
      <c r="T786" s="53" t="str">
        <f>IF(ISBLANK('Prediction Log'!$N786),"",IF('Prediction Log'!$M786='Prediction Log'!$H786, "Y", "N"))</f>
        <v/>
      </c>
      <c r="U786" s="53" t="str">
        <f>Table3[[#This Row],[Home Team Covered Market]]</f>
        <v/>
      </c>
      <c r="V786" s="53" t="str">
        <f>IF(ISBLANK('Prediction Log'!$N786), "",IF(AND('Prediction Log'!$T786="Y", 'Prediction Log'!$U786="Y"), "Y", "N"))</f>
        <v/>
      </c>
      <c r="W786" s="54" t="str">
        <f>IF(ISBLANK('Prediction Log'!$N786),"",IF('Prediction Log'!$M786='Prediction Log'!$I786, "Y", "N"))</f>
        <v/>
      </c>
      <c r="X786" s="54" t="str">
        <f>IF(ISBLANK('Prediction Log'!$N786), "", IF(Table3[[#This Row],[Home Team Covered Market]]=Games!H786, "Y", "N"))</f>
        <v/>
      </c>
      <c r="Y786" s="55" t="str">
        <f>IF(ISBLANK('Prediction Log'!$N786), "",IF('Prediction Log'!$J786='Prediction Log'!$M786, "Y", "N"))</f>
        <v/>
      </c>
      <c r="Z786" s="54" t="str">
        <f>IF(ISBLANK('Prediction Log'!$N786), "",IF('Prediction Log'!$I786&lt;&gt;'Prediction Log'!$M786, "N",IF(AND('Prediction Log'!$E786&gt;0, 'Prediction Log'!$P786&gt;'Prediction Log'!$E786, 'Prediction Log'!$I786='Prediction Log'!$C786), "Y", IF(AND('Prediction Log'!$E786&lt;0, 'Prediction Log'!$P786&lt;'Prediction Log'!$E786,'Prediction Log'!$I786='Prediction Log'!$B786 ), "Y", IF('Prediction Log'!$P786='Prediction Log'!$E786, "PUSH", "N")))))</f>
        <v/>
      </c>
      <c r="AA786" s="54" t="str">
        <f>IF(ISBLANK('Prediction Log'!$N786), "",IF(AND('Prediction Log'!$W786="Y", 'Prediction Log'!$X786="Y"), "Y", "N"))</f>
        <v/>
      </c>
      <c r="AB786" s="53" t="str">
        <f>IF(ISBLANK('Prediction Log'!$N786), "",IF('Prediction Log'!$D786&gt;0, 'Prediction Log'!$P786-'Prediction Log'!$D786, IF('Prediction Log'!$D786&lt;0, -'Prediction Log'!$P786+'Prediction Log'!$D786, "NA")))</f>
        <v/>
      </c>
      <c r="AC786" s="53" t="str">
        <f>IF(ISBLANK('Prediction Log'!$N786), "",ABS('Prediction Log'!$AB786))</f>
        <v/>
      </c>
      <c r="AD786" s="54" t="str">
        <f>IF(ISBLANK('Prediction Log'!$N786), "",IF('Prediction Log'!$E786&gt;0, 'Prediction Log'!$P786-'Prediction Log'!$E786, IF('Prediction Log'!$E786&lt;0, -'Prediction Log'!$P786+'Prediction Log'!$E786, "NA")))</f>
        <v/>
      </c>
      <c r="AE786" s="54" t="str">
        <f>IF(ISBLANK('Prediction Log'!$N786), "",ABS('Prediction Log'!$AD786))</f>
        <v/>
      </c>
    </row>
    <row r="787" spans="1:31" x14ac:dyDescent="0.45">
      <c r="A787" s="56" t="str">
        <f>IF(ISBLANK(Games!$B787), "",Games!A787)</f>
        <v/>
      </c>
      <c r="B787" s="56" t="str">
        <f>IF(ISBLANK(Games!$B787), "",Games!B787)</f>
        <v/>
      </c>
      <c r="C787" s="56" t="str">
        <f>IF(ISBLANK(Games!$B787), "",Games!C787)</f>
        <v/>
      </c>
      <c r="D787" s="57" t="str">
        <f>IF(ISBLANK(Games!$B787), "",Games!D787)</f>
        <v/>
      </c>
      <c r="E787" s="57" t="str">
        <f>IF(ISBLANK(Games!$B787), "",Games!E787)</f>
        <v/>
      </c>
      <c r="F787" s="45">
        <f>'Calc - Win Probability'!N787</f>
        <v>0</v>
      </c>
      <c r="G787" s="23" t="str">
        <f>Games!H787</f>
        <v/>
      </c>
      <c r="H787" s="46" t="str">
        <f>IF(ISBLANK(Games!B787), "", IF('Prediction Log'!$D787&lt;0, 'Prediction Log'!$B787, 'Prediction Log'!$C787))</f>
        <v/>
      </c>
      <c r="I787" s="47" t="str">
        <f>IF(ISBLANK(Games!$B787), "",Games!F787)</f>
        <v/>
      </c>
      <c r="J787" s="47" t="str">
        <f>IF('Prediction Log'!$F787&gt;0.5, 'Prediction Log'!$B787, IF('Prediction Log'!$F787&lt;0.5, 'Prediction Log'!$C787, "PICK"))</f>
        <v/>
      </c>
      <c r="K787" s="48" t="str">
        <f>IF(ISBLANK(Games!B787), "",IF('Prediction Log'!$J787='Prediction Log'!$B787, 'Prediction Log'!$F787, 1-'Prediction Log'!$F787))</f>
        <v/>
      </c>
      <c r="L787" s="49" t="str">
        <f>IF(ISBLANK(Games!$B787), "",Games!I787)</f>
        <v/>
      </c>
      <c r="M787" s="60" t="str">
        <f>IF(ISBLANK(Table3[[#This Row],[Home Final]]), "",IF(Table3[[#This Row],[Home Final]]&gt;Table3[[#This Row],[Away Final]],Table3[[#This Row],[Home]],Table3[[#This Row],[Away]]))</f>
        <v/>
      </c>
      <c r="N787" s="50"/>
      <c r="O787" s="50"/>
      <c r="P787" s="21" t="str">
        <f>IF(ISBLANK('Prediction Log'!$N787), "",'Prediction Log'!$O787-'Prediction Log'!$N787)</f>
        <v/>
      </c>
      <c r="Q787" s="51" t="str">
        <f>IF(ISBLANK('Prediction Log'!$N787), "",IF('Prediction Log'!$M787&lt;&gt;'Prediction Log'!$H787, "Y", IF(AND('Prediction Log'!$M787='Prediction Log'!$H787, ABS((-1*'Prediction Log'!$P787))&gt;ABS('Prediction Log'!$D787)), "Y", IF('Prediction Log'!$D787='Prediction Log'!$P787, "PUSH", "N"))))</f>
        <v/>
      </c>
      <c r="R787" s="52" t="str">
        <f>IF(ISBLANK('Prediction Log'!$N787), "",IF('Prediction Log'!$P787&lt;'Prediction Log'!$D787, "Y", IF('Prediction Log'!$P787='Prediction Log'!$D787, "PUSH", "N")))</f>
        <v/>
      </c>
      <c r="S787" s="52" t="str">
        <f>IF(ISBLANK('Prediction Log'!$N787), "",IF('Prediction Log'!$P787&lt;'Prediction Log'!$E787, "Y", IF('Prediction Log'!$P787='Prediction Log'!$E787, "PUSH", "N")))</f>
        <v/>
      </c>
      <c r="T787" s="53" t="str">
        <f>IF(ISBLANK('Prediction Log'!$N787),"",IF('Prediction Log'!$M787='Prediction Log'!$H787, "Y", "N"))</f>
        <v/>
      </c>
      <c r="U787" s="53" t="str">
        <f>Table3[[#This Row],[Home Team Covered Market]]</f>
        <v/>
      </c>
      <c r="V787" s="53" t="str">
        <f>IF(ISBLANK('Prediction Log'!$N787), "",IF(AND('Prediction Log'!$T787="Y", 'Prediction Log'!$U787="Y"), "Y", "N"))</f>
        <v/>
      </c>
      <c r="W787" s="54" t="str">
        <f>IF(ISBLANK('Prediction Log'!$N787),"",IF('Prediction Log'!$M787='Prediction Log'!$I787, "Y", "N"))</f>
        <v/>
      </c>
      <c r="X787" s="54" t="str">
        <f>IF(ISBLANK('Prediction Log'!$N787), "", IF(Table3[[#This Row],[Home Team Covered Market]]=Games!H787, "Y", "N"))</f>
        <v/>
      </c>
      <c r="Y787" s="55" t="str">
        <f>IF(ISBLANK('Prediction Log'!$N787), "",IF('Prediction Log'!$J787='Prediction Log'!$M787, "Y", "N"))</f>
        <v/>
      </c>
      <c r="Z787" s="54" t="str">
        <f>IF(ISBLANK('Prediction Log'!$N787), "",IF('Prediction Log'!$I787&lt;&gt;'Prediction Log'!$M787, "N",IF(AND('Prediction Log'!$E787&gt;0, 'Prediction Log'!$P787&gt;'Prediction Log'!$E787, 'Prediction Log'!$I787='Prediction Log'!$C787), "Y", IF(AND('Prediction Log'!$E787&lt;0, 'Prediction Log'!$P787&lt;'Prediction Log'!$E787,'Prediction Log'!$I787='Prediction Log'!$B787 ), "Y", IF('Prediction Log'!$P787='Prediction Log'!$E787, "PUSH", "N")))))</f>
        <v/>
      </c>
      <c r="AA787" s="54" t="str">
        <f>IF(ISBLANK('Prediction Log'!$N787), "",IF(AND('Prediction Log'!$W787="Y", 'Prediction Log'!$X787="Y"), "Y", "N"))</f>
        <v/>
      </c>
      <c r="AB787" s="53" t="str">
        <f>IF(ISBLANK('Prediction Log'!$N787), "",IF('Prediction Log'!$D787&gt;0, 'Prediction Log'!$P787-'Prediction Log'!$D787, IF('Prediction Log'!$D787&lt;0, -'Prediction Log'!$P787+'Prediction Log'!$D787, "NA")))</f>
        <v/>
      </c>
      <c r="AC787" s="53" t="str">
        <f>IF(ISBLANK('Prediction Log'!$N787), "",ABS('Prediction Log'!$AB787))</f>
        <v/>
      </c>
      <c r="AD787" s="54" t="str">
        <f>IF(ISBLANK('Prediction Log'!$N787), "",IF('Prediction Log'!$E787&gt;0, 'Prediction Log'!$P787-'Prediction Log'!$E787, IF('Prediction Log'!$E787&lt;0, -'Prediction Log'!$P787+'Prediction Log'!$E787, "NA")))</f>
        <v/>
      </c>
      <c r="AE787" s="54" t="str">
        <f>IF(ISBLANK('Prediction Log'!$N787), "",ABS('Prediction Log'!$AD787))</f>
        <v/>
      </c>
    </row>
    <row r="788" spans="1:31" x14ac:dyDescent="0.45">
      <c r="A788" s="43" t="str">
        <f>IF(ISBLANK(Games!$B788), "",Games!A788)</f>
        <v/>
      </c>
      <c r="B788" s="43" t="str">
        <f>IF(ISBLANK(Games!$B788), "",Games!B788)</f>
        <v/>
      </c>
      <c r="C788" s="43" t="str">
        <f>IF(ISBLANK(Games!$B788), "",Games!C788)</f>
        <v/>
      </c>
      <c r="D788" s="44" t="str">
        <f>IF(ISBLANK(Games!$B788), "",Games!D788)</f>
        <v/>
      </c>
      <c r="E788" s="44" t="str">
        <f>IF(ISBLANK(Games!$B788), "",Games!E788)</f>
        <v/>
      </c>
      <c r="F788" s="45">
        <f>'Calc - Win Probability'!N788</f>
        <v>0</v>
      </c>
      <c r="G788" s="23" t="str">
        <f>Games!H788</f>
        <v/>
      </c>
      <c r="H788" s="46" t="str">
        <f>IF(ISBLANK(Games!B788), "", IF('Prediction Log'!$D788&lt;0, 'Prediction Log'!$B788, 'Prediction Log'!$C788))</f>
        <v/>
      </c>
      <c r="I788" s="47" t="str">
        <f>IF(ISBLANK(Games!$B788), "",Games!F788)</f>
        <v/>
      </c>
      <c r="J788" s="47" t="str">
        <f>IF('Prediction Log'!$F788&gt;0.5, 'Prediction Log'!$B788, IF('Prediction Log'!$F788&lt;0.5, 'Prediction Log'!$C788, "PICK"))</f>
        <v/>
      </c>
      <c r="K788" s="48" t="str">
        <f>IF(ISBLANK(Games!B788), "",IF('Prediction Log'!$J788='Prediction Log'!$B788, 'Prediction Log'!$F788, 1-'Prediction Log'!$F788))</f>
        <v/>
      </c>
      <c r="L788" s="49" t="str">
        <f>IF(ISBLANK(Games!$B788), "",Games!I788)</f>
        <v/>
      </c>
      <c r="M788" s="60" t="str">
        <f>IF(ISBLANK(Table3[[#This Row],[Home Final]]), "",IF(Table3[[#This Row],[Home Final]]&gt;Table3[[#This Row],[Away Final]],Table3[[#This Row],[Home]],Table3[[#This Row],[Away]]))</f>
        <v/>
      </c>
      <c r="N788" s="50"/>
      <c r="O788" s="50"/>
      <c r="P788" s="21" t="str">
        <f>IF(ISBLANK('Prediction Log'!$N788), "",'Prediction Log'!$O788-'Prediction Log'!$N788)</f>
        <v/>
      </c>
      <c r="Q788" s="51" t="str">
        <f>IF(ISBLANK('Prediction Log'!$N788), "",IF('Prediction Log'!$M788&lt;&gt;'Prediction Log'!$H788, "Y", IF(AND('Prediction Log'!$M788='Prediction Log'!$H788, ABS((-1*'Prediction Log'!$P788))&gt;ABS('Prediction Log'!$D788)), "Y", IF('Prediction Log'!$D788='Prediction Log'!$P788, "PUSH", "N"))))</f>
        <v/>
      </c>
      <c r="R788" s="52" t="str">
        <f>IF(ISBLANK('Prediction Log'!$N788), "",IF('Prediction Log'!$P788&lt;'Prediction Log'!$D788, "Y", IF('Prediction Log'!$P788='Prediction Log'!$D788, "PUSH", "N")))</f>
        <v/>
      </c>
      <c r="S788" s="52" t="str">
        <f>IF(ISBLANK('Prediction Log'!$N788), "",IF('Prediction Log'!$P788&lt;'Prediction Log'!$E788, "Y", IF('Prediction Log'!$P788='Prediction Log'!$E788, "PUSH", "N")))</f>
        <v/>
      </c>
      <c r="T788" s="53" t="str">
        <f>IF(ISBLANK('Prediction Log'!$N788),"",IF('Prediction Log'!$M788='Prediction Log'!$H788, "Y", "N"))</f>
        <v/>
      </c>
      <c r="U788" s="53" t="str">
        <f>Table3[[#This Row],[Home Team Covered Market]]</f>
        <v/>
      </c>
      <c r="V788" s="53" t="str">
        <f>IF(ISBLANK('Prediction Log'!$N788), "",IF(AND('Prediction Log'!$T788="Y", 'Prediction Log'!$U788="Y"), "Y", "N"))</f>
        <v/>
      </c>
      <c r="W788" s="54" t="str">
        <f>IF(ISBLANK('Prediction Log'!$N788),"",IF('Prediction Log'!$M788='Prediction Log'!$I788, "Y", "N"))</f>
        <v/>
      </c>
      <c r="X788" s="54" t="str">
        <f>IF(ISBLANK('Prediction Log'!$N788), "", IF(Table3[[#This Row],[Home Team Covered Market]]=Games!H788, "Y", "N"))</f>
        <v/>
      </c>
      <c r="Y788" s="55" t="str">
        <f>IF(ISBLANK('Prediction Log'!$N788), "",IF('Prediction Log'!$J788='Prediction Log'!$M788, "Y", "N"))</f>
        <v/>
      </c>
      <c r="Z788" s="54" t="str">
        <f>IF(ISBLANK('Prediction Log'!$N788), "",IF('Prediction Log'!$I788&lt;&gt;'Prediction Log'!$M788, "N",IF(AND('Prediction Log'!$E788&gt;0, 'Prediction Log'!$P788&gt;'Prediction Log'!$E788, 'Prediction Log'!$I788='Prediction Log'!$C788), "Y", IF(AND('Prediction Log'!$E788&lt;0, 'Prediction Log'!$P788&lt;'Prediction Log'!$E788,'Prediction Log'!$I788='Prediction Log'!$B788 ), "Y", IF('Prediction Log'!$P788='Prediction Log'!$E788, "PUSH", "N")))))</f>
        <v/>
      </c>
      <c r="AA788" s="54" t="str">
        <f>IF(ISBLANK('Prediction Log'!$N788), "",IF(AND('Prediction Log'!$W788="Y", 'Prediction Log'!$X788="Y"), "Y", "N"))</f>
        <v/>
      </c>
      <c r="AB788" s="53" t="str">
        <f>IF(ISBLANK('Prediction Log'!$N788), "",IF('Prediction Log'!$D788&gt;0, 'Prediction Log'!$P788-'Prediction Log'!$D788, IF('Prediction Log'!$D788&lt;0, -'Prediction Log'!$P788+'Prediction Log'!$D788, "NA")))</f>
        <v/>
      </c>
      <c r="AC788" s="53" t="str">
        <f>IF(ISBLANK('Prediction Log'!$N788), "",ABS('Prediction Log'!$AB788))</f>
        <v/>
      </c>
      <c r="AD788" s="54" t="str">
        <f>IF(ISBLANK('Prediction Log'!$N788), "",IF('Prediction Log'!$E788&gt;0, 'Prediction Log'!$P788-'Prediction Log'!$E788, IF('Prediction Log'!$E788&lt;0, -'Prediction Log'!$P788+'Prediction Log'!$E788, "NA")))</f>
        <v/>
      </c>
      <c r="AE788" s="54" t="str">
        <f>IF(ISBLANK('Prediction Log'!$N788), "",ABS('Prediction Log'!$AD788))</f>
        <v/>
      </c>
    </row>
    <row r="789" spans="1:31" x14ac:dyDescent="0.45">
      <c r="A789" s="56" t="str">
        <f>IF(ISBLANK(Games!$B789), "",Games!A789)</f>
        <v/>
      </c>
      <c r="B789" s="56" t="str">
        <f>IF(ISBLANK(Games!$B789), "",Games!B789)</f>
        <v/>
      </c>
      <c r="C789" s="56" t="str">
        <f>IF(ISBLANK(Games!$B789), "",Games!C789)</f>
        <v/>
      </c>
      <c r="D789" s="57" t="str">
        <f>IF(ISBLANK(Games!$B789), "",Games!D789)</f>
        <v/>
      </c>
      <c r="E789" s="57" t="str">
        <f>IF(ISBLANK(Games!$B789), "",Games!E789)</f>
        <v/>
      </c>
      <c r="F789" s="45">
        <f>'Calc - Win Probability'!N789</f>
        <v>0</v>
      </c>
      <c r="G789" s="23" t="str">
        <f>Games!H789</f>
        <v/>
      </c>
      <c r="H789" s="46" t="str">
        <f>IF(ISBLANK(Games!B789), "", IF('Prediction Log'!$D789&lt;0, 'Prediction Log'!$B789, 'Prediction Log'!$C789))</f>
        <v/>
      </c>
      <c r="I789" s="47" t="str">
        <f>IF(ISBLANK(Games!$B789), "",Games!F789)</f>
        <v/>
      </c>
      <c r="J789" s="47" t="str">
        <f>IF('Prediction Log'!$F789&gt;0.5, 'Prediction Log'!$B789, IF('Prediction Log'!$F789&lt;0.5, 'Prediction Log'!$C789, "PICK"))</f>
        <v/>
      </c>
      <c r="K789" s="48" t="str">
        <f>IF(ISBLANK(Games!B789), "",IF('Prediction Log'!$J789='Prediction Log'!$B789, 'Prediction Log'!$F789, 1-'Prediction Log'!$F789))</f>
        <v/>
      </c>
      <c r="L789" s="49" t="str">
        <f>IF(ISBLANK(Games!$B789), "",Games!I789)</f>
        <v/>
      </c>
      <c r="M789" s="60" t="str">
        <f>IF(ISBLANK(Table3[[#This Row],[Home Final]]), "",IF(Table3[[#This Row],[Home Final]]&gt;Table3[[#This Row],[Away Final]],Table3[[#This Row],[Home]],Table3[[#This Row],[Away]]))</f>
        <v/>
      </c>
      <c r="N789" s="50"/>
      <c r="O789" s="50"/>
      <c r="P789" s="21" t="str">
        <f>IF(ISBLANK('Prediction Log'!$N789), "",'Prediction Log'!$O789-'Prediction Log'!$N789)</f>
        <v/>
      </c>
      <c r="Q789" s="51" t="str">
        <f>IF(ISBLANK('Prediction Log'!$N789), "",IF('Prediction Log'!$M789&lt;&gt;'Prediction Log'!$H789, "Y", IF(AND('Prediction Log'!$M789='Prediction Log'!$H789, ABS((-1*'Prediction Log'!$P789))&gt;ABS('Prediction Log'!$D789)), "Y", IF('Prediction Log'!$D789='Prediction Log'!$P789, "PUSH", "N"))))</f>
        <v/>
      </c>
      <c r="R789" s="52" t="str">
        <f>IF(ISBLANK('Prediction Log'!$N789), "",IF('Prediction Log'!$P789&lt;'Prediction Log'!$D789, "Y", IF('Prediction Log'!$P789='Prediction Log'!$D789, "PUSH", "N")))</f>
        <v/>
      </c>
      <c r="S789" s="52" t="str">
        <f>IF(ISBLANK('Prediction Log'!$N789), "",IF('Prediction Log'!$P789&lt;'Prediction Log'!$E789, "Y", IF('Prediction Log'!$P789='Prediction Log'!$E789, "PUSH", "N")))</f>
        <v/>
      </c>
      <c r="T789" s="53" t="str">
        <f>IF(ISBLANK('Prediction Log'!$N789),"",IF('Prediction Log'!$M789='Prediction Log'!$H789, "Y", "N"))</f>
        <v/>
      </c>
      <c r="U789" s="53" t="str">
        <f>Table3[[#This Row],[Home Team Covered Market]]</f>
        <v/>
      </c>
      <c r="V789" s="53" t="str">
        <f>IF(ISBLANK('Prediction Log'!$N789), "",IF(AND('Prediction Log'!$T789="Y", 'Prediction Log'!$U789="Y"), "Y", "N"))</f>
        <v/>
      </c>
      <c r="W789" s="54" t="str">
        <f>IF(ISBLANK('Prediction Log'!$N789),"",IF('Prediction Log'!$M789='Prediction Log'!$I789, "Y", "N"))</f>
        <v/>
      </c>
      <c r="X789" s="54" t="str">
        <f>IF(ISBLANK('Prediction Log'!$N789), "", IF(Table3[[#This Row],[Home Team Covered Market]]=Games!H789, "Y", "N"))</f>
        <v/>
      </c>
      <c r="Y789" s="55" t="str">
        <f>IF(ISBLANK('Prediction Log'!$N789), "",IF('Prediction Log'!$J789='Prediction Log'!$M789, "Y", "N"))</f>
        <v/>
      </c>
      <c r="Z789" s="54" t="str">
        <f>IF(ISBLANK('Prediction Log'!$N789), "",IF('Prediction Log'!$I789&lt;&gt;'Prediction Log'!$M789, "N",IF(AND('Prediction Log'!$E789&gt;0, 'Prediction Log'!$P789&gt;'Prediction Log'!$E789, 'Prediction Log'!$I789='Prediction Log'!$C789), "Y", IF(AND('Prediction Log'!$E789&lt;0, 'Prediction Log'!$P789&lt;'Prediction Log'!$E789,'Prediction Log'!$I789='Prediction Log'!$B789 ), "Y", IF('Prediction Log'!$P789='Prediction Log'!$E789, "PUSH", "N")))))</f>
        <v/>
      </c>
      <c r="AA789" s="54" t="str">
        <f>IF(ISBLANK('Prediction Log'!$N789), "",IF(AND('Prediction Log'!$W789="Y", 'Prediction Log'!$X789="Y"), "Y", "N"))</f>
        <v/>
      </c>
      <c r="AB789" s="53" t="str">
        <f>IF(ISBLANK('Prediction Log'!$N789), "",IF('Prediction Log'!$D789&gt;0, 'Prediction Log'!$P789-'Prediction Log'!$D789, IF('Prediction Log'!$D789&lt;0, -'Prediction Log'!$P789+'Prediction Log'!$D789, "NA")))</f>
        <v/>
      </c>
      <c r="AC789" s="53" t="str">
        <f>IF(ISBLANK('Prediction Log'!$N789), "",ABS('Prediction Log'!$AB789))</f>
        <v/>
      </c>
      <c r="AD789" s="54" t="str">
        <f>IF(ISBLANK('Prediction Log'!$N789), "",IF('Prediction Log'!$E789&gt;0, 'Prediction Log'!$P789-'Prediction Log'!$E789, IF('Prediction Log'!$E789&lt;0, -'Prediction Log'!$P789+'Prediction Log'!$E789, "NA")))</f>
        <v/>
      </c>
      <c r="AE789" s="54" t="str">
        <f>IF(ISBLANK('Prediction Log'!$N789), "",ABS('Prediction Log'!$AD789))</f>
        <v/>
      </c>
    </row>
    <row r="790" spans="1:31" x14ac:dyDescent="0.45">
      <c r="A790" s="43" t="str">
        <f>IF(ISBLANK(Games!$B790), "",Games!A790)</f>
        <v/>
      </c>
      <c r="B790" s="43" t="str">
        <f>IF(ISBLANK(Games!$B790), "",Games!B790)</f>
        <v/>
      </c>
      <c r="C790" s="43" t="str">
        <f>IF(ISBLANK(Games!$B790), "",Games!C790)</f>
        <v/>
      </c>
      <c r="D790" s="44" t="str">
        <f>IF(ISBLANK(Games!$B790), "",Games!D790)</f>
        <v/>
      </c>
      <c r="E790" s="44" t="str">
        <f>IF(ISBLANK(Games!$B790), "",Games!E790)</f>
        <v/>
      </c>
      <c r="F790" s="45">
        <f>'Calc - Win Probability'!N790</f>
        <v>0</v>
      </c>
      <c r="G790" s="23" t="str">
        <f>Games!H790</f>
        <v/>
      </c>
      <c r="H790" s="46" t="str">
        <f>IF(ISBLANK(Games!B790), "", IF('Prediction Log'!$D790&lt;0, 'Prediction Log'!$B790, 'Prediction Log'!$C790))</f>
        <v/>
      </c>
      <c r="I790" s="47" t="str">
        <f>IF(ISBLANK(Games!$B790), "",Games!F790)</f>
        <v/>
      </c>
      <c r="J790" s="47" t="str">
        <f>IF('Prediction Log'!$F790&gt;0.5, 'Prediction Log'!$B790, IF('Prediction Log'!$F790&lt;0.5, 'Prediction Log'!$C790, "PICK"))</f>
        <v/>
      </c>
      <c r="K790" s="48" t="str">
        <f>IF(ISBLANK(Games!B790), "",IF('Prediction Log'!$J790='Prediction Log'!$B790, 'Prediction Log'!$F790, 1-'Prediction Log'!$F790))</f>
        <v/>
      </c>
      <c r="L790" s="49" t="str">
        <f>IF(ISBLANK(Games!$B790), "",Games!I790)</f>
        <v/>
      </c>
      <c r="M790" s="60" t="str">
        <f>IF(ISBLANK(Table3[[#This Row],[Home Final]]), "",IF(Table3[[#This Row],[Home Final]]&gt;Table3[[#This Row],[Away Final]],Table3[[#This Row],[Home]],Table3[[#This Row],[Away]]))</f>
        <v/>
      </c>
      <c r="N790" s="50"/>
      <c r="O790" s="50"/>
      <c r="P790" s="21" t="str">
        <f>IF(ISBLANK('Prediction Log'!$N790), "",'Prediction Log'!$O790-'Prediction Log'!$N790)</f>
        <v/>
      </c>
      <c r="Q790" s="51" t="str">
        <f>IF(ISBLANK('Prediction Log'!$N790), "",IF('Prediction Log'!$M790&lt;&gt;'Prediction Log'!$H790, "Y", IF(AND('Prediction Log'!$M790='Prediction Log'!$H790, ABS((-1*'Prediction Log'!$P790))&gt;ABS('Prediction Log'!$D790)), "Y", IF('Prediction Log'!$D790='Prediction Log'!$P790, "PUSH", "N"))))</f>
        <v/>
      </c>
      <c r="R790" s="52" t="str">
        <f>IF(ISBLANK('Prediction Log'!$N790), "",IF('Prediction Log'!$P790&lt;'Prediction Log'!$D790, "Y", IF('Prediction Log'!$P790='Prediction Log'!$D790, "PUSH", "N")))</f>
        <v/>
      </c>
      <c r="S790" s="52" t="str">
        <f>IF(ISBLANK('Prediction Log'!$N790), "",IF('Prediction Log'!$P790&lt;'Prediction Log'!$E790, "Y", IF('Prediction Log'!$P790='Prediction Log'!$E790, "PUSH", "N")))</f>
        <v/>
      </c>
      <c r="T790" s="53" t="str">
        <f>IF(ISBLANK('Prediction Log'!$N790),"",IF('Prediction Log'!$M790='Prediction Log'!$H790, "Y", "N"))</f>
        <v/>
      </c>
      <c r="U790" s="53" t="str">
        <f>Table3[[#This Row],[Home Team Covered Market]]</f>
        <v/>
      </c>
      <c r="V790" s="53" t="str">
        <f>IF(ISBLANK('Prediction Log'!$N790), "",IF(AND('Prediction Log'!$T790="Y", 'Prediction Log'!$U790="Y"), "Y", "N"))</f>
        <v/>
      </c>
      <c r="W790" s="54" t="str">
        <f>IF(ISBLANK('Prediction Log'!$N790),"",IF('Prediction Log'!$M790='Prediction Log'!$I790, "Y", "N"))</f>
        <v/>
      </c>
      <c r="X790" s="54" t="str">
        <f>IF(ISBLANK('Prediction Log'!$N790), "", IF(Table3[[#This Row],[Home Team Covered Market]]=Games!H790, "Y", "N"))</f>
        <v/>
      </c>
      <c r="Y790" s="55" t="str">
        <f>IF(ISBLANK('Prediction Log'!$N790), "",IF('Prediction Log'!$J790='Prediction Log'!$M790, "Y", "N"))</f>
        <v/>
      </c>
      <c r="Z790" s="54" t="str">
        <f>IF(ISBLANK('Prediction Log'!$N790), "",IF('Prediction Log'!$I790&lt;&gt;'Prediction Log'!$M790, "N",IF(AND('Prediction Log'!$E790&gt;0, 'Prediction Log'!$P790&gt;'Prediction Log'!$E790, 'Prediction Log'!$I790='Prediction Log'!$C790), "Y", IF(AND('Prediction Log'!$E790&lt;0, 'Prediction Log'!$P790&lt;'Prediction Log'!$E790,'Prediction Log'!$I790='Prediction Log'!$B790 ), "Y", IF('Prediction Log'!$P790='Prediction Log'!$E790, "PUSH", "N")))))</f>
        <v/>
      </c>
      <c r="AA790" s="54" t="str">
        <f>IF(ISBLANK('Prediction Log'!$N790), "",IF(AND('Prediction Log'!$W790="Y", 'Prediction Log'!$X790="Y"), "Y", "N"))</f>
        <v/>
      </c>
      <c r="AB790" s="53" t="str">
        <f>IF(ISBLANK('Prediction Log'!$N790), "",IF('Prediction Log'!$D790&gt;0, 'Prediction Log'!$P790-'Prediction Log'!$D790, IF('Prediction Log'!$D790&lt;0, -'Prediction Log'!$P790+'Prediction Log'!$D790, "NA")))</f>
        <v/>
      </c>
      <c r="AC790" s="53" t="str">
        <f>IF(ISBLANK('Prediction Log'!$N790), "",ABS('Prediction Log'!$AB790))</f>
        <v/>
      </c>
      <c r="AD790" s="54" t="str">
        <f>IF(ISBLANK('Prediction Log'!$N790), "",IF('Prediction Log'!$E790&gt;0, 'Prediction Log'!$P790-'Prediction Log'!$E790, IF('Prediction Log'!$E790&lt;0, -'Prediction Log'!$P790+'Prediction Log'!$E790, "NA")))</f>
        <v/>
      </c>
      <c r="AE790" s="54" t="str">
        <f>IF(ISBLANK('Prediction Log'!$N790), "",ABS('Prediction Log'!$AD790))</f>
        <v/>
      </c>
    </row>
    <row r="791" spans="1:31" x14ac:dyDescent="0.45">
      <c r="A791" s="56" t="str">
        <f>IF(ISBLANK(Games!$B791), "",Games!A791)</f>
        <v/>
      </c>
      <c r="B791" s="56" t="str">
        <f>IF(ISBLANK(Games!$B791), "",Games!B791)</f>
        <v/>
      </c>
      <c r="C791" s="56" t="str">
        <f>IF(ISBLANK(Games!$B791), "",Games!C791)</f>
        <v/>
      </c>
      <c r="D791" s="57" t="str">
        <f>IF(ISBLANK(Games!$B791), "",Games!D791)</f>
        <v/>
      </c>
      <c r="E791" s="57" t="str">
        <f>IF(ISBLANK(Games!$B791), "",Games!E791)</f>
        <v/>
      </c>
      <c r="F791" s="45">
        <f>'Calc - Win Probability'!N791</f>
        <v>0</v>
      </c>
      <c r="G791" s="23" t="str">
        <f>Games!H791</f>
        <v/>
      </c>
      <c r="H791" s="46" t="str">
        <f>IF(ISBLANK(Games!B791), "", IF('Prediction Log'!$D791&lt;0, 'Prediction Log'!$B791, 'Prediction Log'!$C791))</f>
        <v/>
      </c>
      <c r="I791" s="47" t="str">
        <f>IF(ISBLANK(Games!$B791), "",Games!F791)</f>
        <v/>
      </c>
      <c r="J791" s="47" t="str">
        <f>IF('Prediction Log'!$F791&gt;0.5, 'Prediction Log'!$B791, IF('Prediction Log'!$F791&lt;0.5, 'Prediction Log'!$C791, "PICK"))</f>
        <v/>
      </c>
      <c r="K791" s="48" t="str">
        <f>IF(ISBLANK(Games!B791), "",IF('Prediction Log'!$J791='Prediction Log'!$B791, 'Prediction Log'!$F791, 1-'Prediction Log'!$F791))</f>
        <v/>
      </c>
      <c r="L791" s="49" t="str">
        <f>IF(ISBLANK(Games!$B791), "",Games!I791)</f>
        <v/>
      </c>
      <c r="M791" s="60" t="str">
        <f>IF(ISBLANK(Table3[[#This Row],[Home Final]]), "",IF(Table3[[#This Row],[Home Final]]&gt;Table3[[#This Row],[Away Final]],Table3[[#This Row],[Home]],Table3[[#This Row],[Away]]))</f>
        <v/>
      </c>
      <c r="N791" s="50"/>
      <c r="O791" s="50"/>
      <c r="P791" s="21" t="str">
        <f>IF(ISBLANK('Prediction Log'!$N791), "",'Prediction Log'!$O791-'Prediction Log'!$N791)</f>
        <v/>
      </c>
      <c r="Q791" s="51" t="str">
        <f>IF(ISBLANK('Prediction Log'!$N791), "",IF('Prediction Log'!$M791&lt;&gt;'Prediction Log'!$H791, "Y", IF(AND('Prediction Log'!$M791='Prediction Log'!$H791, ABS((-1*'Prediction Log'!$P791))&gt;ABS('Prediction Log'!$D791)), "Y", IF('Prediction Log'!$D791='Prediction Log'!$P791, "PUSH", "N"))))</f>
        <v/>
      </c>
      <c r="R791" s="52" t="str">
        <f>IF(ISBLANK('Prediction Log'!$N791), "",IF('Prediction Log'!$P791&lt;'Prediction Log'!$D791, "Y", IF('Prediction Log'!$P791='Prediction Log'!$D791, "PUSH", "N")))</f>
        <v/>
      </c>
      <c r="S791" s="52" t="str">
        <f>IF(ISBLANK('Prediction Log'!$N791), "",IF('Prediction Log'!$P791&lt;'Prediction Log'!$E791, "Y", IF('Prediction Log'!$P791='Prediction Log'!$E791, "PUSH", "N")))</f>
        <v/>
      </c>
      <c r="T791" s="53" t="str">
        <f>IF(ISBLANK('Prediction Log'!$N791),"",IF('Prediction Log'!$M791='Prediction Log'!$H791, "Y", "N"))</f>
        <v/>
      </c>
      <c r="U791" s="53" t="str">
        <f>Table3[[#This Row],[Home Team Covered Market]]</f>
        <v/>
      </c>
      <c r="V791" s="53" t="str">
        <f>IF(ISBLANK('Prediction Log'!$N791), "",IF(AND('Prediction Log'!$T791="Y", 'Prediction Log'!$U791="Y"), "Y", "N"))</f>
        <v/>
      </c>
      <c r="W791" s="54" t="str">
        <f>IF(ISBLANK('Prediction Log'!$N791),"",IF('Prediction Log'!$M791='Prediction Log'!$I791, "Y", "N"))</f>
        <v/>
      </c>
      <c r="X791" s="54" t="str">
        <f>IF(ISBLANK('Prediction Log'!$N791), "", IF(Table3[[#This Row],[Home Team Covered Market]]=Games!H791, "Y", "N"))</f>
        <v/>
      </c>
      <c r="Y791" s="55" t="str">
        <f>IF(ISBLANK('Prediction Log'!$N791), "",IF('Prediction Log'!$J791='Prediction Log'!$M791, "Y", "N"))</f>
        <v/>
      </c>
      <c r="Z791" s="54" t="str">
        <f>IF(ISBLANK('Prediction Log'!$N791), "",IF('Prediction Log'!$I791&lt;&gt;'Prediction Log'!$M791, "N",IF(AND('Prediction Log'!$E791&gt;0, 'Prediction Log'!$P791&gt;'Prediction Log'!$E791, 'Prediction Log'!$I791='Prediction Log'!$C791), "Y", IF(AND('Prediction Log'!$E791&lt;0, 'Prediction Log'!$P791&lt;'Prediction Log'!$E791,'Prediction Log'!$I791='Prediction Log'!$B791 ), "Y", IF('Prediction Log'!$P791='Prediction Log'!$E791, "PUSH", "N")))))</f>
        <v/>
      </c>
      <c r="AA791" s="54" t="str">
        <f>IF(ISBLANK('Prediction Log'!$N791), "",IF(AND('Prediction Log'!$W791="Y", 'Prediction Log'!$X791="Y"), "Y", "N"))</f>
        <v/>
      </c>
      <c r="AB791" s="53" t="str">
        <f>IF(ISBLANK('Prediction Log'!$N791), "",IF('Prediction Log'!$D791&gt;0, 'Prediction Log'!$P791-'Prediction Log'!$D791, IF('Prediction Log'!$D791&lt;0, -'Prediction Log'!$P791+'Prediction Log'!$D791, "NA")))</f>
        <v/>
      </c>
      <c r="AC791" s="53" t="str">
        <f>IF(ISBLANK('Prediction Log'!$N791), "",ABS('Prediction Log'!$AB791))</f>
        <v/>
      </c>
      <c r="AD791" s="54" t="str">
        <f>IF(ISBLANK('Prediction Log'!$N791), "",IF('Prediction Log'!$E791&gt;0, 'Prediction Log'!$P791-'Prediction Log'!$E791, IF('Prediction Log'!$E791&lt;0, -'Prediction Log'!$P791+'Prediction Log'!$E791, "NA")))</f>
        <v/>
      </c>
      <c r="AE791" s="54" t="str">
        <f>IF(ISBLANK('Prediction Log'!$N791), "",ABS('Prediction Log'!$AD791))</f>
        <v/>
      </c>
    </row>
    <row r="792" spans="1:31" x14ac:dyDescent="0.45">
      <c r="A792" s="43" t="str">
        <f>IF(ISBLANK(Games!$B792), "",Games!A792)</f>
        <v/>
      </c>
      <c r="B792" s="43" t="str">
        <f>IF(ISBLANK(Games!$B792), "",Games!B792)</f>
        <v/>
      </c>
      <c r="C792" s="43" t="str">
        <f>IF(ISBLANK(Games!$B792), "",Games!C792)</f>
        <v/>
      </c>
      <c r="D792" s="44" t="str">
        <f>IF(ISBLANK(Games!$B792), "",Games!D792)</f>
        <v/>
      </c>
      <c r="E792" s="44" t="str">
        <f>IF(ISBLANK(Games!$B792), "",Games!E792)</f>
        <v/>
      </c>
      <c r="F792" s="45">
        <f>'Calc - Win Probability'!N792</f>
        <v>0</v>
      </c>
      <c r="G792" s="23" t="str">
        <f>Games!H792</f>
        <v/>
      </c>
      <c r="H792" s="46" t="str">
        <f>IF(ISBLANK(Games!B792), "", IF('Prediction Log'!$D792&lt;0, 'Prediction Log'!$B792, 'Prediction Log'!$C792))</f>
        <v/>
      </c>
      <c r="I792" s="47" t="str">
        <f>IF(ISBLANK(Games!$B792), "",Games!F792)</f>
        <v/>
      </c>
      <c r="J792" s="47" t="str">
        <f>IF('Prediction Log'!$F792&gt;0.5, 'Prediction Log'!$B792, IF('Prediction Log'!$F792&lt;0.5, 'Prediction Log'!$C792, "PICK"))</f>
        <v/>
      </c>
      <c r="K792" s="48" t="str">
        <f>IF(ISBLANK(Games!B792), "",IF('Prediction Log'!$J792='Prediction Log'!$B792, 'Prediction Log'!$F792, 1-'Prediction Log'!$F792))</f>
        <v/>
      </c>
      <c r="L792" s="49" t="str">
        <f>IF(ISBLANK(Games!$B792), "",Games!I792)</f>
        <v/>
      </c>
      <c r="M792" s="60" t="str">
        <f>IF(ISBLANK(Table3[[#This Row],[Home Final]]), "",IF(Table3[[#This Row],[Home Final]]&gt;Table3[[#This Row],[Away Final]],Table3[[#This Row],[Home]],Table3[[#This Row],[Away]]))</f>
        <v/>
      </c>
      <c r="N792" s="50"/>
      <c r="O792" s="50"/>
      <c r="P792" s="21" t="str">
        <f>IF(ISBLANK('Prediction Log'!$N792), "",'Prediction Log'!$O792-'Prediction Log'!$N792)</f>
        <v/>
      </c>
      <c r="Q792" s="51" t="str">
        <f>IF(ISBLANK('Prediction Log'!$N792), "",IF('Prediction Log'!$M792&lt;&gt;'Prediction Log'!$H792, "Y", IF(AND('Prediction Log'!$M792='Prediction Log'!$H792, ABS((-1*'Prediction Log'!$P792))&gt;ABS('Prediction Log'!$D792)), "Y", IF('Prediction Log'!$D792='Prediction Log'!$P792, "PUSH", "N"))))</f>
        <v/>
      </c>
      <c r="R792" s="52" t="str">
        <f>IF(ISBLANK('Prediction Log'!$N792), "",IF('Prediction Log'!$P792&lt;'Prediction Log'!$D792, "Y", IF('Prediction Log'!$P792='Prediction Log'!$D792, "PUSH", "N")))</f>
        <v/>
      </c>
      <c r="S792" s="52" t="str">
        <f>IF(ISBLANK('Prediction Log'!$N792), "",IF('Prediction Log'!$P792&lt;'Prediction Log'!$E792, "Y", IF('Prediction Log'!$P792='Prediction Log'!$E792, "PUSH", "N")))</f>
        <v/>
      </c>
      <c r="T792" s="53" t="str">
        <f>IF(ISBLANK('Prediction Log'!$N792),"",IF('Prediction Log'!$M792='Prediction Log'!$H792, "Y", "N"))</f>
        <v/>
      </c>
      <c r="U792" s="53" t="str">
        <f>Table3[[#This Row],[Home Team Covered Market]]</f>
        <v/>
      </c>
      <c r="V792" s="53" t="str">
        <f>IF(ISBLANK('Prediction Log'!$N792), "",IF(AND('Prediction Log'!$T792="Y", 'Prediction Log'!$U792="Y"), "Y", "N"))</f>
        <v/>
      </c>
      <c r="W792" s="54" t="str">
        <f>IF(ISBLANK('Prediction Log'!$N792),"",IF('Prediction Log'!$M792='Prediction Log'!$I792, "Y", "N"))</f>
        <v/>
      </c>
      <c r="X792" s="54" t="str">
        <f>IF(ISBLANK('Prediction Log'!$N792), "", IF(Table3[[#This Row],[Home Team Covered Market]]=Games!H792, "Y", "N"))</f>
        <v/>
      </c>
      <c r="Y792" s="55" t="str">
        <f>IF(ISBLANK('Prediction Log'!$N792), "",IF('Prediction Log'!$J792='Prediction Log'!$M792, "Y", "N"))</f>
        <v/>
      </c>
      <c r="Z792" s="54" t="str">
        <f>IF(ISBLANK('Prediction Log'!$N792), "",IF('Prediction Log'!$I792&lt;&gt;'Prediction Log'!$M792, "N",IF(AND('Prediction Log'!$E792&gt;0, 'Prediction Log'!$P792&gt;'Prediction Log'!$E792, 'Prediction Log'!$I792='Prediction Log'!$C792), "Y", IF(AND('Prediction Log'!$E792&lt;0, 'Prediction Log'!$P792&lt;'Prediction Log'!$E792,'Prediction Log'!$I792='Prediction Log'!$B792 ), "Y", IF('Prediction Log'!$P792='Prediction Log'!$E792, "PUSH", "N")))))</f>
        <v/>
      </c>
      <c r="AA792" s="54" t="str">
        <f>IF(ISBLANK('Prediction Log'!$N792), "",IF(AND('Prediction Log'!$W792="Y", 'Prediction Log'!$X792="Y"), "Y", "N"))</f>
        <v/>
      </c>
      <c r="AB792" s="53" t="str">
        <f>IF(ISBLANK('Prediction Log'!$N792), "",IF('Prediction Log'!$D792&gt;0, 'Prediction Log'!$P792-'Prediction Log'!$D792, IF('Prediction Log'!$D792&lt;0, -'Prediction Log'!$P792+'Prediction Log'!$D792, "NA")))</f>
        <v/>
      </c>
      <c r="AC792" s="53" t="str">
        <f>IF(ISBLANK('Prediction Log'!$N792), "",ABS('Prediction Log'!$AB792))</f>
        <v/>
      </c>
      <c r="AD792" s="54" t="str">
        <f>IF(ISBLANK('Prediction Log'!$N792), "",IF('Prediction Log'!$E792&gt;0, 'Prediction Log'!$P792-'Prediction Log'!$E792, IF('Prediction Log'!$E792&lt;0, -'Prediction Log'!$P792+'Prediction Log'!$E792, "NA")))</f>
        <v/>
      </c>
      <c r="AE792" s="54" t="str">
        <f>IF(ISBLANK('Prediction Log'!$N792), "",ABS('Prediction Log'!$AD792))</f>
        <v/>
      </c>
    </row>
    <row r="793" spans="1:31" x14ac:dyDescent="0.45">
      <c r="A793" s="56" t="str">
        <f>IF(ISBLANK(Games!$B793), "",Games!A793)</f>
        <v/>
      </c>
      <c r="B793" s="56" t="str">
        <f>IF(ISBLANK(Games!$B793), "",Games!B793)</f>
        <v/>
      </c>
      <c r="C793" s="56" t="str">
        <f>IF(ISBLANK(Games!$B793), "",Games!C793)</f>
        <v/>
      </c>
      <c r="D793" s="57" t="str">
        <f>IF(ISBLANK(Games!$B793), "",Games!D793)</f>
        <v/>
      </c>
      <c r="E793" s="57" t="str">
        <f>IF(ISBLANK(Games!$B793), "",Games!E793)</f>
        <v/>
      </c>
      <c r="F793" s="45">
        <f>'Calc - Win Probability'!N793</f>
        <v>0</v>
      </c>
      <c r="G793" s="23" t="str">
        <f>Games!H793</f>
        <v/>
      </c>
      <c r="H793" s="46" t="str">
        <f>IF(ISBLANK(Games!B793), "", IF('Prediction Log'!$D793&lt;0, 'Prediction Log'!$B793, 'Prediction Log'!$C793))</f>
        <v/>
      </c>
      <c r="I793" s="47" t="str">
        <f>IF(ISBLANK(Games!$B793), "",Games!F793)</f>
        <v/>
      </c>
      <c r="J793" s="47" t="str">
        <f>IF('Prediction Log'!$F793&gt;0.5, 'Prediction Log'!$B793, IF('Prediction Log'!$F793&lt;0.5, 'Prediction Log'!$C793, "PICK"))</f>
        <v/>
      </c>
      <c r="K793" s="48" t="str">
        <f>IF(ISBLANK(Games!B793), "",IF('Prediction Log'!$J793='Prediction Log'!$B793, 'Prediction Log'!$F793, 1-'Prediction Log'!$F793))</f>
        <v/>
      </c>
      <c r="L793" s="49" t="str">
        <f>IF(ISBLANK(Games!$B793), "",Games!I793)</f>
        <v/>
      </c>
      <c r="M793" s="60" t="str">
        <f>IF(ISBLANK(Table3[[#This Row],[Home Final]]), "",IF(Table3[[#This Row],[Home Final]]&gt;Table3[[#This Row],[Away Final]],Table3[[#This Row],[Home]],Table3[[#This Row],[Away]]))</f>
        <v/>
      </c>
      <c r="N793" s="50"/>
      <c r="O793" s="50"/>
      <c r="P793" s="21" t="str">
        <f>IF(ISBLANK('Prediction Log'!$N793), "",'Prediction Log'!$O793-'Prediction Log'!$N793)</f>
        <v/>
      </c>
      <c r="Q793" s="51" t="str">
        <f>IF(ISBLANK('Prediction Log'!$N793), "",IF('Prediction Log'!$M793&lt;&gt;'Prediction Log'!$H793, "Y", IF(AND('Prediction Log'!$M793='Prediction Log'!$H793, ABS((-1*'Prediction Log'!$P793))&gt;ABS('Prediction Log'!$D793)), "Y", IF('Prediction Log'!$D793='Prediction Log'!$P793, "PUSH", "N"))))</f>
        <v/>
      </c>
      <c r="R793" s="52" t="str">
        <f>IF(ISBLANK('Prediction Log'!$N793), "",IF('Prediction Log'!$P793&lt;'Prediction Log'!$D793, "Y", IF('Prediction Log'!$P793='Prediction Log'!$D793, "PUSH", "N")))</f>
        <v/>
      </c>
      <c r="S793" s="52" t="str">
        <f>IF(ISBLANK('Prediction Log'!$N793), "",IF('Prediction Log'!$P793&lt;'Prediction Log'!$E793, "Y", IF('Prediction Log'!$P793='Prediction Log'!$E793, "PUSH", "N")))</f>
        <v/>
      </c>
      <c r="T793" s="53" t="str">
        <f>IF(ISBLANK('Prediction Log'!$N793),"",IF('Prediction Log'!$M793='Prediction Log'!$H793, "Y", "N"))</f>
        <v/>
      </c>
      <c r="U793" s="53" t="str">
        <f>Table3[[#This Row],[Home Team Covered Market]]</f>
        <v/>
      </c>
      <c r="V793" s="53" t="str">
        <f>IF(ISBLANK('Prediction Log'!$N793), "",IF(AND('Prediction Log'!$T793="Y", 'Prediction Log'!$U793="Y"), "Y", "N"))</f>
        <v/>
      </c>
      <c r="W793" s="54" t="str">
        <f>IF(ISBLANK('Prediction Log'!$N793),"",IF('Prediction Log'!$M793='Prediction Log'!$I793, "Y", "N"))</f>
        <v/>
      </c>
      <c r="X793" s="54" t="str">
        <f>IF(ISBLANK('Prediction Log'!$N793), "", IF(Table3[[#This Row],[Home Team Covered Market]]=Games!H793, "Y", "N"))</f>
        <v/>
      </c>
      <c r="Y793" s="55" t="str">
        <f>IF(ISBLANK('Prediction Log'!$N793), "",IF('Prediction Log'!$J793='Prediction Log'!$M793, "Y", "N"))</f>
        <v/>
      </c>
      <c r="Z793" s="54" t="str">
        <f>IF(ISBLANK('Prediction Log'!$N793), "",IF('Prediction Log'!$I793&lt;&gt;'Prediction Log'!$M793, "N",IF(AND('Prediction Log'!$E793&gt;0, 'Prediction Log'!$P793&gt;'Prediction Log'!$E793, 'Prediction Log'!$I793='Prediction Log'!$C793), "Y", IF(AND('Prediction Log'!$E793&lt;0, 'Prediction Log'!$P793&lt;'Prediction Log'!$E793,'Prediction Log'!$I793='Prediction Log'!$B793 ), "Y", IF('Prediction Log'!$P793='Prediction Log'!$E793, "PUSH", "N")))))</f>
        <v/>
      </c>
      <c r="AA793" s="54" t="str">
        <f>IF(ISBLANK('Prediction Log'!$N793), "",IF(AND('Prediction Log'!$W793="Y", 'Prediction Log'!$X793="Y"), "Y", "N"))</f>
        <v/>
      </c>
      <c r="AB793" s="53" t="str">
        <f>IF(ISBLANK('Prediction Log'!$N793), "",IF('Prediction Log'!$D793&gt;0, 'Prediction Log'!$P793-'Prediction Log'!$D793, IF('Prediction Log'!$D793&lt;0, -'Prediction Log'!$P793+'Prediction Log'!$D793, "NA")))</f>
        <v/>
      </c>
      <c r="AC793" s="53" t="str">
        <f>IF(ISBLANK('Prediction Log'!$N793), "",ABS('Prediction Log'!$AB793))</f>
        <v/>
      </c>
      <c r="AD793" s="54" t="str">
        <f>IF(ISBLANK('Prediction Log'!$N793), "",IF('Prediction Log'!$E793&gt;0, 'Prediction Log'!$P793-'Prediction Log'!$E793, IF('Prediction Log'!$E793&lt;0, -'Prediction Log'!$P793+'Prediction Log'!$E793, "NA")))</f>
        <v/>
      </c>
      <c r="AE793" s="54" t="str">
        <f>IF(ISBLANK('Prediction Log'!$N793), "",ABS('Prediction Log'!$AD793))</f>
        <v/>
      </c>
    </row>
    <row r="794" spans="1:31" x14ac:dyDescent="0.45">
      <c r="A794" s="43" t="str">
        <f>IF(ISBLANK(Games!$B794), "",Games!A794)</f>
        <v/>
      </c>
      <c r="B794" s="43" t="str">
        <f>IF(ISBLANK(Games!$B794), "",Games!B794)</f>
        <v/>
      </c>
      <c r="C794" s="43" t="str">
        <f>IF(ISBLANK(Games!$B794), "",Games!C794)</f>
        <v/>
      </c>
      <c r="D794" s="44" t="str">
        <f>IF(ISBLANK(Games!$B794), "",Games!D794)</f>
        <v/>
      </c>
      <c r="E794" s="44" t="str">
        <f>IF(ISBLANK(Games!$B794), "",Games!E794)</f>
        <v/>
      </c>
      <c r="F794" s="45">
        <f>'Calc - Win Probability'!N794</f>
        <v>0</v>
      </c>
      <c r="G794" s="23" t="str">
        <f>Games!H794</f>
        <v/>
      </c>
      <c r="H794" s="46" t="str">
        <f>IF(ISBLANK(Games!B794), "", IF('Prediction Log'!$D794&lt;0, 'Prediction Log'!$B794, 'Prediction Log'!$C794))</f>
        <v/>
      </c>
      <c r="I794" s="47" t="str">
        <f>IF(ISBLANK(Games!$B794), "",Games!F794)</f>
        <v/>
      </c>
      <c r="J794" s="47" t="str">
        <f>IF('Prediction Log'!$F794&gt;0.5, 'Prediction Log'!$B794, IF('Prediction Log'!$F794&lt;0.5, 'Prediction Log'!$C794, "PICK"))</f>
        <v/>
      </c>
      <c r="K794" s="48" t="str">
        <f>IF(ISBLANK(Games!B794), "",IF('Prediction Log'!$J794='Prediction Log'!$B794, 'Prediction Log'!$F794, 1-'Prediction Log'!$F794))</f>
        <v/>
      </c>
      <c r="L794" s="49" t="str">
        <f>IF(ISBLANK(Games!$B794), "",Games!I794)</f>
        <v/>
      </c>
      <c r="M794" s="60" t="str">
        <f>IF(ISBLANK(Table3[[#This Row],[Home Final]]), "",IF(Table3[[#This Row],[Home Final]]&gt;Table3[[#This Row],[Away Final]],Table3[[#This Row],[Home]],Table3[[#This Row],[Away]]))</f>
        <v/>
      </c>
      <c r="N794" s="50"/>
      <c r="O794" s="50"/>
      <c r="P794" s="21" t="str">
        <f>IF(ISBLANK('Prediction Log'!$N794), "",'Prediction Log'!$O794-'Prediction Log'!$N794)</f>
        <v/>
      </c>
      <c r="Q794" s="51" t="str">
        <f>IF(ISBLANK('Prediction Log'!$N794), "",IF('Prediction Log'!$M794&lt;&gt;'Prediction Log'!$H794, "Y", IF(AND('Prediction Log'!$M794='Prediction Log'!$H794, ABS((-1*'Prediction Log'!$P794))&gt;ABS('Prediction Log'!$D794)), "Y", IF('Prediction Log'!$D794='Prediction Log'!$P794, "PUSH", "N"))))</f>
        <v/>
      </c>
      <c r="R794" s="52" t="str">
        <f>IF(ISBLANK('Prediction Log'!$N794), "",IF('Prediction Log'!$P794&lt;'Prediction Log'!$D794, "Y", IF('Prediction Log'!$P794='Prediction Log'!$D794, "PUSH", "N")))</f>
        <v/>
      </c>
      <c r="S794" s="52" t="str">
        <f>IF(ISBLANK('Prediction Log'!$N794), "",IF('Prediction Log'!$P794&lt;'Prediction Log'!$E794, "Y", IF('Prediction Log'!$P794='Prediction Log'!$E794, "PUSH", "N")))</f>
        <v/>
      </c>
      <c r="T794" s="53" t="str">
        <f>IF(ISBLANK('Prediction Log'!$N794),"",IF('Prediction Log'!$M794='Prediction Log'!$H794, "Y", "N"))</f>
        <v/>
      </c>
      <c r="U794" s="53" t="str">
        <f>Table3[[#This Row],[Home Team Covered Market]]</f>
        <v/>
      </c>
      <c r="V794" s="53" t="str">
        <f>IF(ISBLANK('Prediction Log'!$N794), "",IF(AND('Prediction Log'!$T794="Y", 'Prediction Log'!$U794="Y"), "Y", "N"))</f>
        <v/>
      </c>
      <c r="W794" s="54" t="str">
        <f>IF(ISBLANK('Prediction Log'!$N794),"",IF('Prediction Log'!$M794='Prediction Log'!$I794, "Y", "N"))</f>
        <v/>
      </c>
      <c r="X794" s="54" t="str">
        <f>IF(ISBLANK('Prediction Log'!$N794), "", IF(Table3[[#This Row],[Home Team Covered Market]]=Games!H794, "Y", "N"))</f>
        <v/>
      </c>
      <c r="Y794" s="55" t="str">
        <f>IF(ISBLANK('Prediction Log'!$N794), "",IF('Prediction Log'!$J794='Prediction Log'!$M794, "Y", "N"))</f>
        <v/>
      </c>
      <c r="Z794" s="54" t="str">
        <f>IF(ISBLANK('Prediction Log'!$N794), "",IF('Prediction Log'!$I794&lt;&gt;'Prediction Log'!$M794, "N",IF(AND('Prediction Log'!$E794&gt;0, 'Prediction Log'!$P794&gt;'Prediction Log'!$E794, 'Prediction Log'!$I794='Prediction Log'!$C794), "Y", IF(AND('Prediction Log'!$E794&lt;0, 'Prediction Log'!$P794&lt;'Prediction Log'!$E794,'Prediction Log'!$I794='Prediction Log'!$B794 ), "Y", IF('Prediction Log'!$P794='Prediction Log'!$E794, "PUSH", "N")))))</f>
        <v/>
      </c>
      <c r="AA794" s="54" t="str">
        <f>IF(ISBLANK('Prediction Log'!$N794), "",IF(AND('Prediction Log'!$W794="Y", 'Prediction Log'!$X794="Y"), "Y", "N"))</f>
        <v/>
      </c>
      <c r="AB794" s="53" t="str">
        <f>IF(ISBLANK('Prediction Log'!$N794), "",IF('Prediction Log'!$D794&gt;0, 'Prediction Log'!$P794-'Prediction Log'!$D794, IF('Prediction Log'!$D794&lt;0, -'Prediction Log'!$P794+'Prediction Log'!$D794, "NA")))</f>
        <v/>
      </c>
      <c r="AC794" s="53" t="str">
        <f>IF(ISBLANK('Prediction Log'!$N794), "",ABS('Prediction Log'!$AB794))</f>
        <v/>
      </c>
      <c r="AD794" s="54" t="str">
        <f>IF(ISBLANK('Prediction Log'!$N794), "",IF('Prediction Log'!$E794&gt;0, 'Prediction Log'!$P794-'Prediction Log'!$E794, IF('Prediction Log'!$E794&lt;0, -'Prediction Log'!$P794+'Prediction Log'!$E794, "NA")))</f>
        <v/>
      </c>
      <c r="AE794" s="54" t="str">
        <f>IF(ISBLANK('Prediction Log'!$N794), "",ABS('Prediction Log'!$AD794))</f>
        <v/>
      </c>
    </row>
    <row r="795" spans="1:31" x14ac:dyDescent="0.45">
      <c r="A795" s="56" t="str">
        <f>IF(ISBLANK(Games!$B795), "",Games!A795)</f>
        <v/>
      </c>
      <c r="B795" s="56" t="str">
        <f>IF(ISBLANK(Games!$B795), "",Games!B795)</f>
        <v/>
      </c>
      <c r="C795" s="56" t="str">
        <f>IF(ISBLANK(Games!$B795), "",Games!C795)</f>
        <v/>
      </c>
      <c r="D795" s="57" t="str">
        <f>IF(ISBLANK(Games!$B795), "",Games!D795)</f>
        <v/>
      </c>
      <c r="E795" s="57" t="str">
        <f>IF(ISBLANK(Games!$B795), "",Games!E795)</f>
        <v/>
      </c>
      <c r="F795" s="45">
        <f>'Calc - Win Probability'!N795</f>
        <v>0</v>
      </c>
      <c r="G795" s="23" t="str">
        <f>Games!H795</f>
        <v/>
      </c>
      <c r="H795" s="46" t="str">
        <f>IF(ISBLANK(Games!B795), "", IF('Prediction Log'!$D795&lt;0, 'Prediction Log'!$B795, 'Prediction Log'!$C795))</f>
        <v/>
      </c>
      <c r="I795" s="47" t="str">
        <f>IF(ISBLANK(Games!$B795), "",Games!F795)</f>
        <v/>
      </c>
      <c r="J795" s="47" t="str">
        <f>IF('Prediction Log'!$F795&gt;0.5, 'Prediction Log'!$B795, IF('Prediction Log'!$F795&lt;0.5, 'Prediction Log'!$C795, "PICK"))</f>
        <v/>
      </c>
      <c r="K795" s="48" t="str">
        <f>IF(ISBLANK(Games!B795), "",IF('Prediction Log'!$J795='Prediction Log'!$B795, 'Prediction Log'!$F795, 1-'Prediction Log'!$F795))</f>
        <v/>
      </c>
      <c r="L795" s="49" t="str">
        <f>IF(ISBLANK(Games!$B795), "",Games!I795)</f>
        <v/>
      </c>
      <c r="M795" s="60" t="str">
        <f>IF(ISBLANK(Table3[[#This Row],[Home Final]]), "",IF(Table3[[#This Row],[Home Final]]&gt;Table3[[#This Row],[Away Final]],Table3[[#This Row],[Home]],Table3[[#This Row],[Away]]))</f>
        <v/>
      </c>
      <c r="N795" s="50"/>
      <c r="O795" s="50"/>
      <c r="P795" s="21" t="str">
        <f>IF(ISBLANK('Prediction Log'!$N795), "",'Prediction Log'!$O795-'Prediction Log'!$N795)</f>
        <v/>
      </c>
      <c r="Q795" s="51" t="str">
        <f>IF(ISBLANK('Prediction Log'!$N795), "",IF('Prediction Log'!$M795&lt;&gt;'Prediction Log'!$H795, "Y", IF(AND('Prediction Log'!$M795='Prediction Log'!$H795, ABS((-1*'Prediction Log'!$P795))&gt;ABS('Prediction Log'!$D795)), "Y", IF('Prediction Log'!$D795='Prediction Log'!$P795, "PUSH", "N"))))</f>
        <v/>
      </c>
      <c r="R795" s="52" t="str">
        <f>IF(ISBLANK('Prediction Log'!$N795), "",IF('Prediction Log'!$P795&lt;'Prediction Log'!$D795, "Y", IF('Prediction Log'!$P795='Prediction Log'!$D795, "PUSH", "N")))</f>
        <v/>
      </c>
      <c r="S795" s="52" t="str">
        <f>IF(ISBLANK('Prediction Log'!$N795), "",IF('Prediction Log'!$P795&lt;'Prediction Log'!$E795, "Y", IF('Prediction Log'!$P795='Prediction Log'!$E795, "PUSH", "N")))</f>
        <v/>
      </c>
      <c r="T795" s="53" t="str">
        <f>IF(ISBLANK('Prediction Log'!$N795),"",IF('Prediction Log'!$M795='Prediction Log'!$H795, "Y", "N"))</f>
        <v/>
      </c>
      <c r="U795" s="53" t="str">
        <f>Table3[[#This Row],[Home Team Covered Market]]</f>
        <v/>
      </c>
      <c r="V795" s="53" t="str">
        <f>IF(ISBLANK('Prediction Log'!$N795), "",IF(AND('Prediction Log'!$T795="Y", 'Prediction Log'!$U795="Y"), "Y", "N"))</f>
        <v/>
      </c>
      <c r="W795" s="54" t="str">
        <f>IF(ISBLANK('Prediction Log'!$N795),"",IF('Prediction Log'!$M795='Prediction Log'!$I795, "Y", "N"))</f>
        <v/>
      </c>
      <c r="X795" s="54" t="str">
        <f>IF(ISBLANK('Prediction Log'!$N795), "", IF(Table3[[#This Row],[Home Team Covered Market]]=Games!H795, "Y", "N"))</f>
        <v/>
      </c>
      <c r="Y795" s="55" t="str">
        <f>IF(ISBLANK('Prediction Log'!$N795), "",IF('Prediction Log'!$J795='Prediction Log'!$M795, "Y", "N"))</f>
        <v/>
      </c>
      <c r="Z795" s="54" t="str">
        <f>IF(ISBLANK('Prediction Log'!$N795), "",IF('Prediction Log'!$I795&lt;&gt;'Prediction Log'!$M795, "N",IF(AND('Prediction Log'!$E795&gt;0, 'Prediction Log'!$P795&gt;'Prediction Log'!$E795, 'Prediction Log'!$I795='Prediction Log'!$C795), "Y", IF(AND('Prediction Log'!$E795&lt;0, 'Prediction Log'!$P795&lt;'Prediction Log'!$E795,'Prediction Log'!$I795='Prediction Log'!$B795 ), "Y", IF('Prediction Log'!$P795='Prediction Log'!$E795, "PUSH", "N")))))</f>
        <v/>
      </c>
      <c r="AA795" s="54" t="str">
        <f>IF(ISBLANK('Prediction Log'!$N795), "",IF(AND('Prediction Log'!$W795="Y", 'Prediction Log'!$X795="Y"), "Y", "N"))</f>
        <v/>
      </c>
      <c r="AB795" s="53" t="str">
        <f>IF(ISBLANK('Prediction Log'!$N795), "",IF('Prediction Log'!$D795&gt;0, 'Prediction Log'!$P795-'Prediction Log'!$D795, IF('Prediction Log'!$D795&lt;0, -'Prediction Log'!$P795+'Prediction Log'!$D795, "NA")))</f>
        <v/>
      </c>
      <c r="AC795" s="53" t="str">
        <f>IF(ISBLANK('Prediction Log'!$N795), "",ABS('Prediction Log'!$AB795))</f>
        <v/>
      </c>
      <c r="AD795" s="54" t="str">
        <f>IF(ISBLANK('Prediction Log'!$N795), "",IF('Prediction Log'!$E795&gt;0, 'Prediction Log'!$P795-'Prediction Log'!$E795, IF('Prediction Log'!$E795&lt;0, -'Prediction Log'!$P795+'Prediction Log'!$E795, "NA")))</f>
        <v/>
      </c>
      <c r="AE795" s="54" t="str">
        <f>IF(ISBLANK('Prediction Log'!$N795), "",ABS('Prediction Log'!$AD795))</f>
        <v/>
      </c>
    </row>
    <row r="796" spans="1:31" x14ac:dyDescent="0.45">
      <c r="A796" s="43" t="str">
        <f>IF(ISBLANK(Games!$B796), "",Games!A796)</f>
        <v/>
      </c>
      <c r="B796" s="43" t="str">
        <f>IF(ISBLANK(Games!$B796), "",Games!B796)</f>
        <v/>
      </c>
      <c r="C796" s="43" t="str">
        <f>IF(ISBLANK(Games!$B796), "",Games!C796)</f>
        <v/>
      </c>
      <c r="D796" s="44" t="str">
        <f>IF(ISBLANK(Games!$B796), "",Games!D796)</f>
        <v/>
      </c>
      <c r="E796" s="44" t="str">
        <f>IF(ISBLANK(Games!$B796), "",Games!E796)</f>
        <v/>
      </c>
      <c r="F796" s="45">
        <f>'Calc - Win Probability'!N796</f>
        <v>0</v>
      </c>
      <c r="G796" s="23" t="str">
        <f>Games!H796</f>
        <v/>
      </c>
      <c r="H796" s="46" t="str">
        <f>IF(ISBLANK(Games!B796), "", IF('Prediction Log'!$D796&lt;0, 'Prediction Log'!$B796, 'Prediction Log'!$C796))</f>
        <v/>
      </c>
      <c r="I796" s="47" t="str">
        <f>IF(ISBLANK(Games!$B796), "",Games!F796)</f>
        <v/>
      </c>
      <c r="J796" s="47" t="str">
        <f>IF('Prediction Log'!$F796&gt;0.5, 'Prediction Log'!$B796, IF('Prediction Log'!$F796&lt;0.5, 'Prediction Log'!$C796, "PICK"))</f>
        <v/>
      </c>
      <c r="K796" s="48" t="str">
        <f>IF(ISBLANK(Games!B796), "",IF('Prediction Log'!$J796='Prediction Log'!$B796, 'Prediction Log'!$F796, 1-'Prediction Log'!$F796))</f>
        <v/>
      </c>
      <c r="L796" s="49" t="str">
        <f>IF(ISBLANK(Games!$B796), "",Games!I796)</f>
        <v/>
      </c>
      <c r="M796" s="60" t="str">
        <f>IF(ISBLANK(Table3[[#This Row],[Home Final]]), "",IF(Table3[[#This Row],[Home Final]]&gt;Table3[[#This Row],[Away Final]],Table3[[#This Row],[Home]],Table3[[#This Row],[Away]]))</f>
        <v/>
      </c>
      <c r="N796" s="50"/>
      <c r="O796" s="50"/>
      <c r="P796" s="21" t="str">
        <f>IF(ISBLANK('Prediction Log'!$N796), "",'Prediction Log'!$O796-'Prediction Log'!$N796)</f>
        <v/>
      </c>
      <c r="Q796" s="51" t="str">
        <f>IF(ISBLANK('Prediction Log'!$N796), "",IF('Prediction Log'!$M796&lt;&gt;'Prediction Log'!$H796, "Y", IF(AND('Prediction Log'!$M796='Prediction Log'!$H796, ABS((-1*'Prediction Log'!$P796))&gt;ABS('Prediction Log'!$D796)), "Y", IF('Prediction Log'!$D796='Prediction Log'!$P796, "PUSH", "N"))))</f>
        <v/>
      </c>
      <c r="R796" s="52" t="str">
        <f>IF(ISBLANK('Prediction Log'!$N796), "",IF('Prediction Log'!$P796&lt;'Prediction Log'!$D796, "Y", IF('Prediction Log'!$P796='Prediction Log'!$D796, "PUSH", "N")))</f>
        <v/>
      </c>
      <c r="S796" s="52" t="str">
        <f>IF(ISBLANK('Prediction Log'!$N796), "",IF('Prediction Log'!$P796&lt;'Prediction Log'!$E796, "Y", IF('Prediction Log'!$P796='Prediction Log'!$E796, "PUSH", "N")))</f>
        <v/>
      </c>
      <c r="T796" s="53" t="str">
        <f>IF(ISBLANK('Prediction Log'!$N796),"",IF('Prediction Log'!$M796='Prediction Log'!$H796, "Y", "N"))</f>
        <v/>
      </c>
      <c r="U796" s="53" t="str">
        <f>Table3[[#This Row],[Home Team Covered Market]]</f>
        <v/>
      </c>
      <c r="V796" s="53" t="str">
        <f>IF(ISBLANK('Prediction Log'!$N796), "",IF(AND('Prediction Log'!$T796="Y", 'Prediction Log'!$U796="Y"), "Y", "N"))</f>
        <v/>
      </c>
      <c r="W796" s="54" t="str">
        <f>IF(ISBLANK('Prediction Log'!$N796),"",IF('Prediction Log'!$M796='Prediction Log'!$I796, "Y", "N"))</f>
        <v/>
      </c>
      <c r="X796" s="54" t="str">
        <f>IF(ISBLANK('Prediction Log'!$N796), "", IF(Table3[[#This Row],[Home Team Covered Market]]=Games!H796, "Y", "N"))</f>
        <v/>
      </c>
      <c r="Y796" s="55" t="str">
        <f>IF(ISBLANK('Prediction Log'!$N796), "",IF('Prediction Log'!$J796='Prediction Log'!$M796, "Y", "N"))</f>
        <v/>
      </c>
      <c r="Z796" s="54" t="str">
        <f>IF(ISBLANK('Prediction Log'!$N796), "",IF('Prediction Log'!$I796&lt;&gt;'Prediction Log'!$M796, "N",IF(AND('Prediction Log'!$E796&gt;0, 'Prediction Log'!$P796&gt;'Prediction Log'!$E796, 'Prediction Log'!$I796='Prediction Log'!$C796), "Y", IF(AND('Prediction Log'!$E796&lt;0, 'Prediction Log'!$P796&lt;'Prediction Log'!$E796,'Prediction Log'!$I796='Prediction Log'!$B796 ), "Y", IF('Prediction Log'!$P796='Prediction Log'!$E796, "PUSH", "N")))))</f>
        <v/>
      </c>
      <c r="AA796" s="54" t="str">
        <f>IF(ISBLANK('Prediction Log'!$N796), "",IF(AND('Prediction Log'!$W796="Y", 'Prediction Log'!$X796="Y"), "Y", "N"))</f>
        <v/>
      </c>
      <c r="AB796" s="53" t="str">
        <f>IF(ISBLANK('Prediction Log'!$N796), "",IF('Prediction Log'!$D796&gt;0, 'Prediction Log'!$P796-'Prediction Log'!$D796, IF('Prediction Log'!$D796&lt;0, -'Prediction Log'!$P796+'Prediction Log'!$D796, "NA")))</f>
        <v/>
      </c>
      <c r="AC796" s="53" t="str">
        <f>IF(ISBLANK('Prediction Log'!$N796), "",ABS('Prediction Log'!$AB796))</f>
        <v/>
      </c>
      <c r="AD796" s="54" t="str">
        <f>IF(ISBLANK('Prediction Log'!$N796), "",IF('Prediction Log'!$E796&gt;0, 'Prediction Log'!$P796-'Prediction Log'!$E796, IF('Prediction Log'!$E796&lt;0, -'Prediction Log'!$P796+'Prediction Log'!$E796, "NA")))</f>
        <v/>
      </c>
      <c r="AE796" s="54" t="str">
        <f>IF(ISBLANK('Prediction Log'!$N796), "",ABS('Prediction Log'!$AD796))</f>
        <v/>
      </c>
    </row>
    <row r="797" spans="1:31" x14ac:dyDescent="0.45">
      <c r="A797" s="56" t="str">
        <f>IF(ISBLANK(Games!$B797), "",Games!A797)</f>
        <v/>
      </c>
      <c r="B797" s="56" t="str">
        <f>IF(ISBLANK(Games!$B797), "",Games!B797)</f>
        <v/>
      </c>
      <c r="C797" s="56" t="str">
        <f>IF(ISBLANK(Games!$B797), "",Games!C797)</f>
        <v/>
      </c>
      <c r="D797" s="57" t="str">
        <f>IF(ISBLANK(Games!$B797), "",Games!D797)</f>
        <v/>
      </c>
      <c r="E797" s="57" t="str">
        <f>IF(ISBLANK(Games!$B797), "",Games!E797)</f>
        <v/>
      </c>
      <c r="F797" s="45">
        <f>'Calc - Win Probability'!N797</f>
        <v>0</v>
      </c>
      <c r="G797" s="23" t="str">
        <f>Games!H797</f>
        <v/>
      </c>
      <c r="H797" s="46" t="str">
        <f>IF(ISBLANK(Games!B797), "", IF('Prediction Log'!$D797&lt;0, 'Prediction Log'!$B797, 'Prediction Log'!$C797))</f>
        <v/>
      </c>
      <c r="I797" s="47" t="str">
        <f>IF(ISBLANK(Games!$B797), "",Games!F797)</f>
        <v/>
      </c>
      <c r="J797" s="47" t="str">
        <f>IF('Prediction Log'!$F797&gt;0.5, 'Prediction Log'!$B797, IF('Prediction Log'!$F797&lt;0.5, 'Prediction Log'!$C797, "PICK"))</f>
        <v/>
      </c>
      <c r="K797" s="48" t="str">
        <f>IF(ISBLANK(Games!B797), "",IF('Prediction Log'!$J797='Prediction Log'!$B797, 'Prediction Log'!$F797, 1-'Prediction Log'!$F797))</f>
        <v/>
      </c>
      <c r="L797" s="49" t="str">
        <f>IF(ISBLANK(Games!$B797), "",Games!I797)</f>
        <v/>
      </c>
      <c r="M797" s="60" t="str">
        <f>IF(ISBLANK(Table3[[#This Row],[Home Final]]), "",IF(Table3[[#This Row],[Home Final]]&gt;Table3[[#This Row],[Away Final]],Table3[[#This Row],[Home]],Table3[[#This Row],[Away]]))</f>
        <v/>
      </c>
      <c r="N797" s="50"/>
      <c r="O797" s="50"/>
      <c r="P797" s="21" t="str">
        <f>IF(ISBLANK('Prediction Log'!$N797), "",'Prediction Log'!$O797-'Prediction Log'!$N797)</f>
        <v/>
      </c>
      <c r="Q797" s="51" t="str">
        <f>IF(ISBLANK('Prediction Log'!$N797), "",IF('Prediction Log'!$M797&lt;&gt;'Prediction Log'!$H797, "Y", IF(AND('Prediction Log'!$M797='Prediction Log'!$H797, ABS((-1*'Prediction Log'!$P797))&gt;ABS('Prediction Log'!$D797)), "Y", IF('Prediction Log'!$D797='Prediction Log'!$P797, "PUSH", "N"))))</f>
        <v/>
      </c>
      <c r="R797" s="52" t="str">
        <f>IF(ISBLANK('Prediction Log'!$N797), "",IF('Prediction Log'!$P797&lt;'Prediction Log'!$D797, "Y", IF('Prediction Log'!$P797='Prediction Log'!$D797, "PUSH", "N")))</f>
        <v/>
      </c>
      <c r="S797" s="52" t="str">
        <f>IF(ISBLANK('Prediction Log'!$N797), "",IF('Prediction Log'!$P797&lt;'Prediction Log'!$E797, "Y", IF('Prediction Log'!$P797='Prediction Log'!$E797, "PUSH", "N")))</f>
        <v/>
      </c>
      <c r="T797" s="53" t="str">
        <f>IF(ISBLANK('Prediction Log'!$N797),"",IF('Prediction Log'!$M797='Prediction Log'!$H797, "Y", "N"))</f>
        <v/>
      </c>
      <c r="U797" s="53" t="str">
        <f>Table3[[#This Row],[Home Team Covered Market]]</f>
        <v/>
      </c>
      <c r="V797" s="53" t="str">
        <f>IF(ISBLANK('Prediction Log'!$N797), "",IF(AND('Prediction Log'!$T797="Y", 'Prediction Log'!$U797="Y"), "Y", "N"))</f>
        <v/>
      </c>
      <c r="W797" s="54" t="str">
        <f>IF(ISBLANK('Prediction Log'!$N797),"",IF('Prediction Log'!$M797='Prediction Log'!$I797, "Y", "N"))</f>
        <v/>
      </c>
      <c r="X797" s="54" t="str">
        <f>IF(ISBLANK('Prediction Log'!$N797), "", IF(Table3[[#This Row],[Home Team Covered Market]]=Games!H797, "Y", "N"))</f>
        <v/>
      </c>
      <c r="Y797" s="55" t="str">
        <f>IF(ISBLANK('Prediction Log'!$N797), "",IF('Prediction Log'!$J797='Prediction Log'!$M797, "Y", "N"))</f>
        <v/>
      </c>
      <c r="Z797" s="54" t="str">
        <f>IF(ISBLANK('Prediction Log'!$N797), "",IF('Prediction Log'!$I797&lt;&gt;'Prediction Log'!$M797, "N",IF(AND('Prediction Log'!$E797&gt;0, 'Prediction Log'!$P797&gt;'Prediction Log'!$E797, 'Prediction Log'!$I797='Prediction Log'!$C797), "Y", IF(AND('Prediction Log'!$E797&lt;0, 'Prediction Log'!$P797&lt;'Prediction Log'!$E797,'Prediction Log'!$I797='Prediction Log'!$B797 ), "Y", IF('Prediction Log'!$P797='Prediction Log'!$E797, "PUSH", "N")))))</f>
        <v/>
      </c>
      <c r="AA797" s="54" t="str">
        <f>IF(ISBLANK('Prediction Log'!$N797), "",IF(AND('Prediction Log'!$W797="Y", 'Prediction Log'!$X797="Y"), "Y", "N"))</f>
        <v/>
      </c>
      <c r="AB797" s="53" t="str">
        <f>IF(ISBLANK('Prediction Log'!$N797), "",IF('Prediction Log'!$D797&gt;0, 'Prediction Log'!$P797-'Prediction Log'!$D797, IF('Prediction Log'!$D797&lt;0, -'Prediction Log'!$P797+'Prediction Log'!$D797, "NA")))</f>
        <v/>
      </c>
      <c r="AC797" s="53" t="str">
        <f>IF(ISBLANK('Prediction Log'!$N797), "",ABS('Prediction Log'!$AB797))</f>
        <v/>
      </c>
      <c r="AD797" s="54" t="str">
        <f>IF(ISBLANK('Prediction Log'!$N797), "",IF('Prediction Log'!$E797&gt;0, 'Prediction Log'!$P797-'Prediction Log'!$E797, IF('Prediction Log'!$E797&lt;0, -'Prediction Log'!$P797+'Prediction Log'!$E797, "NA")))</f>
        <v/>
      </c>
      <c r="AE797" s="54" t="str">
        <f>IF(ISBLANK('Prediction Log'!$N797), "",ABS('Prediction Log'!$AD797))</f>
        <v/>
      </c>
    </row>
    <row r="798" spans="1:31" x14ac:dyDescent="0.45">
      <c r="A798" s="43" t="str">
        <f>IF(ISBLANK(Games!$B798), "",Games!A798)</f>
        <v/>
      </c>
      <c r="B798" s="43" t="str">
        <f>IF(ISBLANK(Games!$B798), "",Games!B798)</f>
        <v/>
      </c>
      <c r="C798" s="43" t="str">
        <f>IF(ISBLANK(Games!$B798), "",Games!C798)</f>
        <v/>
      </c>
      <c r="D798" s="44" t="str">
        <f>IF(ISBLANK(Games!$B798), "",Games!D798)</f>
        <v/>
      </c>
      <c r="E798" s="44" t="str">
        <f>IF(ISBLANK(Games!$B798), "",Games!E798)</f>
        <v/>
      </c>
      <c r="F798" s="45">
        <f>'Calc - Win Probability'!N798</f>
        <v>0</v>
      </c>
      <c r="G798" s="23" t="str">
        <f>Games!H798</f>
        <v/>
      </c>
      <c r="H798" s="46" t="str">
        <f>IF(ISBLANK(Games!B798), "", IF('Prediction Log'!$D798&lt;0, 'Prediction Log'!$B798, 'Prediction Log'!$C798))</f>
        <v/>
      </c>
      <c r="I798" s="47" t="str">
        <f>IF(ISBLANK(Games!$B798), "",Games!F798)</f>
        <v/>
      </c>
      <c r="J798" s="47" t="str">
        <f>IF('Prediction Log'!$F798&gt;0.5, 'Prediction Log'!$B798, IF('Prediction Log'!$F798&lt;0.5, 'Prediction Log'!$C798, "PICK"))</f>
        <v/>
      </c>
      <c r="K798" s="48" t="str">
        <f>IF(ISBLANK(Games!B798), "",IF('Prediction Log'!$J798='Prediction Log'!$B798, 'Prediction Log'!$F798, 1-'Prediction Log'!$F798))</f>
        <v/>
      </c>
      <c r="L798" s="49" t="str">
        <f>IF(ISBLANK(Games!$B798), "",Games!I798)</f>
        <v/>
      </c>
      <c r="M798" s="60" t="str">
        <f>IF(ISBLANK(Table3[[#This Row],[Home Final]]), "",IF(Table3[[#This Row],[Home Final]]&gt;Table3[[#This Row],[Away Final]],Table3[[#This Row],[Home]],Table3[[#This Row],[Away]]))</f>
        <v/>
      </c>
      <c r="N798" s="50"/>
      <c r="O798" s="50"/>
      <c r="P798" s="21" t="str">
        <f>IF(ISBLANK('Prediction Log'!$N798), "",'Prediction Log'!$O798-'Prediction Log'!$N798)</f>
        <v/>
      </c>
      <c r="Q798" s="51" t="str">
        <f>IF(ISBLANK('Prediction Log'!$N798), "",IF('Prediction Log'!$M798&lt;&gt;'Prediction Log'!$H798, "Y", IF(AND('Prediction Log'!$M798='Prediction Log'!$H798, ABS((-1*'Prediction Log'!$P798))&gt;ABS('Prediction Log'!$D798)), "Y", IF('Prediction Log'!$D798='Prediction Log'!$P798, "PUSH", "N"))))</f>
        <v/>
      </c>
      <c r="R798" s="52" t="str">
        <f>IF(ISBLANK('Prediction Log'!$N798), "",IF('Prediction Log'!$P798&lt;'Prediction Log'!$D798, "Y", IF('Prediction Log'!$P798='Prediction Log'!$D798, "PUSH", "N")))</f>
        <v/>
      </c>
      <c r="S798" s="52" t="str">
        <f>IF(ISBLANK('Prediction Log'!$N798), "",IF('Prediction Log'!$P798&lt;'Prediction Log'!$E798, "Y", IF('Prediction Log'!$P798='Prediction Log'!$E798, "PUSH", "N")))</f>
        <v/>
      </c>
      <c r="T798" s="53" t="str">
        <f>IF(ISBLANK('Prediction Log'!$N798),"",IF('Prediction Log'!$M798='Prediction Log'!$H798, "Y", "N"))</f>
        <v/>
      </c>
      <c r="U798" s="53" t="str">
        <f>Table3[[#This Row],[Home Team Covered Market]]</f>
        <v/>
      </c>
      <c r="V798" s="53" t="str">
        <f>IF(ISBLANK('Prediction Log'!$N798), "",IF(AND('Prediction Log'!$T798="Y", 'Prediction Log'!$U798="Y"), "Y", "N"))</f>
        <v/>
      </c>
      <c r="W798" s="54" t="str">
        <f>IF(ISBLANK('Prediction Log'!$N798),"",IF('Prediction Log'!$M798='Prediction Log'!$I798, "Y", "N"))</f>
        <v/>
      </c>
      <c r="X798" s="54" t="str">
        <f>IF(ISBLANK('Prediction Log'!$N798), "", IF(Table3[[#This Row],[Home Team Covered Market]]=Games!H798, "Y", "N"))</f>
        <v/>
      </c>
      <c r="Y798" s="55" t="str">
        <f>IF(ISBLANK('Prediction Log'!$N798), "",IF('Prediction Log'!$J798='Prediction Log'!$M798, "Y", "N"))</f>
        <v/>
      </c>
      <c r="Z798" s="54" t="str">
        <f>IF(ISBLANK('Prediction Log'!$N798), "",IF('Prediction Log'!$I798&lt;&gt;'Prediction Log'!$M798, "N",IF(AND('Prediction Log'!$E798&gt;0, 'Prediction Log'!$P798&gt;'Prediction Log'!$E798, 'Prediction Log'!$I798='Prediction Log'!$C798), "Y", IF(AND('Prediction Log'!$E798&lt;0, 'Prediction Log'!$P798&lt;'Prediction Log'!$E798,'Prediction Log'!$I798='Prediction Log'!$B798 ), "Y", IF('Prediction Log'!$P798='Prediction Log'!$E798, "PUSH", "N")))))</f>
        <v/>
      </c>
      <c r="AA798" s="54" t="str">
        <f>IF(ISBLANK('Prediction Log'!$N798), "",IF(AND('Prediction Log'!$W798="Y", 'Prediction Log'!$X798="Y"), "Y", "N"))</f>
        <v/>
      </c>
      <c r="AB798" s="53" t="str">
        <f>IF(ISBLANK('Prediction Log'!$N798), "",IF('Prediction Log'!$D798&gt;0, 'Prediction Log'!$P798-'Prediction Log'!$D798, IF('Prediction Log'!$D798&lt;0, -'Prediction Log'!$P798+'Prediction Log'!$D798, "NA")))</f>
        <v/>
      </c>
      <c r="AC798" s="53" t="str">
        <f>IF(ISBLANK('Prediction Log'!$N798), "",ABS('Prediction Log'!$AB798))</f>
        <v/>
      </c>
      <c r="AD798" s="54" t="str">
        <f>IF(ISBLANK('Prediction Log'!$N798), "",IF('Prediction Log'!$E798&gt;0, 'Prediction Log'!$P798-'Prediction Log'!$E798, IF('Prediction Log'!$E798&lt;0, -'Prediction Log'!$P798+'Prediction Log'!$E798, "NA")))</f>
        <v/>
      </c>
      <c r="AE798" s="54" t="str">
        <f>IF(ISBLANK('Prediction Log'!$N798), "",ABS('Prediction Log'!$AD798))</f>
        <v/>
      </c>
    </row>
    <row r="799" spans="1:31" x14ac:dyDescent="0.45">
      <c r="A799" s="56" t="str">
        <f>IF(ISBLANK(Games!$B799), "",Games!A799)</f>
        <v/>
      </c>
      <c r="B799" s="56" t="str">
        <f>IF(ISBLANK(Games!$B799), "",Games!B799)</f>
        <v/>
      </c>
      <c r="C799" s="56" t="str">
        <f>IF(ISBLANK(Games!$B799), "",Games!C799)</f>
        <v/>
      </c>
      <c r="D799" s="57" t="str">
        <f>IF(ISBLANK(Games!$B799), "",Games!D799)</f>
        <v/>
      </c>
      <c r="E799" s="57" t="str">
        <f>IF(ISBLANK(Games!$B799), "",Games!E799)</f>
        <v/>
      </c>
      <c r="F799" s="45">
        <f>'Calc - Win Probability'!N799</f>
        <v>0</v>
      </c>
      <c r="G799" s="23" t="str">
        <f>Games!H799</f>
        <v/>
      </c>
      <c r="H799" s="46" t="str">
        <f>IF(ISBLANK(Games!B799), "", IF('Prediction Log'!$D799&lt;0, 'Prediction Log'!$B799, 'Prediction Log'!$C799))</f>
        <v/>
      </c>
      <c r="I799" s="47" t="str">
        <f>IF(ISBLANK(Games!$B799), "",Games!F799)</f>
        <v/>
      </c>
      <c r="J799" s="47" t="str">
        <f>IF('Prediction Log'!$F799&gt;0.5, 'Prediction Log'!$B799, IF('Prediction Log'!$F799&lt;0.5, 'Prediction Log'!$C799, "PICK"))</f>
        <v/>
      </c>
      <c r="K799" s="48" t="str">
        <f>IF(ISBLANK(Games!B799), "",IF('Prediction Log'!$J799='Prediction Log'!$B799, 'Prediction Log'!$F799, 1-'Prediction Log'!$F799))</f>
        <v/>
      </c>
      <c r="L799" s="49" t="str">
        <f>IF(ISBLANK(Games!$B799), "",Games!I799)</f>
        <v/>
      </c>
      <c r="M799" s="60" t="str">
        <f>IF(ISBLANK(Table3[[#This Row],[Home Final]]), "",IF(Table3[[#This Row],[Home Final]]&gt;Table3[[#This Row],[Away Final]],Table3[[#This Row],[Home]],Table3[[#This Row],[Away]]))</f>
        <v/>
      </c>
      <c r="N799" s="50"/>
      <c r="O799" s="50"/>
      <c r="P799" s="21" t="str">
        <f>IF(ISBLANK('Prediction Log'!$N799), "",'Prediction Log'!$O799-'Prediction Log'!$N799)</f>
        <v/>
      </c>
      <c r="Q799" s="51" t="str">
        <f>IF(ISBLANK('Prediction Log'!$N799), "",IF('Prediction Log'!$M799&lt;&gt;'Prediction Log'!$H799, "Y", IF(AND('Prediction Log'!$M799='Prediction Log'!$H799, ABS((-1*'Prediction Log'!$P799))&gt;ABS('Prediction Log'!$D799)), "Y", IF('Prediction Log'!$D799='Prediction Log'!$P799, "PUSH", "N"))))</f>
        <v/>
      </c>
      <c r="R799" s="52" t="str">
        <f>IF(ISBLANK('Prediction Log'!$N799), "",IF('Prediction Log'!$P799&lt;'Prediction Log'!$D799, "Y", IF('Prediction Log'!$P799='Prediction Log'!$D799, "PUSH", "N")))</f>
        <v/>
      </c>
      <c r="S799" s="52" t="str">
        <f>IF(ISBLANK('Prediction Log'!$N799), "",IF('Prediction Log'!$P799&lt;'Prediction Log'!$E799, "Y", IF('Prediction Log'!$P799='Prediction Log'!$E799, "PUSH", "N")))</f>
        <v/>
      </c>
      <c r="T799" s="53" t="str">
        <f>IF(ISBLANK('Prediction Log'!$N799),"",IF('Prediction Log'!$M799='Prediction Log'!$H799, "Y", "N"))</f>
        <v/>
      </c>
      <c r="U799" s="53" t="str">
        <f>Table3[[#This Row],[Home Team Covered Market]]</f>
        <v/>
      </c>
      <c r="V799" s="53" t="str">
        <f>IF(ISBLANK('Prediction Log'!$N799), "",IF(AND('Prediction Log'!$T799="Y", 'Prediction Log'!$U799="Y"), "Y", "N"))</f>
        <v/>
      </c>
      <c r="W799" s="54" t="str">
        <f>IF(ISBLANK('Prediction Log'!$N799),"",IF('Prediction Log'!$M799='Prediction Log'!$I799, "Y", "N"))</f>
        <v/>
      </c>
      <c r="X799" s="54" t="str">
        <f>IF(ISBLANK('Prediction Log'!$N799), "", IF(Table3[[#This Row],[Home Team Covered Market]]=Games!H799, "Y", "N"))</f>
        <v/>
      </c>
      <c r="Y799" s="55" t="str">
        <f>IF(ISBLANK('Prediction Log'!$N799), "",IF('Prediction Log'!$J799='Prediction Log'!$M799, "Y", "N"))</f>
        <v/>
      </c>
      <c r="Z799" s="54" t="str">
        <f>IF(ISBLANK('Prediction Log'!$N799), "",IF('Prediction Log'!$I799&lt;&gt;'Prediction Log'!$M799, "N",IF(AND('Prediction Log'!$E799&gt;0, 'Prediction Log'!$P799&gt;'Prediction Log'!$E799, 'Prediction Log'!$I799='Prediction Log'!$C799), "Y", IF(AND('Prediction Log'!$E799&lt;0, 'Prediction Log'!$P799&lt;'Prediction Log'!$E799,'Prediction Log'!$I799='Prediction Log'!$B799 ), "Y", IF('Prediction Log'!$P799='Prediction Log'!$E799, "PUSH", "N")))))</f>
        <v/>
      </c>
      <c r="AA799" s="54" t="str">
        <f>IF(ISBLANK('Prediction Log'!$N799), "",IF(AND('Prediction Log'!$W799="Y", 'Prediction Log'!$X799="Y"), "Y", "N"))</f>
        <v/>
      </c>
      <c r="AB799" s="53" t="str">
        <f>IF(ISBLANK('Prediction Log'!$N799), "",IF('Prediction Log'!$D799&gt;0, 'Prediction Log'!$P799-'Prediction Log'!$D799, IF('Prediction Log'!$D799&lt;0, -'Prediction Log'!$P799+'Prediction Log'!$D799, "NA")))</f>
        <v/>
      </c>
      <c r="AC799" s="53" t="str">
        <f>IF(ISBLANK('Prediction Log'!$N799), "",ABS('Prediction Log'!$AB799))</f>
        <v/>
      </c>
      <c r="AD799" s="54" t="str">
        <f>IF(ISBLANK('Prediction Log'!$N799), "",IF('Prediction Log'!$E799&gt;0, 'Prediction Log'!$P799-'Prediction Log'!$E799, IF('Prediction Log'!$E799&lt;0, -'Prediction Log'!$P799+'Prediction Log'!$E799, "NA")))</f>
        <v/>
      </c>
      <c r="AE799" s="54" t="str">
        <f>IF(ISBLANK('Prediction Log'!$N799), "",ABS('Prediction Log'!$AD799))</f>
        <v/>
      </c>
    </row>
    <row r="800" spans="1:31" x14ac:dyDescent="0.45">
      <c r="A800" s="43" t="str">
        <f>IF(ISBLANK(Games!$B800), "",Games!A800)</f>
        <v/>
      </c>
      <c r="B800" s="43" t="str">
        <f>IF(ISBLANK(Games!$B800), "",Games!B800)</f>
        <v/>
      </c>
      <c r="C800" s="43" t="str">
        <f>IF(ISBLANK(Games!$B800), "",Games!C800)</f>
        <v/>
      </c>
      <c r="D800" s="44" t="str">
        <f>IF(ISBLANK(Games!$B800), "",Games!D800)</f>
        <v/>
      </c>
      <c r="E800" s="44" t="str">
        <f>IF(ISBLANK(Games!$B800), "",Games!E800)</f>
        <v/>
      </c>
      <c r="F800" s="45">
        <f>'Calc - Win Probability'!N800</f>
        <v>0</v>
      </c>
      <c r="G800" s="23" t="str">
        <f>Games!H800</f>
        <v/>
      </c>
      <c r="H800" s="46" t="str">
        <f>IF(ISBLANK(Games!B800), "", IF('Prediction Log'!$D800&lt;0, 'Prediction Log'!$B800, 'Prediction Log'!$C800))</f>
        <v/>
      </c>
      <c r="I800" s="47" t="str">
        <f>IF(ISBLANK(Games!$B800), "",Games!F800)</f>
        <v/>
      </c>
      <c r="J800" s="47" t="str">
        <f>IF('Prediction Log'!$F800&gt;0.5, 'Prediction Log'!$B800, IF('Prediction Log'!$F800&lt;0.5, 'Prediction Log'!$C800, "PICK"))</f>
        <v/>
      </c>
      <c r="K800" s="48" t="str">
        <f>IF(ISBLANK(Games!B800), "",IF('Prediction Log'!$J800='Prediction Log'!$B800, 'Prediction Log'!$F800, 1-'Prediction Log'!$F800))</f>
        <v/>
      </c>
      <c r="L800" s="49" t="str">
        <f>IF(ISBLANK(Games!$B800), "",Games!I800)</f>
        <v/>
      </c>
      <c r="M800" s="60" t="str">
        <f>IF(ISBLANK(Table3[[#This Row],[Home Final]]), "",IF(Table3[[#This Row],[Home Final]]&gt;Table3[[#This Row],[Away Final]],Table3[[#This Row],[Home]],Table3[[#This Row],[Away]]))</f>
        <v/>
      </c>
      <c r="N800" s="50"/>
      <c r="O800" s="50"/>
      <c r="P800" s="21" t="str">
        <f>IF(ISBLANK('Prediction Log'!$N800), "",'Prediction Log'!$O800-'Prediction Log'!$N800)</f>
        <v/>
      </c>
      <c r="Q800" s="51" t="str">
        <f>IF(ISBLANK('Prediction Log'!$N800), "",IF('Prediction Log'!$M800&lt;&gt;'Prediction Log'!$H800, "Y", IF(AND('Prediction Log'!$M800='Prediction Log'!$H800, ABS((-1*'Prediction Log'!$P800))&gt;ABS('Prediction Log'!$D800)), "Y", IF('Prediction Log'!$D800='Prediction Log'!$P800, "PUSH", "N"))))</f>
        <v/>
      </c>
      <c r="R800" s="52" t="str">
        <f>IF(ISBLANK('Prediction Log'!$N800), "",IF('Prediction Log'!$P800&lt;'Prediction Log'!$D800, "Y", IF('Prediction Log'!$P800='Prediction Log'!$D800, "PUSH", "N")))</f>
        <v/>
      </c>
      <c r="S800" s="52" t="str">
        <f>IF(ISBLANK('Prediction Log'!$N800), "",IF('Prediction Log'!$P800&lt;'Prediction Log'!$E800, "Y", IF('Prediction Log'!$P800='Prediction Log'!$E800, "PUSH", "N")))</f>
        <v/>
      </c>
      <c r="T800" s="53" t="str">
        <f>IF(ISBLANK('Prediction Log'!$N800),"",IF('Prediction Log'!$M800='Prediction Log'!$H800, "Y", "N"))</f>
        <v/>
      </c>
      <c r="U800" s="53" t="str">
        <f>Table3[[#This Row],[Home Team Covered Market]]</f>
        <v/>
      </c>
      <c r="V800" s="53" t="str">
        <f>IF(ISBLANK('Prediction Log'!$N800), "",IF(AND('Prediction Log'!$T800="Y", 'Prediction Log'!$U800="Y"), "Y", "N"))</f>
        <v/>
      </c>
      <c r="W800" s="54" t="str">
        <f>IF(ISBLANK('Prediction Log'!$N800),"",IF('Prediction Log'!$M800='Prediction Log'!$I800, "Y", "N"))</f>
        <v/>
      </c>
      <c r="X800" s="54" t="str">
        <f>IF(ISBLANK('Prediction Log'!$N800), "", IF(Table3[[#This Row],[Home Team Covered Market]]=Games!H800, "Y", "N"))</f>
        <v/>
      </c>
      <c r="Y800" s="55" t="str">
        <f>IF(ISBLANK('Prediction Log'!$N800), "",IF('Prediction Log'!$J800='Prediction Log'!$M800, "Y", "N"))</f>
        <v/>
      </c>
      <c r="Z800" s="54" t="str">
        <f>IF(ISBLANK('Prediction Log'!$N800), "",IF('Prediction Log'!$I800&lt;&gt;'Prediction Log'!$M800, "N",IF(AND('Prediction Log'!$E800&gt;0, 'Prediction Log'!$P800&gt;'Prediction Log'!$E800, 'Prediction Log'!$I800='Prediction Log'!$C800), "Y", IF(AND('Prediction Log'!$E800&lt;0, 'Prediction Log'!$P800&lt;'Prediction Log'!$E800,'Prediction Log'!$I800='Prediction Log'!$B800 ), "Y", IF('Prediction Log'!$P800='Prediction Log'!$E800, "PUSH", "N")))))</f>
        <v/>
      </c>
      <c r="AA800" s="54" t="str">
        <f>IF(ISBLANK('Prediction Log'!$N800), "",IF(AND('Prediction Log'!$W800="Y", 'Prediction Log'!$X800="Y"), "Y", "N"))</f>
        <v/>
      </c>
      <c r="AB800" s="53" t="str">
        <f>IF(ISBLANK('Prediction Log'!$N800), "",IF('Prediction Log'!$D800&gt;0, 'Prediction Log'!$P800-'Prediction Log'!$D800, IF('Prediction Log'!$D800&lt;0, -'Prediction Log'!$P800+'Prediction Log'!$D800, "NA")))</f>
        <v/>
      </c>
      <c r="AC800" s="53" t="str">
        <f>IF(ISBLANK('Prediction Log'!$N800), "",ABS('Prediction Log'!$AB800))</f>
        <v/>
      </c>
      <c r="AD800" s="54" t="str">
        <f>IF(ISBLANK('Prediction Log'!$N800), "",IF('Prediction Log'!$E800&gt;0, 'Prediction Log'!$P800-'Prediction Log'!$E800, IF('Prediction Log'!$E800&lt;0, -'Prediction Log'!$P800+'Prediction Log'!$E800, "NA")))</f>
        <v/>
      </c>
      <c r="AE800" s="54" t="str">
        <f>IF(ISBLANK('Prediction Log'!$N800), "",ABS('Prediction Log'!$AD800))</f>
        <v/>
      </c>
    </row>
    <row r="801" spans="1:31" x14ac:dyDescent="0.45">
      <c r="A801" s="56" t="str">
        <f>IF(ISBLANK(Games!$B801), "",Games!A801)</f>
        <v/>
      </c>
      <c r="B801" s="56" t="str">
        <f>IF(ISBLANK(Games!$B801), "",Games!B801)</f>
        <v/>
      </c>
      <c r="C801" s="56" t="str">
        <f>IF(ISBLANK(Games!$B801), "",Games!C801)</f>
        <v/>
      </c>
      <c r="D801" s="57" t="str">
        <f>IF(ISBLANK(Games!$B801), "",Games!D801)</f>
        <v/>
      </c>
      <c r="E801" s="57" t="str">
        <f>IF(ISBLANK(Games!$B801), "",Games!E801)</f>
        <v/>
      </c>
      <c r="F801" s="45">
        <f>'Calc - Win Probability'!N801</f>
        <v>0</v>
      </c>
      <c r="G801" s="23">
        <f>Games!H801</f>
        <v>0</v>
      </c>
      <c r="H801" s="46" t="str">
        <f>IF(ISBLANK(Games!B801), "", IF('Prediction Log'!$D801&lt;0, 'Prediction Log'!$B801, 'Prediction Log'!$C801))</f>
        <v/>
      </c>
      <c r="I801" s="47" t="str">
        <f>IF(ISBLANK(Games!$B801), "",Games!F801)</f>
        <v/>
      </c>
      <c r="J801" s="47" t="str">
        <f>IF('Prediction Log'!$F801&gt;0.5, 'Prediction Log'!$B801, IF('Prediction Log'!$F801&lt;0.5, 'Prediction Log'!$C801, "PICK"))</f>
        <v/>
      </c>
      <c r="K801" s="48" t="str">
        <f>IF(ISBLANK(Games!B801), "",IF('Prediction Log'!$J801='Prediction Log'!$B801, 'Prediction Log'!$F801, 1-'Prediction Log'!$F801))</f>
        <v/>
      </c>
      <c r="L801" s="49" t="str">
        <f>IF(ISBLANK(Games!$B801), "",Games!I801)</f>
        <v/>
      </c>
      <c r="M801" s="60" t="str">
        <f>IF(ISBLANK(Table3[[#This Row],[Home Final]]), "",IF(Table3[[#This Row],[Home Final]]&gt;Table3[[#This Row],[Away Final]],Table3[[#This Row],[Home]],Table3[[#This Row],[Away]]))</f>
        <v/>
      </c>
      <c r="N801" s="56"/>
      <c r="O801" s="56"/>
      <c r="P801" s="21" t="str">
        <f>IF(ISBLANK('Prediction Log'!$N801), "",'Prediction Log'!$O801-'Prediction Log'!$N801)</f>
        <v/>
      </c>
      <c r="Q801" s="51" t="str">
        <f>IF(ISBLANK('Prediction Log'!$N801), "",IF('Prediction Log'!$M801&lt;&gt;'Prediction Log'!$H801, "Y", IF(AND('Prediction Log'!$M801='Prediction Log'!$H801, ABS((-1*'Prediction Log'!$P801))&gt;ABS('Prediction Log'!$D801)), "Y", IF('Prediction Log'!$D801='Prediction Log'!$P801, "PUSH", "N"))))</f>
        <v/>
      </c>
      <c r="R801" s="52" t="str">
        <f>IF(ISBLANK('Prediction Log'!$N801), "",IF('Prediction Log'!$P801&lt;'Prediction Log'!$D801, "Y", IF('Prediction Log'!$P801='Prediction Log'!$D801, "PUSH", "N")))</f>
        <v/>
      </c>
      <c r="S801" s="52" t="str">
        <f>IF(ISBLANK('Prediction Log'!$N801), "",IF('Prediction Log'!$P801&lt;'Prediction Log'!$E801, "Y", IF('Prediction Log'!$P801='Prediction Log'!$E801, "PUSH", "N")))</f>
        <v/>
      </c>
      <c r="T801" s="53" t="str">
        <f>IF(ISBLANK('Prediction Log'!$N801),"",IF('Prediction Log'!$M801='Prediction Log'!$H801, "Y", "N"))</f>
        <v/>
      </c>
      <c r="U801" s="53" t="str">
        <f>Table3[[#This Row],[Home Team Covered Market]]</f>
        <v/>
      </c>
      <c r="V801" s="53" t="str">
        <f>IF(ISBLANK('Prediction Log'!$N801), "",IF(AND('Prediction Log'!$T801="Y", 'Prediction Log'!$U801="Y"), "Y", "N"))</f>
        <v/>
      </c>
      <c r="W801" s="54" t="str">
        <f>IF(ISBLANK('Prediction Log'!$N801),"",IF('Prediction Log'!$M801='Prediction Log'!$I801, "Y", "N"))</f>
        <v/>
      </c>
      <c r="X801" s="54" t="str">
        <f>IF(ISBLANK('Prediction Log'!$N801), "", IF(Table3[[#This Row],[Home Team Covered Market]]=Games!H801, "Y", "N"))</f>
        <v/>
      </c>
      <c r="Y801" s="55" t="str">
        <f>IF(ISBLANK('Prediction Log'!$N801), "",IF('Prediction Log'!$J801='Prediction Log'!$M801, "Y", "N"))</f>
        <v/>
      </c>
      <c r="Z801" s="54" t="str">
        <f>IF(ISBLANK('Prediction Log'!$N801), "",IF('Prediction Log'!$I801&lt;&gt;'Prediction Log'!$M801, "N",IF(AND('Prediction Log'!$E801&gt;0, 'Prediction Log'!$P801&gt;'Prediction Log'!$E801, 'Prediction Log'!$I801='Prediction Log'!$C801), "Y", IF(AND('Prediction Log'!$E801&lt;0, 'Prediction Log'!$P801&lt;'Prediction Log'!$E801,'Prediction Log'!$I801='Prediction Log'!$B801 ), "Y", IF('Prediction Log'!$P801='Prediction Log'!$E801, "PUSH", "N")))))</f>
        <v/>
      </c>
      <c r="AA801" s="54" t="str">
        <f>IF(ISBLANK('Prediction Log'!$N801), "",IF(AND('Prediction Log'!$W801="Y", 'Prediction Log'!$X801="Y"), "Y", "N"))</f>
        <v/>
      </c>
      <c r="AB801" s="53" t="str">
        <f>IF(ISBLANK('Prediction Log'!$N801), "",IF('Prediction Log'!$D801&gt;0, 'Prediction Log'!$P801-'Prediction Log'!$D801, IF('Prediction Log'!$D801&lt;0, -'Prediction Log'!$P801+'Prediction Log'!$D801, "NA")))</f>
        <v/>
      </c>
      <c r="AC801" s="53" t="str">
        <f>IF(ISBLANK('Prediction Log'!$N801), "",ABS('Prediction Log'!$AB801))</f>
        <v/>
      </c>
      <c r="AD801" s="54" t="str">
        <f>IF(ISBLANK('Prediction Log'!$N801), "",IF('Prediction Log'!$E801&gt;0, 'Prediction Log'!$P801-'Prediction Log'!$E801, IF('Prediction Log'!$E801&lt;0, -'Prediction Log'!$P801+'Prediction Log'!$E801, "NA")))</f>
        <v/>
      </c>
      <c r="AE801" s="54" t="str">
        <f>IF(ISBLANK('Prediction Log'!$N801), "",ABS('Prediction Log'!$AD801))</f>
        <v/>
      </c>
    </row>
    <row r="802" spans="1:31" x14ac:dyDescent="0.45">
      <c r="A802" s="43" t="str">
        <f>IF(ISBLANK(Games!$B802), "",Games!A802)</f>
        <v/>
      </c>
      <c r="B802" s="43" t="str">
        <f>IF(ISBLANK(Games!$B802), "",Games!B802)</f>
        <v/>
      </c>
      <c r="C802" s="43" t="str">
        <f>IF(ISBLANK(Games!$B802), "",Games!C802)</f>
        <v/>
      </c>
      <c r="D802" s="44" t="str">
        <f>IF(ISBLANK(Games!$B802), "",Games!D802)</f>
        <v/>
      </c>
      <c r="E802" s="44" t="str">
        <f>IF(ISBLANK(Games!$B802), "",Games!E802)</f>
        <v/>
      </c>
      <c r="F802" s="45">
        <f>'Calc - Win Probability'!N802</f>
        <v>0</v>
      </c>
      <c r="G802" s="23">
        <f>Games!H802</f>
        <v>0</v>
      </c>
      <c r="H802" s="46" t="str">
        <f>IF(ISBLANK(Games!B802), "", IF('Prediction Log'!$D802&lt;0, 'Prediction Log'!$B802, 'Prediction Log'!$C802))</f>
        <v/>
      </c>
      <c r="I802" s="47" t="str">
        <f>IF(ISBLANK(Games!$B802), "",Games!F802)</f>
        <v/>
      </c>
      <c r="J802" s="47" t="str">
        <f>IF('Prediction Log'!$F802&gt;0.5, 'Prediction Log'!$B802, IF('Prediction Log'!$F802&lt;0.5, 'Prediction Log'!$C802, "PICK"))</f>
        <v/>
      </c>
      <c r="K802" s="48" t="str">
        <f>IF(ISBLANK(Games!B802), "",IF('Prediction Log'!$J802='Prediction Log'!$B802, 'Prediction Log'!$F802, 1-'Prediction Log'!$F802))</f>
        <v/>
      </c>
      <c r="L802" s="49" t="str">
        <f>IF(ISBLANK(Games!$B802), "",Games!I802)</f>
        <v/>
      </c>
      <c r="M802" s="60" t="str">
        <f>IF(ISBLANK(Table3[[#This Row],[Home Final]]), "",IF(Table3[[#This Row],[Home Final]]&gt;Table3[[#This Row],[Away Final]],Table3[[#This Row],[Home]],Table3[[#This Row],[Away]]))</f>
        <v/>
      </c>
      <c r="N802" s="43"/>
      <c r="O802" s="43"/>
      <c r="P802" s="21" t="str">
        <f>IF(ISBLANK('Prediction Log'!$N802), "",'Prediction Log'!$O802-'Prediction Log'!$N802)</f>
        <v/>
      </c>
      <c r="Q802" s="51" t="str">
        <f>IF(ISBLANK('Prediction Log'!$N802), "",IF('Prediction Log'!$M802&lt;&gt;'Prediction Log'!$H802, "Y", IF(AND('Prediction Log'!$M802='Prediction Log'!$H802, ABS((-1*'Prediction Log'!$P802))&gt;ABS('Prediction Log'!$D802)), "Y", IF('Prediction Log'!$D802='Prediction Log'!$P802, "PUSH", "N"))))</f>
        <v/>
      </c>
      <c r="R802" s="52" t="str">
        <f>IF(ISBLANK('Prediction Log'!$N802), "",IF('Prediction Log'!$P802&lt;'Prediction Log'!$D802, "Y", IF('Prediction Log'!$P802='Prediction Log'!$D802, "PUSH", "N")))</f>
        <v/>
      </c>
      <c r="S802" s="52" t="str">
        <f>IF(ISBLANK('Prediction Log'!$N802), "",IF('Prediction Log'!$P802&lt;'Prediction Log'!$E802, "Y", IF('Prediction Log'!$P802='Prediction Log'!$E802, "PUSH", "N")))</f>
        <v/>
      </c>
      <c r="T802" s="53" t="str">
        <f>IF(ISBLANK('Prediction Log'!$N802),"",IF('Prediction Log'!$M802='Prediction Log'!$H802, "Y", "N"))</f>
        <v/>
      </c>
      <c r="U802" s="53" t="str">
        <f>Table3[[#This Row],[Home Team Covered Market]]</f>
        <v/>
      </c>
      <c r="V802" s="53" t="str">
        <f>IF(ISBLANK('Prediction Log'!$N802), "",IF(AND('Prediction Log'!$T802="Y", 'Prediction Log'!$U802="Y"), "Y", "N"))</f>
        <v/>
      </c>
      <c r="W802" s="54" t="str">
        <f>IF(ISBLANK('Prediction Log'!$N802),"",IF('Prediction Log'!$M802='Prediction Log'!$I802, "Y", "N"))</f>
        <v/>
      </c>
      <c r="X802" s="54" t="str">
        <f>IF(ISBLANK('Prediction Log'!$N802), "", IF(Table3[[#This Row],[Home Team Covered Market]]=Games!H802, "Y", "N"))</f>
        <v/>
      </c>
      <c r="Y802" s="55" t="str">
        <f>IF(ISBLANK('Prediction Log'!$N802), "",IF('Prediction Log'!$J802='Prediction Log'!$M802, "Y", "N"))</f>
        <v/>
      </c>
      <c r="Z802" s="54" t="str">
        <f>IF(ISBLANK('Prediction Log'!$N802), "",IF('Prediction Log'!$I802&lt;&gt;'Prediction Log'!$M802, "N",IF(AND('Prediction Log'!$E802&gt;0, 'Prediction Log'!$P802&gt;'Prediction Log'!$E802, 'Prediction Log'!$I802='Prediction Log'!$C802), "Y", IF(AND('Prediction Log'!$E802&lt;0, 'Prediction Log'!$P802&lt;'Prediction Log'!$E802,'Prediction Log'!$I802='Prediction Log'!$B802 ), "Y", IF('Prediction Log'!$P802='Prediction Log'!$E802, "PUSH", "N")))))</f>
        <v/>
      </c>
      <c r="AA802" s="54" t="str">
        <f>IF(ISBLANK('Prediction Log'!$N802), "",IF(AND('Prediction Log'!$W802="Y", 'Prediction Log'!$X802="Y"), "Y", "N"))</f>
        <v/>
      </c>
      <c r="AB802" s="53" t="str">
        <f>IF(ISBLANK('Prediction Log'!$N802), "",IF('Prediction Log'!$D802&gt;0, 'Prediction Log'!$P802-'Prediction Log'!$D802, IF('Prediction Log'!$D802&lt;0, -'Prediction Log'!$P802+'Prediction Log'!$D802, "NA")))</f>
        <v/>
      </c>
      <c r="AC802" s="53" t="str">
        <f>IF(ISBLANK('Prediction Log'!$N802), "",ABS('Prediction Log'!$AB802))</f>
        <v/>
      </c>
      <c r="AD802" s="54" t="str">
        <f>IF(ISBLANK('Prediction Log'!$N802), "",IF('Prediction Log'!$E802&gt;0, 'Prediction Log'!$P802-'Prediction Log'!$E802, IF('Prediction Log'!$E802&lt;0, -'Prediction Log'!$P802+'Prediction Log'!$E802, "NA")))</f>
        <v/>
      </c>
      <c r="AE802" s="54" t="str">
        <f>IF(ISBLANK('Prediction Log'!$N802), "",ABS('Prediction Log'!$AD802))</f>
        <v/>
      </c>
    </row>
    <row r="803" spans="1:31" x14ac:dyDescent="0.45">
      <c r="A803" s="56" t="str">
        <f>IF(ISBLANK(Games!$B803), "",Games!A803)</f>
        <v/>
      </c>
      <c r="B803" s="56" t="str">
        <f>IF(ISBLANK(Games!$B803), "",Games!B803)</f>
        <v/>
      </c>
      <c r="C803" s="56" t="str">
        <f>IF(ISBLANK(Games!$B803), "",Games!C803)</f>
        <v/>
      </c>
      <c r="D803" s="57" t="str">
        <f>IF(ISBLANK(Games!$B803), "",Games!D803)</f>
        <v/>
      </c>
      <c r="E803" s="57" t="str">
        <f>IF(ISBLANK(Games!$B803), "",Games!E803)</f>
        <v/>
      </c>
      <c r="F803" s="45">
        <f>'Calc - Win Probability'!N803</f>
        <v>0</v>
      </c>
      <c r="G803" s="23">
        <f>Games!H803</f>
        <v>0</v>
      </c>
      <c r="H803" s="46" t="str">
        <f>IF(ISBLANK(Games!B803), "", IF('Prediction Log'!$D803&lt;0, 'Prediction Log'!$B803, 'Prediction Log'!$C803))</f>
        <v/>
      </c>
      <c r="I803" s="47" t="str">
        <f>IF(ISBLANK(Games!$B803), "",Games!F803)</f>
        <v/>
      </c>
      <c r="J803" s="47" t="str">
        <f>IF('Prediction Log'!$F803&gt;0.5, 'Prediction Log'!$B803, IF('Prediction Log'!$F803&lt;0.5, 'Prediction Log'!$C803, "PICK"))</f>
        <v/>
      </c>
      <c r="K803" s="48" t="str">
        <f>IF(ISBLANK(Games!B803), "",IF('Prediction Log'!$J803='Prediction Log'!$B803, 'Prediction Log'!$F803, 1-'Prediction Log'!$F803))</f>
        <v/>
      </c>
      <c r="L803" s="49" t="str">
        <f>IF(ISBLANK(Games!$B803), "",Games!I803)</f>
        <v/>
      </c>
      <c r="M803" s="60" t="str">
        <f>IF(ISBLANK(Table3[[#This Row],[Home Final]]), "",IF(Table3[[#This Row],[Home Final]]&gt;Table3[[#This Row],[Away Final]],Table3[[#This Row],[Home]],Table3[[#This Row],[Away]]))</f>
        <v/>
      </c>
      <c r="N803" s="56"/>
      <c r="O803" s="56"/>
      <c r="P803" s="21" t="str">
        <f>IF(ISBLANK('Prediction Log'!$N803), "",'Prediction Log'!$O803-'Prediction Log'!$N803)</f>
        <v/>
      </c>
      <c r="Q803" s="51" t="str">
        <f>IF(ISBLANK('Prediction Log'!$N803), "",IF('Prediction Log'!$M803&lt;&gt;'Prediction Log'!$H803, "Y", IF(AND('Prediction Log'!$M803='Prediction Log'!$H803, ABS((-1*'Prediction Log'!$P803))&gt;ABS('Prediction Log'!$D803)), "Y", IF('Prediction Log'!$D803='Prediction Log'!$P803, "PUSH", "N"))))</f>
        <v/>
      </c>
      <c r="R803" s="52" t="str">
        <f>IF(ISBLANK('Prediction Log'!$N803), "",IF('Prediction Log'!$P803&lt;'Prediction Log'!$D803, "Y", IF('Prediction Log'!$P803='Prediction Log'!$D803, "PUSH", "N")))</f>
        <v/>
      </c>
      <c r="S803" s="52" t="str">
        <f>IF(ISBLANK('Prediction Log'!$N803), "",IF('Prediction Log'!$P803&lt;'Prediction Log'!$E803, "Y", IF('Prediction Log'!$P803='Prediction Log'!$E803, "PUSH", "N")))</f>
        <v/>
      </c>
      <c r="T803" s="53" t="str">
        <f>IF(ISBLANK('Prediction Log'!$N803),"",IF('Prediction Log'!$M803='Prediction Log'!$H803, "Y", "N"))</f>
        <v/>
      </c>
      <c r="U803" s="53" t="str">
        <f>Table3[[#This Row],[Home Team Covered Market]]</f>
        <v/>
      </c>
      <c r="V803" s="53" t="str">
        <f>IF(ISBLANK('Prediction Log'!$N803), "",IF(AND('Prediction Log'!$T803="Y", 'Prediction Log'!$U803="Y"), "Y", "N"))</f>
        <v/>
      </c>
      <c r="W803" s="54" t="str">
        <f>IF(ISBLANK('Prediction Log'!$N803),"",IF('Prediction Log'!$M803='Prediction Log'!$I803, "Y", "N"))</f>
        <v/>
      </c>
      <c r="X803" s="54" t="str">
        <f>IF(ISBLANK('Prediction Log'!$N803), "", IF(Table3[[#This Row],[Home Team Covered Market]]=Games!H803, "Y", "N"))</f>
        <v/>
      </c>
      <c r="Y803" s="55" t="str">
        <f>IF(ISBLANK('Prediction Log'!$N803), "",IF('Prediction Log'!$J803='Prediction Log'!$M803, "Y", "N"))</f>
        <v/>
      </c>
      <c r="Z803" s="54" t="str">
        <f>IF(ISBLANK('Prediction Log'!$N803), "",IF('Prediction Log'!$I803&lt;&gt;'Prediction Log'!$M803, "N",IF(AND('Prediction Log'!$E803&gt;0, 'Prediction Log'!$P803&gt;'Prediction Log'!$E803, 'Prediction Log'!$I803='Prediction Log'!$C803), "Y", IF(AND('Prediction Log'!$E803&lt;0, 'Prediction Log'!$P803&lt;'Prediction Log'!$E803,'Prediction Log'!$I803='Prediction Log'!$B803 ), "Y", IF('Prediction Log'!$P803='Prediction Log'!$E803, "PUSH", "N")))))</f>
        <v/>
      </c>
      <c r="AA803" s="54" t="str">
        <f>IF(ISBLANK('Prediction Log'!$N803), "",IF(AND('Prediction Log'!$W803="Y", 'Prediction Log'!$X803="Y"), "Y", "N"))</f>
        <v/>
      </c>
      <c r="AB803" s="53" t="str">
        <f>IF(ISBLANK('Prediction Log'!$N803), "",IF('Prediction Log'!$D803&gt;0, 'Prediction Log'!$P803-'Prediction Log'!$D803, IF('Prediction Log'!$D803&lt;0, -'Prediction Log'!$P803+'Prediction Log'!$D803, "NA")))</f>
        <v/>
      </c>
      <c r="AC803" s="53" t="str">
        <f>IF(ISBLANK('Prediction Log'!$N803), "",ABS('Prediction Log'!$AB803))</f>
        <v/>
      </c>
      <c r="AD803" s="54" t="str">
        <f>IF(ISBLANK('Prediction Log'!$N803), "",IF('Prediction Log'!$E803&gt;0, 'Prediction Log'!$P803-'Prediction Log'!$E803, IF('Prediction Log'!$E803&lt;0, -'Prediction Log'!$P803+'Prediction Log'!$E803, "NA")))</f>
        <v/>
      </c>
      <c r="AE803" s="54" t="str">
        <f>IF(ISBLANK('Prediction Log'!$N803), "",ABS('Prediction Log'!$AD803))</f>
        <v/>
      </c>
    </row>
    <row r="804" spans="1:31" x14ac:dyDescent="0.45">
      <c r="A804" s="43" t="str">
        <f>IF(ISBLANK(Games!$B804), "",Games!A804)</f>
        <v/>
      </c>
      <c r="B804" s="43" t="str">
        <f>IF(ISBLANK(Games!$B804), "",Games!B804)</f>
        <v/>
      </c>
      <c r="C804" s="43" t="str">
        <f>IF(ISBLANK(Games!$B804), "",Games!C804)</f>
        <v/>
      </c>
      <c r="D804" s="44" t="str">
        <f>IF(ISBLANK(Games!$B804), "",Games!D804)</f>
        <v/>
      </c>
      <c r="E804" s="44" t="str">
        <f>IF(ISBLANK(Games!$B804), "",Games!E804)</f>
        <v/>
      </c>
      <c r="F804" s="45">
        <f>'Calc - Win Probability'!N804</f>
        <v>0</v>
      </c>
      <c r="G804" s="23">
        <f>Games!H804</f>
        <v>0</v>
      </c>
      <c r="H804" s="46" t="str">
        <f>IF(ISBLANK(Games!B804), "", IF('Prediction Log'!$D804&lt;0, 'Prediction Log'!$B804, 'Prediction Log'!$C804))</f>
        <v/>
      </c>
      <c r="I804" s="47" t="str">
        <f>IF(ISBLANK(Games!$B804), "",Games!F804)</f>
        <v/>
      </c>
      <c r="J804" s="47" t="str">
        <f>IF('Prediction Log'!$F804&gt;0.5, 'Prediction Log'!$B804, IF('Prediction Log'!$F804&lt;0.5, 'Prediction Log'!$C804, "PICK"))</f>
        <v/>
      </c>
      <c r="K804" s="48" t="str">
        <f>IF(ISBLANK(Games!B804), "",IF('Prediction Log'!$J804='Prediction Log'!$B804, 'Prediction Log'!$F804, 1-'Prediction Log'!$F804))</f>
        <v/>
      </c>
      <c r="L804" s="49" t="str">
        <f>IF(ISBLANK(Games!$B804), "",Games!I804)</f>
        <v/>
      </c>
      <c r="M804" s="60" t="str">
        <f>IF(ISBLANK(Table3[[#This Row],[Home Final]]), "",IF(Table3[[#This Row],[Home Final]]&gt;Table3[[#This Row],[Away Final]],Table3[[#This Row],[Home]],Table3[[#This Row],[Away]]))</f>
        <v/>
      </c>
      <c r="N804" s="43"/>
      <c r="O804" s="43"/>
      <c r="P804" s="21" t="str">
        <f>IF(ISBLANK('Prediction Log'!$N804), "",'Prediction Log'!$O804-'Prediction Log'!$N804)</f>
        <v/>
      </c>
      <c r="Q804" s="51" t="str">
        <f>IF(ISBLANK('Prediction Log'!$N804), "",IF('Prediction Log'!$M804&lt;&gt;'Prediction Log'!$H804, "Y", IF(AND('Prediction Log'!$M804='Prediction Log'!$H804, ABS((-1*'Prediction Log'!$P804))&gt;ABS('Prediction Log'!$D804)), "Y", IF('Prediction Log'!$D804='Prediction Log'!$P804, "PUSH", "N"))))</f>
        <v/>
      </c>
      <c r="R804" s="52" t="str">
        <f>IF(ISBLANK('Prediction Log'!$N804), "",IF('Prediction Log'!$P804&lt;'Prediction Log'!$D804, "Y", IF('Prediction Log'!$P804='Prediction Log'!$D804, "PUSH", "N")))</f>
        <v/>
      </c>
      <c r="S804" s="52" t="str">
        <f>IF(ISBLANK('Prediction Log'!$N804), "",IF('Prediction Log'!$P804&lt;'Prediction Log'!$E804, "Y", IF('Prediction Log'!$P804='Prediction Log'!$E804, "PUSH", "N")))</f>
        <v/>
      </c>
      <c r="T804" s="53" t="str">
        <f>IF(ISBLANK('Prediction Log'!$N804),"",IF('Prediction Log'!$M804='Prediction Log'!$H804, "Y", "N"))</f>
        <v/>
      </c>
      <c r="U804" s="53" t="str">
        <f>Table3[[#This Row],[Home Team Covered Market]]</f>
        <v/>
      </c>
      <c r="V804" s="53" t="str">
        <f>IF(ISBLANK('Prediction Log'!$N804), "",IF(AND('Prediction Log'!$T804="Y", 'Prediction Log'!$U804="Y"), "Y", "N"))</f>
        <v/>
      </c>
      <c r="W804" s="54" t="str">
        <f>IF(ISBLANK('Prediction Log'!$N804),"",IF('Prediction Log'!$M804='Prediction Log'!$I804, "Y", "N"))</f>
        <v/>
      </c>
      <c r="X804" s="54" t="str">
        <f>IF(ISBLANK('Prediction Log'!$N804), "", IF(Table3[[#This Row],[Home Team Covered Market]]=Games!H804, "Y", "N"))</f>
        <v/>
      </c>
      <c r="Y804" s="55" t="str">
        <f>IF(ISBLANK('Prediction Log'!$N804), "",IF('Prediction Log'!$J804='Prediction Log'!$M804, "Y", "N"))</f>
        <v/>
      </c>
      <c r="Z804" s="54" t="str">
        <f>IF(ISBLANK('Prediction Log'!$N804), "",IF('Prediction Log'!$I804&lt;&gt;'Prediction Log'!$M804, "N",IF(AND('Prediction Log'!$E804&gt;0, 'Prediction Log'!$P804&gt;'Prediction Log'!$E804, 'Prediction Log'!$I804='Prediction Log'!$C804), "Y", IF(AND('Prediction Log'!$E804&lt;0, 'Prediction Log'!$P804&lt;'Prediction Log'!$E804,'Prediction Log'!$I804='Prediction Log'!$B804 ), "Y", IF('Prediction Log'!$P804='Prediction Log'!$E804, "PUSH", "N")))))</f>
        <v/>
      </c>
      <c r="AA804" s="54" t="str">
        <f>IF(ISBLANK('Prediction Log'!$N804), "",IF(AND('Prediction Log'!$W804="Y", 'Prediction Log'!$X804="Y"), "Y", "N"))</f>
        <v/>
      </c>
      <c r="AB804" s="53" t="str">
        <f>IF(ISBLANK('Prediction Log'!$N804), "",IF('Prediction Log'!$D804&gt;0, 'Prediction Log'!$P804-'Prediction Log'!$D804, IF('Prediction Log'!$D804&lt;0, -'Prediction Log'!$P804+'Prediction Log'!$D804, "NA")))</f>
        <v/>
      </c>
      <c r="AC804" s="53" t="str">
        <f>IF(ISBLANK('Prediction Log'!$N804), "",ABS('Prediction Log'!$AB804))</f>
        <v/>
      </c>
      <c r="AD804" s="54" t="str">
        <f>IF(ISBLANK('Prediction Log'!$N804), "",IF('Prediction Log'!$E804&gt;0, 'Prediction Log'!$P804-'Prediction Log'!$E804, IF('Prediction Log'!$E804&lt;0, -'Prediction Log'!$P804+'Prediction Log'!$E804, "NA")))</f>
        <v/>
      </c>
      <c r="AE804" s="54" t="str">
        <f>IF(ISBLANK('Prediction Log'!$N804), "",ABS('Prediction Log'!$AD804))</f>
        <v/>
      </c>
    </row>
    <row r="805" spans="1:31" x14ac:dyDescent="0.45">
      <c r="A805" s="56" t="str">
        <f>IF(ISBLANK(Games!$B805), "",Games!A805)</f>
        <v/>
      </c>
      <c r="B805" s="56" t="str">
        <f>IF(ISBLANK(Games!$B805), "",Games!B805)</f>
        <v/>
      </c>
      <c r="C805" s="56" t="str">
        <f>IF(ISBLANK(Games!$B805), "",Games!C805)</f>
        <v/>
      </c>
      <c r="D805" s="57" t="str">
        <f>IF(ISBLANK(Games!$B805), "",Games!D805)</f>
        <v/>
      </c>
      <c r="E805" s="57" t="str">
        <f>IF(ISBLANK(Games!$B805), "",Games!E805)</f>
        <v/>
      </c>
      <c r="F805" s="45">
        <f>'Calc - Win Probability'!N805</f>
        <v>0</v>
      </c>
      <c r="G805" s="23">
        <f>Games!H805</f>
        <v>0</v>
      </c>
      <c r="H805" s="46" t="str">
        <f>IF(ISBLANK(Games!B805), "", IF('Prediction Log'!$D805&lt;0, 'Prediction Log'!$B805, 'Prediction Log'!$C805))</f>
        <v/>
      </c>
      <c r="I805" s="47" t="str">
        <f>IF(ISBLANK(Games!$B805), "",Games!F805)</f>
        <v/>
      </c>
      <c r="J805" s="47" t="str">
        <f>IF('Prediction Log'!$F805&gt;0.5, 'Prediction Log'!$B805, IF('Prediction Log'!$F805&lt;0.5, 'Prediction Log'!$C805, "PICK"))</f>
        <v/>
      </c>
      <c r="K805" s="48" t="str">
        <f>IF(ISBLANK(Games!B805), "",IF('Prediction Log'!$J805='Prediction Log'!$B805, 'Prediction Log'!$F805, 1-'Prediction Log'!$F805))</f>
        <v/>
      </c>
      <c r="L805" s="49" t="str">
        <f>IF(ISBLANK(Games!$B805), "",Games!I805)</f>
        <v/>
      </c>
      <c r="M805" s="60" t="str">
        <f>IF(ISBLANK(Table3[[#This Row],[Home Final]]), "",IF(Table3[[#This Row],[Home Final]]&gt;Table3[[#This Row],[Away Final]],Table3[[#This Row],[Home]],Table3[[#This Row],[Away]]))</f>
        <v/>
      </c>
      <c r="N805" s="56"/>
      <c r="O805" s="56"/>
      <c r="P805" s="21" t="str">
        <f>IF(ISBLANK('Prediction Log'!$N805), "",'Prediction Log'!$O805-'Prediction Log'!$N805)</f>
        <v/>
      </c>
      <c r="Q805" s="51" t="str">
        <f>IF(ISBLANK('Prediction Log'!$N805), "",IF('Prediction Log'!$M805&lt;&gt;'Prediction Log'!$H805, "Y", IF(AND('Prediction Log'!$M805='Prediction Log'!$H805, ABS((-1*'Prediction Log'!$P805))&gt;ABS('Prediction Log'!$D805)), "Y", IF('Prediction Log'!$D805='Prediction Log'!$P805, "PUSH", "N"))))</f>
        <v/>
      </c>
      <c r="R805" s="52" t="str">
        <f>IF(ISBLANK('Prediction Log'!$N805), "",IF('Prediction Log'!$P805&lt;'Prediction Log'!$D805, "Y", IF('Prediction Log'!$P805='Prediction Log'!$D805, "PUSH", "N")))</f>
        <v/>
      </c>
      <c r="S805" s="52" t="str">
        <f>IF(ISBLANK('Prediction Log'!$N805), "",IF('Prediction Log'!$P805&lt;'Prediction Log'!$E805, "Y", IF('Prediction Log'!$P805='Prediction Log'!$E805, "PUSH", "N")))</f>
        <v/>
      </c>
      <c r="T805" s="53" t="str">
        <f>IF(ISBLANK('Prediction Log'!$N805),"",IF('Prediction Log'!$M805='Prediction Log'!$H805, "Y", "N"))</f>
        <v/>
      </c>
      <c r="U805" s="53" t="str">
        <f>Table3[[#This Row],[Home Team Covered Market]]</f>
        <v/>
      </c>
      <c r="V805" s="53" t="str">
        <f>IF(ISBLANK('Prediction Log'!$N805), "",IF(AND('Prediction Log'!$T805="Y", 'Prediction Log'!$U805="Y"), "Y", "N"))</f>
        <v/>
      </c>
      <c r="W805" s="54" t="str">
        <f>IF(ISBLANK('Prediction Log'!$N805),"",IF('Prediction Log'!$M805='Prediction Log'!$I805, "Y", "N"))</f>
        <v/>
      </c>
      <c r="X805" s="54" t="str">
        <f>IF(ISBLANK('Prediction Log'!$N805), "", IF(Table3[[#This Row],[Home Team Covered Market]]=Games!H805, "Y", "N"))</f>
        <v/>
      </c>
      <c r="Y805" s="55" t="str">
        <f>IF(ISBLANK('Prediction Log'!$N805), "",IF('Prediction Log'!$J805='Prediction Log'!$M805, "Y", "N"))</f>
        <v/>
      </c>
      <c r="Z805" s="54" t="str">
        <f>IF(ISBLANK('Prediction Log'!$N805), "",IF('Prediction Log'!$I805&lt;&gt;'Prediction Log'!$M805, "N",IF(AND('Prediction Log'!$E805&gt;0, 'Prediction Log'!$P805&gt;'Prediction Log'!$E805, 'Prediction Log'!$I805='Prediction Log'!$C805), "Y", IF(AND('Prediction Log'!$E805&lt;0, 'Prediction Log'!$P805&lt;'Prediction Log'!$E805,'Prediction Log'!$I805='Prediction Log'!$B805 ), "Y", IF('Prediction Log'!$P805='Prediction Log'!$E805, "PUSH", "N")))))</f>
        <v/>
      </c>
      <c r="AA805" s="54" t="str">
        <f>IF(ISBLANK('Prediction Log'!$N805), "",IF(AND('Prediction Log'!$W805="Y", 'Prediction Log'!$X805="Y"), "Y", "N"))</f>
        <v/>
      </c>
      <c r="AB805" s="53" t="str">
        <f>IF(ISBLANK('Prediction Log'!$N805), "",IF('Prediction Log'!$D805&gt;0, 'Prediction Log'!$P805-'Prediction Log'!$D805, IF('Prediction Log'!$D805&lt;0, -'Prediction Log'!$P805+'Prediction Log'!$D805, "NA")))</f>
        <v/>
      </c>
      <c r="AC805" s="53" t="str">
        <f>IF(ISBLANK('Prediction Log'!$N805), "",ABS('Prediction Log'!$AB805))</f>
        <v/>
      </c>
      <c r="AD805" s="54" t="str">
        <f>IF(ISBLANK('Prediction Log'!$N805), "",IF('Prediction Log'!$E805&gt;0, 'Prediction Log'!$P805-'Prediction Log'!$E805, IF('Prediction Log'!$E805&lt;0, -'Prediction Log'!$P805+'Prediction Log'!$E805, "NA")))</f>
        <v/>
      </c>
      <c r="AE805" s="54" t="str">
        <f>IF(ISBLANK('Prediction Log'!$N805), "",ABS('Prediction Log'!$AD805))</f>
        <v/>
      </c>
    </row>
    <row r="806" spans="1:31" x14ac:dyDescent="0.45">
      <c r="A806" s="43" t="str">
        <f>IF(ISBLANK(Games!$B806), "",Games!A806)</f>
        <v/>
      </c>
      <c r="B806" s="43" t="str">
        <f>IF(ISBLANK(Games!$B806), "",Games!B806)</f>
        <v/>
      </c>
      <c r="C806" s="43" t="str">
        <f>IF(ISBLANK(Games!$B806), "",Games!C806)</f>
        <v/>
      </c>
      <c r="D806" s="44" t="str">
        <f>IF(ISBLANK(Games!$B806), "",Games!D806)</f>
        <v/>
      </c>
      <c r="E806" s="44" t="str">
        <f>IF(ISBLANK(Games!$B806), "",Games!E806)</f>
        <v/>
      </c>
      <c r="F806" s="45">
        <f>'Calc - Win Probability'!N806</f>
        <v>0</v>
      </c>
      <c r="G806" s="23">
        <f>Games!H806</f>
        <v>0</v>
      </c>
      <c r="H806" s="46" t="str">
        <f>IF(ISBLANK(Games!B806), "", IF('Prediction Log'!$D806&lt;0, 'Prediction Log'!$B806, 'Prediction Log'!$C806))</f>
        <v/>
      </c>
      <c r="I806" s="47" t="str">
        <f>IF(ISBLANK(Games!$B806), "",Games!F806)</f>
        <v/>
      </c>
      <c r="J806" s="47" t="str">
        <f>IF('Prediction Log'!$F806&gt;0.5, 'Prediction Log'!$B806, IF('Prediction Log'!$F806&lt;0.5, 'Prediction Log'!$C806, "PICK"))</f>
        <v/>
      </c>
      <c r="K806" s="48" t="str">
        <f>IF(ISBLANK(Games!B806), "",IF('Prediction Log'!$J806='Prediction Log'!$B806, 'Prediction Log'!$F806, 1-'Prediction Log'!$F806))</f>
        <v/>
      </c>
      <c r="L806" s="49" t="str">
        <f>IF(ISBLANK(Games!$B806), "",Games!I806)</f>
        <v/>
      </c>
      <c r="M806" s="60" t="str">
        <f>IF(ISBLANK(Table3[[#This Row],[Home Final]]), "",IF(Table3[[#This Row],[Home Final]]&gt;Table3[[#This Row],[Away Final]],Table3[[#This Row],[Home]],Table3[[#This Row],[Away]]))</f>
        <v/>
      </c>
      <c r="N806" s="43"/>
      <c r="O806" s="43"/>
      <c r="P806" s="21" t="str">
        <f>IF(ISBLANK('Prediction Log'!$N806), "",'Prediction Log'!$O806-'Prediction Log'!$N806)</f>
        <v/>
      </c>
      <c r="Q806" s="51" t="str">
        <f>IF(ISBLANK('Prediction Log'!$N806), "",IF('Prediction Log'!$M806&lt;&gt;'Prediction Log'!$H806, "Y", IF(AND('Prediction Log'!$M806='Prediction Log'!$H806, ABS((-1*'Prediction Log'!$P806))&gt;ABS('Prediction Log'!$D806)), "Y", IF('Prediction Log'!$D806='Prediction Log'!$P806, "PUSH", "N"))))</f>
        <v/>
      </c>
      <c r="R806" s="52" t="str">
        <f>IF(ISBLANK('Prediction Log'!$N806), "",IF('Prediction Log'!$P806&lt;'Prediction Log'!$D806, "Y", IF('Prediction Log'!$P806='Prediction Log'!$D806, "PUSH", "N")))</f>
        <v/>
      </c>
      <c r="S806" s="52" t="str">
        <f>IF(ISBLANK('Prediction Log'!$N806), "",IF('Prediction Log'!$P806&lt;'Prediction Log'!$E806, "Y", IF('Prediction Log'!$P806='Prediction Log'!$E806, "PUSH", "N")))</f>
        <v/>
      </c>
      <c r="T806" s="53" t="str">
        <f>IF(ISBLANK('Prediction Log'!$N806),"",IF('Prediction Log'!$M806='Prediction Log'!$H806, "Y", "N"))</f>
        <v/>
      </c>
      <c r="U806" s="53" t="str">
        <f>Table3[[#This Row],[Home Team Covered Market]]</f>
        <v/>
      </c>
      <c r="V806" s="53" t="str">
        <f>IF(ISBLANK('Prediction Log'!$N806), "",IF(AND('Prediction Log'!$T806="Y", 'Prediction Log'!$U806="Y"), "Y", "N"))</f>
        <v/>
      </c>
      <c r="W806" s="54" t="str">
        <f>IF(ISBLANK('Prediction Log'!$N806),"",IF('Prediction Log'!$M806='Prediction Log'!$I806, "Y", "N"))</f>
        <v/>
      </c>
      <c r="X806" s="54" t="str">
        <f>IF(ISBLANK('Prediction Log'!$N806), "", IF(Table3[[#This Row],[Home Team Covered Market]]=Games!H806, "Y", "N"))</f>
        <v/>
      </c>
      <c r="Y806" s="55" t="str">
        <f>IF(ISBLANK('Prediction Log'!$N806), "",IF('Prediction Log'!$J806='Prediction Log'!$M806, "Y", "N"))</f>
        <v/>
      </c>
      <c r="Z806" s="54" t="str">
        <f>IF(ISBLANK('Prediction Log'!$N806), "",IF('Prediction Log'!$I806&lt;&gt;'Prediction Log'!$M806, "N",IF(AND('Prediction Log'!$E806&gt;0, 'Prediction Log'!$P806&gt;'Prediction Log'!$E806, 'Prediction Log'!$I806='Prediction Log'!$C806), "Y", IF(AND('Prediction Log'!$E806&lt;0, 'Prediction Log'!$P806&lt;'Prediction Log'!$E806,'Prediction Log'!$I806='Prediction Log'!$B806 ), "Y", IF('Prediction Log'!$P806='Prediction Log'!$E806, "PUSH", "N")))))</f>
        <v/>
      </c>
      <c r="AA806" s="54" t="str">
        <f>IF(ISBLANK('Prediction Log'!$N806), "",IF(AND('Prediction Log'!$W806="Y", 'Prediction Log'!$X806="Y"), "Y", "N"))</f>
        <v/>
      </c>
      <c r="AB806" s="53" t="str">
        <f>IF(ISBLANK('Prediction Log'!$N806), "",IF('Prediction Log'!$D806&gt;0, 'Prediction Log'!$P806-'Prediction Log'!$D806, IF('Prediction Log'!$D806&lt;0, -'Prediction Log'!$P806+'Prediction Log'!$D806, "NA")))</f>
        <v/>
      </c>
      <c r="AC806" s="53" t="str">
        <f>IF(ISBLANK('Prediction Log'!$N806), "",ABS('Prediction Log'!$AB806))</f>
        <v/>
      </c>
      <c r="AD806" s="54" t="str">
        <f>IF(ISBLANK('Prediction Log'!$N806), "",IF('Prediction Log'!$E806&gt;0, 'Prediction Log'!$P806-'Prediction Log'!$E806, IF('Prediction Log'!$E806&lt;0, -'Prediction Log'!$P806+'Prediction Log'!$E806, "NA")))</f>
        <v/>
      </c>
      <c r="AE806" s="54" t="str">
        <f>IF(ISBLANK('Prediction Log'!$N806), "",ABS('Prediction Log'!$AD806))</f>
        <v/>
      </c>
    </row>
    <row r="807" spans="1:31" x14ac:dyDescent="0.45">
      <c r="A807" s="56" t="str">
        <f>IF(ISBLANK(Games!$B807), "",Games!A807)</f>
        <v/>
      </c>
      <c r="B807" s="56" t="str">
        <f>IF(ISBLANK(Games!$B807), "",Games!B807)</f>
        <v/>
      </c>
      <c r="C807" s="56" t="str">
        <f>IF(ISBLANK(Games!$B807), "",Games!C807)</f>
        <v/>
      </c>
      <c r="D807" s="57" t="str">
        <f>IF(ISBLANK(Games!$B807), "",Games!D807)</f>
        <v/>
      </c>
      <c r="E807" s="57" t="str">
        <f>IF(ISBLANK(Games!$B807), "",Games!E807)</f>
        <v/>
      </c>
      <c r="F807" s="45">
        <f>'Calc - Win Probability'!N807</f>
        <v>0</v>
      </c>
      <c r="G807" s="23">
        <f>Games!H807</f>
        <v>0</v>
      </c>
      <c r="H807" s="46" t="str">
        <f>IF(ISBLANK(Games!B807), "", IF('Prediction Log'!$D807&lt;0, 'Prediction Log'!$B807, 'Prediction Log'!$C807))</f>
        <v/>
      </c>
      <c r="I807" s="47" t="str">
        <f>IF(ISBLANK(Games!$B807), "",Games!F807)</f>
        <v/>
      </c>
      <c r="J807" s="47" t="str">
        <f>IF('Prediction Log'!$F807&gt;0.5, 'Prediction Log'!$B807, IF('Prediction Log'!$F807&lt;0.5, 'Prediction Log'!$C807, "PICK"))</f>
        <v/>
      </c>
      <c r="K807" s="48" t="str">
        <f>IF(ISBLANK(Games!B807), "",IF('Prediction Log'!$J807='Prediction Log'!$B807, 'Prediction Log'!$F807, 1-'Prediction Log'!$F807))</f>
        <v/>
      </c>
      <c r="L807" s="49" t="str">
        <f>IF(ISBLANK(Games!$B807), "",Games!I807)</f>
        <v/>
      </c>
      <c r="M807" s="60" t="str">
        <f>IF(ISBLANK(Table3[[#This Row],[Home Final]]), "",IF(Table3[[#This Row],[Home Final]]&gt;Table3[[#This Row],[Away Final]],Table3[[#This Row],[Home]],Table3[[#This Row],[Away]]))</f>
        <v/>
      </c>
      <c r="N807" s="56"/>
      <c r="O807" s="56"/>
      <c r="P807" s="21" t="str">
        <f>IF(ISBLANK('Prediction Log'!$N807), "",'Prediction Log'!$O807-'Prediction Log'!$N807)</f>
        <v/>
      </c>
      <c r="Q807" s="51" t="str">
        <f>IF(ISBLANK('Prediction Log'!$N807), "",IF('Prediction Log'!$M807&lt;&gt;'Prediction Log'!$H807, "Y", IF(AND('Prediction Log'!$M807='Prediction Log'!$H807, ABS((-1*'Prediction Log'!$P807))&gt;ABS('Prediction Log'!$D807)), "Y", IF('Prediction Log'!$D807='Prediction Log'!$P807, "PUSH", "N"))))</f>
        <v/>
      </c>
      <c r="R807" s="52" t="str">
        <f>IF(ISBLANK('Prediction Log'!$N807), "",IF('Prediction Log'!$P807&lt;'Prediction Log'!$D807, "Y", IF('Prediction Log'!$P807='Prediction Log'!$D807, "PUSH", "N")))</f>
        <v/>
      </c>
      <c r="S807" s="52" t="str">
        <f>IF(ISBLANK('Prediction Log'!$N807), "",IF('Prediction Log'!$P807&lt;'Prediction Log'!$E807, "Y", IF('Prediction Log'!$P807='Prediction Log'!$E807, "PUSH", "N")))</f>
        <v/>
      </c>
      <c r="T807" s="53" t="str">
        <f>IF(ISBLANK('Prediction Log'!$N807),"",IF('Prediction Log'!$M807='Prediction Log'!$H807, "Y", "N"))</f>
        <v/>
      </c>
      <c r="U807" s="53" t="str">
        <f>Table3[[#This Row],[Home Team Covered Market]]</f>
        <v/>
      </c>
      <c r="V807" s="53" t="str">
        <f>IF(ISBLANK('Prediction Log'!$N807), "",IF(AND('Prediction Log'!$T807="Y", 'Prediction Log'!$U807="Y"), "Y", "N"))</f>
        <v/>
      </c>
      <c r="W807" s="54" t="str">
        <f>IF(ISBLANK('Prediction Log'!$N807),"",IF('Prediction Log'!$M807='Prediction Log'!$I807, "Y", "N"))</f>
        <v/>
      </c>
      <c r="X807" s="54" t="str">
        <f>IF(ISBLANK('Prediction Log'!$N807), "", IF(Table3[[#This Row],[Home Team Covered Market]]=Games!H807, "Y", "N"))</f>
        <v/>
      </c>
      <c r="Y807" s="55" t="str">
        <f>IF(ISBLANK('Prediction Log'!$N807), "",IF('Prediction Log'!$J807='Prediction Log'!$M807, "Y", "N"))</f>
        <v/>
      </c>
      <c r="Z807" s="54" t="str">
        <f>IF(ISBLANK('Prediction Log'!$N807), "",IF('Prediction Log'!$I807&lt;&gt;'Prediction Log'!$M807, "N",IF(AND('Prediction Log'!$E807&gt;0, 'Prediction Log'!$P807&gt;'Prediction Log'!$E807, 'Prediction Log'!$I807='Prediction Log'!$C807), "Y", IF(AND('Prediction Log'!$E807&lt;0, 'Prediction Log'!$P807&lt;'Prediction Log'!$E807,'Prediction Log'!$I807='Prediction Log'!$B807 ), "Y", IF('Prediction Log'!$P807='Prediction Log'!$E807, "PUSH", "N")))))</f>
        <v/>
      </c>
      <c r="AA807" s="54" t="str">
        <f>IF(ISBLANK('Prediction Log'!$N807), "",IF(AND('Prediction Log'!$W807="Y", 'Prediction Log'!$X807="Y"), "Y", "N"))</f>
        <v/>
      </c>
      <c r="AB807" s="53" t="str">
        <f>IF(ISBLANK('Prediction Log'!$N807), "",IF('Prediction Log'!$D807&gt;0, 'Prediction Log'!$P807-'Prediction Log'!$D807, IF('Prediction Log'!$D807&lt;0, -'Prediction Log'!$P807+'Prediction Log'!$D807, "NA")))</f>
        <v/>
      </c>
      <c r="AC807" s="53" t="str">
        <f>IF(ISBLANK('Prediction Log'!$N807), "",ABS('Prediction Log'!$AB807))</f>
        <v/>
      </c>
      <c r="AD807" s="54" t="str">
        <f>IF(ISBLANK('Prediction Log'!$N807), "",IF('Prediction Log'!$E807&gt;0, 'Prediction Log'!$P807-'Prediction Log'!$E807, IF('Prediction Log'!$E807&lt;0, -'Prediction Log'!$P807+'Prediction Log'!$E807, "NA")))</f>
        <v/>
      </c>
      <c r="AE807" s="54" t="str">
        <f>IF(ISBLANK('Prediction Log'!$N807), "",ABS('Prediction Log'!$AD807))</f>
        <v/>
      </c>
    </row>
    <row r="808" spans="1:31" x14ac:dyDescent="0.45">
      <c r="A808" s="43" t="str">
        <f>IF(ISBLANK(Games!$B808), "",Games!A808)</f>
        <v/>
      </c>
      <c r="B808" s="43" t="str">
        <f>IF(ISBLANK(Games!$B808), "",Games!B808)</f>
        <v/>
      </c>
      <c r="C808" s="43" t="str">
        <f>IF(ISBLANK(Games!$B808), "",Games!C808)</f>
        <v/>
      </c>
      <c r="D808" s="44" t="str">
        <f>IF(ISBLANK(Games!$B808), "",Games!D808)</f>
        <v/>
      </c>
      <c r="E808" s="44" t="str">
        <f>IF(ISBLANK(Games!$B808), "",Games!E808)</f>
        <v/>
      </c>
      <c r="F808" s="45">
        <f>'Calc - Win Probability'!N808</f>
        <v>0</v>
      </c>
      <c r="G808" s="23">
        <f>Games!H808</f>
        <v>0</v>
      </c>
      <c r="H808" s="46" t="str">
        <f>IF(ISBLANK(Games!B808), "", IF('Prediction Log'!$D808&lt;0, 'Prediction Log'!$B808, 'Prediction Log'!$C808))</f>
        <v/>
      </c>
      <c r="I808" s="47" t="str">
        <f>IF(ISBLANK(Games!$B808), "",Games!F808)</f>
        <v/>
      </c>
      <c r="J808" s="47" t="str">
        <f>IF('Prediction Log'!$F808&gt;0.5, 'Prediction Log'!$B808, IF('Prediction Log'!$F808&lt;0.5, 'Prediction Log'!$C808, "PICK"))</f>
        <v/>
      </c>
      <c r="K808" s="48" t="str">
        <f>IF(ISBLANK(Games!B808), "",IF('Prediction Log'!$J808='Prediction Log'!$B808, 'Prediction Log'!$F808, 1-'Prediction Log'!$F808))</f>
        <v/>
      </c>
      <c r="L808" s="49" t="str">
        <f>IF(ISBLANK(Games!$B808), "",Games!I808)</f>
        <v/>
      </c>
      <c r="M808" s="60" t="str">
        <f>IF(ISBLANK(Table3[[#This Row],[Home Final]]), "",IF(Table3[[#This Row],[Home Final]]&gt;Table3[[#This Row],[Away Final]],Table3[[#This Row],[Home]],Table3[[#This Row],[Away]]))</f>
        <v/>
      </c>
      <c r="N808" s="43"/>
      <c r="O808" s="43"/>
      <c r="P808" s="21" t="str">
        <f>IF(ISBLANK('Prediction Log'!$N808), "",'Prediction Log'!$O808-'Prediction Log'!$N808)</f>
        <v/>
      </c>
      <c r="Q808" s="51" t="str">
        <f>IF(ISBLANK('Prediction Log'!$N808), "",IF('Prediction Log'!$M808&lt;&gt;'Prediction Log'!$H808, "Y", IF(AND('Prediction Log'!$M808='Prediction Log'!$H808, ABS((-1*'Prediction Log'!$P808))&gt;ABS('Prediction Log'!$D808)), "Y", IF('Prediction Log'!$D808='Prediction Log'!$P808, "PUSH", "N"))))</f>
        <v/>
      </c>
      <c r="R808" s="52" t="str">
        <f>IF(ISBLANK('Prediction Log'!$N808), "",IF('Prediction Log'!$P808&lt;'Prediction Log'!$D808, "Y", IF('Prediction Log'!$P808='Prediction Log'!$D808, "PUSH", "N")))</f>
        <v/>
      </c>
      <c r="S808" s="52" t="str">
        <f>IF(ISBLANK('Prediction Log'!$N808), "",IF('Prediction Log'!$P808&lt;'Prediction Log'!$E808, "Y", IF('Prediction Log'!$P808='Prediction Log'!$E808, "PUSH", "N")))</f>
        <v/>
      </c>
      <c r="T808" s="53" t="str">
        <f>IF(ISBLANK('Prediction Log'!$N808),"",IF('Prediction Log'!$M808='Prediction Log'!$H808, "Y", "N"))</f>
        <v/>
      </c>
      <c r="U808" s="53" t="str">
        <f>Table3[[#This Row],[Home Team Covered Market]]</f>
        <v/>
      </c>
      <c r="V808" s="53" t="str">
        <f>IF(ISBLANK('Prediction Log'!$N808), "",IF(AND('Prediction Log'!$T808="Y", 'Prediction Log'!$U808="Y"), "Y", "N"))</f>
        <v/>
      </c>
      <c r="W808" s="54" t="str">
        <f>IF(ISBLANK('Prediction Log'!$N808),"",IF('Prediction Log'!$M808='Prediction Log'!$I808, "Y", "N"))</f>
        <v/>
      </c>
      <c r="X808" s="54" t="str">
        <f>IF(ISBLANK('Prediction Log'!$N808), "", IF(Table3[[#This Row],[Home Team Covered Market]]=Games!H808, "Y", "N"))</f>
        <v/>
      </c>
      <c r="Y808" s="55" t="str">
        <f>IF(ISBLANK('Prediction Log'!$N808), "",IF('Prediction Log'!$J808='Prediction Log'!$M808, "Y", "N"))</f>
        <v/>
      </c>
      <c r="Z808" s="54" t="str">
        <f>IF(ISBLANK('Prediction Log'!$N808), "",IF('Prediction Log'!$I808&lt;&gt;'Prediction Log'!$M808, "N",IF(AND('Prediction Log'!$E808&gt;0, 'Prediction Log'!$P808&gt;'Prediction Log'!$E808, 'Prediction Log'!$I808='Prediction Log'!$C808), "Y", IF(AND('Prediction Log'!$E808&lt;0, 'Prediction Log'!$P808&lt;'Prediction Log'!$E808,'Prediction Log'!$I808='Prediction Log'!$B808 ), "Y", IF('Prediction Log'!$P808='Prediction Log'!$E808, "PUSH", "N")))))</f>
        <v/>
      </c>
      <c r="AA808" s="54" t="str">
        <f>IF(ISBLANK('Prediction Log'!$N808), "",IF(AND('Prediction Log'!$W808="Y", 'Prediction Log'!$X808="Y"), "Y", "N"))</f>
        <v/>
      </c>
      <c r="AB808" s="53" t="str">
        <f>IF(ISBLANK('Prediction Log'!$N808), "",IF('Prediction Log'!$D808&gt;0, 'Prediction Log'!$P808-'Prediction Log'!$D808, IF('Prediction Log'!$D808&lt;0, -'Prediction Log'!$P808+'Prediction Log'!$D808, "NA")))</f>
        <v/>
      </c>
      <c r="AC808" s="53" t="str">
        <f>IF(ISBLANK('Prediction Log'!$N808), "",ABS('Prediction Log'!$AB808))</f>
        <v/>
      </c>
      <c r="AD808" s="54" t="str">
        <f>IF(ISBLANK('Prediction Log'!$N808), "",IF('Prediction Log'!$E808&gt;0, 'Prediction Log'!$P808-'Prediction Log'!$E808, IF('Prediction Log'!$E808&lt;0, -'Prediction Log'!$P808+'Prediction Log'!$E808, "NA")))</f>
        <v/>
      </c>
      <c r="AE808" s="54" t="str">
        <f>IF(ISBLANK('Prediction Log'!$N808), "",ABS('Prediction Log'!$AD808))</f>
        <v/>
      </c>
    </row>
    <row r="809" spans="1:31" x14ac:dyDescent="0.45">
      <c r="A809" s="56" t="str">
        <f>IF(ISBLANK(Games!$B809), "",Games!A809)</f>
        <v/>
      </c>
      <c r="B809" s="56" t="str">
        <f>IF(ISBLANK(Games!$B809), "",Games!B809)</f>
        <v/>
      </c>
      <c r="C809" s="56" t="str">
        <f>IF(ISBLANK(Games!$B809), "",Games!C809)</f>
        <v/>
      </c>
      <c r="D809" s="57" t="str">
        <f>IF(ISBLANK(Games!$B809), "",Games!D809)</f>
        <v/>
      </c>
      <c r="E809" s="57" t="str">
        <f>IF(ISBLANK(Games!$B809), "",Games!E809)</f>
        <v/>
      </c>
      <c r="F809" s="45">
        <f>'Calc - Win Probability'!N809</f>
        <v>0</v>
      </c>
      <c r="G809" s="23">
        <f>Games!H809</f>
        <v>0</v>
      </c>
      <c r="H809" s="46" t="str">
        <f>IF(ISBLANK(Games!B809), "", IF('Prediction Log'!$D809&lt;0, 'Prediction Log'!$B809, 'Prediction Log'!$C809))</f>
        <v/>
      </c>
      <c r="I809" s="47" t="str">
        <f>IF(ISBLANK(Games!$B809), "",Games!F809)</f>
        <v/>
      </c>
      <c r="J809" s="47" t="str">
        <f>IF('Prediction Log'!$F809&gt;0.5, 'Prediction Log'!$B809, IF('Prediction Log'!$F809&lt;0.5, 'Prediction Log'!$C809, "PICK"))</f>
        <v/>
      </c>
      <c r="K809" s="48" t="str">
        <f>IF(ISBLANK(Games!B809), "",IF('Prediction Log'!$J809='Prediction Log'!$B809, 'Prediction Log'!$F809, 1-'Prediction Log'!$F809))</f>
        <v/>
      </c>
      <c r="L809" s="49" t="str">
        <f>IF(ISBLANK(Games!$B809), "",Games!I809)</f>
        <v/>
      </c>
      <c r="M809" s="60" t="str">
        <f>IF(ISBLANK(Table3[[#This Row],[Home Final]]), "",IF(Table3[[#This Row],[Home Final]]&gt;Table3[[#This Row],[Away Final]],Table3[[#This Row],[Home]],Table3[[#This Row],[Away]]))</f>
        <v/>
      </c>
      <c r="N809" s="56"/>
      <c r="O809" s="56"/>
      <c r="P809" s="21" t="str">
        <f>IF(ISBLANK('Prediction Log'!$N809), "",'Prediction Log'!$O809-'Prediction Log'!$N809)</f>
        <v/>
      </c>
      <c r="Q809" s="51" t="str">
        <f>IF(ISBLANK('Prediction Log'!$N809), "",IF('Prediction Log'!$M809&lt;&gt;'Prediction Log'!$H809, "Y", IF(AND('Prediction Log'!$M809='Prediction Log'!$H809, ABS((-1*'Prediction Log'!$P809))&gt;ABS('Prediction Log'!$D809)), "Y", IF('Prediction Log'!$D809='Prediction Log'!$P809, "PUSH", "N"))))</f>
        <v/>
      </c>
      <c r="R809" s="52" t="str">
        <f>IF(ISBLANK('Prediction Log'!$N809), "",IF('Prediction Log'!$P809&lt;'Prediction Log'!$D809, "Y", IF('Prediction Log'!$P809='Prediction Log'!$D809, "PUSH", "N")))</f>
        <v/>
      </c>
      <c r="S809" s="52" t="str">
        <f>IF(ISBLANK('Prediction Log'!$N809), "",IF('Prediction Log'!$P809&lt;'Prediction Log'!$E809, "Y", IF('Prediction Log'!$P809='Prediction Log'!$E809, "PUSH", "N")))</f>
        <v/>
      </c>
      <c r="T809" s="53" t="str">
        <f>IF(ISBLANK('Prediction Log'!$N809),"",IF('Prediction Log'!$M809='Prediction Log'!$H809, "Y", "N"))</f>
        <v/>
      </c>
      <c r="U809" s="53" t="str">
        <f>Table3[[#This Row],[Home Team Covered Market]]</f>
        <v/>
      </c>
      <c r="V809" s="53" t="str">
        <f>IF(ISBLANK('Prediction Log'!$N809), "",IF(AND('Prediction Log'!$T809="Y", 'Prediction Log'!$U809="Y"), "Y", "N"))</f>
        <v/>
      </c>
      <c r="W809" s="54" t="str">
        <f>IF(ISBLANK('Prediction Log'!$N809),"",IF('Prediction Log'!$M809='Prediction Log'!$I809, "Y", "N"))</f>
        <v/>
      </c>
      <c r="X809" s="54" t="str">
        <f>IF(ISBLANK('Prediction Log'!$N809), "", IF(Table3[[#This Row],[Home Team Covered Market]]=Games!H809, "Y", "N"))</f>
        <v/>
      </c>
      <c r="Y809" s="55" t="str">
        <f>IF(ISBLANK('Prediction Log'!$N809), "",IF('Prediction Log'!$J809='Prediction Log'!$M809, "Y", "N"))</f>
        <v/>
      </c>
      <c r="Z809" s="54" t="str">
        <f>IF(ISBLANK('Prediction Log'!$N809), "",IF('Prediction Log'!$I809&lt;&gt;'Prediction Log'!$M809, "N",IF(AND('Prediction Log'!$E809&gt;0, 'Prediction Log'!$P809&gt;'Prediction Log'!$E809, 'Prediction Log'!$I809='Prediction Log'!$C809), "Y", IF(AND('Prediction Log'!$E809&lt;0, 'Prediction Log'!$P809&lt;'Prediction Log'!$E809,'Prediction Log'!$I809='Prediction Log'!$B809 ), "Y", IF('Prediction Log'!$P809='Prediction Log'!$E809, "PUSH", "N")))))</f>
        <v/>
      </c>
      <c r="AA809" s="54" t="str">
        <f>IF(ISBLANK('Prediction Log'!$N809), "",IF(AND('Prediction Log'!$W809="Y", 'Prediction Log'!$X809="Y"), "Y", "N"))</f>
        <v/>
      </c>
      <c r="AB809" s="53" t="str">
        <f>IF(ISBLANK('Prediction Log'!$N809), "",IF('Prediction Log'!$D809&gt;0, 'Prediction Log'!$P809-'Prediction Log'!$D809, IF('Prediction Log'!$D809&lt;0, -'Prediction Log'!$P809+'Prediction Log'!$D809, "NA")))</f>
        <v/>
      </c>
      <c r="AC809" s="53" t="str">
        <f>IF(ISBLANK('Prediction Log'!$N809), "",ABS('Prediction Log'!$AB809))</f>
        <v/>
      </c>
      <c r="AD809" s="54" t="str">
        <f>IF(ISBLANK('Prediction Log'!$N809), "",IF('Prediction Log'!$E809&gt;0, 'Prediction Log'!$P809-'Prediction Log'!$E809, IF('Prediction Log'!$E809&lt;0, -'Prediction Log'!$P809+'Prediction Log'!$E809, "NA")))</f>
        <v/>
      </c>
      <c r="AE809" s="54" t="str">
        <f>IF(ISBLANK('Prediction Log'!$N809), "",ABS('Prediction Log'!$AD809))</f>
        <v/>
      </c>
    </row>
    <row r="810" spans="1:31" x14ac:dyDescent="0.45">
      <c r="A810" s="43" t="str">
        <f>IF(ISBLANK(Games!$B810), "",Games!A810)</f>
        <v/>
      </c>
      <c r="B810" s="43" t="str">
        <f>IF(ISBLANK(Games!$B810), "",Games!B810)</f>
        <v/>
      </c>
      <c r="C810" s="43" t="str">
        <f>IF(ISBLANK(Games!$B810), "",Games!C810)</f>
        <v/>
      </c>
      <c r="D810" s="44" t="str">
        <f>IF(ISBLANK(Games!$B810), "",Games!D810)</f>
        <v/>
      </c>
      <c r="E810" s="44" t="str">
        <f>IF(ISBLANK(Games!$B810), "",Games!E810)</f>
        <v/>
      </c>
      <c r="F810" s="45">
        <f>'Calc - Win Probability'!N810</f>
        <v>0</v>
      </c>
      <c r="G810" s="23">
        <f>Games!H810</f>
        <v>0</v>
      </c>
      <c r="H810" s="46" t="str">
        <f>IF(ISBLANK(Games!B810), "", IF('Prediction Log'!$D810&lt;0, 'Prediction Log'!$B810, 'Prediction Log'!$C810))</f>
        <v/>
      </c>
      <c r="I810" s="47" t="str">
        <f>IF(ISBLANK(Games!$B810), "",Games!F810)</f>
        <v/>
      </c>
      <c r="J810" s="47" t="str">
        <f>IF('Prediction Log'!$F810&gt;0.5, 'Prediction Log'!$B810, IF('Prediction Log'!$F810&lt;0.5, 'Prediction Log'!$C810, "PICK"))</f>
        <v/>
      </c>
      <c r="K810" s="48" t="str">
        <f>IF(ISBLANK(Games!B810), "",IF('Prediction Log'!$J810='Prediction Log'!$B810, 'Prediction Log'!$F810, 1-'Prediction Log'!$F810))</f>
        <v/>
      </c>
      <c r="L810" s="49" t="str">
        <f>IF(ISBLANK(Games!$B810), "",Games!I810)</f>
        <v/>
      </c>
      <c r="M810" s="60" t="str">
        <f>IF(ISBLANK(Table3[[#This Row],[Home Final]]), "",IF(Table3[[#This Row],[Home Final]]&gt;Table3[[#This Row],[Away Final]],Table3[[#This Row],[Home]],Table3[[#This Row],[Away]]))</f>
        <v/>
      </c>
      <c r="N810" s="43"/>
      <c r="O810" s="43"/>
      <c r="P810" s="21" t="str">
        <f>IF(ISBLANK('Prediction Log'!$N810), "",'Prediction Log'!$O810-'Prediction Log'!$N810)</f>
        <v/>
      </c>
      <c r="Q810" s="51" t="str">
        <f>IF(ISBLANK('Prediction Log'!$N810), "",IF('Prediction Log'!$M810&lt;&gt;'Prediction Log'!$H810, "Y", IF(AND('Prediction Log'!$M810='Prediction Log'!$H810, ABS((-1*'Prediction Log'!$P810))&gt;ABS('Prediction Log'!$D810)), "Y", IF('Prediction Log'!$D810='Prediction Log'!$P810, "PUSH", "N"))))</f>
        <v/>
      </c>
      <c r="R810" s="52" t="str">
        <f>IF(ISBLANK('Prediction Log'!$N810), "",IF('Prediction Log'!$P810&lt;'Prediction Log'!$D810, "Y", IF('Prediction Log'!$P810='Prediction Log'!$D810, "PUSH", "N")))</f>
        <v/>
      </c>
      <c r="S810" s="52" t="str">
        <f>IF(ISBLANK('Prediction Log'!$N810), "",IF('Prediction Log'!$P810&lt;'Prediction Log'!$E810, "Y", IF('Prediction Log'!$P810='Prediction Log'!$E810, "PUSH", "N")))</f>
        <v/>
      </c>
      <c r="T810" s="53" t="str">
        <f>IF(ISBLANK('Prediction Log'!$N810),"",IF('Prediction Log'!$M810='Prediction Log'!$H810, "Y", "N"))</f>
        <v/>
      </c>
      <c r="U810" s="53" t="str">
        <f>Table3[[#This Row],[Home Team Covered Market]]</f>
        <v/>
      </c>
      <c r="V810" s="53" t="str">
        <f>IF(ISBLANK('Prediction Log'!$N810), "",IF(AND('Prediction Log'!$T810="Y", 'Prediction Log'!$U810="Y"), "Y", "N"))</f>
        <v/>
      </c>
      <c r="W810" s="54" t="str">
        <f>IF(ISBLANK('Prediction Log'!$N810),"",IF('Prediction Log'!$M810='Prediction Log'!$I810, "Y", "N"))</f>
        <v/>
      </c>
      <c r="X810" s="54" t="str">
        <f>IF(ISBLANK('Prediction Log'!$N810), "", IF(Table3[[#This Row],[Home Team Covered Market]]=Games!H810, "Y", "N"))</f>
        <v/>
      </c>
      <c r="Y810" s="55" t="str">
        <f>IF(ISBLANK('Prediction Log'!$N810), "",IF('Prediction Log'!$J810='Prediction Log'!$M810, "Y", "N"))</f>
        <v/>
      </c>
      <c r="Z810" s="54" t="str">
        <f>IF(ISBLANK('Prediction Log'!$N810), "",IF('Prediction Log'!$I810&lt;&gt;'Prediction Log'!$M810, "N",IF(AND('Prediction Log'!$E810&gt;0, 'Prediction Log'!$P810&gt;'Prediction Log'!$E810, 'Prediction Log'!$I810='Prediction Log'!$C810), "Y", IF(AND('Prediction Log'!$E810&lt;0, 'Prediction Log'!$P810&lt;'Prediction Log'!$E810,'Prediction Log'!$I810='Prediction Log'!$B810 ), "Y", IF('Prediction Log'!$P810='Prediction Log'!$E810, "PUSH", "N")))))</f>
        <v/>
      </c>
      <c r="AA810" s="54" t="str">
        <f>IF(ISBLANK('Prediction Log'!$N810), "",IF(AND('Prediction Log'!$W810="Y", 'Prediction Log'!$X810="Y"), "Y", "N"))</f>
        <v/>
      </c>
      <c r="AB810" s="53" t="str">
        <f>IF(ISBLANK('Prediction Log'!$N810), "",IF('Prediction Log'!$D810&gt;0, 'Prediction Log'!$P810-'Prediction Log'!$D810, IF('Prediction Log'!$D810&lt;0, -'Prediction Log'!$P810+'Prediction Log'!$D810, "NA")))</f>
        <v/>
      </c>
      <c r="AC810" s="53" t="str">
        <f>IF(ISBLANK('Prediction Log'!$N810), "",ABS('Prediction Log'!$AB810))</f>
        <v/>
      </c>
      <c r="AD810" s="54" t="str">
        <f>IF(ISBLANK('Prediction Log'!$N810), "",IF('Prediction Log'!$E810&gt;0, 'Prediction Log'!$P810-'Prediction Log'!$E810, IF('Prediction Log'!$E810&lt;0, -'Prediction Log'!$P810+'Prediction Log'!$E810, "NA")))</f>
        <v/>
      </c>
      <c r="AE810" s="54" t="str">
        <f>IF(ISBLANK('Prediction Log'!$N810), "",ABS('Prediction Log'!$AD810))</f>
        <v/>
      </c>
    </row>
    <row r="811" spans="1:31" x14ac:dyDescent="0.45">
      <c r="A811" s="56" t="str">
        <f>IF(ISBLANK(Games!$B811), "",Games!A811)</f>
        <v/>
      </c>
      <c r="B811" s="56" t="str">
        <f>IF(ISBLANK(Games!$B811), "",Games!B811)</f>
        <v/>
      </c>
      <c r="C811" s="56" t="str">
        <f>IF(ISBLANK(Games!$B811), "",Games!C811)</f>
        <v/>
      </c>
      <c r="D811" s="57" t="str">
        <f>IF(ISBLANK(Games!$B811), "",Games!D811)</f>
        <v/>
      </c>
      <c r="E811" s="57" t="str">
        <f>IF(ISBLANK(Games!$B811), "",Games!E811)</f>
        <v/>
      </c>
      <c r="F811" s="45">
        <f>'Calc - Win Probability'!N811</f>
        <v>0</v>
      </c>
      <c r="G811" s="23">
        <f>Games!H811</f>
        <v>0</v>
      </c>
      <c r="H811" s="46" t="str">
        <f>IF(ISBLANK(Games!B811), "", IF('Prediction Log'!$D811&lt;0, 'Prediction Log'!$B811, 'Prediction Log'!$C811))</f>
        <v/>
      </c>
      <c r="I811" s="47" t="str">
        <f>IF(ISBLANK(Games!$B811), "",Games!F811)</f>
        <v/>
      </c>
      <c r="J811" s="47" t="str">
        <f>IF('Prediction Log'!$F811&gt;0.5, 'Prediction Log'!$B811, IF('Prediction Log'!$F811&lt;0.5, 'Prediction Log'!$C811, "PICK"))</f>
        <v/>
      </c>
      <c r="K811" s="48" t="str">
        <f>IF(ISBLANK(Games!B811), "",IF('Prediction Log'!$J811='Prediction Log'!$B811, 'Prediction Log'!$F811, 1-'Prediction Log'!$F811))</f>
        <v/>
      </c>
      <c r="L811" s="49" t="str">
        <f>IF(ISBLANK(Games!$B811), "",Games!I811)</f>
        <v/>
      </c>
      <c r="M811" s="60" t="str">
        <f>IF(ISBLANK(Table3[[#This Row],[Home Final]]), "",IF(Table3[[#This Row],[Home Final]]&gt;Table3[[#This Row],[Away Final]],Table3[[#This Row],[Home]],Table3[[#This Row],[Away]]))</f>
        <v/>
      </c>
      <c r="N811" s="56"/>
      <c r="O811" s="56"/>
      <c r="P811" s="21" t="str">
        <f>IF(ISBLANK('Prediction Log'!$N811), "",'Prediction Log'!$O811-'Prediction Log'!$N811)</f>
        <v/>
      </c>
      <c r="Q811" s="51" t="str">
        <f>IF(ISBLANK('Prediction Log'!$N811), "",IF('Prediction Log'!$M811&lt;&gt;'Prediction Log'!$H811, "Y", IF(AND('Prediction Log'!$M811='Prediction Log'!$H811, ABS((-1*'Prediction Log'!$P811))&gt;ABS('Prediction Log'!$D811)), "Y", IF('Prediction Log'!$D811='Prediction Log'!$P811, "PUSH", "N"))))</f>
        <v/>
      </c>
      <c r="R811" s="52" t="str">
        <f>IF(ISBLANK('Prediction Log'!$N811), "",IF('Prediction Log'!$P811&lt;'Prediction Log'!$D811, "Y", IF('Prediction Log'!$P811='Prediction Log'!$D811, "PUSH", "N")))</f>
        <v/>
      </c>
      <c r="S811" s="52" t="str">
        <f>IF(ISBLANK('Prediction Log'!$N811), "",IF('Prediction Log'!$P811&lt;'Prediction Log'!$E811, "Y", IF('Prediction Log'!$P811='Prediction Log'!$E811, "PUSH", "N")))</f>
        <v/>
      </c>
      <c r="T811" s="53" t="str">
        <f>IF(ISBLANK('Prediction Log'!$N811),"",IF('Prediction Log'!$M811='Prediction Log'!$H811, "Y", "N"))</f>
        <v/>
      </c>
      <c r="U811" s="53" t="str">
        <f>Table3[[#This Row],[Home Team Covered Market]]</f>
        <v/>
      </c>
      <c r="V811" s="53" t="str">
        <f>IF(ISBLANK('Prediction Log'!$N811), "",IF(AND('Prediction Log'!$T811="Y", 'Prediction Log'!$U811="Y"), "Y", "N"))</f>
        <v/>
      </c>
      <c r="W811" s="54" t="str">
        <f>IF(ISBLANK('Prediction Log'!$N811),"",IF('Prediction Log'!$M811='Prediction Log'!$I811, "Y", "N"))</f>
        <v/>
      </c>
      <c r="X811" s="54" t="str">
        <f>IF(ISBLANK('Prediction Log'!$N811), "", IF(Table3[[#This Row],[Home Team Covered Market]]=Games!H811, "Y", "N"))</f>
        <v/>
      </c>
      <c r="Y811" s="55" t="str">
        <f>IF(ISBLANK('Prediction Log'!$N811), "",IF('Prediction Log'!$J811='Prediction Log'!$M811, "Y", "N"))</f>
        <v/>
      </c>
      <c r="Z811" s="54" t="str">
        <f>IF(ISBLANK('Prediction Log'!$N811), "",IF('Prediction Log'!$I811&lt;&gt;'Prediction Log'!$M811, "N",IF(AND('Prediction Log'!$E811&gt;0, 'Prediction Log'!$P811&gt;'Prediction Log'!$E811, 'Prediction Log'!$I811='Prediction Log'!$C811), "Y", IF(AND('Prediction Log'!$E811&lt;0, 'Prediction Log'!$P811&lt;'Prediction Log'!$E811,'Prediction Log'!$I811='Prediction Log'!$B811 ), "Y", IF('Prediction Log'!$P811='Prediction Log'!$E811, "PUSH", "N")))))</f>
        <v/>
      </c>
      <c r="AA811" s="54" t="str">
        <f>IF(ISBLANK('Prediction Log'!$N811), "",IF(AND('Prediction Log'!$W811="Y", 'Prediction Log'!$X811="Y"), "Y", "N"))</f>
        <v/>
      </c>
      <c r="AB811" s="53" t="str">
        <f>IF(ISBLANK('Prediction Log'!$N811), "",IF('Prediction Log'!$D811&gt;0, 'Prediction Log'!$P811-'Prediction Log'!$D811, IF('Prediction Log'!$D811&lt;0, -'Prediction Log'!$P811+'Prediction Log'!$D811, "NA")))</f>
        <v/>
      </c>
      <c r="AC811" s="53" t="str">
        <f>IF(ISBLANK('Prediction Log'!$N811), "",ABS('Prediction Log'!$AB811))</f>
        <v/>
      </c>
      <c r="AD811" s="54" t="str">
        <f>IF(ISBLANK('Prediction Log'!$N811), "",IF('Prediction Log'!$E811&gt;0, 'Prediction Log'!$P811-'Prediction Log'!$E811, IF('Prediction Log'!$E811&lt;0, -'Prediction Log'!$P811+'Prediction Log'!$E811, "NA")))</f>
        <v/>
      </c>
      <c r="AE811" s="54" t="str">
        <f>IF(ISBLANK('Prediction Log'!$N811), "",ABS('Prediction Log'!$AD811))</f>
        <v/>
      </c>
    </row>
    <row r="812" spans="1:31" x14ac:dyDescent="0.45">
      <c r="A812" s="43" t="str">
        <f>IF(ISBLANK(Games!$B812), "",Games!A812)</f>
        <v/>
      </c>
      <c r="B812" s="43" t="str">
        <f>IF(ISBLANK(Games!$B812), "",Games!B812)</f>
        <v/>
      </c>
      <c r="C812" s="43" t="str">
        <f>IF(ISBLANK(Games!$B812), "",Games!C812)</f>
        <v/>
      </c>
      <c r="D812" s="44" t="str">
        <f>IF(ISBLANK(Games!$B812), "",Games!D812)</f>
        <v/>
      </c>
      <c r="E812" s="44" t="str">
        <f>IF(ISBLANK(Games!$B812), "",Games!E812)</f>
        <v/>
      </c>
      <c r="F812" s="45">
        <f>'Calc - Win Probability'!N812</f>
        <v>0</v>
      </c>
      <c r="G812" s="23">
        <f>Games!H812</f>
        <v>0</v>
      </c>
      <c r="H812" s="46" t="str">
        <f>IF(ISBLANK(Games!B812), "", IF('Prediction Log'!$D812&lt;0, 'Prediction Log'!$B812, 'Prediction Log'!$C812))</f>
        <v/>
      </c>
      <c r="I812" s="47" t="str">
        <f>IF(ISBLANK(Games!$B812), "",Games!F812)</f>
        <v/>
      </c>
      <c r="J812" s="47" t="str">
        <f>IF('Prediction Log'!$F812&gt;0.5, 'Prediction Log'!$B812, IF('Prediction Log'!$F812&lt;0.5, 'Prediction Log'!$C812, "PICK"))</f>
        <v/>
      </c>
      <c r="K812" s="48" t="str">
        <f>IF(ISBLANK(Games!B812), "",IF('Prediction Log'!$J812='Prediction Log'!$B812, 'Prediction Log'!$F812, 1-'Prediction Log'!$F812))</f>
        <v/>
      </c>
      <c r="L812" s="49" t="str">
        <f>IF(ISBLANK(Games!$B812), "",Games!I812)</f>
        <v/>
      </c>
      <c r="M812" s="60" t="str">
        <f>IF(ISBLANK(Table3[[#This Row],[Home Final]]), "",IF(Table3[[#This Row],[Home Final]]&gt;Table3[[#This Row],[Away Final]],Table3[[#This Row],[Home]],Table3[[#This Row],[Away]]))</f>
        <v/>
      </c>
      <c r="N812" s="43"/>
      <c r="O812" s="43"/>
      <c r="P812" s="21" t="str">
        <f>IF(ISBLANK('Prediction Log'!$N812), "",'Prediction Log'!$O812-'Prediction Log'!$N812)</f>
        <v/>
      </c>
      <c r="Q812" s="51" t="str">
        <f>IF(ISBLANK('Prediction Log'!$N812), "",IF('Prediction Log'!$M812&lt;&gt;'Prediction Log'!$H812, "Y", IF(AND('Prediction Log'!$M812='Prediction Log'!$H812, ABS((-1*'Prediction Log'!$P812))&gt;ABS('Prediction Log'!$D812)), "Y", IF('Prediction Log'!$D812='Prediction Log'!$P812, "PUSH", "N"))))</f>
        <v/>
      </c>
      <c r="R812" s="52" t="str">
        <f>IF(ISBLANK('Prediction Log'!$N812), "",IF('Prediction Log'!$P812&lt;'Prediction Log'!$D812, "Y", IF('Prediction Log'!$P812='Prediction Log'!$D812, "PUSH", "N")))</f>
        <v/>
      </c>
      <c r="S812" s="52" t="str">
        <f>IF(ISBLANK('Prediction Log'!$N812), "",IF('Prediction Log'!$P812&lt;'Prediction Log'!$E812, "Y", IF('Prediction Log'!$P812='Prediction Log'!$E812, "PUSH", "N")))</f>
        <v/>
      </c>
      <c r="T812" s="53" t="str">
        <f>IF(ISBLANK('Prediction Log'!$N812),"",IF('Prediction Log'!$M812='Prediction Log'!$H812, "Y", "N"))</f>
        <v/>
      </c>
      <c r="U812" s="53" t="str">
        <f>Table3[[#This Row],[Home Team Covered Market]]</f>
        <v/>
      </c>
      <c r="V812" s="53" t="str">
        <f>IF(ISBLANK('Prediction Log'!$N812), "",IF(AND('Prediction Log'!$T812="Y", 'Prediction Log'!$U812="Y"), "Y", "N"))</f>
        <v/>
      </c>
      <c r="W812" s="54" t="str">
        <f>IF(ISBLANK('Prediction Log'!$N812),"",IF('Prediction Log'!$M812='Prediction Log'!$I812, "Y", "N"))</f>
        <v/>
      </c>
      <c r="X812" s="54" t="str">
        <f>IF(ISBLANK('Prediction Log'!$N812), "", IF(Table3[[#This Row],[Home Team Covered Market]]=Games!H812, "Y", "N"))</f>
        <v/>
      </c>
      <c r="Y812" s="55" t="str">
        <f>IF(ISBLANK('Prediction Log'!$N812), "",IF('Prediction Log'!$J812='Prediction Log'!$M812, "Y", "N"))</f>
        <v/>
      </c>
      <c r="Z812" s="54" t="str">
        <f>IF(ISBLANK('Prediction Log'!$N812), "",IF('Prediction Log'!$I812&lt;&gt;'Prediction Log'!$M812, "N",IF(AND('Prediction Log'!$E812&gt;0, 'Prediction Log'!$P812&gt;'Prediction Log'!$E812, 'Prediction Log'!$I812='Prediction Log'!$C812), "Y", IF(AND('Prediction Log'!$E812&lt;0, 'Prediction Log'!$P812&lt;'Prediction Log'!$E812,'Prediction Log'!$I812='Prediction Log'!$B812 ), "Y", IF('Prediction Log'!$P812='Prediction Log'!$E812, "PUSH", "N")))))</f>
        <v/>
      </c>
      <c r="AA812" s="54" t="str">
        <f>IF(ISBLANK('Prediction Log'!$N812), "",IF(AND('Prediction Log'!$W812="Y", 'Prediction Log'!$X812="Y"), "Y", "N"))</f>
        <v/>
      </c>
      <c r="AB812" s="53" t="str">
        <f>IF(ISBLANK('Prediction Log'!$N812), "",IF('Prediction Log'!$D812&gt;0, 'Prediction Log'!$P812-'Prediction Log'!$D812, IF('Prediction Log'!$D812&lt;0, -'Prediction Log'!$P812+'Prediction Log'!$D812, "NA")))</f>
        <v/>
      </c>
      <c r="AC812" s="53" t="str">
        <f>IF(ISBLANK('Prediction Log'!$N812), "",ABS('Prediction Log'!$AB812))</f>
        <v/>
      </c>
      <c r="AD812" s="54" t="str">
        <f>IF(ISBLANK('Prediction Log'!$N812), "",IF('Prediction Log'!$E812&gt;0, 'Prediction Log'!$P812-'Prediction Log'!$E812, IF('Prediction Log'!$E812&lt;0, -'Prediction Log'!$P812+'Prediction Log'!$E812, "NA")))</f>
        <v/>
      </c>
      <c r="AE812" s="54" t="str">
        <f>IF(ISBLANK('Prediction Log'!$N812), "",ABS('Prediction Log'!$AD812))</f>
        <v/>
      </c>
    </row>
    <row r="813" spans="1:31" x14ac:dyDescent="0.45">
      <c r="A813" s="56" t="str">
        <f>IF(ISBLANK(Games!$B813), "",Games!A813)</f>
        <v/>
      </c>
      <c r="B813" s="56" t="str">
        <f>IF(ISBLANK(Games!$B813), "",Games!B813)</f>
        <v/>
      </c>
      <c r="C813" s="56" t="str">
        <f>IF(ISBLANK(Games!$B813), "",Games!C813)</f>
        <v/>
      </c>
      <c r="D813" s="57" t="str">
        <f>IF(ISBLANK(Games!$B813), "",Games!D813)</f>
        <v/>
      </c>
      <c r="E813" s="57" t="str">
        <f>IF(ISBLANK(Games!$B813), "",Games!E813)</f>
        <v/>
      </c>
      <c r="F813" s="45">
        <f>'Calc - Win Probability'!N813</f>
        <v>0</v>
      </c>
      <c r="G813" s="23">
        <f>Games!H813</f>
        <v>0</v>
      </c>
      <c r="H813" s="46" t="str">
        <f>IF(ISBLANK(Games!B813), "", IF('Prediction Log'!$D813&lt;0, 'Prediction Log'!$B813, 'Prediction Log'!$C813))</f>
        <v/>
      </c>
      <c r="I813" s="47" t="str">
        <f>IF(ISBLANK(Games!$B813), "",Games!F813)</f>
        <v/>
      </c>
      <c r="J813" s="47" t="str">
        <f>IF('Prediction Log'!$F813&gt;0.5, 'Prediction Log'!$B813, IF('Prediction Log'!$F813&lt;0.5, 'Prediction Log'!$C813, "PICK"))</f>
        <v/>
      </c>
      <c r="K813" s="48" t="str">
        <f>IF(ISBLANK(Games!B813), "",IF('Prediction Log'!$J813='Prediction Log'!$B813, 'Prediction Log'!$F813, 1-'Prediction Log'!$F813))</f>
        <v/>
      </c>
      <c r="L813" s="49" t="str">
        <f>IF(ISBLANK(Games!$B813), "",Games!I813)</f>
        <v/>
      </c>
      <c r="M813" s="60" t="str">
        <f>IF(ISBLANK(Table3[[#This Row],[Home Final]]), "",IF(Table3[[#This Row],[Home Final]]&gt;Table3[[#This Row],[Away Final]],Table3[[#This Row],[Home]],Table3[[#This Row],[Away]]))</f>
        <v/>
      </c>
      <c r="N813" s="56"/>
      <c r="O813" s="56"/>
      <c r="P813" s="21" t="str">
        <f>IF(ISBLANK('Prediction Log'!$N813), "",'Prediction Log'!$O813-'Prediction Log'!$N813)</f>
        <v/>
      </c>
      <c r="Q813" s="51" t="str">
        <f>IF(ISBLANK('Prediction Log'!$N813), "",IF('Prediction Log'!$M813&lt;&gt;'Prediction Log'!$H813, "Y", IF(AND('Prediction Log'!$M813='Prediction Log'!$H813, ABS((-1*'Prediction Log'!$P813))&gt;ABS('Prediction Log'!$D813)), "Y", IF('Prediction Log'!$D813='Prediction Log'!$P813, "PUSH", "N"))))</f>
        <v/>
      </c>
      <c r="R813" s="52" t="str">
        <f>IF(ISBLANK('Prediction Log'!$N813), "",IF('Prediction Log'!$P813&lt;'Prediction Log'!$D813, "Y", IF('Prediction Log'!$P813='Prediction Log'!$D813, "PUSH", "N")))</f>
        <v/>
      </c>
      <c r="S813" s="52" t="str">
        <f>IF(ISBLANK('Prediction Log'!$N813), "",IF('Prediction Log'!$P813&lt;'Prediction Log'!$E813, "Y", IF('Prediction Log'!$P813='Prediction Log'!$E813, "PUSH", "N")))</f>
        <v/>
      </c>
      <c r="T813" s="53" t="str">
        <f>IF(ISBLANK('Prediction Log'!$N813),"",IF('Prediction Log'!$M813='Prediction Log'!$H813, "Y", "N"))</f>
        <v/>
      </c>
      <c r="U813" s="53" t="str">
        <f>Table3[[#This Row],[Home Team Covered Market]]</f>
        <v/>
      </c>
      <c r="V813" s="53" t="str">
        <f>IF(ISBLANK('Prediction Log'!$N813), "",IF(AND('Prediction Log'!$T813="Y", 'Prediction Log'!$U813="Y"), "Y", "N"))</f>
        <v/>
      </c>
      <c r="W813" s="54" t="str">
        <f>IF(ISBLANK('Prediction Log'!$N813),"",IF('Prediction Log'!$M813='Prediction Log'!$I813, "Y", "N"))</f>
        <v/>
      </c>
      <c r="X813" s="54" t="str">
        <f>IF(ISBLANK('Prediction Log'!$N813), "", IF(Table3[[#This Row],[Home Team Covered Market]]=Games!H813, "Y", "N"))</f>
        <v/>
      </c>
      <c r="Y813" s="55" t="str">
        <f>IF(ISBLANK('Prediction Log'!$N813), "",IF('Prediction Log'!$J813='Prediction Log'!$M813, "Y", "N"))</f>
        <v/>
      </c>
      <c r="Z813" s="54" t="str">
        <f>IF(ISBLANK('Prediction Log'!$N813), "",IF('Prediction Log'!$I813&lt;&gt;'Prediction Log'!$M813, "N",IF(AND('Prediction Log'!$E813&gt;0, 'Prediction Log'!$P813&gt;'Prediction Log'!$E813, 'Prediction Log'!$I813='Prediction Log'!$C813), "Y", IF(AND('Prediction Log'!$E813&lt;0, 'Prediction Log'!$P813&lt;'Prediction Log'!$E813,'Prediction Log'!$I813='Prediction Log'!$B813 ), "Y", IF('Prediction Log'!$P813='Prediction Log'!$E813, "PUSH", "N")))))</f>
        <v/>
      </c>
      <c r="AA813" s="54" t="str">
        <f>IF(ISBLANK('Prediction Log'!$N813), "",IF(AND('Prediction Log'!$W813="Y", 'Prediction Log'!$X813="Y"), "Y", "N"))</f>
        <v/>
      </c>
      <c r="AB813" s="53" t="str">
        <f>IF(ISBLANK('Prediction Log'!$N813), "",IF('Prediction Log'!$D813&gt;0, 'Prediction Log'!$P813-'Prediction Log'!$D813, IF('Prediction Log'!$D813&lt;0, -'Prediction Log'!$P813+'Prediction Log'!$D813, "NA")))</f>
        <v/>
      </c>
      <c r="AC813" s="53" t="str">
        <f>IF(ISBLANK('Prediction Log'!$N813), "",ABS('Prediction Log'!$AB813))</f>
        <v/>
      </c>
      <c r="AD813" s="54" t="str">
        <f>IF(ISBLANK('Prediction Log'!$N813), "",IF('Prediction Log'!$E813&gt;0, 'Prediction Log'!$P813-'Prediction Log'!$E813, IF('Prediction Log'!$E813&lt;0, -'Prediction Log'!$P813+'Prediction Log'!$E813, "NA")))</f>
        <v/>
      </c>
      <c r="AE813" s="54" t="str">
        <f>IF(ISBLANK('Prediction Log'!$N813), "",ABS('Prediction Log'!$AD813))</f>
        <v/>
      </c>
    </row>
    <row r="814" spans="1:31" x14ac:dyDescent="0.45">
      <c r="A814" s="43" t="str">
        <f>IF(ISBLANK(Games!$B814), "",Games!A814)</f>
        <v/>
      </c>
      <c r="B814" s="43" t="str">
        <f>IF(ISBLANK(Games!$B814), "",Games!B814)</f>
        <v/>
      </c>
      <c r="C814" s="43" t="str">
        <f>IF(ISBLANK(Games!$B814), "",Games!C814)</f>
        <v/>
      </c>
      <c r="D814" s="44" t="str">
        <f>IF(ISBLANK(Games!$B814), "",Games!D814)</f>
        <v/>
      </c>
      <c r="E814" s="44" t="str">
        <f>IF(ISBLANK(Games!$B814), "",Games!E814)</f>
        <v/>
      </c>
      <c r="F814" s="45">
        <f>'Calc - Win Probability'!N814</f>
        <v>0</v>
      </c>
      <c r="G814" s="23">
        <f>Games!H814</f>
        <v>0</v>
      </c>
      <c r="H814" s="46" t="str">
        <f>IF(ISBLANK(Games!B814), "", IF('Prediction Log'!$D814&lt;0, 'Prediction Log'!$B814, 'Prediction Log'!$C814))</f>
        <v/>
      </c>
      <c r="I814" s="47" t="str">
        <f>IF(ISBLANK(Games!$B814), "",Games!F814)</f>
        <v/>
      </c>
      <c r="J814" s="47" t="str">
        <f>IF('Prediction Log'!$F814&gt;0.5, 'Prediction Log'!$B814, IF('Prediction Log'!$F814&lt;0.5, 'Prediction Log'!$C814, "PICK"))</f>
        <v/>
      </c>
      <c r="K814" s="48" t="str">
        <f>IF(ISBLANK(Games!B814), "",IF('Prediction Log'!$J814='Prediction Log'!$B814, 'Prediction Log'!$F814, 1-'Prediction Log'!$F814))</f>
        <v/>
      </c>
      <c r="L814" s="49" t="str">
        <f>IF(ISBLANK(Games!$B814), "",Games!I814)</f>
        <v/>
      </c>
      <c r="M814" s="60" t="str">
        <f>IF(ISBLANK(Table3[[#This Row],[Home Final]]), "",IF(Table3[[#This Row],[Home Final]]&gt;Table3[[#This Row],[Away Final]],Table3[[#This Row],[Home]],Table3[[#This Row],[Away]]))</f>
        <v/>
      </c>
      <c r="N814" s="43"/>
      <c r="O814" s="43"/>
      <c r="P814" s="21" t="str">
        <f>IF(ISBLANK('Prediction Log'!$N814), "",'Prediction Log'!$O814-'Prediction Log'!$N814)</f>
        <v/>
      </c>
      <c r="Q814" s="51" t="str">
        <f>IF(ISBLANK('Prediction Log'!$N814), "",IF('Prediction Log'!$M814&lt;&gt;'Prediction Log'!$H814, "Y", IF(AND('Prediction Log'!$M814='Prediction Log'!$H814, ABS((-1*'Prediction Log'!$P814))&gt;ABS('Prediction Log'!$D814)), "Y", IF('Prediction Log'!$D814='Prediction Log'!$P814, "PUSH", "N"))))</f>
        <v/>
      </c>
      <c r="R814" s="52" t="str">
        <f>IF(ISBLANK('Prediction Log'!$N814), "",IF('Prediction Log'!$P814&lt;'Prediction Log'!$D814, "Y", IF('Prediction Log'!$P814='Prediction Log'!$D814, "PUSH", "N")))</f>
        <v/>
      </c>
      <c r="S814" s="52" t="str">
        <f>IF(ISBLANK('Prediction Log'!$N814), "",IF('Prediction Log'!$P814&lt;'Prediction Log'!$E814, "Y", IF('Prediction Log'!$P814='Prediction Log'!$E814, "PUSH", "N")))</f>
        <v/>
      </c>
      <c r="T814" s="53" t="str">
        <f>IF(ISBLANK('Prediction Log'!$N814),"",IF('Prediction Log'!$M814='Prediction Log'!$H814, "Y", "N"))</f>
        <v/>
      </c>
      <c r="U814" s="53" t="str">
        <f>Table3[[#This Row],[Home Team Covered Market]]</f>
        <v/>
      </c>
      <c r="V814" s="53" t="str">
        <f>IF(ISBLANK('Prediction Log'!$N814), "",IF(AND('Prediction Log'!$T814="Y", 'Prediction Log'!$U814="Y"), "Y", "N"))</f>
        <v/>
      </c>
      <c r="W814" s="54" t="str">
        <f>IF(ISBLANK('Prediction Log'!$N814),"",IF('Prediction Log'!$M814='Prediction Log'!$I814, "Y", "N"))</f>
        <v/>
      </c>
      <c r="X814" s="54" t="str">
        <f>IF(ISBLANK('Prediction Log'!$N814), "", IF(Table3[[#This Row],[Home Team Covered Market]]=Games!H814, "Y", "N"))</f>
        <v/>
      </c>
      <c r="Y814" s="55" t="str">
        <f>IF(ISBLANK('Prediction Log'!$N814), "",IF('Prediction Log'!$J814='Prediction Log'!$M814, "Y", "N"))</f>
        <v/>
      </c>
      <c r="Z814" s="54" t="str">
        <f>IF(ISBLANK('Prediction Log'!$N814), "",IF('Prediction Log'!$I814&lt;&gt;'Prediction Log'!$M814, "N",IF(AND('Prediction Log'!$E814&gt;0, 'Prediction Log'!$P814&gt;'Prediction Log'!$E814, 'Prediction Log'!$I814='Prediction Log'!$C814), "Y", IF(AND('Prediction Log'!$E814&lt;0, 'Prediction Log'!$P814&lt;'Prediction Log'!$E814,'Prediction Log'!$I814='Prediction Log'!$B814 ), "Y", IF('Prediction Log'!$P814='Prediction Log'!$E814, "PUSH", "N")))))</f>
        <v/>
      </c>
      <c r="AA814" s="54" t="str">
        <f>IF(ISBLANK('Prediction Log'!$N814), "",IF(AND('Prediction Log'!$W814="Y", 'Prediction Log'!$X814="Y"), "Y", "N"))</f>
        <v/>
      </c>
      <c r="AB814" s="53" t="str">
        <f>IF(ISBLANK('Prediction Log'!$N814), "",IF('Prediction Log'!$D814&gt;0, 'Prediction Log'!$P814-'Prediction Log'!$D814, IF('Prediction Log'!$D814&lt;0, -'Prediction Log'!$P814+'Prediction Log'!$D814, "NA")))</f>
        <v/>
      </c>
      <c r="AC814" s="53" t="str">
        <f>IF(ISBLANK('Prediction Log'!$N814), "",ABS('Prediction Log'!$AB814))</f>
        <v/>
      </c>
      <c r="AD814" s="54" t="str">
        <f>IF(ISBLANK('Prediction Log'!$N814), "",IF('Prediction Log'!$E814&gt;0, 'Prediction Log'!$P814-'Prediction Log'!$E814, IF('Prediction Log'!$E814&lt;0, -'Prediction Log'!$P814+'Prediction Log'!$E814, "NA")))</f>
        <v/>
      </c>
      <c r="AE814" s="54" t="str">
        <f>IF(ISBLANK('Prediction Log'!$N814), "",ABS('Prediction Log'!$AD814))</f>
        <v/>
      </c>
    </row>
    <row r="815" spans="1:31" x14ac:dyDescent="0.45">
      <c r="A815" s="56" t="str">
        <f>IF(ISBLANK(Games!$B815), "",Games!A815)</f>
        <v/>
      </c>
      <c r="B815" s="56" t="str">
        <f>IF(ISBLANK(Games!$B815), "",Games!B815)</f>
        <v/>
      </c>
      <c r="C815" s="56" t="str">
        <f>IF(ISBLANK(Games!$B815), "",Games!C815)</f>
        <v/>
      </c>
      <c r="D815" s="57" t="str">
        <f>IF(ISBLANK(Games!$B815), "",Games!D815)</f>
        <v/>
      </c>
      <c r="E815" s="57" t="str">
        <f>IF(ISBLANK(Games!$B815), "",Games!E815)</f>
        <v/>
      </c>
      <c r="F815" s="45">
        <f>'Calc - Win Probability'!N815</f>
        <v>0</v>
      </c>
      <c r="G815" s="23">
        <f>Games!H815</f>
        <v>0</v>
      </c>
      <c r="H815" s="46" t="str">
        <f>IF(ISBLANK(Games!B815), "", IF('Prediction Log'!$D815&lt;0, 'Prediction Log'!$B815, 'Prediction Log'!$C815))</f>
        <v/>
      </c>
      <c r="I815" s="47" t="str">
        <f>IF(ISBLANK(Games!$B815), "",Games!F815)</f>
        <v/>
      </c>
      <c r="J815" s="47" t="str">
        <f>IF('Prediction Log'!$F815&gt;0.5, 'Prediction Log'!$B815, IF('Prediction Log'!$F815&lt;0.5, 'Prediction Log'!$C815, "PICK"))</f>
        <v/>
      </c>
      <c r="K815" s="48" t="str">
        <f>IF(ISBLANK(Games!B815), "",IF('Prediction Log'!$J815='Prediction Log'!$B815, 'Prediction Log'!$F815, 1-'Prediction Log'!$F815))</f>
        <v/>
      </c>
      <c r="L815" s="49" t="str">
        <f>IF(ISBLANK(Games!$B815), "",Games!I815)</f>
        <v/>
      </c>
      <c r="M815" s="60" t="str">
        <f>IF(ISBLANK(Table3[[#This Row],[Home Final]]), "",IF(Table3[[#This Row],[Home Final]]&gt;Table3[[#This Row],[Away Final]],Table3[[#This Row],[Home]],Table3[[#This Row],[Away]]))</f>
        <v/>
      </c>
      <c r="N815" s="56"/>
      <c r="O815" s="56"/>
      <c r="P815" s="21" t="str">
        <f>IF(ISBLANK('Prediction Log'!$N815), "",'Prediction Log'!$O815-'Prediction Log'!$N815)</f>
        <v/>
      </c>
      <c r="Q815" s="51" t="str">
        <f>IF(ISBLANK('Prediction Log'!$N815), "",IF('Prediction Log'!$M815&lt;&gt;'Prediction Log'!$H815, "Y", IF(AND('Prediction Log'!$M815='Prediction Log'!$H815, ABS((-1*'Prediction Log'!$P815))&gt;ABS('Prediction Log'!$D815)), "Y", IF('Prediction Log'!$D815='Prediction Log'!$P815, "PUSH", "N"))))</f>
        <v/>
      </c>
      <c r="R815" s="52" t="str">
        <f>IF(ISBLANK('Prediction Log'!$N815), "",IF('Prediction Log'!$P815&lt;'Prediction Log'!$D815, "Y", IF('Prediction Log'!$P815='Prediction Log'!$D815, "PUSH", "N")))</f>
        <v/>
      </c>
      <c r="S815" s="52" t="str">
        <f>IF(ISBLANK('Prediction Log'!$N815), "",IF('Prediction Log'!$P815&lt;'Prediction Log'!$E815, "Y", IF('Prediction Log'!$P815='Prediction Log'!$E815, "PUSH", "N")))</f>
        <v/>
      </c>
      <c r="T815" s="53" t="str">
        <f>IF(ISBLANK('Prediction Log'!$N815),"",IF('Prediction Log'!$M815='Prediction Log'!$H815, "Y", "N"))</f>
        <v/>
      </c>
      <c r="U815" s="53" t="str">
        <f>Table3[[#This Row],[Home Team Covered Market]]</f>
        <v/>
      </c>
      <c r="V815" s="53" t="str">
        <f>IF(ISBLANK('Prediction Log'!$N815), "",IF(AND('Prediction Log'!$T815="Y", 'Prediction Log'!$U815="Y"), "Y", "N"))</f>
        <v/>
      </c>
      <c r="W815" s="54" t="str">
        <f>IF(ISBLANK('Prediction Log'!$N815),"",IF('Prediction Log'!$M815='Prediction Log'!$I815, "Y", "N"))</f>
        <v/>
      </c>
      <c r="X815" s="54" t="str">
        <f>IF(ISBLANK('Prediction Log'!$N815), "", IF(Table3[[#This Row],[Home Team Covered Market]]=Games!H815, "Y", "N"))</f>
        <v/>
      </c>
      <c r="Y815" s="55" t="str">
        <f>IF(ISBLANK('Prediction Log'!$N815), "",IF('Prediction Log'!$J815='Prediction Log'!$M815, "Y", "N"))</f>
        <v/>
      </c>
      <c r="Z815" s="54" t="str">
        <f>IF(ISBLANK('Prediction Log'!$N815), "",IF('Prediction Log'!$I815&lt;&gt;'Prediction Log'!$M815, "N",IF(AND('Prediction Log'!$E815&gt;0, 'Prediction Log'!$P815&gt;'Prediction Log'!$E815, 'Prediction Log'!$I815='Prediction Log'!$C815), "Y", IF(AND('Prediction Log'!$E815&lt;0, 'Prediction Log'!$P815&lt;'Prediction Log'!$E815,'Prediction Log'!$I815='Prediction Log'!$B815 ), "Y", IF('Prediction Log'!$P815='Prediction Log'!$E815, "PUSH", "N")))))</f>
        <v/>
      </c>
      <c r="AA815" s="54" t="str">
        <f>IF(ISBLANK('Prediction Log'!$N815), "",IF(AND('Prediction Log'!$W815="Y", 'Prediction Log'!$X815="Y"), "Y", "N"))</f>
        <v/>
      </c>
      <c r="AB815" s="53" t="str">
        <f>IF(ISBLANK('Prediction Log'!$N815), "",IF('Prediction Log'!$D815&gt;0, 'Prediction Log'!$P815-'Prediction Log'!$D815, IF('Prediction Log'!$D815&lt;0, -'Prediction Log'!$P815+'Prediction Log'!$D815, "NA")))</f>
        <v/>
      </c>
      <c r="AC815" s="53" t="str">
        <f>IF(ISBLANK('Prediction Log'!$N815), "",ABS('Prediction Log'!$AB815))</f>
        <v/>
      </c>
      <c r="AD815" s="54" t="str">
        <f>IF(ISBLANK('Prediction Log'!$N815), "",IF('Prediction Log'!$E815&gt;0, 'Prediction Log'!$P815-'Prediction Log'!$E815, IF('Prediction Log'!$E815&lt;0, -'Prediction Log'!$P815+'Prediction Log'!$E815, "NA")))</f>
        <v/>
      </c>
      <c r="AE815" s="54" t="str">
        <f>IF(ISBLANK('Prediction Log'!$N815), "",ABS('Prediction Log'!$AD815))</f>
        <v/>
      </c>
    </row>
    <row r="816" spans="1:31" x14ac:dyDescent="0.45">
      <c r="A816" s="43" t="str">
        <f>IF(ISBLANK(Games!$B816), "",Games!A816)</f>
        <v/>
      </c>
      <c r="B816" s="43" t="str">
        <f>IF(ISBLANK(Games!$B816), "",Games!B816)</f>
        <v/>
      </c>
      <c r="C816" s="43" t="str">
        <f>IF(ISBLANK(Games!$B816), "",Games!C816)</f>
        <v/>
      </c>
      <c r="D816" s="44" t="str">
        <f>IF(ISBLANK(Games!$B816), "",Games!D816)</f>
        <v/>
      </c>
      <c r="E816" s="44" t="str">
        <f>IF(ISBLANK(Games!$B816), "",Games!E816)</f>
        <v/>
      </c>
      <c r="F816" s="45">
        <f>'Calc - Win Probability'!N816</f>
        <v>0</v>
      </c>
      <c r="G816" s="23">
        <f>Games!H816</f>
        <v>0</v>
      </c>
      <c r="H816" s="46" t="str">
        <f>IF(ISBLANK(Games!B816), "", IF('Prediction Log'!$D816&lt;0, 'Prediction Log'!$B816, 'Prediction Log'!$C816))</f>
        <v/>
      </c>
      <c r="I816" s="47" t="str">
        <f>IF(ISBLANK(Games!$B816), "",Games!F816)</f>
        <v/>
      </c>
      <c r="J816" s="47" t="str">
        <f>IF('Prediction Log'!$F816&gt;0.5, 'Prediction Log'!$B816, IF('Prediction Log'!$F816&lt;0.5, 'Prediction Log'!$C816, "PICK"))</f>
        <v/>
      </c>
      <c r="K816" s="48" t="str">
        <f>IF(ISBLANK(Games!B816), "",IF('Prediction Log'!$J816='Prediction Log'!$B816, 'Prediction Log'!$F816, 1-'Prediction Log'!$F816))</f>
        <v/>
      </c>
      <c r="L816" s="49" t="str">
        <f>IF(ISBLANK(Games!$B816), "",Games!I816)</f>
        <v/>
      </c>
      <c r="M816" s="60" t="str">
        <f>IF(ISBLANK(Table3[[#This Row],[Home Final]]), "",IF(Table3[[#This Row],[Home Final]]&gt;Table3[[#This Row],[Away Final]],Table3[[#This Row],[Home]],Table3[[#This Row],[Away]]))</f>
        <v/>
      </c>
      <c r="N816" s="43"/>
      <c r="O816" s="43"/>
      <c r="P816" s="21" t="str">
        <f>IF(ISBLANK('Prediction Log'!$N816), "",'Prediction Log'!$O816-'Prediction Log'!$N816)</f>
        <v/>
      </c>
      <c r="Q816" s="51" t="str">
        <f>IF(ISBLANK('Prediction Log'!$N816), "",IF('Prediction Log'!$M816&lt;&gt;'Prediction Log'!$H816, "Y", IF(AND('Prediction Log'!$M816='Prediction Log'!$H816, ABS((-1*'Prediction Log'!$P816))&gt;ABS('Prediction Log'!$D816)), "Y", IF('Prediction Log'!$D816='Prediction Log'!$P816, "PUSH", "N"))))</f>
        <v/>
      </c>
      <c r="R816" s="52" t="str">
        <f>IF(ISBLANK('Prediction Log'!$N816), "",IF('Prediction Log'!$P816&lt;'Prediction Log'!$D816, "Y", IF('Prediction Log'!$P816='Prediction Log'!$D816, "PUSH", "N")))</f>
        <v/>
      </c>
      <c r="S816" s="52" t="str">
        <f>IF(ISBLANK('Prediction Log'!$N816), "",IF('Prediction Log'!$P816&lt;'Prediction Log'!$E816, "Y", IF('Prediction Log'!$P816='Prediction Log'!$E816, "PUSH", "N")))</f>
        <v/>
      </c>
      <c r="T816" s="53" t="str">
        <f>IF(ISBLANK('Prediction Log'!$N816),"",IF('Prediction Log'!$M816='Prediction Log'!$H816, "Y", "N"))</f>
        <v/>
      </c>
      <c r="U816" s="53" t="str">
        <f>Table3[[#This Row],[Home Team Covered Market]]</f>
        <v/>
      </c>
      <c r="V816" s="53" t="str">
        <f>IF(ISBLANK('Prediction Log'!$N816), "",IF(AND('Prediction Log'!$T816="Y", 'Prediction Log'!$U816="Y"), "Y", "N"))</f>
        <v/>
      </c>
      <c r="W816" s="54" t="str">
        <f>IF(ISBLANK('Prediction Log'!$N816),"",IF('Prediction Log'!$M816='Prediction Log'!$I816, "Y", "N"))</f>
        <v/>
      </c>
      <c r="X816" s="54" t="str">
        <f>IF(ISBLANK('Prediction Log'!$N816), "", IF(Table3[[#This Row],[Home Team Covered Market]]=Games!H816, "Y", "N"))</f>
        <v/>
      </c>
      <c r="Y816" s="55" t="str">
        <f>IF(ISBLANK('Prediction Log'!$N816), "",IF('Prediction Log'!$J816='Prediction Log'!$M816, "Y", "N"))</f>
        <v/>
      </c>
      <c r="Z816" s="54" t="str">
        <f>IF(ISBLANK('Prediction Log'!$N816), "",IF('Prediction Log'!$I816&lt;&gt;'Prediction Log'!$M816, "N",IF(AND('Prediction Log'!$E816&gt;0, 'Prediction Log'!$P816&gt;'Prediction Log'!$E816, 'Prediction Log'!$I816='Prediction Log'!$C816), "Y", IF(AND('Prediction Log'!$E816&lt;0, 'Prediction Log'!$P816&lt;'Prediction Log'!$E816,'Prediction Log'!$I816='Prediction Log'!$B816 ), "Y", IF('Prediction Log'!$P816='Prediction Log'!$E816, "PUSH", "N")))))</f>
        <v/>
      </c>
      <c r="AA816" s="54" t="str">
        <f>IF(ISBLANK('Prediction Log'!$N816), "",IF(AND('Prediction Log'!$W816="Y", 'Prediction Log'!$X816="Y"), "Y", "N"))</f>
        <v/>
      </c>
      <c r="AB816" s="53" t="str">
        <f>IF(ISBLANK('Prediction Log'!$N816), "",IF('Prediction Log'!$D816&gt;0, 'Prediction Log'!$P816-'Prediction Log'!$D816, IF('Prediction Log'!$D816&lt;0, -'Prediction Log'!$P816+'Prediction Log'!$D816, "NA")))</f>
        <v/>
      </c>
      <c r="AC816" s="53" t="str">
        <f>IF(ISBLANK('Prediction Log'!$N816), "",ABS('Prediction Log'!$AB816))</f>
        <v/>
      </c>
      <c r="AD816" s="54" t="str">
        <f>IF(ISBLANK('Prediction Log'!$N816), "",IF('Prediction Log'!$E816&gt;0, 'Prediction Log'!$P816-'Prediction Log'!$E816, IF('Prediction Log'!$E816&lt;0, -'Prediction Log'!$P816+'Prediction Log'!$E816, "NA")))</f>
        <v/>
      </c>
      <c r="AE816" s="54" t="str">
        <f>IF(ISBLANK('Prediction Log'!$N816), "",ABS('Prediction Log'!$AD816))</f>
        <v/>
      </c>
    </row>
    <row r="817" spans="1:31" x14ac:dyDescent="0.45">
      <c r="A817" s="56" t="str">
        <f>IF(ISBLANK(Games!$B817), "",Games!A817)</f>
        <v/>
      </c>
      <c r="B817" s="56" t="str">
        <f>IF(ISBLANK(Games!$B817), "",Games!B817)</f>
        <v/>
      </c>
      <c r="C817" s="56" t="str">
        <f>IF(ISBLANK(Games!$B817), "",Games!C817)</f>
        <v/>
      </c>
      <c r="D817" s="57" t="str">
        <f>IF(ISBLANK(Games!$B817), "",Games!D817)</f>
        <v/>
      </c>
      <c r="E817" s="57" t="str">
        <f>IF(ISBLANK(Games!$B817), "",Games!E817)</f>
        <v/>
      </c>
      <c r="F817" s="45">
        <f>'Calc - Win Probability'!N817</f>
        <v>0</v>
      </c>
      <c r="G817" s="23">
        <f>Games!H817</f>
        <v>0</v>
      </c>
      <c r="H817" s="46" t="str">
        <f>IF(ISBLANK(Games!B817), "", IF('Prediction Log'!$D817&lt;0, 'Prediction Log'!$B817, 'Prediction Log'!$C817))</f>
        <v/>
      </c>
      <c r="I817" s="47" t="str">
        <f>IF(ISBLANK(Games!$B817), "",Games!F817)</f>
        <v/>
      </c>
      <c r="J817" s="47" t="str">
        <f>IF('Prediction Log'!$F817&gt;0.5, 'Prediction Log'!$B817, IF('Prediction Log'!$F817&lt;0.5, 'Prediction Log'!$C817, "PICK"))</f>
        <v/>
      </c>
      <c r="K817" s="48" t="str">
        <f>IF(ISBLANK(Games!B817), "",IF('Prediction Log'!$J817='Prediction Log'!$B817, 'Prediction Log'!$F817, 1-'Prediction Log'!$F817))</f>
        <v/>
      </c>
      <c r="L817" s="49" t="str">
        <f>IF(ISBLANK(Games!$B817), "",Games!I817)</f>
        <v/>
      </c>
      <c r="M817" s="60" t="str">
        <f>IF(ISBLANK(Table3[[#This Row],[Home Final]]), "",IF(Table3[[#This Row],[Home Final]]&gt;Table3[[#This Row],[Away Final]],Table3[[#This Row],[Home]],Table3[[#This Row],[Away]]))</f>
        <v/>
      </c>
      <c r="N817" s="56"/>
      <c r="O817" s="56"/>
      <c r="P817" s="21" t="str">
        <f>IF(ISBLANK('Prediction Log'!$N817), "",'Prediction Log'!$O817-'Prediction Log'!$N817)</f>
        <v/>
      </c>
      <c r="Q817" s="51" t="str">
        <f>IF(ISBLANK('Prediction Log'!$N817), "",IF('Prediction Log'!$M817&lt;&gt;'Prediction Log'!$H817, "Y", IF(AND('Prediction Log'!$M817='Prediction Log'!$H817, ABS((-1*'Prediction Log'!$P817))&gt;ABS('Prediction Log'!$D817)), "Y", IF('Prediction Log'!$D817='Prediction Log'!$P817, "PUSH", "N"))))</f>
        <v/>
      </c>
      <c r="R817" s="52" t="str">
        <f>IF(ISBLANK('Prediction Log'!$N817), "",IF('Prediction Log'!$P817&lt;'Prediction Log'!$D817, "Y", IF('Prediction Log'!$P817='Prediction Log'!$D817, "PUSH", "N")))</f>
        <v/>
      </c>
      <c r="S817" s="52" t="str">
        <f>IF(ISBLANK('Prediction Log'!$N817), "",IF('Prediction Log'!$P817&lt;'Prediction Log'!$E817, "Y", IF('Prediction Log'!$P817='Prediction Log'!$E817, "PUSH", "N")))</f>
        <v/>
      </c>
      <c r="T817" s="53" t="str">
        <f>IF(ISBLANK('Prediction Log'!$N817),"",IF('Prediction Log'!$M817='Prediction Log'!$H817, "Y", "N"))</f>
        <v/>
      </c>
      <c r="U817" s="53" t="str">
        <f>Table3[[#This Row],[Home Team Covered Market]]</f>
        <v/>
      </c>
      <c r="V817" s="53" t="str">
        <f>IF(ISBLANK('Prediction Log'!$N817), "",IF(AND('Prediction Log'!$T817="Y", 'Prediction Log'!$U817="Y"), "Y", "N"))</f>
        <v/>
      </c>
      <c r="W817" s="54" t="str">
        <f>IF(ISBLANK('Prediction Log'!$N817),"",IF('Prediction Log'!$M817='Prediction Log'!$I817, "Y", "N"))</f>
        <v/>
      </c>
      <c r="X817" s="54" t="str">
        <f>IF(ISBLANK('Prediction Log'!$N817), "", IF(Table3[[#This Row],[Home Team Covered Market]]=Games!H817, "Y", "N"))</f>
        <v/>
      </c>
      <c r="Y817" s="55" t="str">
        <f>IF(ISBLANK('Prediction Log'!$N817), "",IF('Prediction Log'!$J817='Prediction Log'!$M817, "Y", "N"))</f>
        <v/>
      </c>
      <c r="Z817" s="54" t="str">
        <f>IF(ISBLANK('Prediction Log'!$N817), "",IF('Prediction Log'!$I817&lt;&gt;'Prediction Log'!$M817, "N",IF(AND('Prediction Log'!$E817&gt;0, 'Prediction Log'!$P817&gt;'Prediction Log'!$E817, 'Prediction Log'!$I817='Prediction Log'!$C817), "Y", IF(AND('Prediction Log'!$E817&lt;0, 'Prediction Log'!$P817&lt;'Prediction Log'!$E817,'Prediction Log'!$I817='Prediction Log'!$B817 ), "Y", IF('Prediction Log'!$P817='Prediction Log'!$E817, "PUSH", "N")))))</f>
        <v/>
      </c>
      <c r="AA817" s="54" t="str">
        <f>IF(ISBLANK('Prediction Log'!$N817), "",IF(AND('Prediction Log'!$W817="Y", 'Prediction Log'!$X817="Y"), "Y", "N"))</f>
        <v/>
      </c>
      <c r="AB817" s="53" t="str">
        <f>IF(ISBLANK('Prediction Log'!$N817), "",IF('Prediction Log'!$D817&gt;0, 'Prediction Log'!$P817-'Prediction Log'!$D817, IF('Prediction Log'!$D817&lt;0, -'Prediction Log'!$P817+'Prediction Log'!$D817, "NA")))</f>
        <v/>
      </c>
      <c r="AC817" s="53" t="str">
        <f>IF(ISBLANK('Prediction Log'!$N817), "",ABS('Prediction Log'!$AB817))</f>
        <v/>
      </c>
      <c r="AD817" s="54" t="str">
        <f>IF(ISBLANK('Prediction Log'!$N817), "",IF('Prediction Log'!$E817&gt;0, 'Prediction Log'!$P817-'Prediction Log'!$E817, IF('Prediction Log'!$E817&lt;0, -'Prediction Log'!$P817+'Prediction Log'!$E817, "NA")))</f>
        <v/>
      </c>
      <c r="AE817" s="54" t="str">
        <f>IF(ISBLANK('Prediction Log'!$N817), "",ABS('Prediction Log'!$AD817))</f>
        <v/>
      </c>
    </row>
    <row r="818" spans="1:31" x14ac:dyDescent="0.45">
      <c r="A818" s="43" t="str">
        <f>IF(ISBLANK(Games!$B818), "",Games!A818)</f>
        <v/>
      </c>
      <c r="B818" s="43" t="str">
        <f>IF(ISBLANK(Games!$B818), "",Games!B818)</f>
        <v/>
      </c>
      <c r="C818" s="43" t="str">
        <f>IF(ISBLANK(Games!$B818), "",Games!C818)</f>
        <v/>
      </c>
      <c r="D818" s="44" t="str">
        <f>IF(ISBLANK(Games!$B818), "",Games!D818)</f>
        <v/>
      </c>
      <c r="E818" s="44" t="str">
        <f>IF(ISBLANK(Games!$B818), "",Games!E818)</f>
        <v/>
      </c>
      <c r="F818" s="45">
        <f>'Calc - Win Probability'!N818</f>
        <v>0</v>
      </c>
      <c r="G818" s="23">
        <f>Games!H818</f>
        <v>0</v>
      </c>
      <c r="H818" s="46" t="str">
        <f>IF(ISBLANK(Games!B818), "", IF('Prediction Log'!$D818&lt;0, 'Prediction Log'!$B818, 'Prediction Log'!$C818))</f>
        <v/>
      </c>
      <c r="I818" s="47" t="str">
        <f>IF(ISBLANK(Games!$B818), "",Games!F818)</f>
        <v/>
      </c>
      <c r="J818" s="47" t="str">
        <f>IF('Prediction Log'!$F818&gt;0.5, 'Prediction Log'!$B818, IF('Prediction Log'!$F818&lt;0.5, 'Prediction Log'!$C818, "PICK"))</f>
        <v/>
      </c>
      <c r="K818" s="48" t="str">
        <f>IF(ISBLANK(Games!B818), "",IF('Prediction Log'!$J818='Prediction Log'!$B818, 'Prediction Log'!$F818, 1-'Prediction Log'!$F818))</f>
        <v/>
      </c>
      <c r="L818" s="49" t="str">
        <f>IF(ISBLANK(Games!$B818), "",Games!I818)</f>
        <v/>
      </c>
      <c r="M818" s="60" t="str">
        <f>IF(ISBLANK(Table3[[#This Row],[Home Final]]), "",IF(Table3[[#This Row],[Home Final]]&gt;Table3[[#This Row],[Away Final]],Table3[[#This Row],[Home]],Table3[[#This Row],[Away]]))</f>
        <v/>
      </c>
      <c r="N818" s="43"/>
      <c r="O818" s="43"/>
      <c r="P818" s="21" t="str">
        <f>IF(ISBLANK('Prediction Log'!$N818), "",'Prediction Log'!$O818-'Prediction Log'!$N818)</f>
        <v/>
      </c>
      <c r="Q818" s="51" t="str">
        <f>IF(ISBLANK('Prediction Log'!$N818), "",IF('Prediction Log'!$M818&lt;&gt;'Prediction Log'!$H818, "Y", IF(AND('Prediction Log'!$M818='Prediction Log'!$H818, ABS((-1*'Prediction Log'!$P818))&gt;ABS('Prediction Log'!$D818)), "Y", IF('Prediction Log'!$D818='Prediction Log'!$P818, "PUSH", "N"))))</f>
        <v/>
      </c>
      <c r="R818" s="52" t="str">
        <f>IF(ISBLANK('Prediction Log'!$N818), "",IF('Prediction Log'!$P818&lt;'Prediction Log'!$D818, "Y", IF('Prediction Log'!$P818='Prediction Log'!$D818, "PUSH", "N")))</f>
        <v/>
      </c>
      <c r="S818" s="52" t="str">
        <f>IF(ISBLANK('Prediction Log'!$N818), "",IF('Prediction Log'!$P818&lt;'Prediction Log'!$E818, "Y", IF('Prediction Log'!$P818='Prediction Log'!$E818, "PUSH", "N")))</f>
        <v/>
      </c>
      <c r="T818" s="53" t="str">
        <f>IF(ISBLANK('Prediction Log'!$N818),"",IF('Prediction Log'!$M818='Prediction Log'!$H818, "Y", "N"))</f>
        <v/>
      </c>
      <c r="U818" s="53" t="str">
        <f>Table3[[#This Row],[Home Team Covered Market]]</f>
        <v/>
      </c>
      <c r="V818" s="53" t="str">
        <f>IF(ISBLANK('Prediction Log'!$N818), "",IF(AND('Prediction Log'!$T818="Y", 'Prediction Log'!$U818="Y"), "Y", "N"))</f>
        <v/>
      </c>
      <c r="W818" s="54" t="str">
        <f>IF(ISBLANK('Prediction Log'!$N818),"",IF('Prediction Log'!$M818='Prediction Log'!$I818, "Y", "N"))</f>
        <v/>
      </c>
      <c r="X818" s="54" t="str">
        <f>IF(ISBLANK('Prediction Log'!$N818), "", IF(Table3[[#This Row],[Home Team Covered Market]]=Games!H818, "Y", "N"))</f>
        <v/>
      </c>
      <c r="Y818" s="55" t="str">
        <f>IF(ISBLANK('Prediction Log'!$N818), "",IF('Prediction Log'!$J818='Prediction Log'!$M818, "Y", "N"))</f>
        <v/>
      </c>
      <c r="Z818" s="54" t="str">
        <f>IF(ISBLANK('Prediction Log'!$N818), "",IF('Prediction Log'!$I818&lt;&gt;'Prediction Log'!$M818, "N",IF(AND('Prediction Log'!$E818&gt;0, 'Prediction Log'!$P818&gt;'Prediction Log'!$E818, 'Prediction Log'!$I818='Prediction Log'!$C818), "Y", IF(AND('Prediction Log'!$E818&lt;0, 'Prediction Log'!$P818&lt;'Prediction Log'!$E818,'Prediction Log'!$I818='Prediction Log'!$B818 ), "Y", IF('Prediction Log'!$P818='Prediction Log'!$E818, "PUSH", "N")))))</f>
        <v/>
      </c>
      <c r="AA818" s="54" t="str">
        <f>IF(ISBLANK('Prediction Log'!$N818), "",IF(AND('Prediction Log'!$W818="Y", 'Prediction Log'!$X818="Y"), "Y", "N"))</f>
        <v/>
      </c>
      <c r="AB818" s="53" t="str">
        <f>IF(ISBLANK('Prediction Log'!$N818), "",IF('Prediction Log'!$D818&gt;0, 'Prediction Log'!$P818-'Prediction Log'!$D818, IF('Prediction Log'!$D818&lt;0, -'Prediction Log'!$P818+'Prediction Log'!$D818, "NA")))</f>
        <v/>
      </c>
      <c r="AC818" s="53" t="str">
        <f>IF(ISBLANK('Prediction Log'!$N818), "",ABS('Prediction Log'!$AB818))</f>
        <v/>
      </c>
      <c r="AD818" s="54" t="str">
        <f>IF(ISBLANK('Prediction Log'!$N818), "",IF('Prediction Log'!$E818&gt;0, 'Prediction Log'!$P818-'Prediction Log'!$E818, IF('Prediction Log'!$E818&lt;0, -'Prediction Log'!$P818+'Prediction Log'!$E818, "NA")))</f>
        <v/>
      </c>
      <c r="AE818" s="54" t="str">
        <f>IF(ISBLANK('Prediction Log'!$N818), "",ABS('Prediction Log'!$AD818))</f>
        <v/>
      </c>
    </row>
    <row r="819" spans="1:31" x14ac:dyDescent="0.45">
      <c r="A819" s="56" t="str">
        <f>IF(ISBLANK(Games!$B819), "",Games!A819)</f>
        <v/>
      </c>
      <c r="B819" s="56" t="str">
        <f>IF(ISBLANK(Games!$B819), "",Games!B819)</f>
        <v/>
      </c>
      <c r="C819" s="56" t="str">
        <f>IF(ISBLANK(Games!$B819), "",Games!C819)</f>
        <v/>
      </c>
      <c r="D819" s="57" t="str">
        <f>IF(ISBLANK(Games!$B819), "",Games!D819)</f>
        <v/>
      </c>
      <c r="E819" s="57" t="str">
        <f>IF(ISBLANK(Games!$B819), "",Games!E819)</f>
        <v/>
      </c>
      <c r="F819" s="45">
        <f>'Calc - Win Probability'!N819</f>
        <v>0</v>
      </c>
      <c r="G819" s="23">
        <f>Games!H819</f>
        <v>0</v>
      </c>
      <c r="H819" s="46" t="str">
        <f>IF(ISBLANK(Games!B819), "", IF('Prediction Log'!$D819&lt;0, 'Prediction Log'!$B819, 'Prediction Log'!$C819))</f>
        <v/>
      </c>
      <c r="I819" s="47" t="str">
        <f>IF(ISBLANK(Games!$B819), "",Games!F819)</f>
        <v/>
      </c>
      <c r="J819" s="47" t="str">
        <f>IF('Prediction Log'!$F819&gt;0.5, 'Prediction Log'!$B819, IF('Prediction Log'!$F819&lt;0.5, 'Prediction Log'!$C819, "PICK"))</f>
        <v/>
      </c>
      <c r="K819" s="48" t="str">
        <f>IF(ISBLANK(Games!B819), "",IF('Prediction Log'!$J819='Prediction Log'!$B819, 'Prediction Log'!$F819, 1-'Prediction Log'!$F819))</f>
        <v/>
      </c>
      <c r="L819" s="49" t="str">
        <f>IF(ISBLANK(Games!$B819), "",Games!I819)</f>
        <v/>
      </c>
      <c r="M819" s="60" t="str">
        <f>IF(ISBLANK(Table3[[#This Row],[Home Final]]), "",IF(Table3[[#This Row],[Home Final]]&gt;Table3[[#This Row],[Away Final]],Table3[[#This Row],[Home]],Table3[[#This Row],[Away]]))</f>
        <v/>
      </c>
      <c r="N819" s="56"/>
      <c r="O819" s="56"/>
      <c r="P819" s="21" t="str">
        <f>IF(ISBLANK('Prediction Log'!$N819), "",'Prediction Log'!$O819-'Prediction Log'!$N819)</f>
        <v/>
      </c>
      <c r="Q819" s="51" t="str">
        <f>IF(ISBLANK('Prediction Log'!$N819), "",IF('Prediction Log'!$M819&lt;&gt;'Prediction Log'!$H819, "Y", IF(AND('Prediction Log'!$M819='Prediction Log'!$H819, ABS((-1*'Prediction Log'!$P819))&gt;ABS('Prediction Log'!$D819)), "Y", IF('Prediction Log'!$D819='Prediction Log'!$P819, "PUSH", "N"))))</f>
        <v/>
      </c>
      <c r="R819" s="52" t="str">
        <f>IF(ISBLANK('Prediction Log'!$N819), "",IF('Prediction Log'!$P819&lt;'Prediction Log'!$D819, "Y", IF('Prediction Log'!$P819='Prediction Log'!$D819, "PUSH", "N")))</f>
        <v/>
      </c>
      <c r="S819" s="52" t="str">
        <f>IF(ISBLANK('Prediction Log'!$N819), "",IF('Prediction Log'!$P819&lt;'Prediction Log'!$E819, "Y", IF('Prediction Log'!$P819='Prediction Log'!$E819, "PUSH", "N")))</f>
        <v/>
      </c>
      <c r="T819" s="53" t="str">
        <f>IF(ISBLANK('Prediction Log'!$N819),"",IF('Prediction Log'!$M819='Prediction Log'!$H819, "Y", "N"))</f>
        <v/>
      </c>
      <c r="U819" s="53" t="str">
        <f>Table3[[#This Row],[Home Team Covered Market]]</f>
        <v/>
      </c>
      <c r="V819" s="53" t="str">
        <f>IF(ISBLANK('Prediction Log'!$N819), "",IF(AND('Prediction Log'!$T819="Y", 'Prediction Log'!$U819="Y"), "Y", "N"))</f>
        <v/>
      </c>
      <c r="W819" s="54" t="str">
        <f>IF(ISBLANK('Prediction Log'!$N819),"",IF('Prediction Log'!$M819='Prediction Log'!$I819, "Y", "N"))</f>
        <v/>
      </c>
      <c r="X819" s="54" t="str">
        <f>IF(ISBLANK('Prediction Log'!$N819), "", IF(Table3[[#This Row],[Home Team Covered Market]]=Games!H819, "Y", "N"))</f>
        <v/>
      </c>
      <c r="Y819" s="55" t="str">
        <f>IF(ISBLANK('Prediction Log'!$N819), "",IF('Prediction Log'!$J819='Prediction Log'!$M819, "Y", "N"))</f>
        <v/>
      </c>
      <c r="Z819" s="54" t="str">
        <f>IF(ISBLANK('Prediction Log'!$N819), "",IF('Prediction Log'!$I819&lt;&gt;'Prediction Log'!$M819, "N",IF(AND('Prediction Log'!$E819&gt;0, 'Prediction Log'!$P819&gt;'Prediction Log'!$E819, 'Prediction Log'!$I819='Prediction Log'!$C819), "Y", IF(AND('Prediction Log'!$E819&lt;0, 'Prediction Log'!$P819&lt;'Prediction Log'!$E819,'Prediction Log'!$I819='Prediction Log'!$B819 ), "Y", IF('Prediction Log'!$P819='Prediction Log'!$E819, "PUSH", "N")))))</f>
        <v/>
      </c>
      <c r="AA819" s="54" t="str">
        <f>IF(ISBLANK('Prediction Log'!$N819), "",IF(AND('Prediction Log'!$W819="Y", 'Prediction Log'!$X819="Y"), "Y", "N"))</f>
        <v/>
      </c>
      <c r="AB819" s="53" t="str">
        <f>IF(ISBLANK('Prediction Log'!$N819), "",IF('Prediction Log'!$D819&gt;0, 'Prediction Log'!$P819-'Prediction Log'!$D819, IF('Prediction Log'!$D819&lt;0, -'Prediction Log'!$P819+'Prediction Log'!$D819, "NA")))</f>
        <v/>
      </c>
      <c r="AC819" s="53" t="str">
        <f>IF(ISBLANK('Prediction Log'!$N819), "",ABS('Prediction Log'!$AB819))</f>
        <v/>
      </c>
      <c r="AD819" s="54" t="str">
        <f>IF(ISBLANK('Prediction Log'!$N819), "",IF('Prediction Log'!$E819&gt;0, 'Prediction Log'!$P819-'Prediction Log'!$E819, IF('Prediction Log'!$E819&lt;0, -'Prediction Log'!$P819+'Prediction Log'!$E819, "NA")))</f>
        <v/>
      </c>
      <c r="AE819" s="54" t="str">
        <f>IF(ISBLANK('Prediction Log'!$N819), "",ABS('Prediction Log'!$AD819))</f>
        <v/>
      </c>
    </row>
    <row r="820" spans="1:31" x14ac:dyDescent="0.45">
      <c r="A820" s="43" t="str">
        <f>IF(ISBLANK(Games!$B820), "",Games!A820)</f>
        <v/>
      </c>
      <c r="B820" s="43" t="str">
        <f>IF(ISBLANK(Games!$B820), "",Games!B820)</f>
        <v/>
      </c>
      <c r="C820" s="43" t="str">
        <f>IF(ISBLANK(Games!$B820), "",Games!C820)</f>
        <v/>
      </c>
      <c r="D820" s="44" t="str">
        <f>IF(ISBLANK(Games!$B820), "",Games!D820)</f>
        <v/>
      </c>
      <c r="E820" s="44" t="str">
        <f>IF(ISBLANK(Games!$B820), "",Games!E820)</f>
        <v/>
      </c>
      <c r="F820" s="45">
        <f>'Calc - Win Probability'!N820</f>
        <v>0</v>
      </c>
      <c r="G820" s="23">
        <f>Games!H820</f>
        <v>0</v>
      </c>
      <c r="H820" s="46" t="str">
        <f>IF(ISBLANK(Games!B820), "", IF('Prediction Log'!$D820&lt;0, 'Prediction Log'!$B820, 'Prediction Log'!$C820))</f>
        <v/>
      </c>
      <c r="I820" s="47" t="str">
        <f>IF(ISBLANK(Games!$B820), "",Games!F820)</f>
        <v/>
      </c>
      <c r="J820" s="47" t="str">
        <f>IF('Prediction Log'!$F820&gt;0.5, 'Prediction Log'!$B820, IF('Prediction Log'!$F820&lt;0.5, 'Prediction Log'!$C820, "PICK"))</f>
        <v/>
      </c>
      <c r="K820" s="48" t="str">
        <f>IF(ISBLANK(Games!B820), "",IF('Prediction Log'!$J820='Prediction Log'!$B820, 'Prediction Log'!$F820, 1-'Prediction Log'!$F820))</f>
        <v/>
      </c>
      <c r="L820" s="49" t="str">
        <f>IF(ISBLANK(Games!$B820), "",Games!I820)</f>
        <v/>
      </c>
      <c r="M820" s="60" t="str">
        <f>IF(ISBLANK(Table3[[#This Row],[Home Final]]), "",IF(Table3[[#This Row],[Home Final]]&gt;Table3[[#This Row],[Away Final]],Table3[[#This Row],[Home]],Table3[[#This Row],[Away]]))</f>
        <v/>
      </c>
      <c r="N820" s="43"/>
      <c r="O820" s="43"/>
      <c r="P820" s="21" t="str">
        <f>IF(ISBLANK('Prediction Log'!$N820), "",'Prediction Log'!$O820-'Prediction Log'!$N820)</f>
        <v/>
      </c>
      <c r="Q820" s="51" t="str">
        <f>IF(ISBLANK('Prediction Log'!$N820), "",IF('Prediction Log'!$M820&lt;&gt;'Prediction Log'!$H820, "Y", IF(AND('Prediction Log'!$M820='Prediction Log'!$H820, ABS((-1*'Prediction Log'!$P820))&gt;ABS('Prediction Log'!$D820)), "Y", IF('Prediction Log'!$D820='Prediction Log'!$P820, "PUSH", "N"))))</f>
        <v/>
      </c>
      <c r="R820" s="52" t="str">
        <f>IF(ISBLANK('Prediction Log'!$N820), "",IF('Prediction Log'!$P820&lt;'Prediction Log'!$D820, "Y", IF('Prediction Log'!$P820='Prediction Log'!$D820, "PUSH", "N")))</f>
        <v/>
      </c>
      <c r="S820" s="52" t="str">
        <f>IF(ISBLANK('Prediction Log'!$N820), "",IF('Prediction Log'!$P820&lt;'Prediction Log'!$E820, "Y", IF('Prediction Log'!$P820='Prediction Log'!$E820, "PUSH", "N")))</f>
        <v/>
      </c>
      <c r="T820" s="53" t="str">
        <f>IF(ISBLANK('Prediction Log'!$N820),"",IF('Prediction Log'!$M820='Prediction Log'!$H820, "Y", "N"))</f>
        <v/>
      </c>
      <c r="U820" s="53" t="str">
        <f>Table3[[#This Row],[Home Team Covered Market]]</f>
        <v/>
      </c>
      <c r="V820" s="53" t="str">
        <f>IF(ISBLANK('Prediction Log'!$N820), "",IF(AND('Prediction Log'!$T820="Y", 'Prediction Log'!$U820="Y"), "Y", "N"))</f>
        <v/>
      </c>
      <c r="W820" s="54" t="str">
        <f>IF(ISBLANK('Prediction Log'!$N820),"",IF('Prediction Log'!$M820='Prediction Log'!$I820, "Y", "N"))</f>
        <v/>
      </c>
      <c r="X820" s="54" t="str">
        <f>IF(ISBLANK('Prediction Log'!$N820), "", IF(Table3[[#This Row],[Home Team Covered Market]]=Games!H820, "Y", "N"))</f>
        <v/>
      </c>
      <c r="Y820" s="55" t="str">
        <f>IF(ISBLANK('Prediction Log'!$N820), "",IF('Prediction Log'!$J820='Prediction Log'!$M820, "Y", "N"))</f>
        <v/>
      </c>
      <c r="Z820" s="54" t="str">
        <f>IF(ISBLANK('Prediction Log'!$N820), "",IF('Prediction Log'!$I820&lt;&gt;'Prediction Log'!$M820, "N",IF(AND('Prediction Log'!$E820&gt;0, 'Prediction Log'!$P820&gt;'Prediction Log'!$E820, 'Prediction Log'!$I820='Prediction Log'!$C820), "Y", IF(AND('Prediction Log'!$E820&lt;0, 'Prediction Log'!$P820&lt;'Prediction Log'!$E820,'Prediction Log'!$I820='Prediction Log'!$B820 ), "Y", IF('Prediction Log'!$P820='Prediction Log'!$E820, "PUSH", "N")))))</f>
        <v/>
      </c>
      <c r="AA820" s="54" t="str">
        <f>IF(ISBLANK('Prediction Log'!$N820), "",IF(AND('Prediction Log'!$W820="Y", 'Prediction Log'!$X820="Y"), "Y", "N"))</f>
        <v/>
      </c>
      <c r="AB820" s="53" t="str">
        <f>IF(ISBLANK('Prediction Log'!$N820), "",IF('Prediction Log'!$D820&gt;0, 'Prediction Log'!$P820-'Prediction Log'!$D820, IF('Prediction Log'!$D820&lt;0, -'Prediction Log'!$P820+'Prediction Log'!$D820, "NA")))</f>
        <v/>
      </c>
      <c r="AC820" s="53" t="str">
        <f>IF(ISBLANK('Prediction Log'!$N820), "",ABS('Prediction Log'!$AB820))</f>
        <v/>
      </c>
      <c r="AD820" s="54" t="str">
        <f>IF(ISBLANK('Prediction Log'!$N820), "",IF('Prediction Log'!$E820&gt;0, 'Prediction Log'!$P820-'Prediction Log'!$E820, IF('Prediction Log'!$E820&lt;0, -'Prediction Log'!$P820+'Prediction Log'!$E820, "NA")))</f>
        <v/>
      </c>
      <c r="AE820" s="54" t="str">
        <f>IF(ISBLANK('Prediction Log'!$N820), "",ABS('Prediction Log'!$AD820))</f>
        <v/>
      </c>
    </row>
    <row r="821" spans="1:31" x14ac:dyDescent="0.45">
      <c r="A821" s="56" t="str">
        <f>IF(ISBLANK(Games!$B821), "",Games!A821)</f>
        <v/>
      </c>
      <c r="B821" s="56" t="str">
        <f>IF(ISBLANK(Games!$B821), "",Games!B821)</f>
        <v/>
      </c>
      <c r="C821" s="56" t="str">
        <f>IF(ISBLANK(Games!$B821), "",Games!C821)</f>
        <v/>
      </c>
      <c r="D821" s="57" t="str">
        <f>IF(ISBLANK(Games!$B821), "",Games!D821)</f>
        <v/>
      </c>
      <c r="E821" s="57" t="str">
        <f>IF(ISBLANK(Games!$B821), "",Games!E821)</f>
        <v/>
      </c>
      <c r="F821" s="45">
        <f>'Calc - Win Probability'!N821</f>
        <v>0</v>
      </c>
      <c r="G821" s="23">
        <f>Games!H821</f>
        <v>0</v>
      </c>
      <c r="H821" s="46" t="str">
        <f>IF(ISBLANK(Games!B821), "", IF('Prediction Log'!$D821&lt;0, 'Prediction Log'!$B821, 'Prediction Log'!$C821))</f>
        <v/>
      </c>
      <c r="I821" s="47" t="str">
        <f>IF(ISBLANK(Games!$B821), "",Games!F821)</f>
        <v/>
      </c>
      <c r="J821" s="47" t="str">
        <f>IF('Prediction Log'!$F821&gt;0.5, 'Prediction Log'!$B821, IF('Prediction Log'!$F821&lt;0.5, 'Prediction Log'!$C821, "PICK"))</f>
        <v/>
      </c>
      <c r="K821" s="48" t="str">
        <f>IF(ISBLANK(Games!B821), "",IF('Prediction Log'!$J821='Prediction Log'!$B821, 'Prediction Log'!$F821, 1-'Prediction Log'!$F821))</f>
        <v/>
      </c>
      <c r="L821" s="49" t="str">
        <f>IF(ISBLANK(Games!$B821), "",Games!I821)</f>
        <v/>
      </c>
      <c r="M821" s="60" t="str">
        <f>IF(ISBLANK(Table3[[#This Row],[Home Final]]), "",IF(Table3[[#This Row],[Home Final]]&gt;Table3[[#This Row],[Away Final]],Table3[[#This Row],[Home]],Table3[[#This Row],[Away]]))</f>
        <v/>
      </c>
      <c r="N821" s="56"/>
      <c r="O821" s="56"/>
      <c r="P821" s="21" t="str">
        <f>IF(ISBLANK('Prediction Log'!$N821), "",'Prediction Log'!$O821-'Prediction Log'!$N821)</f>
        <v/>
      </c>
      <c r="Q821" s="51" t="str">
        <f>IF(ISBLANK('Prediction Log'!$N821), "",IF('Prediction Log'!$M821&lt;&gt;'Prediction Log'!$H821, "Y", IF(AND('Prediction Log'!$M821='Prediction Log'!$H821, ABS((-1*'Prediction Log'!$P821))&gt;ABS('Prediction Log'!$D821)), "Y", IF('Prediction Log'!$D821='Prediction Log'!$P821, "PUSH", "N"))))</f>
        <v/>
      </c>
      <c r="R821" s="52" t="str">
        <f>IF(ISBLANK('Prediction Log'!$N821), "",IF('Prediction Log'!$P821&lt;'Prediction Log'!$D821, "Y", IF('Prediction Log'!$P821='Prediction Log'!$D821, "PUSH", "N")))</f>
        <v/>
      </c>
      <c r="S821" s="52" t="str">
        <f>IF(ISBLANK('Prediction Log'!$N821), "",IF('Prediction Log'!$P821&lt;'Prediction Log'!$E821, "Y", IF('Prediction Log'!$P821='Prediction Log'!$E821, "PUSH", "N")))</f>
        <v/>
      </c>
      <c r="T821" s="53" t="str">
        <f>IF(ISBLANK('Prediction Log'!$N821),"",IF('Prediction Log'!$M821='Prediction Log'!$H821, "Y", "N"))</f>
        <v/>
      </c>
      <c r="U821" s="53" t="str">
        <f>Table3[[#This Row],[Home Team Covered Market]]</f>
        <v/>
      </c>
      <c r="V821" s="53" t="str">
        <f>IF(ISBLANK('Prediction Log'!$N821), "",IF(AND('Prediction Log'!$T821="Y", 'Prediction Log'!$U821="Y"), "Y", "N"))</f>
        <v/>
      </c>
      <c r="W821" s="54" t="str">
        <f>IF(ISBLANK('Prediction Log'!$N821),"",IF('Prediction Log'!$M821='Prediction Log'!$I821, "Y", "N"))</f>
        <v/>
      </c>
      <c r="X821" s="54" t="str">
        <f>IF(ISBLANK('Prediction Log'!$N821), "", IF(Table3[[#This Row],[Home Team Covered Market]]=Games!H821, "Y", "N"))</f>
        <v/>
      </c>
      <c r="Y821" s="55" t="str">
        <f>IF(ISBLANK('Prediction Log'!$N821), "",IF('Prediction Log'!$J821='Prediction Log'!$M821, "Y", "N"))</f>
        <v/>
      </c>
      <c r="Z821" s="54" t="str">
        <f>IF(ISBLANK('Prediction Log'!$N821), "",IF('Prediction Log'!$I821&lt;&gt;'Prediction Log'!$M821, "N",IF(AND('Prediction Log'!$E821&gt;0, 'Prediction Log'!$P821&gt;'Prediction Log'!$E821, 'Prediction Log'!$I821='Prediction Log'!$C821), "Y", IF(AND('Prediction Log'!$E821&lt;0, 'Prediction Log'!$P821&lt;'Prediction Log'!$E821,'Prediction Log'!$I821='Prediction Log'!$B821 ), "Y", IF('Prediction Log'!$P821='Prediction Log'!$E821, "PUSH", "N")))))</f>
        <v/>
      </c>
      <c r="AA821" s="54" t="str">
        <f>IF(ISBLANK('Prediction Log'!$N821), "",IF(AND('Prediction Log'!$W821="Y", 'Prediction Log'!$X821="Y"), "Y", "N"))</f>
        <v/>
      </c>
      <c r="AB821" s="53" t="str">
        <f>IF(ISBLANK('Prediction Log'!$N821), "",IF('Prediction Log'!$D821&gt;0, 'Prediction Log'!$P821-'Prediction Log'!$D821, IF('Prediction Log'!$D821&lt;0, -'Prediction Log'!$P821+'Prediction Log'!$D821, "NA")))</f>
        <v/>
      </c>
      <c r="AC821" s="53" t="str">
        <f>IF(ISBLANK('Prediction Log'!$N821), "",ABS('Prediction Log'!$AB821))</f>
        <v/>
      </c>
      <c r="AD821" s="54" t="str">
        <f>IF(ISBLANK('Prediction Log'!$N821), "",IF('Prediction Log'!$E821&gt;0, 'Prediction Log'!$P821-'Prediction Log'!$E821, IF('Prediction Log'!$E821&lt;0, -'Prediction Log'!$P821+'Prediction Log'!$E821, "NA")))</f>
        <v/>
      </c>
      <c r="AE821" s="54" t="str">
        <f>IF(ISBLANK('Prediction Log'!$N821), "",ABS('Prediction Log'!$AD821))</f>
        <v/>
      </c>
    </row>
    <row r="822" spans="1:31" x14ac:dyDescent="0.45">
      <c r="A822" s="43" t="str">
        <f>IF(ISBLANK(Games!$B822), "",Games!A822)</f>
        <v/>
      </c>
      <c r="B822" s="43" t="str">
        <f>IF(ISBLANK(Games!$B822), "",Games!B822)</f>
        <v/>
      </c>
      <c r="C822" s="43" t="str">
        <f>IF(ISBLANK(Games!$B822), "",Games!C822)</f>
        <v/>
      </c>
      <c r="D822" s="44" t="str">
        <f>IF(ISBLANK(Games!$B822), "",Games!D822)</f>
        <v/>
      </c>
      <c r="E822" s="44" t="str">
        <f>IF(ISBLANK(Games!$B822), "",Games!E822)</f>
        <v/>
      </c>
      <c r="F822" s="45">
        <f>'Calc - Win Probability'!N822</f>
        <v>0</v>
      </c>
      <c r="G822" s="23">
        <f>Games!H822</f>
        <v>0</v>
      </c>
      <c r="H822" s="46" t="str">
        <f>IF(ISBLANK(Games!B822), "", IF('Prediction Log'!$D822&lt;0, 'Prediction Log'!$B822, 'Prediction Log'!$C822))</f>
        <v/>
      </c>
      <c r="I822" s="47" t="str">
        <f>IF(ISBLANK(Games!$B822), "",Games!F822)</f>
        <v/>
      </c>
      <c r="J822" s="47" t="str">
        <f>IF('Prediction Log'!$F822&gt;0.5, 'Prediction Log'!$B822, IF('Prediction Log'!$F822&lt;0.5, 'Prediction Log'!$C822, "PICK"))</f>
        <v/>
      </c>
      <c r="K822" s="48" t="str">
        <f>IF(ISBLANK(Games!B822), "",IF('Prediction Log'!$J822='Prediction Log'!$B822, 'Prediction Log'!$F822, 1-'Prediction Log'!$F822))</f>
        <v/>
      </c>
      <c r="L822" s="49" t="str">
        <f>IF(ISBLANK(Games!$B822), "",Games!I822)</f>
        <v/>
      </c>
      <c r="M822" s="60" t="str">
        <f>IF(ISBLANK(Table3[[#This Row],[Home Final]]), "",IF(Table3[[#This Row],[Home Final]]&gt;Table3[[#This Row],[Away Final]],Table3[[#This Row],[Home]],Table3[[#This Row],[Away]]))</f>
        <v/>
      </c>
      <c r="N822" s="43"/>
      <c r="O822" s="43"/>
      <c r="P822" s="21" t="str">
        <f>IF(ISBLANK('Prediction Log'!$N822), "",'Prediction Log'!$O822-'Prediction Log'!$N822)</f>
        <v/>
      </c>
      <c r="Q822" s="51" t="str">
        <f>IF(ISBLANK('Prediction Log'!$N822), "",IF('Prediction Log'!$M822&lt;&gt;'Prediction Log'!$H822, "Y", IF(AND('Prediction Log'!$M822='Prediction Log'!$H822, ABS((-1*'Prediction Log'!$P822))&gt;ABS('Prediction Log'!$D822)), "Y", IF('Prediction Log'!$D822='Prediction Log'!$P822, "PUSH", "N"))))</f>
        <v/>
      </c>
      <c r="R822" s="52" t="str">
        <f>IF(ISBLANK('Prediction Log'!$N822), "",IF('Prediction Log'!$P822&lt;'Prediction Log'!$D822, "Y", IF('Prediction Log'!$P822='Prediction Log'!$D822, "PUSH", "N")))</f>
        <v/>
      </c>
      <c r="S822" s="52" t="str">
        <f>IF(ISBLANK('Prediction Log'!$N822), "",IF('Prediction Log'!$P822&lt;'Prediction Log'!$E822, "Y", IF('Prediction Log'!$P822='Prediction Log'!$E822, "PUSH", "N")))</f>
        <v/>
      </c>
      <c r="T822" s="53" t="str">
        <f>IF(ISBLANK('Prediction Log'!$N822),"",IF('Prediction Log'!$M822='Prediction Log'!$H822, "Y", "N"))</f>
        <v/>
      </c>
      <c r="U822" s="53" t="str">
        <f>Table3[[#This Row],[Home Team Covered Market]]</f>
        <v/>
      </c>
      <c r="V822" s="53" t="str">
        <f>IF(ISBLANK('Prediction Log'!$N822), "",IF(AND('Prediction Log'!$T822="Y", 'Prediction Log'!$U822="Y"), "Y", "N"))</f>
        <v/>
      </c>
      <c r="W822" s="54" t="str">
        <f>IF(ISBLANK('Prediction Log'!$N822),"",IF('Prediction Log'!$M822='Prediction Log'!$I822, "Y", "N"))</f>
        <v/>
      </c>
      <c r="X822" s="54" t="str">
        <f>IF(ISBLANK('Prediction Log'!$N822), "", IF(Table3[[#This Row],[Home Team Covered Market]]=Games!H822, "Y", "N"))</f>
        <v/>
      </c>
      <c r="Y822" s="55" t="str">
        <f>IF(ISBLANK('Prediction Log'!$N822), "",IF('Prediction Log'!$J822='Prediction Log'!$M822, "Y", "N"))</f>
        <v/>
      </c>
      <c r="Z822" s="54" t="str">
        <f>IF(ISBLANK('Prediction Log'!$N822), "",IF('Prediction Log'!$I822&lt;&gt;'Prediction Log'!$M822, "N",IF(AND('Prediction Log'!$E822&gt;0, 'Prediction Log'!$P822&gt;'Prediction Log'!$E822, 'Prediction Log'!$I822='Prediction Log'!$C822), "Y", IF(AND('Prediction Log'!$E822&lt;0, 'Prediction Log'!$P822&lt;'Prediction Log'!$E822,'Prediction Log'!$I822='Prediction Log'!$B822 ), "Y", IF('Prediction Log'!$P822='Prediction Log'!$E822, "PUSH", "N")))))</f>
        <v/>
      </c>
      <c r="AA822" s="54" t="str">
        <f>IF(ISBLANK('Prediction Log'!$N822), "",IF(AND('Prediction Log'!$W822="Y", 'Prediction Log'!$X822="Y"), "Y", "N"))</f>
        <v/>
      </c>
      <c r="AB822" s="53" t="str">
        <f>IF(ISBLANK('Prediction Log'!$N822), "",IF('Prediction Log'!$D822&gt;0, 'Prediction Log'!$P822-'Prediction Log'!$D822, IF('Prediction Log'!$D822&lt;0, -'Prediction Log'!$P822+'Prediction Log'!$D822, "NA")))</f>
        <v/>
      </c>
      <c r="AC822" s="53" t="str">
        <f>IF(ISBLANK('Prediction Log'!$N822), "",ABS('Prediction Log'!$AB822))</f>
        <v/>
      </c>
      <c r="AD822" s="54" t="str">
        <f>IF(ISBLANK('Prediction Log'!$N822), "",IF('Prediction Log'!$E822&gt;0, 'Prediction Log'!$P822-'Prediction Log'!$E822, IF('Prediction Log'!$E822&lt;0, -'Prediction Log'!$P822+'Prediction Log'!$E822, "NA")))</f>
        <v/>
      </c>
      <c r="AE822" s="54" t="str">
        <f>IF(ISBLANK('Prediction Log'!$N822), "",ABS('Prediction Log'!$AD822))</f>
        <v/>
      </c>
    </row>
    <row r="823" spans="1:31" x14ac:dyDescent="0.45">
      <c r="A823" s="56" t="str">
        <f>IF(ISBLANK(Games!$B823), "",Games!A823)</f>
        <v/>
      </c>
      <c r="B823" s="56" t="str">
        <f>IF(ISBLANK(Games!$B823), "",Games!B823)</f>
        <v/>
      </c>
      <c r="C823" s="56" t="str">
        <f>IF(ISBLANK(Games!$B823), "",Games!C823)</f>
        <v/>
      </c>
      <c r="D823" s="57" t="str">
        <f>IF(ISBLANK(Games!$B823), "",Games!D823)</f>
        <v/>
      </c>
      <c r="E823" s="57" t="str">
        <f>IF(ISBLANK(Games!$B823), "",Games!E823)</f>
        <v/>
      </c>
      <c r="F823" s="45">
        <f>'Calc - Win Probability'!N823</f>
        <v>0</v>
      </c>
      <c r="G823" s="23">
        <f>Games!H823</f>
        <v>0</v>
      </c>
      <c r="H823" s="46" t="str">
        <f>IF(ISBLANK(Games!B823), "", IF('Prediction Log'!$D823&lt;0, 'Prediction Log'!$B823, 'Prediction Log'!$C823))</f>
        <v/>
      </c>
      <c r="I823" s="47" t="str">
        <f>IF(ISBLANK(Games!$B823), "",Games!F823)</f>
        <v/>
      </c>
      <c r="J823" s="47" t="str">
        <f>IF('Prediction Log'!$F823&gt;0.5, 'Prediction Log'!$B823, IF('Prediction Log'!$F823&lt;0.5, 'Prediction Log'!$C823, "PICK"))</f>
        <v/>
      </c>
      <c r="K823" s="48" t="str">
        <f>IF(ISBLANK(Games!B823), "",IF('Prediction Log'!$J823='Prediction Log'!$B823, 'Prediction Log'!$F823, 1-'Prediction Log'!$F823))</f>
        <v/>
      </c>
      <c r="L823" s="49" t="str">
        <f>IF(ISBLANK(Games!$B823), "",Games!I823)</f>
        <v/>
      </c>
      <c r="M823" s="60" t="str">
        <f>IF(ISBLANK(Table3[[#This Row],[Home Final]]), "",IF(Table3[[#This Row],[Home Final]]&gt;Table3[[#This Row],[Away Final]],Table3[[#This Row],[Home]],Table3[[#This Row],[Away]]))</f>
        <v/>
      </c>
      <c r="N823" s="56"/>
      <c r="O823" s="56"/>
      <c r="P823" s="21" t="str">
        <f>IF(ISBLANK('Prediction Log'!$N823), "",'Prediction Log'!$O823-'Prediction Log'!$N823)</f>
        <v/>
      </c>
      <c r="Q823" s="51" t="str">
        <f>IF(ISBLANK('Prediction Log'!$N823), "",IF('Prediction Log'!$M823&lt;&gt;'Prediction Log'!$H823, "Y", IF(AND('Prediction Log'!$M823='Prediction Log'!$H823, ABS((-1*'Prediction Log'!$P823))&gt;ABS('Prediction Log'!$D823)), "Y", IF('Prediction Log'!$D823='Prediction Log'!$P823, "PUSH", "N"))))</f>
        <v/>
      </c>
      <c r="R823" s="52" t="str">
        <f>IF(ISBLANK('Prediction Log'!$N823), "",IF('Prediction Log'!$P823&lt;'Prediction Log'!$D823, "Y", IF('Prediction Log'!$P823='Prediction Log'!$D823, "PUSH", "N")))</f>
        <v/>
      </c>
      <c r="S823" s="52" t="str">
        <f>IF(ISBLANK('Prediction Log'!$N823), "",IF('Prediction Log'!$P823&lt;'Prediction Log'!$E823, "Y", IF('Prediction Log'!$P823='Prediction Log'!$E823, "PUSH", "N")))</f>
        <v/>
      </c>
      <c r="T823" s="53" t="str">
        <f>IF(ISBLANK('Prediction Log'!$N823),"",IF('Prediction Log'!$M823='Prediction Log'!$H823, "Y", "N"))</f>
        <v/>
      </c>
      <c r="U823" s="53" t="str">
        <f>Table3[[#This Row],[Home Team Covered Market]]</f>
        <v/>
      </c>
      <c r="V823" s="53" t="str">
        <f>IF(ISBLANK('Prediction Log'!$N823), "",IF(AND('Prediction Log'!$T823="Y", 'Prediction Log'!$U823="Y"), "Y", "N"))</f>
        <v/>
      </c>
      <c r="W823" s="54" t="str">
        <f>IF(ISBLANK('Prediction Log'!$N823),"",IF('Prediction Log'!$M823='Prediction Log'!$I823, "Y", "N"))</f>
        <v/>
      </c>
      <c r="X823" s="54" t="str">
        <f>IF(ISBLANK('Prediction Log'!$N823), "", IF(Table3[[#This Row],[Home Team Covered Market]]=Games!H823, "Y", "N"))</f>
        <v/>
      </c>
      <c r="Y823" s="55" t="str">
        <f>IF(ISBLANK('Prediction Log'!$N823), "",IF('Prediction Log'!$J823='Prediction Log'!$M823, "Y", "N"))</f>
        <v/>
      </c>
      <c r="Z823" s="54" t="str">
        <f>IF(ISBLANK('Prediction Log'!$N823), "",IF('Prediction Log'!$I823&lt;&gt;'Prediction Log'!$M823, "N",IF(AND('Prediction Log'!$E823&gt;0, 'Prediction Log'!$P823&gt;'Prediction Log'!$E823, 'Prediction Log'!$I823='Prediction Log'!$C823), "Y", IF(AND('Prediction Log'!$E823&lt;0, 'Prediction Log'!$P823&lt;'Prediction Log'!$E823,'Prediction Log'!$I823='Prediction Log'!$B823 ), "Y", IF('Prediction Log'!$P823='Prediction Log'!$E823, "PUSH", "N")))))</f>
        <v/>
      </c>
      <c r="AA823" s="54" t="str">
        <f>IF(ISBLANK('Prediction Log'!$N823), "",IF(AND('Prediction Log'!$W823="Y", 'Prediction Log'!$X823="Y"), "Y", "N"))</f>
        <v/>
      </c>
      <c r="AB823" s="53" t="str">
        <f>IF(ISBLANK('Prediction Log'!$N823), "",IF('Prediction Log'!$D823&gt;0, 'Prediction Log'!$P823-'Prediction Log'!$D823, IF('Prediction Log'!$D823&lt;0, -'Prediction Log'!$P823+'Prediction Log'!$D823, "NA")))</f>
        <v/>
      </c>
      <c r="AC823" s="53" t="str">
        <f>IF(ISBLANK('Prediction Log'!$N823), "",ABS('Prediction Log'!$AB823))</f>
        <v/>
      </c>
      <c r="AD823" s="54" t="str">
        <f>IF(ISBLANK('Prediction Log'!$N823), "",IF('Prediction Log'!$E823&gt;0, 'Prediction Log'!$P823-'Prediction Log'!$E823, IF('Prediction Log'!$E823&lt;0, -'Prediction Log'!$P823+'Prediction Log'!$E823, "NA")))</f>
        <v/>
      </c>
      <c r="AE823" s="54" t="str">
        <f>IF(ISBLANK('Prediction Log'!$N823), "",ABS('Prediction Log'!$AD823))</f>
        <v/>
      </c>
    </row>
    <row r="824" spans="1:31" x14ac:dyDescent="0.45">
      <c r="A824" s="43" t="str">
        <f>IF(ISBLANK(Games!$B824), "",Games!A824)</f>
        <v/>
      </c>
      <c r="B824" s="43" t="str">
        <f>IF(ISBLANK(Games!$B824), "",Games!B824)</f>
        <v/>
      </c>
      <c r="C824" s="43" t="str">
        <f>IF(ISBLANK(Games!$B824), "",Games!C824)</f>
        <v/>
      </c>
      <c r="D824" s="44" t="str">
        <f>IF(ISBLANK(Games!$B824), "",Games!D824)</f>
        <v/>
      </c>
      <c r="E824" s="44" t="str">
        <f>IF(ISBLANK(Games!$B824), "",Games!E824)</f>
        <v/>
      </c>
      <c r="F824" s="45">
        <f>'Calc - Win Probability'!N824</f>
        <v>0</v>
      </c>
      <c r="G824" s="23">
        <f>Games!H824</f>
        <v>0</v>
      </c>
      <c r="H824" s="46" t="str">
        <f>IF(ISBLANK(Games!B824), "", IF('Prediction Log'!$D824&lt;0, 'Prediction Log'!$B824, 'Prediction Log'!$C824))</f>
        <v/>
      </c>
      <c r="I824" s="47" t="str">
        <f>IF(ISBLANK(Games!$B824), "",Games!F824)</f>
        <v/>
      </c>
      <c r="J824" s="47" t="str">
        <f>IF('Prediction Log'!$F824&gt;0.5, 'Prediction Log'!$B824, IF('Prediction Log'!$F824&lt;0.5, 'Prediction Log'!$C824, "PICK"))</f>
        <v/>
      </c>
      <c r="K824" s="48" t="str">
        <f>IF(ISBLANK(Games!B824), "",IF('Prediction Log'!$J824='Prediction Log'!$B824, 'Prediction Log'!$F824, 1-'Prediction Log'!$F824))</f>
        <v/>
      </c>
      <c r="L824" s="49" t="str">
        <f>IF(ISBLANK(Games!$B824), "",Games!I824)</f>
        <v/>
      </c>
      <c r="M824" s="60" t="str">
        <f>IF(ISBLANK(Table3[[#This Row],[Home Final]]), "",IF(Table3[[#This Row],[Home Final]]&gt;Table3[[#This Row],[Away Final]],Table3[[#This Row],[Home]],Table3[[#This Row],[Away]]))</f>
        <v/>
      </c>
      <c r="N824" s="43"/>
      <c r="O824" s="43"/>
      <c r="P824" s="21" t="str">
        <f>IF(ISBLANK('Prediction Log'!$N824), "",'Prediction Log'!$O824-'Prediction Log'!$N824)</f>
        <v/>
      </c>
      <c r="Q824" s="51" t="str">
        <f>IF(ISBLANK('Prediction Log'!$N824), "",IF('Prediction Log'!$M824&lt;&gt;'Prediction Log'!$H824, "Y", IF(AND('Prediction Log'!$M824='Prediction Log'!$H824, ABS((-1*'Prediction Log'!$P824))&gt;ABS('Prediction Log'!$D824)), "Y", IF('Prediction Log'!$D824='Prediction Log'!$P824, "PUSH", "N"))))</f>
        <v/>
      </c>
      <c r="R824" s="52" t="str">
        <f>IF(ISBLANK('Prediction Log'!$N824), "",IF('Prediction Log'!$P824&lt;'Prediction Log'!$D824, "Y", IF('Prediction Log'!$P824='Prediction Log'!$D824, "PUSH", "N")))</f>
        <v/>
      </c>
      <c r="S824" s="52" t="str">
        <f>IF(ISBLANK('Prediction Log'!$N824), "",IF('Prediction Log'!$P824&lt;'Prediction Log'!$E824, "Y", IF('Prediction Log'!$P824='Prediction Log'!$E824, "PUSH", "N")))</f>
        <v/>
      </c>
      <c r="T824" s="53" t="str">
        <f>IF(ISBLANK('Prediction Log'!$N824),"",IF('Prediction Log'!$M824='Prediction Log'!$H824, "Y", "N"))</f>
        <v/>
      </c>
      <c r="U824" s="53" t="str">
        <f>Table3[[#This Row],[Home Team Covered Market]]</f>
        <v/>
      </c>
      <c r="V824" s="53" t="str">
        <f>IF(ISBLANK('Prediction Log'!$N824), "",IF(AND('Prediction Log'!$T824="Y", 'Prediction Log'!$U824="Y"), "Y", "N"))</f>
        <v/>
      </c>
      <c r="W824" s="54" t="str">
        <f>IF(ISBLANK('Prediction Log'!$N824),"",IF('Prediction Log'!$M824='Prediction Log'!$I824, "Y", "N"))</f>
        <v/>
      </c>
      <c r="X824" s="54" t="str">
        <f>IF(ISBLANK('Prediction Log'!$N824), "", IF(Table3[[#This Row],[Home Team Covered Market]]=Games!H824, "Y", "N"))</f>
        <v/>
      </c>
      <c r="Y824" s="55" t="str">
        <f>IF(ISBLANK('Prediction Log'!$N824), "",IF('Prediction Log'!$J824='Prediction Log'!$M824, "Y", "N"))</f>
        <v/>
      </c>
      <c r="Z824" s="54" t="str">
        <f>IF(ISBLANK('Prediction Log'!$N824), "",IF('Prediction Log'!$I824&lt;&gt;'Prediction Log'!$M824, "N",IF(AND('Prediction Log'!$E824&gt;0, 'Prediction Log'!$P824&gt;'Prediction Log'!$E824, 'Prediction Log'!$I824='Prediction Log'!$C824), "Y", IF(AND('Prediction Log'!$E824&lt;0, 'Prediction Log'!$P824&lt;'Prediction Log'!$E824,'Prediction Log'!$I824='Prediction Log'!$B824 ), "Y", IF('Prediction Log'!$P824='Prediction Log'!$E824, "PUSH", "N")))))</f>
        <v/>
      </c>
      <c r="AA824" s="54" t="str">
        <f>IF(ISBLANK('Prediction Log'!$N824), "",IF(AND('Prediction Log'!$W824="Y", 'Prediction Log'!$X824="Y"), "Y", "N"))</f>
        <v/>
      </c>
      <c r="AB824" s="53" t="str">
        <f>IF(ISBLANK('Prediction Log'!$N824), "",IF('Prediction Log'!$D824&gt;0, 'Prediction Log'!$P824-'Prediction Log'!$D824, IF('Prediction Log'!$D824&lt;0, -'Prediction Log'!$P824+'Prediction Log'!$D824, "NA")))</f>
        <v/>
      </c>
      <c r="AC824" s="53" t="str">
        <f>IF(ISBLANK('Prediction Log'!$N824), "",ABS('Prediction Log'!$AB824))</f>
        <v/>
      </c>
      <c r="AD824" s="54" t="str">
        <f>IF(ISBLANK('Prediction Log'!$N824), "",IF('Prediction Log'!$E824&gt;0, 'Prediction Log'!$P824-'Prediction Log'!$E824, IF('Prediction Log'!$E824&lt;0, -'Prediction Log'!$P824+'Prediction Log'!$E824, "NA")))</f>
        <v/>
      </c>
      <c r="AE824" s="54" t="str">
        <f>IF(ISBLANK('Prediction Log'!$N824), "",ABS('Prediction Log'!$AD824))</f>
        <v/>
      </c>
    </row>
    <row r="825" spans="1:31" x14ac:dyDescent="0.45">
      <c r="A825" s="56" t="str">
        <f>IF(ISBLANK(Games!$B825), "",Games!A825)</f>
        <v/>
      </c>
      <c r="B825" s="56" t="str">
        <f>IF(ISBLANK(Games!$B825), "",Games!B825)</f>
        <v/>
      </c>
      <c r="C825" s="56" t="str">
        <f>IF(ISBLANK(Games!$B825), "",Games!C825)</f>
        <v/>
      </c>
      <c r="D825" s="57" t="str">
        <f>IF(ISBLANK(Games!$B825), "",Games!D825)</f>
        <v/>
      </c>
      <c r="E825" s="57" t="str">
        <f>IF(ISBLANK(Games!$B825), "",Games!E825)</f>
        <v/>
      </c>
      <c r="F825" s="45">
        <f>'Calc - Win Probability'!N825</f>
        <v>0</v>
      </c>
      <c r="G825" s="23">
        <f>Games!H825</f>
        <v>0</v>
      </c>
      <c r="H825" s="46" t="str">
        <f>IF(ISBLANK(Games!B825), "", IF('Prediction Log'!$D825&lt;0, 'Prediction Log'!$B825, 'Prediction Log'!$C825))</f>
        <v/>
      </c>
      <c r="I825" s="47" t="str">
        <f>IF(ISBLANK(Games!$B825), "",Games!F825)</f>
        <v/>
      </c>
      <c r="J825" s="47" t="str">
        <f>IF('Prediction Log'!$F825&gt;0.5, 'Prediction Log'!$B825, IF('Prediction Log'!$F825&lt;0.5, 'Prediction Log'!$C825, "PICK"))</f>
        <v/>
      </c>
      <c r="K825" s="48" t="str">
        <f>IF(ISBLANK(Games!B825), "",IF('Prediction Log'!$J825='Prediction Log'!$B825, 'Prediction Log'!$F825, 1-'Prediction Log'!$F825))</f>
        <v/>
      </c>
      <c r="L825" s="49" t="str">
        <f>IF(ISBLANK(Games!$B825), "",Games!I825)</f>
        <v/>
      </c>
      <c r="M825" s="60" t="str">
        <f>IF(ISBLANK(Table3[[#This Row],[Home Final]]), "",IF(Table3[[#This Row],[Home Final]]&gt;Table3[[#This Row],[Away Final]],Table3[[#This Row],[Home]],Table3[[#This Row],[Away]]))</f>
        <v/>
      </c>
      <c r="N825" s="56"/>
      <c r="O825" s="56"/>
      <c r="P825" s="21" t="str">
        <f>IF(ISBLANK('Prediction Log'!$N825), "",'Prediction Log'!$O825-'Prediction Log'!$N825)</f>
        <v/>
      </c>
      <c r="Q825" s="51" t="str">
        <f>IF(ISBLANK('Prediction Log'!$N825), "",IF('Prediction Log'!$M825&lt;&gt;'Prediction Log'!$H825, "Y", IF(AND('Prediction Log'!$M825='Prediction Log'!$H825, ABS((-1*'Prediction Log'!$P825))&gt;ABS('Prediction Log'!$D825)), "Y", IF('Prediction Log'!$D825='Prediction Log'!$P825, "PUSH", "N"))))</f>
        <v/>
      </c>
      <c r="R825" s="52" t="str">
        <f>IF(ISBLANK('Prediction Log'!$N825), "",IF('Prediction Log'!$P825&lt;'Prediction Log'!$D825, "Y", IF('Prediction Log'!$P825='Prediction Log'!$D825, "PUSH", "N")))</f>
        <v/>
      </c>
      <c r="S825" s="52" t="str">
        <f>IF(ISBLANK('Prediction Log'!$N825), "",IF('Prediction Log'!$P825&lt;'Prediction Log'!$E825, "Y", IF('Prediction Log'!$P825='Prediction Log'!$E825, "PUSH", "N")))</f>
        <v/>
      </c>
      <c r="T825" s="53" t="str">
        <f>IF(ISBLANK('Prediction Log'!$N825),"",IF('Prediction Log'!$M825='Prediction Log'!$H825, "Y", "N"))</f>
        <v/>
      </c>
      <c r="U825" s="53" t="str">
        <f>Table3[[#This Row],[Home Team Covered Market]]</f>
        <v/>
      </c>
      <c r="V825" s="53" t="str">
        <f>IF(ISBLANK('Prediction Log'!$N825), "",IF(AND('Prediction Log'!$T825="Y", 'Prediction Log'!$U825="Y"), "Y", "N"))</f>
        <v/>
      </c>
      <c r="W825" s="54" t="str">
        <f>IF(ISBLANK('Prediction Log'!$N825),"",IF('Prediction Log'!$M825='Prediction Log'!$I825, "Y", "N"))</f>
        <v/>
      </c>
      <c r="X825" s="54" t="str">
        <f>IF(ISBLANK('Prediction Log'!$N825), "", IF(Table3[[#This Row],[Home Team Covered Market]]=Games!H825, "Y", "N"))</f>
        <v/>
      </c>
      <c r="Y825" s="55" t="str">
        <f>IF(ISBLANK('Prediction Log'!$N825), "",IF('Prediction Log'!$J825='Prediction Log'!$M825, "Y", "N"))</f>
        <v/>
      </c>
      <c r="Z825" s="54" t="str">
        <f>IF(ISBLANK('Prediction Log'!$N825), "",IF('Prediction Log'!$I825&lt;&gt;'Prediction Log'!$M825, "N",IF(AND('Prediction Log'!$E825&gt;0, 'Prediction Log'!$P825&gt;'Prediction Log'!$E825, 'Prediction Log'!$I825='Prediction Log'!$C825), "Y", IF(AND('Prediction Log'!$E825&lt;0, 'Prediction Log'!$P825&lt;'Prediction Log'!$E825,'Prediction Log'!$I825='Prediction Log'!$B825 ), "Y", IF('Prediction Log'!$P825='Prediction Log'!$E825, "PUSH", "N")))))</f>
        <v/>
      </c>
      <c r="AA825" s="54" t="str">
        <f>IF(ISBLANK('Prediction Log'!$N825), "",IF(AND('Prediction Log'!$W825="Y", 'Prediction Log'!$X825="Y"), "Y", "N"))</f>
        <v/>
      </c>
      <c r="AB825" s="53" t="str">
        <f>IF(ISBLANK('Prediction Log'!$N825), "",IF('Prediction Log'!$D825&gt;0, 'Prediction Log'!$P825-'Prediction Log'!$D825, IF('Prediction Log'!$D825&lt;0, -'Prediction Log'!$P825+'Prediction Log'!$D825, "NA")))</f>
        <v/>
      </c>
      <c r="AC825" s="53" t="str">
        <f>IF(ISBLANK('Prediction Log'!$N825), "",ABS('Prediction Log'!$AB825))</f>
        <v/>
      </c>
      <c r="AD825" s="54" t="str">
        <f>IF(ISBLANK('Prediction Log'!$N825), "",IF('Prediction Log'!$E825&gt;0, 'Prediction Log'!$P825-'Prediction Log'!$E825, IF('Prediction Log'!$E825&lt;0, -'Prediction Log'!$P825+'Prediction Log'!$E825, "NA")))</f>
        <v/>
      </c>
      <c r="AE825" s="54" t="str">
        <f>IF(ISBLANK('Prediction Log'!$N825), "",ABS('Prediction Log'!$AD825))</f>
        <v/>
      </c>
    </row>
    <row r="826" spans="1:31" x14ac:dyDescent="0.45">
      <c r="A826" s="43" t="str">
        <f>IF(ISBLANK(Games!$B826), "",Games!A826)</f>
        <v/>
      </c>
      <c r="B826" s="43" t="str">
        <f>IF(ISBLANK(Games!$B826), "",Games!B826)</f>
        <v/>
      </c>
      <c r="C826" s="43" t="str">
        <f>IF(ISBLANK(Games!$B826), "",Games!C826)</f>
        <v/>
      </c>
      <c r="D826" s="44" t="str">
        <f>IF(ISBLANK(Games!$B826), "",Games!D826)</f>
        <v/>
      </c>
      <c r="E826" s="44" t="str">
        <f>IF(ISBLANK(Games!$B826), "",Games!E826)</f>
        <v/>
      </c>
      <c r="F826" s="45">
        <f>'Calc - Win Probability'!N826</f>
        <v>0</v>
      </c>
      <c r="G826" s="23">
        <f>Games!H826</f>
        <v>0</v>
      </c>
      <c r="H826" s="46" t="str">
        <f>IF(ISBLANK(Games!B826), "", IF('Prediction Log'!$D826&lt;0, 'Prediction Log'!$B826, 'Prediction Log'!$C826))</f>
        <v/>
      </c>
      <c r="I826" s="47" t="str">
        <f>IF(ISBLANK(Games!$B826), "",Games!F826)</f>
        <v/>
      </c>
      <c r="J826" s="47" t="str">
        <f>IF('Prediction Log'!$F826&gt;0.5, 'Prediction Log'!$B826, IF('Prediction Log'!$F826&lt;0.5, 'Prediction Log'!$C826, "PICK"))</f>
        <v/>
      </c>
      <c r="K826" s="48" t="str">
        <f>IF(ISBLANK(Games!B826), "",IF('Prediction Log'!$J826='Prediction Log'!$B826, 'Prediction Log'!$F826, 1-'Prediction Log'!$F826))</f>
        <v/>
      </c>
      <c r="L826" s="49" t="str">
        <f>IF(ISBLANK(Games!$B826), "",Games!I826)</f>
        <v/>
      </c>
      <c r="M826" s="60" t="str">
        <f>IF(ISBLANK(Table3[[#This Row],[Home Final]]), "",IF(Table3[[#This Row],[Home Final]]&gt;Table3[[#This Row],[Away Final]],Table3[[#This Row],[Home]],Table3[[#This Row],[Away]]))</f>
        <v/>
      </c>
      <c r="N826" s="43"/>
      <c r="O826" s="43"/>
      <c r="P826" s="21" t="str">
        <f>IF(ISBLANK('Prediction Log'!$N826), "",'Prediction Log'!$O826-'Prediction Log'!$N826)</f>
        <v/>
      </c>
      <c r="Q826" s="51" t="str">
        <f>IF(ISBLANK('Prediction Log'!$N826), "",IF('Prediction Log'!$M826&lt;&gt;'Prediction Log'!$H826, "Y", IF(AND('Prediction Log'!$M826='Prediction Log'!$H826, ABS((-1*'Prediction Log'!$P826))&gt;ABS('Prediction Log'!$D826)), "Y", IF('Prediction Log'!$D826='Prediction Log'!$P826, "PUSH", "N"))))</f>
        <v/>
      </c>
      <c r="R826" s="52" t="str">
        <f>IF(ISBLANK('Prediction Log'!$N826), "",IF('Prediction Log'!$P826&lt;'Prediction Log'!$D826, "Y", IF('Prediction Log'!$P826='Prediction Log'!$D826, "PUSH", "N")))</f>
        <v/>
      </c>
      <c r="S826" s="52" t="str">
        <f>IF(ISBLANK('Prediction Log'!$N826), "",IF('Prediction Log'!$P826&lt;'Prediction Log'!$E826, "Y", IF('Prediction Log'!$P826='Prediction Log'!$E826, "PUSH", "N")))</f>
        <v/>
      </c>
      <c r="T826" s="53" t="str">
        <f>IF(ISBLANK('Prediction Log'!$N826),"",IF('Prediction Log'!$M826='Prediction Log'!$H826, "Y", "N"))</f>
        <v/>
      </c>
      <c r="U826" s="53" t="str">
        <f>Table3[[#This Row],[Home Team Covered Market]]</f>
        <v/>
      </c>
      <c r="V826" s="53" t="str">
        <f>IF(ISBLANK('Prediction Log'!$N826), "",IF(AND('Prediction Log'!$T826="Y", 'Prediction Log'!$U826="Y"), "Y", "N"))</f>
        <v/>
      </c>
      <c r="W826" s="54" t="str">
        <f>IF(ISBLANK('Prediction Log'!$N826),"",IF('Prediction Log'!$M826='Prediction Log'!$I826, "Y", "N"))</f>
        <v/>
      </c>
      <c r="X826" s="54" t="str">
        <f>IF(ISBLANK('Prediction Log'!$N826), "", IF(Table3[[#This Row],[Home Team Covered Market]]=Games!H826, "Y", "N"))</f>
        <v/>
      </c>
      <c r="Y826" s="55" t="str">
        <f>IF(ISBLANK('Prediction Log'!$N826), "",IF('Prediction Log'!$J826='Prediction Log'!$M826, "Y", "N"))</f>
        <v/>
      </c>
      <c r="Z826" s="54" t="str">
        <f>IF(ISBLANK('Prediction Log'!$N826), "",IF('Prediction Log'!$I826&lt;&gt;'Prediction Log'!$M826, "N",IF(AND('Prediction Log'!$E826&gt;0, 'Prediction Log'!$P826&gt;'Prediction Log'!$E826, 'Prediction Log'!$I826='Prediction Log'!$C826), "Y", IF(AND('Prediction Log'!$E826&lt;0, 'Prediction Log'!$P826&lt;'Prediction Log'!$E826,'Prediction Log'!$I826='Prediction Log'!$B826 ), "Y", IF('Prediction Log'!$P826='Prediction Log'!$E826, "PUSH", "N")))))</f>
        <v/>
      </c>
      <c r="AA826" s="54" t="str">
        <f>IF(ISBLANK('Prediction Log'!$N826), "",IF(AND('Prediction Log'!$W826="Y", 'Prediction Log'!$X826="Y"), "Y", "N"))</f>
        <v/>
      </c>
      <c r="AB826" s="53" t="str">
        <f>IF(ISBLANK('Prediction Log'!$N826), "",IF('Prediction Log'!$D826&gt;0, 'Prediction Log'!$P826-'Prediction Log'!$D826, IF('Prediction Log'!$D826&lt;0, -'Prediction Log'!$P826+'Prediction Log'!$D826, "NA")))</f>
        <v/>
      </c>
      <c r="AC826" s="53" t="str">
        <f>IF(ISBLANK('Prediction Log'!$N826), "",ABS('Prediction Log'!$AB826))</f>
        <v/>
      </c>
      <c r="AD826" s="54" t="str">
        <f>IF(ISBLANK('Prediction Log'!$N826), "",IF('Prediction Log'!$E826&gt;0, 'Prediction Log'!$P826-'Prediction Log'!$E826, IF('Prediction Log'!$E826&lt;0, -'Prediction Log'!$P826+'Prediction Log'!$E826, "NA")))</f>
        <v/>
      </c>
      <c r="AE826" s="54" t="str">
        <f>IF(ISBLANK('Prediction Log'!$N826), "",ABS('Prediction Log'!$AD826))</f>
        <v/>
      </c>
    </row>
    <row r="827" spans="1:31" x14ac:dyDescent="0.45">
      <c r="A827" s="56" t="str">
        <f>IF(ISBLANK(Games!$B827), "",Games!A827)</f>
        <v/>
      </c>
      <c r="B827" s="56" t="str">
        <f>IF(ISBLANK(Games!$B827), "",Games!B827)</f>
        <v/>
      </c>
      <c r="C827" s="56" t="str">
        <f>IF(ISBLANK(Games!$B827), "",Games!C827)</f>
        <v/>
      </c>
      <c r="D827" s="57" t="str">
        <f>IF(ISBLANK(Games!$B827), "",Games!D827)</f>
        <v/>
      </c>
      <c r="E827" s="57" t="str">
        <f>IF(ISBLANK(Games!$B827), "",Games!E827)</f>
        <v/>
      </c>
      <c r="F827" s="45">
        <f>'Calc - Win Probability'!N827</f>
        <v>0</v>
      </c>
      <c r="G827" s="23">
        <f>Games!H827</f>
        <v>0</v>
      </c>
      <c r="H827" s="46" t="str">
        <f>IF(ISBLANK(Games!B827), "", IF('Prediction Log'!$D827&lt;0, 'Prediction Log'!$B827, 'Prediction Log'!$C827))</f>
        <v/>
      </c>
      <c r="I827" s="47" t="str">
        <f>IF(ISBLANK(Games!$B827), "",Games!F827)</f>
        <v/>
      </c>
      <c r="J827" s="47" t="str">
        <f>IF('Prediction Log'!$F827&gt;0.5, 'Prediction Log'!$B827, IF('Prediction Log'!$F827&lt;0.5, 'Prediction Log'!$C827, "PICK"))</f>
        <v/>
      </c>
      <c r="K827" s="48" t="str">
        <f>IF(ISBLANK(Games!B827), "",IF('Prediction Log'!$J827='Prediction Log'!$B827, 'Prediction Log'!$F827, 1-'Prediction Log'!$F827))</f>
        <v/>
      </c>
      <c r="L827" s="49" t="str">
        <f>IF(ISBLANK(Games!$B827), "",Games!I827)</f>
        <v/>
      </c>
      <c r="M827" s="60" t="str">
        <f>IF(ISBLANK(Table3[[#This Row],[Home Final]]), "",IF(Table3[[#This Row],[Home Final]]&gt;Table3[[#This Row],[Away Final]],Table3[[#This Row],[Home]],Table3[[#This Row],[Away]]))</f>
        <v/>
      </c>
      <c r="N827" s="56"/>
      <c r="O827" s="56"/>
      <c r="P827" s="21" t="str">
        <f>IF(ISBLANK('Prediction Log'!$N827), "",'Prediction Log'!$O827-'Prediction Log'!$N827)</f>
        <v/>
      </c>
      <c r="Q827" s="51" t="str">
        <f>IF(ISBLANK('Prediction Log'!$N827), "",IF('Prediction Log'!$M827&lt;&gt;'Prediction Log'!$H827, "Y", IF(AND('Prediction Log'!$M827='Prediction Log'!$H827, ABS((-1*'Prediction Log'!$P827))&gt;ABS('Prediction Log'!$D827)), "Y", IF('Prediction Log'!$D827='Prediction Log'!$P827, "PUSH", "N"))))</f>
        <v/>
      </c>
      <c r="R827" s="52" t="str">
        <f>IF(ISBLANK('Prediction Log'!$N827), "",IF('Prediction Log'!$P827&lt;'Prediction Log'!$D827, "Y", IF('Prediction Log'!$P827='Prediction Log'!$D827, "PUSH", "N")))</f>
        <v/>
      </c>
      <c r="S827" s="52" t="str">
        <f>IF(ISBLANK('Prediction Log'!$N827), "",IF('Prediction Log'!$P827&lt;'Prediction Log'!$E827, "Y", IF('Prediction Log'!$P827='Prediction Log'!$E827, "PUSH", "N")))</f>
        <v/>
      </c>
      <c r="T827" s="53" t="str">
        <f>IF(ISBLANK('Prediction Log'!$N827),"",IF('Prediction Log'!$M827='Prediction Log'!$H827, "Y", "N"))</f>
        <v/>
      </c>
      <c r="U827" s="53" t="str">
        <f>Table3[[#This Row],[Home Team Covered Market]]</f>
        <v/>
      </c>
      <c r="V827" s="53" t="str">
        <f>IF(ISBLANK('Prediction Log'!$N827), "",IF(AND('Prediction Log'!$T827="Y", 'Prediction Log'!$U827="Y"), "Y", "N"))</f>
        <v/>
      </c>
      <c r="W827" s="54" t="str">
        <f>IF(ISBLANK('Prediction Log'!$N827),"",IF('Prediction Log'!$M827='Prediction Log'!$I827, "Y", "N"))</f>
        <v/>
      </c>
      <c r="X827" s="54" t="str">
        <f>IF(ISBLANK('Prediction Log'!$N827), "", IF(Table3[[#This Row],[Home Team Covered Market]]=Games!H827, "Y", "N"))</f>
        <v/>
      </c>
      <c r="Y827" s="55" t="str">
        <f>IF(ISBLANK('Prediction Log'!$N827), "",IF('Prediction Log'!$J827='Prediction Log'!$M827, "Y", "N"))</f>
        <v/>
      </c>
      <c r="Z827" s="54" t="str">
        <f>IF(ISBLANK('Prediction Log'!$N827), "",IF('Prediction Log'!$I827&lt;&gt;'Prediction Log'!$M827, "N",IF(AND('Prediction Log'!$E827&gt;0, 'Prediction Log'!$P827&gt;'Prediction Log'!$E827, 'Prediction Log'!$I827='Prediction Log'!$C827), "Y", IF(AND('Prediction Log'!$E827&lt;0, 'Prediction Log'!$P827&lt;'Prediction Log'!$E827,'Prediction Log'!$I827='Prediction Log'!$B827 ), "Y", IF('Prediction Log'!$P827='Prediction Log'!$E827, "PUSH", "N")))))</f>
        <v/>
      </c>
      <c r="AA827" s="54" t="str">
        <f>IF(ISBLANK('Prediction Log'!$N827), "",IF(AND('Prediction Log'!$W827="Y", 'Prediction Log'!$X827="Y"), "Y", "N"))</f>
        <v/>
      </c>
      <c r="AB827" s="53" t="str">
        <f>IF(ISBLANK('Prediction Log'!$N827), "",IF('Prediction Log'!$D827&gt;0, 'Prediction Log'!$P827-'Prediction Log'!$D827, IF('Prediction Log'!$D827&lt;0, -'Prediction Log'!$P827+'Prediction Log'!$D827, "NA")))</f>
        <v/>
      </c>
      <c r="AC827" s="53" t="str">
        <f>IF(ISBLANK('Prediction Log'!$N827), "",ABS('Prediction Log'!$AB827))</f>
        <v/>
      </c>
      <c r="AD827" s="54" t="str">
        <f>IF(ISBLANK('Prediction Log'!$N827), "",IF('Prediction Log'!$E827&gt;0, 'Prediction Log'!$P827-'Prediction Log'!$E827, IF('Prediction Log'!$E827&lt;0, -'Prediction Log'!$P827+'Prediction Log'!$E827, "NA")))</f>
        <v/>
      </c>
      <c r="AE827" s="54" t="str">
        <f>IF(ISBLANK('Prediction Log'!$N827), "",ABS('Prediction Log'!$AD827))</f>
        <v/>
      </c>
    </row>
    <row r="828" spans="1:31" x14ac:dyDescent="0.45">
      <c r="A828" s="43" t="str">
        <f>IF(ISBLANK(Games!$B828), "",Games!A828)</f>
        <v/>
      </c>
      <c r="B828" s="43" t="str">
        <f>IF(ISBLANK(Games!$B828), "",Games!B828)</f>
        <v/>
      </c>
      <c r="C828" s="43" t="str">
        <f>IF(ISBLANK(Games!$B828), "",Games!C828)</f>
        <v/>
      </c>
      <c r="D828" s="44" t="str">
        <f>IF(ISBLANK(Games!$B828), "",Games!D828)</f>
        <v/>
      </c>
      <c r="E828" s="44" t="str">
        <f>IF(ISBLANK(Games!$B828), "",Games!E828)</f>
        <v/>
      </c>
      <c r="F828" s="45">
        <f>'Calc - Win Probability'!N828</f>
        <v>0</v>
      </c>
      <c r="G828" s="23">
        <f>Games!H828</f>
        <v>0</v>
      </c>
      <c r="H828" s="46" t="str">
        <f>IF(ISBLANK(Games!B828), "", IF('Prediction Log'!$D828&lt;0, 'Prediction Log'!$B828, 'Prediction Log'!$C828))</f>
        <v/>
      </c>
      <c r="I828" s="47" t="str">
        <f>IF(ISBLANK(Games!$B828), "",Games!F828)</f>
        <v/>
      </c>
      <c r="J828" s="47" t="str">
        <f>IF('Prediction Log'!$F828&gt;0.5, 'Prediction Log'!$B828, IF('Prediction Log'!$F828&lt;0.5, 'Prediction Log'!$C828, "PICK"))</f>
        <v/>
      </c>
      <c r="K828" s="48" t="str">
        <f>IF(ISBLANK(Games!B828), "",IF('Prediction Log'!$J828='Prediction Log'!$B828, 'Prediction Log'!$F828, 1-'Prediction Log'!$F828))</f>
        <v/>
      </c>
      <c r="L828" s="49" t="str">
        <f>IF(ISBLANK(Games!$B828), "",Games!I828)</f>
        <v/>
      </c>
      <c r="M828" s="60" t="str">
        <f>IF(ISBLANK(Table3[[#This Row],[Home Final]]), "",IF(Table3[[#This Row],[Home Final]]&gt;Table3[[#This Row],[Away Final]],Table3[[#This Row],[Home]],Table3[[#This Row],[Away]]))</f>
        <v/>
      </c>
      <c r="N828" s="43"/>
      <c r="O828" s="43"/>
      <c r="P828" s="21" t="str">
        <f>IF(ISBLANK('Prediction Log'!$N828), "",'Prediction Log'!$O828-'Prediction Log'!$N828)</f>
        <v/>
      </c>
      <c r="Q828" s="51" t="str">
        <f>IF(ISBLANK('Prediction Log'!$N828), "",IF('Prediction Log'!$M828&lt;&gt;'Prediction Log'!$H828, "Y", IF(AND('Prediction Log'!$M828='Prediction Log'!$H828, ABS((-1*'Prediction Log'!$P828))&gt;ABS('Prediction Log'!$D828)), "Y", IF('Prediction Log'!$D828='Prediction Log'!$P828, "PUSH", "N"))))</f>
        <v/>
      </c>
      <c r="R828" s="52" t="str">
        <f>IF(ISBLANK('Prediction Log'!$N828), "",IF('Prediction Log'!$P828&lt;'Prediction Log'!$D828, "Y", IF('Prediction Log'!$P828='Prediction Log'!$D828, "PUSH", "N")))</f>
        <v/>
      </c>
      <c r="S828" s="52" t="str">
        <f>IF(ISBLANK('Prediction Log'!$N828), "",IF('Prediction Log'!$P828&lt;'Prediction Log'!$E828, "Y", IF('Prediction Log'!$P828='Prediction Log'!$E828, "PUSH", "N")))</f>
        <v/>
      </c>
      <c r="T828" s="53" t="str">
        <f>IF(ISBLANK('Prediction Log'!$N828),"",IF('Prediction Log'!$M828='Prediction Log'!$H828, "Y", "N"))</f>
        <v/>
      </c>
      <c r="U828" s="53" t="str">
        <f>Table3[[#This Row],[Home Team Covered Market]]</f>
        <v/>
      </c>
      <c r="V828" s="53" t="str">
        <f>IF(ISBLANK('Prediction Log'!$N828), "",IF(AND('Prediction Log'!$T828="Y", 'Prediction Log'!$U828="Y"), "Y", "N"))</f>
        <v/>
      </c>
      <c r="W828" s="54" t="str">
        <f>IF(ISBLANK('Prediction Log'!$N828),"",IF('Prediction Log'!$M828='Prediction Log'!$I828, "Y", "N"))</f>
        <v/>
      </c>
      <c r="X828" s="54" t="str">
        <f>IF(ISBLANK('Prediction Log'!$N828), "", IF(Table3[[#This Row],[Home Team Covered Market]]=Games!H828, "Y", "N"))</f>
        <v/>
      </c>
      <c r="Y828" s="55" t="str">
        <f>IF(ISBLANK('Prediction Log'!$N828), "",IF('Prediction Log'!$J828='Prediction Log'!$M828, "Y", "N"))</f>
        <v/>
      </c>
      <c r="Z828" s="54" t="str">
        <f>IF(ISBLANK('Prediction Log'!$N828), "",IF('Prediction Log'!$I828&lt;&gt;'Prediction Log'!$M828, "N",IF(AND('Prediction Log'!$E828&gt;0, 'Prediction Log'!$P828&gt;'Prediction Log'!$E828, 'Prediction Log'!$I828='Prediction Log'!$C828), "Y", IF(AND('Prediction Log'!$E828&lt;0, 'Prediction Log'!$P828&lt;'Prediction Log'!$E828,'Prediction Log'!$I828='Prediction Log'!$B828 ), "Y", IF('Prediction Log'!$P828='Prediction Log'!$E828, "PUSH", "N")))))</f>
        <v/>
      </c>
      <c r="AA828" s="54" t="str">
        <f>IF(ISBLANK('Prediction Log'!$N828), "",IF(AND('Prediction Log'!$W828="Y", 'Prediction Log'!$X828="Y"), "Y", "N"))</f>
        <v/>
      </c>
      <c r="AB828" s="53" t="str">
        <f>IF(ISBLANK('Prediction Log'!$N828), "",IF('Prediction Log'!$D828&gt;0, 'Prediction Log'!$P828-'Prediction Log'!$D828, IF('Prediction Log'!$D828&lt;0, -'Prediction Log'!$P828+'Prediction Log'!$D828, "NA")))</f>
        <v/>
      </c>
      <c r="AC828" s="53" t="str">
        <f>IF(ISBLANK('Prediction Log'!$N828), "",ABS('Prediction Log'!$AB828))</f>
        <v/>
      </c>
      <c r="AD828" s="54" t="str">
        <f>IF(ISBLANK('Prediction Log'!$N828), "",IF('Prediction Log'!$E828&gt;0, 'Prediction Log'!$P828-'Prediction Log'!$E828, IF('Prediction Log'!$E828&lt;0, -'Prediction Log'!$P828+'Prediction Log'!$E828, "NA")))</f>
        <v/>
      </c>
      <c r="AE828" s="54" t="str">
        <f>IF(ISBLANK('Prediction Log'!$N828), "",ABS('Prediction Log'!$AD828))</f>
        <v/>
      </c>
    </row>
    <row r="829" spans="1:31" x14ac:dyDescent="0.45">
      <c r="A829" s="56" t="str">
        <f>IF(ISBLANK(Games!$B829), "",Games!A829)</f>
        <v/>
      </c>
      <c r="B829" s="56" t="str">
        <f>IF(ISBLANK(Games!$B829), "",Games!B829)</f>
        <v/>
      </c>
      <c r="C829" s="56" t="str">
        <f>IF(ISBLANK(Games!$B829), "",Games!C829)</f>
        <v/>
      </c>
      <c r="D829" s="57" t="str">
        <f>IF(ISBLANK(Games!$B829), "",Games!D829)</f>
        <v/>
      </c>
      <c r="E829" s="57" t="str">
        <f>IF(ISBLANK(Games!$B829), "",Games!E829)</f>
        <v/>
      </c>
      <c r="F829" s="45">
        <f>'Calc - Win Probability'!N829</f>
        <v>0</v>
      </c>
      <c r="G829" s="23">
        <f>Games!H829</f>
        <v>0</v>
      </c>
      <c r="H829" s="46" t="str">
        <f>IF(ISBLANK(Games!B829), "", IF('Prediction Log'!$D829&lt;0, 'Prediction Log'!$B829, 'Prediction Log'!$C829))</f>
        <v/>
      </c>
      <c r="I829" s="47" t="str">
        <f>IF(ISBLANK(Games!$B829), "",Games!F829)</f>
        <v/>
      </c>
      <c r="J829" s="47" t="str">
        <f>IF('Prediction Log'!$F829&gt;0.5, 'Prediction Log'!$B829, IF('Prediction Log'!$F829&lt;0.5, 'Prediction Log'!$C829, "PICK"))</f>
        <v/>
      </c>
      <c r="K829" s="48" t="str">
        <f>IF(ISBLANK(Games!B829), "",IF('Prediction Log'!$J829='Prediction Log'!$B829, 'Prediction Log'!$F829, 1-'Prediction Log'!$F829))</f>
        <v/>
      </c>
      <c r="L829" s="49" t="str">
        <f>IF(ISBLANK(Games!$B829), "",Games!I829)</f>
        <v/>
      </c>
      <c r="M829" s="60" t="str">
        <f>IF(ISBLANK(Table3[[#This Row],[Home Final]]), "",IF(Table3[[#This Row],[Home Final]]&gt;Table3[[#This Row],[Away Final]],Table3[[#This Row],[Home]],Table3[[#This Row],[Away]]))</f>
        <v/>
      </c>
      <c r="N829" s="56"/>
      <c r="O829" s="56"/>
      <c r="P829" s="21" t="str">
        <f>IF(ISBLANK('Prediction Log'!$N829), "",'Prediction Log'!$O829-'Prediction Log'!$N829)</f>
        <v/>
      </c>
      <c r="Q829" s="51" t="str">
        <f>IF(ISBLANK('Prediction Log'!$N829), "",IF('Prediction Log'!$M829&lt;&gt;'Prediction Log'!$H829, "Y", IF(AND('Prediction Log'!$M829='Prediction Log'!$H829, ABS((-1*'Prediction Log'!$P829))&gt;ABS('Prediction Log'!$D829)), "Y", IF('Prediction Log'!$D829='Prediction Log'!$P829, "PUSH", "N"))))</f>
        <v/>
      </c>
      <c r="R829" s="52" t="str">
        <f>IF(ISBLANK('Prediction Log'!$N829), "",IF('Prediction Log'!$P829&lt;'Prediction Log'!$D829, "Y", IF('Prediction Log'!$P829='Prediction Log'!$D829, "PUSH", "N")))</f>
        <v/>
      </c>
      <c r="S829" s="52" t="str">
        <f>IF(ISBLANK('Prediction Log'!$N829), "",IF('Prediction Log'!$P829&lt;'Prediction Log'!$E829, "Y", IF('Prediction Log'!$P829='Prediction Log'!$E829, "PUSH", "N")))</f>
        <v/>
      </c>
      <c r="T829" s="53" t="str">
        <f>IF(ISBLANK('Prediction Log'!$N829),"",IF('Prediction Log'!$M829='Prediction Log'!$H829, "Y", "N"))</f>
        <v/>
      </c>
      <c r="U829" s="53" t="str">
        <f>Table3[[#This Row],[Home Team Covered Market]]</f>
        <v/>
      </c>
      <c r="V829" s="53" t="str">
        <f>IF(ISBLANK('Prediction Log'!$N829), "",IF(AND('Prediction Log'!$T829="Y", 'Prediction Log'!$U829="Y"), "Y", "N"))</f>
        <v/>
      </c>
      <c r="W829" s="54" t="str">
        <f>IF(ISBLANK('Prediction Log'!$N829),"",IF('Prediction Log'!$M829='Prediction Log'!$I829, "Y", "N"))</f>
        <v/>
      </c>
      <c r="X829" s="54" t="str">
        <f>IF(ISBLANK('Prediction Log'!$N829), "", IF(Table3[[#This Row],[Home Team Covered Market]]=Games!H829, "Y", "N"))</f>
        <v/>
      </c>
      <c r="Y829" s="55" t="str">
        <f>IF(ISBLANK('Prediction Log'!$N829), "",IF('Prediction Log'!$J829='Prediction Log'!$M829, "Y", "N"))</f>
        <v/>
      </c>
      <c r="Z829" s="54" t="str">
        <f>IF(ISBLANK('Prediction Log'!$N829), "",IF('Prediction Log'!$I829&lt;&gt;'Prediction Log'!$M829, "N",IF(AND('Prediction Log'!$E829&gt;0, 'Prediction Log'!$P829&gt;'Prediction Log'!$E829, 'Prediction Log'!$I829='Prediction Log'!$C829), "Y", IF(AND('Prediction Log'!$E829&lt;0, 'Prediction Log'!$P829&lt;'Prediction Log'!$E829,'Prediction Log'!$I829='Prediction Log'!$B829 ), "Y", IF('Prediction Log'!$P829='Prediction Log'!$E829, "PUSH", "N")))))</f>
        <v/>
      </c>
      <c r="AA829" s="54" t="str">
        <f>IF(ISBLANK('Prediction Log'!$N829), "",IF(AND('Prediction Log'!$W829="Y", 'Prediction Log'!$X829="Y"), "Y", "N"))</f>
        <v/>
      </c>
      <c r="AB829" s="53" t="str">
        <f>IF(ISBLANK('Prediction Log'!$N829), "",IF('Prediction Log'!$D829&gt;0, 'Prediction Log'!$P829-'Prediction Log'!$D829, IF('Prediction Log'!$D829&lt;0, -'Prediction Log'!$P829+'Prediction Log'!$D829, "NA")))</f>
        <v/>
      </c>
      <c r="AC829" s="53" t="str">
        <f>IF(ISBLANK('Prediction Log'!$N829), "",ABS('Prediction Log'!$AB829))</f>
        <v/>
      </c>
      <c r="AD829" s="54" t="str">
        <f>IF(ISBLANK('Prediction Log'!$N829), "",IF('Prediction Log'!$E829&gt;0, 'Prediction Log'!$P829-'Prediction Log'!$E829, IF('Prediction Log'!$E829&lt;0, -'Prediction Log'!$P829+'Prediction Log'!$E829, "NA")))</f>
        <v/>
      </c>
      <c r="AE829" s="54" t="str">
        <f>IF(ISBLANK('Prediction Log'!$N829), "",ABS('Prediction Log'!$AD829))</f>
        <v/>
      </c>
    </row>
    <row r="830" spans="1:31" x14ac:dyDescent="0.45">
      <c r="A830" s="43" t="str">
        <f>IF(ISBLANK(Games!$B830), "",Games!A830)</f>
        <v/>
      </c>
      <c r="B830" s="43" t="str">
        <f>IF(ISBLANK(Games!$B830), "",Games!B830)</f>
        <v/>
      </c>
      <c r="C830" s="43" t="str">
        <f>IF(ISBLANK(Games!$B830), "",Games!C830)</f>
        <v/>
      </c>
      <c r="D830" s="44" t="str">
        <f>IF(ISBLANK(Games!$B830), "",Games!D830)</f>
        <v/>
      </c>
      <c r="E830" s="44" t="str">
        <f>IF(ISBLANK(Games!$B830), "",Games!E830)</f>
        <v/>
      </c>
      <c r="F830" s="45">
        <f>'Calc - Win Probability'!N830</f>
        <v>0</v>
      </c>
      <c r="G830" s="23">
        <f>Games!H830</f>
        <v>0</v>
      </c>
      <c r="H830" s="46" t="str">
        <f>IF(ISBLANK(Games!B830), "", IF('Prediction Log'!$D830&lt;0, 'Prediction Log'!$B830, 'Prediction Log'!$C830))</f>
        <v/>
      </c>
      <c r="I830" s="47" t="str">
        <f>IF(ISBLANK(Games!$B830), "",Games!F830)</f>
        <v/>
      </c>
      <c r="J830" s="47" t="str">
        <f>IF('Prediction Log'!$F830&gt;0.5, 'Prediction Log'!$B830, IF('Prediction Log'!$F830&lt;0.5, 'Prediction Log'!$C830, "PICK"))</f>
        <v/>
      </c>
      <c r="K830" s="48" t="str">
        <f>IF(ISBLANK(Games!B830), "",IF('Prediction Log'!$J830='Prediction Log'!$B830, 'Prediction Log'!$F830, 1-'Prediction Log'!$F830))</f>
        <v/>
      </c>
      <c r="L830" s="49" t="str">
        <f>IF(ISBLANK(Games!$B830), "",Games!I830)</f>
        <v/>
      </c>
      <c r="M830" s="60" t="str">
        <f>IF(ISBLANK(Table3[[#This Row],[Home Final]]), "",IF(Table3[[#This Row],[Home Final]]&gt;Table3[[#This Row],[Away Final]],Table3[[#This Row],[Home]],Table3[[#This Row],[Away]]))</f>
        <v/>
      </c>
      <c r="N830" s="43"/>
      <c r="O830" s="43"/>
      <c r="P830" s="21" t="str">
        <f>IF(ISBLANK('Prediction Log'!$N830), "",'Prediction Log'!$O830-'Prediction Log'!$N830)</f>
        <v/>
      </c>
      <c r="Q830" s="51" t="str">
        <f>IF(ISBLANK('Prediction Log'!$N830), "",IF('Prediction Log'!$M830&lt;&gt;'Prediction Log'!$H830, "Y", IF(AND('Prediction Log'!$M830='Prediction Log'!$H830, ABS((-1*'Prediction Log'!$P830))&gt;ABS('Prediction Log'!$D830)), "Y", IF('Prediction Log'!$D830='Prediction Log'!$P830, "PUSH", "N"))))</f>
        <v/>
      </c>
      <c r="R830" s="52" t="str">
        <f>IF(ISBLANK('Prediction Log'!$N830), "",IF('Prediction Log'!$P830&lt;'Prediction Log'!$D830, "Y", IF('Prediction Log'!$P830='Prediction Log'!$D830, "PUSH", "N")))</f>
        <v/>
      </c>
      <c r="S830" s="52" t="str">
        <f>IF(ISBLANK('Prediction Log'!$N830), "",IF('Prediction Log'!$P830&lt;'Prediction Log'!$E830, "Y", IF('Prediction Log'!$P830='Prediction Log'!$E830, "PUSH", "N")))</f>
        <v/>
      </c>
      <c r="T830" s="53" t="str">
        <f>IF(ISBLANK('Prediction Log'!$N830),"",IF('Prediction Log'!$M830='Prediction Log'!$H830, "Y", "N"))</f>
        <v/>
      </c>
      <c r="U830" s="53" t="str">
        <f>Table3[[#This Row],[Home Team Covered Market]]</f>
        <v/>
      </c>
      <c r="V830" s="53" t="str">
        <f>IF(ISBLANK('Prediction Log'!$N830), "",IF(AND('Prediction Log'!$T830="Y", 'Prediction Log'!$U830="Y"), "Y", "N"))</f>
        <v/>
      </c>
      <c r="W830" s="54" t="str">
        <f>IF(ISBLANK('Prediction Log'!$N830),"",IF('Prediction Log'!$M830='Prediction Log'!$I830, "Y", "N"))</f>
        <v/>
      </c>
      <c r="X830" s="54" t="str">
        <f>IF(ISBLANK('Prediction Log'!$N830), "", IF(Table3[[#This Row],[Home Team Covered Market]]=Games!H830, "Y", "N"))</f>
        <v/>
      </c>
      <c r="Y830" s="55" t="str">
        <f>IF(ISBLANK('Prediction Log'!$N830), "",IF('Prediction Log'!$J830='Prediction Log'!$M830, "Y", "N"))</f>
        <v/>
      </c>
      <c r="Z830" s="54" t="str">
        <f>IF(ISBLANK('Prediction Log'!$N830), "",IF('Prediction Log'!$I830&lt;&gt;'Prediction Log'!$M830, "N",IF(AND('Prediction Log'!$E830&gt;0, 'Prediction Log'!$P830&gt;'Prediction Log'!$E830, 'Prediction Log'!$I830='Prediction Log'!$C830), "Y", IF(AND('Prediction Log'!$E830&lt;0, 'Prediction Log'!$P830&lt;'Prediction Log'!$E830,'Prediction Log'!$I830='Prediction Log'!$B830 ), "Y", IF('Prediction Log'!$P830='Prediction Log'!$E830, "PUSH", "N")))))</f>
        <v/>
      </c>
      <c r="AA830" s="54" t="str">
        <f>IF(ISBLANK('Prediction Log'!$N830), "",IF(AND('Prediction Log'!$W830="Y", 'Prediction Log'!$X830="Y"), "Y", "N"))</f>
        <v/>
      </c>
      <c r="AB830" s="53" t="str">
        <f>IF(ISBLANK('Prediction Log'!$N830), "",IF('Prediction Log'!$D830&gt;0, 'Prediction Log'!$P830-'Prediction Log'!$D830, IF('Prediction Log'!$D830&lt;0, -'Prediction Log'!$P830+'Prediction Log'!$D830, "NA")))</f>
        <v/>
      </c>
      <c r="AC830" s="53" t="str">
        <f>IF(ISBLANK('Prediction Log'!$N830), "",ABS('Prediction Log'!$AB830))</f>
        <v/>
      </c>
      <c r="AD830" s="54" t="str">
        <f>IF(ISBLANK('Prediction Log'!$N830), "",IF('Prediction Log'!$E830&gt;0, 'Prediction Log'!$P830-'Prediction Log'!$E830, IF('Prediction Log'!$E830&lt;0, -'Prediction Log'!$P830+'Prediction Log'!$E830, "NA")))</f>
        <v/>
      </c>
      <c r="AE830" s="54" t="str">
        <f>IF(ISBLANK('Prediction Log'!$N830), "",ABS('Prediction Log'!$AD830))</f>
        <v/>
      </c>
    </row>
    <row r="831" spans="1:31" x14ac:dyDescent="0.45">
      <c r="A831" s="56" t="str">
        <f>IF(ISBLANK(Games!$B831), "",Games!A831)</f>
        <v/>
      </c>
      <c r="B831" s="56" t="str">
        <f>IF(ISBLANK(Games!$B831), "",Games!B831)</f>
        <v/>
      </c>
      <c r="C831" s="56" t="str">
        <f>IF(ISBLANK(Games!$B831), "",Games!C831)</f>
        <v/>
      </c>
      <c r="D831" s="57" t="str">
        <f>IF(ISBLANK(Games!$B831), "",Games!D831)</f>
        <v/>
      </c>
      <c r="E831" s="57" t="str">
        <f>IF(ISBLANK(Games!$B831), "",Games!E831)</f>
        <v/>
      </c>
      <c r="F831" s="45">
        <f>'Calc - Win Probability'!N831</f>
        <v>0</v>
      </c>
      <c r="G831" s="23">
        <f>Games!H831</f>
        <v>0</v>
      </c>
      <c r="H831" s="46" t="str">
        <f>IF(ISBLANK(Games!B831), "", IF('Prediction Log'!$D831&lt;0, 'Prediction Log'!$B831, 'Prediction Log'!$C831))</f>
        <v/>
      </c>
      <c r="I831" s="47" t="str">
        <f>IF(ISBLANK(Games!$B831), "",Games!F831)</f>
        <v/>
      </c>
      <c r="J831" s="47" t="str">
        <f>IF('Prediction Log'!$F831&gt;0.5, 'Prediction Log'!$B831, IF('Prediction Log'!$F831&lt;0.5, 'Prediction Log'!$C831, "PICK"))</f>
        <v/>
      </c>
      <c r="K831" s="48" t="str">
        <f>IF(ISBLANK(Games!B831), "",IF('Prediction Log'!$J831='Prediction Log'!$B831, 'Prediction Log'!$F831, 1-'Prediction Log'!$F831))</f>
        <v/>
      </c>
      <c r="L831" s="49" t="str">
        <f>IF(ISBLANK(Games!$B831), "",Games!I831)</f>
        <v/>
      </c>
      <c r="M831" s="60" t="str">
        <f>IF(ISBLANK(Table3[[#This Row],[Home Final]]), "",IF(Table3[[#This Row],[Home Final]]&gt;Table3[[#This Row],[Away Final]],Table3[[#This Row],[Home]],Table3[[#This Row],[Away]]))</f>
        <v/>
      </c>
      <c r="N831" s="56"/>
      <c r="O831" s="56"/>
      <c r="P831" s="21" t="str">
        <f>IF(ISBLANK('Prediction Log'!$N831), "",'Prediction Log'!$O831-'Prediction Log'!$N831)</f>
        <v/>
      </c>
      <c r="Q831" s="51" t="str">
        <f>IF(ISBLANK('Prediction Log'!$N831), "",IF('Prediction Log'!$M831&lt;&gt;'Prediction Log'!$H831, "Y", IF(AND('Prediction Log'!$M831='Prediction Log'!$H831, ABS((-1*'Prediction Log'!$P831))&gt;ABS('Prediction Log'!$D831)), "Y", IF('Prediction Log'!$D831='Prediction Log'!$P831, "PUSH", "N"))))</f>
        <v/>
      </c>
      <c r="R831" s="52" t="str">
        <f>IF(ISBLANK('Prediction Log'!$N831), "",IF('Prediction Log'!$P831&lt;'Prediction Log'!$D831, "Y", IF('Prediction Log'!$P831='Prediction Log'!$D831, "PUSH", "N")))</f>
        <v/>
      </c>
      <c r="S831" s="52" t="str">
        <f>IF(ISBLANK('Prediction Log'!$N831), "",IF('Prediction Log'!$P831&lt;'Prediction Log'!$E831, "Y", IF('Prediction Log'!$P831='Prediction Log'!$E831, "PUSH", "N")))</f>
        <v/>
      </c>
      <c r="T831" s="53" t="str">
        <f>IF(ISBLANK('Prediction Log'!$N831),"",IF('Prediction Log'!$M831='Prediction Log'!$H831, "Y", "N"))</f>
        <v/>
      </c>
      <c r="U831" s="53" t="str">
        <f>Table3[[#This Row],[Home Team Covered Market]]</f>
        <v/>
      </c>
      <c r="V831" s="53" t="str">
        <f>IF(ISBLANK('Prediction Log'!$N831), "",IF(AND('Prediction Log'!$T831="Y", 'Prediction Log'!$U831="Y"), "Y", "N"))</f>
        <v/>
      </c>
      <c r="W831" s="54" t="str">
        <f>IF(ISBLANK('Prediction Log'!$N831),"",IF('Prediction Log'!$M831='Prediction Log'!$I831, "Y", "N"))</f>
        <v/>
      </c>
      <c r="X831" s="54" t="str">
        <f>IF(ISBLANK('Prediction Log'!$N831), "", IF(Table3[[#This Row],[Home Team Covered Market]]=Games!H831, "Y", "N"))</f>
        <v/>
      </c>
      <c r="Y831" s="55" t="str">
        <f>IF(ISBLANK('Prediction Log'!$N831), "",IF('Prediction Log'!$J831='Prediction Log'!$M831, "Y", "N"))</f>
        <v/>
      </c>
      <c r="Z831" s="54" t="str">
        <f>IF(ISBLANK('Prediction Log'!$N831), "",IF('Prediction Log'!$I831&lt;&gt;'Prediction Log'!$M831, "N",IF(AND('Prediction Log'!$E831&gt;0, 'Prediction Log'!$P831&gt;'Prediction Log'!$E831, 'Prediction Log'!$I831='Prediction Log'!$C831), "Y", IF(AND('Prediction Log'!$E831&lt;0, 'Prediction Log'!$P831&lt;'Prediction Log'!$E831,'Prediction Log'!$I831='Prediction Log'!$B831 ), "Y", IF('Prediction Log'!$P831='Prediction Log'!$E831, "PUSH", "N")))))</f>
        <v/>
      </c>
      <c r="AA831" s="54" t="str">
        <f>IF(ISBLANK('Prediction Log'!$N831), "",IF(AND('Prediction Log'!$W831="Y", 'Prediction Log'!$X831="Y"), "Y", "N"))</f>
        <v/>
      </c>
      <c r="AB831" s="53" t="str">
        <f>IF(ISBLANK('Prediction Log'!$N831), "",IF('Prediction Log'!$D831&gt;0, 'Prediction Log'!$P831-'Prediction Log'!$D831, IF('Prediction Log'!$D831&lt;0, -'Prediction Log'!$P831+'Prediction Log'!$D831, "NA")))</f>
        <v/>
      </c>
      <c r="AC831" s="53" t="str">
        <f>IF(ISBLANK('Prediction Log'!$N831), "",ABS('Prediction Log'!$AB831))</f>
        <v/>
      </c>
      <c r="AD831" s="54" t="str">
        <f>IF(ISBLANK('Prediction Log'!$N831), "",IF('Prediction Log'!$E831&gt;0, 'Prediction Log'!$P831-'Prediction Log'!$E831, IF('Prediction Log'!$E831&lt;0, -'Prediction Log'!$P831+'Prediction Log'!$E831, "NA")))</f>
        <v/>
      </c>
      <c r="AE831" s="54" t="str">
        <f>IF(ISBLANK('Prediction Log'!$N831), "",ABS('Prediction Log'!$AD831))</f>
        <v/>
      </c>
    </row>
    <row r="832" spans="1:31" x14ac:dyDescent="0.45">
      <c r="B832" s="37" t="str">
        <f>IF(ISBLANK(Games!$B832), "",Games!B832)</f>
        <v/>
      </c>
      <c r="C832" s="37" t="str">
        <f>IF(ISBLANK(Games!$B832), "",Games!C832)</f>
        <v/>
      </c>
      <c r="D832" s="38" t="str">
        <f>IF(ISBLANK(Games!$B832), "",Games!D832)</f>
        <v/>
      </c>
      <c r="E832" s="38" t="str">
        <f>IF(ISBLANK(Games!$B832), "",Games!E832)</f>
        <v/>
      </c>
      <c r="F832" s="39">
        <f>'Calc - Win Probability'!N832</f>
        <v>0</v>
      </c>
      <c r="G832" s="37">
        <f>Games!H832</f>
        <v>0</v>
      </c>
      <c r="H832" s="37" t="str">
        <f>IF(ISBLANK(Games!B832), "", IF('Prediction Log'!$D832&lt;0, 'Prediction Log'!$B832, 'Prediction Log'!$C832))</f>
        <v/>
      </c>
      <c r="I832" s="37" t="str">
        <f>IF(ISBLANK(Games!$B832), "",Games!F832)</f>
        <v/>
      </c>
      <c r="J832" s="40" t="str">
        <f>IF('Prediction Log'!$F832&gt;0.5, 'Prediction Log'!$B832, IF('Prediction Log'!$F832&lt;0.5, 'Prediction Log'!$C832, "PICK"))</f>
        <v/>
      </c>
      <c r="K832" s="41" t="str">
        <f>IF(ISBLANK(Games!B832), "",IF('Prediction Log'!$J832='Prediction Log'!$B832, 'Prediction Log'!$F832, 1-'Prediction Log'!$F832))</f>
        <v/>
      </c>
      <c r="L832" s="42" t="str">
        <f>IF(ISBLANK(Games!$B832), "",Games!I832)</f>
        <v/>
      </c>
    </row>
  </sheetData>
  <mergeCells count="19">
    <mergeCell ref="AI18:AJ18"/>
    <mergeCell ref="AK18:AL18"/>
    <mergeCell ref="AI17:AL17"/>
    <mergeCell ref="AI7:AK7"/>
    <mergeCell ref="AL7:AN7"/>
    <mergeCell ref="AI25:AK25"/>
    <mergeCell ref="AK4:AO4"/>
    <mergeCell ref="AK5:AO5"/>
    <mergeCell ref="AI14:AJ14"/>
    <mergeCell ref="AI15:AJ15"/>
    <mergeCell ref="AI1:AK1"/>
    <mergeCell ref="AO1:AQ1"/>
    <mergeCell ref="AI11:AK11"/>
    <mergeCell ref="AI4:AJ4"/>
    <mergeCell ref="AI5:AJ5"/>
    <mergeCell ref="AK14:AL14"/>
    <mergeCell ref="AK15:AL15"/>
    <mergeCell ref="AL1:AN1"/>
    <mergeCell ref="AI22:AK22"/>
  </mergeCells>
  <conditionalFormatting sqref="AI19 AK19">
    <cfRule type="cellIs" dxfId="5" priority="1" operator="equal">
      <formula>0</formula>
    </cfRule>
    <cfRule type="cellIs" dxfId="4" priority="2" operator="lessThan">
      <formula>0</formula>
    </cfRule>
    <cfRule type="cellIs" dxfId="3" priority="3" operator="greaterThan">
      <formula>0</formula>
    </cfRule>
  </conditionalFormatting>
  <pageMargins left="0.7" right="0.7" top="0.75" bottom="0.75" header="0.3" footer="0.3"/>
  <pageSetup paperSize="9" orientation="portrait" horizontalDpi="300" verticalDpi="300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6B155-8477-4FD8-8425-5AE30A5B30A2}">
  <dimension ref="A1:AK800"/>
  <sheetViews>
    <sheetView zoomScale="50" zoomScaleNormal="50" workbookViewId="0">
      <selection activeCell="AI14" sqref="AI14"/>
    </sheetView>
  </sheetViews>
  <sheetFormatPr defaultColWidth="10.6640625" defaultRowHeight="14.25" x14ac:dyDescent="0.45"/>
  <cols>
    <col min="1" max="1" width="10" customWidth="1"/>
    <col min="2" max="3" width="13.86328125" customWidth="1"/>
    <col min="4" max="4" width="9.06640625" customWidth="1"/>
    <col min="5" max="5" width="10.796875" customWidth="1"/>
    <col min="6" max="8" width="14.265625" customWidth="1"/>
    <col min="9" max="12" width="11.33203125" customWidth="1"/>
    <col min="13" max="13" width="18.265625" hidden="1" customWidth="1"/>
    <col min="14" max="15" width="9.73046875" customWidth="1"/>
    <col min="16" max="16" width="9.73046875" hidden="1" customWidth="1"/>
    <col min="17" max="18" width="9.73046875" customWidth="1"/>
    <col min="19" max="19" width="9.73046875" hidden="1" customWidth="1"/>
    <col min="20" max="20" width="16.06640625" hidden="1" customWidth="1"/>
    <col min="21" max="25" width="17.33203125" hidden="1" customWidth="1"/>
    <col min="26" max="29" width="10.59765625" customWidth="1"/>
    <col min="30" max="32" width="15.53125" hidden="1" customWidth="1"/>
    <col min="37" max="37" width="17.73046875" customWidth="1"/>
  </cols>
  <sheetData>
    <row r="1" spans="1:37" s="93" customFormat="1" ht="33" customHeight="1" x14ac:dyDescent="0.45">
      <c r="A1" s="87" t="s">
        <v>688</v>
      </c>
      <c r="B1" s="87" t="s">
        <v>0</v>
      </c>
      <c r="C1" s="87" t="s">
        <v>1</v>
      </c>
      <c r="D1" s="87" t="s">
        <v>2</v>
      </c>
      <c r="E1" s="87" t="s">
        <v>4</v>
      </c>
      <c r="F1" s="87" t="s">
        <v>5</v>
      </c>
      <c r="G1" s="87" t="s">
        <v>165</v>
      </c>
      <c r="H1" s="87" t="s">
        <v>161</v>
      </c>
      <c r="I1" s="87" t="s">
        <v>121</v>
      </c>
      <c r="J1" s="87" t="s">
        <v>150</v>
      </c>
      <c r="K1" s="87" t="s">
        <v>118</v>
      </c>
      <c r="L1" s="87" t="s">
        <v>144</v>
      </c>
      <c r="M1" s="87" t="s">
        <v>120</v>
      </c>
      <c r="N1" s="88" t="s">
        <v>122</v>
      </c>
      <c r="O1" s="88" t="s">
        <v>123</v>
      </c>
      <c r="P1" s="88" t="s">
        <v>124</v>
      </c>
      <c r="Q1" s="88" t="s">
        <v>125</v>
      </c>
      <c r="R1" s="88" t="s">
        <v>126</v>
      </c>
      <c r="S1" s="88" t="s">
        <v>127</v>
      </c>
      <c r="T1" s="89" t="s">
        <v>128</v>
      </c>
      <c r="U1" s="89" t="s">
        <v>129</v>
      </c>
      <c r="V1" s="89" t="s">
        <v>130</v>
      </c>
      <c r="W1" s="89" t="s">
        <v>131</v>
      </c>
      <c r="X1" s="89" t="s">
        <v>132</v>
      </c>
      <c r="Y1" s="89" t="s">
        <v>133</v>
      </c>
      <c r="Z1" s="90" t="s">
        <v>134</v>
      </c>
      <c r="AA1" s="91" t="s">
        <v>135</v>
      </c>
      <c r="AB1" s="90" t="s">
        <v>136</v>
      </c>
      <c r="AC1" s="90" t="s">
        <v>137</v>
      </c>
      <c r="AD1" s="90" t="s">
        <v>138</v>
      </c>
      <c r="AE1" s="90" t="s">
        <v>139</v>
      </c>
      <c r="AF1" s="92" t="s">
        <v>140</v>
      </c>
      <c r="AH1" s="94" t="s">
        <v>141</v>
      </c>
      <c r="AI1" s="94"/>
      <c r="AJ1" s="94"/>
      <c r="AK1" s="94"/>
    </row>
    <row r="2" spans="1:37" x14ac:dyDescent="0.45">
      <c r="A2" s="22">
        <f>Games!A2</f>
        <v>8</v>
      </c>
      <c r="B2" s="22" t="str">
        <f>IF('Prediction Log'!B2=0, "",'Prediction Log'!B2)</f>
        <v>Temple</v>
      </c>
      <c r="C2" s="22" t="str">
        <f>IF('Prediction Log'!C2=0, "",'Prediction Log'!C2)</f>
        <v>SMU</v>
      </c>
      <c r="D2" s="22">
        <f>IF('Prediction Log'!D2=0, "",'Prediction Log'!D2)</f>
        <v>24</v>
      </c>
      <c r="E2" s="22">
        <f>IF('Prediction Log'!E2=0, "",'Prediction Log'!E2)</f>
        <v>45.3</v>
      </c>
      <c r="F2" s="22" t="str">
        <f>IF('Prediction Log'!I2=0, "",'Prediction Log'!I2)</f>
        <v>SMU</v>
      </c>
      <c r="G2" s="23" t="str">
        <f>IF(ISBLANK(Games!B2), "",'Prediction Log'!$J2)</f>
        <v>SMU</v>
      </c>
      <c r="H2" s="24">
        <f>'Prediction Log'!$K2</f>
        <v>0.99983500000000003</v>
      </c>
      <c r="I2" s="22" t="str">
        <f>IF(ISBLANK(Games!J2), "",IF(AND(Games!J2="",Games!K2=""),"",IF(ISTEXT(Games!K2), "Side",Games!J2)))</f>
        <v/>
      </c>
      <c r="J2" s="22" t="str">
        <f>IF(ISBLANK(Games!J2), "",IF(Table12[[#This Row],[Bet]]="Spread", Games!L2, ""))</f>
        <v/>
      </c>
      <c r="K2" s="22" t="str">
        <f>IF(ISBLANK(Games!K2), "",IF(ISTEXT(Games!K2), Games!K2, ""))</f>
        <v/>
      </c>
      <c r="L2" s="22" t="str">
        <f>IF(ISBLANK(Games!N2), "", Games!N2)</f>
        <v/>
      </c>
      <c r="M2" s="22"/>
      <c r="N2" s="26"/>
      <c r="O2" s="26"/>
      <c r="P2" s="26"/>
      <c r="Q2" s="26"/>
      <c r="R2" s="26"/>
      <c r="S2" s="26"/>
      <c r="T2" s="29">
        <f>N2+IF(Q2&lt;0, (N2/(Q2/-100)), N2*(Q2/100))</f>
        <v>0</v>
      </c>
      <c r="U2" s="29">
        <f>T2-N2</f>
        <v>0</v>
      </c>
      <c r="V2" s="29">
        <f t="shared" ref="V2" si="0">O2+IF(R2&lt;0, (O2/(R2/-100)), O2*(R2/100))</f>
        <v>0</v>
      </c>
      <c r="W2" s="29">
        <f>V2-O2</f>
        <v>0</v>
      </c>
      <c r="X2" s="29">
        <f t="shared" ref="X2" si="1">P2+IF(S2&lt;0, (P2/(S2/-100)), P2*(S2/100))</f>
        <v>0</v>
      </c>
      <c r="Y2" s="29">
        <f t="shared" ref="Y2" si="2">S2-P2</f>
        <v>0</v>
      </c>
      <c r="Z2" s="26"/>
      <c r="AA2" s="58" t="str">
        <f>IF(Z2="W", U2, IF(Z2="L",-N2, ""))</f>
        <v/>
      </c>
      <c r="AB2" s="26"/>
      <c r="AC2" s="58" t="str">
        <f t="shared" ref="AC2:AC65" si="3">IF(AB2="W", W2, IF(AB2="L",-O2, ""))</f>
        <v/>
      </c>
      <c r="AD2" s="26"/>
      <c r="AE2" s="22" t="str">
        <f t="shared" ref="AE2" si="4">IF(AD2="W", Y2, IF(AD2="L",-R2, ""))</f>
        <v/>
      </c>
      <c r="AF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2" s="9" t="s">
        <v>6</v>
      </c>
      <c r="AI2" s="9" t="s">
        <v>7</v>
      </c>
      <c r="AJ2" s="1" t="s">
        <v>8</v>
      </c>
      <c r="AK2" s="1" t="s">
        <v>9</v>
      </c>
    </row>
    <row r="3" spans="1:37" x14ac:dyDescent="0.45">
      <c r="A3" s="22">
        <f>Games!A3</f>
        <v>8</v>
      </c>
      <c r="B3" s="22" t="str">
        <f>IF('Prediction Log'!B3=0, "",'Prediction Log'!B3)</f>
        <v>Ohio State</v>
      </c>
      <c r="C3" s="22" t="str">
        <f>IF('Prediction Log'!C3=0, "",'Prediction Log'!C3)</f>
        <v>Penn State</v>
      </c>
      <c r="D3" s="22">
        <f>IF('Prediction Log'!D3=0, "",'Prediction Log'!D3)</f>
        <v>-5.5</v>
      </c>
      <c r="E3" s="22">
        <f>IF('Prediction Log'!E3=0, "",'Prediction Log'!E3)</f>
        <v>-8.1999999999999993</v>
      </c>
      <c r="F3" s="22" t="str">
        <f>IF('Prediction Log'!I3=0, "",'Prediction Log'!I3)</f>
        <v>Ohio State</v>
      </c>
      <c r="G3" s="23" t="str">
        <f>IF(ISBLANK(Games!B3), "",'Prediction Log'!$J3)</f>
        <v>Ohio State</v>
      </c>
      <c r="H3" s="24">
        <f>'Prediction Log'!$K3</f>
        <v>0.95965199999999995</v>
      </c>
      <c r="I3" s="22" t="str">
        <f>IF(ISBLANK(Games!J3), "",IF(AND(Games!J3="",Games!K3=""),"",IF(ISTEXT(Games!K3), "Side",Games!J3)))</f>
        <v/>
      </c>
      <c r="J3" s="22" t="str">
        <f>IF(ISBLANK(Games!J3), "",IF(Table12[[#This Row],[Bet]]="Spread", Games!L3, ""))</f>
        <v/>
      </c>
      <c r="K3" s="22" t="str">
        <f>IF(ISBLANK(Games!K3), "",IF(ISTEXT(Games!K3), Games!K3, ""))</f>
        <v/>
      </c>
      <c r="L3" s="22" t="str">
        <f>IF(ISBLANK(Games!N3), "", Games!N3)</f>
        <v/>
      </c>
      <c r="M3" s="22"/>
      <c r="N3" s="26"/>
      <c r="O3" s="26"/>
      <c r="P3" s="26"/>
      <c r="Q3" s="26"/>
      <c r="R3" s="26"/>
      <c r="S3" s="26"/>
      <c r="T3" s="29">
        <f t="shared" ref="T3:T66" si="5">N3+IF(Q3&lt;0, (N3/(Q3/-100)), N3*(Q3/100))</f>
        <v>0</v>
      </c>
      <c r="U3" s="29">
        <f t="shared" ref="U3:U66" si="6">T3-N3</f>
        <v>0</v>
      </c>
      <c r="V3" s="29">
        <f t="shared" ref="V3:V66" si="7">O3+IF(R3&lt;0, (O3/(R3/-100)), O3*(R3/100))</f>
        <v>0</v>
      </c>
      <c r="W3" s="29">
        <f t="shared" ref="W3:W66" si="8">V3-O3</f>
        <v>0</v>
      </c>
      <c r="X3" s="29">
        <f t="shared" ref="X3:X66" si="9">P3+IF(S3&lt;0, (P3/(S3/-100)), P3*(S3/100))</f>
        <v>0</v>
      </c>
      <c r="Y3" s="29">
        <f t="shared" ref="Y3:Y66" si="10">S3-P3</f>
        <v>0</v>
      </c>
      <c r="Z3" s="26"/>
      <c r="AA3" s="58" t="str">
        <f t="shared" ref="AA3:AA66" si="11">IF(Z3="W", U3, IF(Z3="L",-N3, ""))</f>
        <v/>
      </c>
      <c r="AB3" s="26"/>
      <c r="AC3" s="58" t="str">
        <f t="shared" si="3"/>
        <v/>
      </c>
      <c r="AD3" s="26"/>
      <c r="AE3" s="22" t="str">
        <f t="shared" ref="AE3:AE66" si="12">IF(AD3="W", Y3, IF(AD3="L",-R3, ""))</f>
        <v/>
      </c>
      <c r="AF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3" s="1">
        <f>COUNTIF($Z$2:$Z$1048576, "W")</f>
        <v>2</v>
      </c>
      <c r="AI3" s="1">
        <f>COUNTIF($Z$2:$Z$1048576, "L")</f>
        <v>1</v>
      </c>
      <c r="AJ3" s="13">
        <f>AH3/SUM(AH3:AI3)</f>
        <v>0.66666666666666663</v>
      </c>
      <c r="AK3" s="10">
        <f>SUM(AA2:AA1048576)</f>
        <v>0.49873015873015847</v>
      </c>
    </row>
    <row r="4" spans="1:37" x14ac:dyDescent="0.45">
      <c r="A4" s="22">
        <f>Games!A4</f>
        <v>8</v>
      </c>
      <c r="B4" s="22" t="str">
        <f>IF('Prediction Log'!B4=0, "",'Prediction Log'!B4)</f>
        <v>Oklahoma</v>
      </c>
      <c r="C4" s="22" t="str">
        <f>IF('Prediction Log'!C4=0, "",'Prediction Log'!C4)</f>
        <v>UCF</v>
      </c>
      <c r="D4" s="22">
        <f>IF('Prediction Log'!D4=0, "",'Prediction Log'!D4)</f>
        <v>-17.5</v>
      </c>
      <c r="E4" s="22">
        <f>IF('Prediction Log'!E4=0, "",'Prediction Log'!E4)</f>
        <v>-23.3</v>
      </c>
      <c r="F4" s="22" t="str">
        <f>IF('Prediction Log'!I4=0, "",'Prediction Log'!I4)</f>
        <v>Oklahoma</v>
      </c>
      <c r="G4" s="23" t="str">
        <f>IF(ISBLANK(Games!B4), "",'Prediction Log'!$J4)</f>
        <v>Oklahoma</v>
      </c>
      <c r="H4" s="24">
        <f>'Prediction Log'!$K4</f>
        <v>0.99888999999999994</v>
      </c>
      <c r="I4" s="22" t="str">
        <f>IF(ISBLANK(Games!J4), "",IF(AND(Games!J4="",Games!K4=""),"",IF(ISTEXT(Games!K4), "Side",Games!J4)))</f>
        <v/>
      </c>
      <c r="J4" s="22" t="str">
        <f>IF(ISBLANK(Games!J4), "",IF(Table12[[#This Row],[Bet]]="Spread", Games!L4, ""))</f>
        <v/>
      </c>
      <c r="K4" s="22" t="str">
        <f>IF(ISBLANK(Games!K4), "",IF(ISTEXT(Games!K4), Games!K4, ""))</f>
        <v/>
      </c>
      <c r="L4" s="22" t="str">
        <f>IF(ISBLANK(Games!N4), "", Games!N4)</f>
        <v/>
      </c>
      <c r="M4" s="22"/>
      <c r="N4" s="26"/>
      <c r="O4" s="26"/>
      <c r="P4" s="26"/>
      <c r="Q4" s="26"/>
      <c r="R4" s="26"/>
      <c r="S4" s="26"/>
      <c r="T4" s="29">
        <f t="shared" si="5"/>
        <v>0</v>
      </c>
      <c r="U4" s="29">
        <f t="shared" si="6"/>
        <v>0</v>
      </c>
      <c r="V4" s="29">
        <f t="shared" si="7"/>
        <v>0</v>
      </c>
      <c r="W4" s="29">
        <f t="shared" si="8"/>
        <v>0</v>
      </c>
      <c r="X4" s="29">
        <f t="shared" si="9"/>
        <v>0</v>
      </c>
      <c r="Y4" s="29">
        <f t="shared" si="10"/>
        <v>0</v>
      </c>
      <c r="Z4" s="26"/>
      <c r="AA4" s="58" t="str">
        <f t="shared" si="11"/>
        <v/>
      </c>
      <c r="AB4" s="26"/>
      <c r="AC4" s="58" t="str">
        <f t="shared" si="3"/>
        <v/>
      </c>
      <c r="AD4" s="26"/>
      <c r="AE4" s="22" t="str">
        <f t="shared" si="12"/>
        <v/>
      </c>
      <c r="AF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" spans="1:37" x14ac:dyDescent="0.45">
      <c r="A5" s="22">
        <f>Games!A5</f>
        <v>8</v>
      </c>
      <c r="B5" s="22" t="str">
        <f>IF('Prediction Log'!B5=0, "",'Prediction Log'!B5)</f>
        <v>Alabama</v>
      </c>
      <c r="C5" s="22" t="str">
        <f>IF('Prediction Log'!C5=0, "",'Prediction Log'!C5)</f>
        <v>Tennessee</v>
      </c>
      <c r="D5" s="22">
        <f>IF('Prediction Log'!D5=0, "",'Prediction Log'!D5)</f>
        <v>-8.5</v>
      </c>
      <c r="E5" s="22">
        <f>IF('Prediction Log'!E5=0, "",'Prediction Log'!E5)</f>
        <v>-12.4</v>
      </c>
      <c r="F5" s="22" t="str">
        <f>IF('Prediction Log'!I5=0, "",'Prediction Log'!I5)</f>
        <v>Alabama</v>
      </c>
      <c r="G5" s="23" t="str">
        <f>IF(ISBLANK(Games!B5), "",'Prediction Log'!$J5)</f>
        <v>Alabama</v>
      </c>
      <c r="H5" s="24">
        <f>'Prediction Log'!$K5</f>
        <v>0.95967800000000003</v>
      </c>
      <c r="I5" s="22" t="str">
        <f>IF(ISBLANK(Games!J5), "",IF(AND(Games!J5="",Games!K5=""),"",IF(ISTEXT(Games!K5), "Side",Games!J5)))</f>
        <v/>
      </c>
      <c r="J5" s="22" t="str">
        <f>IF(ISBLANK(Games!J5), "",IF(Table12[[#This Row],[Bet]]="Spread", Games!L5, ""))</f>
        <v/>
      </c>
      <c r="K5" s="22" t="str">
        <f>IF(ISBLANK(Games!K5), "",IF(ISTEXT(Games!K5), Games!K5, ""))</f>
        <v/>
      </c>
      <c r="L5" s="22" t="str">
        <f>IF(ISBLANK(Games!N5), "", Games!N5)</f>
        <v/>
      </c>
      <c r="M5" s="22"/>
      <c r="N5" s="26"/>
      <c r="O5" s="26"/>
      <c r="P5" s="26"/>
      <c r="Q5" s="26"/>
      <c r="R5" s="26"/>
      <c r="S5" s="26"/>
      <c r="T5" s="29">
        <f t="shared" si="5"/>
        <v>0</v>
      </c>
      <c r="U5" s="29">
        <f t="shared" si="6"/>
        <v>0</v>
      </c>
      <c r="V5" s="29">
        <f t="shared" si="7"/>
        <v>0</v>
      </c>
      <c r="W5" s="29">
        <f t="shared" si="8"/>
        <v>0</v>
      </c>
      <c r="X5" s="29">
        <f t="shared" si="9"/>
        <v>0</v>
      </c>
      <c r="Y5" s="29">
        <f t="shared" si="10"/>
        <v>0</v>
      </c>
      <c r="Z5" s="26"/>
      <c r="AA5" s="58" t="str">
        <f t="shared" si="11"/>
        <v/>
      </c>
      <c r="AB5" s="26"/>
      <c r="AC5" s="58" t="str">
        <f t="shared" si="3"/>
        <v/>
      </c>
      <c r="AD5" s="26"/>
      <c r="AE5" s="22" t="str">
        <f t="shared" si="12"/>
        <v/>
      </c>
      <c r="AF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5" s="70" t="s">
        <v>142</v>
      </c>
      <c r="AI5" s="70"/>
      <c r="AJ5" s="70"/>
      <c r="AK5" s="70"/>
    </row>
    <row r="6" spans="1:37" x14ac:dyDescent="0.45">
      <c r="A6" s="22">
        <f>Games!A6</f>
        <v>8</v>
      </c>
      <c r="B6" s="22" t="str">
        <f>IF('Prediction Log'!B6=0, "",'Prediction Log'!B6)</f>
        <v>Iowa</v>
      </c>
      <c r="C6" s="22" t="str">
        <f>IF('Prediction Log'!C6=0, "",'Prediction Log'!C6)</f>
        <v>Minnesota</v>
      </c>
      <c r="D6" s="22">
        <f>IF('Prediction Log'!D6=0, "",'Prediction Log'!D6)</f>
        <v>-3.5</v>
      </c>
      <c r="E6" s="22">
        <f>IF('Prediction Log'!E6=0, "",'Prediction Log'!E6)</f>
        <v>-5.4</v>
      </c>
      <c r="F6" s="22" t="str">
        <f>IF('Prediction Log'!I6=0, "",'Prediction Log'!I6)</f>
        <v>Iowa</v>
      </c>
      <c r="G6" s="23" t="str">
        <f>IF(ISBLANK(Games!B6), "",'Prediction Log'!$J6)</f>
        <v>Iowa</v>
      </c>
      <c r="H6" s="24">
        <f>'Prediction Log'!$K6</f>
        <v>0.81332400000000005</v>
      </c>
      <c r="I6" s="22" t="str">
        <f>IF(ISBLANK(Games!J6), "",IF(AND(Games!J6="",Games!K6=""),"",IF(ISTEXT(Games!K6), "Side",Games!J6)))</f>
        <v/>
      </c>
      <c r="J6" s="22" t="str">
        <f>IF(ISBLANK(Games!J6), "",IF(Table12[[#This Row],[Bet]]="Spread", Games!L6, ""))</f>
        <v/>
      </c>
      <c r="K6" s="22" t="str">
        <f>IF(ISBLANK(Games!K6), "",IF(ISTEXT(Games!K6), Games!K6, ""))</f>
        <v/>
      </c>
      <c r="L6" s="22" t="str">
        <f>IF(ISBLANK(Games!N6), "", Games!N6)</f>
        <v/>
      </c>
      <c r="M6" s="22"/>
      <c r="N6" s="26"/>
      <c r="O6" s="26"/>
      <c r="P6" s="26"/>
      <c r="Q6" s="26"/>
      <c r="R6" s="26"/>
      <c r="S6" s="26"/>
      <c r="T6" s="29">
        <f t="shared" si="5"/>
        <v>0</v>
      </c>
      <c r="U6" s="29">
        <f t="shared" si="6"/>
        <v>0</v>
      </c>
      <c r="V6" s="29">
        <f t="shared" si="7"/>
        <v>0</v>
      </c>
      <c r="W6" s="29">
        <f t="shared" si="8"/>
        <v>0</v>
      </c>
      <c r="X6" s="29">
        <f t="shared" si="9"/>
        <v>0</v>
      </c>
      <c r="Y6" s="29">
        <f t="shared" si="10"/>
        <v>0</v>
      </c>
      <c r="Z6" s="26"/>
      <c r="AA6" s="58" t="str">
        <f t="shared" si="11"/>
        <v/>
      </c>
      <c r="AB6" s="26"/>
      <c r="AC6" s="58" t="str">
        <f t="shared" si="3"/>
        <v/>
      </c>
      <c r="AD6" s="26"/>
      <c r="AE6" s="22" t="str">
        <f t="shared" si="12"/>
        <v/>
      </c>
      <c r="AF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6" s="9" t="s">
        <v>6</v>
      </c>
      <c r="AI6" s="9" t="s">
        <v>7</v>
      </c>
      <c r="AJ6" s="1" t="s">
        <v>8</v>
      </c>
      <c r="AK6" s="1" t="s">
        <v>9</v>
      </c>
    </row>
    <row r="7" spans="1:37" x14ac:dyDescent="0.45">
      <c r="A7" s="22">
        <f>Games!A7</f>
        <v>8</v>
      </c>
      <c r="B7" s="22" t="str">
        <f>IF('Prediction Log'!B7=0, "",'Prediction Log'!B7)</f>
        <v>Oregon</v>
      </c>
      <c r="C7" s="22" t="str">
        <f>IF('Prediction Log'!C7=0, "",'Prediction Log'!C7)</f>
        <v>Washington State</v>
      </c>
      <c r="D7" s="22">
        <f>IF('Prediction Log'!D7=0, "",'Prediction Log'!D7)</f>
        <v>-19.5</v>
      </c>
      <c r="E7" s="22">
        <f>IF('Prediction Log'!E7=0, "",'Prediction Log'!E7)</f>
        <v>-25.8</v>
      </c>
      <c r="F7" s="22" t="str">
        <f>IF('Prediction Log'!I7=0, "",'Prediction Log'!I7)</f>
        <v>Oregon</v>
      </c>
      <c r="G7" s="23" t="str">
        <f>IF(ISBLANK(Games!B7), "",'Prediction Log'!$J7)</f>
        <v>Oregon</v>
      </c>
      <c r="H7" s="24">
        <f>'Prediction Log'!$K7</f>
        <v>0.99801499999999999</v>
      </c>
      <c r="I7" s="22" t="str">
        <f>IF(ISBLANK(Games!J7), "",IF(AND(Games!J7="",Games!K7=""),"",IF(ISTEXT(Games!K7), "Side",Games!J7)))</f>
        <v/>
      </c>
      <c r="J7" s="22" t="str">
        <f>IF(ISBLANK(Games!J7), "",IF(Table12[[#This Row],[Bet]]="Spread", Games!L7, ""))</f>
        <v/>
      </c>
      <c r="K7" s="22" t="str">
        <f>IF(ISBLANK(Games!K7), "",IF(ISTEXT(Games!K7), Games!K7, ""))</f>
        <v/>
      </c>
      <c r="L7" s="22" t="str">
        <f>IF(ISBLANK(Games!N7), "", Games!N7)</f>
        <v/>
      </c>
      <c r="M7" s="22"/>
      <c r="N7" s="26"/>
      <c r="O7" s="26"/>
      <c r="P7" s="26"/>
      <c r="Q7" s="26"/>
      <c r="R7" s="26"/>
      <c r="S7" s="26"/>
      <c r="T7" s="29">
        <f t="shared" si="5"/>
        <v>0</v>
      </c>
      <c r="U7" s="29">
        <f t="shared" si="6"/>
        <v>0</v>
      </c>
      <c r="V7" s="29">
        <f t="shared" si="7"/>
        <v>0</v>
      </c>
      <c r="W7" s="29">
        <f t="shared" si="8"/>
        <v>0</v>
      </c>
      <c r="X7" s="29">
        <f t="shared" si="9"/>
        <v>0</v>
      </c>
      <c r="Y7" s="29">
        <f t="shared" si="10"/>
        <v>0</v>
      </c>
      <c r="Z7" s="26"/>
      <c r="AA7" s="58" t="str">
        <f t="shared" si="11"/>
        <v/>
      </c>
      <c r="AB7" s="26"/>
      <c r="AC7" s="58" t="str">
        <f t="shared" si="3"/>
        <v/>
      </c>
      <c r="AD7" s="26"/>
      <c r="AE7" s="22" t="str">
        <f t="shared" si="12"/>
        <v/>
      </c>
      <c r="AF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7" s="1">
        <f>COUNTIF($AB$2:$AB$1048576, "W")</f>
        <v>5</v>
      </c>
      <c r="AI7" s="1">
        <f>COUNTIF($AB$2:$AB$1048576, "L")</f>
        <v>2</v>
      </c>
      <c r="AJ7" s="13">
        <f>AH7/SUM(AH7:AI7)</f>
        <v>0.7142857142857143</v>
      </c>
      <c r="AK7" s="10">
        <f>SUM(Table12[Winnings (Spread)])</f>
        <v>3.5744616722877591</v>
      </c>
    </row>
    <row r="8" spans="1:37" x14ac:dyDescent="0.45">
      <c r="A8" s="22">
        <f>Games!A8</f>
        <v>8</v>
      </c>
      <c r="B8" s="22" t="str">
        <f>IF('Prediction Log'!B8=0, "",'Prediction Log'!B8)</f>
        <v>Tulane</v>
      </c>
      <c r="C8" s="22" t="str">
        <f>IF('Prediction Log'!C8=0, "",'Prediction Log'!C8)</f>
        <v>North Texas</v>
      </c>
      <c r="D8" s="22">
        <f>IF('Prediction Log'!D8=0, "",'Prediction Log'!D8)</f>
        <v>-20.5</v>
      </c>
      <c r="E8" s="22">
        <f>IF('Prediction Log'!E8=0, "",'Prediction Log'!E8)</f>
        <v>-7.2</v>
      </c>
      <c r="F8" s="22" t="str">
        <f>IF('Prediction Log'!I8=0, "",'Prediction Log'!I8)</f>
        <v>Tulane</v>
      </c>
      <c r="G8" s="23" t="str">
        <f>IF(ISBLANK(Games!B8), "",'Prediction Log'!$J8)</f>
        <v>Tulane</v>
      </c>
      <c r="H8" s="24">
        <f>'Prediction Log'!$K8</f>
        <v>0.91752299999999998</v>
      </c>
      <c r="I8" s="22" t="str">
        <f>IF(ISBLANK(Games!J8), "",IF(AND(Games!J8="",Games!K8=""),"",IF(ISTEXT(Games!K8), "Side",Games!J8)))</f>
        <v/>
      </c>
      <c r="J8" s="22" t="str">
        <f>IF(ISBLANK(Games!J8), "",IF(Table12[[#This Row],[Bet]]="Spread", Games!L8, ""))</f>
        <v/>
      </c>
      <c r="K8" s="22" t="str">
        <f>IF(ISBLANK(Games!K8), "",IF(ISTEXT(Games!K8), Games!K8, ""))</f>
        <v/>
      </c>
      <c r="L8" s="22" t="str">
        <f>IF(ISBLANK(Games!N8), "", Games!N8)</f>
        <v/>
      </c>
      <c r="M8" s="22"/>
      <c r="N8" s="26"/>
      <c r="O8" s="26"/>
      <c r="P8" s="26"/>
      <c r="Q8" s="26"/>
      <c r="R8" s="26"/>
      <c r="S8" s="26"/>
      <c r="T8" s="29">
        <f t="shared" si="5"/>
        <v>0</v>
      </c>
      <c r="U8" s="29">
        <f t="shared" si="6"/>
        <v>0</v>
      </c>
      <c r="V8" s="29">
        <f t="shared" si="7"/>
        <v>0</v>
      </c>
      <c r="W8" s="29">
        <f t="shared" si="8"/>
        <v>0</v>
      </c>
      <c r="X8" s="29">
        <f t="shared" si="9"/>
        <v>0</v>
      </c>
      <c r="Y8" s="29">
        <f t="shared" si="10"/>
        <v>0</v>
      </c>
      <c r="Z8" s="26"/>
      <c r="AA8" s="58" t="str">
        <f t="shared" si="11"/>
        <v/>
      </c>
      <c r="AB8" s="26"/>
      <c r="AC8" s="58" t="str">
        <f t="shared" si="3"/>
        <v/>
      </c>
      <c r="AD8" s="26"/>
      <c r="AE8" s="22" t="str">
        <f t="shared" si="12"/>
        <v/>
      </c>
      <c r="AF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" spans="1:37" x14ac:dyDescent="0.45">
      <c r="A9" s="22">
        <f>Games!A9</f>
        <v>8</v>
      </c>
      <c r="B9" s="22" t="str">
        <f>IF('Prediction Log'!B9=0, "",'Prediction Log'!B9)</f>
        <v>Houston</v>
      </c>
      <c r="C9" s="22" t="str">
        <f>IF('Prediction Log'!C9=0, "",'Prediction Log'!C9)</f>
        <v>Texas</v>
      </c>
      <c r="D9" s="22">
        <f>IF('Prediction Log'!D9=0, "",'Prediction Log'!D9)</f>
        <v>22.5</v>
      </c>
      <c r="E9" s="22">
        <f>IF('Prediction Log'!E9=0, "",'Prediction Log'!E9)</f>
        <v>8.6999999999999993</v>
      </c>
      <c r="F9" s="22" t="str">
        <f>IF('Prediction Log'!I9=0, "",'Prediction Log'!I9)</f>
        <v>Texas</v>
      </c>
      <c r="G9" s="23" t="str">
        <f>IF(ISBLANK(Games!B9), "",'Prediction Log'!$J9)</f>
        <v>Texas</v>
      </c>
      <c r="H9" s="24">
        <f>'Prediction Log'!$K9</f>
        <v>0.92155399999999998</v>
      </c>
      <c r="I9" s="22" t="str">
        <f>IF(ISBLANK(Games!J9), "",IF(AND(Games!J9="",Games!K9=""),"",IF(ISTEXT(Games!K9), "Side",Games!J9)))</f>
        <v/>
      </c>
      <c r="J9" s="22" t="str">
        <f>IF(ISBLANK(Games!J9), "",IF(Table12[[#This Row],[Bet]]="Spread", Games!L9, ""))</f>
        <v/>
      </c>
      <c r="K9" s="22" t="str">
        <f>IF(ISBLANK(Games!K9), "",IF(ISTEXT(Games!K9), Games!K9, ""))</f>
        <v/>
      </c>
      <c r="L9" s="22" t="str">
        <f>IF(ISBLANK(Games!N9), "", Games!N9)</f>
        <v/>
      </c>
      <c r="M9" s="22"/>
      <c r="N9" s="26"/>
      <c r="O9" s="26"/>
      <c r="P9" s="26"/>
      <c r="Q9" s="26"/>
      <c r="R9" s="26"/>
      <c r="S9" s="26"/>
      <c r="T9" s="29">
        <f t="shared" si="5"/>
        <v>0</v>
      </c>
      <c r="U9" s="29">
        <f t="shared" si="6"/>
        <v>0</v>
      </c>
      <c r="V9" s="29">
        <f t="shared" si="7"/>
        <v>0</v>
      </c>
      <c r="W9" s="29">
        <f t="shared" si="8"/>
        <v>0</v>
      </c>
      <c r="X9" s="29">
        <f t="shared" si="9"/>
        <v>0</v>
      </c>
      <c r="Y9" s="29">
        <f t="shared" si="10"/>
        <v>0</v>
      </c>
      <c r="Z9" s="26"/>
      <c r="AA9" s="58" t="str">
        <f t="shared" si="11"/>
        <v/>
      </c>
      <c r="AB9" s="26"/>
      <c r="AC9" s="58" t="str">
        <f t="shared" si="3"/>
        <v/>
      </c>
      <c r="AD9" s="26"/>
      <c r="AE9" s="22" t="str">
        <f t="shared" si="12"/>
        <v/>
      </c>
      <c r="AF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" spans="1:37" x14ac:dyDescent="0.45">
      <c r="A10" s="22">
        <f>Games!A10</f>
        <v>8</v>
      </c>
      <c r="B10" s="22" t="str">
        <f>IF('Prediction Log'!B10=0, "",'Prediction Log'!B10)</f>
        <v>Navy</v>
      </c>
      <c r="C10" s="22" t="str">
        <f>IF('Prediction Log'!C10=0, "",'Prediction Log'!C10)</f>
        <v>Air Force</v>
      </c>
      <c r="D10" s="22">
        <f>IF('Prediction Log'!D10=0, "",'Prediction Log'!D10)</f>
        <v>9.5</v>
      </c>
      <c r="E10" s="22">
        <f>IF('Prediction Log'!E10=0, "",'Prediction Log'!E10)</f>
        <v>19.100000000000001</v>
      </c>
      <c r="F10" s="22" t="str">
        <f>IF('Prediction Log'!I10=0, "",'Prediction Log'!I10)</f>
        <v>Air Force</v>
      </c>
      <c r="G10" s="23" t="str">
        <f>IF(ISBLANK(Games!B10), "",'Prediction Log'!$J10)</f>
        <v>Air Force</v>
      </c>
      <c r="H10" s="24">
        <f>'Prediction Log'!$K10</f>
        <v>0.99739</v>
      </c>
      <c r="I10" s="22" t="str">
        <f>IF(ISBLANK(Games!J10), "",IF(AND(Games!J10="",Games!K10=""),"",IF(ISTEXT(Games!K10), "Side",Games!J10)))</f>
        <v/>
      </c>
      <c r="J10" s="22" t="str">
        <f>IF(ISBLANK(Games!J10), "",IF(Table12[[#This Row],[Bet]]="Spread", Games!L10, ""))</f>
        <v/>
      </c>
      <c r="K10" s="22" t="str">
        <f>IF(ISBLANK(Games!K10), "",IF(ISTEXT(Games!K10), Games!K10, ""))</f>
        <v/>
      </c>
      <c r="L10" s="22" t="str">
        <f>IF(ISBLANK(Games!N10), "", Games!N10)</f>
        <v/>
      </c>
      <c r="M10" s="22"/>
      <c r="N10" s="26"/>
      <c r="O10" s="26"/>
      <c r="P10" s="26"/>
      <c r="Q10" s="26"/>
      <c r="R10" s="26"/>
      <c r="S10" s="26"/>
      <c r="T10" s="29">
        <f t="shared" si="5"/>
        <v>0</v>
      </c>
      <c r="U10" s="29">
        <f t="shared" si="6"/>
        <v>0</v>
      </c>
      <c r="V10" s="29">
        <f t="shared" si="7"/>
        <v>0</v>
      </c>
      <c r="W10" s="29">
        <f t="shared" si="8"/>
        <v>0</v>
      </c>
      <c r="X10" s="29">
        <f t="shared" si="9"/>
        <v>0</v>
      </c>
      <c r="Y10" s="29">
        <f t="shared" si="10"/>
        <v>0</v>
      </c>
      <c r="Z10" s="26"/>
      <c r="AA10" s="58" t="str">
        <f t="shared" si="11"/>
        <v/>
      </c>
      <c r="AB10" s="26"/>
      <c r="AC10" s="58" t="str">
        <f t="shared" si="3"/>
        <v/>
      </c>
      <c r="AD10" s="26"/>
      <c r="AE10" s="22" t="str">
        <f t="shared" si="12"/>
        <v/>
      </c>
      <c r="AF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10" s="71" t="s">
        <v>143</v>
      </c>
      <c r="AI10" s="71"/>
      <c r="AJ10" s="71"/>
      <c r="AK10" s="71"/>
    </row>
    <row r="11" spans="1:37" x14ac:dyDescent="0.45">
      <c r="A11" s="22">
        <f>Games!A11</f>
        <v>8</v>
      </c>
      <c r="B11" s="22" t="str">
        <f>IF('Prediction Log'!B11=0, "",'Prediction Log'!B11)</f>
        <v>North Carolina</v>
      </c>
      <c r="C11" s="22" t="str">
        <f>IF('Prediction Log'!C11=0, "",'Prediction Log'!C11)</f>
        <v>Virginia</v>
      </c>
      <c r="D11" s="22">
        <f>IF('Prediction Log'!D11=0, "",'Prediction Log'!D11)</f>
        <v>-23.5</v>
      </c>
      <c r="E11" s="22">
        <f>IF('Prediction Log'!E11=0, "",'Prediction Log'!E11)</f>
        <v>-16.3</v>
      </c>
      <c r="F11" s="22" t="str">
        <f>IF('Prediction Log'!I11=0, "",'Prediction Log'!I11)</f>
        <v>North Carolina</v>
      </c>
      <c r="G11" s="23" t="str">
        <f>IF(ISBLANK(Games!B11), "",'Prediction Log'!$J11)</f>
        <v>North Carolina</v>
      </c>
      <c r="H11" s="24">
        <f>'Prediction Log'!$K11</f>
        <v>0.98253999999999997</v>
      </c>
      <c r="I11" s="22" t="str">
        <f>IF(ISBLANK(Games!J11), "",IF(AND(Games!J11="",Games!K11=""),"",IF(ISTEXT(Games!K11), "Side",Games!J11)))</f>
        <v/>
      </c>
      <c r="J11" s="22" t="str">
        <f>IF(ISBLANK(Games!J11), "",IF(Table12[[#This Row],[Bet]]="Spread", Games!L11, ""))</f>
        <v/>
      </c>
      <c r="K11" s="22" t="str">
        <f>IF(ISBLANK(Games!K11), "",IF(ISTEXT(Games!K11), Games!K11, ""))</f>
        <v/>
      </c>
      <c r="L11" s="22" t="str">
        <f>IF(ISBLANK(Games!N11), "", Games!N11)</f>
        <v/>
      </c>
      <c r="M11" s="22"/>
      <c r="N11" s="26"/>
      <c r="O11" s="26"/>
      <c r="P11" s="26"/>
      <c r="Q11" s="26"/>
      <c r="R11" s="26"/>
      <c r="S11" s="26"/>
      <c r="T11" s="29">
        <f t="shared" si="5"/>
        <v>0</v>
      </c>
      <c r="U11" s="29">
        <f t="shared" si="6"/>
        <v>0</v>
      </c>
      <c r="V11" s="29">
        <f t="shared" si="7"/>
        <v>0</v>
      </c>
      <c r="W11" s="29">
        <f t="shared" si="8"/>
        <v>0</v>
      </c>
      <c r="X11" s="29">
        <f t="shared" si="9"/>
        <v>0</v>
      </c>
      <c r="Y11" s="29">
        <f t="shared" si="10"/>
        <v>0</v>
      </c>
      <c r="Z11" s="26"/>
      <c r="AA11" s="58" t="str">
        <f t="shared" si="11"/>
        <v/>
      </c>
      <c r="AB11" s="26"/>
      <c r="AC11" s="58" t="str">
        <f t="shared" si="3"/>
        <v/>
      </c>
      <c r="AD11" s="26"/>
      <c r="AE11" s="22" t="str">
        <f t="shared" si="12"/>
        <v/>
      </c>
      <c r="AF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11" s="9" t="s">
        <v>6</v>
      </c>
      <c r="AI11" s="9" t="s">
        <v>7</v>
      </c>
      <c r="AJ11" s="1" t="s">
        <v>8</v>
      </c>
      <c r="AK11" s="1" t="s">
        <v>9</v>
      </c>
    </row>
    <row r="12" spans="1:37" x14ac:dyDescent="0.45">
      <c r="A12" s="22">
        <f>Games!A12</f>
        <v>8</v>
      </c>
      <c r="B12" s="22" t="str">
        <f>IF('Prediction Log'!B12=0, "",'Prediction Log'!B12)</f>
        <v>Michigan State</v>
      </c>
      <c r="C12" s="22" t="str">
        <f>IF('Prediction Log'!C12=0, "",'Prediction Log'!C12)</f>
        <v>Michigan</v>
      </c>
      <c r="D12" s="22">
        <f>IF('Prediction Log'!D12=0, "",'Prediction Log'!D12)</f>
        <v>24.5</v>
      </c>
      <c r="E12" s="22">
        <f>IF('Prediction Log'!E12=0, "",'Prediction Log'!E12)</f>
        <v>45.4</v>
      </c>
      <c r="F12" s="22" t="str">
        <f>IF('Prediction Log'!I12=0, "",'Prediction Log'!I12)</f>
        <v>Michigan</v>
      </c>
      <c r="G12" s="23" t="str">
        <f>IF(ISBLANK(Games!B12), "",'Prediction Log'!$J12)</f>
        <v>Michigan</v>
      </c>
      <c r="H12" s="24">
        <f>'Prediction Log'!$K12</f>
        <v>0.99999499999999997</v>
      </c>
      <c r="I12" s="22" t="str">
        <f>IF(ISBLANK(Games!J12), "",IF(AND(Games!J12="",Games!K12=""),"",IF(ISTEXT(Games!K12), "Side",Games!J12)))</f>
        <v/>
      </c>
      <c r="J12" s="22" t="str">
        <f>IF(ISBLANK(Games!J12), "",IF(Table12[[#This Row],[Bet]]="Spread", Games!L12, ""))</f>
        <v/>
      </c>
      <c r="K12" s="22" t="str">
        <f>IF(ISBLANK(Games!K12), "",IF(ISTEXT(Games!K12), Games!K12, ""))</f>
        <v/>
      </c>
      <c r="L12" s="22" t="str">
        <f>IF(ISBLANK(Games!N12), "", Games!N12)</f>
        <v/>
      </c>
      <c r="M12" s="22"/>
      <c r="N12" s="26"/>
      <c r="O12" s="26"/>
      <c r="P12" s="26"/>
      <c r="Q12" s="26"/>
      <c r="R12" s="26"/>
      <c r="S12" s="26"/>
      <c r="T12" s="29">
        <f t="shared" si="5"/>
        <v>0</v>
      </c>
      <c r="U12" s="29">
        <f t="shared" si="6"/>
        <v>0</v>
      </c>
      <c r="V12" s="29">
        <f t="shared" si="7"/>
        <v>0</v>
      </c>
      <c r="W12" s="29">
        <f t="shared" si="8"/>
        <v>0</v>
      </c>
      <c r="X12" s="29">
        <f t="shared" si="9"/>
        <v>0</v>
      </c>
      <c r="Y12" s="29">
        <f t="shared" si="10"/>
        <v>0</v>
      </c>
      <c r="Z12" s="26"/>
      <c r="AA12" s="58" t="str">
        <f t="shared" si="11"/>
        <v/>
      </c>
      <c r="AB12" s="26"/>
      <c r="AC12" s="58" t="str">
        <f t="shared" si="3"/>
        <v/>
      </c>
      <c r="AD12" s="26"/>
      <c r="AE12" s="22" t="str">
        <f t="shared" si="12"/>
        <v/>
      </c>
      <c r="AF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  <c r="AH12" s="1">
        <f>AH7+AH3</f>
        <v>7</v>
      </c>
      <c r="AI12" s="1">
        <f>AI7+AI3</f>
        <v>3</v>
      </c>
      <c r="AJ12" s="1">
        <f>AH12/SUM(AH12:AI12)</f>
        <v>0.7</v>
      </c>
      <c r="AK12" s="10">
        <f>AK7+AK3</f>
        <v>4.0731918310179172</v>
      </c>
    </row>
    <row r="13" spans="1:37" x14ac:dyDescent="0.45">
      <c r="A13" s="22">
        <f>Games!A13</f>
        <v>8</v>
      </c>
      <c r="B13" s="22" t="str">
        <f>IF('Prediction Log'!B13=0, "",'Prediction Log'!B13)</f>
        <v>Florida State</v>
      </c>
      <c r="C13" s="22" t="str">
        <f>IF('Prediction Log'!C13=0, "",'Prediction Log'!C13)</f>
        <v>Duke</v>
      </c>
      <c r="D13" s="22">
        <f>IF('Prediction Log'!D13=0, "",'Prediction Log'!D13)</f>
        <v>-14.5</v>
      </c>
      <c r="E13" s="22">
        <f>IF('Prediction Log'!E13=0, "",'Prediction Log'!E13)</f>
        <v>-21.1</v>
      </c>
      <c r="F13" s="22" t="str">
        <f>IF('Prediction Log'!I13=0, "",'Prediction Log'!I13)</f>
        <v>Florida State</v>
      </c>
      <c r="G13" s="23" t="str">
        <f>IF(ISBLANK(Games!B13), "",'Prediction Log'!$J13)</f>
        <v>Florida State</v>
      </c>
      <c r="H13" s="24">
        <f>'Prediction Log'!$K13</f>
        <v>0.99678900000000004</v>
      </c>
      <c r="I13" s="22" t="str">
        <f>IF(ISBLANK(Games!J13), "",IF(AND(Games!J13="",Games!K13=""),"",IF(ISTEXT(Games!K13), "Side",Games!J13)))</f>
        <v/>
      </c>
      <c r="J13" s="22" t="str">
        <f>IF(ISBLANK(Games!J13), "",IF(Table12[[#This Row],[Bet]]="Spread", Games!L13, ""))</f>
        <v/>
      </c>
      <c r="K13" s="22" t="str">
        <f>IF(ISBLANK(Games!K13), "",IF(ISTEXT(Games!K13), Games!K13, ""))</f>
        <v/>
      </c>
      <c r="L13" s="22" t="str">
        <f>IF(ISBLANK(Games!N13), "", Games!N13)</f>
        <v/>
      </c>
      <c r="M13" s="22"/>
      <c r="N13" s="26"/>
      <c r="O13" s="26"/>
      <c r="P13" s="26"/>
      <c r="Q13" s="26"/>
      <c r="R13" s="26"/>
      <c r="S13" s="26"/>
      <c r="T13" s="29">
        <f t="shared" si="5"/>
        <v>0</v>
      </c>
      <c r="U13" s="29">
        <f t="shared" si="6"/>
        <v>0</v>
      </c>
      <c r="V13" s="29">
        <f t="shared" si="7"/>
        <v>0</v>
      </c>
      <c r="W13" s="29">
        <f t="shared" si="8"/>
        <v>0</v>
      </c>
      <c r="X13" s="29">
        <f t="shared" si="9"/>
        <v>0</v>
      </c>
      <c r="Y13" s="29">
        <f t="shared" si="10"/>
        <v>0</v>
      </c>
      <c r="Z13" s="26"/>
      <c r="AA13" s="58" t="str">
        <f t="shared" si="11"/>
        <v/>
      </c>
      <c r="AB13" s="26"/>
      <c r="AC13" s="58" t="str">
        <f t="shared" si="3"/>
        <v/>
      </c>
      <c r="AD13" s="26"/>
      <c r="AE13" s="22" t="str">
        <f t="shared" si="12"/>
        <v/>
      </c>
      <c r="AF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" spans="1:37" x14ac:dyDescent="0.45">
      <c r="A14" s="22">
        <f>Games!A14</f>
        <v>8</v>
      </c>
      <c r="B14" s="22" t="str">
        <f>IF('Prediction Log'!B14=0, "",'Prediction Log'!B14)</f>
        <v>LSU</v>
      </c>
      <c r="C14" s="22" t="str">
        <f>IF('Prediction Log'!C14=0, "",'Prediction Log'!C14)</f>
        <v>Army</v>
      </c>
      <c r="D14" s="22">
        <f>IF('Prediction Log'!D14=0, "",'Prediction Log'!D14)</f>
        <v>-30.5</v>
      </c>
      <c r="E14" s="22">
        <f>IF('Prediction Log'!E14=0, "",'Prediction Log'!E14)</f>
        <v>-41</v>
      </c>
      <c r="F14" s="22" t="str">
        <f>IF('Prediction Log'!I14=0, "",'Prediction Log'!I14)</f>
        <v>LSU</v>
      </c>
      <c r="G14" s="23" t="str">
        <f>IF(ISBLANK(Games!B14), "",'Prediction Log'!$J14)</f>
        <v>LSU</v>
      </c>
      <c r="H14" s="24">
        <f>'Prediction Log'!$K14</f>
        <v>0.99994899999999998</v>
      </c>
      <c r="I14" s="22" t="str">
        <f>IF(ISBLANK(Games!J14), "",IF(AND(Games!J14="",Games!K14=""),"",IF(ISTEXT(Games!K14), "Side",Games!J14)))</f>
        <v/>
      </c>
      <c r="J14" s="22" t="str">
        <f>IF(ISBLANK(Games!J14), "",IF(Table12[[#This Row],[Bet]]="Spread", Games!L14, ""))</f>
        <v/>
      </c>
      <c r="K14" s="22" t="str">
        <f>IF(ISBLANK(Games!K14), "",IF(ISTEXT(Games!K14), Games!K14, ""))</f>
        <v/>
      </c>
      <c r="L14" s="22" t="str">
        <f>IF(ISBLANK(Games!N14), "", Games!N14)</f>
        <v/>
      </c>
      <c r="M14" s="22"/>
      <c r="N14" s="26"/>
      <c r="O14" s="26"/>
      <c r="P14" s="26"/>
      <c r="Q14" s="26"/>
      <c r="R14" s="26"/>
      <c r="S14" s="26"/>
      <c r="T14" s="29">
        <f t="shared" si="5"/>
        <v>0</v>
      </c>
      <c r="U14" s="29">
        <f t="shared" si="6"/>
        <v>0</v>
      </c>
      <c r="V14" s="29">
        <f t="shared" si="7"/>
        <v>0</v>
      </c>
      <c r="W14" s="29">
        <f t="shared" si="8"/>
        <v>0</v>
      </c>
      <c r="X14" s="29">
        <f t="shared" si="9"/>
        <v>0</v>
      </c>
      <c r="Y14" s="29">
        <f t="shared" si="10"/>
        <v>0</v>
      </c>
      <c r="Z14" s="26"/>
      <c r="AA14" s="58" t="str">
        <f t="shared" si="11"/>
        <v/>
      </c>
      <c r="AB14" s="26"/>
      <c r="AC14" s="58" t="str">
        <f t="shared" si="3"/>
        <v/>
      </c>
      <c r="AD14" s="26"/>
      <c r="AE14" s="22" t="str">
        <f t="shared" si="12"/>
        <v/>
      </c>
      <c r="AF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" spans="1:37" x14ac:dyDescent="0.45">
      <c r="A15" s="22">
        <f>Games!A15</f>
        <v>8</v>
      </c>
      <c r="B15" s="22" t="str">
        <f>IF('Prediction Log'!B15=0, "",'Prediction Log'!B15)</f>
        <v>Washington</v>
      </c>
      <c r="C15" s="22" t="str">
        <f>IF('Prediction Log'!C15=0, "",'Prediction Log'!C15)</f>
        <v>Arizona State</v>
      </c>
      <c r="D15" s="22">
        <f>IF('Prediction Log'!D15=0, "",'Prediction Log'!D15)</f>
        <v>-28.5</v>
      </c>
      <c r="E15" s="22">
        <f>IF('Prediction Log'!E15=0, "",'Prediction Log'!E15)</f>
        <v>-36.5</v>
      </c>
      <c r="F15" s="22" t="str">
        <f>IF('Prediction Log'!I15=0, "",'Prediction Log'!I15)</f>
        <v>Washington</v>
      </c>
      <c r="G15" s="23" t="str">
        <f>IF(ISBLANK(Games!B15), "",'Prediction Log'!$J15)</f>
        <v>Washington</v>
      </c>
      <c r="H15" s="24">
        <f>'Prediction Log'!$K15</f>
        <v>0.99996499999999999</v>
      </c>
      <c r="I15" s="22" t="str">
        <f>IF(ISBLANK(Games!J15), "",IF(AND(Games!J15="",Games!K15=""),"",IF(ISTEXT(Games!K15), "Side",Games!J15)))</f>
        <v/>
      </c>
      <c r="J15" s="22" t="str">
        <f>IF(ISBLANK(Games!J15), "",IF(Table12[[#This Row],[Bet]]="Spread", Games!L15, ""))</f>
        <v/>
      </c>
      <c r="K15" s="22" t="str">
        <f>IF(ISBLANK(Games!K15), "",IF(ISTEXT(Games!K15), Games!K15, ""))</f>
        <v/>
      </c>
      <c r="L15" s="22" t="str">
        <f>IF(ISBLANK(Games!N15), "", Games!N15)</f>
        <v/>
      </c>
      <c r="M15" s="22"/>
      <c r="N15" s="26"/>
      <c r="O15" s="26"/>
      <c r="P15" s="26"/>
      <c r="Q15" s="26"/>
      <c r="R15" s="26"/>
      <c r="S15" s="26"/>
      <c r="T15" s="29">
        <f t="shared" si="5"/>
        <v>0</v>
      </c>
      <c r="U15" s="29">
        <f t="shared" si="6"/>
        <v>0</v>
      </c>
      <c r="V15" s="29">
        <f t="shared" si="7"/>
        <v>0</v>
      </c>
      <c r="W15" s="29">
        <f t="shared" si="8"/>
        <v>0</v>
      </c>
      <c r="X15" s="29">
        <f t="shared" si="9"/>
        <v>0</v>
      </c>
      <c r="Y15" s="29">
        <f t="shared" si="10"/>
        <v>0</v>
      </c>
      <c r="Z15" s="26"/>
      <c r="AA15" s="58" t="str">
        <f t="shared" si="11"/>
        <v/>
      </c>
      <c r="AB15" s="26"/>
      <c r="AC15" s="58" t="str">
        <f t="shared" si="3"/>
        <v/>
      </c>
      <c r="AD15" s="26"/>
      <c r="AE15" s="22" t="str">
        <f t="shared" si="12"/>
        <v/>
      </c>
      <c r="AF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" spans="1:37" x14ac:dyDescent="0.45">
      <c r="A16" s="22">
        <f>Games!A16</f>
        <v>8</v>
      </c>
      <c r="B16" s="22" t="str">
        <f>IF('Prediction Log'!B16=0, "",'Prediction Log'!B16)</f>
        <v>UAB</v>
      </c>
      <c r="C16" s="22" t="str">
        <f>IF('Prediction Log'!C16=0, "",'Prediction Log'!C16)</f>
        <v>Memphis</v>
      </c>
      <c r="D16" s="22">
        <f>IF('Prediction Log'!D16=0, "",'Prediction Log'!D16)</f>
        <v>7</v>
      </c>
      <c r="E16" s="22">
        <f>IF('Prediction Log'!E16=0, "",'Prediction Log'!E16)</f>
        <v>15.1</v>
      </c>
      <c r="F16" s="22" t="str">
        <f>IF('Prediction Log'!I16=0, "",'Prediction Log'!I16)</f>
        <v>Memphis</v>
      </c>
      <c r="G16" s="23" t="str">
        <f>IF(ISBLANK(Games!B16), "",'Prediction Log'!$J16)</f>
        <v>Memphis</v>
      </c>
      <c r="H16" s="24">
        <f>'Prediction Log'!$K16</f>
        <v>0.97877999999999998</v>
      </c>
      <c r="I16" s="22" t="str">
        <f>IF(ISBLANK(Games!J16), "",IF(AND(Games!J16="",Games!K16=""),"",IF(ISTEXT(Games!K16), "Side",Games!J16)))</f>
        <v/>
      </c>
      <c r="J16" s="22" t="str">
        <f>IF(ISBLANK(Games!J16), "",IF(Table12[[#This Row],[Bet]]="Spread", Games!L16, ""))</f>
        <v/>
      </c>
      <c r="K16" s="22" t="str">
        <f>IF(ISBLANK(Games!K16), "",IF(ISTEXT(Games!K16), Games!K16, ""))</f>
        <v/>
      </c>
      <c r="L16" s="22" t="str">
        <f>IF(ISBLANK(Games!N16), "", Games!N16)</f>
        <v/>
      </c>
      <c r="M16" s="22"/>
      <c r="N16" s="26"/>
      <c r="O16" s="26"/>
      <c r="P16" s="26"/>
      <c r="Q16" s="26"/>
      <c r="R16" s="26"/>
      <c r="S16" s="26"/>
      <c r="T16" s="29">
        <f t="shared" si="5"/>
        <v>0</v>
      </c>
      <c r="U16" s="29">
        <f t="shared" si="6"/>
        <v>0</v>
      </c>
      <c r="V16" s="29">
        <f t="shared" si="7"/>
        <v>0</v>
      </c>
      <c r="W16" s="29">
        <f t="shared" si="8"/>
        <v>0</v>
      </c>
      <c r="X16" s="29">
        <f t="shared" si="9"/>
        <v>0</v>
      </c>
      <c r="Y16" s="29">
        <f t="shared" si="10"/>
        <v>0</v>
      </c>
      <c r="Z16" s="26"/>
      <c r="AA16" s="58" t="str">
        <f t="shared" si="11"/>
        <v/>
      </c>
      <c r="AB16" s="26"/>
      <c r="AC16" s="58" t="str">
        <f t="shared" si="3"/>
        <v/>
      </c>
      <c r="AD16" s="26"/>
      <c r="AE16" s="22" t="str">
        <f t="shared" si="12"/>
        <v/>
      </c>
      <c r="AF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" spans="1:32" x14ac:dyDescent="0.45">
      <c r="A17" s="22">
        <f>Games!A17</f>
        <v>8</v>
      </c>
      <c r="B17" s="22" t="str">
        <f>IF('Prediction Log'!B17=0, "",'Prediction Log'!B17)</f>
        <v>West Virginia</v>
      </c>
      <c r="C17" s="22" t="str">
        <f>IF('Prediction Log'!C17=0, "",'Prediction Log'!C17)</f>
        <v>Oklahoma State</v>
      </c>
      <c r="D17" s="22">
        <f>IF('Prediction Log'!D17=0, "",'Prediction Log'!D17)</f>
        <v>3</v>
      </c>
      <c r="E17" s="22">
        <f>IF('Prediction Log'!E17=0, "",'Prediction Log'!E17)</f>
        <v>5.8</v>
      </c>
      <c r="F17" s="22" t="str">
        <f>IF('Prediction Log'!I17=0, "",'Prediction Log'!I17)</f>
        <v>Oklahoma State</v>
      </c>
      <c r="G17" s="23" t="str">
        <f>IF(ISBLANK(Games!B17), "",'Prediction Log'!$J17)</f>
        <v>Oklahoma State</v>
      </c>
      <c r="H17" s="24">
        <f>'Prediction Log'!$K17</f>
        <v>0.89073000000000002</v>
      </c>
      <c r="I17" s="22" t="str">
        <f>IF(ISBLANK(Games!J17), "",IF(AND(Games!J17="",Games!K17=""),"",IF(ISTEXT(Games!K17), "Side",Games!J17)))</f>
        <v/>
      </c>
      <c r="J17" s="22" t="str">
        <f>IF(ISBLANK(Games!J17), "",IF(Table12[[#This Row],[Bet]]="Spread", Games!L17, ""))</f>
        <v/>
      </c>
      <c r="K17" s="22" t="str">
        <f>IF(ISBLANK(Games!K17), "",IF(ISTEXT(Games!K17), Games!K17, ""))</f>
        <v/>
      </c>
      <c r="L17" s="22" t="str">
        <f>IF(ISBLANK(Games!N17), "", Games!N17)</f>
        <v/>
      </c>
      <c r="M17" s="22"/>
      <c r="N17" s="26"/>
      <c r="O17" s="26"/>
      <c r="P17" s="26"/>
      <c r="Q17" s="26"/>
      <c r="R17" s="26"/>
      <c r="S17" s="26"/>
      <c r="T17" s="29">
        <f t="shared" si="5"/>
        <v>0</v>
      </c>
      <c r="U17" s="29">
        <f t="shared" si="6"/>
        <v>0</v>
      </c>
      <c r="V17" s="29">
        <f t="shared" si="7"/>
        <v>0</v>
      </c>
      <c r="W17" s="29">
        <f t="shared" si="8"/>
        <v>0</v>
      </c>
      <c r="X17" s="29">
        <f t="shared" si="9"/>
        <v>0</v>
      </c>
      <c r="Y17" s="29">
        <f t="shared" si="10"/>
        <v>0</v>
      </c>
      <c r="Z17" s="26"/>
      <c r="AA17" s="58" t="str">
        <f t="shared" si="11"/>
        <v/>
      </c>
      <c r="AB17" s="26"/>
      <c r="AC17" s="58" t="str">
        <f t="shared" si="3"/>
        <v/>
      </c>
      <c r="AD17" s="26"/>
      <c r="AE17" s="22" t="str">
        <f t="shared" si="12"/>
        <v/>
      </c>
      <c r="AF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" spans="1:32" x14ac:dyDescent="0.45">
      <c r="A18" s="22">
        <f>Games!A18</f>
        <v>8</v>
      </c>
      <c r="B18" s="22" t="str">
        <f>IF('Prediction Log'!B18=0, "",'Prediction Log'!B18)</f>
        <v>Miami (OH)</v>
      </c>
      <c r="C18" s="22" t="str">
        <f>IF('Prediction Log'!C18=0, "",'Prediction Log'!C18)</f>
        <v>Toledo</v>
      </c>
      <c r="D18" s="22">
        <f>IF('Prediction Log'!D18=0, "",'Prediction Log'!D18)</f>
        <v>2</v>
      </c>
      <c r="E18" s="22">
        <f>IF('Prediction Log'!E18=0, "",'Prediction Log'!E18)</f>
        <v>0.5</v>
      </c>
      <c r="F18" s="22" t="str">
        <f>IF('Prediction Log'!I18=0, "",'Prediction Log'!I18)</f>
        <v>Toledo</v>
      </c>
      <c r="G18" s="23" t="str">
        <f>IF(ISBLANK(Games!B18), "",'Prediction Log'!$J18)</f>
        <v>Miami (OH)</v>
      </c>
      <c r="H18" s="24">
        <f>'Prediction Log'!$K18</f>
        <v>0.60521800000000003</v>
      </c>
      <c r="I18" s="22" t="str">
        <f>IF(ISBLANK(Games!J18), "",IF(AND(Games!J18="",Games!K18=""),"",IF(ISTEXT(Games!K18), "Side",Games!J18)))</f>
        <v/>
      </c>
      <c r="J18" s="22" t="str">
        <f>IF(ISBLANK(Games!J18), "",IF(Table12[[#This Row],[Bet]]="Spread", Games!L18, ""))</f>
        <v/>
      </c>
      <c r="K18" s="22" t="str">
        <f>IF(ISBLANK(Games!K18), "",IF(ISTEXT(Games!K18), Games!K18, ""))</f>
        <v/>
      </c>
      <c r="L18" s="22" t="str">
        <f>IF(ISBLANK(Games!N18), "", Games!N18)</f>
        <v/>
      </c>
      <c r="M18" s="22"/>
      <c r="N18" s="26"/>
      <c r="O18" s="26"/>
      <c r="P18" s="26"/>
      <c r="Q18" s="26"/>
      <c r="R18" s="26"/>
      <c r="S18" s="26"/>
      <c r="T18" s="29">
        <f t="shared" si="5"/>
        <v>0</v>
      </c>
      <c r="U18" s="29">
        <f t="shared" si="6"/>
        <v>0</v>
      </c>
      <c r="V18" s="29">
        <f t="shared" si="7"/>
        <v>0</v>
      </c>
      <c r="W18" s="29">
        <f t="shared" si="8"/>
        <v>0</v>
      </c>
      <c r="X18" s="29">
        <f t="shared" si="9"/>
        <v>0</v>
      </c>
      <c r="Y18" s="29">
        <f t="shared" si="10"/>
        <v>0</v>
      </c>
      <c r="Z18" s="26"/>
      <c r="AA18" s="58" t="str">
        <f t="shared" si="11"/>
        <v/>
      </c>
      <c r="AB18" s="26"/>
      <c r="AC18" s="58" t="str">
        <f t="shared" si="3"/>
        <v/>
      </c>
      <c r="AD18" s="26"/>
      <c r="AE18" s="22" t="str">
        <f t="shared" si="12"/>
        <v/>
      </c>
      <c r="AF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" spans="1:32" x14ac:dyDescent="0.45">
      <c r="A19" s="22">
        <f>Games!A19</f>
        <v>8</v>
      </c>
      <c r="B19" s="22" t="str">
        <f>IF('Prediction Log'!B19=0, "",'Prediction Log'!B19)</f>
        <v>Florida Atlantic</v>
      </c>
      <c r="C19" s="22" t="str">
        <f>IF('Prediction Log'!C19=0, "",'Prediction Log'!C19)</f>
        <v>UT San Antonio</v>
      </c>
      <c r="D19" s="22">
        <f>IF('Prediction Log'!D19=0, "",'Prediction Log'!D19)</f>
        <v>2.5</v>
      </c>
      <c r="E19" s="22">
        <f>IF('Prediction Log'!E19=0, "",'Prediction Log'!E19)</f>
        <v>13</v>
      </c>
      <c r="F19" s="22" t="str">
        <f>IF('Prediction Log'!I19=0, "",'Prediction Log'!I19)</f>
        <v>UT San Antonio</v>
      </c>
      <c r="G19" s="23" t="str">
        <f>IF(ISBLANK(Games!B19), "",'Prediction Log'!$J19)</f>
        <v>UT San Antonio</v>
      </c>
      <c r="H19" s="24">
        <f>'Prediction Log'!$K19</f>
        <v>0.86385800000000001</v>
      </c>
      <c r="I19" s="22" t="str">
        <f>IF(ISBLANK(Games!J19), "",IF(AND(Games!J19="",Games!K19=""),"",IF(ISTEXT(Games!K19), "Side",Games!J19)))</f>
        <v/>
      </c>
      <c r="J19" s="22" t="str">
        <f>IF(ISBLANK(Games!J19), "",IF(Table12[[#This Row],[Bet]]="Spread", Games!L19, ""))</f>
        <v/>
      </c>
      <c r="K19" s="22" t="str">
        <f>IF(ISBLANK(Games!K19), "",IF(ISTEXT(Games!K19), Games!K19, ""))</f>
        <v/>
      </c>
      <c r="L19" s="22" t="str">
        <f>IF(ISBLANK(Games!N19), "", Games!N19)</f>
        <v/>
      </c>
      <c r="M19" s="22"/>
      <c r="N19" s="26"/>
      <c r="O19" s="26"/>
      <c r="P19" s="26"/>
      <c r="Q19" s="26"/>
      <c r="R19" s="26"/>
      <c r="S19" s="26"/>
      <c r="T19" s="29">
        <f t="shared" si="5"/>
        <v>0</v>
      </c>
      <c r="U19" s="29">
        <f t="shared" si="6"/>
        <v>0</v>
      </c>
      <c r="V19" s="29">
        <f t="shared" si="7"/>
        <v>0</v>
      </c>
      <c r="W19" s="29">
        <f t="shared" si="8"/>
        <v>0</v>
      </c>
      <c r="X19" s="29">
        <f t="shared" si="9"/>
        <v>0</v>
      </c>
      <c r="Y19" s="29">
        <f t="shared" si="10"/>
        <v>0</v>
      </c>
      <c r="Z19" s="26"/>
      <c r="AA19" s="58" t="str">
        <f t="shared" si="11"/>
        <v/>
      </c>
      <c r="AB19" s="26"/>
      <c r="AC19" s="58" t="str">
        <f t="shared" si="3"/>
        <v/>
      </c>
      <c r="AD19" s="26"/>
      <c r="AE19" s="22" t="str">
        <f t="shared" si="12"/>
        <v/>
      </c>
      <c r="AF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" spans="1:32" x14ac:dyDescent="0.45">
      <c r="A20" s="22">
        <f>Games!A20</f>
        <v>8</v>
      </c>
      <c r="B20" s="22" t="str">
        <f>IF('Prediction Log'!B20=0, "",'Prediction Log'!B20)</f>
        <v>Auburn</v>
      </c>
      <c r="C20" s="22" t="str">
        <f>IF('Prediction Log'!C20=0, "",'Prediction Log'!C20)</f>
        <v>Ole Miss</v>
      </c>
      <c r="D20" s="22">
        <f>IF('Prediction Log'!D20=0, "",'Prediction Log'!D20)</f>
        <v>6.5</v>
      </c>
      <c r="E20" s="22">
        <f>IF('Prediction Log'!E20=0, "",'Prediction Log'!E20)</f>
        <v>5</v>
      </c>
      <c r="F20" s="22" t="str">
        <f>IF('Prediction Log'!I20=0, "",'Prediction Log'!I20)</f>
        <v>Ole Miss</v>
      </c>
      <c r="G20" s="23" t="str">
        <f>IF(ISBLANK(Games!B20), "",'Prediction Log'!$J20)</f>
        <v>Ole Miss</v>
      </c>
      <c r="H20" s="24">
        <f>'Prediction Log'!$K20</f>
        <v>0.91369100000000003</v>
      </c>
      <c r="I20" s="22" t="str">
        <f>IF(ISBLANK(Games!J20), "",IF(AND(Games!J20="",Games!K20=""),"",IF(ISTEXT(Games!K20), "Side",Games!J20)))</f>
        <v/>
      </c>
      <c r="J20" s="22" t="str">
        <f>IF(ISBLANK(Games!J20), "",IF(Table12[[#This Row],[Bet]]="Spread", Games!L20, ""))</f>
        <v/>
      </c>
      <c r="K20" s="22" t="str">
        <f>IF(ISBLANK(Games!K20), "",IF(ISTEXT(Games!K20), Games!K20, ""))</f>
        <v/>
      </c>
      <c r="L20" s="22" t="str">
        <f>IF(ISBLANK(Games!N20), "", Games!N20)</f>
        <v/>
      </c>
      <c r="M20" s="22"/>
      <c r="N20" s="26"/>
      <c r="O20" s="26"/>
      <c r="P20" s="26"/>
      <c r="Q20" s="26"/>
      <c r="R20" s="26"/>
      <c r="S20" s="26"/>
      <c r="T20" s="29">
        <f t="shared" si="5"/>
        <v>0</v>
      </c>
      <c r="U20" s="29">
        <f t="shared" si="6"/>
        <v>0</v>
      </c>
      <c r="V20" s="29">
        <f t="shared" si="7"/>
        <v>0</v>
      </c>
      <c r="W20" s="29">
        <f t="shared" si="8"/>
        <v>0</v>
      </c>
      <c r="X20" s="29">
        <f t="shared" si="9"/>
        <v>0</v>
      </c>
      <c r="Y20" s="29">
        <f t="shared" si="10"/>
        <v>0</v>
      </c>
      <c r="Z20" s="26"/>
      <c r="AA20" s="58" t="str">
        <f t="shared" si="11"/>
        <v/>
      </c>
      <c r="AB20" s="26"/>
      <c r="AC20" s="58" t="str">
        <f t="shared" si="3"/>
        <v/>
      </c>
      <c r="AD20" s="26"/>
      <c r="AE20" s="22" t="str">
        <f t="shared" si="12"/>
        <v/>
      </c>
      <c r="AF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" spans="1:32" x14ac:dyDescent="0.45">
      <c r="A21" s="22">
        <f>Games!A21</f>
        <v>8</v>
      </c>
      <c r="B21" s="22" t="str">
        <f>IF('Prediction Log'!B21=0, "",'Prediction Log'!B21)</f>
        <v>USC</v>
      </c>
      <c r="C21" s="22" t="str">
        <f>IF('Prediction Log'!C21=0, "",'Prediction Log'!C21)</f>
        <v>Utah</v>
      </c>
      <c r="D21" s="22">
        <f>IF('Prediction Log'!D21=0, "",'Prediction Log'!D21)</f>
        <v>-7</v>
      </c>
      <c r="E21" s="22">
        <f>IF('Prediction Log'!E21=0, "",'Prediction Log'!E21)</f>
        <v>-3.2</v>
      </c>
      <c r="F21" s="22" t="str">
        <f>IF('Prediction Log'!I21=0, "",'Prediction Log'!I21)</f>
        <v>USC</v>
      </c>
      <c r="G21" s="23" t="str">
        <f>IF(ISBLANK(Games!B21), "",'Prediction Log'!$J21)</f>
        <v>USC</v>
      </c>
      <c r="H21" s="24">
        <f>'Prediction Log'!$K21</f>
        <v>0.70601000000000003</v>
      </c>
      <c r="I21" s="22" t="str">
        <f>IF(ISBLANK(Games!J21), "",IF(AND(Games!J21="",Games!K21=""),"",IF(ISTEXT(Games!K21), "Side",Games!J21)))</f>
        <v/>
      </c>
      <c r="J21" s="22" t="str">
        <f>IF(ISBLANK(Games!J21), "",IF(Table12[[#This Row],[Bet]]="Spread", Games!L21, ""))</f>
        <v/>
      </c>
      <c r="K21" s="22" t="str">
        <f>IF(ISBLANK(Games!K21), "",IF(ISTEXT(Games!K21), Games!K21, ""))</f>
        <v/>
      </c>
      <c r="L21" s="22" t="str">
        <f>IF(ISBLANK(Games!N21), "", Games!N21)</f>
        <v/>
      </c>
      <c r="M21" s="22"/>
      <c r="N21" s="26"/>
      <c r="O21" s="26"/>
      <c r="P21" s="26"/>
      <c r="Q21" s="26"/>
      <c r="R21" s="26"/>
      <c r="S21" s="26"/>
      <c r="T21" s="29">
        <f t="shared" si="5"/>
        <v>0</v>
      </c>
      <c r="U21" s="29">
        <f t="shared" si="6"/>
        <v>0</v>
      </c>
      <c r="V21" s="29">
        <f t="shared" si="7"/>
        <v>0</v>
      </c>
      <c r="W21" s="29">
        <f t="shared" si="8"/>
        <v>0</v>
      </c>
      <c r="X21" s="29">
        <f t="shared" si="9"/>
        <v>0</v>
      </c>
      <c r="Y21" s="29">
        <f t="shared" si="10"/>
        <v>0</v>
      </c>
      <c r="Z21" s="26"/>
      <c r="AA21" s="58" t="str">
        <f t="shared" si="11"/>
        <v/>
      </c>
      <c r="AB21" s="26"/>
      <c r="AC21" s="58" t="str">
        <f t="shared" si="3"/>
        <v/>
      </c>
      <c r="AD21" s="26"/>
      <c r="AE21" s="22" t="str">
        <f t="shared" si="12"/>
        <v/>
      </c>
      <c r="AF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" spans="1:32" x14ac:dyDescent="0.45">
      <c r="A22" s="22">
        <f>Games!A22</f>
        <v>8</v>
      </c>
      <c r="B22" s="22" t="str">
        <f>IF('Prediction Log'!B22=0, "",'Prediction Log'!B22)</f>
        <v>Miami</v>
      </c>
      <c r="C22" s="22" t="str">
        <f>IF('Prediction Log'!C22=0, "",'Prediction Log'!C22)</f>
        <v>Clemson</v>
      </c>
      <c r="D22" s="22">
        <f>IF('Prediction Log'!D22=0, "",'Prediction Log'!D22)</f>
        <v>3</v>
      </c>
      <c r="E22" s="22">
        <f>IF('Prediction Log'!E22=0, "",'Prediction Log'!E22)</f>
        <v>2</v>
      </c>
      <c r="F22" s="22" t="str">
        <f>IF('Prediction Log'!I22=0, "",'Prediction Log'!I22)</f>
        <v>Clemson</v>
      </c>
      <c r="G22" s="23" t="str">
        <f>IF(ISBLANK(Games!B22), "",'Prediction Log'!$J22)</f>
        <v>Miami</v>
      </c>
      <c r="H22" s="24">
        <f>'Prediction Log'!$K22</f>
        <v>0.66711200000000004</v>
      </c>
      <c r="I22" s="22" t="str">
        <f>IF(ISBLANK(Games!J22), "",IF(AND(Games!J22="",Games!K22=""),"",IF(ISTEXT(Games!K22), "Side",Games!J22)))</f>
        <v/>
      </c>
      <c r="J22" s="22" t="str">
        <f>IF(ISBLANK(Games!J22), "",IF(Table12[[#This Row],[Bet]]="Spread", Games!L22, ""))</f>
        <v/>
      </c>
      <c r="K22" s="22" t="str">
        <f>IF(ISBLANK(Games!K22), "",IF(ISTEXT(Games!K22), Games!K22, ""))</f>
        <v/>
      </c>
      <c r="L22" s="22" t="str">
        <f>IF(ISBLANK(Games!N22), "", Games!N22)</f>
        <v/>
      </c>
      <c r="M22" s="22"/>
      <c r="N22" s="26"/>
      <c r="O22" s="26"/>
      <c r="P22" s="26"/>
      <c r="Q22" s="26"/>
      <c r="R22" s="26"/>
      <c r="S22" s="26"/>
      <c r="T22" s="29">
        <f t="shared" si="5"/>
        <v>0</v>
      </c>
      <c r="U22" s="29">
        <f t="shared" si="6"/>
        <v>0</v>
      </c>
      <c r="V22" s="29">
        <f t="shared" si="7"/>
        <v>0</v>
      </c>
      <c r="W22" s="29">
        <f t="shared" si="8"/>
        <v>0</v>
      </c>
      <c r="X22" s="29">
        <f t="shared" si="9"/>
        <v>0</v>
      </c>
      <c r="Y22" s="29">
        <f t="shared" si="10"/>
        <v>0</v>
      </c>
      <c r="Z22" s="26"/>
      <c r="AA22" s="58" t="str">
        <f t="shared" si="11"/>
        <v/>
      </c>
      <c r="AB22" s="26"/>
      <c r="AC22" s="58" t="str">
        <f t="shared" si="3"/>
        <v/>
      </c>
      <c r="AD22" s="26"/>
      <c r="AE22" s="22" t="str">
        <f t="shared" si="12"/>
        <v/>
      </c>
      <c r="AF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" spans="1:32" x14ac:dyDescent="0.45">
      <c r="A23" s="22">
        <f>Games!A23</f>
        <v>8</v>
      </c>
      <c r="B23" s="22" t="str">
        <f>IF('Prediction Log'!B23=0, "",'Prediction Log'!B23)</f>
        <v>Louisiana</v>
      </c>
      <c r="C23" s="22" t="str">
        <f>IF('Prediction Log'!C23=0, "",'Prediction Log'!C23)</f>
        <v>Georgia State</v>
      </c>
      <c r="D23" s="22">
        <f>IF('Prediction Log'!D23=0, "",'Prediction Log'!D23)</f>
        <v>-3.5</v>
      </c>
      <c r="E23" s="22">
        <f>IF('Prediction Log'!E23=0, "",'Prediction Log'!E23)</f>
        <v>1.3</v>
      </c>
      <c r="F23" s="22" t="str">
        <f>IF('Prediction Log'!I23=0, "",'Prediction Log'!I23)</f>
        <v>Georgia State</v>
      </c>
      <c r="G23" s="23" t="str">
        <f>IF(ISBLANK(Games!B23), "",'Prediction Log'!$J23)</f>
        <v>Georgia State</v>
      </c>
      <c r="H23" s="24">
        <f>'Prediction Log'!$K23</f>
        <v>0.56330900000000006</v>
      </c>
      <c r="I23" s="22" t="str">
        <f>IF(ISBLANK(Games!J23), "",IF(AND(Games!J23="",Games!K23=""),"",IF(ISTEXT(Games!K23), "Side",Games!J23)))</f>
        <v/>
      </c>
      <c r="J23" s="22" t="str">
        <f>IF(ISBLANK(Games!J23), "",IF(Table12[[#This Row],[Bet]]="Spread", Games!L23, ""))</f>
        <v/>
      </c>
      <c r="K23" s="22" t="str">
        <f>IF(ISBLANK(Games!K23), "",IF(ISTEXT(Games!K23), Games!K23, ""))</f>
        <v/>
      </c>
      <c r="L23" s="22" t="str">
        <f>IF(ISBLANK(Games!N23), "", Games!N23)</f>
        <v/>
      </c>
      <c r="M23" s="22"/>
      <c r="N23" s="26"/>
      <c r="O23" s="26"/>
      <c r="P23" s="26"/>
      <c r="Q23" s="26"/>
      <c r="R23" s="26"/>
      <c r="S23" s="26"/>
      <c r="T23" s="29">
        <f t="shared" si="5"/>
        <v>0</v>
      </c>
      <c r="U23" s="29">
        <f t="shared" si="6"/>
        <v>0</v>
      </c>
      <c r="V23" s="29">
        <f t="shared" si="7"/>
        <v>0</v>
      </c>
      <c r="W23" s="29">
        <f t="shared" si="8"/>
        <v>0</v>
      </c>
      <c r="X23" s="29">
        <f t="shared" si="9"/>
        <v>0</v>
      </c>
      <c r="Y23" s="29">
        <f t="shared" si="10"/>
        <v>0</v>
      </c>
      <c r="Z23" s="26"/>
      <c r="AA23" s="58" t="str">
        <f t="shared" si="11"/>
        <v/>
      </c>
      <c r="AB23" s="26"/>
      <c r="AC23" s="58" t="str">
        <f t="shared" si="3"/>
        <v/>
      </c>
      <c r="AD23" s="26"/>
      <c r="AE23" s="22" t="str">
        <f t="shared" si="12"/>
        <v/>
      </c>
      <c r="AF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" spans="1:32" x14ac:dyDescent="0.45">
      <c r="A24" s="22">
        <f>Games!A24</f>
        <v>8</v>
      </c>
      <c r="B24" s="22" t="str">
        <f>IF('Prediction Log'!B24=0, "",'Prediction Log'!B24)</f>
        <v>Arkansas</v>
      </c>
      <c r="C24" s="22" t="str">
        <f>IF('Prediction Log'!C24=0, "",'Prediction Log'!C24)</f>
        <v>Mississippi State</v>
      </c>
      <c r="D24" s="22">
        <f>IF('Prediction Log'!D24=0, "",'Prediction Log'!D24)</f>
        <v>-6.5</v>
      </c>
      <c r="E24" s="22">
        <f>IF('Prediction Log'!E24=0, "",'Prediction Log'!E24)</f>
        <v>0.1</v>
      </c>
      <c r="F24" s="22" t="str">
        <f>IF('Prediction Log'!I24=0, "",'Prediction Log'!I24)</f>
        <v>Mississippi State</v>
      </c>
      <c r="G24" s="23" t="str">
        <f>IF(ISBLANK(Games!B24), "",'Prediction Log'!$J24)</f>
        <v>Mississippi State</v>
      </c>
      <c r="H24" s="24">
        <f>'Prediction Log'!$K24</f>
        <v>0.69711000000000001</v>
      </c>
      <c r="I24" s="22" t="str">
        <f>IF(ISBLANK(Games!J24), "",IF(AND(Games!J24="",Games!K24=""),"",IF(ISTEXT(Games!K24), "Side",Games!J24)))</f>
        <v/>
      </c>
      <c r="J24" s="22" t="str">
        <f>IF(ISBLANK(Games!J24), "",IF(Table12[[#This Row],[Bet]]="Spread", Games!L24, ""))</f>
        <v/>
      </c>
      <c r="K24" s="22" t="str">
        <f>IF(ISBLANK(Games!K24), "",IF(ISTEXT(Games!K24), Games!K24, ""))</f>
        <v/>
      </c>
      <c r="L24" s="22" t="str">
        <f>IF(ISBLANK(Games!N24), "", Games!N24)</f>
        <v/>
      </c>
      <c r="M24" s="22"/>
      <c r="N24" s="26"/>
      <c r="O24" s="26"/>
      <c r="P24" s="26"/>
      <c r="Q24" s="26"/>
      <c r="R24" s="26"/>
      <c r="S24" s="26"/>
      <c r="T24" s="29">
        <f t="shared" si="5"/>
        <v>0</v>
      </c>
      <c r="U24" s="29">
        <f t="shared" si="6"/>
        <v>0</v>
      </c>
      <c r="V24" s="29">
        <f t="shared" si="7"/>
        <v>0</v>
      </c>
      <c r="W24" s="29">
        <f t="shared" si="8"/>
        <v>0</v>
      </c>
      <c r="X24" s="29">
        <f t="shared" si="9"/>
        <v>0</v>
      </c>
      <c r="Y24" s="29">
        <f t="shared" si="10"/>
        <v>0</v>
      </c>
      <c r="Z24" s="26"/>
      <c r="AA24" s="58" t="str">
        <f t="shared" si="11"/>
        <v/>
      </c>
      <c r="AB24" s="26"/>
      <c r="AC24" s="58" t="str">
        <f t="shared" si="3"/>
        <v/>
      </c>
      <c r="AD24" s="26"/>
      <c r="AE24" s="22" t="str">
        <f t="shared" si="12"/>
        <v/>
      </c>
      <c r="AF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" spans="1:32" x14ac:dyDescent="0.45">
      <c r="A25" s="22">
        <f>Games!A25</f>
        <v>8</v>
      </c>
      <c r="B25" s="22" t="str">
        <f>IF('Prediction Log'!B25=0, "",'Prediction Log'!B25)</f>
        <v>Cincinnati</v>
      </c>
      <c r="C25" s="22" t="str">
        <f>IF('Prediction Log'!C25=0, "",'Prediction Log'!C25)</f>
        <v>Baylor</v>
      </c>
      <c r="D25" s="22">
        <f>IF('Prediction Log'!D25=0, "",'Prediction Log'!D25)</f>
        <v>-3.5</v>
      </c>
      <c r="E25" s="22">
        <f>IF('Prediction Log'!E25=0, "",'Prediction Log'!E25)</f>
        <v>-12</v>
      </c>
      <c r="F25" s="22" t="str">
        <f>IF('Prediction Log'!I25=0, "",'Prediction Log'!I25)</f>
        <v>Cincinnati</v>
      </c>
      <c r="G25" s="23" t="str">
        <f>IF(ISBLANK(Games!B25), "",'Prediction Log'!$J25)</f>
        <v>Cincinnati</v>
      </c>
      <c r="H25" s="24">
        <f>'Prediction Log'!$K25</f>
        <v>0.88884600000000002</v>
      </c>
      <c r="I25" s="22" t="str">
        <f>IF(ISBLANK(Games!J25), "",IF(AND(Games!J25="",Games!K25=""),"",IF(ISTEXT(Games!K25), "Side",Games!J25)))</f>
        <v/>
      </c>
      <c r="J25" s="22" t="str">
        <f>IF(ISBLANK(Games!J25), "",IF(Table12[[#This Row],[Bet]]="Spread", Games!L25, ""))</f>
        <v/>
      </c>
      <c r="K25" s="22" t="str">
        <f>IF(ISBLANK(Games!K25), "",IF(ISTEXT(Games!K25), Games!K25, ""))</f>
        <v/>
      </c>
      <c r="L25" s="22" t="str">
        <f>IF(ISBLANK(Games!N25), "", Games!N25)</f>
        <v/>
      </c>
      <c r="M25" s="22"/>
      <c r="N25" s="26"/>
      <c r="O25" s="26"/>
      <c r="P25" s="26"/>
      <c r="Q25" s="26"/>
      <c r="R25" s="26"/>
      <c r="S25" s="26"/>
      <c r="T25" s="29">
        <f t="shared" si="5"/>
        <v>0</v>
      </c>
      <c r="U25" s="29">
        <f t="shared" si="6"/>
        <v>0</v>
      </c>
      <c r="V25" s="29">
        <f t="shared" si="7"/>
        <v>0</v>
      </c>
      <c r="W25" s="29">
        <f t="shared" si="8"/>
        <v>0</v>
      </c>
      <c r="X25" s="29">
        <f t="shared" si="9"/>
        <v>0</v>
      </c>
      <c r="Y25" s="29">
        <f t="shared" si="10"/>
        <v>0</v>
      </c>
      <c r="Z25" s="26"/>
      <c r="AA25" s="58" t="str">
        <f t="shared" si="11"/>
        <v/>
      </c>
      <c r="AB25" s="26"/>
      <c r="AC25" s="58" t="str">
        <f t="shared" si="3"/>
        <v/>
      </c>
      <c r="AD25" s="26"/>
      <c r="AE25" s="22" t="str">
        <f t="shared" si="12"/>
        <v/>
      </c>
      <c r="AF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" spans="1:32" x14ac:dyDescent="0.45">
      <c r="A26" s="22">
        <f>Games!A26</f>
        <v>8</v>
      </c>
      <c r="B26" s="22" t="str">
        <f>IF('Prediction Log'!B26=0, "",'Prediction Log'!B26)</f>
        <v>Indiana</v>
      </c>
      <c r="C26" s="22" t="str">
        <f>IF('Prediction Log'!C26=0, "",'Prediction Log'!C26)</f>
        <v>Rutgers</v>
      </c>
      <c r="D26" s="22">
        <f>IF('Prediction Log'!D26=0, "",'Prediction Log'!D26)</f>
        <v>5.5</v>
      </c>
      <c r="E26" s="22">
        <f>IF('Prediction Log'!E26=0, "",'Prediction Log'!E26)</f>
        <v>6.3</v>
      </c>
      <c r="F26" s="22" t="str">
        <f>IF('Prediction Log'!I26=0, "",'Prediction Log'!I26)</f>
        <v>Rutgers</v>
      </c>
      <c r="G26" s="23" t="str">
        <f>IF(ISBLANK(Games!B26), "",'Prediction Log'!$J26)</f>
        <v>Rutgers</v>
      </c>
      <c r="H26" s="24">
        <f>'Prediction Log'!$K26</f>
        <v>0.79065799999999997</v>
      </c>
      <c r="I26" s="22" t="str">
        <f>IF(ISBLANK(Games!J26), "",IF(AND(Games!J26="",Games!K26=""),"",IF(ISTEXT(Games!K26), "Side",Games!J26)))</f>
        <v/>
      </c>
      <c r="J26" s="22" t="str">
        <f>IF(ISBLANK(Games!J26), "",IF(Table12[[#This Row],[Bet]]="Spread", Games!L26, ""))</f>
        <v/>
      </c>
      <c r="K26" s="22" t="str">
        <f>IF(ISBLANK(Games!K26), "",IF(ISTEXT(Games!K26), Games!K26, ""))</f>
        <v/>
      </c>
      <c r="L26" s="22" t="str">
        <f>IF(ISBLANK(Games!N26), "", Games!N26)</f>
        <v/>
      </c>
      <c r="M26" s="22"/>
      <c r="N26" s="26"/>
      <c r="O26" s="26"/>
      <c r="P26" s="26"/>
      <c r="Q26" s="26"/>
      <c r="R26" s="26"/>
      <c r="S26" s="26"/>
      <c r="T26" s="29">
        <f t="shared" si="5"/>
        <v>0</v>
      </c>
      <c r="U26" s="29">
        <f t="shared" si="6"/>
        <v>0</v>
      </c>
      <c r="V26" s="29">
        <f t="shared" si="7"/>
        <v>0</v>
      </c>
      <c r="W26" s="29">
        <f t="shared" si="8"/>
        <v>0</v>
      </c>
      <c r="X26" s="29">
        <f t="shared" si="9"/>
        <v>0</v>
      </c>
      <c r="Y26" s="29">
        <f t="shared" si="10"/>
        <v>0</v>
      </c>
      <c r="Z26" s="26"/>
      <c r="AA26" s="58" t="str">
        <f t="shared" si="11"/>
        <v/>
      </c>
      <c r="AB26" s="26"/>
      <c r="AC26" s="58" t="str">
        <f t="shared" si="3"/>
        <v/>
      </c>
      <c r="AD26" s="26"/>
      <c r="AE26" s="22" t="str">
        <f t="shared" si="12"/>
        <v/>
      </c>
      <c r="AF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" spans="1:32" x14ac:dyDescent="0.45">
      <c r="A27" s="22">
        <f>Games!A27</f>
        <v>8</v>
      </c>
      <c r="B27" s="22" t="str">
        <f>IF('Prediction Log'!B27=0, "",'Prediction Log'!B27)</f>
        <v>Ohio</v>
      </c>
      <c r="C27" s="22" t="str">
        <f>IF('Prediction Log'!C27=0, "",'Prediction Log'!C27)</f>
        <v>Western Michigan</v>
      </c>
      <c r="D27" s="22">
        <f>IF('Prediction Log'!D27=0, "",'Prediction Log'!D27)</f>
        <v>-16.5</v>
      </c>
      <c r="E27" s="22">
        <f>IF('Prediction Log'!E27=0, "",'Prediction Log'!E27)</f>
        <v>-10.7</v>
      </c>
      <c r="F27" s="22" t="str">
        <f>IF('Prediction Log'!I27=0, "",'Prediction Log'!I27)</f>
        <v>Ohio</v>
      </c>
      <c r="G27" s="23" t="str">
        <f>IF(ISBLANK(Games!B27), "",'Prediction Log'!$J27)</f>
        <v>Ohio</v>
      </c>
      <c r="H27" s="24">
        <f>'Prediction Log'!$K27</f>
        <v>0.98307599999999995</v>
      </c>
      <c r="I27" s="22" t="str">
        <f>IF(ISBLANK(Games!J27), "",IF(AND(Games!J27="",Games!K27=""),"",IF(ISTEXT(Games!K27), "Side",Games!J27)))</f>
        <v/>
      </c>
      <c r="J27" s="22" t="str">
        <f>IF(ISBLANK(Games!J27), "",IF(Table12[[#This Row],[Bet]]="Spread", Games!L27, ""))</f>
        <v/>
      </c>
      <c r="K27" s="22" t="str">
        <f>IF(ISBLANK(Games!K27), "",IF(ISTEXT(Games!K27), Games!K27, ""))</f>
        <v/>
      </c>
      <c r="L27" s="22" t="str">
        <f>IF(ISBLANK(Games!N27), "", Games!N27)</f>
        <v/>
      </c>
      <c r="M27" s="22"/>
      <c r="N27" s="26"/>
      <c r="O27" s="26"/>
      <c r="P27" s="26"/>
      <c r="Q27" s="26"/>
      <c r="R27" s="26"/>
      <c r="S27" s="26"/>
      <c r="T27" s="29">
        <f t="shared" si="5"/>
        <v>0</v>
      </c>
      <c r="U27" s="29">
        <f t="shared" si="6"/>
        <v>0</v>
      </c>
      <c r="V27" s="29">
        <f t="shared" si="7"/>
        <v>0</v>
      </c>
      <c r="W27" s="29">
        <f t="shared" si="8"/>
        <v>0</v>
      </c>
      <c r="X27" s="29">
        <f t="shared" si="9"/>
        <v>0</v>
      </c>
      <c r="Y27" s="29">
        <f t="shared" si="10"/>
        <v>0</v>
      </c>
      <c r="Z27" s="26"/>
      <c r="AA27" s="58" t="str">
        <f t="shared" si="11"/>
        <v/>
      </c>
      <c r="AB27" s="26"/>
      <c r="AC27" s="58" t="str">
        <f t="shared" si="3"/>
        <v/>
      </c>
      <c r="AD27" s="26"/>
      <c r="AE27" s="22" t="str">
        <f t="shared" si="12"/>
        <v/>
      </c>
      <c r="AF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" spans="1:32" x14ac:dyDescent="0.45">
      <c r="A28" s="22">
        <f>Games!A28</f>
        <v>8</v>
      </c>
      <c r="B28" s="22" t="str">
        <f>IF('Prediction Log'!B28=0, "",'Prediction Log'!B28)</f>
        <v>Georgia Tech</v>
      </c>
      <c r="C28" s="22" t="str">
        <f>IF('Prediction Log'!C28=0, "",'Prediction Log'!C28)</f>
        <v>Boston College</v>
      </c>
      <c r="D28" s="22">
        <f>IF('Prediction Log'!D28=0, "",'Prediction Log'!D28)</f>
        <v>-5.5</v>
      </c>
      <c r="E28" s="22">
        <f>IF('Prediction Log'!E28=0, "",'Prediction Log'!E28)</f>
        <v>-0.1</v>
      </c>
      <c r="F28" s="22" t="str">
        <f>IF('Prediction Log'!I28=0, "",'Prediction Log'!I28)</f>
        <v>Georgia Tech</v>
      </c>
      <c r="G28" s="23" t="str">
        <f>IF(ISBLANK(Games!B28), "",'Prediction Log'!$J28)</f>
        <v>Boston College</v>
      </c>
      <c r="H28" s="24">
        <f>'Prediction Log'!$K28</f>
        <v>0.59284500000000007</v>
      </c>
      <c r="I28" s="22" t="str">
        <f>IF(ISBLANK(Games!J28), "",IF(AND(Games!J28="",Games!K28=""),"",IF(ISTEXT(Games!K28), "Side",Games!J28)))</f>
        <v/>
      </c>
      <c r="J28" s="22" t="str">
        <f>IF(ISBLANK(Games!J28), "",IF(Table12[[#This Row],[Bet]]="Spread", Games!L28, ""))</f>
        <v/>
      </c>
      <c r="K28" s="22" t="str">
        <f>IF(ISBLANK(Games!K28), "",IF(ISTEXT(Games!K28), Games!K28, ""))</f>
        <v/>
      </c>
      <c r="L28" s="22" t="str">
        <f>IF(ISBLANK(Games!N28), "", Games!N28)</f>
        <v/>
      </c>
      <c r="M28" s="22"/>
      <c r="N28" s="26"/>
      <c r="O28" s="26"/>
      <c r="P28" s="26"/>
      <c r="Q28" s="26"/>
      <c r="R28" s="26"/>
      <c r="S28" s="26"/>
      <c r="T28" s="29">
        <f t="shared" si="5"/>
        <v>0</v>
      </c>
      <c r="U28" s="29">
        <f t="shared" si="6"/>
        <v>0</v>
      </c>
      <c r="V28" s="29">
        <f t="shared" si="7"/>
        <v>0</v>
      </c>
      <c r="W28" s="29">
        <f t="shared" si="8"/>
        <v>0</v>
      </c>
      <c r="X28" s="29">
        <f t="shared" si="9"/>
        <v>0</v>
      </c>
      <c r="Y28" s="29">
        <f t="shared" si="10"/>
        <v>0</v>
      </c>
      <c r="Z28" s="26"/>
      <c r="AA28" s="58" t="str">
        <f t="shared" si="11"/>
        <v/>
      </c>
      <c r="AB28" s="26"/>
      <c r="AC28" s="58" t="str">
        <f t="shared" si="3"/>
        <v/>
      </c>
      <c r="AD28" s="26"/>
      <c r="AE28" s="22" t="str">
        <f t="shared" si="12"/>
        <v/>
      </c>
      <c r="AF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" spans="1:32" x14ac:dyDescent="0.45">
      <c r="A29" s="22">
        <f>Games!A29</f>
        <v>8</v>
      </c>
      <c r="B29" s="22" t="str">
        <f>IF('Prediction Log'!B29=0, "",'Prediction Log'!B29)</f>
        <v>Bowling Green</v>
      </c>
      <c r="C29" s="22" t="str">
        <f>IF('Prediction Log'!C29=0, "",'Prediction Log'!C29)</f>
        <v>Akron</v>
      </c>
      <c r="D29" s="22">
        <f>IF('Prediction Log'!D29=0, "",'Prediction Log'!D29)</f>
        <v>-7.5</v>
      </c>
      <c r="E29" s="22">
        <f>IF('Prediction Log'!E29=0, "",'Prediction Log'!E29)</f>
        <v>-24</v>
      </c>
      <c r="F29" s="22" t="str">
        <f>IF('Prediction Log'!I29=0, "",'Prediction Log'!I29)</f>
        <v>Bowling Green</v>
      </c>
      <c r="G29" s="23" t="str">
        <f>IF(ISBLANK(Games!B29), "",'Prediction Log'!$J29)</f>
        <v>Bowling Green</v>
      </c>
      <c r="H29" s="24">
        <f>'Prediction Log'!$K29</f>
        <v>0.99921800000000005</v>
      </c>
      <c r="I29" s="22" t="str">
        <f>IF(ISBLANK(Games!J29), "",IF(AND(Games!J29="",Games!K29=""),"",IF(ISTEXT(Games!K29), "Side",Games!J29)))</f>
        <v/>
      </c>
      <c r="J29" s="22" t="str">
        <f>IF(ISBLANK(Games!J29), "",IF(Table12[[#This Row],[Bet]]="Spread", Games!L29, ""))</f>
        <v/>
      </c>
      <c r="K29" s="22" t="str">
        <f>IF(ISBLANK(Games!K29), "",IF(ISTEXT(Games!K29), Games!K29, ""))</f>
        <v/>
      </c>
      <c r="L29" s="22" t="str">
        <f>IF(ISBLANK(Games!N29), "", Games!N29)</f>
        <v/>
      </c>
      <c r="M29" s="22"/>
      <c r="N29" s="26"/>
      <c r="O29" s="26"/>
      <c r="P29" s="26"/>
      <c r="Q29" s="26"/>
      <c r="R29" s="26"/>
      <c r="S29" s="26"/>
      <c r="T29" s="29">
        <f t="shared" si="5"/>
        <v>0</v>
      </c>
      <c r="U29" s="29">
        <f t="shared" si="6"/>
        <v>0</v>
      </c>
      <c r="V29" s="29">
        <f t="shared" si="7"/>
        <v>0</v>
      </c>
      <c r="W29" s="29">
        <f t="shared" si="8"/>
        <v>0</v>
      </c>
      <c r="X29" s="29">
        <f t="shared" si="9"/>
        <v>0</v>
      </c>
      <c r="Y29" s="29">
        <f t="shared" si="10"/>
        <v>0</v>
      </c>
      <c r="Z29" s="26"/>
      <c r="AA29" s="58" t="str">
        <f t="shared" si="11"/>
        <v/>
      </c>
      <c r="AB29" s="26"/>
      <c r="AC29" s="58" t="str">
        <f t="shared" si="3"/>
        <v/>
      </c>
      <c r="AD29" s="26"/>
      <c r="AE29" s="22" t="str">
        <f t="shared" si="12"/>
        <v/>
      </c>
      <c r="AF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" spans="1:32" x14ac:dyDescent="0.45">
      <c r="A30" s="22">
        <f>Games!A30</f>
        <v>8</v>
      </c>
      <c r="B30" s="22" t="str">
        <f>IF('Prediction Log'!B30=0, "",'Prediction Log'!B30)</f>
        <v>Illinois</v>
      </c>
      <c r="C30" s="22" t="str">
        <f>IF('Prediction Log'!C30=0, "",'Prediction Log'!C30)</f>
        <v>Wisconsin</v>
      </c>
      <c r="D30" s="22">
        <f>IF('Prediction Log'!D30=0, "",'Prediction Log'!D30)</f>
        <v>2.5</v>
      </c>
      <c r="E30" s="22">
        <f>IF('Prediction Log'!E30=0, "",'Prediction Log'!E30)</f>
        <v>11.5</v>
      </c>
      <c r="F30" s="22" t="str">
        <f>IF('Prediction Log'!I30=0, "",'Prediction Log'!I30)</f>
        <v>Wisconsin</v>
      </c>
      <c r="G30" s="23" t="str">
        <f>IF(ISBLANK(Games!B30), "",'Prediction Log'!$J30)</f>
        <v>Wisconsin</v>
      </c>
      <c r="H30" s="24">
        <f>'Prediction Log'!$K30</f>
        <v>0.91044100000000006</v>
      </c>
      <c r="I30" s="22" t="str">
        <f>IF(ISBLANK(Games!J30), "",IF(AND(Games!J30="",Games!K30=""),"",IF(ISTEXT(Games!K30), "Side",Games!J30)))</f>
        <v/>
      </c>
      <c r="J30" s="22" t="str">
        <f>IF(ISBLANK(Games!J30), "",IF(Table12[[#This Row],[Bet]]="Spread", Games!L30, ""))</f>
        <v/>
      </c>
      <c r="K30" s="22" t="str">
        <f>IF(ISBLANK(Games!K30), "",IF(ISTEXT(Games!K30), Games!K30, ""))</f>
        <v/>
      </c>
      <c r="L30" s="22" t="str">
        <f>IF(ISBLANK(Games!N30), "", Games!N30)</f>
        <v/>
      </c>
      <c r="M30" s="22"/>
      <c r="N30" s="26"/>
      <c r="O30" s="26"/>
      <c r="P30" s="26"/>
      <c r="Q30" s="26"/>
      <c r="R30" s="26"/>
      <c r="S30" s="26"/>
      <c r="T30" s="29">
        <f t="shared" si="5"/>
        <v>0</v>
      </c>
      <c r="U30" s="29">
        <f t="shared" si="6"/>
        <v>0</v>
      </c>
      <c r="V30" s="29">
        <f t="shared" si="7"/>
        <v>0</v>
      </c>
      <c r="W30" s="29">
        <f t="shared" si="8"/>
        <v>0</v>
      </c>
      <c r="X30" s="29">
        <f t="shared" si="9"/>
        <v>0</v>
      </c>
      <c r="Y30" s="29">
        <f t="shared" si="10"/>
        <v>0</v>
      </c>
      <c r="Z30" s="26"/>
      <c r="AA30" s="58" t="str">
        <f t="shared" si="11"/>
        <v/>
      </c>
      <c r="AB30" s="26"/>
      <c r="AC30" s="58" t="str">
        <f t="shared" si="3"/>
        <v/>
      </c>
      <c r="AD30" s="26"/>
      <c r="AE30" s="22" t="str">
        <f t="shared" si="12"/>
        <v/>
      </c>
      <c r="AF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" spans="1:32" x14ac:dyDescent="0.45">
      <c r="A31" s="22">
        <f>Games!A31</f>
        <v>8</v>
      </c>
      <c r="B31" s="22" t="str">
        <f>IF('Prediction Log'!B31=0, "",'Prediction Log'!B31)</f>
        <v>Wake Forest</v>
      </c>
      <c r="C31" s="22" t="str">
        <f>IF('Prediction Log'!C31=0, "",'Prediction Log'!C31)</f>
        <v>Pittsburgh</v>
      </c>
      <c r="D31" s="22">
        <f>IF('Prediction Log'!D31=0, "",'Prediction Log'!D31)</f>
        <v>-1.5</v>
      </c>
      <c r="E31" s="22">
        <f>IF('Prediction Log'!E31=0, "",'Prediction Log'!E31)</f>
        <v>2.4</v>
      </c>
      <c r="F31" s="22" t="str">
        <f>IF('Prediction Log'!I31=0, "",'Prediction Log'!I31)</f>
        <v>Pittsburgh</v>
      </c>
      <c r="G31" s="23" t="str">
        <f>IF(ISBLANK(Games!B31), "",'Prediction Log'!$J31)</f>
        <v>Wake Forest</v>
      </c>
      <c r="H31" s="24">
        <f>'Prediction Log'!$K31</f>
        <v>0.74173100000000003</v>
      </c>
      <c r="I31" s="22" t="str">
        <f>IF(ISBLANK(Games!J31), "",IF(AND(Games!J31="",Games!K31=""),"",IF(ISTEXT(Games!K31), "Side",Games!J31)))</f>
        <v/>
      </c>
      <c r="J31" s="22" t="str">
        <f>IF(ISBLANK(Games!J31), "",IF(Table12[[#This Row],[Bet]]="Spread", Games!L31, ""))</f>
        <v/>
      </c>
      <c r="K31" s="22" t="str">
        <f>IF(ISBLANK(Games!K31), "",IF(ISTEXT(Games!K31), Games!K31, ""))</f>
        <v/>
      </c>
      <c r="L31" s="22" t="str">
        <f>IF(ISBLANK(Games!N31), "", Games!N31)</f>
        <v/>
      </c>
      <c r="M31" s="22"/>
      <c r="N31" s="26"/>
      <c r="O31" s="26"/>
      <c r="P31" s="26"/>
      <c r="Q31" s="26"/>
      <c r="R31" s="26"/>
      <c r="S31" s="26"/>
      <c r="T31" s="29">
        <f t="shared" si="5"/>
        <v>0</v>
      </c>
      <c r="U31" s="29">
        <f t="shared" si="6"/>
        <v>0</v>
      </c>
      <c r="V31" s="29">
        <f t="shared" si="7"/>
        <v>0</v>
      </c>
      <c r="W31" s="29">
        <f t="shared" si="8"/>
        <v>0</v>
      </c>
      <c r="X31" s="29">
        <f t="shared" si="9"/>
        <v>0</v>
      </c>
      <c r="Y31" s="29">
        <f t="shared" si="10"/>
        <v>0</v>
      </c>
      <c r="Z31" s="26"/>
      <c r="AA31" s="58" t="str">
        <f t="shared" si="11"/>
        <v/>
      </c>
      <c r="AB31" s="26"/>
      <c r="AC31" s="58" t="str">
        <f t="shared" si="3"/>
        <v/>
      </c>
      <c r="AD31" s="26"/>
      <c r="AE31" s="22" t="str">
        <f t="shared" si="12"/>
        <v/>
      </c>
      <c r="AF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" spans="1:32" x14ac:dyDescent="0.45">
      <c r="A32" s="22">
        <f>Games!A32</f>
        <v>8</v>
      </c>
      <c r="B32" s="22" t="str">
        <f>IF('Prediction Log'!B32=0, "",'Prediction Log'!B32)</f>
        <v>Nebraska</v>
      </c>
      <c r="C32" s="22" t="str">
        <f>IF('Prediction Log'!C32=0, "",'Prediction Log'!C32)</f>
        <v>Northwestern</v>
      </c>
      <c r="D32" s="22">
        <f>IF('Prediction Log'!D32=0, "",'Prediction Log'!D32)</f>
        <v>-11.5</v>
      </c>
      <c r="E32" s="22">
        <f>IF('Prediction Log'!E32=0, "",'Prediction Log'!E32)</f>
        <v>-0.8</v>
      </c>
      <c r="F32" s="22" t="str">
        <f>IF('Prediction Log'!I32=0, "",'Prediction Log'!I32)</f>
        <v>Nebraska</v>
      </c>
      <c r="G32" s="23" t="str">
        <f>IF(ISBLANK(Games!B32), "",'Prediction Log'!$J32)</f>
        <v>Northwestern</v>
      </c>
      <c r="H32" s="24">
        <f>'Prediction Log'!$K32</f>
        <v>0.585619</v>
      </c>
      <c r="I32" s="22" t="str">
        <f>IF(ISBLANK(Games!J32), "",IF(AND(Games!J32="",Games!K32=""),"",IF(ISTEXT(Games!K32), "Side",Games!J32)))</f>
        <v/>
      </c>
      <c r="J32" s="22" t="str">
        <f>IF(ISBLANK(Games!J32), "",IF(Table12[[#This Row],[Bet]]="Spread", Games!L32, ""))</f>
        <v/>
      </c>
      <c r="K32" s="22" t="str">
        <f>IF(ISBLANK(Games!K32), "",IF(ISTEXT(Games!K32), Games!K32, ""))</f>
        <v/>
      </c>
      <c r="L32" s="22" t="str">
        <f>IF(ISBLANK(Games!N32), "", Games!N32)</f>
        <v/>
      </c>
      <c r="M32" s="22"/>
      <c r="N32" s="26"/>
      <c r="O32" s="26"/>
      <c r="P32" s="26"/>
      <c r="Q32" s="26"/>
      <c r="R32" s="26"/>
      <c r="S32" s="26"/>
      <c r="T32" s="29">
        <f t="shared" si="5"/>
        <v>0</v>
      </c>
      <c r="U32" s="29">
        <f t="shared" si="6"/>
        <v>0</v>
      </c>
      <c r="V32" s="29">
        <f t="shared" si="7"/>
        <v>0</v>
      </c>
      <c r="W32" s="29">
        <f t="shared" si="8"/>
        <v>0</v>
      </c>
      <c r="X32" s="29">
        <f t="shared" si="9"/>
        <v>0</v>
      </c>
      <c r="Y32" s="29">
        <f t="shared" si="10"/>
        <v>0</v>
      </c>
      <c r="Z32" s="26"/>
      <c r="AA32" s="58" t="str">
        <f t="shared" si="11"/>
        <v/>
      </c>
      <c r="AB32" s="26"/>
      <c r="AC32" s="58" t="str">
        <f t="shared" si="3"/>
        <v/>
      </c>
      <c r="AD32" s="26"/>
      <c r="AE32" s="22" t="str">
        <f t="shared" si="12"/>
        <v/>
      </c>
      <c r="AF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" spans="1:32" x14ac:dyDescent="0.45">
      <c r="A33" s="22">
        <f>Games!A33</f>
        <v>8</v>
      </c>
      <c r="B33" s="22" t="str">
        <f>IF('Prediction Log'!B33=0, "",'Prediction Log'!B33)</f>
        <v>Missouri</v>
      </c>
      <c r="C33" s="22" t="str">
        <f>IF('Prediction Log'!C33=0, "",'Prediction Log'!C33)</f>
        <v>South Carolina</v>
      </c>
      <c r="D33" s="22">
        <f>IF('Prediction Log'!D33=0, "",'Prediction Log'!D33)</f>
        <v>-7.5</v>
      </c>
      <c r="E33" s="22">
        <f>IF('Prediction Log'!E33=0, "",'Prediction Log'!E33)</f>
        <v>-5.5</v>
      </c>
      <c r="F33" s="22" t="str">
        <f>IF('Prediction Log'!I33=0, "",'Prediction Log'!I33)</f>
        <v>Missouri</v>
      </c>
      <c r="G33" s="23" t="str">
        <f>IF(ISBLANK(Games!B33), "",'Prediction Log'!$J33)</f>
        <v>Missouri</v>
      </c>
      <c r="H33" s="24">
        <f>'Prediction Log'!$K33</f>
        <v>0.95578799999999997</v>
      </c>
      <c r="I33" s="22" t="str">
        <f>IF(ISBLANK(Games!J33), "",IF(AND(Games!J33="",Games!K33=""),"",IF(ISTEXT(Games!K33), "Side",Games!J33)))</f>
        <v/>
      </c>
      <c r="J33" s="22" t="str">
        <f>IF(ISBLANK(Games!J33), "",IF(Table12[[#This Row],[Bet]]="Spread", Games!L33, ""))</f>
        <v/>
      </c>
      <c r="K33" s="22" t="str">
        <f>IF(ISBLANK(Games!K33), "",IF(ISTEXT(Games!K33), Games!K33, ""))</f>
        <v/>
      </c>
      <c r="L33" s="22" t="str">
        <f>IF(ISBLANK(Games!N33), "", Games!N33)</f>
        <v/>
      </c>
      <c r="M33" s="22"/>
      <c r="N33" s="26"/>
      <c r="O33" s="26"/>
      <c r="P33" s="26"/>
      <c r="Q33" s="26"/>
      <c r="R33" s="26"/>
      <c r="S33" s="26"/>
      <c r="T33" s="29">
        <f t="shared" si="5"/>
        <v>0</v>
      </c>
      <c r="U33" s="29">
        <f t="shared" si="6"/>
        <v>0</v>
      </c>
      <c r="V33" s="29">
        <f t="shared" si="7"/>
        <v>0</v>
      </c>
      <c r="W33" s="29">
        <f t="shared" si="8"/>
        <v>0</v>
      </c>
      <c r="X33" s="29">
        <f t="shared" si="9"/>
        <v>0</v>
      </c>
      <c r="Y33" s="29">
        <f t="shared" si="10"/>
        <v>0</v>
      </c>
      <c r="Z33" s="26"/>
      <c r="AA33" s="58" t="str">
        <f t="shared" si="11"/>
        <v/>
      </c>
      <c r="AB33" s="26"/>
      <c r="AC33" s="58" t="str">
        <f t="shared" si="3"/>
        <v/>
      </c>
      <c r="AD33" s="26"/>
      <c r="AE33" s="22" t="str">
        <f t="shared" si="12"/>
        <v/>
      </c>
      <c r="AF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" spans="1:32" x14ac:dyDescent="0.45">
      <c r="A34" s="22">
        <f>Games!A34</f>
        <v>8</v>
      </c>
      <c r="B34" s="22" t="str">
        <f>IF('Prediction Log'!B34=0, "",'Prediction Log'!B34)</f>
        <v>Northern Illinois</v>
      </c>
      <c r="C34" s="22" t="str">
        <f>IF('Prediction Log'!C34=0, "",'Prediction Log'!C34)</f>
        <v>Eastern Michigan</v>
      </c>
      <c r="D34" s="22">
        <f>IF('Prediction Log'!D34=0, "",'Prediction Log'!D34)</f>
        <v>-11.5</v>
      </c>
      <c r="E34" s="22">
        <f>IF('Prediction Log'!E34=0, "",'Prediction Log'!E34)</f>
        <v>0.9</v>
      </c>
      <c r="F34" s="22" t="str">
        <f>IF('Prediction Log'!I34=0, "",'Prediction Log'!I34)</f>
        <v>Eastern Michigan</v>
      </c>
      <c r="G34" s="23" t="str">
        <f>IF(ISBLANK(Games!B34), "",'Prediction Log'!$J34)</f>
        <v>Northern Illinois</v>
      </c>
      <c r="H34" s="24">
        <f>'Prediction Log'!$K34</f>
        <v>0.53203299999999998</v>
      </c>
      <c r="I34" s="22" t="str">
        <f>IF(ISBLANK(Games!J34), "",IF(AND(Games!J34="",Games!K34=""),"",IF(ISTEXT(Games!K34), "Side",Games!J34)))</f>
        <v/>
      </c>
      <c r="J34" s="22" t="str">
        <f>IF(ISBLANK(Games!J34), "",IF(Table12[[#This Row],[Bet]]="Spread", Games!L34, ""))</f>
        <v/>
      </c>
      <c r="K34" s="22" t="str">
        <f>IF(ISBLANK(Games!K34), "",IF(ISTEXT(Games!K34), Games!K34, ""))</f>
        <v/>
      </c>
      <c r="L34" s="22" t="str">
        <f>IF(ISBLANK(Games!N34), "", Games!N34)</f>
        <v/>
      </c>
      <c r="M34" s="22"/>
      <c r="N34" s="26"/>
      <c r="O34" s="26"/>
      <c r="P34" s="26"/>
      <c r="Q34" s="26"/>
      <c r="R34" s="26"/>
      <c r="S34" s="26"/>
      <c r="T34" s="29">
        <f t="shared" si="5"/>
        <v>0</v>
      </c>
      <c r="U34" s="29">
        <f t="shared" si="6"/>
        <v>0</v>
      </c>
      <c r="V34" s="29">
        <f t="shared" si="7"/>
        <v>0</v>
      </c>
      <c r="W34" s="29">
        <f t="shared" si="8"/>
        <v>0</v>
      </c>
      <c r="X34" s="29">
        <f t="shared" si="9"/>
        <v>0</v>
      </c>
      <c r="Y34" s="29">
        <f t="shared" si="10"/>
        <v>0</v>
      </c>
      <c r="Z34" s="26"/>
      <c r="AA34" s="58" t="str">
        <f t="shared" si="11"/>
        <v/>
      </c>
      <c r="AB34" s="26"/>
      <c r="AC34" s="58" t="str">
        <f t="shared" si="3"/>
        <v/>
      </c>
      <c r="AD34" s="26"/>
      <c r="AE34" s="22" t="str">
        <f t="shared" si="12"/>
        <v/>
      </c>
      <c r="AF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" spans="1:32" x14ac:dyDescent="0.45">
      <c r="A35" s="22">
        <f>Games!A35</f>
        <v>8</v>
      </c>
      <c r="B35" s="22" t="str">
        <f>IF('Prediction Log'!B35=0, "",'Prediction Log'!B35)</f>
        <v>UNLV</v>
      </c>
      <c r="C35" s="22" t="str">
        <f>IF('Prediction Log'!C35=0, "",'Prediction Log'!C35)</f>
        <v>Colorado State</v>
      </c>
      <c r="D35" s="22">
        <f>IF('Prediction Log'!D35=0, "",'Prediction Log'!D35)</f>
        <v>-7.5</v>
      </c>
      <c r="E35" s="22">
        <f>IF('Prediction Log'!E35=0, "",'Prediction Log'!E35)</f>
        <v>-13.1</v>
      </c>
      <c r="F35" s="22" t="str">
        <f>IF('Prediction Log'!I35=0, "",'Prediction Log'!I35)</f>
        <v>UNLV</v>
      </c>
      <c r="G35" s="23" t="str">
        <f>IF(ISBLANK(Games!B35), "",'Prediction Log'!$J35)</f>
        <v>UNLV</v>
      </c>
      <c r="H35" s="24">
        <f>'Prediction Log'!$K35</f>
        <v>0.97548900000000005</v>
      </c>
      <c r="I35" s="22" t="str">
        <f>IF(ISBLANK(Games!J35), "",IF(AND(Games!J35="",Games!K35=""),"",IF(ISTEXT(Games!K35), "Side",Games!J35)))</f>
        <v/>
      </c>
      <c r="J35" s="22" t="str">
        <f>IF(ISBLANK(Games!J35), "",IF(Table12[[#This Row],[Bet]]="Spread", Games!L35, ""))</f>
        <v/>
      </c>
      <c r="K35" s="22" t="str">
        <f>IF(ISBLANK(Games!K35), "",IF(ISTEXT(Games!K35), Games!K35, ""))</f>
        <v/>
      </c>
      <c r="L35" s="22" t="str">
        <f>IF(ISBLANK(Games!N35), "", Games!N35)</f>
        <v/>
      </c>
      <c r="M35" s="22"/>
      <c r="N35" s="26"/>
      <c r="O35" s="26"/>
      <c r="P35" s="26"/>
      <c r="Q35" s="26"/>
      <c r="R35" s="26"/>
      <c r="S35" s="26"/>
      <c r="T35" s="29">
        <f t="shared" si="5"/>
        <v>0</v>
      </c>
      <c r="U35" s="29">
        <f t="shared" si="6"/>
        <v>0</v>
      </c>
      <c r="V35" s="29">
        <f t="shared" si="7"/>
        <v>0</v>
      </c>
      <c r="W35" s="29">
        <f t="shared" si="8"/>
        <v>0</v>
      </c>
      <c r="X35" s="29">
        <f t="shared" si="9"/>
        <v>0</v>
      </c>
      <c r="Y35" s="29">
        <f t="shared" si="10"/>
        <v>0</v>
      </c>
      <c r="Z35" s="26"/>
      <c r="AA35" s="58" t="str">
        <f t="shared" si="11"/>
        <v/>
      </c>
      <c r="AB35" s="26"/>
      <c r="AC35" s="58" t="str">
        <f t="shared" si="3"/>
        <v/>
      </c>
      <c r="AD35" s="26"/>
      <c r="AE35" s="22" t="str">
        <f t="shared" si="12"/>
        <v/>
      </c>
      <c r="AF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" spans="1:32" x14ac:dyDescent="0.45">
      <c r="A36" s="22">
        <f>Games!A36</f>
        <v>8</v>
      </c>
      <c r="B36" s="22" t="str">
        <f>IF('Prediction Log'!B36=0, "",'Prediction Log'!B36)</f>
        <v>San Diego State</v>
      </c>
      <c r="C36" s="22" t="str">
        <f>IF('Prediction Log'!C36=0, "",'Prediction Log'!C36)</f>
        <v>Nevada</v>
      </c>
      <c r="D36" s="22">
        <f>IF('Prediction Log'!D36=0, "",'Prediction Log'!D36)</f>
        <v>-11.5</v>
      </c>
      <c r="E36" s="22">
        <f>IF('Prediction Log'!E36=0, "",'Prediction Log'!E36)</f>
        <v>-4.8</v>
      </c>
      <c r="F36" s="22" t="str">
        <f>IF('Prediction Log'!I36=0, "",'Prediction Log'!I36)</f>
        <v>San Diego State</v>
      </c>
      <c r="G36" s="23" t="str">
        <f>IF(ISBLANK(Games!B36), "",'Prediction Log'!$J36)</f>
        <v>San Diego State</v>
      </c>
      <c r="H36" s="24">
        <f>'Prediction Log'!$K36</f>
        <v>0.81043799999999999</v>
      </c>
      <c r="I36" s="22" t="str">
        <f>IF(ISBLANK(Games!J36), "",IF(AND(Games!J36="",Games!K36=""),"",IF(ISTEXT(Games!K36), "Side",Games!J36)))</f>
        <v/>
      </c>
      <c r="J36" s="22" t="str">
        <f>IF(ISBLANK(Games!J36), "",IF(Table12[[#This Row],[Bet]]="Spread", Games!L36, ""))</f>
        <v/>
      </c>
      <c r="K36" s="22" t="str">
        <f>IF(ISBLANK(Games!K36), "",IF(ISTEXT(Games!K36), Games!K36, ""))</f>
        <v/>
      </c>
      <c r="L36" s="22" t="str">
        <f>IF(ISBLANK(Games!N36), "", Games!N36)</f>
        <v/>
      </c>
      <c r="M36" s="22"/>
      <c r="N36" s="26"/>
      <c r="O36" s="26"/>
      <c r="P36" s="26"/>
      <c r="Q36" s="26"/>
      <c r="R36" s="26"/>
      <c r="S36" s="26"/>
      <c r="T36" s="29">
        <f t="shared" si="5"/>
        <v>0</v>
      </c>
      <c r="U36" s="29">
        <f t="shared" si="6"/>
        <v>0</v>
      </c>
      <c r="V36" s="29">
        <f t="shared" si="7"/>
        <v>0</v>
      </c>
      <c r="W36" s="29">
        <f t="shared" si="8"/>
        <v>0</v>
      </c>
      <c r="X36" s="29">
        <f t="shared" si="9"/>
        <v>0</v>
      </c>
      <c r="Y36" s="29">
        <f t="shared" si="10"/>
        <v>0</v>
      </c>
      <c r="Z36" s="26"/>
      <c r="AA36" s="58" t="str">
        <f t="shared" si="11"/>
        <v/>
      </c>
      <c r="AB36" s="26"/>
      <c r="AC36" s="58" t="str">
        <f t="shared" si="3"/>
        <v/>
      </c>
      <c r="AD36" s="26"/>
      <c r="AE36" s="22" t="str">
        <f t="shared" si="12"/>
        <v/>
      </c>
      <c r="AF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" spans="1:32" x14ac:dyDescent="0.45">
      <c r="A37" s="22">
        <f>Games!A37</f>
        <v>8</v>
      </c>
      <c r="B37" s="22" t="str">
        <f>IF('Prediction Log'!B37=0, "",'Prediction Log'!B37)</f>
        <v>Stanford</v>
      </c>
      <c r="C37" s="22" t="str">
        <f>IF('Prediction Log'!C37=0, "",'Prediction Log'!C37)</f>
        <v>UCLA</v>
      </c>
      <c r="D37" s="22">
        <f>IF('Prediction Log'!D37=0, "",'Prediction Log'!D37)</f>
        <v>17.5</v>
      </c>
      <c r="E37" s="22">
        <f>IF('Prediction Log'!E37=0, "",'Prediction Log'!E37)</f>
        <v>22</v>
      </c>
      <c r="F37" s="22" t="str">
        <f>IF('Prediction Log'!I37=0, "",'Prediction Log'!I37)</f>
        <v>UCLA</v>
      </c>
      <c r="G37" s="23" t="str">
        <f>IF(ISBLANK(Games!B37), "",'Prediction Log'!$J37)</f>
        <v>UCLA</v>
      </c>
      <c r="H37" s="24">
        <f>'Prediction Log'!$K37</f>
        <v>0.99302400000000002</v>
      </c>
      <c r="I37" s="22" t="str">
        <f>IF(ISBLANK(Games!J37), "",IF(AND(Games!J37="",Games!K37=""),"",IF(ISTEXT(Games!K37), "Side",Games!J37)))</f>
        <v/>
      </c>
      <c r="J37" s="22" t="str">
        <f>IF(ISBLANK(Games!J37), "",IF(Table12[[#This Row],[Bet]]="Spread", Games!L37, ""))</f>
        <v/>
      </c>
      <c r="K37" s="22" t="str">
        <f>IF(ISBLANK(Games!K37), "",IF(ISTEXT(Games!K37), Games!K37, ""))</f>
        <v/>
      </c>
      <c r="L37" s="22" t="str">
        <f>IF(ISBLANK(Games!N37), "", Games!N37)</f>
        <v/>
      </c>
      <c r="M37" s="22"/>
      <c r="N37" s="26"/>
      <c r="O37" s="26"/>
      <c r="P37" s="26"/>
      <c r="Q37" s="26"/>
      <c r="R37" s="26"/>
      <c r="S37" s="26"/>
      <c r="T37" s="29">
        <f t="shared" si="5"/>
        <v>0</v>
      </c>
      <c r="U37" s="29">
        <f t="shared" si="6"/>
        <v>0</v>
      </c>
      <c r="V37" s="29">
        <f t="shared" si="7"/>
        <v>0</v>
      </c>
      <c r="W37" s="29">
        <f t="shared" si="8"/>
        <v>0</v>
      </c>
      <c r="X37" s="29">
        <f t="shared" si="9"/>
        <v>0</v>
      </c>
      <c r="Y37" s="29">
        <f t="shared" si="10"/>
        <v>0</v>
      </c>
      <c r="Z37" s="26"/>
      <c r="AA37" s="58" t="str">
        <f t="shared" si="11"/>
        <v/>
      </c>
      <c r="AB37" s="26"/>
      <c r="AC37" s="58" t="str">
        <f t="shared" si="3"/>
        <v/>
      </c>
      <c r="AD37" s="26"/>
      <c r="AE37" s="22" t="str">
        <f t="shared" si="12"/>
        <v/>
      </c>
      <c r="AF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" spans="1:32" x14ac:dyDescent="0.45">
      <c r="A38" s="22">
        <f>Games!A38</f>
        <v>8</v>
      </c>
      <c r="B38" s="22" t="str">
        <f>IF('Prediction Log'!B38=0, "",'Prediction Log'!B38)</f>
        <v>BYU</v>
      </c>
      <c r="C38" s="22" t="str">
        <f>IF('Prediction Log'!C38=0, "",'Prediction Log'!C38)</f>
        <v>Texas Tech</v>
      </c>
      <c r="D38" s="22">
        <f>IF('Prediction Log'!D38=0, "",'Prediction Log'!D38)</f>
        <v>2.5</v>
      </c>
      <c r="E38" s="22">
        <f>IF('Prediction Log'!E38=0, "",'Prediction Log'!E38)</f>
        <v>-8</v>
      </c>
      <c r="F38" s="22" t="str">
        <f>IF('Prediction Log'!I38=0, "",'Prediction Log'!I38)</f>
        <v>BYU</v>
      </c>
      <c r="G38" s="23" t="str">
        <f>IF(ISBLANK(Games!B38), "",'Prediction Log'!$J38)</f>
        <v>BYU</v>
      </c>
      <c r="H38" s="24">
        <f>'Prediction Log'!$K38</f>
        <v>0.99152300000000004</v>
      </c>
      <c r="I38" s="22" t="str">
        <f>IF(ISBLANK(Games!J38), "",IF(AND(Games!J38="",Games!K38=""),"",IF(ISTEXT(Games!K38), "Side",Games!J38)))</f>
        <v/>
      </c>
      <c r="J38" s="22" t="str">
        <f>IF(ISBLANK(Games!J38), "",IF(Table12[[#This Row],[Bet]]="Spread", Games!L38, ""))</f>
        <v/>
      </c>
      <c r="K38" s="22" t="str">
        <f>IF(ISBLANK(Games!K38), "",IF(ISTEXT(Games!K38), Games!K38, ""))</f>
        <v/>
      </c>
      <c r="L38" s="22" t="str">
        <f>IF(ISBLANK(Games!N38), "", Games!N38)</f>
        <v/>
      </c>
      <c r="M38" s="22"/>
      <c r="N38" s="26"/>
      <c r="O38" s="26">
        <v>0.5</v>
      </c>
      <c r="P38" s="26"/>
      <c r="Q38" s="26"/>
      <c r="R38" s="26">
        <v>-110</v>
      </c>
      <c r="S38" s="26"/>
      <c r="T38" s="29">
        <f t="shared" si="5"/>
        <v>0</v>
      </c>
      <c r="U38" s="29">
        <f t="shared" si="6"/>
        <v>0</v>
      </c>
      <c r="V38" s="29">
        <f t="shared" si="7"/>
        <v>0.95454545454545459</v>
      </c>
      <c r="W38" s="29">
        <f t="shared" si="8"/>
        <v>0.45454545454545459</v>
      </c>
      <c r="X38" s="29">
        <f t="shared" si="9"/>
        <v>0</v>
      </c>
      <c r="Y38" s="29">
        <f t="shared" si="10"/>
        <v>0</v>
      </c>
      <c r="Z38" s="26"/>
      <c r="AA38" s="58" t="str">
        <f t="shared" si="11"/>
        <v/>
      </c>
      <c r="AB38" s="26" t="s">
        <v>7</v>
      </c>
      <c r="AC38" s="58">
        <f t="shared" si="3"/>
        <v>-0.5</v>
      </c>
      <c r="AD38" s="26"/>
      <c r="AE38" s="22" t="str">
        <f t="shared" si="12"/>
        <v/>
      </c>
      <c r="AF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" spans="1:32" x14ac:dyDescent="0.45">
      <c r="A39" s="22">
        <f>Games!A39</f>
        <v>8</v>
      </c>
      <c r="B39" s="22" t="str">
        <f>IF('Prediction Log'!B39=0, "",'Prediction Log'!B39)</f>
        <v>Kansas State</v>
      </c>
      <c r="C39" s="22" t="str">
        <f>IF('Prediction Log'!C39=0, "",'Prediction Log'!C39)</f>
        <v>TCU</v>
      </c>
      <c r="D39" s="22">
        <f>IF('Prediction Log'!D39=0, "",'Prediction Log'!D39)</f>
        <v>-5.5</v>
      </c>
      <c r="E39" s="22">
        <f>IF('Prediction Log'!E39=0, "",'Prediction Log'!E39)</f>
        <v>-23.1</v>
      </c>
      <c r="F39" s="22" t="str">
        <f>IF('Prediction Log'!I39=0, "",'Prediction Log'!I39)</f>
        <v>Kansas State</v>
      </c>
      <c r="G39" s="23" t="str">
        <f>IF(ISBLANK(Games!B39), "",'Prediction Log'!$J39)</f>
        <v>Kansas State</v>
      </c>
      <c r="H39" s="24">
        <f>'Prediction Log'!$K39</f>
        <v>0.998583</v>
      </c>
      <c r="I39" s="22" t="str">
        <f>IF(ISBLANK(Games!J39), "",IF(AND(Games!J39="",Games!K39=""),"",IF(ISTEXT(Games!K39), "Side",Games!J39)))</f>
        <v/>
      </c>
      <c r="J39" s="22" t="str">
        <f>IF(ISBLANK(Games!J39), "",IF(Table12[[#This Row],[Bet]]="Spread", Games!L39, ""))</f>
        <v/>
      </c>
      <c r="K39" s="22" t="str">
        <f>IF(ISBLANK(Games!K39), "",IF(ISTEXT(Games!K39), Games!K39, ""))</f>
        <v/>
      </c>
      <c r="L39" s="22" t="str">
        <f>IF(ISBLANK(Games!N39), "", Games!N39)</f>
        <v/>
      </c>
      <c r="M39" s="22"/>
      <c r="N39" s="26"/>
      <c r="O39" s="26"/>
      <c r="P39" s="26"/>
      <c r="Q39" s="26"/>
      <c r="R39" s="26"/>
      <c r="S39" s="26"/>
      <c r="T39" s="29">
        <f t="shared" si="5"/>
        <v>0</v>
      </c>
      <c r="U39" s="29">
        <f t="shared" si="6"/>
        <v>0</v>
      </c>
      <c r="V39" s="29">
        <f t="shared" si="7"/>
        <v>0</v>
      </c>
      <c r="W39" s="29">
        <f t="shared" si="8"/>
        <v>0</v>
      </c>
      <c r="X39" s="29">
        <f t="shared" si="9"/>
        <v>0</v>
      </c>
      <c r="Y39" s="29">
        <f t="shared" si="10"/>
        <v>0</v>
      </c>
      <c r="Z39" s="26"/>
      <c r="AA39" s="58" t="str">
        <f t="shared" si="11"/>
        <v/>
      </c>
      <c r="AB39" s="26"/>
      <c r="AC39" s="58" t="str">
        <f t="shared" si="3"/>
        <v/>
      </c>
      <c r="AD39" s="26"/>
      <c r="AE39" s="22" t="str">
        <f t="shared" si="12"/>
        <v/>
      </c>
      <c r="AF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" spans="1:32" x14ac:dyDescent="0.45">
      <c r="A40" s="22">
        <f>Games!A40</f>
        <v>8</v>
      </c>
      <c r="B40" s="22" t="str">
        <f>IF('Prediction Log'!B40=0, "",'Prediction Log'!B40)</f>
        <v>East Carolina</v>
      </c>
      <c r="C40" s="22" t="str">
        <f>IF('Prediction Log'!C40=0, "",'Prediction Log'!C40)</f>
        <v>Charlotte</v>
      </c>
      <c r="D40" s="22">
        <f>IF('Prediction Log'!D40=0, "",'Prediction Log'!D40)</f>
        <v>-6</v>
      </c>
      <c r="E40" s="22">
        <f>IF('Prediction Log'!E40=0, "",'Prediction Log'!E40)</f>
        <v>-8.1</v>
      </c>
      <c r="F40" s="22" t="str">
        <f>IF('Prediction Log'!I40=0, "",'Prediction Log'!I40)</f>
        <v>East Carolina</v>
      </c>
      <c r="G40" s="23" t="str">
        <f>IF(ISBLANK(Games!B40), "",'Prediction Log'!$J40)</f>
        <v>East Carolina</v>
      </c>
      <c r="H40" s="24">
        <f>'Prediction Log'!$K40</f>
        <v>0.84741999999999995</v>
      </c>
      <c r="I40" s="22" t="str">
        <f>IF(ISBLANK(Games!J40), "",IF(AND(Games!J40="",Games!K40=""),"",IF(ISTEXT(Games!K40), "Side",Games!J40)))</f>
        <v/>
      </c>
      <c r="J40" s="22" t="str">
        <f>IF(ISBLANK(Games!J40), "",IF(Table12[[#This Row],[Bet]]="Spread", Games!L40, ""))</f>
        <v/>
      </c>
      <c r="K40" s="22" t="str">
        <f>IF(ISBLANK(Games!K40), "",IF(ISTEXT(Games!K40), Games!K40, ""))</f>
        <v/>
      </c>
      <c r="L40" s="22" t="str">
        <f>IF(ISBLANK(Games!N40), "", Games!N40)</f>
        <v/>
      </c>
      <c r="M40" s="22"/>
      <c r="N40" s="26"/>
      <c r="O40" s="26"/>
      <c r="P40" s="26"/>
      <c r="Q40" s="26"/>
      <c r="R40" s="26"/>
      <c r="S40" s="26"/>
      <c r="T40" s="29">
        <f t="shared" si="5"/>
        <v>0</v>
      </c>
      <c r="U40" s="29">
        <f t="shared" si="6"/>
        <v>0</v>
      </c>
      <c r="V40" s="29">
        <f t="shared" si="7"/>
        <v>0</v>
      </c>
      <c r="W40" s="29">
        <f t="shared" si="8"/>
        <v>0</v>
      </c>
      <c r="X40" s="29">
        <f t="shared" si="9"/>
        <v>0</v>
      </c>
      <c r="Y40" s="29">
        <f t="shared" si="10"/>
        <v>0</v>
      </c>
      <c r="Z40" s="26"/>
      <c r="AA40" s="58" t="str">
        <f t="shared" si="11"/>
        <v/>
      </c>
      <c r="AB40" s="26"/>
      <c r="AC40" s="58" t="str">
        <f t="shared" si="3"/>
        <v/>
      </c>
      <c r="AD40" s="26"/>
      <c r="AE40" s="22" t="str">
        <f t="shared" si="12"/>
        <v/>
      </c>
      <c r="AF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" spans="1:32" x14ac:dyDescent="0.45">
      <c r="A41" s="22">
        <f>Games!A41</f>
        <v>8</v>
      </c>
      <c r="B41" s="22" t="str">
        <f>IF('Prediction Log'!B41=0, "",'Prediction Log'!B41)</f>
        <v>Connecticut</v>
      </c>
      <c r="C41" s="22" t="str">
        <f>IF('Prediction Log'!C41=0, "",'Prediction Log'!C41)</f>
        <v>South Florida</v>
      </c>
      <c r="D41" s="22">
        <f>IF('Prediction Log'!D41=0, "",'Prediction Log'!D41)</f>
        <v>-1</v>
      </c>
      <c r="E41" s="22">
        <f>IF('Prediction Log'!E41=0, "",'Prediction Log'!E41)</f>
        <v>1.8</v>
      </c>
      <c r="F41" s="22" t="str">
        <f>IF('Prediction Log'!I41=0, "",'Prediction Log'!I41)</f>
        <v>South Florida</v>
      </c>
      <c r="G41" s="23" t="str">
        <f>IF(ISBLANK(Games!B41), "",'Prediction Log'!$J41)</f>
        <v>South Florida</v>
      </c>
      <c r="H41" s="24">
        <f>'Prediction Log'!$K41</f>
        <v>0.68400799999999995</v>
      </c>
      <c r="I41" s="22" t="str">
        <f>IF(ISBLANK(Games!J41), "",IF(AND(Games!J41="",Games!K41=""),"",IF(ISTEXT(Games!K41), "Side",Games!J41)))</f>
        <v/>
      </c>
      <c r="J41" s="22" t="str">
        <f>IF(ISBLANK(Games!J41), "",IF(Table12[[#This Row],[Bet]]="Spread", Games!L41, ""))</f>
        <v/>
      </c>
      <c r="K41" s="22" t="str">
        <f>IF(ISBLANK(Games!K41), "",IF(ISTEXT(Games!K41), Games!K41, ""))</f>
        <v/>
      </c>
      <c r="L41" s="22" t="str">
        <f>IF(ISBLANK(Games!N41), "", Games!N41)</f>
        <v/>
      </c>
      <c r="M41" s="22"/>
      <c r="N41" s="26"/>
      <c r="O41" s="26"/>
      <c r="P41" s="26"/>
      <c r="Q41" s="26"/>
      <c r="R41" s="26"/>
      <c r="S41" s="26"/>
      <c r="T41" s="29">
        <f t="shared" si="5"/>
        <v>0</v>
      </c>
      <c r="U41" s="29">
        <f t="shared" si="6"/>
        <v>0</v>
      </c>
      <c r="V41" s="29">
        <f t="shared" si="7"/>
        <v>0</v>
      </c>
      <c r="W41" s="29">
        <f t="shared" si="8"/>
        <v>0</v>
      </c>
      <c r="X41" s="29">
        <f t="shared" si="9"/>
        <v>0</v>
      </c>
      <c r="Y41" s="29">
        <f t="shared" si="10"/>
        <v>0</v>
      </c>
      <c r="Z41" s="26"/>
      <c r="AA41" s="58" t="str">
        <f t="shared" si="11"/>
        <v/>
      </c>
      <c r="AB41" s="26"/>
      <c r="AC41" s="58" t="str">
        <f t="shared" si="3"/>
        <v/>
      </c>
      <c r="AD41" s="26"/>
      <c r="AE41" s="22" t="str">
        <f t="shared" si="12"/>
        <v/>
      </c>
      <c r="AF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" spans="1:32" x14ac:dyDescent="0.45">
      <c r="A42" s="22">
        <f>Games!A42</f>
        <v>8</v>
      </c>
      <c r="B42" s="22" t="str">
        <f>IF('Prediction Log'!B42=0, "",'Prediction Log'!B42)</f>
        <v>Kent State</v>
      </c>
      <c r="C42" s="22" t="str">
        <f>IF('Prediction Log'!C42=0, "",'Prediction Log'!C42)</f>
        <v>Buffalo</v>
      </c>
      <c r="D42" s="22">
        <f>IF('Prediction Log'!D42=0, "",'Prediction Log'!D42)</f>
        <v>6.5</v>
      </c>
      <c r="E42" s="22">
        <f>IF('Prediction Log'!E42=0, "",'Prediction Log'!E42)</f>
        <v>5.8</v>
      </c>
      <c r="F42" s="22" t="str">
        <f>IF('Prediction Log'!I42=0, "",'Prediction Log'!I42)</f>
        <v>Buffalo</v>
      </c>
      <c r="G42" s="23" t="str">
        <f>IF(ISBLANK(Games!B42), "",'Prediction Log'!$J42)</f>
        <v>Buffalo</v>
      </c>
      <c r="H42" s="24">
        <f>'Prediction Log'!$K42</f>
        <v>0.77828699999999995</v>
      </c>
      <c r="I42" s="22" t="str">
        <f>IF(ISBLANK(Games!J42), "",IF(AND(Games!J42="",Games!K42=""),"",IF(ISTEXT(Games!K42), "Side",Games!J42)))</f>
        <v/>
      </c>
      <c r="J42" s="22" t="str">
        <f>IF(ISBLANK(Games!J42), "",IF(Table12[[#This Row],[Bet]]="Spread", Games!L42, ""))</f>
        <v/>
      </c>
      <c r="K42" s="22" t="str">
        <f>IF(ISBLANK(Games!K42), "",IF(ISTEXT(Games!K42), Games!K42, ""))</f>
        <v/>
      </c>
      <c r="L42" s="22" t="str">
        <f>IF(ISBLANK(Games!N42), "", Games!N42)</f>
        <v/>
      </c>
      <c r="M42" s="22"/>
      <c r="N42" s="26"/>
      <c r="O42" s="26"/>
      <c r="P42" s="26"/>
      <c r="Q42" s="26"/>
      <c r="R42" s="26"/>
      <c r="S42" s="26"/>
      <c r="T42" s="29">
        <f t="shared" si="5"/>
        <v>0</v>
      </c>
      <c r="U42" s="29">
        <f t="shared" si="6"/>
        <v>0</v>
      </c>
      <c r="V42" s="29">
        <f t="shared" si="7"/>
        <v>0</v>
      </c>
      <c r="W42" s="29">
        <f t="shared" si="8"/>
        <v>0</v>
      </c>
      <c r="X42" s="29">
        <f t="shared" si="9"/>
        <v>0</v>
      </c>
      <c r="Y42" s="29">
        <f t="shared" si="10"/>
        <v>0</v>
      </c>
      <c r="Z42" s="26"/>
      <c r="AA42" s="58" t="str">
        <f t="shared" si="11"/>
        <v/>
      </c>
      <c r="AB42" s="26"/>
      <c r="AC42" s="58" t="str">
        <f t="shared" si="3"/>
        <v/>
      </c>
      <c r="AD42" s="26"/>
      <c r="AE42" s="22" t="str">
        <f t="shared" si="12"/>
        <v/>
      </c>
      <c r="AF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" spans="1:32" x14ac:dyDescent="0.45">
      <c r="A43" s="22">
        <f>Games!A43</f>
        <v>8</v>
      </c>
      <c r="B43" s="22" t="str">
        <f>IF('Prediction Log'!B43=0, "",'Prediction Log'!B43)</f>
        <v>Ball State</v>
      </c>
      <c r="C43" s="22" t="str">
        <f>IF('Prediction Log'!C43=0, "",'Prediction Log'!C43)</f>
        <v>Central Michigan</v>
      </c>
      <c r="D43" s="22">
        <f>IF('Prediction Log'!D43=0, "",'Prediction Log'!D43)</f>
        <v>5</v>
      </c>
      <c r="E43" s="22">
        <f>IF('Prediction Log'!E43=0, "",'Prediction Log'!E43)</f>
        <v>-0.7</v>
      </c>
      <c r="F43" s="22" t="str">
        <f>IF('Prediction Log'!I43=0, "",'Prediction Log'!I43)</f>
        <v>Ball State</v>
      </c>
      <c r="G43" s="23" t="str">
        <f>IF(ISBLANK(Games!B43), "",'Prediction Log'!$J43)</f>
        <v>Ball State</v>
      </c>
      <c r="H43" s="24">
        <f>'Prediction Log'!$K43</f>
        <v>0.54930400000000001</v>
      </c>
      <c r="I43" s="22" t="str">
        <f>IF(ISBLANK(Games!J43), "",IF(AND(Games!J43="",Games!K43=""),"",IF(ISTEXT(Games!K43), "Side",Games!J43)))</f>
        <v/>
      </c>
      <c r="J43" s="22" t="str">
        <f>IF(ISBLANK(Games!J43), "",IF(Table12[[#This Row],[Bet]]="Spread", Games!L43, ""))</f>
        <v/>
      </c>
      <c r="K43" s="22" t="str">
        <f>IF(ISBLANK(Games!K43), "",IF(ISTEXT(Games!K43), Games!K43, ""))</f>
        <v/>
      </c>
      <c r="L43" s="22" t="str">
        <f>IF(ISBLANK(Games!N43), "", Games!N43)</f>
        <v/>
      </c>
      <c r="M43" s="22"/>
      <c r="N43" s="26"/>
      <c r="O43" s="26"/>
      <c r="P43" s="26"/>
      <c r="Q43" s="26"/>
      <c r="R43" s="26"/>
      <c r="S43" s="26"/>
      <c r="T43" s="29">
        <f t="shared" si="5"/>
        <v>0</v>
      </c>
      <c r="U43" s="29">
        <f t="shared" si="6"/>
        <v>0</v>
      </c>
      <c r="V43" s="29">
        <f t="shared" si="7"/>
        <v>0</v>
      </c>
      <c r="W43" s="29">
        <f t="shared" si="8"/>
        <v>0</v>
      </c>
      <c r="X43" s="29">
        <f t="shared" si="9"/>
        <v>0</v>
      </c>
      <c r="Y43" s="29">
        <f t="shared" si="10"/>
        <v>0</v>
      </c>
      <c r="Z43" s="26"/>
      <c r="AA43" s="58" t="str">
        <f t="shared" si="11"/>
        <v/>
      </c>
      <c r="AB43" s="26"/>
      <c r="AC43" s="58" t="str">
        <f t="shared" si="3"/>
        <v/>
      </c>
      <c r="AD43" s="26"/>
      <c r="AE43" s="22" t="str">
        <f t="shared" si="12"/>
        <v/>
      </c>
      <c r="AF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" spans="1:32" x14ac:dyDescent="0.45">
      <c r="A44" s="22">
        <f>Games!A44</f>
        <v>9</v>
      </c>
      <c r="B44" s="22" t="str">
        <f>IF('Prediction Log'!B44=0, "",'Prediction Log'!B44)</f>
        <v>Virginia Tech</v>
      </c>
      <c r="C44" s="22" t="str">
        <f>IF('Prediction Log'!C44=0, "",'Prediction Log'!C44)</f>
        <v>Syracuse</v>
      </c>
      <c r="D44" s="22">
        <f>IF('Prediction Log'!D44=0, "",'Prediction Log'!D44)</f>
        <v>-2.5</v>
      </c>
      <c r="E44" s="22">
        <f>IF('Prediction Log'!E44=0, "",'Prediction Log'!E44)</f>
        <v>7.9</v>
      </c>
      <c r="F44" s="22" t="str">
        <f>IF('Prediction Log'!I44=0, "",'Prediction Log'!I44)</f>
        <v>Syracuse</v>
      </c>
      <c r="G44" s="23" t="str">
        <f>IF(ISBLANK(Games!B44), "",'Prediction Log'!$J44)</f>
        <v>Syracuse</v>
      </c>
      <c r="H44" s="24">
        <f>'Prediction Log'!$K44</f>
        <v>0.77232199999999995</v>
      </c>
      <c r="I44" s="22" t="str">
        <f>IF(ISBLANK(Games!J44), "",IF(AND(Games!J44="",Games!K44=""),"",IF(ISTEXT(Games!K44), "Side",Games!J44)))</f>
        <v/>
      </c>
      <c r="J44" s="22" t="str">
        <f>IF(ISBLANK(Games!J44), "",IF(Table12[[#This Row],[Bet]]="Spread", Games!L44, ""))</f>
        <v/>
      </c>
      <c r="K44" s="22" t="str">
        <f>IF(ISBLANK(Games!K44), "",IF(ISTEXT(Games!K44), Games!K44, ""))</f>
        <v/>
      </c>
      <c r="L44" s="22" t="str">
        <f>IF(ISBLANK(Games!N44), "", Games!N44)</f>
        <v/>
      </c>
      <c r="M44" s="22"/>
      <c r="N44" s="26"/>
      <c r="O44" s="26"/>
      <c r="P44" s="26"/>
      <c r="Q44" s="26"/>
      <c r="R44" s="26"/>
      <c r="S44" s="26"/>
      <c r="T44" s="29">
        <f t="shared" si="5"/>
        <v>0</v>
      </c>
      <c r="U44" s="29">
        <f t="shared" si="6"/>
        <v>0</v>
      </c>
      <c r="V44" s="29">
        <f t="shared" si="7"/>
        <v>0</v>
      </c>
      <c r="W44" s="29">
        <f t="shared" si="8"/>
        <v>0</v>
      </c>
      <c r="X44" s="29">
        <f t="shared" si="9"/>
        <v>0</v>
      </c>
      <c r="Y44" s="29">
        <f t="shared" si="10"/>
        <v>0</v>
      </c>
      <c r="Z44" s="26"/>
      <c r="AA44" s="58" t="str">
        <f t="shared" si="11"/>
        <v/>
      </c>
      <c r="AB44" s="26"/>
      <c r="AC44" s="58" t="str">
        <f t="shared" si="3"/>
        <v/>
      </c>
      <c r="AD44" s="26"/>
      <c r="AE44" s="22" t="str">
        <f t="shared" si="12"/>
        <v/>
      </c>
      <c r="AF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" spans="1:32" x14ac:dyDescent="0.45">
      <c r="A45" s="22">
        <f>Games!A45</f>
        <v>9</v>
      </c>
      <c r="B45" s="22" t="str">
        <f>IF('Prediction Log'!B45=0, "",'Prediction Log'!B45)</f>
        <v>Wake Forest</v>
      </c>
      <c r="C45" s="22" t="str">
        <f>IF('Prediction Log'!C45=0, "",'Prediction Log'!C45)</f>
        <v>Florida State</v>
      </c>
      <c r="D45" s="22">
        <f>IF('Prediction Log'!D45=0, "",'Prediction Log'!D45)</f>
        <v>20.5</v>
      </c>
      <c r="E45" s="22">
        <f>IF('Prediction Log'!E45=0, "",'Prediction Log'!E45)</f>
        <v>17.2</v>
      </c>
      <c r="F45" s="22" t="str">
        <f>IF('Prediction Log'!I45=0, "",'Prediction Log'!I45)</f>
        <v>Florida State</v>
      </c>
      <c r="G45" s="23" t="str">
        <f>IF(ISBLANK(Games!B45), "",'Prediction Log'!$J45)</f>
        <v>Florida State</v>
      </c>
      <c r="H45" s="24">
        <f>'Prediction Log'!$K45</f>
        <v>0.98890599999999995</v>
      </c>
      <c r="I45" s="22" t="str">
        <f>IF(ISBLANK(Games!J45), "",IF(AND(Games!J45="",Games!K45=""),"",IF(ISTEXT(Games!K45), "Side",Games!J45)))</f>
        <v/>
      </c>
      <c r="J45" s="22" t="str">
        <f>IF(ISBLANK(Games!J45), "",IF(Table12[[#This Row],[Bet]]="Spread", Games!L45, ""))</f>
        <v/>
      </c>
      <c r="K45" s="22" t="str">
        <f>IF(ISBLANK(Games!K45), "",IF(ISTEXT(Games!K45), Games!K45, ""))</f>
        <v/>
      </c>
      <c r="L45" s="22" t="str">
        <f>IF(ISBLANK(Games!N45), "", Games!N45)</f>
        <v/>
      </c>
      <c r="M45" s="22"/>
      <c r="N45" s="26"/>
      <c r="O45" s="26"/>
      <c r="P45" s="26"/>
      <c r="Q45" s="26"/>
      <c r="R45" s="26"/>
      <c r="S45" s="26"/>
      <c r="T45" s="29">
        <f t="shared" si="5"/>
        <v>0</v>
      </c>
      <c r="U45" s="29">
        <f t="shared" si="6"/>
        <v>0</v>
      </c>
      <c r="V45" s="29">
        <f t="shared" si="7"/>
        <v>0</v>
      </c>
      <c r="W45" s="29">
        <f t="shared" si="8"/>
        <v>0</v>
      </c>
      <c r="X45" s="29">
        <f t="shared" si="9"/>
        <v>0</v>
      </c>
      <c r="Y45" s="29">
        <f t="shared" si="10"/>
        <v>0</v>
      </c>
      <c r="Z45" s="26"/>
      <c r="AA45" s="58" t="str">
        <f t="shared" si="11"/>
        <v/>
      </c>
      <c r="AB45" s="26"/>
      <c r="AC45" s="58" t="str">
        <f t="shared" si="3"/>
        <v/>
      </c>
      <c r="AD45" s="26"/>
      <c r="AE45" s="22" t="str">
        <f t="shared" si="12"/>
        <v/>
      </c>
      <c r="AF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" spans="1:32" x14ac:dyDescent="0.45">
      <c r="A46" s="22">
        <f>Games!A46</f>
        <v>9</v>
      </c>
      <c r="B46" s="22" t="str">
        <f>IF('Prediction Log'!B46=0, "",'Prediction Log'!B46)</f>
        <v>Kansas</v>
      </c>
      <c r="C46" s="22" t="str">
        <f>IF('Prediction Log'!C46=0, "",'Prediction Log'!C46)</f>
        <v>Oklahoma</v>
      </c>
      <c r="D46" s="22">
        <f>IF('Prediction Log'!D46=0, "",'Prediction Log'!D46)</f>
        <v>10.5</v>
      </c>
      <c r="E46" s="22">
        <f>IF('Prediction Log'!E46=0, "",'Prediction Log'!E46)</f>
        <v>24.2</v>
      </c>
      <c r="F46" s="22" t="str">
        <f>IF('Prediction Log'!I46=0, "",'Prediction Log'!I46)</f>
        <v>Oklahoma</v>
      </c>
      <c r="G46" s="23" t="str">
        <f>IF(ISBLANK(Games!B46), "",'Prediction Log'!$J46)</f>
        <v>Oklahoma</v>
      </c>
      <c r="H46" s="24">
        <f>'Prediction Log'!$K46</f>
        <v>0.99837500000000001</v>
      </c>
      <c r="I46" s="22" t="str">
        <f>IF(ISBLANK(Games!J46), "",IF(AND(Games!J46="",Games!K46=""),"",IF(ISTEXT(Games!K46), "Side",Games!J46)))</f>
        <v/>
      </c>
      <c r="J46" s="22" t="str">
        <f>IF(ISBLANK(Games!J46), "",IF(Table12[[#This Row],[Bet]]="Spread", Games!L46, ""))</f>
        <v/>
      </c>
      <c r="K46" s="22" t="str">
        <f>IF(ISBLANK(Games!K46), "",IF(ISTEXT(Games!K46), Games!K46, ""))</f>
        <v/>
      </c>
      <c r="L46" s="22" t="str">
        <f>IF(ISBLANK(Games!N46), "", Games!N46)</f>
        <v/>
      </c>
      <c r="M46" s="22"/>
      <c r="N46" s="26"/>
      <c r="O46" s="26"/>
      <c r="P46" s="26"/>
      <c r="Q46" s="26"/>
      <c r="R46" s="26"/>
      <c r="S46" s="26"/>
      <c r="T46" s="29">
        <f t="shared" si="5"/>
        <v>0</v>
      </c>
      <c r="U46" s="29">
        <f t="shared" si="6"/>
        <v>0</v>
      </c>
      <c r="V46" s="29">
        <f t="shared" si="7"/>
        <v>0</v>
      </c>
      <c r="W46" s="29">
        <f t="shared" si="8"/>
        <v>0</v>
      </c>
      <c r="X46" s="29">
        <f t="shared" si="9"/>
        <v>0</v>
      </c>
      <c r="Y46" s="29">
        <f t="shared" si="10"/>
        <v>0</v>
      </c>
      <c r="Z46" s="26"/>
      <c r="AA46" s="58" t="str">
        <f t="shared" si="11"/>
        <v/>
      </c>
      <c r="AB46" s="26"/>
      <c r="AC46" s="58" t="str">
        <f t="shared" si="3"/>
        <v/>
      </c>
      <c r="AD46" s="26"/>
      <c r="AE46" s="22" t="str">
        <f t="shared" si="12"/>
        <v/>
      </c>
      <c r="AF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" spans="1:32" x14ac:dyDescent="0.45">
      <c r="A47" s="22">
        <f>Games!A47</f>
        <v>9</v>
      </c>
      <c r="B47" s="22" t="str">
        <f>IF('Prediction Log'!B47=0, "",'Prediction Log'!B47)</f>
        <v>Florida</v>
      </c>
      <c r="C47" s="22" t="str">
        <f>IF('Prediction Log'!C47=0, "",'Prediction Log'!C47)</f>
        <v>Georgia</v>
      </c>
      <c r="D47" s="22">
        <f>IF('Prediction Log'!D47=0, "",'Prediction Log'!D47)</f>
        <v>14.5</v>
      </c>
      <c r="E47" s="22">
        <f>IF('Prediction Log'!E47=0, "",'Prediction Log'!E47)</f>
        <v>20</v>
      </c>
      <c r="F47" s="22" t="str">
        <f>IF('Prediction Log'!I47=0, "",'Prediction Log'!I47)</f>
        <v>Georgia</v>
      </c>
      <c r="G47" s="23" t="str">
        <f>IF(ISBLANK(Games!B47), "",'Prediction Log'!$J47)</f>
        <v>Georgia</v>
      </c>
      <c r="H47" s="24">
        <f>'Prediction Log'!$K47</f>
        <v>0.99063299999999999</v>
      </c>
      <c r="I47" s="22" t="str">
        <f>IF(ISBLANK(Games!J47), "",IF(AND(Games!J47="",Games!K47=""),"",IF(ISTEXT(Games!K47), "Side",Games!J47)))</f>
        <v>Side</v>
      </c>
      <c r="J47" s="22" t="str">
        <f>IF(ISBLANK(Games!J47), "",IF(Table12[[#This Row],[Bet]]="Spread", Games!L47, ""))</f>
        <v/>
      </c>
      <c r="K47" s="22" t="str">
        <f>IF(ISBLANK(Games!K47), "",IF(ISTEXT(Games!K47), Games!K47, ""))</f>
        <v>Georgia</v>
      </c>
      <c r="L47" s="22" t="str">
        <f>IF(ISBLANK(Games!N47), "", Games!N47)</f>
        <v/>
      </c>
      <c r="M47" s="22"/>
      <c r="N47" s="26">
        <v>1</v>
      </c>
      <c r="O47" s="26"/>
      <c r="P47" s="26"/>
      <c r="Q47" s="26">
        <v>-630</v>
      </c>
      <c r="R47" s="26"/>
      <c r="S47" s="26"/>
      <c r="T47" s="29">
        <f t="shared" si="5"/>
        <v>1.1587301587301586</v>
      </c>
      <c r="U47" s="29">
        <f t="shared" si="6"/>
        <v>0.15873015873015861</v>
      </c>
      <c r="V47" s="29">
        <f t="shared" si="7"/>
        <v>0</v>
      </c>
      <c r="W47" s="29">
        <f t="shared" si="8"/>
        <v>0</v>
      </c>
      <c r="X47" s="29">
        <f t="shared" si="9"/>
        <v>0</v>
      </c>
      <c r="Y47" s="29">
        <f t="shared" si="10"/>
        <v>0</v>
      </c>
      <c r="Z47" s="26" t="s">
        <v>6</v>
      </c>
      <c r="AA47" s="58">
        <f t="shared" si="11"/>
        <v>0.15873015873015861</v>
      </c>
      <c r="AB47" s="26"/>
      <c r="AC47" s="58" t="str">
        <f t="shared" si="3"/>
        <v/>
      </c>
      <c r="AD47" s="26"/>
      <c r="AE47" s="22" t="str">
        <f t="shared" si="12"/>
        <v/>
      </c>
      <c r="AF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" spans="1:32" x14ac:dyDescent="0.45">
      <c r="A48" s="22">
        <f>Games!A48</f>
        <v>9</v>
      </c>
      <c r="B48" s="22" t="str">
        <f>IF('Prediction Log'!B48=0, "",'Prediction Log'!B48)</f>
        <v>Texas</v>
      </c>
      <c r="C48" s="22" t="str">
        <f>IF('Prediction Log'!C48=0, "",'Prediction Log'!C48)</f>
        <v>BYU</v>
      </c>
      <c r="D48" s="22">
        <f>IF('Prediction Log'!D48=0, "",'Prediction Log'!D48)</f>
        <v>-17.5</v>
      </c>
      <c r="E48" s="22">
        <f>IF('Prediction Log'!E48=0, "",'Prediction Log'!E48)</f>
        <v>-18</v>
      </c>
      <c r="F48" s="22" t="str">
        <f>IF('Prediction Log'!I48=0, "",'Prediction Log'!I48)</f>
        <v>Texas</v>
      </c>
      <c r="G48" s="23" t="str">
        <f>IF(ISBLANK(Games!B48), "",'Prediction Log'!$J48)</f>
        <v>Texas</v>
      </c>
      <c r="H48" s="24">
        <f>'Prediction Log'!$K48</f>
        <v>0.94769899999999996</v>
      </c>
      <c r="I48" s="22" t="str">
        <f>IF(ISBLANK(Games!J48), "",IF(AND(Games!J48="",Games!K48=""),"",IF(ISTEXT(Games!K48), "Side",Games!J48)))</f>
        <v>Spread</v>
      </c>
      <c r="J48" s="22" t="str">
        <f>IF(ISBLANK(Games!J48), "",IF(Table12[[#This Row],[Bet]]="Spread", Games!L48, ""))</f>
        <v>BYU</v>
      </c>
      <c r="K48" s="22" t="str">
        <f>IF(ISBLANK(Games!K48), "",IF(ISTEXT(Games!K48), Games!K48, ""))</f>
        <v/>
      </c>
      <c r="L48" s="22">
        <f>IF(ISBLANK(Games!N48), "", Games!N48)</f>
        <v>-17.5</v>
      </c>
      <c r="M48" s="22"/>
      <c r="N48" s="26"/>
      <c r="O48" s="26"/>
      <c r="P48" s="26"/>
      <c r="Q48" s="26"/>
      <c r="R48" s="26"/>
      <c r="S48" s="26"/>
      <c r="T48" s="29">
        <f t="shared" si="5"/>
        <v>0</v>
      </c>
      <c r="U48" s="29">
        <f t="shared" si="6"/>
        <v>0</v>
      </c>
      <c r="V48" s="29">
        <f t="shared" si="7"/>
        <v>0</v>
      </c>
      <c r="W48" s="29">
        <f t="shared" si="8"/>
        <v>0</v>
      </c>
      <c r="X48" s="29">
        <f t="shared" si="9"/>
        <v>0</v>
      </c>
      <c r="Y48" s="29">
        <f t="shared" si="10"/>
        <v>0</v>
      </c>
      <c r="Z48" s="26"/>
      <c r="AA48" s="58" t="str">
        <f t="shared" si="11"/>
        <v/>
      </c>
      <c r="AB48" s="26"/>
      <c r="AC48" s="58" t="str">
        <f t="shared" si="3"/>
        <v/>
      </c>
      <c r="AD48" s="26"/>
      <c r="AE48" s="22" t="str">
        <f t="shared" si="12"/>
        <v/>
      </c>
      <c r="AF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" spans="1:32" x14ac:dyDescent="0.45">
      <c r="A49" s="22">
        <f>Games!A49</f>
        <v>9</v>
      </c>
      <c r="B49" s="22" t="str">
        <f>IF('Prediction Log'!B49=0, "",'Prediction Log'!B49)</f>
        <v>Utah</v>
      </c>
      <c r="C49" s="22" t="str">
        <f>IF('Prediction Log'!C49=0, "",'Prediction Log'!C49)</f>
        <v>Oregon</v>
      </c>
      <c r="D49" s="22">
        <f>IF('Prediction Log'!D49=0, "",'Prediction Log'!D49)</f>
        <v>6.5</v>
      </c>
      <c r="E49" s="22">
        <f>IF('Prediction Log'!E49=0, "",'Prediction Log'!E49)</f>
        <v>5.8</v>
      </c>
      <c r="F49" s="22" t="str">
        <f>IF('Prediction Log'!I49=0, "",'Prediction Log'!I49)</f>
        <v>Oregon</v>
      </c>
      <c r="G49" s="23" t="str">
        <f>IF(ISBLANK(Games!B49), "",'Prediction Log'!$J49)</f>
        <v>Oregon</v>
      </c>
      <c r="H49" s="24">
        <f>'Prediction Log'!$K49</f>
        <v>0.63805699999999999</v>
      </c>
      <c r="I49" s="22" t="str">
        <f>IF(ISBLANK(Games!J49), "",IF(AND(Games!J49="",Games!K49=""),"",IF(ISTEXT(Games!K49), "Side",Games!J49)))</f>
        <v/>
      </c>
      <c r="J49" s="22" t="str">
        <f>IF(ISBLANK(Games!J49), "",IF(Table12[[#This Row],[Bet]]="Spread", Games!L49, ""))</f>
        <v/>
      </c>
      <c r="K49" s="22" t="str">
        <f>IF(ISBLANK(Games!K49), "",IF(ISTEXT(Games!K49), Games!K49, ""))</f>
        <v/>
      </c>
      <c r="L49" s="22" t="str">
        <f>IF(ISBLANK(Games!N49), "", Games!N49)</f>
        <v/>
      </c>
      <c r="M49" s="22"/>
      <c r="N49" s="26"/>
      <c r="O49" s="26"/>
      <c r="P49" s="26"/>
      <c r="Q49" s="26"/>
      <c r="R49" s="26"/>
      <c r="S49" s="26"/>
      <c r="T49" s="29">
        <f t="shared" si="5"/>
        <v>0</v>
      </c>
      <c r="U49" s="29">
        <f t="shared" si="6"/>
        <v>0</v>
      </c>
      <c r="V49" s="29">
        <f t="shared" si="7"/>
        <v>0</v>
      </c>
      <c r="W49" s="29">
        <f t="shared" si="8"/>
        <v>0</v>
      </c>
      <c r="X49" s="29">
        <f t="shared" si="9"/>
        <v>0</v>
      </c>
      <c r="Y49" s="29">
        <f t="shared" si="10"/>
        <v>0</v>
      </c>
      <c r="Z49" s="26"/>
      <c r="AA49" s="58" t="str">
        <f t="shared" si="11"/>
        <v/>
      </c>
      <c r="AB49" s="26"/>
      <c r="AC49" s="58" t="str">
        <f t="shared" si="3"/>
        <v/>
      </c>
      <c r="AD49" s="26"/>
      <c r="AE49" s="22" t="str">
        <f t="shared" si="12"/>
        <v/>
      </c>
      <c r="AF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" spans="1:32" x14ac:dyDescent="0.45">
      <c r="A50" s="22">
        <f>Games!A50</f>
        <v>9</v>
      </c>
      <c r="B50" s="22" t="str">
        <f>IF('Prediction Log'!B50=0, "",'Prediction Log'!B50)</f>
        <v>Rice</v>
      </c>
      <c r="C50" s="22" t="str">
        <f>IF('Prediction Log'!C50=0, "",'Prediction Log'!C50)</f>
        <v>Tulane</v>
      </c>
      <c r="D50" s="22">
        <f>IF('Prediction Log'!D50=0, "",'Prediction Log'!D50)</f>
        <v>11.5</v>
      </c>
      <c r="E50" s="22">
        <f>IF('Prediction Log'!E50=0, "",'Prediction Log'!E50)</f>
        <v>1.9</v>
      </c>
      <c r="F50" s="22" t="str">
        <f>IF('Prediction Log'!I50=0, "",'Prediction Log'!I50)</f>
        <v>Tulane</v>
      </c>
      <c r="G50" s="23" t="str">
        <f>IF(ISBLANK(Games!B50), "",'Prediction Log'!$J50)</f>
        <v>Tulane</v>
      </c>
      <c r="H50" s="24">
        <f>'Prediction Log'!$K50</f>
        <v>0.83707799999999999</v>
      </c>
      <c r="I50" s="22" t="str">
        <f>IF(ISBLANK(Games!J50), "",IF(AND(Games!J50="",Games!K50=""),"",IF(ISTEXT(Games!K50), "Side",Games!J50)))</f>
        <v>Spread</v>
      </c>
      <c r="J50" s="22" t="str">
        <f>IF(ISBLANK(Games!J50), "",IF(Table12[[#This Row],[Bet]]="Spread", Games!L50, ""))</f>
        <v>Rice</v>
      </c>
      <c r="K50" s="22" t="str">
        <f>IF(ISBLANK(Games!K50), "",IF(ISTEXT(Games!K50), Games!K50, ""))</f>
        <v/>
      </c>
      <c r="L50" s="22">
        <f>IF(ISBLANK(Games!N50), "", Games!N50)</f>
        <v>11.5</v>
      </c>
      <c r="M50" s="22"/>
      <c r="N50" s="26"/>
      <c r="O50" s="26">
        <v>1.5</v>
      </c>
      <c r="P50" s="26"/>
      <c r="Q50" s="26"/>
      <c r="R50" s="26">
        <v>-132</v>
      </c>
      <c r="S50" s="26"/>
      <c r="T50" s="29">
        <f t="shared" si="5"/>
        <v>0</v>
      </c>
      <c r="U50" s="29">
        <f t="shared" si="6"/>
        <v>0</v>
      </c>
      <c r="V50" s="29">
        <f t="shared" si="7"/>
        <v>2.6363636363636362</v>
      </c>
      <c r="W50" s="29">
        <f t="shared" si="8"/>
        <v>1.1363636363636362</v>
      </c>
      <c r="X50" s="29">
        <f t="shared" si="9"/>
        <v>0</v>
      </c>
      <c r="Y50" s="29">
        <f t="shared" si="10"/>
        <v>0</v>
      </c>
      <c r="Z50" s="26"/>
      <c r="AA50" s="58" t="str">
        <f t="shared" si="11"/>
        <v/>
      </c>
      <c r="AB50" s="26" t="s">
        <v>6</v>
      </c>
      <c r="AC50" s="58">
        <f t="shared" si="3"/>
        <v>1.1363636363636362</v>
      </c>
      <c r="AD50" s="26"/>
      <c r="AE50" s="22" t="str">
        <f t="shared" si="12"/>
        <v/>
      </c>
      <c r="AF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" spans="1:32" x14ac:dyDescent="0.45">
      <c r="A51" s="22">
        <f>Games!A51</f>
        <v>9</v>
      </c>
      <c r="B51" s="22" t="str">
        <f>IF('Prediction Log'!B51=0, "",'Prediction Log'!B51)</f>
        <v>Colorado State</v>
      </c>
      <c r="C51" s="22" t="str">
        <f>IF('Prediction Log'!C51=0, "",'Prediction Log'!C51)</f>
        <v>Air Force</v>
      </c>
      <c r="D51" s="22">
        <f>IF('Prediction Log'!D51=0, "",'Prediction Log'!D51)</f>
        <v>11.5</v>
      </c>
      <c r="E51" s="22">
        <f>IF('Prediction Log'!E51=0, "",'Prediction Log'!E51)</f>
        <v>19.100000000000001</v>
      </c>
      <c r="F51" s="22" t="str">
        <f>IF('Prediction Log'!I51=0, "",'Prediction Log'!I51)</f>
        <v>Air Force</v>
      </c>
      <c r="G51" s="23" t="str">
        <f>IF(ISBLANK(Games!B51), "",'Prediction Log'!$J51)</f>
        <v>Air Force</v>
      </c>
      <c r="H51" s="24">
        <f>'Prediction Log'!$K51</f>
        <v>0.99637600000000004</v>
      </c>
      <c r="I51" s="22" t="str">
        <f>IF(ISBLANK(Games!J51), "",IF(AND(Games!J51="",Games!K51=""),"",IF(ISTEXT(Games!K51), "Side",Games!J51)))</f>
        <v>Spread</v>
      </c>
      <c r="J51" s="22" t="str">
        <f>IF(ISBLANK(Games!J51), "",IF(Table12[[#This Row],[Bet]]="Spread", Games!L51, ""))</f>
        <v>Air Force</v>
      </c>
      <c r="K51" s="22" t="str">
        <f>IF(ISBLANK(Games!K51), "",IF(ISTEXT(Games!K51), Games!K51, ""))</f>
        <v/>
      </c>
      <c r="L51" s="22">
        <f>IF(ISBLANK(Games!N51), "", Games!N51)</f>
        <v>11.5</v>
      </c>
      <c r="M51" s="22"/>
      <c r="N51" s="26"/>
      <c r="O51" s="26">
        <v>1</v>
      </c>
      <c r="P51" s="26"/>
      <c r="Q51" s="26"/>
      <c r="R51" s="26">
        <v>-148</v>
      </c>
      <c r="S51" s="26"/>
      <c r="T51" s="29">
        <f t="shared" si="5"/>
        <v>0</v>
      </c>
      <c r="U51" s="29">
        <f t="shared" si="6"/>
        <v>0</v>
      </c>
      <c r="V51" s="29">
        <f t="shared" si="7"/>
        <v>1.6756756756756757</v>
      </c>
      <c r="W51" s="29">
        <f t="shared" si="8"/>
        <v>0.67567567567567566</v>
      </c>
      <c r="X51" s="29">
        <f t="shared" si="9"/>
        <v>0</v>
      </c>
      <c r="Y51" s="29">
        <f t="shared" si="10"/>
        <v>0</v>
      </c>
      <c r="Z51" s="26"/>
      <c r="AA51" s="58" t="str">
        <f t="shared" si="11"/>
        <v/>
      </c>
      <c r="AB51" s="26" t="s">
        <v>6</v>
      </c>
      <c r="AC51" s="58">
        <f t="shared" si="3"/>
        <v>0.67567567567567566</v>
      </c>
      <c r="AD51" s="26"/>
      <c r="AE51" s="22" t="str">
        <f t="shared" si="12"/>
        <v/>
      </c>
      <c r="AF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" spans="1:32" x14ac:dyDescent="0.45">
      <c r="A52" s="22">
        <f>Games!A52</f>
        <v>9</v>
      </c>
      <c r="B52" s="22" t="str">
        <f>IF('Prediction Log'!B52=0, "",'Prediction Log'!B52)</f>
        <v>Wisconsin</v>
      </c>
      <c r="C52" s="22" t="str">
        <f>IF('Prediction Log'!C52=0, "",'Prediction Log'!C52)</f>
        <v>Ohio State</v>
      </c>
      <c r="D52" s="22">
        <f>IF('Prediction Log'!D52=0, "",'Prediction Log'!D52)</f>
        <v>14.5</v>
      </c>
      <c r="E52" s="22">
        <f>IF('Prediction Log'!E52=0, "",'Prediction Log'!E52)</f>
        <v>20.6</v>
      </c>
      <c r="F52" s="22" t="str">
        <f>IF('Prediction Log'!I52=0, "",'Prediction Log'!I52)</f>
        <v>Ohio State</v>
      </c>
      <c r="G52" s="23" t="str">
        <f>IF(ISBLANK(Games!B52), "",'Prediction Log'!$J52)</f>
        <v>Ohio State</v>
      </c>
      <c r="H52" s="24">
        <f>'Prediction Log'!$K52</f>
        <v>0.99549299999999996</v>
      </c>
      <c r="I52" s="22" t="str">
        <f>IF(ISBLANK(Games!J52), "",IF(AND(Games!J52="",Games!K52=""),"",IF(ISTEXT(Games!K52), "Side",Games!J52)))</f>
        <v/>
      </c>
      <c r="J52" s="22" t="str">
        <f>IF(ISBLANK(Games!J52), "",IF(Table12[[#This Row],[Bet]]="Spread", Games!L52, ""))</f>
        <v/>
      </c>
      <c r="K52" s="22" t="str">
        <f>IF(ISBLANK(Games!K52), "",IF(ISTEXT(Games!K52), Games!K52, ""))</f>
        <v/>
      </c>
      <c r="L52" s="22" t="str">
        <f>IF(ISBLANK(Games!N52), "", Games!N52)</f>
        <v/>
      </c>
      <c r="M52" s="22"/>
      <c r="N52" s="26"/>
      <c r="O52" s="26"/>
      <c r="P52" s="26"/>
      <c r="Q52" s="26"/>
      <c r="R52" s="26"/>
      <c r="S52" s="26"/>
      <c r="T52" s="29">
        <f t="shared" si="5"/>
        <v>0</v>
      </c>
      <c r="U52" s="29">
        <f t="shared" si="6"/>
        <v>0</v>
      </c>
      <c r="V52" s="29">
        <f t="shared" si="7"/>
        <v>0</v>
      </c>
      <c r="W52" s="29">
        <f t="shared" si="8"/>
        <v>0</v>
      </c>
      <c r="X52" s="29">
        <f t="shared" si="9"/>
        <v>0</v>
      </c>
      <c r="Y52" s="29">
        <f t="shared" si="10"/>
        <v>0</v>
      </c>
      <c r="Z52" s="26"/>
      <c r="AA52" s="58" t="str">
        <f t="shared" si="11"/>
        <v/>
      </c>
      <c r="AB52" s="26"/>
      <c r="AC52" s="58" t="str">
        <f t="shared" si="3"/>
        <v/>
      </c>
      <c r="AD52" s="26"/>
      <c r="AE52" s="22" t="str">
        <f t="shared" si="12"/>
        <v/>
      </c>
      <c r="AF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" spans="1:32" x14ac:dyDescent="0.45">
      <c r="A53" s="22">
        <f>Games!A53</f>
        <v>9</v>
      </c>
      <c r="B53" s="22" t="str">
        <f>IF('Prediction Log'!B53=0, "",'Prediction Log'!B53)</f>
        <v>Ole Miss</v>
      </c>
      <c r="C53" s="22" t="str">
        <f>IF('Prediction Log'!C53=0, "",'Prediction Log'!C53)</f>
        <v>Vanderbilt</v>
      </c>
      <c r="D53" s="22">
        <f>IF('Prediction Log'!D53=0, "",'Prediction Log'!D53)</f>
        <v>-25.5</v>
      </c>
      <c r="E53" s="22">
        <f>IF('Prediction Log'!E53=0, "",'Prediction Log'!E53)</f>
        <v>-21.6</v>
      </c>
      <c r="F53" s="22" t="str">
        <f>IF('Prediction Log'!I53=0, "",'Prediction Log'!I53)</f>
        <v>Ole Miss</v>
      </c>
      <c r="G53" s="23" t="str">
        <f>IF(ISBLANK(Games!B53), "",'Prediction Log'!$J53)</f>
        <v>Ole Miss</v>
      </c>
      <c r="H53" s="24">
        <f>'Prediction Log'!$K53</f>
        <v>0.99434699999999998</v>
      </c>
      <c r="I53" s="22" t="str">
        <f>IF(ISBLANK(Games!J53), "",IF(AND(Games!J53="",Games!K53=""),"",IF(ISTEXT(Games!K53), "Side",Games!J53)))</f>
        <v/>
      </c>
      <c r="J53" s="22" t="str">
        <f>IF(ISBLANK(Games!J53), "",IF(Table12[[#This Row],[Bet]]="Spread", Games!L53, ""))</f>
        <v/>
      </c>
      <c r="K53" s="22" t="str">
        <f>IF(ISBLANK(Games!K53), "",IF(ISTEXT(Games!K53), Games!K53, ""))</f>
        <v/>
      </c>
      <c r="L53" s="22" t="str">
        <f>IF(ISBLANK(Games!N53), "", Games!N53)</f>
        <v/>
      </c>
      <c r="M53" s="22"/>
      <c r="N53" s="26"/>
      <c r="O53" s="26"/>
      <c r="P53" s="26"/>
      <c r="Q53" s="26"/>
      <c r="R53" s="26"/>
      <c r="S53" s="26"/>
      <c r="T53" s="29">
        <f t="shared" si="5"/>
        <v>0</v>
      </c>
      <c r="U53" s="29">
        <f t="shared" si="6"/>
        <v>0</v>
      </c>
      <c r="V53" s="29">
        <f t="shared" si="7"/>
        <v>0</v>
      </c>
      <c r="W53" s="29">
        <f t="shared" si="8"/>
        <v>0</v>
      </c>
      <c r="X53" s="29">
        <f t="shared" si="9"/>
        <v>0</v>
      </c>
      <c r="Y53" s="29">
        <f t="shared" si="10"/>
        <v>0</v>
      </c>
      <c r="Z53" s="26"/>
      <c r="AA53" s="58" t="str">
        <f t="shared" si="11"/>
        <v/>
      </c>
      <c r="AB53" s="26"/>
      <c r="AC53" s="58" t="str">
        <f t="shared" si="3"/>
        <v/>
      </c>
      <c r="AD53" s="26"/>
      <c r="AE53" s="22" t="str">
        <f t="shared" si="12"/>
        <v/>
      </c>
      <c r="AF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" spans="1:32" x14ac:dyDescent="0.45">
      <c r="A54" s="22">
        <f>Games!A54</f>
        <v>9</v>
      </c>
      <c r="B54" s="22" t="str">
        <f>IF('Prediction Log'!B54=0, "",'Prediction Log'!B54)</f>
        <v>UCLA</v>
      </c>
      <c r="C54" s="22" t="str">
        <f>IF('Prediction Log'!C54=0, "",'Prediction Log'!C54)</f>
        <v>Colorado</v>
      </c>
      <c r="D54" s="22">
        <f>IF('Prediction Log'!D54=0, "",'Prediction Log'!D54)</f>
        <v>-17.5</v>
      </c>
      <c r="E54" s="22">
        <f>IF('Prediction Log'!E54=0, "",'Prediction Log'!E54)</f>
        <v>-19.3</v>
      </c>
      <c r="F54" s="22" t="str">
        <f>IF('Prediction Log'!I54=0, "",'Prediction Log'!I54)</f>
        <v>UCLA</v>
      </c>
      <c r="G54" s="23" t="str">
        <f>IF(ISBLANK(Games!B54), "",'Prediction Log'!$J54)</f>
        <v>UCLA</v>
      </c>
      <c r="H54" s="24">
        <f>'Prediction Log'!$K54</f>
        <v>0.97831500000000005</v>
      </c>
      <c r="I54" s="22" t="str">
        <f>IF(ISBLANK(Games!J54), "",IF(AND(Games!J54="",Games!K54=""),"",IF(ISTEXT(Games!K54), "Side",Games!J54)))</f>
        <v/>
      </c>
      <c r="J54" s="22" t="str">
        <f>IF(ISBLANK(Games!J54), "",IF(Table12[[#This Row],[Bet]]="Spread", Games!L54, ""))</f>
        <v/>
      </c>
      <c r="K54" s="22" t="str">
        <f>IF(ISBLANK(Games!K54), "",IF(ISTEXT(Games!K54), Games!K54, ""))</f>
        <v/>
      </c>
      <c r="L54" s="22" t="str">
        <f>IF(ISBLANK(Games!N54), "", Games!N54)</f>
        <v/>
      </c>
      <c r="M54" s="22"/>
      <c r="N54" s="26"/>
      <c r="O54" s="26"/>
      <c r="P54" s="26"/>
      <c r="Q54" s="26"/>
      <c r="R54" s="26"/>
      <c r="S54" s="26"/>
      <c r="T54" s="29">
        <f t="shared" si="5"/>
        <v>0</v>
      </c>
      <c r="U54" s="29">
        <f t="shared" si="6"/>
        <v>0</v>
      </c>
      <c r="V54" s="29">
        <f t="shared" si="7"/>
        <v>0</v>
      </c>
      <c r="W54" s="29">
        <f t="shared" si="8"/>
        <v>0</v>
      </c>
      <c r="X54" s="29">
        <f t="shared" si="9"/>
        <v>0</v>
      </c>
      <c r="Y54" s="29">
        <f t="shared" si="10"/>
        <v>0</v>
      </c>
      <c r="Z54" s="26"/>
      <c r="AA54" s="58" t="str">
        <f t="shared" si="11"/>
        <v/>
      </c>
      <c r="AB54" s="26"/>
      <c r="AC54" s="58" t="str">
        <f t="shared" si="3"/>
        <v/>
      </c>
      <c r="AD54" s="26"/>
      <c r="AE54" s="22" t="str">
        <f t="shared" si="12"/>
        <v/>
      </c>
      <c r="AF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" spans="1:32" x14ac:dyDescent="0.45">
      <c r="A55" s="22">
        <f>Games!A55</f>
        <v>9</v>
      </c>
      <c r="B55" s="22" t="str">
        <f>IF('Prediction Log'!B55=0, "",'Prediction Log'!B55)</f>
        <v>Georgia Southern</v>
      </c>
      <c r="C55" s="22" t="str">
        <f>IF('Prediction Log'!C55=0, "",'Prediction Log'!C55)</f>
        <v>Georgia State</v>
      </c>
      <c r="D55" s="22" t="str">
        <f>IF('Prediction Log'!D55=0, "",'Prediction Log'!D55)</f>
        <v/>
      </c>
      <c r="E55" s="22">
        <f>IF('Prediction Log'!E55=0, "",'Prediction Log'!E55)</f>
        <v>1.5</v>
      </c>
      <c r="F55" s="22" t="str">
        <f>IF('Prediction Log'!I55=0, "",'Prediction Log'!I55)</f>
        <v>Georgia State</v>
      </c>
      <c r="G55" s="23" t="str">
        <f>IF(ISBLANK(Games!B55), "",'Prediction Log'!$J55)</f>
        <v>Georgia Southern</v>
      </c>
      <c r="H55" s="24">
        <f>'Prediction Log'!$K55</f>
        <v>0.52659100000000003</v>
      </c>
      <c r="I55" s="22" t="str">
        <f>IF(ISBLANK(Games!J55), "",IF(AND(Games!J55="",Games!K55=""),"",IF(ISTEXT(Games!K55), "Side",Games!J55)))</f>
        <v/>
      </c>
      <c r="J55" s="22" t="str">
        <f>IF(ISBLANK(Games!J55), "",IF(Table12[[#This Row],[Bet]]="Spread", Games!L55, ""))</f>
        <v/>
      </c>
      <c r="K55" s="22" t="str">
        <f>IF(ISBLANK(Games!K55), "",IF(ISTEXT(Games!K55), Games!K55, ""))</f>
        <v/>
      </c>
      <c r="L55" s="22" t="str">
        <f>IF(ISBLANK(Games!N55), "", Games!N55)</f>
        <v/>
      </c>
      <c r="M55" s="22"/>
      <c r="N55" s="26"/>
      <c r="O55" s="26"/>
      <c r="P55" s="26"/>
      <c r="Q55" s="26"/>
      <c r="R55" s="26"/>
      <c r="S55" s="26"/>
      <c r="T55" s="29">
        <f t="shared" si="5"/>
        <v>0</v>
      </c>
      <c r="U55" s="29">
        <f t="shared" si="6"/>
        <v>0</v>
      </c>
      <c r="V55" s="29">
        <f t="shared" si="7"/>
        <v>0</v>
      </c>
      <c r="W55" s="29">
        <f t="shared" si="8"/>
        <v>0</v>
      </c>
      <c r="X55" s="29">
        <f t="shared" si="9"/>
        <v>0</v>
      </c>
      <c r="Y55" s="29">
        <f t="shared" si="10"/>
        <v>0</v>
      </c>
      <c r="Z55" s="26"/>
      <c r="AA55" s="58" t="str">
        <f t="shared" si="11"/>
        <v/>
      </c>
      <c r="AB55" s="26"/>
      <c r="AC55" s="58" t="str">
        <f t="shared" si="3"/>
        <v/>
      </c>
      <c r="AD55" s="26"/>
      <c r="AE55" s="22" t="str">
        <f t="shared" si="12"/>
        <v/>
      </c>
      <c r="AF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" spans="1:32" x14ac:dyDescent="0.45">
      <c r="A56" s="22">
        <f>Games!A56</f>
        <v>9</v>
      </c>
      <c r="B56" s="22" t="str">
        <f>IF('Prediction Log'!B56=0, "",'Prediction Log'!B56)</f>
        <v>Charlotte</v>
      </c>
      <c r="C56" s="22" t="str">
        <f>IF('Prediction Log'!C56=0, "",'Prediction Log'!C56)</f>
        <v>Florida Atlantic</v>
      </c>
      <c r="D56" s="22">
        <f>IF('Prediction Log'!D56=0, "",'Prediction Log'!D56)</f>
        <v>3.5</v>
      </c>
      <c r="E56" s="22">
        <f>IF('Prediction Log'!E56=0, "",'Prediction Log'!E56)</f>
        <v>7.9</v>
      </c>
      <c r="F56" s="22" t="str">
        <f>IF('Prediction Log'!I56=0, "",'Prediction Log'!I56)</f>
        <v>Florida Atlantic</v>
      </c>
      <c r="G56" s="23" t="str">
        <f>IF(ISBLANK(Games!B56), "",'Prediction Log'!$J56)</f>
        <v>Florida Atlantic</v>
      </c>
      <c r="H56" s="24">
        <f>'Prediction Log'!$K56</f>
        <v>0.84527799999999997</v>
      </c>
      <c r="I56" s="22" t="str">
        <f>IF(ISBLANK(Games!J56), "",IF(AND(Games!J56="",Games!K56=""),"",IF(ISTEXT(Games!K56), "Side",Games!J56)))</f>
        <v/>
      </c>
      <c r="J56" s="22" t="str">
        <f>IF(ISBLANK(Games!J56), "",IF(Table12[[#This Row],[Bet]]="Spread", Games!L56, ""))</f>
        <v/>
      </c>
      <c r="K56" s="22" t="str">
        <f>IF(ISBLANK(Games!K56), "",IF(ISTEXT(Games!K56), Games!K56, ""))</f>
        <v/>
      </c>
      <c r="L56" s="22" t="str">
        <f>IF(ISBLANK(Games!N56), "", Games!N56)</f>
        <v/>
      </c>
      <c r="M56" s="22"/>
      <c r="N56" s="26"/>
      <c r="O56" s="26"/>
      <c r="P56" s="26"/>
      <c r="Q56" s="26"/>
      <c r="R56" s="26"/>
      <c r="S56" s="26"/>
      <c r="T56" s="29">
        <f t="shared" si="5"/>
        <v>0</v>
      </c>
      <c r="U56" s="29">
        <f t="shared" si="6"/>
        <v>0</v>
      </c>
      <c r="V56" s="29">
        <f t="shared" si="7"/>
        <v>0</v>
      </c>
      <c r="W56" s="29">
        <f t="shared" si="8"/>
        <v>0</v>
      </c>
      <c r="X56" s="29">
        <f t="shared" si="9"/>
        <v>0</v>
      </c>
      <c r="Y56" s="29">
        <f t="shared" si="10"/>
        <v>0</v>
      </c>
      <c r="Z56" s="26"/>
      <c r="AA56" s="58" t="str">
        <f t="shared" si="11"/>
        <v/>
      </c>
      <c r="AB56" s="26"/>
      <c r="AC56" s="58" t="str">
        <f t="shared" si="3"/>
        <v/>
      </c>
      <c r="AD56" s="26"/>
      <c r="AE56" s="22" t="str">
        <f t="shared" si="12"/>
        <v/>
      </c>
      <c r="AF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" spans="1:32" x14ac:dyDescent="0.45">
      <c r="A57" s="22">
        <f>Games!A57</f>
        <v>9</v>
      </c>
      <c r="B57" s="22" t="str">
        <f>IF('Prediction Log'!B57=0, "",'Prediction Log'!B57)</f>
        <v>Penn State</v>
      </c>
      <c r="C57" s="22" t="str">
        <f>IF('Prediction Log'!C57=0, "",'Prediction Log'!C57)</f>
        <v>Indiana</v>
      </c>
      <c r="D57" s="22">
        <f>IF('Prediction Log'!D57=0, "",'Prediction Log'!D57)</f>
        <v>-32</v>
      </c>
      <c r="E57" s="22">
        <f>IF('Prediction Log'!E57=0, "",'Prediction Log'!E57)</f>
        <v>-37.9</v>
      </c>
      <c r="F57" s="22" t="str">
        <f>IF('Prediction Log'!I57=0, "",'Prediction Log'!I57)</f>
        <v>Penn State</v>
      </c>
      <c r="G57" s="23" t="str">
        <f>IF(ISBLANK(Games!B57), "",'Prediction Log'!$J57)</f>
        <v>Penn State</v>
      </c>
      <c r="H57" s="24">
        <f>'Prediction Log'!$K57</f>
        <v>0.99982599999999999</v>
      </c>
      <c r="I57" s="22" t="str">
        <f>IF(ISBLANK(Games!J57), "",IF(AND(Games!J57="",Games!K57=""),"",IF(ISTEXT(Games!K57), "Side",Games!J57)))</f>
        <v/>
      </c>
      <c r="J57" s="22" t="str">
        <f>IF(ISBLANK(Games!J57), "",IF(Table12[[#This Row],[Bet]]="Spread", Games!L57, ""))</f>
        <v/>
      </c>
      <c r="K57" s="22" t="str">
        <f>IF(ISBLANK(Games!K57), "",IF(ISTEXT(Games!K57), Games!K57, ""))</f>
        <v/>
      </c>
      <c r="L57" s="22" t="str">
        <f>IF(ISBLANK(Games!N57), "", Games!N57)</f>
        <v/>
      </c>
      <c r="M57" s="22"/>
      <c r="N57" s="26"/>
      <c r="O57" s="26"/>
      <c r="P57" s="26"/>
      <c r="Q57" s="26"/>
      <c r="R57" s="26"/>
      <c r="S57" s="26"/>
      <c r="T57" s="29">
        <f t="shared" si="5"/>
        <v>0</v>
      </c>
      <c r="U57" s="29">
        <f t="shared" si="6"/>
        <v>0</v>
      </c>
      <c r="V57" s="29">
        <f t="shared" si="7"/>
        <v>0</v>
      </c>
      <c r="W57" s="29">
        <f t="shared" si="8"/>
        <v>0</v>
      </c>
      <c r="X57" s="29">
        <f t="shared" si="9"/>
        <v>0</v>
      </c>
      <c r="Y57" s="29">
        <f t="shared" si="10"/>
        <v>0</v>
      </c>
      <c r="Z57" s="26"/>
      <c r="AA57" s="58" t="str">
        <f t="shared" si="11"/>
        <v/>
      </c>
      <c r="AB57" s="26"/>
      <c r="AC57" s="58" t="str">
        <f t="shared" si="3"/>
        <v/>
      </c>
      <c r="AD57" s="26"/>
      <c r="AE57" s="22" t="str">
        <f t="shared" si="12"/>
        <v/>
      </c>
      <c r="AF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" spans="1:32" x14ac:dyDescent="0.45">
      <c r="A58" s="22">
        <f>Games!A58</f>
        <v>9</v>
      </c>
      <c r="B58" s="22" t="str">
        <f>IF('Prediction Log'!B58=0, "",'Prediction Log'!B58)</f>
        <v>Army</v>
      </c>
      <c r="C58" s="22" t="str">
        <f>IF('Prediction Log'!C58=0, "",'Prediction Log'!C58)</f>
        <v>UMass</v>
      </c>
      <c r="D58" s="22">
        <f>IF('Prediction Log'!D58=0, "",'Prediction Log'!D58)</f>
        <v>-9.5</v>
      </c>
      <c r="E58" s="22">
        <f>IF('Prediction Log'!E58=0, "",'Prediction Log'!E58)</f>
        <v>-22.2</v>
      </c>
      <c r="F58" s="22" t="str">
        <f>IF('Prediction Log'!I58=0, "",'Prediction Log'!I58)</f>
        <v>Army</v>
      </c>
      <c r="G58" s="23" t="str">
        <f>IF(ISBLANK(Games!B58), "",'Prediction Log'!$J58)</f>
        <v>Army</v>
      </c>
      <c r="H58" s="24">
        <f>'Prediction Log'!$K58</f>
        <v>0.995502</v>
      </c>
      <c r="I58" s="22" t="str">
        <f>IF(ISBLANK(Games!J58), "",IF(AND(Games!J58="",Games!K58=""),"",IF(ISTEXT(Games!K58), "Side",Games!J58)))</f>
        <v/>
      </c>
      <c r="J58" s="22" t="str">
        <f>IF(ISBLANK(Games!J58), "",IF(Table12[[#This Row],[Bet]]="Spread", Games!L58, ""))</f>
        <v/>
      </c>
      <c r="K58" s="22" t="str">
        <f>IF(ISBLANK(Games!K58), "",IF(ISTEXT(Games!K58), Games!K58, ""))</f>
        <v/>
      </c>
      <c r="L58" s="22" t="str">
        <f>IF(ISBLANK(Games!N58), "", Games!N58)</f>
        <v/>
      </c>
      <c r="M58" s="22"/>
      <c r="N58" s="26"/>
      <c r="O58" s="26"/>
      <c r="P58" s="26"/>
      <c r="Q58" s="26"/>
      <c r="R58" s="26"/>
      <c r="S58" s="26"/>
      <c r="T58" s="29">
        <f t="shared" si="5"/>
        <v>0</v>
      </c>
      <c r="U58" s="29">
        <f t="shared" si="6"/>
        <v>0</v>
      </c>
      <c r="V58" s="29">
        <f t="shared" si="7"/>
        <v>0</v>
      </c>
      <c r="W58" s="29">
        <f t="shared" si="8"/>
        <v>0</v>
      </c>
      <c r="X58" s="29">
        <f t="shared" si="9"/>
        <v>0</v>
      </c>
      <c r="Y58" s="29">
        <f t="shared" si="10"/>
        <v>0</v>
      </c>
      <c r="Z58" s="26"/>
      <c r="AA58" s="58" t="str">
        <f t="shared" si="11"/>
        <v/>
      </c>
      <c r="AB58" s="26"/>
      <c r="AC58" s="58" t="str">
        <f t="shared" si="3"/>
        <v/>
      </c>
      <c r="AD58" s="26"/>
      <c r="AE58" s="22" t="str">
        <f t="shared" si="12"/>
        <v/>
      </c>
      <c r="AF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" spans="1:32" x14ac:dyDescent="0.45">
      <c r="A59" s="22">
        <f>Games!A59</f>
        <v>9</v>
      </c>
      <c r="B59" s="22" t="str">
        <f>IF('Prediction Log'!B59=0, "",'Prediction Log'!B59)</f>
        <v>NC State</v>
      </c>
      <c r="C59" s="22" t="str">
        <f>IF('Prediction Log'!C59=0, "",'Prediction Log'!C59)</f>
        <v>Clemson</v>
      </c>
      <c r="D59" s="22">
        <f>IF('Prediction Log'!D59=0, "",'Prediction Log'!D59)</f>
        <v>9.5</v>
      </c>
      <c r="E59" s="22">
        <f>IF('Prediction Log'!E59=0, "",'Prediction Log'!E59)</f>
        <v>11.6</v>
      </c>
      <c r="F59" s="22" t="str">
        <f>IF('Prediction Log'!I59=0, "",'Prediction Log'!I59)</f>
        <v>Clemson</v>
      </c>
      <c r="G59" s="23" t="str">
        <f>IF(ISBLANK(Games!B59), "",'Prediction Log'!$J59)</f>
        <v>Clemson</v>
      </c>
      <c r="H59" s="24">
        <f>'Prediction Log'!$K59</f>
        <v>0.72965100000000005</v>
      </c>
      <c r="I59" s="22" t="str">
        <f>IF(ISBLANK(Games!J59), "",IF(AND(Games!J59="",Games!K59=""),"",IF(ISTEXT(Games!K59), "Side",Games!J59)))</f>
        <v/>
      </c>
      <c r="J59" s="22" t="str">
        <f>IF(ISBLANK(Games!J59), "",IF(Table12[[#This Row],[Bet]]="Spread", Games!L59, ""))</f>
        <v/>
      </c>
      <c r="K59" s="22" t="str">
        <f>IF(ISBLANK(Games!K59), "",IF(ISTEXT(Games!K59), Games!K59, ""))</f>
        <v/>
      </c>
      <c r="L59" s="22" t="str">
        <f>IF(ISBLANK(Games!N59), "", Games!N59)</f>
        <v/>
      </c>
      <c r="M59" s="22"/>
      <c r="N59" s="26"/>
      <c r="O59" s="26"/>
      <c r="P59" s="26"/>
      <c r="Q59" s="26"/>
      <c r="R59" s="26"/>
      <c r="S59" s="26"/>
      <c r="T59" s="29">
        <f t="shared" si="5"/>
        <v>0</v>
      </c>
      <c r="U59" s="29">
        <f t="shared" si="6"/>
        <v>0</v>
      </c>
      <c r="V59" s="29">
        <f t="shared" si="7"/>
        <v>0</v>
      </c>
      <c r="W59" s="29">
        <f t="shared" si="8"/>
        <v>0</v>
      </c>
      <c r="X59" s="29">
        <f t="shared" si="9"/>
        <v>0</v>
      </c>
      <c r="Y59" s="29">
        <f t="shared" si="10"/>
        <v>0</v>
      </c>
      <c r="Z59" s="26"/>
      <c r="AA59" s="58" t="str">
        <f t="shared" si="11"/>
        <v/>
      </c>
      <c r="AB59" s="26"/>
      <c r="AC59" s="58" t="str">
        <f t="shared" si="3"/>
        <v/>
      </c>
      <c r="AD59" s="26"/>
      <c r="AE59" s="22" t="str">
        <f t="shared" si="12"/>
        <v/>
      </c>
      <c r="AF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" spans="1:32" x14ac:dyDescent="0.45">
      <c r="A60" s="22">
        <f>Games!A60</f>
        <v>9</v>
      </c>
      <c r="B60" s="22" t="str">
        <f>IF('Prediction Log'!B60=0, "",'Prediction Log'!B60)</f>
        <v>Louisville</v>
      </c>
      <c r="C60" s="22" t="str">
        <f>IF('Prediction Log'!C60=0, "",'Prediction Log'!C60)</f>
        <v>Duke</v>
      </c>
      <c r="D60" s="22">
        <f>IF('Prediction Log'!D60=0, "",'Prediction Log'!D60)</f>
        <v>-6.5</v>
      </c>
      <c r="E60" s="22">
        <f>IF('Prediction Log'!E60=0, "",'Prediction Log'!E60)</f>
        <v>3.8</v>
      </c>
      <c r="F60" s="22" t="str">
        <f>IF('Prediction Log'!I60=0, "",'Prediction Log'!I60)</f>
        <v>Duke</v>
      </c>
      <c r="G60" s="23" t="str">
        <f>IF(ISBLANK(Games!B60), "",'Prediction Log'!$J60)</f>
        <v>Duke</v>
      </c>
      <c r="H60" s="24">
        <f>'Prediction Log'!$K60</f>
        <v>0.63151800000000002</v>
      </c>
      <c r="I60" s="22" t="str">
        <f>IF(ISBLANK(Games!J60), "",IF(AND(Games!J60="",Games!K60=""),"",IF(ISTEXT(Games!K60), "Side",Games!J60)))</f>
        <v>Side</v>
      </c>
      <c r="J60" s="22" t="str">
        <f>IF(ISBLANK(Games!J60), "",IF(Table12[[#This Row],[Bet]]="Spread", Games!L60, ""))</f>
        <v/>
      </c>
      <c r="K60" s="22" t="str">
        <f>IF(ISBLANK(Games!K60), "",IF(ISTEXT(Games!K60), Games!K60, ""))</f>
        <v>Duke</v>
      </c>
      <c r="L60" s="22" t="str">
        <f>IF(ISBLANK(Games!N60), "", Games!N60)</f>
        <v/>
      </c>
      <c r="M60" s="22"/>
      <c r="N60" s="26">
        <v>1</v>
      </c>
      <c r="O60" s="26"/>
      <c r="P60" s="26"/>
      <c r="Q60" s="26">
        <v>198</v>
      </c>
      <c r="R60" s="26"/>
      <c r="S60" s="26"/>
      <c r="T60" s="29">
        <f t="shared" si="5"/>
        <v>2.98</v>
      </c>
      <c r="U60" s="29">
        <f t="shared" si="6"/>
        <v>1.98</v>
      </c>
      <c r="V60" s="29">
        <f t="shared" si="7"/>
        <v>0</v>
      </c>
      <c r="W60" s="29">
        <f t="shared" si="8"/>
        <v>0</v>
      </c>
      <c r="X60" s="29">
        <f t="shared" si="9"/>
        <v>0</v>
      </c>
      <c r="Y60" s="29">
        <f t="shared" si="10"/>
        <v>0</v>
      </c>
      <c r="Z60" s="26" t="s">
        <v>7</v>
      </c>
      <c r="AA60" s="58">
        <f t="shared" si="11"/>
        <v>-1</v>
      </c>
      <c r="AB60" s="26"/>
      <c r="AC60" s="58" t="str">
        <f t="shared" si="3"/>
        <v/>
      </c>
      <c r="AD60" s="26"/>
      <c r="AE60" s="22" t="str">
        <f t="shared" si="12"/>
        <v/>
      </c>
      <c r="AF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" spans="1:32" x14ac:dyDescent="0.45">
      <c r="A61" s="22">
        <f>Games!A61</f>
        <v>9</v>
      </c>
      <c r="B61" s="22" t="str">
        <f>IF('Prediction Log'!B61=0, "",'Prediction Log'!B61)</f>
        <v>Baylor</v>
      </c>
      <c r="C61" s="22" t="str">
        <f>IF('Prediction Log'!C61=0, "",'Prediction Log'!C61)</f>
        <v>Iowa State</v>
      </c>
      <c r="D61" s="22">
        <f>IF('Prediction Log'!D61=0, "",'Prediction Log'!D61)</f>
        <v>2.5</v>
      </c>
      <c r="E61" s="22">
        <f>IF('Prediction Log'!E61=0, "",'Prediction Log'!E61)</f>
        <v>8.4</v>
      </c>
      <c r="F61" s="22" t="str">
        <f>IF('Prediction Log'!I61=0, "",'Prediction Log'!I61)</f>
        <v>Iowa State</v>
      </c>
      <c r="G61" s="23" t="str">
        <f>IF(ISBLANK(Games!B61), "",'Prediction Log'!$J61)</f>
        <v>Iowa State</v>
      </c>
      <c r="H61" s="24">
        <f>'Prediction Log'!$K61</f>
        <v>0.72069300000000003</v>
      </c>
      <c r="I61" s="22" t="str">
        <f>IF(ISBLANK(Games!J61), "",IF(AND(Games!J61="",Games!K61=""),"",IF(ISTEXT(Games!K61), "Side",Games!J61)))</f>
        <v>Spread</v>
      </c>
      <c r="J61" s="22" t="str">
        <f>IF(ISBLANK(Games!J61), "",IF(Table12[[#This Row],[Bet]]="Spread", Games!L61, ""))</f>
        <v>Iowa State</v>
      </c>
      <c r="K61" s="22" t="str">
        <f>IF(ISBLANK(Games!K61), "",IF(ISTEXT(Games!K61), Games!K61, ""))</f>
        <v/>
      </c>
      <c r="L61" s="22">
        <f>IF(ISBLANK(Games!N61), "", Games!N61)</f>
        <v>2.5</v>
      </c>
      <c r="M61" s="22"/>
      <c r="N61" s="26"/>
      <c r="O61" s="26">
        <v>1.5</v>
      </c>
      <c r="P61" s="26"/>
      <c r="Q61" s="26"/>
      <c r="R61" s="26">
        <v>100</v>
      </c>
      <c r="S61" s="26"/>
      <c r="T61" s="29">
        <f t="shared" si="5"/>
        <v>0</v>
      </c>
      <c r="U61" s="29">
        <f t="shared" si="6"/>
        <v>0</v>
      </c>
      <c r="V61" s="29">
        <f t="shared" si="7"/>
        <v>3</v>
      </c>
      <c r="W61" s="29">
        <f t="shared" si="8"/>
        <v>1.5</v>
      </c>
      <c r="X61" s="29">
        <f t="shared" si="9"/>
        <v>0</v>
      </c>
      <c r="Y61" s="29">
        <f t="shared" si="10"/>
        <v>0</v>
      </c>
      <c r="Z61" s="26"/>
      <c r="AA61" s="58" t="str">
        <f t="shared" si="11"/>
        <v/>
      </c>
      <c r="AB61" s="26" t="s">
        <v>6</v>
      </c>
      <c r="AC61" s="58">
        <f t="shared" si="3"/>
        <v>1.5</v>
      </c>
      <c r="AD61" s="26"/>
      <c r="AE61" s="22" t="str">
        <f t="shared" si="12"/>
        <v/>
      </c>
      <c r="AF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" spans="1:32" x14ac:dyDescent="0.45">
      <c r="A62" s="22">
        <f>Games!A62</f>
        <v>9</v>
      </c>
      <c r="B62" s="22" t="str">
        <f>IF('Prediction Log'!B62=0, "",'Prediction Log'!B62)</f>
        <v>Ohio</v>
      </c>
      <c r="C62" s="22" t="str">
        <f>IF('Prediction Log'!C62=0, "",'Prediction Log'!C62)</f>
        <v>Miami (OH)</v>
      </c>
      <c r="D62" s="22">
        <f>IF('Prediction Log'!D62=0, "",'Prediction Log'!D62)</f>
        <v>-7.5</v>
      </c>
      <c r="E62" s="22">
        <f>IF('Prediction Log'!E62=0, "",'Prediction Log'!E62)</f>
        <v>4</v>
      </c>
      <c r="F62" s="22" t="str">
        <f>IF('Prediction Log'!I62=0, "",'Prediction Log'!I62)</f>
        <v>Miami (OH)</v>
      </c>
      <c r="G62" s="23" t="str">
        <f>IF(ISBLANK(Games!B62), "",'Prediction Log'!$J62)</f>
        <v>Ohio</v>
      </c>
      <c r="H62" s="24">
        <f>'Prediction Log'!$K62</f>
        <v>0.539829</v>
      </c>
      <c r="I62" s="22" t="str">
        <f>IF(ISBLANK(Games!J62), "",IF(AND(Games!J62="",Games!K62=""),"",IF(ISTEXT(Games!K62), "Side",Games!J62)))</f>
        <v/>
      </c>
      <c r="J62" s="22" t="str">
        <f>IF(ISBLANK(Games!J62), "",IF(Table12[[#This Row],[Bet]]="Spread", Games!L62, ""))</f>
        <v/>
      </c>
      <c r="K62" s="22" t="str">
        <f>IF(ISBLANK(Games!K62), "",IF(ISTEXT(Games!K62), Games!K62, ""))</f>
        <v/>
      </c>
      <c r="L62" s="22" t="str">
        <f>IF(ISBLANK(Games!N62), "", Games!N62)</f>
        <v/>
      </c>
      <c r="M62" s="22"/>
      <c r="N62" s="26"/>
      <c r="O62" s="26"/>
      <c r="P62" s="26"/>
      <c r="Q62" s="26"/>
      <c r="R62" s="26"/>
      <c r="S62" s="26"/>
      <c r="T62" s="29">
        <f t="shared" si="5"/>
        <v>0</v>
      </c>
      <c r="U62" s="29">
        <f t="shared" si="6"/>
        <v>0</v>
      </c>
      <c r="V62" s="29">
        <f t="shared" si="7"/>
        <v>0</v>
      </c>
      <c r="W62" s="29">
        <f t="shared" si="8"/>
        <v>0</v>
      </c>
      <c r="X62" s="29">
        <f t="shared" si="9"/>
        <v>0</v>
      </c>
      <c r="Y62" s="29">
        <f t="shared" si="10"/>
        <v>0</v>
      </c>
      <c r="Z62" s="26"/>
      <c r="AA62" s="58" t="str">
        <f t="shared" si="11"/>
        <v/>
      </c>
      <c r="AB62" s="26"/>
      <c r="AC62" s="58" t="str">
        <f t="shared" si="3"/>
        <v/>
      </c>
      <c r="AD62" s="26"/>
      <c r="AE62" s="22" t="str">
        <f t="shared" si="12"/>
        <v/>
      </c>
      <c r="AF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" spans="1:32" x14ac:dyDescent="0.45">
      <c r="A63" s="22">
        <f>Games!A63</f>
        <v>9</v>
      </c>
      <c r="B63" s="22" t="str">
        <f>IF('Prediction Log'!B63=0, "",'Prediction Log'!B63)</f>
        <v>Nebraska</v>
      </c>
      <c r="C63" s="22" t="str">
        <f>IF('Prediction Log'!C63=0, "",'Prediction Log'!C63)</f>
        <v>Purdue</v>
      </c>
      <c r="D63" s="22">
        <f>IF('Prediction Log'!D63=0, "",'Prediction Log'!D63)</f>
        <v>-2.5</v>
      </c>
      <c r="E63" s="22">
        <f>IF('Prediction Log'!E63=0, "",'Prediction Log'!E63)</f>
        <v>-0.5</v>
      </c>
      <c r="F63" s="22" t="str">
        <f>IF('Prediction Log'!I63=0, "",'Prediction Log'!I63)</f>
        <v>Nebraska</v>
      </c>
      <c r="G63" s="23" t="str">
        <f>IF(ISBLANK(Games!B63), "",'Prediction Log'!$J63)</f>
        <v>Nebraska</v>
      </c>
      <c r="H63" s="24">
        <f>'Prediction Log'!$K63</f>
        <v>0.64491500000000002</v>
      </c>
      <c r="I63" s="22" t="str">
        <f>IF(ISBLANK(Games!J63), "",IF(AND(Games!J63="",Games!K63=""),"",IF(ISTEXT(Games!K63), "Side",Games!J63)))</f>
        <v/>
      </c>
      <c r="J63" s="22" t="str">
        <f>IF(ISBLANK(Games!J63), "",IF(Table12[[#This Row],[Bet]]="Spread", Games!L63, ""))</f>
        <v/>
      </c>
      <c r="K63" s="22" t="str">
        <f>IF(ISBLANK(Games!K63), "",IF(ISTEXT(Games!K63), Games!K63, ""))</f>
        <v/>
      </c>
      <c r="L63" s="22" t="str">
        <f>IF(ISBLANK(Games!N63), "", Games!N63)</f>
        <v/>
      </c>
      <c r="M63" s="22"/>
      <c r="N63" s="26"/>
      <c r="O63" s="26"/>
      <c r="P63" s="26"/>
      <c r="Q63" s="26"/>
      <c r="R63" s="26"/>
      <c r="S63" s="26"/>
      <c r="T63" s="29">
        <f t="shared" si="5"/>
        <v>0</v>
      </c>
      <c r="U63" s="29">
        <f t="shared" si="6"/>
        <v>0</v>
      </c>
      <c r="V63" s="29">
        <f t="shared" si="7"/>
        <v>0</v>
      </c>
      <c r="W63" s="29">
        <f t="shared" si="8"/>
        <v>0</v>
      </c>
      <c r="X63" s="29">
        <f t="shared" si="9"/>
        <v>0</v>
      </c>
      <c r="Y63" s="29">
        <f t="shared" si="10"/>
        <v>0</v>
      </c>
      <c r="Z63" s="26"/>
      <c r="AA63" s="58" t="str">
        <f t="shared" si="11"/>
        <v/>
      </c>
      <c r="AB63" s="26"/>
      <c r="AC63" s="58" t="str">
        <f t="shared" si="3"/>
        <v/>
      </c>
      <c r="AD63" s="26"/>
      <c r="AE63" s="22" t="str">
        <f t="shared" si="12"/>
        <v/>
      </c>
      <c r="AF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" spans="1:32" x14ac:dyDescent="0.45">
      <c r="A64" s="22">
        <f>Games!A64</f>
        <v>9</v>
      </c>
      <c r="B64" s="22" t="str">
        <f>IF('Prediction Log'!B64=0, "",'Prediction Log'!B64)</f>
        <v>Boise State</v>
      </c>
      <c r="C64" s="22" t="str">
        <f>IF('Prediction Log'!C64=0, "",'Prediction Log'!C64)</f>
        <v>Wyoming</v>
      </c>
      <c r="D64" s="22">
        <f>IF('Prediction Log'!D64=0, "",'Prediction Log'!D64)</f>
        <v>-4.5</v>
      </c>
      <c r="E64" s="22">
        <f>IF('Prediction Log'!E64=0, "",'Prediction Log'!E64)</f>
        <v>-8.3000000000000007</v>
      </c>
      <c r="F64" s="22" t="str">
        <f>IF('Prediction Log'!I64=0, "",'Prediction Log'!I64)</f>
        <v>Boise State</v>
      </c>
      <c r="G64" s="23" t="str">
        <f>IF(ISBLANK(Games!B64), "",'Prediction Log'!$J64)</f>
        <v>Boise State</v>
      </c>
      <c r="H64" s="24">
        <f>'Prediction Log'!$K64</f>
        <v>0.755305</v>
      </c>
      <c r="I64" s="22" t="str">
        <f>IF(ISBLANK(Games!J64), "",IF(AND(Games!J64="",Games!K64=""),"",IF(ISTEXT(Games!K64), "Side",Games!J64)))</f>
        <v/>
      </c>
      <c r="J64" s="22" t="str">
        <f>IF(ISBLANK(Games!J64), "",IF(Table12[[#This Row],[Bet]]="Spread", Games!L64, ""))</f>
        <v/>
      </c>
      <c r="K64" s="22" t="str">
        <f>IF(ISBLANK(Games!K64), "",IF(ISTEXT(Games!K64), Games!K64, ""))</f>
        <v/>
      </c>
      <c r="L64" s="22" t="str">
        <f>IF(ISBLANK(Games!N64), "", Games!N64)</f>
        <v/>
      </c>
      <c r="M64" s="22"/>
      <c r="N64" s="26"/>
      <c r="O64" s="26"/>
      <c r="P64" s="26"/>
      <c r="Q64" s="26"/>
      <c r="R64" s="26"/>
      <c r="S64" s="26"/>
      <c r="T64" s="29">
        <f t="shared" si="5"/>
        <v>0</v>
      </c>
      <c r="U64" s="29">
        <f t="shared" si="6"/>
        <v>0</v>
      </c>
      <c r="V64" s="29">
        <f t="shared" si="7"/>
        <v>0</v>
      </c>
      <c r="W64" s="29">
        <f t="shared" si="8"/>
        <v>0</v>
      </c>
      <c r="X64" s="29">
        <f t="shared" si="9"/>
        <v>0</v>
      </c>
      <c r="Y64" s="29">
        <f t="shared" si="10"/>
        <v>0</v>
      </c>
      <c r="Z64" s="26"/>
      <c r="AA64" s="58" t="str">
        <f t="shared" si="11"/>
        <v/>
      </c>
      <c r="AB64" s="26"/>
      <c r="AC64" s="58" t="str">
        <f t="shared" si="3"/>
        <v/>
      </c>
      <c r="AD64" s="26"/>
      <c r="AE64" s="22" t="str">
        <f t="shared" si="12"/>
        <v/>
      </c>
      <c r="AF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" spans="1:32" x14ac:dyDescent="0.45">
      <c r="A65" s="22">
        <f>Games!A65</f>
        <v>9</v>
      </c>
      <c r="B65" s="22" t="str">
        <f>IF('Prediction Log'!B65=0, "",'Prediction Log'!B65)</f>
        <v>Kentucky</v>
      </c>
      <c r="C65" s="22" t="str">
        <f>IF('Prediction Log'!C65=0, "",'Prediction Log'!C65)</f>
        <v>Tennessee</v>
      </c>
      <c r="D65" s="22">
        <f>IF('Prediction Log'!D65=0, "",'Prediction Log'!D65)</f>
        <v>3.5</v>
      </c>
      <c r="E65" s="22">
        <f>IF('Prediction Log'!E65=0, "",'Prediction Log'!E65)</f>
        <v>11.3</v>
      </c>
      <c r="F65" s="22" t="str">
        <f>IF('Prediction Log'!I65=0, "",'Prediction Log'!I65)</f>
        <v>Tennessee</v>
      </c>
      <c r="G65" s="23" t="str">
        <f>IF(ISBLANK(Games!B65), "",'Prediction Log'!$J65)</f>
        <v>Tennessee</v>
      </c>
      <c r="H65" s="24">
        <f>'Prediction Log'!$K65</f>
        <v>0.94140599999999997</v>
      </c>
      <c r="I65" s="22" t="str">
        <f>IF(ISBLANK(Games!J65), "",IF(AND(Games!J65="",Games!K65=""),"",IF(ISTEXT(Games!K65), "Side",Games!J65)))</f>
        <v>Spread</v>
      </c>
      <c r="J65" s="22" t="str">
        <f>IF(ISBLANK(Games!J65), "",IF(Table12[[#This Row],[Bet]]="Spread", Games!L65, ""))</f>
        <v>Tennessee</v>
      </c>
      <c r="K65" s="22" t="str">
        <f>IF(ISBLANK(Games!K65), "",IF(ISTEXT(Games!K65), Games!K65, ""))</f>
        <v/>
      </c>
      <c r="L65" s="22">
        <f>IF(ISBLANK(Games!N65), "", Games!N65)</f>
        <v>3.5</v>
      </c>
      <c r="M65" s="22"/>
      <c r="N65" s="26"/>
      <c r="O65" s="26">
        <v>1</v>
      </c>
      <c r="P65" s="26"/>
      <c r="Q65" s="26"/>
      <c r="R65" s="26">
        <v>-115</v>
      </c>
      <c r="S65" s="26"/>
      <c r="T65" s="29">
        <f t="shared" si="5"/>
        <v>0</v>
      </c>
      <c r="U65" s="29">
        <f t="shared" si="6"/>
        <v>0</v>
      </c>
      <c r="V65" s="29">
        <f t="shared" si="7"/>
        <v>1.8695652173913044</v>
      </c>
      <c r="W65" s="29">
        <f t="shared" si="8"/>
        <v>0.86956521739130443</v>
      </c>
      <c r="X65" s="29">
        <f t="shared" si="9"/>
        <v>0</v>
      </c>
      <c r="Y65" s="29">
        <f t="shared" si="10"/>
        <v>0</v>
      </c>
      <c r="Z65" s="26"/>
      <c r="AA65" s="58" t="str">
        <f t="shared" si="11"/>
        <v/>
      </c>
      <c r="AB65" s="26" t="s">
        <v>6</v>
      </c>
      <c r="AC65" s="58">
        <f t="shared" si="3"/>
        <v>0.86956521739130443</v>
      </c>
      <c r="AD65" s="26"/>
      <c r="AE65" s="22" t="str">
        <f t="shared" si="12"/>
        <v/>
      </c>
      <c r="AF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" spans="1:32" x14ac:dyDescent="0.45">
      <c r="A66" s="22">
        <f>Games!A66</f>
        <v>9</v>
      </c>
      <c r="B66" s="22" t="str">
        <f>IF('Prediction Log'!B66=0, "",'Prediction Log'!B66)</f>
        <v>Texas State</v>
      </c>
      <c r="C66" s="22" t="str">
        <f>IF('Prediction Log'!C66=0, "",'Prediction Log'!C66)</f>
        <v>Troy</v>
      </c>
      <c r="D66" s="22">
        <f>IF('Prediction Log'!D66=0, "",'Prediction Log'!D66)</f>
        <v>6.5</v>
      </c>
      <c r="E66" s="22">
        <f>IF('Prediction Log'!E66=0, "",'Prediction Log'!E66)</f>
        <v>8.9</v>
      </c>
      <c r="F66" s="22" t="str">
        <f>IF('Prediction Log'!I66=0, "",'Prediction Log'!I66)</f>
        <v>Troy</v>
      </c>
      <c r="G66" s="23" t="str">
        <f>IF(ISBLANK(Games!B66), "",'Prediction Log'!$J66)</f>
        <v>Troy</v>
      </c>
      <c r="H66" s="24">
        <f>'Prediction Log'!$K66</f>
        <v>0.76694399999999996</v>
      </c>
      <c r="I66" s="22" t="str">
        <f>IF(ISBLANK(Games!J66), "",IF(AND(Games!J66="",Games!K66=""),"",IF(ISTEXT(Games!K66), "Side",Games!J66)))</f>
        <v/>
      </c>
      <c r="J66" s="22" t="str">
        <f>IF(ISBLANK(Games!J66), "",IF(Table12[[#This Row],[Bet]]="Spread", Games!L66, ""))</f>
        <v/>
      </c>
      <c r="K66" s="22" t="str">
        <f>IF(ISBLANK(Games!K66), "",IF(ISTEXT(Games!K66), Games!K66, ""))</f>
        <v/>
      </c>
      <c r="L66" s="22" t="str">
        <f>IF(ISBLANK(Games!N66), "", Games!N66)</f>
        <v/>
      </c>
      <c r="M66" s="22"/>
      <c r="N66" s="26"/>
      <c r="O66" s="26"/>
      <c r="P66" s="26"/>
      <c r="Q66" s="26"/>
      <c r="R66" s="26"/>
      <c r="S66" s="26"/>
      <c r="T66" s="29">
        <f t="shared" si="5"/>
        <v>0</v>
      </c>
      <c r="U66" s="29">
        <f t="shared" si="6"/>
        <v>0</v>
      </c>
      <c r="V66" s="29">
        <f t="shared" si="7"/>
        <v>0</v>
      </c>
      <c r="W66" s="29">
        <f t="shared" si="8"/>
        <v>0</v>
      </c>
      <c r="X66" s="29">
        <f t="shared" si="9"/>
        <v>0</v>
      </c>
      <c r="Y66" s="29">
        <f t="shared" si="10"/>
        <v>0</v>
      </c>
      <c r="Z66" s="26"/>
      <c r="AA66" s="58" t="str">
        <f t="shared" si="11"/>
        <v/>
      </c>
      <c r="AB66" s="26"/>
      <c r="AC66" s="58" t="str">
        <f t="shared" ref="AC66" si="13">IF(AB66="W", W66, IF(AB66="L",-O66, ""))</f>
        <v/>
      </c>
      <c r="AD66" s="26"/>
      <c r="AE66" s="22" t="str">
        <f t="shared" si="12"/>
        <v/>
      </c>
      <c r="AF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" spans="1:32" x14ac:dyDescent="0.45">
      <c r="A67" s="22">
        <f>Games!A67</f>
        <v>9</v>
      </c>
      <c r="B67" s="22" t="str">
        <f>IF('Prediction Log'!B67=0, "",'Prediction Log'!B67)</f>
        <v>Arizona</v>
      </c>
      <c r="C67" s="22" t="str">
        <f>IF('Prediction Log'!C67=0, "",'Prediction Log'!C67)</f>
        <v>Oregon State</v>
      </c>
      <c r="D67" s="22">
        <f>IF('Prediction Log'!D67=0, "",'Prediction Log'!D67)</f>
        <v>3.5</v>
      </c>
      <c r="E67" s="22">
        <f>IF('Prediction Log'!E67=0, "",'Prediction Log'!E67)</f>
        <v>-5.0999999999999996</v>
      </c>
      <c r="F67" s="22" t="str">
        <f>IF('Prediction Log'!I67=0, "",'Prediction Log'!I67)</f>
        <v>Arizona</v>
      </c>
      <c r="G67" s="23" t="str">
        <f>IF(ISBLANK(Games!B67), "",'Prediction Log'!$J67)</f>
        <v>Arizona</v>
      </c>
      <c r="H67" s="24">
        <f>'Prediction Log'!$K67</f>
        <v>0.65010199999999996</v>
      </c>
      <c r="I67" s="22" t="str">
        <f>IF(ISBLANK(Games!J67), "",IF(AND(Games!J67="",Games!K67=""),"",IF(ISTEXT(Games!K67), "Side",Games!J67)))</f>
        <v>Side</v>
      </c>
      <c r="J67" s="22" t="str">
        <f>IF(ISBLANK(Games!J67), "",IF(Table12[[#This Row],[Bet]]="Spread", Games!L67, ""))</f>
        <v/>
      </c>
      <c r="K67" s="22" t="str">
        <f>IF(ISBLANK(Games!K67), "",IF(ISTEXT(Games!K67), Games!K67, ""))</f>
        <v>Arizona</v>
      </c>
      <c r="L67" s="22" t="str">
        <f>IF(ISBLANK(Games!N67), "", Games!N67)</f>
        <v/>
      </c>
      <c r="M67" s="22"/>
      <c r="N67" s="26">
        <v>1</v>
      </c>
      <c r="O67" s="26"/>
      <c r="P67" s="26"/>
      <c r="Q67" s="26">
        <v>134</v>
      </c>
      <c r="R67" s="26"/>
      <c r="S67" s="26"/>
      <c r="T67" s="29">
        <f t="shared" ref="T67:T130" si="14">N67+IF(Q67&lt;0, (N67/(Q67/-100)), N67*(Q67/100))</f>
        <v>2.34</v>
      </c>
      <c r="U67" s="29">
        <f>T67-N67</f>
        <v>1.3399999999999999</v>
      </c>
      <c r="V67" s="29">
        <f t="shared" ref="V67:V130" si="15">O67+IF(R67&lt;0, (O67/(R67/-100)), O67*(R67/100))</f>
        <v>0</v>
      </c>
      <c r="W67" s="29">
        <f t="shared" ref="W67:W130" si="16">V67-O67</f>
        <v>0</v>
      </c>
      <c r="X67" s="29">
        <f t="shared" ref="X67:X130" si="17">P67+IF(S67&lt;0, (P67/(S67/-100)), P67*(S67/100))</f>
        <v>0</v>
      </c>
      <c r="Y67" s="29">
        <f t="shared" ref="Y67:Y130" si="18">S67-P67</f>
        <v>0</v>
      </c>
      <c r="Z67" s="26" t="s">
        <v>6</v>
      </c>
      <c r="AA67" s="58">
        <f t="shared" ref="AA67:AA130" si="19">IF(Z67="W", U67, IF(Z67="L",-N67, ""))</f>
        <v>1.3399999999999999</v>
      </c>
      <c r="AB67" s="26"/>
      <c r="AC67" s="58" t="str">
        <f>IF(AB67="W", W67, IF(AB67="L",-O67, ""))</f>
        <v/>
      </c>
      <c r="AD67" s="26"/>
      <c r="AE67" s="22" t="str">
        <f t="shared" ref="AE67:AE130" si="20">IF(AD67="W", Y67, IF(AD67="L",-R67, ""))</f>
        <v/>
      </c>
      <c r="AF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" spans="1:32" x14ac:dyDescent="0.45">
      <c r="A68" s="22">
        <f>Games!A68</f>
        <v>9</v>
      </c>
      <c r="B68" s="22" t="str">
        <f>IF('Prediction Log'!B68=0, "",'Prediction Log'!B68)</f>
        <v>Fresno State</v>
      </c>
      <c r="C68" s="22" t="str">
        <f>IF('Prediction Log'!C68=0, "",'Prediction Log'!C68)</f>
        <v>UNLV</v>
      </c>
      <c r="D68" s="22">
        <f>IF('Prediction Log'!D68=0, "",'Prediction Log'!D68)</f>
        <v>8.5</v>
      </c>
      <c r="E68" s="22">
        <f>IF('Prediction Log'!E68=0, "",'Prediction Log'!E68)</f>
        <v>-37.5</v>
      </c>
      <c r="F68" s="22" t="str">
        <f>IF('Prediction Log'!I68=0, "",'Prediction Log'!I68)</f>
        <v>Fresno State</v>
      </c>
      <c r="G68" s="23" t="str">
        <f>IF(ISBLANK(Games!B68), "",'Prediction Log'!$J68)</f>
        <v>Fresno State</v>
      </c>
      <c r="H68" s="24">
        <f>'Prediction Log'!$K68</f>
        <v>0.99996300000000005</v>
      </c>
      <c r="I68" s="22" t="str">
        <f>IF(ISBLANK(Games!J68), "",IF(AND(Games!J68="",Games!K68=""),"",IF(ISTEXT(Games!K68), "Side",Games!J68)))</f>
        <v/>
      </c>
      <c r="J68" s="22" t="str">
        <f>IF(ISBLANK(Games!J68), "",IF(Table12[[#This Row],[Bet]]="Spread", Games!L68, ""))</f>
        <v/>
      </c>
      <c r="K68" s="22" t="str">
        <f>IF(ISBLANK(Games!K68), "",IF(ISTEXT(Games!K68), Games!K68, ""))</f>
        <v/>
      </c>
      <c r="L68" s="22" t="str">
        <f>IF(ISBLANK(Games!N68), "", Games!N68)</f>
        <v/>
      </c>
      <c r="M68" s="22"/>
      <c r="N68" s="26"/>
      <c r="O68" s="26"/>
      <c r="P68" s="26"/>
      <c r="Q68" s="26"/>
      <c r="R68" s="26"/>
      <c r="S68" s="26"/>
      <c r="T68" s="29">
        <f t="shared" si="14"/>
        <v>0</v>
      </c>
      <c r="U68" s="29">
        <f t="shared" ref="U68:U130" si="21">T68-N68</f>
        <v>0</v>
      </c>
      <c r="V68" s="29">
        <f t="shared" si="15"/>
        <v>0</v>
      </c>
      <c r="W68" s="29">
        <f t="shared" si="16"/>
        <v>0</v>
      </c>
      <c r="X68" s="29">
        <f t="shared" si="17"/>
        <v>0</v>
      </c>
      <c r="Y68" s="29">
        <f t="shared" si="18"/>
        <v>0</v>
      </c>
      <c r="Z68" s="26"/>
      <c r="AA68" s="58" t="str">
        <f t="shared" si="19"/>
        <v/>
      </c>
      <c r="AB68" s="26"/>
      <c r="AC68" s="58" t="str">
        <f t="shared" ref="AC68:AC131" si="22">IF(AB68="W", W68, IF(AB68="L",-O68, ""))</f>
        <v/>
      </c>
      <c r="AD68" s="26"/>
      <c r="AE68" s="22" t="str">
        <f t="shared" si="20"/>
        <v/>
      </c>
      <c r="AF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" spans="1:32" x14ac:dyDescent="0.45">
      <c r="A69" s="22">
        <f>Games!A69</f>
        <v>9</v>
      </c>
      <c r="B69" s="22" t="str">
        <f>IF('Prediction Log'!B69=0, "",'Prediction Log'!B69)</f>
        <v>UCF</v>
      </c>
      <c r="C69" s="22" t="str">
        <f>IF('Prediction Log'!C69=0, "",'Prediction Log'!C69)</f>
        <v>West Virginia</v>
      </c>
      <c r="D69" s="22">
        <f>IF('Prediction Log'!D69=0, "",'Prediction Log'!D69)</f>
        <v>-7</v>
      </c>
      <c r="E69" s="22">
        <f>IF('Prediction Log'!E69=0, "",'Prediction Log'!E69)</f>
        <v>-10.1</v>
      </c>
      <c r="F69" s="22" t="str">
        <f>IF('Prediction Log'!I69=0, "",'Prediction Log'!I69)</f>
        <v>UCF</v>
      </c>
      <c r="G69" s="23" t="str">
        <f>IF(ISBLANK(Games!B69), "",'Prediction Log'!$J69)</f>
        <v>UCF</v>
      </c>
      <c r="H69" s="24">
        <f>'Prediction Log'!$K69</f>
        <v>0.87638499999999997</v>
      </c>
      <c r="I69" s="22" t="str">
        <f>IF(ISBLANK(Games!J69), "",IF(AND(Games!J69="",Games!K69=""),"",IF(ISTEXT(Games!K69), "Side",Games!J69)))</f>
        <v/>
      </c>
      <c r="J69" s="22" t="str">
        <f>IF(ISBLANK(Games!J69), "",IF(Table12[[#This Row],[Bet]]="Spread", Games!L69, ""))</f>
        <v/>
      </c>
      <c r="K69" s="22" t="str">
        <f>IF(ISBLANK(Games!K69), "",IF(ISTEXT(Games!K69), Games!K69, ""))</f>
        <v/>
      </c>
      <c r="L69" s="22" t="str">
        <f>IF(ISBLANK(Games!N69), "", Games!N69)</f>
        <v/>
      </c>
      <c r="M69" s="22"/>
      <c r="N69" s="26"/>
      <c r="O69" s="26"/>
      <c r="P69" s="26"/>
      <c r="Q69" s="26"/>
      <c r="R69" s="26"/>
      <c r="S69" s="26"/>
      <c r="T69" s="29">
        <f t="shared" si="14"/>
        <v>0</v>
      </c>
      <c r="U69" s="29">
        <f t="shared" si="21"/>
        <v>0</v>
      </c>
      <c r="V69" s="29">
        <f t="shared" si="15"/>
        <v>0</v>
      </c>
      <c r="W69" s="29">
        <f t="shared" si="16"/>
        <v>0</v>
      </c>
      <c r="X69" s="29">
        <f t="shared" si="17"/>
        <v>0</v>
      </c>
      <c r="Y69" s="29">
        <f t="shared" si="18"/>
        <v>0</v>
      </c>
      <c r="Z69" s="26"/>
      <c r="AA69" s="58" t="str">
        <f t="shared" si="19"/>
        <v/>
      </c>
      <c r="AB69" s="26"/>
      <c r="AC69" s="58" t="str">
        <f t="shared" si="22"/>
        <v/>
      </c>
      <c r="AD69" s="26"/>
      <c r="AE69" s="22" t="str">
        <f t="shared" si="20"/>
        <v/>
      </c>
      <c r="AF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" spans="1:32" x14ac:dyDescent="0.45">
      <c r="A70" s="22">
        <f>Games!A70</f>
        <v>9</v>
      </c>
      <c r="B70" s="22" t="str">
        <f>IF('Prediction Log'!B70=0, "",'Prediction Log'!B70)</f>
        <v>Texas A&amp;M</v>
      </c>
      <c r="C70" s="22" t="str">
        <f>IF('Prediction Log'!C70=0, "",'Prediction Log'!C70)</f>
        <v>South Carolina</v>
      </c>
      <c r="D70" s="22">
        <f>IF('Prediction Log'!D70=0, "",'Prediction Log'!D70)</f>
        <v>-16.5</v>
      </c>
      <c r="E70" s="22">
        <f>IF('Prediction Log'!E70=0, "",'Prediction Log'!E70)</f>
        <v>-11.9</v>
      </c>
      <c r="F70" s="22" t="str">
        <f>IF('Prediction Log'!I70=0, "",'Prediction Log'!I70)</f>
        <v>Texas A&amp;M</v>
      </c>
      <c r="G70" s="23" t="str">
        <f>IF(ISBLANK(Games!B70), "",'Prediction Log'!$J70)</f>
        <v>Texas A&amp;M</v>
      </c>
      <c r="H70" s="24">
        <f>'Prediction Log'!$K70</f>
        <v>0.97088700000000006</v>
      </c>
      <c r="I70" s="22" t="str">
        <f>IF(ISBLANK(Games!J70), "",IF(AND(Games!J70="",Games!K70=""),"",IF(ISTEXT(Games!K70), "Side",Games!J70)))</f>
        <v/>
      </c>
      <c r="J70" s="22" t="str">
        <f>IF(ISBLANK(Games!J70), "",IF(Table12[[#This Row],[Bet]]="Spread", Games!L70, ""))</f>
        <v/>
      </c>
      <c r="K70" s="22" t="str">
        <f>IF(ISBLANK(Games!K70), "",IF(ISTEXT(Games!K70), Games!K70, ""))</f>
        <v/>
      </c>
      <c r="L70" s="22" t="str">
        <f>IF(ISBLANK(Games!N70), "", Games!N70)</f>
        <v/>
      </c>
      <c r="M70" s="22"/>
      <c r="N70" s="26"/>
      <c r="O70" s="26"/>
      <c r="P70" s="26"/>
      <c r="Q70" s="26"/>
      <c r="R70" s="26"/>
      <c r="S70" s="26"/>
      <c r="T70" s="29">
        <f t="shared" si="14"/>
        <v>0</v>
      </c>
      <c r="U70" s="29">
        <f t="shared" si="21"/>
        <v>0</v>
      </c>
      <c r="V70" s="29">
        <f t="shared" si="15"/>
        <v>0</v>
      </c>
      <c r="W70" s="29">
        <f t="shared" si="16"/>
        <v>0</v>
      </c>
      <c r="X70" s="29">
        <f t="shared" si="17"/>
        <v>0</v>
      </c>
      <c r="Y70" s="29">
        <f t="shared" si="18"/>
        <v>0</v>
      </c>
      <c r="Z70" s="26"/>
      <c r="AA70" s="58" t="str">
        <f t="shared" si="19"/>
        <v/>
      </c>
      <c r="AB70" s="26"/>
      <c r="AC70" s="58" t="str">
        <f t="shared" si="22"/>
        <v/>
      </c>
      <c r="AD70" s="26"/>
      <c r="AE70" s="22" t="str">
        <f t="shared" si="20"/>
        <v/>
      </c>
      <c r="AF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" spans="1:32" x14ac:dyDescent="0.45">
      <c r="A71" s="22">
        <f>Games!A71</f>
        <v>9</v>
      </c>
      <c r="B71" s="22" t="str">
        <f>IF('Prediction Log'!B71=0, "",'Prediction Log'!B71)</f>
        <v>Penn State</v>
      </c>
      <c r="C71" s="22" t="str">
        <f>IF('Prediction Log'!C71=0, "",'Prediction Log'!C71)</f>
        <v>Indiana</v>
      </c>
      <c r="D71" s="22">
        <f>IF('Prediction Log'!D71=0, "",'Prediction Log'!D71)</f>
        <v>-31.5</v>
      </c>
      <c r="E71" s="22">
        <f>IF('Prediction Log'!E71=0, "",'Prediction Log'!E71)</f>
        <v>-38.4</v>
      </c>
      <c r="F71" s="22" t="str">
        <f>IF('Prediction Log'!I71=0, "",'Prediction Log'!I71)</f>
        <v>Penn State</v>
      </c>
      <c r="G71" s="23" t="str">
        <f>IF(ISBLANK(Games!B71), "",'Prediction Log'!$J71)</f>
        <v>Penn State</v>
      </c>
      <c r="H71" s="24">
        <f>'Prediction Log'!$K71</f>
        <v>0.99984899999999999</v>
      </c>
      <c r="I71" s="22" t="str">
        <f>IF(ISBLANK(Games!J71), "",IF(AND(Games!J71="",Games!K71=""),"",IF(ISTEXT(Games!K71), "Side",Games!J71)))</f>
        <v/>
      </c>
      <c r="J71" s="22" t="str">
        <f>IF(ISBLANK(Games!J71), "",IF(Table12[[#This Row],[Bet]]="Spread", Games!L71, ""))</f>
        <v/>
      </c>
      <c r="K71" s="22" t="str">
        <f>IF(ISBLANK(Games!K71), "",IF(ISTEXT(Games!K71), Games!K71, ""))</f>
        <v/>
      </c>
      <c r="L71" s="22" t="str">
        <f>IF(ISBLANK(Games!N71), "", Games!N71)</f>
        <v/>
      </c>
      <c r="M71" s="22"/>
      <c r="N71" s="26"/>
      <c r="O71" s="26"/>
      <c r="P71" s="26"/>
      <c r="Q71" s="26"/>
      <c r="R71" s="26"/>
      <c r="S71" s="26"/>
      <c r="T71" s="29">
        <f t="shared" si="14"/>
        <v>0</v>
      </c>
      <c r="U71" s="29">
        <f t="shared" si="21"/>
        <v>0</v>
      </c>
      <c r="V71" s="29">
        <f t="shared" si="15"/>
        <v>0</v>
      </c>
      <c r="W71" s="29">
        <f t="shared" si="16"/>
        <v>0</v>
      </c>
      <c r="X71" s="29">
        <f t="shared" si="17"/>
        <v>0</v>
      </c>
      <c r="Y71" s="29">
        <f t="shared" si="18"/>
        <v>0</v>
      </c>
      <c r="Z71" s="26"/>
      <c r="AA71" s="58" t="str">
        <f t="shared" si="19"/>
        <v/>
      </c>
      <c r="AB71" s="26"/>
      <c r="AC71" s="58" t="str">
        <f t="shared" si="22"/>
        <v/>
      </c>
      <c r="AD71" s="26"/>
      <c r="AE71" s="22" t="str">
        <f t="shared" si="20"/>
        <v/>
      </c>
      <c r="AF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" spans="1:32" x14ac:dyDescent="0.45">
      <c r="A72" s="22">
        <f>Games!A72</f>
        <v>9</v>
      </c>
      <c r="B72" s="22" t="str">
        <f>IF('Prediction Log'!B72=0, "",'Prediction Log'!B72)</f>
        <v>SMU</v>
      </c>
      <c r="C72" s="22" t="str">
        <f>IF('Prediction Log'!C72=0, "",'Prediction Log'!C72)</f>
        <v>Tulsa</v>
      </c>
      <c r="D72" s="22">
        <f>IF('Prediction Log'!D72=0, "",'Prediction Log'!D72)</f>
        <v>-20.5</v>
      </c>
      <c r="E72" s="22">
        <f>IF('Prediction Log'!E72=0, "",'Prediction Log'!E72)</f>
        <v>-28.2</v>
      </c>
      <c r="F72" s="22" t="str">
        <f>IF('Prediction Log'!I72=0, "",'Prediction Log'!I72)</f>
        <v>SMU</v>
      </c>
      <c r="G72" s="23" t="str">
        <f>IF(ISBLANK(Games!B72), "",'Prediction Log'!$J72)</f>
        <v>SMU</v>
      </c>
      <c r="H72" s="24">
        <f>'Prediction Log'!$K72</f>
        <v>0.99670400000000003</v>
      </c>
      <c r="I72" s="22" t="str">
        <f>IF(ISBLANK(Games!J72), "",IF(AND(Games!J72="",Games!K72=""),"",IF(ISTEXT(Games!K72), "Side",Games!J72)))</f>
        <v/>
      </c>
      <c r="J72" s="22" t="str">
        <f>IF(ISBLANK(Games!J72), "",IF(Table12[[#This Row],[Bet]]="Spread", Games!L72, ""))</f>
        <v/>
      </c>
      <c r="K72" s="22" t="str">
        <f>IF(ISBLANK(Games!K72), "",IF(ISTEXT(Games!K72), Games!K72, ""))</f>
        <v/>
      </c>
      <c r="L72" s="22" t="str">
        <f>IF(ISBLANK(Games!N72), "", Games!N72)</f>
        <v/>
      </c>
      <c r="M72" s="22"/>
      <c r="N72" s="26"/>
      <c r="O72" s="26"/>
      <c r="P72" s="26"/>
      <c r="Q72" s="26"/>
      <c r="R72" s="26"/>
      <c r="S72" s="26"/>
      <c r="T72" s="29">
        <f t="shared" si="14"/>
        <v>0</v>
      </c>
      <c r="U72" s="29">
        <f t="shared" si="21"/>
        <v>0</v>
      </c>
      <c r="V72" s="29">
        <f t="shared" si="15"/>
        <v>0</v>
      </c>
      <c r="W72" s="29">
        <f t="shared" si="16"/>
        <v>0</v>
      </c>
      <c r="X72" s="29">
        <f t="shared" si="17"/>
        <v>0</v>
      </c>
      <c r="Y72" s="29">
        <f t="shared" si="18"/>
        <v>0</v>
      </c>
      <c r="Z72" s="26"/>
      <c r="AA72" s="58" t="str">
        <f t="shared" si="19"/>
        <v/>
      </c>
      <c r="AB72" s="26"/>
      <c r="AC72" s="58" t="str">
        <f t="shared" si="22"/>
        <v/>
      </c>
      <c r="AD72" s="26"/>
      <c r="AE72" s="22" t="str">
        <f t="shared" si="20"/>
        <v/>
      </c>
      <c r="AF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" spans="1:32" x14ac:dyDescent="0.45">
      <c r="A73" s="22">
        <f>Games!A73</f>
        <v>9</v>
      </c>
      <c r="B73" s="22" t="str">
        <f>IF('Prediction Log'!B73=0, "",'Prediction Log'!B73)</f>
        <v>Northwestern</v>
      </c>
      <c r="C73" s="22" t="str">
        <f>IF('Prediction Log'!C73=0, "",'Prediction Log'!C73)</f>
        <v>Maryland</v>
      </c>
      <c r="D73" s="22">
        <f>IF('Prediction Log'!D73=0, "",'Prediction Log'!D73)</f>
        <v>13.5</v>
      </c>
      <c r="E73" s="22">
        <f>IF('Prediction Log'!E73=0, "",'Prediction Log'!E73)</f>
        <v>13</v>
      </c>
      <c r="F73" s="22" t="str">
        <f>IF('Prediction Log'!I73=0, "",'Prediction Log'!I73)</f>
        <v>Maryland</v>
      </c>
      <c r="G73" s="23" t="str">
        <f>IF(ISBLANK(Games!B73), "",'Prediction Log'!$J73)</f>
        <v>Maryland</v>
      </c>
      <c r="H73" s="24">
        <f>'Prediction Log'!$K73</f>
        <v>0.82786499999999996</v>
      </c>
      <c r="I73" s="22" t="str">
        <f>IF(ISBLANK(Games!J73), "",IF(AND(Games!J73="",Games!K73=""),"",IF(ISTEXT(Games!K73), "Side",Games!J73)))</f>
        <v/>
      </c>
      <c r="J73" s="22" t="str">
        <f>IF(ISBLANK(Games!J73), "",IF(Table12[[#This Row],[Bet]]="Spread", Games!L73, ""))</f>
        <v/>
      </c>
      <c r="K73" s="22" t="str">
        <f>IF(ISBLANK(Games!K73), "",IF(ISTEXT(Games!K73), Games!K73, ""))</f>
        <v/>
      </c>
      <c r="L73" s="22" t="str">
        <f>IF(ISBLANK(Games!N73), "", Games!N73)</f>
        <v/>
      </c>
      <c r="M73" s="22"/>
      <c r="N73" s="26"/>
      <c r="O73" s="26"/>
      <c r="P73" s="26"/>
      <c r="Q73" s="26"/>
      <c r="R73" s="26"/>
      <c r="S73" s="26"/>
      <c r="T73" s="29">
        <f t="shared" si="14"/>
        <v>0</v>
      </c>
      <c r="U73" s="29">
        <f t="shared" si="21"/>
        <v>0</v>
      </c>
      <c r="V73" s="29">
        <f t="shared" si="15"/>
        <v>0</v>
      </c>
      <c r="W73" s="29">
        <f t="shared" si="16"/>
        <v>0</v>
      </c>
      <c r="X73" s="29">
        <f t="shared" si="17"/>
        <v>0</v>
      </c>
      <c r="Y73" s="29">
        <f t="shared" si="18"/>
        <v>0</v>
      </c>
      <c r="Z73" s="26"/>
      <c r="AA73" s="58" t="str">
        <f t="shared" si="19"/>
        <v/>
      </c>
      <c r="AB73" s="26"/>
      <c r="AC73" s="58" t="str">
        <f t="shared" si="22"/>
        <v/>
      </c>
      <c r="AD73" s="26"/>
      <c r="AE73" s="22" t="str">
        <f t="shared" si="20"/>
        <v/>
      </c>
      <c r="AF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" spans="1:32" x14ac:dyDescent="0.45">
      <c r="A74" s="22">
        <f>Games!A74</f>
        <v>9</v>
      </c>
      <c r="B74" s="22" t="str">
        <f>IF('Prediction Log'!B74=0, "",'Prediction Log'!B74)</f>
        <v>Kansas State</v>
      </c>
      <c r="C74" s="22" t="str">
        <f>IF('Prediction Log'!C74=0, "",'Prediction Log'!C74)</f>
        <v>Houston</v>
      </c>
      <c r="D74" s="22">
        <f>IF('Prediction Log'!D74=0, "",'Prediction Log'!D74)</f>
        <v>-17.5</v>
      </c>
      <c r="E74" s="22">
        <f>IF('Prediction Log'!E74=0, "",'Prediction Log'!E74)</f>
        <v>-20.3</v>
      </c>
      <c r="F74" s="22" t="str">
        <f>IF('Prediction Log'!I74=0, "",'Prediction Log'!I74)</f>
        <v>Kansas State</v>
      </c>
      <c r="G74" s="23" t="str">
        <f>IF(ISBLANK(Games!B74), "",'Prediction Log'!$J74)</f>
        <v>Kansas State</v>
      </c>
      <c r="H74" s="24">
        <f>'Prediction Log'!$K74</f>
        <v>0.99429000000000001</v>
      </c>
      <c r="I74" s="22" t="str">
        <f>IF(ISBLANK(Games!J74), "",IF(AND(Games!J74="",Games!K74=""),"",IF(ISTEXT(Games!K74), "Side",Games!J74)))</f>
        <v/>
      </c>
      <c r="J74" s="22" t="str">
        <f>IF(ISBLANK(Games!J74), "",IF(Table12[[#This Row],[Bet]]="Spread", Games!L74, ""))</f>
        <v/>
      </c>
      <c r="K74" s="22" t="str">
        <f>IF(ISBLANK(Games!K74), "",IF(ISTEXT(Games!K74), Games!K74, ""))</f>
        <v/>
      </c>
      <c r="L74" s="22" t="str">
        <f>IF(ISBLANK(Games!N74), "", Games!N74)</f>
        <v/>
      </c>
      <c r="M74" s="22"/>
      <c r="N74" s="26"/>
      <c r="O74" s="26"/>
      <c r="P74" s="26"/>
      <c r="Q74" s="26"/>
      <c r="R74" s="26"/>
      <c r="S74" s="26"/>
      <c r="T74" s="29">
        <f t="shared" si="14"/>
        <v>0</v>
      </c>
      <c r="U74" s="29">
        <f t="shared" si="21"/>
        <v>0</v>
      </c>
      <c r="V74" s="29">
        <f t="shared" si="15"/>
        <v>0</v>
      </c>
      <c r="W74" s="29">
        <f t="shared" si="16"/>
        <v>0</v>
      </c>
      <c r="X74" s="29">
        <f t="shared" si="17"/>
        <v>0</v>
      </c>
      <c r="Y74" s="29">
        <f t="shared" si="18"/>
        <v>0</v>
      </c>
      <c r="Z74" s="26"/>
      <c r="AA74" s="58" t="str">
        <f t="shared" si="19"/>
        <v/>
      </c>
      <c r="AB74" s="26"/>
      <c r="AC74" s="58" t="str">
        <f t="shared" si="22"/>
        <v/>
      </c>
      <c r="AD74" s="26"/>
      <c r="AE74" s="22" t="str">
        <f t="shared" si="20"/>
        <v/>
      </c>
      <c r="AF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" spans="1:32" x14ac:dyDescent="0.45">
      <c r="A75" s="22">
        <f>Games!A75</f>
        <v>9</v>
      </c>
      <c r="B75" s="22" t="str">
        <f>IF('Prediction Log'!B75=0, "",'Prediction Log'!B75)</f>
        <v>Boston College</v>
      </c>
      <c r="C75" s="22" t="str">
        <f>IF('Prediction Log'!C75=0, "",'Prediction Log'!C75)</f>
        <v>Connecticut</v>
      </c>
      <c r="D75" s="22">
        <f>IF('Prediction Log'!D75=0, "",'Prediction Log'!D75)</f>
        <v>-14.5</v>
      </c>
      <c r="E75" s="22">
        <f>IF('Prediction Log'!E75=0, "",'Prediction Log'!E75)</f>
        <v>-8.8000000000000007</v>
      </c>
      <c r="F75" s="22" t="str">
        <f>IF('Prediction Log'!I75=0, "",'Prediction Log'!I75)</f>
        <v>Boston College</v>
      </c>
      <c r="G75" s="23" t="str">
        <f>IF(ISBLANK(Games!B75), "",'Prediction Log'!$J75)</f>
        <v>Boston College</v>
      </c>
      <c r="H75" s="24">
        <f>'Prediction Log'!$K75</f>
        <v>0.96374400000000005</v>
      </c>
      <c r="I75" s="22" t="str">
        <f>IF(ISBLANK(Games!J75), "",IF(AND(Games!J75="",Games!K75=""),"",IF(ISTEXT(Games!K75), "Side",Games!J75)))</f>
        <v/>
      </c>
      <c r="J75" s="22" t="str">
        <f>IF(ISBLANK(Games!J75), "",IF(Table12[[#This Row],[Bet]]="Spread", Games!L75, ""))</f>
        <v/>
      </c>
      <c r="K75" s="22" t="str">
        <f>IF(ISBLANK(Games!K75), "",IF(ISTEXT(Games!K75), Games!K75, ""))</f>
        <v/>
      </c>
      <c r="L75" s="22" t="str">
        <f>IF(ISBLANK(Games!N75), "", Games!N75)</f>
        <v/>
      </c>
      <c r="M75" s="22"/>
      <c r="N75" s="26"/>
      <c r="O75" s="26"/>
      <c r="P75" s="26"/>
      <c r="Q75" s="26"/>
      <c r="R75" s="26"/>
      <c r="S75" s="26"/>
      <c r="T75" s="29">
        <f t="shared" si="14"/>
        <v>0</v>
      </c>
      <c r="U75" s="29">
        <f t="shared" si="21"/>
        <v>0</v>
      </c>
      <c r="V75" s="29">
        <f t="shared" si="15"/>
        <v>0</v>
      </c>
      <c r="W75" s="29">
        <f t="shared" si="16"/>
        <v>0</v>
      </c>
      <c r="X75" s="29">
        <f t="shared" si="17"/>
        <v>0</v>
      </c>
      <c r="Y75" s="29">
        <f t="shared" si="18"/>
        <v>0</v>
      </c>
      <c r="Z75" s="26"/>
      <c r="AA75" s="58" t="str">
        <f t="shared" si="19"/>
        <v/>
      </c>
      <c r="AB75" s="26"/>
      <c r="AC75" s="58" t="str">
        <f t="shared" si="22"/>
        <v/>
      </c>
      <c r="AD75" s="26"/>
      <c r="AE75" s="22" t="str">
        <f t="shared" si="20"/>
        <v/>
      </c>
      <c r="AF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" spans="1:32" x14ac:dyDescent="0.45">
      <c r="A76" s="22">
        <f>Games!A76</f>
        <v>9</v>
      </c>
      <c r="B76" s="22" t="str">
        <f>IF('Prediction Log'!B76=0, "",'Prediction Log'!B76)</f>
        <v>Eastern Michigan</v>
      </c>
      <c r="C76" s="22" t="str">
        <f>IF('Prediction Log'!C76=0, "",'Prediction Log'!C76)</f>
        <v>Western Michigan</v>
      </c>
      <c r="D76" s="22">
        <f>IF('Prediction Log'!D76=0, "",'Prediction Log'!D76)</f>
        <v>2.5</v>
      </c>
      <c r="E76" s="22">
        <f>IF('Prediction Log'!E76=0, "",'Prediction Log'!E76)</f>
        <v>-14.8</v>
      </c>
      <c r="F76" s="22" t="str">
        <f>IF('Prediction Log'!I76=0, "",'Prediction Log'!I76)</f>
        <v>Eastern Michigan</v>
      </c>
      <c r="G76" s="23" t="str">
        <f>IF(ISBLANK(Games!B76), "",'Prediction Log'!$J76)</f>
        <v>Eastern Michigan</v>
      </c>
      <c r="H76" s="24">
        <f>'Prediction Log'!$K76</f>
        <v>0.98699700000000001</v>
      </c>
      <c r="I76" s="22" t="str">
        <f>IF(ISBLANK(Games!J76), "",IF(AND(Games!J76="",Games!K76=""),"",IF(ISTEXT(Games!K76), "Side",Games!J76)))</f>
        <v/>
      </c>
      <c r="J76" s="22" t="str">
        <f>IF(ISBLANK(Games!J76), "",IF(Table12[[#This Row],[Bet]]="Spread", Games!L76, ""))</f>
        <v/>
      </c>
      <c r="K76" s="22" t="str">
        <f>IF(ISBLANK(Games!K76), "",IF(ISTEXT(Games!K76), Games!K76, ""))</f>
        <v/>
      </c>
      <c r="L76" s="22" t="str">
        <f>IF(ISBLANK(Games!N76), "", Games!N76)</f>
        <v/>
      </c>
      <c r="M76" s="22"/>
      <c r="N76" s="26"/>
      <c r="O76" s="26"/>
      <c r="P76" s="26"/>
      <c r="Q76" s="26"/>
      <c r="R76" s="26"/>
      <c r="S76" s="26"/>
      <c r="T76" s="29">
        <f t="shared" si="14"/>
        <v>0</v>
      </c>
      <c r="U76" s="29">
        <f t="shared" si="21"/>
        <v>0</v>
      </c>
      <c r="V76" s="29">
        <f t="shared" si="15"/>
        <v>0</v>
      </c>
      <c r="W76" s="29">
        <f t="shared" si="16"/>
        <v>0</v>
      </c>
      <c r="X76" s="29">
        <f t="shared" si="17"/>
        <v>0</v>
      </c>
      <c r="Y76" s="29">
        <f t="shared" si="18"/>
        <v>0</v>
      </c>
      <c r="Z76" s="26"/>
      <c r="AA76" s="58" t="str">
        <f t="shared" si="19"/>
        <v/>
      </c>
      <c r="AB76" s="26"/>
      <c r="AC76" s="58" t="str">
        <f t="shared" si="22"/>
        <v/>
      </c>
      <c r="AD76" s="26"/>
      <c r="AE76" s="22" t="str">
        <f t="shared" si="20"/>
        <v/>
      </c>
      <c r="AF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" spans="1:32" x14ac:dyDescent="0.45">
      <c r="A77" s="22">
        <f>Games!A77</f>
        <v>9</v>
      </c>
      <c r="B77" s="22" t="str">
        <f>IF('Prediction Log'!B77=0, "",'Prediction Log'!B77)</f>
        <v>North Texas</v>
      </c>
      <c r="C77" s="22" t="str">
        <f>IF('Prediction Log'!C77=0, "",'Prediction Log'!C77)</f>
        <v>Memphis</v>
      </c>
      <c r="D77" s="22">
        <f>IF('Prediction Log'!D77=0, "",'Prediction Log'!D77)</f>
        <v>6.5</v>
      </c>
      <c r="E77" s="22">
        <f>IF('Prediction Log'!E77=0, "",'Prediction Log'!E77)</f>
        <v>13.9</v>
      </c>
      <c r="F77" s="22" t="str">
        <f>IF('Prediction Log'!I77=0, "",'Prediction Log'!I77)</f>
        <v>Memphis</v>
      </c>
      <c r="G77" s="23" t="str">
        <f>IF(ISBLANK(Games!B77), "",'Prediction Log'!$J77)</f>
        <v>Memphis</v>
      </c>
      <c r="H77" s="24">
        <f>'Prediction Log'!$K77</f>
        <v>0.94135199999999997</v>
      </c>
      <c r="I77" s="22" t="str">
        <f>IF(ISBLANK(Games!J77), "",IF(AND(Games!J77="",Games!K77=""),"",IF(ISTEXT(Games!K77), "Side",Games!J77)))</f>
        <v/>
      </c>
      <c r="J77" s="22" t="str">
        <f>IF(ISBLANK(Games!J77), "",IF(Table12[[#This Row],[Bet]]="Spread", Games!L77, ""))</f>
        <v/>
      </c>
      <c r="K77" s="22" t="str">
        <f>IF(ISBLANK(Games!K77), "",IF(ISTEXT(Games!K77), Games!K77, ""))</f>
        <v/>
      </c>
      <c r="L77" s="22" t="str">
        <f>IF(ISBLANK(Games!N77), "", Games!N77)</f>
        <v/>
      </c>
      <c r="M77" s="22"/>
      <c r="N77" s="26"/>
      <c r="O77" s="26"/>
      <c r="P77" s="26"/>
      <c r="Q77" s="26"/>
      <c r="R77" s="26"/>
      <c r="S77" s="26"/>
      <c r="T77" s="29">
        <f t="shared" si="14"/>
        <v>0</v>
      </c>
      <c r="U77" s="29">
        <f t="shared" si="21"/>
        <v>0</v>
      </c>
      <c r="V77" s="29">
        <f t="shared" si="15"/>
        <v>0</v>
      </c>
      <c r="W77" s="29">
        <f t="shared" si="16"/>
        <v>0</v>
      </c>
      <c r="X77" s="29">
        <f t="shared" si="17"/>
        <v>0</v>
      </c>
      <c r="Y77" s="29">
        <f t="shared" si="18"/>
        <v>0</v>
      </c>
      <c r="Z77" s="26"/>
      <c r="AA77" s="58" t="str">
        <f t="shared" si="19"/>
        <v/>
      </c>
      <c r="AB77" s="26"/>
      <c r="AC77" s="58" t="str">
        <f t="shared" si="22"/>
        <v/>
      </c>
      <c r="AD77" s="26"/>
      <c r="AE77" s="22" t="str">
        <f t="shared" si="20"/>
        <v/>
      </c>
      <c r="AF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" spans="1:32" x14ac:dyDescent="0.45">
      <c r="A78" s="22">
        <f>Games!A78</f>
        <v>9</v>
      </c>
      <c r="B78" s="22" t="str">
        <f>IF('Prediction Log'!B78=0, "",'Prediction Log'!B78)</f>
        <v>Notre Dame</v>
      </c>
      <c r="C78" s="22" t="str">
        <f>IF('Prediction Log'!C78=0, "",'Prediction Log'!C78)</f>
        <v>Pittsburgh</v>
      </c>
      <c r="D78" s="22">
        <f>IF('Prediction Log'!D78=0, "",'Prediction Log'!D78)</f>
        <v>-20.5</v>
      </c>
      <c r="E78" s="22">
        <f>IF('Prediction Log'!E78=0, "",'Prediction Log'!E78)</f>
        <v>-13.4</v>
      </c>
      <c r="F78" s="22" t="str">
        <f>IF('Prediction Log'!I78=0, "",'Prediction Log'!I78)</f>
        <v>Notre Dame</v>
      </c>
      <c r="G78" s="23" t="str">
        <f>IF(ISBLANK(Games!B78), "",'Prediction Log'!$J78)</f>
        <v>Notre Dame</v>
      </c>
      <c r="H78" s="24">
        <f>'Prediction Log'!$K78</f>
        <v>0.97589700000000001</v>
      </c>
      <c r="I78" s="22" t="str">
        <f>IF(ISBLANK(Games!J78), "",IF(AND(Games!J78="",Games!K78=""),"",IF(ISTEXT(Games!K78), "Side",Games!J78)))</f>
        <v/>
      </c>
      <c r="J78" s="22" t="str">
        <f>IF(ISBLANK(Games!J78), "",IF(Table12[[#This Row],[Bet]]="Spread", Games!L78, ""))</f>
        <v/>
      </c>
      <c r="K78" s="22" t="str">
        <f>IF(ISBLANK(Games!K78), "",IF(ISTEXT(Games!K78), Games!K78, ""))</f>
        <v/>
      </c>
      <c r="L78" s="22" t="str">
        <f>IF(ISBLANK(Games!N78), "", Games!N78)</f>
        <v/>
      </c>
      <c r="M78" s="22"/>
      <c r="N78" s="26"/>
      <c r="O78" s="26"/>
      <c r="P78" s="26"/>
      <c r="Q78" s="26"/>
      <c r="R78" s="26"/>
      <c r="S78" s="26"/>
      <c r="T78" s="29">
        <f t="shared" si="14"/>
        <v>0</v>
      </c>
      <c r="U78" s="29">
        <f t="shared" si="21"/>
        <v>0</v>
      </c>
      <c r="V78" s="29">
        <f t="shared" si="15"/>
        <v>0</v>
      </c>
      <c r="W78" s="29">
        <f t="shared" si="16"/>
        <v>0</v>
      </c>
      <c r="X78" s="29">
        <f t="shared" si="17"/>
        <v>0</v>
      </c>
      <c r="Y78" s="29">
        <f t="shared" si="18"/>
        <v>0</v>
      </c>
      <c r="Z78" s="26"/>
      <c r="AA78" s="58" t="str">
        <f t="shared" si="19"/>
        <v/>
      </c>
      <c r="AB78" s="26"/>
      <c r="AC78" s="58" t="str">
        <f t="shared" si="22"/>
        <v/>
      </c>
      <c r="AD78" s="26"/>
      <c r="AE78" s="22" t="str">
        <f t="shared" si="20"/>
        <v/>
      </c>
      <c r="AF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" spans="1:32" x14ac:dyDescent="0.45">
      <c r="A79" s="22">
        <f>Games!A79</f>
        <v>9</v>
      </c>
      <c r="B79" s="22" t="str">
        <f>IF('Prediction Log'!B79=0, "",'Prediction Log'!B79)</f>
        <v>Auburn</v>
      </c>
      <c r="C79" s="22" t="str">
        <f>IF('Prediction Log'!C79=0, "",'Prediction Log'!C79)</f>
        <v>Mississippi State</v>
      </c>
      <c r="D79" s="22">
        <f>IF('Prediction Log'!D79=0, "",'Prediction Log'!D79)</f>
        <v>-6.5</v>
      </c>
      <c r="E79" s="22">
        <f>IF('Prediction Log'!E79=0, "",'Prediction Log'!E79)</f>
        <v>1</v>
      </c>
      <c r="F79" s="22" t="str">
        <f>IF('Prediction Log'!I79=0, "",'Prediction Log'!I79)</f>
        <v>Mississippi State</v>
      </c>
      <c r="G79" s="23" t="str">
        <f>IF(ISBLANK(Games!B79), "",'Prediction Log'!$J79)</f>
        <v>Auburn</v>
      </c>
      <c r="H79" s="24">
        <f>'Prediction Log'!$K79</f>
        <v>0.52611799999999997</v>
      </c>
      <c r="I79" s="22" t="str">
        <f>IF(ISBLANK(Games!J79), "",IF(AND(Games!J79="",Games!K79=""),"",IF(ISTEXT(Games!K79), "Side",Games!J79)))</f>
        <v/>
      </c>
      <c r="J79" s="22" t="str">
        <f>IF(ISBLANK(Games!J79), "",IF(Table12[[#This Row],[Bet]]="Spread", Games!L79, ""))</f>
        <v/>
      </c>
      <c r="K79" s="22" t="str">
        <f>IF(ISBLANK(Games!K79), "",IF(ISTEXT(Games!K79), Games!K79, ""))</f>
        <v/>
      </c>
      <c r="L79" s="22" t="str">
        <f>IF(ISBLANK(Games!N79), "", Games!N79)</f>
        <v/>
      </c>
      <c r="M79" s="22"/>
      <c r="N79" s="26"/>
      <c r="O79" s="26"/>
      <c r="P79" s="26"/>
      <c r="Q79" s="26"/>
      <c r="R79" s="26"/>
      <c r="S79" s="26"/>
      <c r="T79" s="29">
        <f t="shared" si="14"/>
        <v>0</v>
      </c>
      <c r="U79" s="29">
        <f t="shared" si="21"/>
        <v>0</v>
      </c>
      <c r="V79" s="29">
        <f t="shared" si="15"/>
        <v>0</v>
      </c>
      <c r="W79" s="29">
        <f t="shared" si="16"/>
        <v>0</v>
      </c>
      <c r="X79" s="29">
        <f t="shared" si="17"/>
        <v>0</v>
      </c>
      <c r="Y79" s="29">
        <f t="shared" si="18"/>
        <v>0</v>
      </c>
      <c r="Z79" s="26"/>
      <c r="AA79" s="58" t="str">
        <f t="shared" si="19"/>
        <v/>
      </c>
      <c r="AB79" s="26"/>
      <c r="AC79" s="58" t="str">
        <f t="shared" si="22"/>
        <v/>
      </c>
      <c r="AD79" s="26"/>
      <c r="AE79" s="22" t="str">
        <f t="shared" si="20"/>
        <v/>
      </c>
      <c r="AF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" spans="1:32" x14ac:dyDescent="0.45">
      <c r="A80" s="22">
        <f>Games!A80</f>
        <v>9</v>
      </c>
      <c r="B80" s="22" t="str">
        <f>IF('Prediction Log'!B80=0, "",'Prediction Log'!B80)</f>
        <v>Miami</v>
      </c>
      <c r="C80" s="22" t="str">
        <f>IF('Prediction Log'!C80=0, "",'Prediction Log'!C80)</f>
        <v>Virginia</v>
      </c>
      <c r="D80" s="22">
        <f>IF('Prediction Log'!D80=0, "",'Prediction Log'!D80)</f>
        <v>-18.5</v>
      </c>
      <c r="E80" s="22">
        <f>IF('Prediction Log'!E80=0, "",'Prediction Log'!E80)</f>
        <v>-17.100000000000001</v>
      </c>
      <c r="F80" s="22" t="str">
        <f>IF('Prediction Log'!I80=0, "",'Prediction Log'!I80)</f>
        <v>Miami</v>
      </c>
      <c r="G80" s="23" t="str">
        <f>IF(ISBLANK(Games!B80), "",'Prediction Log'!$J80)</f>
        <v>Miami</v>
      </c>
      <c r="H80" s="24">
        <f>'Prediction Log'!$K80</f>
        <v>0.98150899999999996</v>
      </c>
      <c r="I80" s="22" t="str">
        <f>IF(ISBLANK(Games!J80), "",IF(AND(Games!J80="",Games!K80=""),"",IF(ISTEXT(Games!K80), "Side",Games!J80)))</f>
        <v/>
      </c>
      <c r="J80" s="22" t="str">
        <f>IF(ISBLANK(Games!J80), "",IF(Table12[[#This Row],[Bet]]="Spread", Games!L80, ""))</f>
        <v/>
      </c>
      <c r="K80" s="22" t="str">
        <f>IF(ISBLANK(Games!K80), "",IF(ISTEXT(Games!K80), Games!K80, ""))</f>
        <v/>
      </c>
      <c r="L80" s="22" t="str">
        <f>IF(ISBLANK(Games!N80), "", Games!N80)</f>
        <v/>
      </c>
      <c r="M80" s="22"/>
      <c r="N80" s="26"/>
      <c r="O80" s="26"/>
      <c r="P80" s="26"/>
      <c r="Q80" s="26"/>
      <c r="R80" s="26"/>
      <c r="S80" s="26"/>
      <c r="T80" s="29">
        <f t="shared" si="14"/>
        <v>0</v>
      </c>
      <c r="U80" s="29">
        <f t="shared" si="21"/>
        <v>0</v>
      </c>
      <c r="V80" s="29">
        <f t="shared" si="15"/>
        <v>0</v>
      </c>
      <c r="W80" s="29">
        <f t="shared" si="16"/>
        <v>0</v>
      </c>
      <c r="X80" s="29">
        <f t="shared" si="17"/>
        <v>0</v>
      </c>
      <c r="Y80" s="29">
        <f t="shared" si="18"/>
        <v>0</v>
      </c>
      <c r="Z80" s="26"/>
      <c r="AA80" s="58" t="str">
        <f t="shared" si="19"/>
        <v/>
      </c>
      <c r="AB80" s="26"/>
      <c r="AC80" s="58" t="str">
        <f t="shared" si="22"/>
        <v/>
      </c>
      <c r="AD80" s="26"/>
      <c r="AE80" s="22" t="str">
        <f t="shared" si="20"/>
        <v/>
      </c>
      <c r="AF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1" spans="1:32" x14ac:dyDescent="0.45">
      <c r="A81" s="22">
        <f>Games!A81</f>
        <v>9</v>
      </c>
      <c r="B81" s="22" t="str">
        <f>IF('Prediction Log'!B81=0, "",'Prediction Log'!B81)</f>
        <v>California</v>
      </c>
      <c r="C81" s="22" t="str">
        <f>IF('Prediction Log'!C81=0, "",'Prediction Log'!C81)</f>
        <v>USC</v>
      </c>
      <c r="D81" s="22">
        <f>IF('Prediction Log'!D81=0, "",'Prediction Log'!D81)</f>
        <v>10</v>
      </c>
      <c r="E81" s="22">
        <f>IF('Prediction Log'!E81=0, "",'Prediction Log'!E81)</f>
        <v>9.5</v>
      </c>
      <c r="F81" s="22" t="str">
        <f>IF('Prediction Log'!I81=0, "",'Prediction Log'!I81)</f>
        <v>USC</v>
      </c>
      <c r="G81" s="23" t="str">
        <f>IF(ISBLANK(Games!B81), "",'Prediction Log'!$J81)</f>
        <v>USC</v>
      </c>
      <c r="H81" s="24">
        <f>'Prediction Log'!$K81</f>
        <v>0.95910799999999996</v>
      </c>
      <c r="I81" s="22" t="str">
        <f>IF(ISBLANK(Games!J81), "",IF(AND(Games!J81="",Games!K81=""),"",IF(ISTEXT(Games!K81), "Side",Games!J81)))</f>
        <v/>
      </c>
      <c r="J81" s="22" t="str">
        <f>IF(ISBLANK(Games!J81), "",IF(Table12[[#This Row],[Bet]]="Spread", Games!L81, ""))</f>
        <v/>
      </c>
      <c r="K81" s="22" t="str">
        <f>IF(ISBLANK(Games!K81), "",IF(ISTEXT(Games!K81), Games!K81, ""))</f>
        <v/>
      </c>
      <c r="L81" s="22" t="str">
        <f>IF(ISBLANK(Games!N81), "", Games!N81)</f>
        <v/>
      </c>
      <c r="M81" s="22"/>
      <c r="N81" s="26"/>
      <c r="O81" s="26"/>
      <c r="P81" s="26"/>
      <c r="Q81" s="26"/>
      <c r="R81" s="26"/>
      <c r="S81" s="26"/>
      <c r="T81" s="29">
        <f t="shared" si="14"/>
        <v>0</v>
      </c>
      <c r="U81" s="29">
        <f t="shared" si="21"/>
        <v>0</v>
      </c>
      <c r="V81" s="29">
        <f t="shared" si="15"/>
        <v>0</v>
      </c>
      <c r="W81" s="29">
        <f t="shared" si="16"/>
        <v>0</v>
      </c>
      <c r="X81" s="29">
        <f t="shared" si="17"/>
        <v>0</v>
      </c>
      <c r="Y81" s="29">
        <f t="shared" si="18"/>
        <v>0</v>
      </c>
      <c r="Z81" s="26"/>
      <c r="AA81" s="58" t="str">
        <f t="shared" si="19"/>
        <v/>
      </c>
      <c r="AB81" s="26"/>
      <c r="AC81" s="58" t="str">
        <f t="shared" si="22"/>
        <v/>
      </c>
      <c r="AD81" s="26"/>
      <c r="AE81" s="22" t="str">
        <f t="shared" si="20"/>
        <v/>
      </c>
      <c r="AF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2" spans="1:32" x14ac:dyDescent="0.45">
      <c r="A82" s="22">
        <f>Games!A82</f>
        <v>9</v>
      </c>
      <c r="B82" s="22" t="str">
        <f>IF('Prediction Log'!B82=0, "",'Prediction Log'!B82)</f>
        <v>South Alabama</v>
      </c>
      <c r="C82" s="22" t="str">
        <f>IF('Prediction Log'!C82=0, "",'Prediction Log'!C82)</f>
        <v>Louisiana</v>
      </c>
      <c r="D82" s="22">
        <f>IF('Prediction Log'!D82=0, "",'Prediction Log'!D82)</f>
        <v>-11.5</v>
      </c>
      <c r="E82" s="22">
        <f>IF('Prediction Log'!E82=0, "",'Prediction Log'!E82)</f>
        <v>-5.7</v>
      </c>
      <c r="F82" s="22" t="str">
        <f>IF('Prediction Log'!I82=0, "",'Prediction Log'!I82)</f>
        <v>South Alabama</v>
      </c>
      <c r="G82" s="23" t="str">
        <f>IF(ISBLANK(Games!B82), "",'Prediction Log'!$J82)</f>
        <v>South Alabama</v>
      </c>
      <c r="H82" s="24">
        <f>'Prediction Log'!$K82</f>
        <v>0.74237699999999995</v>
      </c>
      <c r="I82" s="22" t="str">
        <f>IF(ISBLANK(Games!J82), "",IF(AND(Games!J82="",Games!K82=""),"",IF(ISTEXT(Games!K82), "Side",Games!J82)))</f>
        <v>Spread</v>
      </c>
      <c r="J82" s="22" t="str">
        <f>IF(ISBLANK(Games!J82), "",IF(Table12[[#This Row],[Bet]]="Spread", Games!L82, ""))</f>
        <v>Louisiana</v>
      </c>
      <c r="K82" s="22" t="str">
        <f>IF(ISBLANK(Games!K82), "",IF(ISTEXT(Games!K82), Games!K82, ""))</f>
        <v/>
      </c>
      <c r="L82" s="22">
        <f>IF(ISBLANK(Games!N82), "", Games!N82)</f>
        <v>-11.5</v>
      </c>
      <c r="M82" s="22"/>
      <c r="N82" s="26"/>
      <c r="O82" s="26">
        <v>1</v>
      </c>
      <c r="P82" s="26"/>
      <c r="Q82" s="26"/>
      <c r="R82" s="26">
        <v>-112</v>
      </c>
      <c r="S82" s="26"/>
      <c r="T82" s="29">
        <f t="shared" si="14"/>
        <v>0</v>
      </c>
      <c r="U82" s="29">
        <f t="shared" si="21"/>
        <v>0</v>
      </c>
      <c r="V82" s="29">
        <f t="shared" si="15"/>
        <v>1.8928571428571428</v>
      </c>
      <c r="W82" s="29">
        <f t="shared" si="16"/>
        <v>0.89285714285714279</v>
      </c>
      <c r="X82" s="29">
        <f t="shared" si="17"/>
        <v>0</v>
      </c>
      <c r="Y82" s="29">
        <f t="shared" si="18"/>
        <v>0</v>
      </c>
      <c r="Z82" s="26"/>
      <c r="AA82" s="58" t="str">
        <f t="shared" si="19"/>
        <v/>
      </c>
      <c r="AB82" s="26" t="s">
        <v>6</v>
      </c>
      <c r="AC82" s="58">
        <f t="shared" si="22"/>
        <v>0.89285714285714279</v>
      </c>
      <c r="AD82" s="26"/>
      <c r="AE82" s="22" t="str">
        <f t="shared" si="20"/>
        <v/>
      </c>
      <c r="AF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3" spans="1:32" x14ac:dyDescent="0.45">
      <c r="A83" s="22">
        <f>Games!A83</f>
        <v>9</v>
      </c>
      <c r="B83" s="22" t="str">
        <f>IF('Prediction Log'!B83=0, "",'Prediction Log'!B83)</f>
        <v>Louisiana Monroe</v>
      </c>
      <c r="C83" s="22" t="str">
        <f>IF('Prediction Log'!C83=0, "",'Prediction Log'!C83)</f>
        <v>Arkansas State</v>
      </c>
      <c r="D83" s="22">
        <f>IF('Prediction Log'!D83=0, "",'Prediction Log'!D83)</f>
        <v>-2</v>
      </c>
      <c r="E83" s="22">
        <f>IF('Prediction Log'!E83=0, "",'Prediction Log'!E83)</f>
        <v>0.2</v>
      </c>
      <c r="F83" s="22" t="str">
        <f>IF('Prediction Log'!I83=0, "",'Prediction Log'!I83)</f>
        <v>Arkansas State</v>
      </c>
      <c r="G83" s="23" t="str">
        <f>IF(ISBLANK(Games!B83), "",'Prediction Log'!$J83)</f>
        <v>Louisiana Monroe</v>
      </c>
      <c r="H83" s="24">
        <f>'Prediction Log'!$K83</f>
        <v>0.70911500000000005</v>
      </c>
      <c r="I83" s="22" t="str">
        <f>IF(ISBLANK(Games!J83), "",IF(AND(Games!J83="",Games!K83=""),"",IF(ISTEXT(Games!K83), "Side",Games!J83)))</f>
        <v/>
      </c>
      <c r="J83" s="22" t="str">
        <f>IF(ISBLANK(Games!J83), "",IF(Table12[[#This Row],[Bet]]="Spread", Games!L83, ""))</f>
        <v/>
      </c>
      <c r="K83" s="22" t="str">
        <f>IF(ISBLANK(Games!K83), "",IF(ISTEXT(Games!K83), Games!K83, ""))</f>
        <v/>
      </c>
      <c r="L83" s="22" t="str">
        <f>IF(ISBLANK(Games!N83), "", Games!N83)</f>
        <v/>
      </c>
      <c r="M83" s="22"/>
      <c r="N83" s="26"/>
      <c r="O83" s="26"/>
      <c r="P83" s="26"/>
      <c r="Q83" s="26"/>
      <c r="R83" s="26"/>
      <c r="S83" s="26"/>
      <c r="T83" s="29">
        <f t="shared" si="14"/>
        <v>0</v>
      </c>
      <c r="U83" s="29">
        <f t="shared" si="21"/>
        <v>0</v>
      </c>
      <c r="V83" s="29">
        <f t="shared" si="15"/>
        <v>0</v>
      </c>
      <c r="W83" s="29">
        <f t="shared" si="16"/>
        <v>0</v>
      </c>
      <c r="X83" s="29">
        <f t="shared" si="17"/>
        <v>0</v>
      </c>
      <c r="Y83" s="29">
        <f t="shared" si="18"/>
        <v>0</v>
      </c>
      <c r="Z83" s="26"/>
      <c r="AA83" s="58" t="str">
        <f t="shared" si="19"/>
        <v/>
      </c>
      <c r="AB83" s="26"/>
      <c r="AC83" s="58" t="str">
        <f t="shared" si="22"/>
        <v/>
      </c>
      <c r="AD83" s="26"/>
      <c r="AE83" s="22" t="str">
        <f t="shared" si="20"/>
        <v/>
      </c>
      <c r="AF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4" spans="1:32" x14ac:dyDescent="0.45">
      <c r="A84" s="22">
        <f>Games!A84</f>
        <v>9</v>
      </c>
      <c r="B84" s="22" t="str">
        <f>IF('Prediction Log'!B84=0, "",'Prediction Log'!B84)</f>
        <v>Coastal Carolina</v>
      </c>
      <c r="C84" s="22" t="str">
        <f>IF('Prediction Log'!C84=0, "",'Prediction Log'!C84)</f>
        <v>Marshall</v>
      </c>
      <c r="D84" s="22">
        <f>IF('Prediction Log'!D84=0, "",'Prediction Log'!D84)</f>
        <v>3.5</v>
      </c>
      <c r="E84" s="22">
        <f>IF('Prediction Log'!E84=0, "",'Prediction Log'!E84)</f>
        <v>-3.4</v>
      </c>
      <c r="F84" s="22" t="str">
        <f>IF('Prediction Log'!I84=0, "",'Prediction Log'!I84)</f>
        <v>Coastal Carolina</v>
      </c>
      <c r="G84" s="23" t="str">
        <f>IF(ISBLANK(Games!B84), "",'Prediction Log'!$J84)</f>
        <v>Coastal Carolina</v>
      </c>
      <c r="H84" s="24">
        <f>'Prediction Log'!$K84</f>
        <v>0.652586</v>
      </c>
      <c r="I84" s="22" t="str">
        <f>IF(ISBLANK(Games!J84), "",IF(AND(Games!J84="",Games!K84=""),"",IF(ISTEXT(Games!K84), "Side",Games!J84)))</f>
        <v/>
      </c>
      <c r="J84" s="22" t="str">
        <f>IF(ISBLANK(Games!J84), "",IF(Table12[[#This Row],[Bet]]="Spread", Games!L84, ""))</f>
        <v/>
      </c>
      <c r="K84" s="22" t="str">
        <f>IF(ISBLANK(Games!K84), "",IF(ISTEXT(Games!K84), Games!K84, ""))</f>
        <v/>
      </c>
      <c r="L84" s="22" t="str">
        <f>IF(ISBLANK(Games!N84), "", Games!N84)</f>
        <v/>
      </c>
      <c r="M84" s="22"/>
      <c r="N84" s="26"/>
      <c r="O84" s="26"/>
      <c r="P84" s="26"/>
      <c r="Q84" s="26"/>
      <c r="R84" s="26"/>
      <c r="S84" s="26"/>
      <c r="T84" s="29">
        <f t="shared" si="14"/>
        <v>0</v>
      </c>
      <c r="U84" s="29">
        <f t="shared" si="21"/>
        <v>0</v>
      </c>
      <c r="V84" s="29">
        <f t="shared" si="15"/>
        <v>0</v>
      </c>
      <c r="W84" s="29">
        <f t="shared" si="16"/>
        <v>0</v>
      </c>
      <c r="X84" s="29">
        <f t="shared" si="17"/>
        <v>0</v>
      </c>
      <c r="Y84" s="29">
        <f t="shared" si="18"/>
        <v>0</v>
      </c>
      <c r="Z84" s="26"/>
      <c r="AA84" s="58" t="str">
        <f t="shared" si="19"/>
        <v/>
      </c>
      <c r="AB84" s="26"/>
      <c r="AC84" s="58" t="str">
        <f t="shared" si="22"/>
        <v/>
      </c>
      <c r="AD84" s="26"/>
      <c r="AE84" s="22" t="str">
        <f t="shared" si="20"/>
        <v/>
      </c>
      <c r="AF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5" spans="1:32" x14ac:dyDescent="0.45">
      <c r="A85" s="22">
        <f>Games!A85</f>
        <v>9</v>
      </c>
      <c r="B85" s="22" t="str">
        <f>IF('Prediction Log'!B85=0, "",'Prediction Log'!B85)</f>
        <v>Stanford</v>
      </c>
      <c r="C85" s="22" t="str">
        <f>IF('Prediction Log'!C85=0, "",'Prediction Log'!C85)</f>
        <v>Washington</v>
      </c>
      <c r="D85" s="22">
        <f>IF('Prediction Log'!D85=0, "",'Prediction Log'!D85)</f>
        <v>26.5</v>
      </c>
      <c r="E85" s="22">
        <f>IF('Prediction Log'!E85=0, "",'Prediction Log'!E85)</f>
        <v>29.6</v>
      </c>
      <c r="F85" s="22" t="str">
        <f>IF('Prediction Log'!I85=0, "",'Prediction Log'!I85)</f>
        <v>Washington</v>
      </c>
      <c r="G85" s="23" t="str">
        <f>IF(ISBLANK(Games!B85), "",'Prediction Log'!$J85)</f>
        <v>Washington</v>
      </c>
      <c r="H85" s="24">
        <f>'Prediction Log'!$K85</f>
        <v>0.99941000000000002</v>
      </c>
      <c r="I85" s="22" t="str">
        <f>IF(ISBLANK(Games!J85), "",IF(AND(Games!J85="",Games!K85=""),"",IF(ISTEXT(Games!K85), "Side",Games!J85)))</f>
        <v/>
      </c>
      <c r="J85" s="22" t="str">
        <f>IF(ISBLANK(Games!J85), "",IF(Table12[[#This Row],[Bet]]="Spread", Games!L85, ""))</f>
        <v/>
      </c>
      <c r="K85" s="22" t="str">
        <f>IF(ISBLANK(Games!K85), "",IF(ISTEXT(Games!K85), Games!K85, ""))</f>
        <v/>
      </c>
      <c r="L85" s="22" t="str">
        <f>IF(ISBLANK(Games!N85), "", Games!N85)</f>
        <v/>
      </c>
      <c r="M85" s="22"/>
      <c r="N85" s="26"/>
      <c r="O85" s="26"/>
      <c r="P85" s="26"/>
      <c r="Q85" s="26"/>
      <c r="R85" s="26"/>
      <c r="S85" s="26"/>
      <c r="T85" s="29">
        <f t="shared" si="14"/>
        <v>0</v>
      </c>
      <c r="U85" s="29">
        <f t="shared" si="21"/>
        <v>0</v>
      </c>
      <c r="V85" s="29">
        <f t="shared" si="15"/>
        <v>0</v>
      </c>
      <c r="W85" s="29">
        <f t="shared" si="16"/>
        <v>0</v>
      </c>
      <c r="X85" s="29">
        <f t="shared" si="17"/>
        <v>0</v>
      </c>
      <c r="Y85" s="29">
        <f t="shared" si="18"/>
        <v>0</v>
      </c>
      <c r="Z85" s="26"/>
      <c r="AA85" s="58" t="str">
        <f t="shared" si="19"/>
        <v/>
      </c>
      <c r="AB85" s="26"/>
      <c r="AC85" s="58" t="str">
        <f t="shared" si="22"/>
        <v/>
      </c>
      <c r="AD85" s="26"/>
      <c r="AE85" s="22" t="str">
        <f t="shared" si="20"/>
        <v/>
      </c>
      <c r="AF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6" spans="1:32" x14ac:dyDescent="0.45">
      <c r="A86" s="22">
        <f>Games!A86</f>
        <v>9</v>
      </c>
      <c r="B86" s="22" t="str">
        <f>IF('Prediction Log'!B86=0, "",'Prediction Log'!B86)</f>
        <v>James Madison</v>
      </c>
      <c r="C86" s="22" t="str">
        <f>IF('Prediction Log'!C86=0, "",'Prediction Log'!C86)</f>
        <v>Old Dominion</v>
      </c>
      <c r="D86" s="22">
        <f>IF('Prediction Log'!D86=0, "",'Prediction Log'!D86)</f>
        <v>-20.5</v>
      </c>
      <c r="E86" s="22">
        <f>IF('Prediction Log'!E86=0, "",'Prediction Log'!E86)</f>
        <v>-5.5</v>
      </c>
      <c r="F86" s="22" t="str">
        <f>IF('Prediction Log'!I86=0, "",'Prediction Log'!I86)</f>
        <v>James Madison</v>
      </c>
      <c r="G86" s="23" t="str">
        <f>IF(ISBLANK(Games!B86), "",'Prediction Log'!$J86)</f>
        <v>James Madison</v>
      </c>
      <c r="H86" s="24">
        <f>'Prediction Log'!$K86</f>
        <v>0.77255600000000002</v>
      </c>
      <c r="I86" s="22" t="str">
        <f>IF(ISBLANK(Games!J86), "",IF(AND(Games!J86="",Games!K86=""),"",IF(ISTEXT(Games!K86), "Side",Games!J86)))</f>
        <v/>
      </c>
      <c r="J86" s="22" t="str">
        <f>IF(ISBLANK(Games!J86), "",IF(Table12[[#This Row],[Bet]]="Spread", Games!L86, ""))</f>
        <v/>
      </c>
      <c r="K86" s="22" t="str">
        <f>IF(ISBLANK(Games!K86), "",IF(ISTEXT(Games!K86), Games!K86, ""))</f>
        <v/>
      </c>
      <c r="L86" s="22" t="str">
        <f>IF(ISBLANK(Games!N86), "", Games!N86)</f>
        <v/>
      </c>
      <c r="M86" s="22"/>
      <c r="N86" s="26"/>
      <c r="O86" s="26"/>
      <c r="P86" s="26"/>
      <c r="Q86" s="26"/>
      <c r="R86" s="26"/>
      <c r="S86" s="26"/>
      <c r="T86" s="29">
        <f t="shared" si="14"/>
        <v>0</v>
      </c>
      <c r="U86" s="29">
        <f t="shared" si="21"/>
        <v>0</v>
      </c>
      <c r="V86" s="29">
        <f t="shared" si="15"/>
        <v>0</v>
      </c>
      <c r="W86" s="29">
        <f t="shared" si="16"/>
        <v>0</v>
      </c>
      <c r="X86" s="29">
        <f t="shared" si="17"/>
        <v>0</v>
      </c>
      <c r="Y86" s="29">
        <f t="shared" si="18"/>
        <v>0</v>
      </c>
      <c r="Z86" s="26"/>
      <c r="AA86" s="58" t="str">
        <f t="shared" si="19"/>
        <v/>
      </c>
      <c r="AB86" s="26"/>
      <c r="AC86" s="58" t="str">
        <f t="shared" si="22"/>
        <v/>
      </c>
      <c r="AD86" s="26"/>
      <c r="AE86" s="22" t="str">
        <f t="shared" si="20"/>
        <v/>
      </c>
      <c r="AF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7" spans="1:32" x14ac:dyDescent="0.45">
      <c r="A87" s="22">
        <f>Games!A87</f>
        <v>9</v>
      </c>
      <c r="B87" s="22" t="str">
        <f>IF('Prediction Log'!B87=0, "",'Prediction Log'!B87)</f>
        <v>Georgia Tech</v>
      </c>
      <c r="C87" s="22" t="str">
        <f>IF('Prediction Log'!C87=0, "",'Prediction Log'!C87)</f>
        <v>North Carolina</v>
      </c>
      <c r="D87" s="22">
        <f>IF('Prediction Log'!D87=0, "",'Prediction Log'!D87)</f>
        <v>11.5</v>
      </c>
      <c r="E87" s="22">
        <f>IF('Prediction Log'!E87=0, "",'Prediction Log'!E87)</f>
        <v>12.7</v>
      </c>
      <c r="F87" s="22" t="str">
        <f>IF('Prediction Log'!I87=0, "",'Prediction Log'!I87)</f>
        <v>North Carolina</v>
      </c>
      <c r="G87" s="23" t="str">
        <f>IF(ISBLANK(Games!B87), "",'Prediction Log'!$J87)</f>
        <v>North Carolina</v>
      </c>
      <c r="H87" s="24">
        <f>'Prediction Log'!$K87</f>
        <v>0.97939299999999996</v>
      </c>
      <c r="I87" s="22" t="str">
        <f>IF(ISBLANK(Games!J87), "",IF(AND(Games!J87="",Games!K87=""),"",IF(ISTEXT(Games!K87), "Side",Games!J87)))</f>
        <v/>
      </c>
      <c r="J87" s="22" t="str">
        <f>IF(ISBLANK(Games!J87), "",IF(Table12[[#This Row],[Bet]]="Spread", Games!L87, ""))</f>
        <v/>
      </c>
      <c r="K87" s="22" t="str">
        <f>IF(ISBLANK(Games!K87), "",IF(ISTEXT(Games!K87), Games!K87, ""))</f>
        <v/>
      </c>
      <c r="L87" s="22" t="str">
        <f>IF(ISBLANK(Games!N87), "", Games!N87)</f>
        <v/>
      </c>
      <c r="M87" s="22"/>
      <c r="N87" s="26"/>
      <c r="O87" s="26"/>
      <c r="P87" s="26"/>
      <c r="Q87" s="26"/>
      <c r="R87" s="26"/>
      <c r="S87" s="26"/>
      <c r="T87" s="29">
        <f t="shared" si="14"/>
        <v>0</v>
      </c>
      <c r="U87" s="29">
        <f t="shared" si="21"/>
        <v>0</v>
      </c>
      <c r="V87" s="29">
        <f t="shared" si="15"/>
        <v>0</v>
      </c>
      <c r="W87" s="29">
        <f t="shared" si="16"/>
        <v>0</v>
      </c>
      <c r="X87" s="29">
        <f t="shared" si="17"/>
        <v>0</v>
      </c>
      <c r="Y87" s="29">
        <f t="shared" si="18"/>
        <v>0</v>
      </c>
      <c r="Z87" s="26"/>
      <c r="AA87" s="58" t="str">
        <f t="shared" si="19"/>
        <v/>
      </c>
      <c r="AB87" s="26"/>
      <c r="AC87" s="58" t="str">
        <f t="shared" si="22"/>
        <v/>
      </c>
      <c r="AD87" s="26"/>
      <c r="AE87" s="22" t="str">
        <f t="shared" si="20"/>
        <v/>
      </c>
      <c r="AF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8" spans="1:32" x14ac:dyDescent="0.45">
      <c r="A88" s="22">
        <f>Games!A88</f>
        <v>9</v>
      </c>
      <c r="B88" s="22" t="str">
        <f>IF('Prediction Log'!B88=0, "",'Prediction Log'!B88)</f>
        <v>Appalachian State</v>
      </c>
      <c r="C88" s="22" t="str">
        <f>IF('Prediction Log'!C88=0, "",'Prediction Log'!C88)</f>
        <v>Southern Mississippi</v>
      </c>
      <c r="D88" s="22">
        <f>IF('Prediction Log'!D88=0, "",'Prediction Log'!D88)</f>
        <v>-16.5</v>
      </c>
      <c r="E88" s="22">
        <f>IF('Prediction Log'!E88=0, "",'Prediction Log'!E88)</f>
        <v>-22.2</v>
      </c>
      <c r="F88" s="22" t="str">
        <f>IF('Prediction Log'!I88=0, "",'Prediction Log'!I88)</f>
        <v>Appalachian State</v>
      </c>
      <c r="G88" s="23" t="str">
        <f>IF(ISBLANK(Games!B88), "",'Prediction Log'!$J88)</f>
        <v>Appalachian State</v>
      </c>
      <c r="H88" s="24">
        <f>'Prediction Log'!$K88</f>
        <v>0.99626199999999998</v>
      </c>
      <c r="I88" s="22" t="str">
        <f>IF(ISBLANK(Games!J88), "",IF(AND(Games!J88="",Games!K88=""),"",IF(ISTEXT(Games!K88), "Side",Games!J88)))</f>
        <v/>
      </c>
      <c r="J88" s="22" t="str">
        <f>IF(ISBLANK(Games!J88), "",IF(Table12[[#This Row],[Bet]]="Spread", Games!L88, ""))</f>
        <v/>
      </c>
      <c r="K88" s="22" t="str">
        <f>IF(ISBLANK(Games!K88), "",IF(ISTEXT(Games!K88), Games!K88, ""))</f>
        <v/>
      </c>
      <c r="L88" s="22" t="str">
        <f>IF(ISBLANK(Games!N88), "", Games!N88)</f>
        <v/>
      </c>
      <c r="M88" s="22"/>
      <c r="N88" s="26"/>
      <c r="O88" s="26"/>
      <c r="P88" s="26"/>
      <c r="Q88" s="26"/>
      <c r="R88" s="26"/>
      <c r="S88" s="26"/>
      <c r="T88" s="29">
        <f t="shared" si="14"/>
        <v>0</v>
      </c>
      <c r="U88" s="29">
        <f t="shared" si="21"/>
        <v>0</v>
      </c>
      <c r="V88" s="29">
        <f t="shared" si="15"/>
        <v>0</v>
      </c>
      <c r="W88" s="29">
        <f t="shared" si="16"/>
        <v>0</v>
      </c>
      <c r="X88" s="29">
        <f t="shared" si="17"/>
        <v>0</v>
      </c>
      <c r="Y88" s="29">
        <f t="shared" si="18"/>
        <v>0</v>
      </c>
      <c r="Z88" s="26"/>
      <c r="AA88" s="58" t="str">
        <f t="shared" si="19"/>
        <v/>
      </c>
      <c r="AB88" s="26"/>
      <c r="AC88" s="58" t="str">
        <f t="shared" si="22"/>
        <v/>
      </c>
      <c r="AD88" s="26"/>
      <c r="AE88" s="22" t="str">
        <f t="shared" si="20"/>
        <v/>
      </c>
      <c r="AF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9" spans="1:32" x14ac:dyDescent="0.45">
      <c r="A89" s="22">
        <f>Games!A89</f>
        <v>9</v>
      </c>
      <c r="B89" s="22" t="str">
        <f>IF('Prediction Log'!B89=0, "",'Prediction Log'!B89)</f>
        <v>Oklahoma State</v>
      </c>
      <c r="C89" s="22" t="str">
        <f>IF('Prediction Log'!C89=0, "",'Prediction Log'!C89)</f>
        <v>Cincinnati</v>
      </c>
      <c r="D89" s="22">
        <f>IF('Prediction Log'!D89=0, "",'Prediction Log'!D89)</f>
        <v>-7.5</v>
      </c>
      <c r="E89" s="22">
        <f>IF('Prediction Log'!E89=0, "",'Prediction Log'!E89)</f>
        <v>0.8</v>
      </c>
      <c r="F89" s="22" t="str">
        <f>IF('Prediction Log'!I89=0, "",'Prediction Log'!I89)</f>
        <v>Cincinnati</v>
      </c>
      <c r="G89" s="23" t="str">
        <f>IF(ISBLANK(Games!B89), "",'Prediction Log'!$J89)</f>
        <v>Oklahoma State</v>
      </c>
      <c r="H89" s="24">
        <f>'Prediction Log'!$K89</f>
        <v>0.91158899999999998</v>
      </c>
      <c r="I89" s="22" t="str">
        <f>IF(ISBLANK(Games!J89), "",IF(AND(Games!J89="",Games!K89=""),"",IF(ISTEXT(Games!K89), "Side",Games!J89)))</f>
        <v/>
      </c>
      <c r="J89" s="22" t="str">
        <f>IF(ISBLANK(Games!J89), "",IF(Table12[[#This Row],[Bet]]="Spread", Games!L89, ""))</f>
        <v/>
      </c>
      <c r="K89" s="22" t="str">
        <f>IF(ISBLANK(Games!K89), "",IF(ISTEXT(Games!K89), Games!K89, ""))</f>
        <v/>
      </c>
      <c r="L89" s="22" t="str">
        <f>IF(ISBLANK(Games!N89), "", Games!N89)</f>
        <v/>
      </c>
      <c r="M89" s="22"/>
      <c r="N89" s="26"/>
      <c r="O89" s="26">
        <v>1</v>
      </c>
      <c r="P89" s="26"/>
      <c r="Q89" s="26"/>
      <c r="R89" s="26">
        <v>-115</v>
      </c>
      <c r="S89" s="26"/>
      <c r="T89" s="29">
        <f t="shared" si="14"/>
        <v>0</v>
      </c>
      <c r="U89" s="29">
        <f t="shared" si="21"/>
        <v>0</v>
      </c>
      <c r="V89" s="29">
        <f t="shared" si="15"/>
        <v>1.8695652173913044</v>
      </c>
      <c r="W89" s="29">
        <f t="shared" si="16"/>
        <v>0.86956521739130443</v>
      </c>
      <c r="X89" s="29">
        <f t="shared" si="17"/>
        <v>0</v>
      </c>
      <c r="Y89" s="29">
        <f t="shared" si="18"/>
        <v>0</v>
      </c>
      <c r="Z89" s="26"/>
      <c r="AA89" s="58" t="str">
        <f t="shared" si="19"/>
        <v/>
      </c>
      <c r="AB89" s="26" t="s">
        <v>7</v>
      </c>
      <c r="AC89" s="58">
        <f t="shared" si="22"/>
        <v>-1</v>
      </c>
      <c r="AD89" s="26"/>
      <c r="AE89" s="22" t="str">
        <f t="shared" si="20"/>
        <v/>
      </c>
      <c r="AF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0" spans="1:32" x14ac:dyDescent="0.45">
      <c r="A90" s="22">
        <f>Games!A90</f>
        <v>9</v>
      </c>
      <c r="B90" s="22" t="str">
        <f>IF('Prediction Log'!B90=0, "",'Prediction Log'!B90)</f>
        <v>Arizona State</v>
      </c>
      <c r="C90" s="22" t="str">
        <f>IF('Prediction Log'!C90=0, "",'Prediction Log'!C90)</f>
        <v>Washington State</v>
      </c>
      <c r="D90" s="22">
        <f>IF('Prediction Log'!D90=0, "",'Prediction Log'!D90)</f>
        <v>5.5</v>
      </c>
      <c r="E90" s="22">
        <f>IF('Prediction Log'!E90=0, "",'Prediction Log'!E90)</f>
        <v>13.1</v>
      </c>
      <c r="F90" s="22" t="str">
        <f>IF('Prediction Log'!I90=0, "",'Prediction Log'!I90)</f>
        <v>Washington State</v>
      </c>
      <c r="G90" s="23" t="str">
        <f>IF(ISBLANK(Games!B90), "",'Prediction Log'!$J90)</f>
        <v>Washington State</v>
      </c>
      <c r="H90" s="24">
        <f>'Prediction Log'!$K90</f>
        <v>0.97371099999999999</v>
      </c>
      <c r="I90" s="22" t="str">
        <f>IF(ISBLANK(Games!J90), "",IF(AND(Games!J90="",Games!K90=""),"",IF(ISTEXT(Games!K90), "Side",Games!J90)))</f>
        <v/>
      </c>
      <c r="J90" s="22" t="str">
        <f>IF(ISBLANK(Games!J90), "",IF(Table12[[#This Row],[Bet]]="Spread", Games!L90, ""))</f>
        <v/>
      </c>
      <c r="K90" s="22" t="str">
        <f>IF(ISBLANK(Games!K90), "",IF(ISTEXT(Games!K90), Games!K90, ""))</f>
        <v/>
      </c>
      <c r="L90" s="22" t="str">
        <f>IF(ISBLANK(Games!N90), "", Games!N90)</f>
        <v/>
      </c>
      <c r="M90" s="22"/>
      <c r="N90" s="26"/>
      <c r="O90" s="26"/>
      <c r="P90" s="26"/>
      <c r="Q90" s="26"/>
      <c r="R90" s="26"/>
      <c r="S90" s="26"/>
      <c r="T90" s="29">
        <f t="shared" si="14"/>
        <v>0</v>
      </c>
      <c r="U90" s="29">
        <f t="shared" si="21"/>
        <v>0</v>
      </c>
      <c r="V90" s="29">
        <f t="shared" si="15"/>
        <v>0</v>
      </c>
      <c r="W90" s="29">
        <f t="shared" si="16"/>
        <v>0</v>
      </c>
      <c r="X90" s="29">
        <f t="shared" si="17"/>
        <v>0</v>
      </c>
      <c r="Y90" s="29">
        <f t="shared" si="18"/>
        <v>0</v>
      </c>
      <c r="Z90" s="26"/>
      <c r="AA90" s="58" t="str">
        <f t="shared" si="19"/>
        <v/>
      </c>
      <c r="AB90" s="26"/>
      <c r="AC90" s="58" t="str">
        <f t="shared" si="22"/>
        <v/>
      </c>
      <c r="AD90" s="26"/>
      <c r="AE90" s="22" t="str">
        <f t="shared" si="20"/>
        <v/>
      </c>
      <c r="AF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1" spans="1:32" x14ac:dyDescent="0.45">
      <c r="A91" s="22">
        <f>Games!A91</f>
        <v>0</v>
      </c>
      <c r="B91" s="22" t="str">
        <f>IF('Prediction Log'!B91=0, "",'Prediction Log'!B91)</f>
        <v/>
      </c>
      <c r="C91" s="22" t="str">
        <f>IF('Prediction Log'!C91=0, "",'Prediction Log'!C91)</f>
        <v/>
      </c>
      <c r="D91" s="22" t="str">
        <f>IF('Prediction Log'!D91=0, "",'Prediction Log'!D91)</f>
        <v/>
      </c>
      <c r="E91" s="22" t="str">
        <f>IF('Prediction Log'!E91=0, "",'Prediction Log'!E91)</f>
        <v/>
      </c>
      <c r="F91" s="22" t="str">
        <f>IF('Prediction Log'!I91=0, "",'Prediction Log'!I91)</f>
        <v/>
      </c>
      <c r="G91" s="23" t="str">
        <f>IF(ISBLANK(Games!B91), "",'Prediction Log'!$J91)</f>
        <v/>
      </c>
      <c r="H91" s="24" t="str">
        <f>'Prediction Log'!$K91</f>
        <v/>
      </c>
      <c r="I91" s="22" t="str">
        <f>IF(ISBLANK(Games!J91), "",IF(AND(Games!J91="",Games!K91=""),"",IF(ISTEXT(Games!K91), "Side",Games!J91)))</f>
        <v/>
      </c>
      <c r="J91" s="22" t="str">
        <f>IF(ISBLANK(Games!J91), "",IF(Table12[[#This Row],[Bet]]="Spread", Games!L91, ""))</f>
        <v/>
      </c>
      <c r="K91" s="22" t="str">
        <f>IF(ISBLANK(Games!K91), "",IF(ISTEXT(Games!K91), Games!K91, ""))</f>
        <v/>
      </c>
      <c r="L91" s="22" t="str">
        <f>IF(ISBLANK(Games!N91), "", Games!N91)</f>
        <v/>
      </c>
      <c r="M91" s="22"/>
      <c r="N91" s="26"/>
      <c r="O91" s="26"/>
      <c r="P91" s="26"/>
      <c r="Q91" s="26"/>
      <c r="R91" s="26"/>
      <c r="S91" s="26"/>
      <c r="T91" s="29">
        <f t="shared" si="14"/>
        <v>0</v>
      </c>
      <c r="U91" s="29">
        <f t="shared" si="21"/>
        <v>0</v>
      </c>
      <c r="V91" s="29">
        <f t="shared" si="15"/>
        <v>0</v>
      </c>
      <c r="W91" s="29">
        <f t="shared" si="16"/>
        <v>0</v>
      </c>
      <c r="X91" s="29">
        <f t="shared" si="17"/>
        <v>0</v>
      </c>
      <c r="Y91" s="29">
        <f t="shared" si="18"/>
        <v>0</v>
      </c>
      <c r="Z91" s="26"/>
      <c r="AA91" s="58" t="str">
        <f t="shared" si="19"/>
        <v/>
      </c>
      <c r="AB91" s="26"/>
      <c r="AC91" s="58" t="str">
        <f t="shared" si="22"/>
        <v/>
      </c>
      <c r="AD91" s="26"/>
      <c r="AE91" s="22" t="str">
        <f t="shared" si="20"/>
        <v/>
      </c>
      <c r="AF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2" spans="1:32" x14ac:dyDescent="0.45">
      <c r="A92" s="22">
        <f>Games!A92</f>
        <v>0</v>
      </c>
      <c r="B92" s="22" t="str">
        <f>IF('Prediction Log'!B92=0, "",'Prediction Log'!B92)</f>
        <v/>
      </c>
      <c r="C92" s="22" t="str">
        <f>IF('Prediction Log'!C92=0, "",'Prediction Log'!C92)</f>
        <v/>
      </c>
      <c r="D92" s="22" t="str">
        <f>IF('Prediction Log'!D92=0, "",'Prediction Log'!D92)</f>
        <v/>
      </c>
      <c r="E92" s="22" t="str">
        <f>IF('Prediction Log'!E92=0, "",'Prediction Log'!E92)</f>
        <v/>
      </c>
      <c r="F92" s="22" t="str">
        <f>IF('Prediction Log'!I92=0, "",'Prediction Log'!I92)</f>
        <v/>
      </c>
      <c r="G92" s="23" t="str">
        <f>IF(ISBLANK(Games!B92), "",'Prediction Log'!$J92)</f>
        <v/>
      </c>
      <c r="H92" s="24" t="str">
        <f>'Prediction Log'!$K92</f>
        <v/>
      </c>
      <c r="I92" s="22" t="str">
        <f>IF(ISBLANK(Games!J92), "",IF(AND(Games!J92="",Games!K92=""),"",IF(ISTEXT(Games!K92), "Side",Games!J92)))</f>
        <v/>
      </c>
      <c r="J92" s="22" t="str">
        <f>IF(ISBLANK(Games!J92), "",IF(Table12[[#This Row],[Bet]]="Spread", Games!L92, ""))</f>
        <v/>
      </c>
      <c r="K92" s="22" t="str">
        <f>IF(ISBLANK(Games!K92), "",IF(ISTEXT(Games!K92), Games!K92, ""))</f>
        <v/>
      </c>
      <c r="L92" s="22" t="str">
        <f>IF(ISBLANK(Games!N92), "", Games!N92)</f>
        <v/>
      </c>
      <c r="M92" s="22"/>
      <c r="N92" s="26"/>
      <c r="O92" s="26"/>
      <c r="P92" s="26"/>
      <c r="Q92" s="26"/>
      <c r="R92" s="26"/>
      <c r="S92" s="26"/>
      <c r="T92" s="29">
        <f t="shared" si="14"/>
        <v>0</v>
      </c>
      <c r="U92" s="29">
        <f t="shared" si="21"/>
        <v>0</v>
      </c>
      <c r="V92" s="29">
        <f t="shared" si="15"/>
        <v>0</v>
      </c>
      <c r="W92" s="29">
        <f t="shared" si="16"/>
        <v>0</v>
      </c>
      <c r="X92" s="29">
        <f t="shared" si="17"/>
        <v>0</v>
      </c>
      <c r="Y92" s="29">
        <f t="shared" si="18"/>
        <v>0</v>
      </c>
      <c r="Z92" s="26"/>
      <c r="AA92" s="58" t="str">
        <f t="shared" si="19"/>
        <v/>
      </c>
      <c r="AB92" s="26"/>
      <c r="AC92" s="58" t="str">
        <f t="shared" si="22"/>
        <v/>
      </c>
      <c r="AD92" s="26"/>
      <c r="AE92" s="22" t="str">
        <f t="shared" si="20"/>
        <v/>
      </c>
      <c r="AF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3" spans="1:32" x14ac:dyDescent="0.45">
      <c r="A93" s="22">
        <f>Games!A93</f>
        <v>0</v>
      </c>
      <c r="B93" s="22" t="str">
        <f>IF('Prediction Log'!B93=0, "",'Prediction Log'!B93)</f>
        <v/>
      </c>
      <c r="C93" s="22" t="str">
        <f>IF('Prediction Log'!C93=0, "",'Prediction Log'!C93)</f>
        <v/>
      </c>
      <c r="D93" s="22" t="str">
        <f>IF('Prediction Log'!D93=0, "",'Prediction Log'!D93)</f>
        <v/>
      </c>
      <c r="E93" s="22" t="str">
        <f>IF('Prediction Log'!E93=0, "",'Prediction Log'!E93)</f>
        <v/>
      </c>
      <c r="F93" s="22" t="str">
        <f>IF('Prediction Log'!I93=0, "",'Prediction Log'!I93)</f>
        <v/>
      </c>
      <c r="G93" s="23" t="str">
        <f>IF(ISBLANK(Games!B93), "",'Prediction Log'!$J93)</f>
        <v/>
      </c>
      <c r="H93" s="24" t="str">
        <f>'Prediction Log'!$K93</f>
        <v/>
      </c>
      <c r="I93" s="22" t="str">
        <f>IF(ISBLANK(Games!J93), "",IF(AND(Games!J93="",Games!K93=""),"",IF(ISTEXT(Games!K93), "Side",Games!J93)))</f>
        <v/>
      </c>
      <c r="J93" s="22" t="str">
        <f>IF(ISBLANK(Games!J93), "",IF(Table12[[#This Row],[Bet]]="Spread", Games!L93, ""))</f>
        <v/>
      </c>
      <c r="K93" s="22" t="str">
        <f>IF(ISBLANK(Games!K93), "",IF(ISTEXT(Games!K93), Games!K93, ""))</f>
        <v/>
      </c>
      <c r="L93" s="22" t="str">
        <f>IF(ISBLANK(Games!N93), "", Games!N93)</f>
        <v/>
      </c>
      <c r="M93" s="22"/>
      <c r="N93" s="26"/>
      <c r="O93" s="26"/>
      <c r="P93" s="26"/>
      <c r="Q93" s="26"/>
      <c r="R93" s="26"/>
      <c r="S93" s="26"/>
      <c r="T93" s="29">
        <f t="shared" si="14"/>
        <v>0</v>
      </c>
      <c r="U93" s="29">
        <f t="shared" si="21"/>
        <v>0</v>
      </c>
      <c r="V93" s="29">
        <f t="shared" si="15"/>
        <v>0</v>
      </c>
      <c r="W93" s="29">
        <f t="shared" si="16"/>
        <v>0</v>
      </c>
      <c r="X93" s="29">
        <f t="shared" si="17"/>
        <v>0</v>
      </c>
      <c r="Y93" s="29">
        <f t="shared" si="18"/>
        <v>0</v>
      </c>
      <c r="Z93" s="26"/>
      <c r="AA93" s="58" t="str">
        <f t="shared" si="19"/>
        <v/>
      </c>
      <c r="AB93" s="26"/>
      <c r="AC93" s="58" t="str">
        <f t="shared" si="22"/>
        <v/>
      </c>
      <c r="AD93" s="26"/>
      <c r="AE93" s="22" t="str">
        <f t="shared" si="20"/>
        <v/>
      </c>
      <c r="AF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4" spans="1:32" x14ac:dyDescent="0.45">
      <c r="A94" s="22">
        <f>Games!A94</f>
        <v>0</v>
      </c>
      <c r="B94" s="22" t="str">
        <f>IF('Prediction Log'!B94=0, "",'Prediction Log'!B94)</f>
        <v/>
      </c>
      <c r="C94" s="22" t="str">
        <f>IF('Prediction Log'!C94=0, "",'Prediction Log'!C94)</f>
        <v/>
      </c>
      <c r="D94" s="22" t="str">
        <f>IF('Prediction Log'!D94=0, "",'Prediction Log'!D94)</f>
        <v/>
      </c>
      <c r="E94" s="22" t="str">
        <f>IF('Prediction Log'!E94=0, "",'Prediction Log'!E94)</f>
        <v/>
      </c>
      <c r="F94" s="22" t="str">
        <f>IF('Prediction Log'!I94=0, "",'Prediction Log'!I94)</f>
        <v/>
      </c>
      <c r="G94" s="23" t="str">
        <f>IF(ISBLANK(Games!B94), "",'Prediction Log'!$J94)</f>
        <v/>
      </c>
      <c r="H94" s="24" t="str">
        <f>'Prediction Log'!$K94</f>
        <v/>
      </c>
      <c r="I94" s="22" t="str">
        <f>IF(ISBLANK(Games!J94), "",IF(AND(Games!J94="",Games!K94=""),"",IF(ISTEXT(Games!K94), "Side",Games!J94)))</f>
        <v/>
      </c>
      <c r="J94" s="22" t="str">
        <f>IF(ISBLANK(Games!J94), "",IF(Table12[[#This Row],[Bet]]="Spread", Games!L94, ""))</f>
        <v/>
      </c>
      <c r="K94" s="22" t="str">
        <f>IF(ISBLANK(Games!K94), "",IF(ISTEXT(Games!K94), Games!K94, ""))</f>
        <v/>
      </c>
      <c r="L94" s="22" t="str">
        <f>IF(ISBLANK(Games!N94), "", Games!N94)</f>
        <v/>
      </c>
      <c r="M94" s="22"/>
      <c r="N94" s="26"/>
      <c r="O94" s="26"/>
      <c r="P94" s="26"/>
      <c r="Q94" s="26"/>
      <c r="R94" s="26"/>
      <c r="S94" s="26"/>
      <c r="T94" s="29">
        <f t="shared" si="14"/>
        <v>0</v>
      </c>
      <c r="U94" s="29">
        <f t="shared" si="21"/>
        <v>0</v>
      </c>
      <c r="V94" s="29">
        <f t="shared" si="15"/>
        <v>0</v>
      </c>
      <c r="W94" s="29">
        <f t="shared" si="16"/>
        <v>0</v>
      </c>
      <c r="X94" s="29">
        <f t="shared" si="17"/>
        <v>0</v>
      </c>
      <c r="Y94" s="29">
        <f t="shared" si="18"/>
        <v>0</v>
      </c>
      <c r="Z94" s="26"/>
      <c r="AA94" s="58" t="str">
        <f t="shared" si="19"/>
        <v/>
      </c>
      <c r="AB94" s="26"/>
      <c r="AC94" s="58" t="str">
        <f t="shared" si="22"/>
        <v/>
      </c>
      <c r="AD94" s="26"/>
      <c r="AE94" s="22" t="str">
        <f t="shared" si="20"/>
        <v/>
      </c>
      <c r="AF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5" spans="1:32" x14ac:dyDescent="0.45">
      <c r="A95" s="22">
        <f>Games!A95</f>
        <v>0</v>
      </c>
      <c r="B95" s="22" t="str">
        <f>IF('Prediction Log'!B95=0, "",'Prediction Log'!B95)</f>
        <v/>
      </c>
      <c r="C95" s="22" t="str">
        <f>IF('Prediction Log'!C95=0, "",'Prediction Log'!C95)</f>
        <v/>
      </c>
      <c r="D95" s="22" t="str">
        <f>IF('Prediction Log'!D95=0, "",'Prediction Log'!D95)</f>
        <v/>
      </c>
      <c r="E95" s="22" t="str">
        <f>IF('Prediction Log'!E95=0, "",'Prediction Log'!E95)</f>
        <v/>
      </c>
      <c r="F95" s="22" t="str">
        <f>IF('Prediction Log'!I95=0, "",'Prediction Log'!I95)</f>
        <v/>
      </c>
      <c r="G95" s="23" t="str">
        <f>IF(ISBLANK(Games!B95), "",'Prediction Log'!$J95)</f>
        <v/>
      </c>
      <c r="H95" s="24" t="str">
        <f>'Prediction Log'!$K95</f>
        <v/>
      </c>
      <c r="I95" s="22" t="str">
        <f>IF(ISBLANK(Games!J95), "",IF(AND(Games!J95="",Games!K95=""),"",IF(ISTEXT(Games!K95), "Side",Games!J95)))</f>
        <v/>
      </c>
      <c r="J95" s="22" t="str">
        <f>IF(ISBLANK(Games!J95), "",IF(Table12[[#This Row],[Bet]]="Spread", Games!L95, ""))</f>
        <v/>
      </c>
      <c r="K95" s="22" t="str">
        <f>IF(ISBLANK(Games!K95), "",IF(ISTEXT(Games!K95), Games!K95, ""))</f>
        <v/>
      </c>
      <c r="L95" s="22" t="str">
        <f>IF(ISBLANK(Games!N95), "", Games!N95)</f>
        <v/>
      </c>
      <c r="M95" s="22"/>
      <c r="N95" s="26"/>
      <c r="O95" s="26"/>
      <c r="P95" s="26"/>
      <c r="Q95" s="26"/>
      <c r="R95" s="26"/>
      <c r="S95" s="26"/>
      <c r="T95" s="29">
        <f t="shared" si="14"/>
        <v>0</v>
      </c>
      <c r="U95" s="29">
        <f t="shared" si="21"/>
        <v>0</v>
      </c>
      <c r="V95" s="29">
        <f t="shared" si="15"/>
        <v>0</v>
      </c>
      <c r="W95" s="29">
        <f t="shared" si="16"/>
        <v>0</v>
      </c>
      <c r="X95" s="29">
        <f t="shared" si="17"/>
        <v>0</v>
      </c>
      <c r="Y95" s="29">
        <f t="shared" si="18"/>
        <v>0</v>
      </c>
      <c r="Z95" s="26"/>
      <c r="AA95" s="58" t="str">
        <f t="shared" si="19"/>
        <v/>
      </c>
      <c r="AB95" s="26"/>
      <c r="AC95" s="58" t="str">
        <f t="shared" si="22"/>
        <v/>
      </c>
      <c r="AD95" s="26"/>
      <c r="AE95" s="22" t="str">
        <f t="shared" si="20"/>
        <v/>
      </c>
      <c r="AF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6" spans="1:32" x14ac:dyDescent="0.45">
      <c r="A96" s="22">
        <f>Games!A96</f>
        <v>0</v>
      </c>
      <c r="B96" s="22" t="str">
        <f>IF('Prediction Log'!B96=0, "",'Prediction Log'!B96)</f>
        <v/>
      </c>
      <c r="C96" s="22" t="str">
        <f>IF('Prediction Log'!C96=0, "",'Prediction Log'!C96)</f>
        <v/>
      </c>
      <c r="D96" s="22" t="str">
        <f>IF('Prediction Log'!D96=0, "",'Prediction Log'!D96)</f>
        <v/>
      </c>
      <c r="E96" s="22" t="str">
        <f>IF('Prediction Log'!E96=0, "",'Prediction Log'!E96)</f>
        <v/>
      </c>
      <c r="F96" s="22" t="str">
        <f>IF('Prediction Log'!I96=0, "",'Prediction Log'!I96)</f>
        <v/>
      </c>
      <c r="G96" s="23" t="str">
        <f>IF(ISBLANK(Games!B96), "",'Prediction Log'!$J96)</f>
        <v/>
      </c>
      <c r="H96" s="24" t="str">
        <f>'Prediction Log'!$K96</f>
        <v/>
      </c>
      <c r="I96" s="22" t="str">
        <f>IF(ISBLANK(Games!J96), "",IF(AND(Games!J96="",Games!K96=""),"",IF(ISTEXT(Games!K96), "Side",Games!J96)))</f>
        <v/>
      </c>
      <c r="J96" s="22" t="str">
        <f>IF(ISBLANK(Games!J96), "",IF(Table12[[#This Row],[Bet]]="Spread", Games!L96, ""))</f>
        <v/>
      </c>
      <c r="K96" s="22" t="str">
        <f>IF(ISBLANK(Games!K96), "",IF(ISTEXT(Games!K96), Games!K96, ""))</f>
        <v/>
      </c>
      <c r="L96" s="22" t="str">
        <f>IF(ISBLANK(Games!N96), "", Games!N96)</f>
        <v/>
      </c>
      <c r="M96" s="22"/>
      <c r="N96" s="26"/>
      <c r="O96" s="26"/>
      <c r="P96" s="26"/>
      <c r="Q96" s="26"/>
      <c r="R96" s="26"/>
      <c r="S96" s="26"/>
      <c r="T96" s="29">
        <f t="shared" si="14"/>
        <v>0</v>
      </c>
      <c r="U96" s="29">
        <f t="shared" si="21"/>
        <v>0</v>
      </c>
      <c r="V96" s="29">
        <f t="shared" si="15"/>
        <v>0</v>
      </c>
      <c r="W96" s="29">
        <f t="shared" si="16"/>
        <v>0</v>
      </c>
      <c r="X96" s="29">
        <f t="shared" si="17"/>
        <v>0</v>
      </c>
      <c r="Y96" s="29">
        <f t="shared" si="18"/>
        <v>0</v>
      </c>
      <c r="Z96" s="26"/>
      <c r="AA96" s="58" t="str">
        <f t="shared" si="19"/>
        <v/>
      </c>
      <c r="AB96" s="26"/>
      <c r="AC96" s="58" t="str">
        <f t="shared" si="22"/>
        <v/>
      </c>
      <c r="AD96" s="26"/>
      <c r="AE96" s="22" t="str">
        <f t="shared" si="20"/>
        <v/>
      </c>
      <c r="AF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7" spans="1:32" x14ac:dyDescent="0.45">
      <c r="A97" s="22">
        <f>Games!A97</f>
        <v>0</v>
      </c>
      <c r="B97" s="22" t="str">
        <f>IF('Prediction Log'!B97=0, "",'Prediction Log'!B97)</f>
        <v/>
      </c>
      <c r="C97" s="22" t="str">
        <f>IF('Prediction Log'!C97=0, "",'Prediction Log'!C97)</f>
        <v/>
      </c>
      <c r="D97" s="22" t="str">
        <f>IF('Prediction Log'!D97=0, "",'Prediction Log'!D97)</f>
        <v/>
      </c>
      <c r="E97" s="22" t="str">
        <f>IF('Prediction Log'!E97=0, "",'Prediction Log'!E97)</f>
        <v/>
      </c>
      <c r="F97" s="22" t="str">
        <f>IF('Prediction Log'!I97=0, "",'Prediction Log'!I97)</f>
        <v/>
      </c>
      <c r="G97" s="23" t="str">
        <f>IF(ISBLANK(Games!B97), "",'Prediction Log'!$J97)</f>
        <v/>
      </c>
      <c r="H97" s="24" t="str">
        <f>'Prediction Log'!$K97</f>
        <v/>
      </c>
      <c r="I97" s="22" t="str">
        <f>IF(ISBLANK(Games!J97), "",IF(AND(Games!J97="",Games!K97=""),"",IF(ISTEXT(Games!K97), "Side",Games!J97)))</f>
        <v/>
      </c>
      <c r="J97" s="22" t="str">
        <f>IF(ISBLANK(Games!J97), "",IF(Table12[[#This Row],[Bet]]="Spread", Games!L97, ""))</f>
        <v/>
      </c>
      <c r="K97" s="22" t="str">
        <f>IF(ISBLANK(Games!K97), "",IF(ISTEXT(Games!K97), Games!K97, ""))</f>
        <v/>
      </c>
      <c r="L97" s="22" t="str">
        <f>IF(ISBLANK(Games!N97), "", Games!N97)</f>
        <v/>
      </c>
      <c r="M97" s="22"/>
      <c r="N97" s="26"/>
      <c r="O97" s="26"/>
      <c r="P97" s="26"/>
      <c r="Q97" s="26"/>
      <c r="R97" s="26"/>
      <c r="S97" s="26"/>
      <c r="T97" s="29">
        <f t="shared" si="14"/>
        <v>0</v>
      </c>
      <c r="U97" s="29">
        <f t="shared" si="21"/>
        <v>0</v>
      </c>
      <c r="V97" s="29">
        <f t="shared" si="15"/>
        <v>0</v>
      </c>
      <c r="W97" s="29">
        <f t="shared" si="16"/>
        <v>0</v>
      </c>
      <c r="X97" s="29">
        <f t="shared" si="17"/>
        <v>0</v>
      </c>
      <c r="Y97" s="29">
        <f t="shared" si="18"/>
        <v>0</v>
      </c>
      <c r="Z97" s="26"/>
      <c r="AA97" s="58" t="str">
        <f t="shared" si="19"/>
        <v/>
      </c>
      <c r="AB97" s="26"/>
      <c r="AC97" s="58" t="str">
        <f t="shared" si="22"/>
        <v/>
      </c>
      <c r="AD97" s="26"/>
      <c r="AE97" s="22" t="str">
        <f t="shared" si="20"/>
        <v/>
      </c>
      <c r="AF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8" spans="1:32" x14ac:dyDescent="0.45">
      <c r="A98" s="22">
        <f>Games!A98</f>
        <v>0</v>
      </c>
      <c r="B98" s="22" t="str">
        <f>IF('Prediction Log'!B98=0, "",'Prediction Log'!B98)</f>
        <v/>
      </c>
      <c r="C98" s="22" t="str">
        <f>IF('Prediction Log'!C98=0, "",'Prediction Log'!C98)</f>
        <v/>
      </c>
      <c r="D98" s="22" t="str">
        <f>IF('Prediction Log'!D98=0, "",'Prediction Log'!D98)</f>
        <v/>
      </c>
      <c r="E98" s="22" t="str">
        <f>IF('Prediction Log'!E98=0, "",'Prediction Log'!E98)</f>
        <v/>
      </c>
      <c r="F98" s="22" t="str">
        <f>IF('Prediction Log'!I98=0, "",'Prediction Log'!I98)</f>
        <v/>
      </c>
      <c r="G98" s="23" t="str">
        <f>IF(ISBLANK(Games!B98), "",'Prediction Log'!$J98)</f>
        <v/>
      </c>
      <c r="H98" s="24" t="str">
        <f>'Prediction Log'!$K98</f>
        <v/>
      </c>
      <c r="I98" s="22" t="str">
        <f>IF(ISBLANK(Games!J98), "",IF(AND(Games!J98="",Games!K98=""),"",IF(ISTEXT(Games!K98), "Side",Games!J98)))</f>
        <v/>
      </c>
      <c r="J98" s="22" t="str">
        <f>IF(ISBLANK(Games!J98), "",IF(Table12[[#This Row],[Bet]]="Spread", Games!L98, ""))</f>
        <v/>
      </c>
      <c r="K98" s="22" t="str">
        <f>IF(ISBLANK(Games!K98), "",IF(ISTEXT(Games!K98), Games!K98, ""))</f>
        <v/>
      </c>
      <c r="L98" s="22" t="str">
        <f>IF(ISBLANK(Games!N98), "", Games!N98)</f>
        <v/>
      </c>
      <c r="M98" s="22"/>
      <c r="N98" s="26"/>
      <c r="O98" s="26"/>
      <c r="P98" s="26"/>
      <c r="Q98" s="26"/>
      <c r="R98" s="26"/>
      <c r="S98" s="26"/>
      <c r="T98" s="29">
        <f t="shared" si="14"/>
        <v>0</v>
      </c>
      <c r="U98" s="29">
        <f t="shared" si="21"/>
        <v>0</v>
      </c>
      <c r="V98" s="29">
        <f t="shared" si="15"/>
        <v>0</v>
      </c>
      <c r="W98" s="29">
        <f t="shared" si="16"/>
        <v>0</v>
      </c>
      <c r="X98" s="29">
        <f t="shared" si="17"/>
        <v>0</v>
      </c>
      <c r="Y98" s="29">
        <f t="shared" si="18"/>
        <v>0</v>
      </c>
      <c r="Z98" s="26"/>
      <c r="AA98" s="58" t="str">
        <f t="shared" si="19"/>
        <v/>
      </c>
      <c r="AB98" s="26"/>
      <c r="AC98" s="58" t="str">
        <f t="shared" si="22"/>
        <v/>
      </c>
      <c r="AD98" s="26"/>
      <c r="AE98" s="22" t="str">
        <f t="shared" si="20"/>
        <v/>
      </c>
      <c r="AF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9" spans="1:32" x14ac:dyDescent="0.45">
      <c r="A99" s="22">
        <f>Games!A99</f>
        <v>0</v>
      </c>
      <c r="B99" s="22" t="str">
        <f>IF('Prediction Log'!B99=0, "",'Prediction Log'!B99)</f>
        <v/>
      </c>
      <c r="C99" s="22" t="str">
        <f>IF('Prediction Log'!C99=0, "",'Prediction Log'!C99)</f>
        <v/>
      </c>
      <c r="D99" s="22" t="str">
        <f>IF('Prediction Log'!D99=0, "",'Prediction Log'!D99)</f>
        <v/>
      </c>
      <c r="E99" s="22" t="str">
        <f>IF('Prediction Log'!E99=0, "",'Prediction Log'!E99)</f>
        <v/>
      </c>
      <c r="F99" s="22" t="str">
        <f>IF('Prediction Log'!I99=0, "",'Prediction Log'!I99)</f>
        <v/>
      </c>
      <c r="G99" s="23" t="str">
        <f>IF(ISBLANK(Games!B99), "",'Prediction Log'!$J99)</f>
        <v/>
      </c>
      <c r="H99" s="24" t="str">
        <f>'Prediction Log'!$K99</f>
        <v/>
      </c>
      <c r="I99" s="22" t="str">
        <f>IF(ISBLANK(Games!J99), "",IF(AND(Games!J99="",Games!K99=""),"",IF(ISTEXT(Games!K99), "Side",Games!J99)))</f>
        <v/>
      </c>
      <c r="J99" s="22" t="str">
        <f>IF(ISBLANK(Games!J99), "",IF(Table12[[#This Row],[Bet]]="Spread", Games!L99, ""))</f>
        <v/>
      </c>
      <c r="K99" s="22" t="str">
        <f>IF(ISBLANK(Games!K99), "",IF(ISTEXT(Games!K99), Games!K99, ""))</f>
        <v/>
      </c>
      <c r="L99" s="22" t="str">
        <f>IF(ISBLANK(Games!N99), "", Games!N99)</f>
        <v/>
      </c>
      <c r="M99" s="22"/>
      <c r="N99" s="26"/>
      <c r="O99" s="26"/>
      <c r="P99" s="26"/>
      <c r="Q99" s="26"/>
      <c r="R99" s="26"/>
      <c r="S99" s="26"/>
      <c r="T99" s="29">
        <f t="shared" si="14"/>
        <v>0</v>
      </c>
      <c r="U99" s="29">
        <f t="shared" si="21"/>
        <v>0</v>
      </c>
      <c r="V99" s="29">
        <f t="shared" si="15"/>
        <v>0</v>
      </c>
      <c r="W99" s="29">
        <f t="shared" si="16"/>
        <v>0</v>
      </c>
      <c r="X99" s="29">
        <f t="shared" si="17"/>
        <v>0</v>
      </c>
      <c r="Y99" s="29">
        <f t="shared" si="18"/>
        <v>0</v>
      </c>
      <c r="Z99" s="26"/>
      <c r="AA99" s="58" t="str">
        <f t="shared" si="19"/>
        <v/>
      </c>
      <c r="AB99" s="26"/>
      <c r="AC99" s="58" t="str">
        <f t="shared" si="22"/>
        <v/>
      </c>
      <c r="AD99" s="26"/>
      <c r="AE99" s="22" t="str">
        <f t="shared" si="20"/>
        <v/>
      </c>
      <c r="AF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0" spans="1:32" x14ac:dyDescent="0.45">
      <c r="A100" s="22">
        <f>Games!A100</f>
        <v>0</v>
      </c>
      <c r="B100" s="22" t="str">
        <f>IF('Prediction Log'!B100=0, "",'Prediction Log'!B100)</f>
        <v/>
      </c>
      <c r="C100" s="22" t="str">
        <f>IF('Prediction Log'!C100=0, "",'Prediction Log'!C100)</f>
        <v/>
      </c>
      <c r="D100" s="22" t="str">
        <f>IF('Prediction Log'!D100=0, "",'Prediction Log'!D100)</f>
        <v/>
      </c>
      <c r="E100" s="22" t="str">
        <f>IF('Prediction Log'!E100=0, "",'Prediction Log'!E100)</f>
        <v/>
      </c>
      <c r="F100" s="22" t="str">
        <f>IF('Prediction Log'!I100=0, "",'Prediction Log'!I100)</f>
        <v/>
      </c>
      <c r="G100" s="23" t="str">
        <f>IF(ISBLANK(Games!B100), "",'Prediction Log'!$J100)</f>
        <v/>
      </c>
      <c r="H100" s="24" t="str">
        <f>'Prediction Log'!$K100</f>
        <v/>
      </c>
      <c r="I100" s="22" t="str">
        <f>IF(ISBLANK(Games!J100), "",IF(AND(Games!J100="",Games!K100=""),"",IF(ISTEXT(Games!K100), "Side",Games!J100)))</f>
        <v/>
      </c>
      <c r="J100" s="22" t="str">
        <f>IF(ISBLANK(Games!J100), "",IF(Table12[[#This Row],[Bet]]="Spread", Games!L100, ""))</f>
        <v/>
      </c>
      <c r="K100" s="22" t="str">
        <f>IF(ISBLANK(Games!K100), "",IF(ISTEXT(Games!K100), Games!K100, ""))</f>
        <v/>
      </c>
      <c r="L100" s="22" t="str">
        <f>IF(ISBLANK(Games!N100), "", Games!N100)</f>
        <v/>
      </c>
      <c r="M100" s="22"/>
      <c r="N100" s="26"/>
      <c r="O100" s="26"/>
      <c r="P100" s="26"/>
      <c r="Q100" s="26"/>
      <c r="R100" s="26"/>
      <c r="S100" s="26"/>
      <c r="T100" s="29">
        <f t="shared" si="14"/>
        <v>0</v>
      </c>
      <c r="U100" s="29">
        <f t="shared" si="21"/>
        <v>0</v>
      </c>
      <c r="V100" s="29">
        <f t="shared" si="15"/>
        <v>0</v>
      </c>
      <c r="W100" s="29">
        <f t="shared" si="16"/>
        <v>0</v>
      </c>
      <c r="X100" s="29">
        <f t="shared" si="17"/>
        <v>0</v>
      </c>
      <c r="Y100" s="29">
        <f t="shared" si="18"/>
        <v>0</v>
      </c>
      <c r="Z100" s="26"/>
      <c r="AA100" s="58" t="str">
        <f t="shared" si="19"/>
        <v/>
      </c>
      <c r="AB100" s="26"/>
      <c r="AC100" s="58" t="str">
        <f t="shared" si="22"/>
        <v/>
      </c>
      <c r="AD100" s="26"/>
      <c r="AE100" s="22" t="str">
        <f t="shared" si="20"/>
        <v/>
      </c>
      <c r="AF1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1" spans="1:32" x14ac:dyDescent="0.45">
      <c r="A101" s="22">
        <f>Games!A101</f>
        <v>0</v>
      </c>
      <c r="B101" s="22" t="str">
        <f>IF('Prediction Log'!B101=0, "",'Prediction Log'!B101)</f>
        <v/>
      </c>
      <c r="C101" s="22" t="str">
        <f>IF('Prediction Log'!C101=0, "",'Prediction Log'!C101)</f>
        <v/>
      </c>
      <c r="D101" s="22" t="str">
        <f>IF('Prediction Log'!D101=0, "",'Prediction Log'!D101)</f>
        <v/>
      </c>
      <c r="E101" s="22" t="str">
        <f>IF('Prediction Log'!E101=0, "",'Prediction Log'!E101)</f>
        <v/>
      </c>
      <c r="F101" s="22" t="str">
        <f>IF('Prediction Log'!I101=0, "",'Prediction Log'!I101)</f>
        <v/>
      </c>
      <c r="G101" s="23" t="str">
        <f>IF(ISBLANK(Games!B101), "",'Prediction Log'!$J101)</f>
        <v/>
      </c>
      <c r="H101" s="24" t="str">
        <f>'Prediction Log'!$K101</f>
        <v/>
      </c>
      <c r="I101" s="22" t="str">
        <f>IF(ISBLANK(Games!J101), "",IF(AND(Games!J101="",Games!K101=""),"",IF(ISTEXT(Games!K101), "Side",Games!J101)))</f>
        <v/>
      </c>
      <c r="J101" s="22" t="str">
        <f>IF(ISBLANK(Games!J101), "",IF(Table12[[#This Row],[Bet]]="Spread", Games!L101, ""))</f>
        <v/>
      </c>
      <c r="K101" s="22" t="str">
        <f>IF(ISBLANK(Games!K101), "",IF(ISTEXT(Games!K101), Games!K101, ""))</f>
        <v/>
      </c>
      <c r="L101" s="22" t="str">
        <f>IF(ISBLANK(Games!N101), "", Games!N101)</f>
        <v/>
      </c>
      <c r="M101" s="22"/>
      <c r="N101" s="26"/>
      <c r="O101" s="26"/>
      <c r="P101" s="26"/>
      <c r="Q101" s="26"/>
      <c r="R101" s="26"/>
      <c r="S101" s="26"/>
      <c r="T101" s="29">
        <f t="shared" si="14"/>
        <v>0</v>
      </c>
      <c r="U101" s="29">
        <f t="shared" si="21"/>
        <v>0</v>
      </c>
      <c r="V101" s="29">
        <f t="shared" si="15"/>
        <v>0</v>
      </c>
      <c r="W101" s="29">
        <f t="shared" si="16"/>
        <v>0</v>
      </c>
      <c r="X101" s="29">
        <f t="shared" si="17"/>
        <v>0</v>
      </c>
      <c r="Y101" s="29">
        <f t="shared" si="18"/>
        <v>0</v>
      </c>
      <c r="Z101" s="26"/>
      <c r="AA101" s="58" t="str">
        <f t="shared" si="19"/>
        <v/>
      </c>
      <c r="AB101" s="26"/>
      <c r="AC101" s="58" t="str">
        <f t="shared" si="22"/>
        <v/>
      </c>
      <c r="AD101" s="26"/>
      <c r="AE101" s="22" t="str">
        <f t="shared" si="20"/>
        <v/>
      </c>
      <c r="AF1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2" spans="1:32" x14ac:dyDescent="0.45">
      <c r="A102" s="22">
        <f>Games!A102</f>
        <v>0</v>
      </c>
      <c r="B102" s="22" t="str">
        <f>IF('Prediction Log'!B102=0, "",'Prediction Log'!B102)</f>
        <v/>
      </c>
      <c r="C102" s="22" t="str">
        <f>IF('Prediction Log'!C102=0, "",'Prediction Log'!C102)</f>
        <v/>
      </c>
      <c r="D102" s="22" t="str">
        <f>IF('Prediction Log'!D102=0, "",'Prediction Log'!D102)</f>
        <v/>
      </c>
      <c r="E102" s="22" t="str">
        <f>IF('Prediction Log'!E102=0, "",'Prediction Log'!E102)</f>
        <v/>
      </c>
      <c r="F102" s="22" t="str">
        <f>IF('Prediction Log'!I102=0, "",'Prediction Log'!I102)</f>
        <v/>
      </c>
      <c r="G102" s="23" t="str">
        <f>IF(ISBLANK(Games!B102), "",'Prediction Log'!$J102)</f>
        <v/>
      </c>
      <c r="H102" s="24" t="str">
        <f>'Prediction Log'!$K102</f>
        <v/>
      </c>
      <c r="I102" s="22" t="str">
        <f>IF(ISBLANK(Games!J102), "",IF(AND(Games!J102="",Games!K102=""),"",IF(ISTEXT(Games!K102), "Side",Games!J102)))</f>
        <v/>
      </c>
      <c r="J102" s="22" t="str">
        <f>IF(ISBLANK(Games!J102), "",IF(Table12[[#This Row],[Bet]]="Spread", Games!L102, ""))</f>
        <v/>
      </c>
      <c r="K102" s="22" t="str">
        <f>IF(ISBLANK(Games!K102), "",IF(ISTEXT(Games!K102), Games!K102, ""))</f>
        <v/>
      </c>
      <c r="L102" s="22" t="str">
        <f>IF(ISBLANK(Games!N102), "", Games!N102)</f>
        <v/>
      </c>
      <c r="M102" s="22"/>
      <c r="N102" s="26"/>
      <c r="O102" s="26"/>
      <c r="P102" s="26"/>
      <c r="Q102" s="26"/>
      <c r="R102" s="26"/>
      <c r="S102" s="26"/>
      <c r="T102" s="29">
        <f t="shared" si="14"/>
        <v>0</v>
      </c>
      <c r="U102" s="29">
        <f t="shared" si="21"/>
        <v>0</v>
      </c>
      <c r="V102" s="29">
        <f t="shared" si="15"/>
        <v>0</v>
      </c>
      <c r="W102" s="29">
        <f t="shared" si="16"/>
        <v>0</v>
      </c>
      <c r="X102" s="29">
        <f t="shared" si="17"/>
        <v>0</v>
      </c>
      <c r="Y102" s="29">
        <f t="shared" si="18"/>
        <v>0</v>
      </c>
      <c r="Z102" s="26"/>
      <c r="AA102" s="58" t="str">
        <f t="shared" si="19"/>
        <v/>
      </c>
      <c r="AB102" s="26"/>
      <c r="AC102" s="58" t="str">
        <f t="shared" si="22"/>
        <v/>
      </c>
      <c r="AD102" s="26"/>
      <c r="AE102" s="22" t="str">
        <f t="shared" si="20"/>
        <v/>
      </c>
      <c r="AF1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3" spans="1:32" x14ac:dyDescent="0.45">
      <c r="A103" s="22">
        <f>Games!A103</f>
        <v>0</v>
      </c>
      <c r="B103" s="22" t="str">
        <f>IF('Prediction Log'!B103=0, "",'Prediction Log'!B103)</f>
        <v/>
      </c>
      <c r="C103" s="22" t="str">
        <f>IF('Prediction Log'!C103=0, "",'Prediction Log'!C103)</f>
        <v/>
      </c>
      <c r="D103" s="22" t="str">
        <f>IF('Prediction Log'!D103=0, "",'Prediction Log'!D103)</f>
        <v/>
      </c>
      <c r="E103" s="22" t="str">
        <f>IF('Prediction Log'!E103=0, "",'Prediction Log'!E103)</f>
        <v/>
      </c>
      <c r="F103" s="22" t="str">
        <f>IF('Prediction Log'!I103=0, "",'Prediction Log'!I103)</f>
        <v/>
      </c>
      <c r="G103" s="23" t="str">
        <f>IF(ISBLANK(Games!B103), "",'Prediction Log'!$J103)</f>
        <v/>
      </c>
      <c r="H103" s="24" t="str">
        <f>'Prediction Log'!$K103</f>
        <v/>
      </c>
      <c r="I103" s="22" t="str">
        <f>IF(ISBLANK(Games!J103), "",IF(AND(Games!J103="",Games!K103=""),"",IF(ISTEXT(Games!K103), "Side",Games!J103)))</f>
        <v/>
      </c>
      <c r="J103" s="22" t="str">
        <f>IF(ISBLANK(Games!J103), "",IF(Table12[[#This Row],[Bet]]="Spread", Games!L103, ""))</f>
        <v/>
      </c>
      <c r="K103" s="22" t="str">
        <f>IF(ISBLANK(Games!K103), "",IF(ISTEXT(Games!K103), Games!K103, ""))</f>
        <v/>
      </c>
      <c r="L103" s="22" t="str">
        <f>IF(ISBLANK(Games!N103), "", Games!N103)</f>
        <v/>
      </c>
      <c r="M103" s="22"/>
      <c r="N103" s="26"/>
      <c r="O103" s="26"/>
      <c r="P103" s="26"/>
      <c r="Q103" s="26"/>
      <c r="R103" s="26"/>
      <c r="S103" s="26"/>
      <c r="T103" s="29">
        <f t="shared" si="14"/>
        <v>0</v>
      </c>
      <c r="U103" s="29">
        <f t="shared" si="21"/>
        <v>0</v>
      </c>
      <c r="V103" s="29">
        <f t="shared" si="15"/>
        <v>0</v>
      </c>
      <c r="W103" s="29">
        <f t="shared" si="16"/>
        <v>0</v>
      </c>
      <c r="X103" s="29">
        <f t="shared" si="17"/>
        <v>0</v>
      </c>
      <c r="Y103" s="29">
        <f t="shared" si="18"/>
        <v>0</v>
      </c>
      <c r="Z103" s="26"/>
      <c r="AA103" s="58" t="str">
        <f t="shared" si="19"/>
        <v/>
      </c>
      <c r="AB103" s="26"/>
      <c r="AC103" s="58" t="str">
        <f t="shared" si="22"/>
        <v/>
      </c>
      <c r="AD103" s="26"/>
      <c r="AE103" s="22" t="str">
        <f t="shared" si="20"/>
        <v/>
      </c>
      <c r="AF1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4" spans="1:32" x14ac:dyDescent="0.45">
      <c r="A104" s="22">
        <f>Games!A104</f>
        <v>0</v>
      </c>
      <c r="B104" s="22" t="str">
        <f>IF('Prediction Log'!B104=0, "",'Prediction Log'!B104)</f>
        <v/>
      </c>
      <c r="C104" s="22" t="str">
        <f>IF('Prediction Log'!C104=0, "",'Prediction Log'!C104)</f>
        <v/>
      </c>
      <c r="D104" s="22" t="str">
        <f>IF('Prediction Log'!D104=0, "",'Prediction Log'!D104)</f>
        <v/>
      </c>
      <c r="E104" s="22" t="str">
        <f>IF('Prediction Log'!E104=0, "",'Prediction Log'!E104)</f>
        <v/>
      </c>
      <c r="F104" s="22" t="str">
        <f>IF('Prediction Log'!I104=0, "",'Prediction Log'!I104)</f>
        <v/>
      </c>
      <c r="G104" s="23" t="str">
        <f>IF(ISBLANK(Games!B104), "",'Prediction Log'!$J104)</f>
        <v/>
      </c>
      <c r="H104" s="24" t="str">
        <f>'Prediction Log'!$K104</f>
        <v/>
      </c>
      <c r="I104" s="22" t="str">
        <f>IF(ISBLANK(Games!J104), "",IF(AND(Games!J104="",Games!K104=""),"",IF(ISTEXT(Games!K104), "Side",Games!J104)))</f>
        <v/>
      </c>
      <c r="J104" s="22" t="str">
        <f>IF(ISBLANK(Games!J104), "",IF(Table12[[#This Row],[Bet]]="Spread", Games!L104, ""))</f>
        <v/>
      </c>
      <c r="K104" s="22" t="str">
        <f>IF(ISBLANK(Games!K104), "",IF(ISTEXT(Games!K104), Games!K104, ""))</f>
        <v/>
      </c>
      <c r="L104" s="22" t="str">
        <f>IF(ISBLANK(Games!N104), "", Games!N104)</f>
        <v/>
      </c>
      <c r="M104" s="22"/>
      <c r="N104" s="26"/>
      <c r="O104" s="26"/>
      <c r="P104" s="26"/>
      <c r="Q104" s="26"/>
      <c r="R104" s="26"/>
      <c r="S104" s="26"/>
      <c r="T104" s="29">
        <f t="shared" si="14"/>
        <v>0</v>
      </c>
      <c r="U104" s="29">
        <f t="shared" si="21"/>
        <v>0</v>
      </c>
      <c r="V104" s="29">
        <f t="shared" si="15"/>
        <v>0</v>
      </c>
      <c r="W104" s="29">
        <f t="shared" si="16"/>
        <v>0</v>
      </c>
      <c r="X104" s="29">
        <f t="shared" si="17"/>
        <v>0</v>
      </c>
      <c r="Y104" s="29">
        <f t="shared" si="18"/>
        <v>0</v>
      </c>
      <c r="Z104" s="26"/>
      <c r="AA104" s="58" t="str">
        <f t="shared" si="19"/>
        <v/>
      </c>
      <c r="AB104" s="26"/>
      <c r="AC104" s="58" t="str">
        <f t="shared" si="22"/>
        <v/>
      </c>
      <c r="AD104" s="26"/>
      <c r="AE104" s="22" t="str">
        <f t="shared" si="20"/>
        <v/>
      </c>
      <c r="AF1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5" spans="1:32" x14ac:dyDescent="0.45">
      <c r="A105" s="22">
        <f>Games!A105</f>
        <v>0</v>
      </c>
      <c r="B105" s="22" t="str">
        <f>IF('Prediction Log'!B105=0, "",'Prediction Log'!B105)</f>
        <v/>
      </c>
      <c r="C105" s="22" t="str">
        <f>IF('Prediction Log'!C105=0, "",'Prediction Log'!C105)</f>
        <v/>
      </c>
      <c r="D105" s="22" t="str">
        <f>IF('Prediction Log'!D105=0, "",'Prediction Log'!D105)</f>
        <v/>
      </c>
      <c r="E105" s="22" t="str">
        <f>IF('Prediction Log'!E105=0, "",'Prediction Log'!E105)</f>
        <v/>
      </c>
      <c r="F105" s="22" t="str">
        <f>IF('Prediction Log'!I105=0, "",'Prediction Log'!I105)</f>
        <v/>
      </c>
      <c r="G105" s="23" t="str">
        <f>IF(ISBLANK(Games!B105), "",'Prediction Log'!$J105)</f>
        <v/>
      </c>
      <c r="H105" s="24" t="str">
        <f>'Prediction Log'!$K105</f>
        <v/>
      </c>
      <c r="I105" s="22" t="str">
        <f>IF(ISBLANK(Games!J105), "",IF(AND(Games!J105="",Games!K105=""),"",IF(ISTEXT(Games!K105), "Side",Games!J105)))</f>
        <v/>
      </c>
      <c r="J105" s="22" t="str">
        <f>IF(ISBLANK(Games!J105), "",IF(Table12[[#This Row],[Bet]]="Spread", Games!L105, ""))</f>
        <v/>
      </c>
      <c r="K105" s="22" t="str">
        <f>IF(ISBLANK(Games!K105), "",IF(ISTEXT(Games!K105), Games!K105, ""))</f>
        <v/>
      </c>
      <c r="L105" s="22" t="str">
        <f>IF(ISBLANK(Games!N105), "", Games!N105)</f>
        <v/>
      </c>
      <c r="M105" s="22"/>
      <c r="N105" s="26"/>
      <c r="O105" s="26"/>
      <c r="P105" s="26"/>
      <c r="Q105" s="26"/>
      <c r="R105" s="26"/>
      <c r="S105" s="26"/>
      <c r="T105" s="29">
        <f t="shared" si="14"/>
        <v>0</v>
      </c>
      <c r="U105" s="29">
        <f t="shared" si="21"/>
        <v>0</v>
      </c>
      <c r="V105" s="29">
        <f t="shared" si="15"/>
        <v>0</v>
      </c>
      <c r="W105" s="29">
        <f t="shared" si="16"/>
        <v>0</v>
      </c>
      <c r="X105" s="29">
        <f t="shared" si="17"/>
        <v>0</v>
      </c>
      <c r="Y105" s="29">
        <f t="shared" si="18"/>
        <v>0</v>
      </c>
      <c r="Z105" s="26"/>
      <c r="AA105" s="58" t="str">
        <f t="shared" si="19"/>
        <v/>
      </c>
      <c r="AB105" s="26"/>
      <c r="AC105" s="58" t="str">
        <f t="shared" si="22"/>
        <v/>
      </c>
      <c r="AD105" s="26"/>
      <c r="AE105" s="22" t="str">
        <f t="shared" si="20"/>
        <v/>
      </c>
      <c r="AF1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6" spans="1:32" x14ac:dyDescent="0.45">
      <c r="A106" s="22">
        <f>Games!A106</f>
        <v>0</v>
      </c>
      <c r="B106" s="22" t="str">
        <f>IF('Prediction Log'!B106=0, "",'Prediction Log'!B106)</f>
        <v/>
      </c>
      <c r="C106" s="22" t="str">
        <f>IF('Prediction Log'!C106=0, "",'Prediction Log'!C106)</f>
        <v/>
      </c>
      <c r="D106" s="22" t="str">
        <f>IF('Prediction Log'!D106=0, "",'Prediction Log'!D106)</f>
        <v/>
      </c>
      <c r="E106" s="22" t="str">
        <f>IF('Prediction Log'!E106=0, "",'Prediction Log'!E106)</f>
        <v/>
      </c>
      <c r="F106" s="22" t="str">
        <f>IF('Prediction Log'!I106=0, "",'Prediction Log'!I106)</f>
        <v/>
      </c>
      <c r="G106" s="23" t="str">
        <f>IF(ISBLANK(Games!B106), "",'Prediction Log'!$J106)</f>
        <v/>
      </c>
      <c r="H106" s="24" t="str">
        <f>'Prediction Log'!$K106</f>
        <v/>
      </c>
      <c r="I106" s="22" t="str">
        <f>IF(ISBLANK(Games!J106), "",IF(AND(Games!J106="",Games!K106=""),"",IF(ISTEXT(Games!K106), "Side",Games!J106)))</f>
        <v/>
      </c>
      <c r="J106" s="22" t="str">
        <f>IF(ISBLANK(Games!J106), "",IF(Table12[[#This Row],[Bet]]="Spread", Games!L106, ""))</f>
        <v/>
      </c>
      <c r="K106" s="22" t="str">
        <f>IF(ISBLANK(Games!K106), "",IF(ISTEXT(Games!K106), Games!K106, ""))</f>
        <v/>
      </c>
      <c r="L106" s="22" t="str">
        <f>IF(ISBLANK(Games!N106), "", Games!N106)</f>
        <v/>
      </c>
      <c r="M106" s="22"/>
      <c r="N106" s="26"/>
      <c r="O106" s="26"/>
      <c r="P106" s="26"/>
      <c r="Q106" s="26"/>
      <c r="R106" s="26"/>
      <c r="S106" s="26"/>
      <c r="T106" s="29">
        <f t="shared" si="14"/>
        <v>0</v>
      </c>
      <c r="U106" s="29">
        <f t="shared" si="21"/>
        <v>0</v>
      </c>
      <c r="V106" s="29">
        <f t="shared" si="15"/>
        <v>0</v>
      </c>
      <c r="W106" s="29">
        <f t="shared" si="16"/>
        <v>0</v>
      </c>
      <c r="X106" s="29">
        <f t="shared" si="17"/>
        <v>0</v>
      </c>
      <c r="Y106" s="29">
        <f t="shared" si="18"/>
        <v>0</v>
      </c>
      <c r="Z106" s="26"/>
      <c r="AA106" s="58" t="str">
        <f t="shared" si="19"/>
        <v/>
      </c>
      <c r="AB106" s="26"/>
      <c r="AC106" s="58" t="str">
        <f t="shared" si="22"/>
        <v/>
      </c>
      <c r="AD106" s="26"/>
      <c r="AE106" s="22" t="str">
        <f t="shared" si="20"/>
        <v/>
      </c>
      <c r="AF1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7" spans="1:32" x14ac:dyDescent="0.45">
      <c r="A107" s="22">
        <f>Games!A107</f>
        <v>0</v>
      </c>
      <c r="B107" s="22" t="str">
        <f>IF('Prediction Log'!B107=0, "",'Prediction Log'!B107)</f>
        <v/>
      </c>
      <c r="C107" s="22" t="str">
        <f>IF('Prediction Log'!C107=0, "",'Prediction Log'!C107)</f>
        <v/>
      </c>
      <c r="D107" s="22" t="str">
        <f>IF('Prediction Log'!D107=0, "",'Prediction Log'!D107)</f>
        <v/>
      </c>
      <c r="E107" s="22" t="str">
        <f>IF('Prediction Log'!E107=0, "",'Prediction Log'!E107)</f>
        <v/>
      </c>
      <c r="F107" s="22" t="str">
        <f>IF('Prediction Log'!I107=0, "",'Prediction Log'!I107)</f>
        <v/>
      </c>
      <c r="G107" s="23" t="str">
        <f>IF(ISBLANK(Games!B107), "",'Prediction Log'!$J107)</f>
        <v/>
      </c>
      <c r="H107" s="24" t="str">
        <f>'Prediction Log'!$K107</f>
        <v/>
      </c>
      <c r="I107" s="22" t="str">
        <f>IF(ISBLANK(Games!J107), "",IF(AND(Games!J107="",Games!K107=""),"",IF(ISTEXT(Games!K107), "Side",Games!J107)))</f>
        <v/>
      </c>
      <c r="J107" s="22" t="str">
        <f>IF(ISBLANK(Games!J107), "",IF(Table12[[#This Row],[Bet]]="Spread", Games!L107, ""))</f>
        <v/>
      </c>
      <c r="K107" s="22" t="str">
        <f>IF(ISBLANK(Games!K107), "",IF(ISTEXT(Games!K107), Games!K107, ""))</f>
        <v/>
      </c>
      <c r="L107" s="22" t="str">
        <f>IF(ISBLANK(Games!N107), "", Games!N107)</f>
        <v/>
      </c>
      <c r="M107" s="22"/>
      <c r="N107" s="26"/>
      <c r="O107" s="26"/>
      <c r="P107" s="26"/>
      <c r="Q107" s="26"/>
      <c r="R107" s="26"/>
      <c r="S107" s="26"/>
      <c r="T107" s="29">
        <f t="shared" si="14"/>
        <v>0</v>
      </c>
      <c r="U107" s="29">
        <f t="shared" si="21"/>
        <v>0</v>
      </c>
      <c r="V107" s="29">
        <f t="shared" si="15"/>
        <v>0</v>
      </c>
      <c r="W107" s="29">
        <f t="shared" si="16"/>
        <v>0</v>
      </c>
      <c r="X107" s="29">
        <f t="shared" si="17"/>
        <v>0</v>
      </c>
      <c r="Y107" s="29">
        <f t="shared" si="18"/>
        <v>0</v>
      </c>
      <c r="Z107" s="26"/>
      <c r="AA107" s="58" t="str">
        <f t="shared" si="19"/>
        <v/>
      </c>
      <c r="AB107" s="26"/>
      <c r="AC107" s="58" t="str">
        <f t="shared" si="22"/>
        <v/>
      </c>
      <c r="AD107" s="26"/>
      <c r="AE107" s="22" t="str">
        <f t="shared" si="20"/>
        <v/>
      </c>
      <c r="AF1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8" spans="1:32" x14ac:dyDescent="0.45">
      <c r="A108" s="22">
        <f>Games!A108</f>
        <v>0</v>
      </c>
      <c r="B108" s="22" t="str">
        <f>IF('Prediction Log'!B108=0, "",'Prediction Log'!B108)</f>
        <v/>
      </c>
      <c r="C108" s="22" t="str">
        <f>IF('Prediction Log'!C108=0, "",'Prediction Log'!C108)</f>
        <v/>
      </c>
      <c r="D108" s="22" t="str">
        <f>IF('Prediction Log'!D108=0, "",'Prediction Log'!D108)</f>
        <v/>
      </c>
      <c r="E108" s="22" t="str">
        <f>IF('Prediction Log'!E108=0, "",'Prediction Log'!E108)</f>
        <v/>
      </c>
      <c r="F108" s="22" t="str">
        <f>IF('Prediction Log'!I108=0, "",'Prediction Log'!I108)</f>
        <v/>
      </c>
      <c r="G108" s="23" t="str">
        <f>IF(ISBLANK(Games!B108), "",'Prediction Log'!$J108)</f>
        <v/>
      </c>
      <c r="H108" s="24" t="str">
        <f>'Prediction Log'!$K108</f>
        <v/>
      </c>
      <c r="I108" s="22" t="str">
        <f>IF(ISBLANK(Games!J108), "",IF(AND(Games!J108="",Games!K108=""),"",IF(ISTEXT(Games!K108), "Side",Games!J108)))</f>
        <v/>
      </c>
      <c r="J108" s="22" t="str">
        <f>IF(ISBLANK(Games!J108), "",IF(Table12[[#This Row],[Bet]]="Spread", Games!L108, ""))</f>
        <v/>
      </c>
      <c r="K108" s="22" t="str">
        <f>IF(ISBLANK(Games!K108), "",IF(ISTEXT(Games!K108), Games!K108, ""))</f>
        <v/>
      </c>
      <c r="L108" s="22" t="str">
        <f>IF(ISBLANK(Games!N108), "", Games!N108)</f>
        <v/>
      </c>
      <c r="M108" s="22"/>
      <c r="N108" s="26"/>
      <c r="O108" s="26"/>
      <c r="P108" s="26"/>
      <c r="Q108" s="26"/>
      <c r="R108" s="26"/>
      <c r="S108" s="26"/>
      <c r="T108" s="29">
        <f t="shared" si="14"/>
        <v>0</v>
      </c>
      <c r="U108" s="29">
        <f t="shared" si="21"/>
        <v>0</v>
      </c>
      <c r="V108" s="29">
        <f t="shared" si="15"/>
        <v>0</v>
      </c>
      <c r="W108" s="29">
        <f t="shared" si="16"/>
        <v>0</v>
      </c>
      <c r="X108" s="29">
        <f t="shared" si="17"/>
        <v>0</v>
      </c>
      <c r="Y108" s="29">
        <f t="shared" si="18"/>
        <v>0</v>
      </c>
      <c r="Z108" s="26"/>
      <c r="AA108" s="58" t="str">
        <f t="shared" si="19"/>
        <v/>
      </c>
      <c r="AB108" s="26"/>
      <c r="AC108" s="58" t="str">
        <f t="shared" si="22"/>
        <v/>
      </c>
      <c r="AD108" s="26"/>
      <c r="AE108" s="22" t="str">
        <f t="shared" si="20"/>
        <v/>
      </c>
      <c r="AF1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9" spans="1:32" x14ac:dyDescent="0.45">
      <c r="A109" s="22">
        <f>Games!A109</f>
        <v>0</v>
      </c>
      <c r="B109" s="22" t="str">
        <f>IF('Prediction Log'!B109=0, "",'Prediction Log'!B109)</f>
        <v/>
      </c>
      <c r="C109" s="22" t="str">
        <f>IF('Prediction Log'!C109=0, "",'Prediction Log'!C109)</f>
        <v/>
      </c>
      <c r="D109" s="22" t="str">
        <f>IF('Prediction Log'!D109=0, "",'Prediction Log'!D109)</f>
        <v/>
      </c>
      <c r="E109" s="22" t="str">
        <f>IF('Prediction Log'!E109=0, "",'Prediction Log'!E109)</f>
        <v/>
      </c>
      <c r="F109" s="22" t="str">
        <f>IF('Prediction Log'!I109=0, "",'Prediction Log'!I109)</f>
        <v/>
      </c>
      <c r="G109" s="23" t="str">
        <f>IF(ISBLANK(Games!B109), "",'Prediction Log'!$J109)</f>
        <v/>
      </c>
      <c r="H109" s="24" t="str">
        <f>'Prediction Log'!$K109</f>
        <v/>
      </c>
      <c r="I109" s="22" t="str">
        <f>IF(ISBLANK(Games!J109), "",IF(AND(Games!J109="",Games!K109=""),"",IF(ISTEXT(Games!K109), "Side",Games!J109)))</f>
        <v/>
      </c>
      <c r="J109" s="22" t="str">
        <f>IF(ISBLANK(Games!J109), "",IF(Table12[[#This Row],[Bet]]="Spread", Games!L109, ""))</f>
        <v/>
      </c>
      <c r="K109" s="22" t="str">
        <f>IF(ISBLANK(Games!K109), "",IF(ISTEXT(Games!K109), Games!K109, ""))</f>
        <v/>
      </c>
      <c r="L109" s="22" t="str">
        <f>IF(ISBLANK(Games!N109), "", Games!N109)</f>
        <v/>
      </c>
      <c r="M109" s="22"/>
      <c r="N109" s="26"/>
      <c r="O109" s="26"/>
      <c r="P109" s="26"/>
      <c r="Q109" s="26"/>
      <c r="R109" s="26"/>
      <c r="S109" s="26"/>
      <c r="T109" s="29">
        <f t="shared" si="14"/>
        <v>0</v>
      </c>
      <c r="U109" s="29">
        <f t="shared" si="21"/>
        <v>0</v>
      </c>
      <c r="V109" s="29">
        <f t="shared" si="15"/>
        <v>0</v>
      </c>
      <c r="W109" s="29">
        <f t="shared" si="16"/>
        <v>0</v>
      </c>
      <c r="X109" s="29">
        <f t="shared" si="17"/>
        <v>0</v>
      </c>
      <c r="Y109" s="29">
        <f t="shared" si="18"/>
        <v>0</v>
      </c>
      <c r="Z109" s="26"/>
      <c r="AA109" s="58" t="str">
        <f t="shared" si="19"/>
        <v/>
      </c>
      <c r="AB109" s="26"/>
      <c r="AC109" s="58" t="str">
        <f t="shared" si="22"/>
        <v/>
      </c>
      <c r="AD109" s="26"/>
      <c r="AE109" s="22" t="str">
        <f t="shared" si="20"/>
        <v/>
      </c>
      <c r="AF1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0" spans="1:32" x14ac:dyDescent="0.45">
      <c r="A110" s="22">
        <f>Games!A110</f>
        <v>0</v>
      </c>
      <c r="B110" s="22" t="str">
        <f>IF('Prediction Log'!B110=0, "",'Prediction Log'!B110)</f>
        <v/>
      </c>
      <c r="C110" s="22" t="str">
        <f>IF('Prediction Log'!C110=0, "",'Prediction Log'!C110)</f>
        <v/>
      </c>
      <c r="D110" s="22" t="str">
        <f>IF('Prediction Log'!D110=0, "",'Prediction Log'!D110)</f>
        <v/>
      </c>
      <c r="E110" s="22" t="str">
        <f>IF('Prediction Log'!E110=0, "",'Prediction Log'!E110)</f>
        <v/>
      </c>
      <c r="F110" s="22" t="str">
        <f>IF('Prediction Log'!I110=0, "",'Prediction Log'!I110)</f>
        <v/>
      </c>
      <c r="G110" s="23" t="str">
        <f>IF(ISBLANK(Games!B110), "",'Prediction Log'!$J110)</f>
        <v/>
      </c>
      <c r="H110" s="24" t="str">
        <f>'Prediction Log'!$K110</f>
        <v/>
      </c>
      <c r="I110" s="22" t="str">
        <f>IF(ISBLANK(Games!J110), "",IF(AND(Games!J110="",Games!K110=""),"",IF(ISTEXT(Games!K110), "Side",Games!J110)))</f>
        <v/>
      </c>
      <c r="J110" s="22" t="str">
        <f>IF(ISBLANK(Games!J110), "",IF(Table12[[#This Row],[Bet]]="Spread", Games!L110, ""))</f>
        <v/>
      </c>
      <c r="K110" s="22" t="str">
        <f>IF(ISBLANK(Games!K110), "",IF(ISTEXT(Games!K110), Games!K110, ""))</f>
        <v/>
      </c>
      <c r="L110" s="22" t="str">
        <f>IF(ISBLANK(Games!N110), "", Games!N110)</f>
        <v/>
      </c>
      <c r="M110" s="22"/>
      <c r="N110" s="26"/>
      <c r="O110" s="26"/>
      <c r="P110" s="26"/>
      <c r="Q110" s="26"/>
      <c r="R110" s="26"/>
      <c r="S110" s="26"/>
      <c r="T110" s="29">
        <f t="shared" si="14"/>
        <v>0</v>
      </c>
      <c r="U110" s="29">
        <f t="shared" si="21"/>
        <v>0</v>
      </c>
      <c r="V110" s="29">
        <f t="shared" si="15"/>
        <v>0</v>
      </c>
      <c r="W110" s="29">
        <f t="shared" si="16"/>
        <v>0</v>
      </c>
      <c r="X110" s="29">
        <f t="shared" si="17"/>
        <v>0</v>
      </c>
      <c r="Y110" s="29">
        <f t="shared" si="18"/>
        <v>0</v>
      </c>
      <c r="Z110" s="26"/>
      <c r="AA110" s="58" t="str">
        <f t="shared" si="19"/>
        <v/>
      </c>
      <c r="AB110" s="26"/>
      <c r="AC110" s="58" t="str">
        <f t="shared" si="22"/>
        <v/>
      </c>
      <c r="AD110" s="26"/>
      <c r="AE110" s="22" t="str">
        <f t="shared" si="20"/>
        <v/>
      </c>
      <c r="AF1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1" spans="1:32" x14ac:dyDescent="0.45">
      <c r="A111" s="22">
        <f>Games!A111</f>
        <v>0</v>
      </c>
      <c r="B111" s="22" t="str">
        <f>IF('Prediction Log'!B111=0, "",'Prediction Log'!B111)</f>
        <v/>
      </c>
      <c r="C111" s="22" t="str">
        <f>IF('Prediction Log'!C111=0, "",'Prediction Log'!C111)</f>
        <v/>
      </c>
      <c r="D111" s="22" t="str">
        <f>IF('Prediction Log'!D111=0, "",'Prediction Log'!D111)</f>
        <v/>
      </c>
      <c r="E111" s="22" t="str">
        <f>IF('Prediction Log'!E111=0, "",'Prediction Log'!E111)</f>
        <v/>
      </c>
      <c r="F111" s="22" t="str">
        <f>IF('Prediction Log'!I111=0, "",'Prediction Log'!I111)</f>
        <v/>
      </c>
      <c r="G111" s="23" t="str">
        <f>IF(ISBLANK(Games!B111), "",'Prediction Log'!$J111)</f>
        <v/>
      </c>
      <c r="H111" s="24" t="str">
        <f>'Prediction Log'!$K111</f>
        <v/>
      </c>
      <c r="I111" s="22" t="str">
        <f>IF(ISBLANK(Games!J111), "",IF(AND(Games!J111="",Games!K111=""),"",IF(ISTEXT(Games!K111), "Side",Games!J111)))</f>
        <v/>
      </c>
      <c r="J111" s="22" t="str">
        <f>IF(ISBLANK(Games!J111), "",IF(Table12[[#This Row],[Bet]]="Spread", Games!L111, ""))</f>
        <v/>
      </c>
      <c r="K111" s="22" t="str">
        <f>IF(ISBLANK(Games!K111), "",IF(ISTEXT(Games!K111), Games!K111, ""))</f>
        <v/>
      </c>
      <c r="L111" s="22" t="str">
        <f>IF(ISBLANK(Games!N111), "", Games!N111)</f>
        <v/>
      </c>
      <c r="M111" s="22"/>
      <c r="N111" s="26"/>
      <c r="O111" s="26"/>
      <c r="P111" s="26"/>
      <c r="Q111" s="26"/>
      <c r="R111" s="26"/>
      <c r="S111" s="26"/>
      <c r="T111" s="29">
        <f t="shared" si="14"/>
        <v>0</v>
      </c>
      <c r="U111" s="29">
        <f t="shared" si="21"/>
        <v>0</v>
      </c>
      <c r="V111" s="29">
        <f t="shared" si="15"/>
        <v>0</v>
      </c>
      <c r="W111" s="29">
        <f t="shared" si="16"/>
        <v>0</v>
      </c>
      <c r="X111" s="29">
        <f t="shared" si="17"/>
        <v>0</v>
      </c>
      <c r="Y111" s="29">
        <f t="shared" si="18"/>
        <v>0</v>
      </c>
      <c r="Z111" s="26"/>
      <c r="AA111" s="58" t="str">
        <f t="shared" si="19"/>
        <v/>
      </c>
      <c r="AB111" s="26"/>
      <c r="AC111" s="58" t="str">
        <f t="shared" si="22"/>
        <v/>
      </c>
      <c r="AD111" s="26"/>
      <c r="AE111" s="22" t="str">
        <f t="shared" si="20"/>
        <v/>
      </c>
      <c r="AF1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2" spans="1:32" x14ac:dyDescent="0.45">
      <c r="A112" s="22">
        <f>Games!A112</f>
        <v>0</v>
      </c>
      <c r="B112" s="22" t="str">
        <f>IF('Prediction Log'!B112=0, "",'Prediction Log'!B112)</f>
        <v/>
      </c>
      <c r="C112" s="22" t="str">
        <f>IF('Prediction Log'!C112=0, "",'Prediction Log'!C112)</f>
        <v/>
      </c>
      <c r="D112" s="22" t="str">
        <f>IF('Prediction Log'!D112=0, "",'Prediction Log'!D112)</f>
        <v/>
      </c>
      <c r="E112" s="22" t="str">
        <f>IF('Prediction Log'!E112=0, "",'Prediction Log'!E112)</f>
        <v/>
      </c>
      <c r="F112" s="22" t="str">
        <f>IF('Prediction Log'!I112=0, "",'Prediction Log'!I112)</f>
        <v/>
      </c>
      <c r="G112" s="23" t="str">
        <f>IF(ISBLANK(Games!B112), "",'Prediction Log'!$J112)</f>
        <v/>
      </c>
      <c r="H112" s="24" t="str">
        <f>'Prediction Log'!$K112</f>
        <v/>
      </c>
      <c r="I112" s="22" t="str">
        <f>IF(ISBLANK(Games!J112), "",IF(AND(Games!J112="",Games!K112=""),"",IF(ISTEXT(Games!K112), "Side",Games!J112)))</f>
        <v/>
      </c>
      <c r="J112" s="22" t="str">
        <f>IF(ISBLANK(Games!J112), "",IF(Table12[[#This Row],[Bet]]="Spread", Games!L112, ""))</f>
        <v/>
      </c>
      <c r="K112" s="22" t="str">
        <f>IF(ISBLANK(Games!K112), "",IF(ISTEXT(Games!K112), Games!K112, ""))</f>
        <v/>
      </c>
      <c r="L112" s="22" t="str">
        <f>IF(ISBLANK(Games!N112), "", Games!N112)</f>
        <v/>
      </c>
      <c r="M112" s="22"/>
      <c r="N112" s="26"/>
      <c r="O112" s="26"/>
      <c r="P112" s="26"/>
      <c r="Q112" s="26"/>
      <c r="R112" s="26"/>
      <c r="S112" s="26"/>
      <c r="T112" s="29">
        <f t="shared" si="14"/>
        <v>0</v>
      </c>
      <c r="U112" s="29">
        <f t="shared" si="21"/>
        <v>0</v>
      </c>
      <c r="V112" s="29">
        <f t="shared" si="15"/>
        <v>0</v>
      </c>
      <c r="W112" s="29">
        <f t="shared" si="16"/>
        <v>0</v>
      </c>
      <c r="X112" s="29">
        <f t="shared" si="17"/>
        <v>0</v>
      </c>
      <c r="Y112" s="29">
        <f t="shared" si="18"/>
        <v>0</v>
      </c>
      <c r="Z112" s="26"/>
      <c r="AA112" s="58" t="str">
        <f t="shared" si="19"/>
        <v/>
      </c>
      <c r="AB112" s="26"/>
      <c r="AC112" s="58" t="str">
        <f t="shared" si="22"/>
        <v/>
      </c>
      <c r="AD112" s="26"/>
      <c r="AE112" s="22" t="str">
        <f t="shared" si="20"/>
        <v/>
      </c>
      <c r="AF1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3" spans="1:32" x14ac:dyDescent="0.45">
      <c r="A113" s="22">
        <f>Games!A113</f>
        <v>0</v>
      </c>
      <c r="B113" s="22" t="str">
        <f>IF('Prediction Log'!B113=0, "",'Prediction Log'!B113)</f>
        <v/>
      </c>
      <c r="C113" s="22" t="str">
        <f>IF('Prediction Log'!C113=0, "",'Prediction Log'!C113)</f>
        <v/>
      </c>
      <c r="D113" s="22" t="str">
        <f>IF('Prediction Log'!D113=0, "",'Prediction Log'!D113)</f>
        <v/>
      </c>
      <c r="E113" s="22" t="str">
        <f>IF('Prediction Log'!E113=0, "",'Prediction Log'!E113)</f>
        <v/>
      </c>
      <c r="F113" s="22" t="str">
        <f>IF('Prediction Log'!I113=0, "",'Prediction Log'!I113)</f>
        <v/>
      </c>
      <c r="G113" s="23" t="str">
        <f>IF(ISBLANK(Games!B113), "",'Prediction Log'!$J113)</f>
        <v/>
      </c>
      <c r="H113" s="24" t="str">
        <f>'Prediction Log'!$K113</f>
        <v/>
      </c>
      <c r="I113" s="22" t="str">
        <f>IF(ISBLANK(Games!J113), "",IF(AND(Games!J113="",Games!K113=""),"",IF(ISTEXT(Games!K113), "Side",Games!J113)))</f>
        <v/>
      </c>
      <c r="J113" s="22" t="str">
        <f>IF(ISBLANK(Games!J113), "",IF(Table12[[#This Row],[Bet]]="Spread", Games!L113, ""))</f>
        <v/>
      </c>
      <c r="K113" s="22" t="str">
        <f>IF(ISBLANK(Games!K113), "",IF(ISTEXT(Games!K113), Games!K113, ""))</f>
        <v/>
      </c>
      <c r="L113" s="22" t="str">
        <f>IF(ISBLANK(Games!N113), "", Games!N113)</f>
        <v/>
      </c>
      <c r="M113" s="22"/>
      <c r="N113" s="26"/>
      <c r="O113" s="26"/>
      <c r="P113" s="26"/>
      <c r="Q113" s="26"/>
      <c r="R113" s="26"/>
      <c r="S113" s="26"/>
      <c r="T113" s="29">
        <f t="shared" si="14"/>
        <v>0</v>
      </c>
      <c r="U113" s="29">
        <f t="shared" si="21"/>
        <v>0</v>
      </c>
      <c r="V113" s="29">
        <f t="shared" si="15"/>
        <v>0</v>
      </c>
      <c r="W113" s="29">
        <f t="shared" si="16"/>
        <v>0</v>
      </c>
      <c r="X113" s="29">
        <f t="shared" si="17"/>
        <v>0</v>
      </c>
      <c r="Y113" s="29">
        <f t="shared" si="18"/>
        <v>0</v>
      </c>
      <c r="Z113" s="26"/>
      <c r="AA113" s="58" t="str">
        <f t="shared" si="19"/>
        <v/>
      </c>
      <c r="AB113" s="26"/>
      <c r="AC113" s="58" t="str">
        <f t="shared" si="22"/>
        <v/>
      </c>
      <c r="AD113" s="26"/>
      <c r="AE113" s="22" t="str">
        <f t="shared" si="20"/>
        <v/>
      </c>
      <c r="AF1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4" spans="1:32" x14ac:dyDescent="0.45">
      <c r="A114" s="22">
        <f>Games!A114</f>
        <v>0</v>
      </c>
      <c r="B114" s="22" t="str">
        <f>IF('Prediction Log'!B114=0, "",'Prediction Log'!B114)</f>
        <v/>
      </c>
      <c r="C114" s="22" t="str">
        <f>IF('Prediction Log'!C114=0, "",'Prediction Log'!C114)</f>
        <v/>
      </c>
      <c r="D114" s="22" t="str">
        <f>IF('Prediction Log'!D114=0, "",'Prediction Log'!D114)</f>
        <v/>
      </c>
      <c r="E114" s="22" t="str">
        <f>IF('Prediction Log'!E114=0, "",'Prediction Log'!E114)</f>
        <v/>
      </c>
      <c r="F114" s="22" t="str">
        <f>IF('Prediction Log'!I114=0, "",'Prediction Log'!I114)</f>
        <v/>
      </c>
      <c r="G114" s="23" t="str">
        <f>IF(ISBLANK(Games!B114), "",'Prediction Log'!$J114)</f>
        <v/>
      </c>
      <c r="H114" s="24" t="str">
        <f>'Prediction Log'!$K114</f>
        <v/>
      </c>
      <c r="I114" s="22" t="str">
        <f>IF(ISBLANK(Games!J114), "",IF(AND(Games!J114="",Games!K114=""),"",IF(ISTEXT(Games!K114), "Side",Games!J114)))</f>
        <v/>
      </c>
      <c r="J114" s="22" t="str">
        <f>IF(ISBLANK(Games!J114), "",IF(Table12[[#This Row],[Bet]]="Spread", Games!L114, ""))</f>
        <v/>
      </c>
      <c r="K114" s="22" t="str">
        <f>IF(ISBLANK(Games!K114), "",IF(ISTEXT(Games!K114), Games!K114, ""))</f>
        <v/>
      </c>
      <c r="L114" s="22" t="str">
        <f>IF(ISBLANK(Games!N114), "", Games!N114)</f>
        <v/>
      </c>
      <c r="M114" s="22"/>
      <c r="N114" s="26"/>
      <c r="O114" s="26"/>
      <c r="P114" s="26"/>
      <c r="Q114" s="26"/>
      <c r="R114" s="26"/>
      <c r="S114" s="26"/>
      <c r="T114" s="29">
        <f t="shared" si="14"/>
        <v>0</v>
      </c>
      <c r="U114" s="29">
        <f t="shared" si="21"/>
        <v>0</v>
      </c>
      <c r="V114" s="29">
        <f t="shared" si="15"/>
        <v>0</v>
      </c>
      <c r="W114" s="29">
        <f t="shared" si="16"/>
        <v>0</v>
      </c>
      <c r="X114" s="29">
        <f t="shared" si="17"/>
        <v>0</v>
      </c>
      <c r="Y114" s="29">
        <f t="shared" si="18"/>
        <v>0</v>
      </c>
      <c r="Z114" s="26"/>
      <c r="AA114" s="58" t="str">
        <f t="shared" si="19"/>
        <v/>
      </c>
      <c r="AB114" s="26"/>
      <c r="AC114" s="58" t="str">
        <f t="shared" si="22"/>
        <v/>
      </c>
      <c r="AD114" s="26"/>
      <c r="AE114" s="22" t="str">
        <f t="shared" si="20"/>
        <v/>
      </c>
      <c r="AF1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5" spans="1:32" x14ac:dyDescent="0.45">
      <c r="A115" s="22">
        <f>Games!A115</f>
        <v>0</v>
      </c>
      <c r="B115" s="22" t="str">
        <f>IF('Prediction Log'!B115=0, "",'Prediction Log'!B115)</f>
        <v/>
      </c>
      <c r="C115" s="22" t="str">
        <f>IF('Prediction Log'!C115=0, "",'Prediction Log'!C115)</f>
        <v/>
      </c>
      <c r="D115" s="22" t="str">
        <f>IF('Prediction Log'!D115=0, "",'Prediction Log'!D115)</f>
        <v/>
      </c>
      <c r="E115" s="22" t="str">
        <f>IF('Prediction Log'!E115=0, "",'Prediction Log'!E115)</f>
        <v/>
      </c>
      <c r="F115" s="22" t="str">
        <f>IF('Prediction Log'!I115=0, "",'Prediction Log'!I115)</f>
        <v/>
      </c>
      <c r="G115" s="23" t="str">
        <f>IF(ISBLANK(Games!B115), "",'Prediction Log'!$J115)</f>
        <v/>
      </c>
      <c r="H115" s="24" t="str">
        <f>'Prediction Log'!$K115</f>
        <v/>
      </c>
      <c r="I115" s="22" t="str">
        <f>IF(ISBLANK(Games!J115), "",IF(AND(Games!J115="",Games!K115=""),"",IF(ISTEXT(Games!K115), "Side",Games!J115)))</f>
        <v/>
      </c>
      <c r="J115" s="22" t="str">
        <f>IF(ISBLANK(Games!J115), "",IF(Table12[[#This Row],[Bet]]="Spread", Games!L115, ""))</f>
        <v/>
      </c>
      <c r="K115" s="22" t="str">
        <f>IF(ISBLANK(Games!K115), "",IF(ISTEXT(Games!K115), Games!K115, ""))</f>
        <v/>
      </c>
      <c r="L115" s="22" t="str">
        <f>IF(ISBLANK(Games!N115), "", Games!N115)</f>
        <v/>
      </c>
      <c r="M115" s="22"/>
      <c r="N115" s="26"/>
      <c r="O115" s="26"/>
      <c r="P115" s="26"/>
      <c r="Q115" s="26"/>
      <c r="R115" s="26"/>
      <c r="S115" s="26"/>
      <c r="T115" s="29">
        <f t="shared" si="14"/>
        <v>0</v>
      </c>
      <c r="U115" s="29">
        <f t="shared" si="21"/>
        <v>0</v>
      </c>
      <c r="V115" s="29">
        <f t="shared" si="15"/>
        <v>0</v>
      </c>
      <c r="W115" s="29">
        <f t="shared" si="16"/>
        <v>0</v>
      </c>
      <c r="X115" s="29">
        <f t="shared" si="17"/>
        <v>0</v>
      </c>
      <c r="Y115" s="29">
        <f t="shared" si="18"/>
        <v>0</v>
      </c>
      <c r="Z115" s="26"/>
      <c r="AA115" s="58" t="str">
        <f t="shared" si="19"/>
        <v/>
      </c>
      <c r="AB115" s="26"/>
      <c r="AC115" s="58" t="str">
        <f t="shared" si="22"/>
        <v/>
      </c>
      <c r="AD115" s="26"/>
      <c r="AE115" s="22" t="str">
        <f t="shared" si="20"/>
        <v/>
      </c>
      <c r="AF1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6" spans="1:32" x14ac:dyDescent="0.45">
      <c r="A116" s="22">
        <f>Games!A116</f>
        <v>0</v>
      </c>
      <c r="B116" s="22" t="str">
        <f>IF('Prediction Log'!B116=0, "",'Prediction Log'!B116)</f>
        <v/>
      </c>
      <c r="C116" s="22" t="str">
        <f>IF('Prediction Log'!C116=0, "",'Prediction Log'!C116)</f>
        <v/>
      </c>
      <c r="D116" s="22" t="str">
        <f>IF('Prediction Log'!D116=0, "",'Prediction Log'!D116)</f>
        <v/>
      </c>
      <c r="E116" s="22" t="str">
        <f>IF('Prediction Log'!E116=0, "",'Prediction Log'!E116)</f>
        <v/>
      </c>
      <c r="F116" s="22" t="str">
        <f>IF('Prediction Log'!I116=0, "",'Prediction Log'!I116)</f>
        <v/>
      </c>
      <c r="G116" s="23" t="str">
        <f>IF(ISBLANK(Games!B116), "",'Prediction Log'!$J116)</f>
        <v/>
      </c>
      <c r="H116" s="24" t="str">
        <f>'Prediction Log'!$K116</f>
        <v/>
      </c>
      <c r="I116" s="22" t="str">
        <f>IF(ISBLANK(Games!J116), "",IF(AND(Games!J116="",Games!K116=""),"",IF(ISTEXT(Games!K116), "Side",Games!J116)))</f>
        <v/>
      </c>
      <c r="J116" s="22" t="str">
        <f>IF(ISBLANK(Games!J116), "",IF(Table12[[#This Row],[Bet]]="Spread", Games!L116, ""))</f>
        <v/>
      </c>
      <c r="K116" s="22" t="str">
        <f>IF(ISBLANK(Games!K116), "",IF(ISTEXT(Games!K116), Games!K116, ""))</f>
        <v/>
      </c>
      <c r="L116" s="22" t="str">
        <f>IF(ISBLANK(Games!N116), "", Games!N116)</f>
        <v/>
      </c>
      <c r="M116" s="22"/>
      <c r="N116" s="26"/>
      <c r="O116" s="26"/>
      <c r="P116" s="26"/>
      <c r="Q116" s="26"/>
      <c r="R116" s="26"/>
      <c r="S116" s="26"/>
      <c r="T116" s="29">
        <f t="shared" si="14"/>
        <v>0</v>
      </c>
      <c r="U116" s="29">
        <f t="shared" si="21"/>
        <v>0</v>
      </c>
      <c r="V116" s="29">
        <f t="shared" si="15"/>
        <v>0</v>
      </c>
      <c r="W116" s="29">
        <f t="shared" si="16"/>
        <v>0</v>
      </c>
      <c r="X116" s="29">
        <f t="shared" si="17"/>
        <v>0</v>
      </c>
      <c r="Y116" s="29">
        <f t="shared" si="18"/>
        <v>0</v>
      </c>
      <c r="Z116" s="26"/>
      <c r="AA116" s="58" t="str">
        <f t="shared" si="19"/>
        <v/>
      </c>
      <c r="AB116" s="26"/>
      <c r="AC116" s="58" t="str">
        <f t="shared" si="22"/>
        <v/>
      </c>
      <c r="AD116" s="26"/>
      <c r="AE116" s="22" t="str">
        <f t="shared" si="20"/>
        <v/>
      </c>
      <c r="AF1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7" spans="1:32" x14ac:dyDescent="0.45">
      <c r="A117" s="22">
        <f>Games!A117</f>
        <v>0</v>
      </c>
      <c r="B117" s="22" t="str">
        <f>IF('Prediction Log'!B117=0, "",'Prediction Log'!B117)</f>
        <v/>
      </c>
      <c r="C117" s="22" t="str">
        <f>IF('Prediction Log'!C117=0, "",'Prediction Log'!C117)</f>
        <v/>
      </c>
      <c r="D117" s="22" t="str">
        <f>IF('Prediction Log'!D117=0, "",'Prediction Log'!D117)</f>
        <v/>
      </c>
      <c r="E117" s="22" t="str">
        <f>IF('Prediction Log'!E117=0, "",'Prediction Log'!E117)</f>
        <v/>
      </c>
      <c r="F117" s="22" t="str">
        <f>IF('Prediction Log'!I117=0, "",'Prediction Log'!I117)</f>
        <v/>
      </c>
      <c r="G117" s="23" t="str">
        <f>IF(ISBLANK(Games!B117), "",'Prediction Log'!$J117)</f>
        <v/>
      </c>
      <c r="H117" s="24" t="str">
        <f>'Prediction Log'!$K117</f>
        <v/>
      </c>
      <c r="I117" s="22" t="str">
        <f>IF(ISBLANK(Games!J117), "",IF(AND(Games!J117="",Games!K117=""),"",IF(ISTEXT(Games!K117), "Side",Games!J117)))</f>
        <v/>
      </c>
      <c r="J117" s="22" t="str">
        <f>IF(ISBLANK(Games!J117), "",IF(Table12[[#This Row],[Bet]]="Spread", Games!L117, ""))</f>
        <v/>
      </c>
      <c r="K117" s="22" t="str">
        <f>IF(ISBLANK(Games!K117), "",IF(ISTEXT(Games!K117), Games!K117, ""))</f>
        <v/>
      </c>
      <c r="L117" s="22" t="str">
        <f>IF(ISBLANK(Games!N117), "", Games!N117)</f>
        <v/>
      </c>
      <c r="M117" s="22"/>
      <c r="N117" s="26"/>
      <c r="O117" s="26"/>
      <c r="P117" s="26"/>
      <c r="Q117" s="26"/>
      <c r="R117" s="26"/>
      <c r="S117" s="26"/>
      <c r="T117" s="29">
        <f t="shared" si="14"/>
        <v>0</v>
      </c>
      <c r="U117" s="29">
        <f t="shared" si="21"/>
        <v>0</v>
      </c>
      <c r="V117" s="29">
        <f t="shared" si="15"/>
        <v>0</v>
      </c>
      <c r="W117" s="29">
        <f t="shared" si="16"/>
        <v>0</v>
      </c>
      <c r="X117" s="29">
        <f t="shared" si="17"/>
        <v>0</v>
      </c>
      <c r="Y117" s="29">
        <f t="shared" si="18"/>
        <v>0</v>
      </c>
      <c r="Z117" s="26"/>
      <c r="AA117" s="58" t="str">
        <f t="shared" si="19"/>
        <v/>
      </c>
      <c r="AB117" s="26"/>
      <c r="AC117" s="58" t="str">
        <f t="shared" si="22"/>
        <v/>
      </c>
      <c r="AD117" s="26"/>
      <c r="AE117" s="22" t="str">
        <f t="shared" si="20"/>
        <v/>
      </c>
      <c r="AF1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8" spans="1:32" x14ac:dyDescent="0.45">
      <c r="A118" s="22">
        <f>Games!A118</f>
        <v>0</v>
      </c>
      <c r="B118" s="22" t="str">
        <f>IF('Prediction Log'!B118=0, "",'Prediction Log'!B118)</f>
        <v/>
      </c>
      <c r="C118" s="22" t="str">
        <f>IF('Prediction Log'!C118=0, "",'Prediction Log'!C118)</f>
        <v/>
      </c>
      <c r="D118" s="22" t="str">
        <f>IF('Prediction Log'!D118=0, "",'Prediction Log'!D118)</f>
        <v/>
      </c>
      <c r="E118" s="22" t="str">
        <f>IF('Prediction Log'!E118=0, "",'Prediction Log'!E118)</f>
        <v/>
      </c>
      <c r="F118" s="22" t="str">
        <f>IF('Prediction Log'!I118=0, "",'Prediction Log'!I118)</f>
        <v/>
      </c>
      <c r="G118" s="23" t="str">
        <f>IF(ISBLANK(Games!B118), "",'Prediction Log'!$J118)</f>
        <v/>
      </c>
      <c r="H118" s="24" t="str">
        <f>'Prediction Log'!$K118</f>
        <v/>
      </c>
      <c r="I118" s="22" t="str">
        <f>IF(ISBLANK(Games!J118), "",IF(AND(Games!J118="",Games!K118=""),"",IF(ISTEXT(Games!K118), "Side",Games!J118)))</f>
        <v/>
      </c>
      <c r="J118" s="22" t="str">
        <f>IF(ISBLANK(Games!J118), "",IF(Table12[[#This Row],[Bet]]="Spread", Games!L118, ""))</f>
        <v/>
      </c>
      <c r="K118" s="22" t="str">
        <f>IF(ISBLANK(Games!K118), "",IF(ISTEXT(Games!K118), Games!K118, ""))</f>
        <v/>
      </c>
      <c r="L118" s="22" t="str">
        <f>IF(ISBLANK(Games!N118), "", Games!N118)</f>
        <v/>
      </c>
      <c r="M118" s="22"/>
      <c r="N118" s="26"/>
      <c r="O118" s="26"/>
      <c r="P118" s="26"/>
      <c r="Q118" s="26"/>
      <c r="R118" s="26"/>
      <c r="S118" s="26"/>
      <c r="T118" s="29">
        <f t="shared" si="14"/>
        <v>0</v>
      </c>
      <c r="U118" s="29">
        <f t="shared" si="21"/>
        <v>0</v>
      </c>
      <c r="V118" s="29">
        <f t="shared" si="15"/>
        <v>0</v>
      </c>
      <c r="W118" s="29">
        <f t="shared" si="16"/>
        <v>0</v>
      </c>
      <c r="X118" s="29">
        <f t="shared" si="17"/>
        <v>0</v>
      </c>
      <c r="Y118" s="29">
        <f t="shared" si="18"/>
        <v>0</v>
      </c>
      <c r="Z118" s="26"/>
      <c r="AA118" s="58" t="str">
        <f t="shared" si="19"/>
        <v/>
      </c>
      <c r="AB118" s="26"/>
      <c r="AC118" s="58" t="str">
        <f t="shared" si="22"/>
        <v/>
      </c>
      <c r="AD118" s="26"/>
      <c r="AE118" s="22" t="str">
        <f t="shared" si="20"/>
        <v/>
      </c>
      <c r="AF1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9" spans="1:32" x14ac:dyDescent="0.45">
      <c r="A119" s="22">
        <f>Games!A119</f>
        <v>0</v>
      </c>
      <c r="B119" s="22" t="str">
        <f>IF('Prediction Log'!B119=0, "",'Prediction Log'!B119)</f>
        <v/>
      </c>
      <c r="C119" s="22" t="str">
        <f>IF('Prediction Log'!C119=0, "",'Prediction Log'!C119)</f>
        <v/>
      </c>
      <c r="D119" s="22" t="str">
        <f>IF('Prediction Log'!D119=0, "",'Prediction Log'!D119)</f>
        <v/>
      </c>
      <c r="E119" s="22" t="str">
        <f>IF('Prediction Log'!E119=0, "",'Prediction Log'!E119)</f>
        <v/>
      </c>
      <c r="F119" s="22" t="str">
        <f>IF('Prediction Log'!I119=0, "",'Prediction Log'!I119)</f>
        <v/>
      </c>
      <c r="G119" s="23" t="str">
        <f>IF(ISBLANK(Games!B119), "",'Prediction Log'!$J119)</f>
        <v/>
      </c>
      <c r="H119" s="24" t="str">
        <f>'Prediction Log'!$K119</f>
        <v/>
      </c>
      <c r="I119" s="22" t="str">
        <f>IF(ISBLANK(Games!J119), "",IF(AND(Games!J119="",Games!K119=""),"",IF(ISTEXT(Games!K119), "Side",Games!J119)))</f>
        <v/>
      </c>
      <c r="J119" s="22" t="str">
        <f>IF(ISBLANK(Games!J119), "",IF(Table12[[#This Row],[Bet]]="Spread", Games!L119, ""))</f>
        <v/>
      </c>
      <c r="K119" s="22" t="str">
        <f>IF(ISBLANK(Games!K119), "",IF(ISTEXT(Games!K119), Games!K119, ""))</f>
        <v/>
      </c>
      <c r="L119" s="22" t="str">
        <f>IF(ISBLANK(Games!N119), "", Games!N119)</f>
        <v/>
      </c>
      <c r="M119" s="22"/>
      <c r="N119" s="26"/>
      <c r="O119" s="26"/>
      <c r="P119" s="26"/>
      <c r="Q119" s="26"/>
      <c r="R119" s="26"/>
      <c r="S119" s="26"/>
      <c r="T119" s="29">
        <f t="shared" si="14"/>
        <v>0</v>
      </c>
      <c r="U119" s="29">
        <f t="shared" si="21"/>
        <v>0</v>
      </c>
      <c r="V119" s="29">
        <f t="shared" si="15"/>
        <v>0</v>
      </c>
      <c r="W119" s="29">
        <f t="shared" si="16"/>
        <v>0</v>
      </c>
      <c r="X119" s="29">
        <f t="shared" si="17"/>
        <v>0</v>
      </c>
      <c r="Y119" s="29">
        <f t="shared" si="18"/>
        <v>0</v>
      </c>
      <c r="Z119" s="26"/>
      <c r="AA119" s="58" t="str">
        <f t="shared" si="19"/>
        <v/>
      </c>
      <c r="AB119" s="26"/>
      <c r="AC119" s="58" t="str">
        <f t="shared" si="22"/>
        <v/>
      </c>
      <c r="AD119" s="26"/>
      <c r="AE119" s="22" t="str">
        <f t="shared" si="20"/>
        <v/>
      </c>
      <c r="AF1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0" spans="1:32" x14ac:dyDescent="0.45">
      <c r="A120" s="22">
        <f>Games!A120</f>
        <v>0</v>
      </c>
      <c r="B120" s="22" t="str">
        <f>IF('Prediction Log'!B120=0, "",'Prediction Log'!B120)</f>
        <v/>
      </c>
      <c r="C120" s="22" t="str">
        <f>IF('Prediction Log'!C120=0, "",'Prediction Log'!C120)</f>
        <v/>
      </c>
      <c r="D120" s="22" t="str">
        <f>IF('Prediction Log'!D120=0, "",'Prediction Log'!D120)</f>
        <v/>
      </c>
      <c r="E120" s="22" t="str">
        <f>IF('Prediction Log'!E120=0, "",'Prediction Log'!E120)</f>
        <v/>
      </c>
      <c r="F120" s="22" t="str">
        <f>IF('Prediction Log'!I120=0, "",'Prediction Log'!I120)</f>
        <v/>
      </c>
      <c r="G120" s="23" t="str">
        <f>IF(ISBLANK(Games!B120), "",'Prediction Log'!$J120)</f>
        <v/>
      </c>
      <c r="H120" s="24" t="str">
        <f>'Prediction Log'!$K120</f>
        <v/>
      </c>
      <c r="I120" s="22" t="str">
        <f>IF(ISBLANK(Games!J120), "",IF(AND(Games!J120="",Games!K120=""),"",IF(ISTEXT(Games!K120), "Side",Games!J120)))</f>
        <v/>
      </c>
      <c r="J120" s="22" t="str">
        <f>IF(ISBLANK(Games!J120), "",IF(Table12[[#This Row],[Bet]]="Spread", Games!L120, ""))</f>
        <v/>
      </c>
      <c r="K120" s="22" t="str">
        <f>IF(ISBLANK(Games!K120), "",IF(ISTEXT(Games!K120), Games!K120, ""))</f>
        <v/>
      </c>
      <c r="L120" s="22" t="str">
        <f>IF(ISBLANK(Games!N120), "", Games!N120)</f>
        <v/>
      </c>
      <c r="M120" s="22"/>
      <c r="N120" s="26"/>
      <c r="O120" s="26"/>
      <c r="P120" s="26"/>
      <c r="Q120" s="26"/>
      <c r="R120" s="26"/>
      <c r="S120" s="26"/>
      <c r="T120" s="29">
        <f t="shared" si="14"/>
        <v>0</v>
      </c>
      <c r="U120" s="29">
        <f t="shared" si="21"/>
        <v>0</v>
      </c>
      <c r="V120" s="29">
        <f t="shared" si="15"/>
        <v>0</v>
      </c>
      <c r="W120" s="29">
        <f t="shared" si="16"/>
        <v>0</v>
      </c>
      <c r="X120" s="29">
        <f t="shared" si="17"/>
        <v>0</v>
      </c>
      <c r="Y120" s="29">
        <f t="shared" si="18"/>
        <v>0</v>
      </c>
      <c r="Z120" s="26"/>
      <c r="AA120" s="58" t="str">
        <f t="shared" si="19"/>
        <v/>
      </c>
      <c r="AB120" s="26"/>
      <c r="AC120" s="58" t="str">
        <f t="shared" si="22"/>
        <v/>
      </c>
      <c r="AD120" s="26"/>
      <c r="AE120" s="22" t="str">
        <f t="shared" si="20"/>
        <v/>
      </c>
      <c r="AF1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1" spans="1:32" x14ac:dyDescent="0.45">
      <c r="A121" s="22">
        <f>Games!A121</f>
        <v>0</v>
      </c>
      <c r="B121" s="22" t="str">
        <f>IF('Prediction Log'!B121=0, "",'Prediction Log'!B121)</f>
        <v/>
      </c>
      <c r="C121" s="22" t="str">
        <f>IF('Prediction Log'!C121=0, "",'Prediction Log'!C121)</f>
        <v/>
      </c>
      <c r="D121" s="22" t="str">
        <f>IF('Prediction Log'!D121=0, "",'Prediction Log'!D121)</f>
        <v/>
      </c>
      <c r="E121" s="22" t="str">
        <f>IF('Prediction Log'!E121=0, "",'Prediction Log'!E121)</f>
        <v/>
      </c>
      <c r="F121" s="22" t="str">
        <f>IF('Prediction Log'!I121=0, "",'Prediction Log'!I121)</f>
        <v/>
      </c>
      <c r="G121" s="23" t="str">
        <f>IF(ISBLANK(Games!B121), "",'Prediction Log'!$J121)</f>
        <v/>
      </c>
      <c r="H121" s="24" t="str">
        <f>'Prediction Log'!$K121</f>
        <v/>
      </c>
      <c r="I121" s="22" t="str">
        <f>IF(ISBLANK(Games!J121), "",IF(AND(Games!J121="",Games!K121=""),"",IF(ISTEXT(Games!K121), "Side",Games!J121)))</f>
        <v/>
      </c>
      <c r="J121" s="22" t="str">
        <f>IF(ISBLANK(Games!J121), "",IF(Table12[[#This Row],[Bet]]="Spread", Games!L121, ""))</f>
        <v/>
      </c>
      <c r="K121" s="22" t="str">
        <f>IF(ISBLANK(Games!K121), "",IF(ISTEXT(Games!K121), Games!K121, ""))</f>
        <v/>
      </c>
      <c r="L121" s="22" t="str">
        <f>IF(ISBLANK(Games!N121), "", Games!N121)</f>
        <v/>
      </c>
      <c r="M121" s="22"/>
      <c r="N121" s="26"/>
      <c r="O121" s="26"/>
      <c r="P121" s="26"/>
      <c r="Q121" s="26"/>
      <c r="R121" s="26"/>
      <c r="S121" s="26"/>
      <c r="T121" s="29">
        <f t="shared" si="14"/>
        <v>0</v>
      </c>
      <c r="U121" s="29">
        <f t="shared" si="21"/>
        <v>0</v>
      </c>
      <c r="V121" s="29">
        <f t="shared" si="15"/>
        <v>0</v>
      </c>
      <c r="W121" s="29">
        <f t="shared" si="16"/>
        <v>0</v>
      </c>
      <c r="X121" s="29">
        <f t="shared" si="17"/>
        <v>0</v>
      </c>
      <c r="Y121" s="29">
        <f t="shared" si="18"/>
        <v>0</v>
      </c>
      <c r="Z121" s="26"/>
      <c r="AA121" s="58" t="str">
        <f t="shared" si="19"/>
        <v/>
      </c>
      <c r="AB121" s="26"/>
      <c r="AC121" s="58" t="str">
        <f t="shared" si="22"/>
        <v/>
      </c>
      <c r="AD121" s="26"/>
      <c r="AE121" s="22" t="str">
        <f t="shared" si="20"/>
        <v/>
      </c>
      <c r="AF1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2" spans="1:32" x14ac:dyDescent="0.45">
      <c r="A122" s="22">
        <f>Games!A122</f>
        <v>0</v>
      </c>
      <c r="B122" s="22" t="str">
        <f>IF('Prediction Log'!B122=0, "",'Prediction Log'!B122)</f>
        <v/>
      </c>
      <c r="C122" s="22" t="str">
        <f>IF('Prediction Log'!C122=0, "",'Prediction Log'!C122)</f>
        <v/>
      </c>
      <c r="D122" s="22" t="str">
        <f>IF('Prediction Log'!D122=0, "",'Prediction Log'!D122)</f>
        <v/>
      </c>
      <c r="E122" s="22" t="str">
        <f>IF('Prediction Log'!E122=0, "",'Prediction Log'!E122)</f>
        <v/>
      </c>
      <c r="F122" s="22" t="str">
        <f>IF('Prediction Log'!I122=0, "",'Prediction Log'!I122)</f>
        <v/>
      </c>
      <c r="G122" s="23" t="str">
        <f>IF(ISBLANK(Games!B122), "",'Prediction Log'!$J122)</f>
        <v/>
      </c>
      <c r="H122" s="24" t="str">
        <f>'Prediction Log'!$K122</f>
        <v/>
      </c>
      <c r="I122" s="22" t="str">
        <f>IF(ISBLANK(Games!J122), "",IF(AND(Games!J122="",Games!K122=""),"",IF(ISTEXT(Games!K122), "Side",Games!J122)))</f>
        <v/>
      </c>
      <c r="J122" s="22" t="str">
        <f>IF(ISBLANK(Games!J122), "",IF(Table12[[#This Row],[Bet]]="Spread", Games!L122, ""))</f>
        <v/>
      </c>
      <c r="K122" s="22" t="str">
        <f>IF(ISBLANK(Games!K122), "",IF(ISTEXT(Games!K122), Games!K122, ""))</f>
        <v/>
      </c>
      <c r="L122" s="22" t="str">
        <f>IF(ISBLANK(Games!N122), "", Games!N122)</f>
        <v/>
      </c>
      <c r="M122" s="22"/>
      <c r="N122" s="26"/>
      <c r="O122" s="26"/>
      <c r="P122" s="26"/>
      <c r="Q122" s="26"/>
      <c r="R122" s="26"/>
      <c r="S122" s="26"/>
      <c r="T122" s="29">
        <f t="shared" si="14"/>
        <v>0</v>
      </c>
      <c r="U122" s="29">
        <f t="shared" si="21"/>
        <v>0</v>
      </c>
      <c r="V122" s="29">
        <f t="shared" si="15"/>
        <v>0</v>
      </c>
      <c r="W122" s="29">
        <f t="shared" si="16"/>
        <v>0</v>
      </c>
      <c r="X122" s="29">
        <f t="shared" si="17"/>
        <v>0</v>
      </c>
      <c r="Y122" s="29">
        <f t="shared" si="18"/>
        <v>0</v>
      </c>
      <c r="Z122" s="26"/>
      <c r="AA122" s="58" t="str">
        <f t="shared" si="19"/>
        <v/>
      </c>
      <c r="AB122" s="26"/>
      <c r="AC122" s="58" t="str">
        <f t="shared" si="22"/>
        <v/>
      </c>
      <c r="AD122" s="26"/>
      <c r="AE122" s="22" t="str">
        <f t="shared" si="20"/>
        <v/>
      </c>
      <c r="AF1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3" spans="1:32" x14ac:dyDescent="0.45">
      <c r="A123" s="22">
        <f>Games!A123</f>
        <v>0</v>
      </c>
      <c r="B123" s="22" t="str">
        <f>IF('Prediction Log'!B123=0, "",'Prediction Log'!B123)</f>
        <v/>
      </c>
      <c r="C123" s="22" t="str">
        <f>IF('Prediction Log'!C123=0, "",'Prediction Log'!C123)</f>
        <v/>
      </c>
      <c r="D123" s="22" t="str">
        <f>IF('Prediction Log'!D123=0, "",'Prediction Log'!D123)</f>
        <v/>
      </c>
      <c r="E123" s="22" t="str">
        <f>IF('Prediction Log'!E123=0, "",'Prediction Log'!E123)</f>
        <v/>
      </c>
      <c r="F123" s="22" t="str">
        <f>IF('Prediction Log'!I123=0, "",'Prediction Log'!I123)</f>
        <v/>
      </c>
      <c r="G123" s="23" t="str">
        <f>IF(ISBLANK(Games!B123), "",'Prediction Log'!$J123)</f>
        <v/>
      </c>
      <c r="H123" s="24" t="str">
        <f>'Prediction Log'!$K123</f>
        <v/>
      </c>
      <c r="I123" s="22" t="str">
        <f>IF(ISBLANK(Games!J123), "",IF(AND(Games!J123="",Games!K123=""),"",IF(ISTEXT(Games!K123), "Side",Games!J123)))</f>
        <v/>
      </c>
      <c r="J123" s="22" t="str">
        <f>IF(ISBLANK(Games!J123), "",IF(Table12[[#This Row],[Bet]]="Spread", Games!L123, ""))</f>
        <v/>
      </c>
      <c r="K123" s="22" t="str">
        <f>IF(ISBLANK(Games!K123), "",IF(ISTEXT(Games!K123), Games!K123, ""))</f>
        <v/>
      </c>
      <c r="L123" s="22" t="str">
        <f>IF(ISBLANK(Games!N123), "", Games!N123)</f>
        <v/>
      </c>
      <c r="M123" s="22"/>
      <c r="N123" s="26"/>
      <c r="O123" s="26"/>
      <c r="P123" s="26"/>
      <c r="Q123" s="26"/>
      <c r="R123" s="26"/>
      <c r="S123" s="26"/>
      <c r="T123" s="29">
        <f t="shared" si="14"/>
        <v>0</v>
      </c>
      <c r="U123" s="29">
        <f t="shared" si="21"/>
        <v>0</v>
      </c>
      <c r="V123" s="29">
        <f t="shared" si="15"/>
        <v>0</v>
      </c>
      <c r="W123" s="29">
        <f t="shared" si="16"/>
        <v>0</v>
      </c>
      <c r="X123" s="29">
        <f t="shared" si="17"/>
        <v>0</v>
      </c>
      <c r="Y123" s="29">
        <f t="shared" si="18"/>
        <v>0</v>
      </c>
      <c r="Z123" s="26"/>
      <c r="AA123" s="58" t="str">
        <f t="shared" si="19"/>
        <v/>
      </c>
      <c r="AB123" s="26"/>
      <c r="AC123" s="58" t="str">
        <f t="shared" si="22"/>
        <v/>
      </c>
      <c r="AD123" s="26"/>
      <c r="AE123" s="22" t="str">
        <f t="shared" si="20"/>
        <v/>
      </c>
      <c r="AF1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4" spans="1:32" x14ac:dyDescent="0.45">
      <c r="A124" s="22">
        <f>Games!A124</f>
        <v>0</v>
      </c>
      <c r="B124" s="22" t="str">
        <f>IF('Prediction Log'!B124=0, "",'Prediction Log'!B124)</f>
        <v/>
      </c>
      <c r="C124" s="22" t="str">
        <f>IF('Prediction Log'!C124=0, "",'Prediction Log'!C124)</f>
        <v/>
      </c>
      <c r="D124" s="22" t="str">
        <f>IF('Prediction Log'!D124=0, "",'Prediction Log'!D124)</f>
        <v/>
      </c>
      <c r="E124" s="22" t="str">
        <f>IF('Prediction Log'!E124=0, "",'Prediction Log'!E124)</f>
        <v/>
      </c>
      <c r="F124" s="22" t="str">
        <f>IF('Prediction Log'!I124=0, "",'Prediction Log'!I124)</f>
        <v/>
      </c>
      <c r="G124" s="23" t="str">
        <f>IF(ISBLANK(Games!B124), "",'Prediction Log'!$J124)</f>
        <v/>
      </c>
      <c r="H124" s="24" t="str">
        <f>'Prediction Log'!$K124</f>
        <v/>
      </c>
      <c r="I124" s="22" t="str">
        <f>IF(ISBLANK(Games!J124), "",IF(AND(Games!J124="",Games!K124=""),"",IF(ISTEXT(Games!K124), "Side",Games!J124)))</f>
        <v/>
      </c>
      <c r="J124" s="22" t="str">
        <f>IF(ISBLANK(Games!J124), "",IF(Table12[[#This Row],[Bet]]="Spread", Games!L124, ""))</f>
        <v/>
      </c>
      <c r="K124" s="22" t="str">
        <f>IF(ISBLANK(Games!K124), "",IF(ISTEXT(Games!K124), Games!K124, ""))</f>
        <v/>
      </c>
      <c r="L124" s="22" t="str">
        <f>IF(ISBLANK(Games!N124), "", Games!N124)</f>
        <v/>
      </c>
      <c r="M124" s="22"/>
      <c r="N124" s="26"/>
      <c r="O124" s="26"/>
      <c r="P124" s="26"/>
      <c r="Q124" s="26"/>
      <c r="R124" s="26"/>
      <c r="S124" s="26"/>
      <c r="T124" s="29">
        <f t="shared" si="14"/>
        <v>0</v>
      </c>
      <c r="U124" s="29">
        <f t="shared" si="21"/>
        <v>0</v>
      </c>
      <c r="V124" s="29">
        <f t="shared" si="15"/>
        <v>0</v>
      </c>
      <c r="W124" s="29">
        <f t="shared" si="16"/>
        <v>0</v>
      </c>
      <c r="X124" s="29">
        <f t="shared" si="17"/>
        <v>0</v>
      </c>
      <c r="Y124" s="29">
        <f t="shared" si="18"/>
        <v>0</v>
      </c>
      <c r="Z124" s="26"/>
      <c r="AA124" s="58" t="str">
        <f t="shared" si="19"/>
        <v/>
      </c>
      <c r="AB124" s="26"/>
      <c r="AC124" s="58" t="str">
        <f t="shared" si="22"/>
        <v/>
      </c>
      <c r="AD124" s="26"/>
      <c r="AE124" s="22" t="str">
        <f t="shared" si="20"/>
        <v/>
      </c>
      <c r="AF1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5" spans="1:32" x14ac:dyDescent="0.45">
      <c r="A125" s="22">
        <f>Games!A125</f>
        <v>0</v>
      </c>
      <c r="B125" s="22" t="str">
        <f>IF('Prediction Log'!B125=0, "",'Prediction Log'!B125)</f>
        <v/>
      </c>
      <c r="C125" s="22" t="str">
        <f>IF('Prediction Log'!C125=0, "",'Prediction Log'!C125)</f>
        <v/>
      </c>
      <c r="D125" s="22" t="str">
        <f>IF('Prediction Log'!D125=0, "",'Prediction Log'!D125)</f>
        <v/>
      </c>
      <c r="E125" s="22" t="str">
        <f>IF('Prediction Log'!E125=0, "",'Prediction Log'!E125)</f>
        <v/>
      </c>
      <c r="F125" s="22" t="str">
        <f>IF('Prediction Log'!I125=0, "",'Prediction Log'!I125)</f>
        <v/>
      </c>
      <c r="G125" s="23" t="str">
        <f>IF(ISBLANK(Games!B125), "",'Prediction Log'!$J125)</f>
        <v/>
      </c>
      <c r="H125" s="24" t="str">
        <f>'Prediction Log'!$K125</f>
        <v/>
      </c>
      <c r="I125" s="22" t="str">
        <f>IF(ISBLANK(Games!J125), "",IF(AND(Games!J125="",Games!K125=""),"",IF(ISTEXT(Games!K125), "Side",Games!J125)))</f>
        <v/>
      </c>
      <c r="J125" s="22" t="str">
        <f>IF(ISBLANK(Games!J125), "",IF(Table12[[#This Row],[Bet]]="Spread", Games!L125, ""))</f>
        <v/>
      </c>
      <c r="K125" s="22" t="str">
        <f>IF(ISBLANK(Games!K125), "",IF(ISTEXT(Games!K125), Games!K125, ""))</f>
        <v/>
      </c>
      <c r="L125" s="22" t="str">
        <f>IF(ISBLANK(Games!N125), "", Games!N125)</f>
        <v/>
      </c>
      <c r="M125" s="22"/>
      <c r="N125" s="26"/>
      <c r="O125" s="26"/>
      <c r="P125" s="26"/>
      <c r="Q125" s="26"/>
      <c r="R125" s="26"/>
      <c r="S125" s="26"/>
      <c r="T125" s="29">
        <f t="shared" si="14"/>
        <v>0</v>
      </c>
      <c r="U125" s="29">
        <f t="shared" si="21"/>
        <v>0</v>
      </c>
      <c r="V125" s="29">
        <f t="shared" si="15"/>
        <v>0</v>
      </c>
      <c r="W125" s="29">
        <f t="shared" si="16"/>
        <v>0</v>
      </c>
      <c r="X125" s="29">
        <f t="shared" si="17"/>
        <v>0</v>
      </c>
      <c r="Y125" s="29">
        <f t="shared" si="18"/>
        <v>0</v>
      </c>
      <c r="Z125" s="26"/>
      <c r="AA125" s="58" t="str">
        <f t="shared" si="19"/>
        <v/>
      </c>
      <c r="AB125" s="26"/>
      <c r="AC125" s="58" t="str">
        <f t="shared" si="22"/>
        <v/>
      </c>
      <c r="AD125" s="26"/>
      <c r="AE125" s="22" t="str">
        <f t="shared" si="20"/>
        <v/>
      </c>
      <c r="AF1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6" spans="1:32" x14ac:dyDescent="0.45">
      <c r="A126" s="22">
        <f>Games!A126</f>
        <v>0</v>
      </c>
      <c r="B126" s="22" t="str">
        <f>IF('Prediction Log'!B126=0, "",'Prediction Log'!B126)</f>
        <v/>
      </c>
      <c r="C126" s="22" t="str">
        <f>IF('Prediction Log'!C126=0, "",'Prediction Log'!C126)</f>
        <v/>
      </c>
      <c r="D126" s="22" t="str">
        <f>IF('Prediction Log'!D126=0, "",'Prediction Log'!D126)</f>
        <v/>
      </c>
      <c r="E126" s="22" t="str">
        <f>IF('Prediction Log'!E126=0, "",'Prediction Log'!E126)</f>
        <v/>
      </c>
      <c r="F126" s="22" t="str">
        <f>IF('Prediction Log'!I126=0, "",'Prediction Log'!I126)</f>
        <v/>
      </c>
      <c r="G126" s="23" t="str">
        <f>IF(ISBLANK(Games!B126), "",'Prediction Log'!$J126)</f>
        <v/>
      </c>
      <c r="H126" s="24" t="str">
        <f>'Prediction Log'!$K126</f>
        <v/>
      </c>
      <c r="I126" s="22" t="str">
        <f>IF(ISBLANK(Games!J126), "",IF(AND(Games!J126="",Games!K126=""),"",IF(ISTEXT(Games!K126), "Side",Games!J126)))</f>
        <v/>
      </c>
      <c r="J126" s="22" t="str">
        <f>IF(ISBLANK(Games!J126), "",IF(Table12[[#This Row],[Bet]]="Spread", Games!L126, ""))</f>
        <v/>
      </c>
      <c r="K126" s="22" t="str">
        <f>IF(ISBLANK(Games!K126), "",IF(ISTEXT(Games!K126), Games!K126, ""))</f>
        <v/>
      </c>
      <c r="L126" s="22" t="str">
        <f>IF(ISBLANK(Games!N126), "", Games!N126)</f>
        <v/>
      </c>
      <c r="M126" s="22"/>
      <c r="N126" s="26"/>
      <c r="O126" s="26"/>
      <c r="P126" s="26"/>
      <c r="Q126" s="26"/>
      <c r="R126" s="26"/>
      <c r="S126" s="26"/>
      <c r="T126" s="29">
        <f t="shared" si="14"/>
        <v>0</v>
      </c>
      <c r="U126" s="29">
        <f t="shared" si="21"/>
        <v>0</v>
      </c>
      <c r="V126" s="29">
        <f t="shared" si="15"/>
        <v>0</v>
      </c>
      <c r="W126" s="29">
        <f t="shared" si="16"/>
        <v>0</v>
      </c>
      <c r="X126" s="29">
        <f t="shared" si="17"/>
        <v>0</v>
      </c>
      <c r="Y126" s="29">
        <f t="shared" si="18"/>
        <v>0</v>
      </c>
      <c r="Z126" s="26"/>
      <c r="AA126" s="58" t="str">
        <f t="shared" si="19"/>
        <v/>
      </c>
      <c r="AB126" s="26"/>
      <c r="AC126" s="58" t="str">
        <f t="shared" si="22"/>
        <v/>
      </c>
      <c r="AD126" s="26"/>
      <c r="AE126" s="22" t="str">
        <f t="shared" si="20"/>
        <v/>
      </c>
      <c r="AF1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7" spans="1:32" x14ac:dyDescent="0.45">
      <c r="A127" s="22">
        <f>Games!A127</f>
        <v>0</v>
      </c>
      <c r="B127" s="22" t="str">
        <f>IF('Prediction Log'!B127=0, "",'Prediction Log'!B127)</f>
        <v/>
      </c>
      <c r="C127" s="22" t="str">
        <f>IF('Prediction Log'!C127=0, "",'Prediction Log'!C127)</f>
        <v/>
      </c>
      <c r="D127" s="22" t="str">
        <f>IF('Prediction Log'!D127=0, "",'Prediction Log'!D127)</f>
        <v/>
      </c>
      <c r="E127" s="22" t="str">
        <f>IF('Prediction Log'!E127=0, "",'Prediction Log'!E127)</f>
        <v/>
      </c>
      <c r="F127" s="22" t="str">
        <f>IF('Prediction Log'!I127=0, "",'Prediction Log'!I127)</f>
        <v/>
      </c>
      <c r="G127" s="23" t="str">
        <f>IF(ISBLANK(Games!B127), "",'Prediction Log'!$J127)</f>
        <v/>
      </c>
      <c r="H127" s="24" t="str">
        <f>'Prediction Log'!$K127</f>
        <v/>
      </c>
      <c r="I127" s="22" t="str">
        <f>IF(ISBLANK(Games!J127), "",IF(AND(Games!J127="",Games!K127=""),"",IF(ISTEXT(Games!K127), "Side",Games!J127)))</f>
        <v/>
      </c>
      <c r="J127" s="22" t="str">
        <f>IF(ISBLANK(Games!J127), "",IF(Table12[[#This Row],[Bet]]="Spread", Games!L127, ""))</f>
        <v/>
      </c>
      <c r="K127" s="22" t="str">
        <f>IF(ISBLANK(Games!K127), "",IF(ISTEXT(Games!K127), Games!K127, ""))</f>
        <v/>
      </c>
      <c r="L127" s="22" t="str">
        <f>IF(ISBLANK(Games!N127), "", Games!N127)</f>
        <v/>
      </c>
      <c r="M127" s="22"/>
      <c r="N127" s="26"/>
      <c r="O127" s="26"/>
      <c r="P127" s="26"/>
      <c r="Q127" s="26"/>
      <c r="R127" s="26"/>
      <c r="S127" s="26"/>
      <c r="T127" s="29">
        <f t="shared" si="14"/>
        <v>0</v>
      </c>
      <c r="U127" s="29">
        <f t="shared" si="21"/>
        <v>0</v>
      </c>
      <c r="V127" s="29">
        <f t="shared" si="15"/>
        <v>0</v>
      </c>
      <c r="W127" s="29">
        <f t="shared" si="16"/>
        <v>0</v>
      </c>
      <c r="X127" s="29">
        <f t="shared" si="17"/>
        <v>0</v>
      </c>
      <c r="Y127" s="29">
        <f t="shared" si="18"/>
        <v>0</v>
      </c>
      <c r="Z127" s="26"/>
      <c r="AA127" s="58" t="str">
        <f t="shared" si="19"/>
        <v/>
      </c>
      <c r="AB127" s="26"/>
      <c r="AC127" s="58" t="str">
        <f t="shared" si="22"/>
        <v/>
      </c>
      <c r="AD127" s="26"/>
      <c r="AE127" s="22" t="str">
        <f t="shared" si="20"/>
        <v/>
      </c>
      <c r="AF1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8" spans="1:32" x14ac:dyDescent="0.45">
      <c r="A128" s="22">
        <f>Games!A128</f>
        <v>0</v>
      </c>
      <c r="B128" s="22" t="str">
        <f>IF('Prediction Log'!B128=0, "",'Prediction Log'!B128)</f>
        <v/>
      </c>
      <c r="C128" s="22" t="str">
        <f>IF('Prediction Log'!C128=0, "",'Prediction Log'!C128)</f>
        <v/>
      </c>
      <c r="D128" s="22" t="str">
        <f>IF('Prediction Log'!D128=0, "",'Prediction Log'!D128)</f>
        <v/>
      </c>
      <c r="E128" s="22" t="str">
        <f>IF('Prediction Log'!E128=0, "",'Prediction Log'!E128)</f>
        <v/>
      </c>
      <c r="F128" s="22" t="str">
        <f>IF('Prediction Log'!I128=0, "",'Prediction Log'!I128)</f>
        <v/>
      </c>
      <c r="G128" s="23" t="str">
        <f>IF(ISBLANK(Games!B128), "",'Prediction Log'!$J128)</f>
        <v/>
      </c>
      <c r="H128" s="24" t="str">
        <f>'Prediction Log'!$K128</f>
        <v/>
      </c>
      <c r="I128" s="22" t="str">
        <f>IF(ISBLANK(Games!J128), "",IF(AND(Games!J128="",Games!K128=""),"",IF(ISTEXT(Games!K128), "Side",Games!J128)))</f>
        <v/>
      </c>
      <c r="J128" s="22" t="str">
        <f>IF(ISBLANK(Games!J128), "",IF(Table12[[#This Row],[Bet]]="Spread", Games!L128, ""))</f>
        <v/>
      </c>
      <c r="K128" s="22" t="str">
        <f>IF(ISBLANK(Games!K128), "",IF(ISTEXT(Games!K128), Games!K128, ""))</f>
        <v/>
      </c>
      <c r="L128" s="22" t="str">
        <f>IF(ISBLANK(Games!N128), "", Games!N128)</f>
        <v/>
      </c>
      <c r="M128" s="22"/>
      <c r="N128" s="26"/>
      <c r="O128" s="26"/>
      <c r="P128" s="26"/>
      <c r="Q128" s="26"/>
      <c r="R128" s="26"/>
      <c r="S128" s="26"/>
      <c r="T128" s="29">
        <f t="shared" si="14"/>
        <v>0</v>
      </c>
      <c r="U128" s="29">
        <f t="shared" si="21"/>
        <v>0</v>
      </c>
      <c r="V128" s="29">
        <f t="shared" si="15"/>
        <v>0</v>
      </c>
      <c r="W128" s="29">
        <f t="shared" si="16"/>
        <v>0</v>
      </c>
      <c r="X128" s="29">
        <f t="shared" si="17"/>
        <v>0</v>
      </c>
      <c r="Y128" s="29">
        <f t="shared" si="18"/>
        <v>0</v>
      </c>
      <c r="Z128" s="26"/>
      <c r="AA128" s="58" t="str">
        <f t="shared" si="19"/>
        <v/>
      </c>
      <c r="AB128" s="26"/>
      <c r="AC128" s="58" t="str">
        <f t="shared" si="22"/>
        <v/>
      </c>
      <c r="AD128" s="26"/>
      <c r="AE128" s="22" t="str">
        <f t="shared" si="20"/>
        <v/>
      </c>
      <c r="AF1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9" spans="1:32" x14ac:dyDescent="0.45">
      <c r="A129" s="22">
        <f>Games!A129</f>
        <v>0</v>
      </c>
      <c r="B129" s="22" t="str">
        <f>IF('Prediction Log'!B129=0, "",'Prediction Log'!B129)</f>
        <v/>
      </c>
      <c r="C129" s="22" t="str">
        <f>IF('Prediction Log'!C129=0, "",'Prediction Log'!C129)</f>
        <v/>
      </c>
      <c r="D129" s="22" t="str">
        <f>IF('Prediction Log'!D129=0, "",'Prediction Log'!D129)</f>
        <v/>
      </c>
      <c r="E129" s="22" t="str">
        <f>IF('Prediction Log'!E129=0, "",'Prediction Log'!E129)</f>
        <v/>
      </c>
      <c r="F129" s="22" t="str">
        <f>IF('Prediction Log'!I129=0, "",'Prediction Log'!I129)</f>
        <v/>
      </c>
      <c r="G129" s="23" t="str">
        <f>IF(ISBLANK(Games!B129), "",'Prediction Log'!$J129)</f>
        <v/>
      </c>
      <c r="H129" s="24" t="str">
        <f>'Prediction Log'!$K129</f>
        <v/>
      </c>
      <c r="I129" s="22" t="str">
        <f>IF(ISBLANK(Games!J129), "",IF(AND(Games!J129="",Games!K129=""),"",IF(ISTEXT(Games!K129), "Side",Games!J129)))</f>
        <v/>
      </c>
      <c r="J129" s="22" t="str">
        <f>IF(ISBLANK(Games!J129), "",IF(Table12[[#This Row],[Bet]]="Spread", Games!L129, ""))</f>
        <v/>
      </c>
      <c r="K129" s="22" t="str">
        <f>IF(ISBLANK(Games!K129), "",IF(ISTEXT(Games!K129), Games!K129, ""))</f>
        <v/>
      </c>
      <c r="L129" s="22" t="str">
        <f>IF(ISBLANK(Games!N129), "", Games!N129)</f>
        <v/>
      </c>
      <c r="M129" s="22"/>
      <c r="N129" s="26"/>
      <c r="O129" s="26"/>
      <c r="P129" s="26"/>
      <c r="Q129" s="26"/>
      <c r="R129" s="26"/>
      <c r="S129" s="26"/>
      <c r="T129" s="29">
        <f t="shared" si="14"/>
        <v>0</v>
      </c>
      <c r="U129" s="29">
        <f t="shared" si="21"/>
        <v>0</v>
      </c>
      <c r="V129" s="29">
        <f t="shared" si="15"/>
        <v>0</v>
      </c>
      <c r="W129" s="29">
        <f t="shared" si="16"/>
        <v>0</v>
      </c>
      <c r="X129" s="29">
        <f t="shared" si="17"/>
        <v>0</v>
      </c>
      <c r="Y129" s="29">
        <f t="shared" si="18"/>
        <v>0</v>
      </c>
      <c r="Z129" s="26"/>
      <c r="AA129" s="58" t="str">
        <f t="shared" si="19"/>
        <v/>
      </c>
      <c r="AB129" s="26"/>
      <c r="AC129" s="58" t="str">
        <f t="shared" si="22"/>
        <v/>
      </c>
      <c r="AD129" s="26"/>
      <c r="AE129" s="22" t="str">
        <f t="shared" si="20"/>
        <v/>
      </c>
      <c r="AF1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0" spans="1:32" x14ac:dyDescent="0.45">
      <c r="A130" s="22">
        <f>Games!A130</f>
        <v>0</v>
      </c>
      <c r="B130" s="22" t="str">
        <f>IF('Prediction Log'!B130=0, "",'Prediction Log'!B130)</f>
        <v/>
      </c>
      <c r="C130" s="22" t="str">
        <f>IF('Prediction Log'!C130=0, "",'Prediction Log'!C130)</f>
        <v/>
      </c>
      <c r="D130" s="22" t="str">
        <f>IF('Prediction Log'!D130=0, "",'Prediction Log'!D130)</f>
        <v/>
      </c>
      <c r="E130" s="22" t="str">
        <f>IF('Prediction Log'!E130=0, "",'Prediction Log'!E130)</f>
        <v/>
      </c>
      <c r="F130" s="22" t="str">
        <f>IF('Prediction Log'!I130=0, "",'Prediction Log'!I130)</f>
        <v/>
      </c>
      <c r="G130" s="23" t="str">
        <f>IF(ISBLANK(Games!B130), "",'Prediction Log'!$J130)</f>
        <v/>
      </c>
      <c r="H130" s="24" t="str">
        <f>'Prediction Log'!$K130</f>
        <v/>
      </c>
      <c r="I130" s="22" t="str">
        <f>IF(ISBLANK(Games!J130), "",IF(AND(Games!J130="",Games!K130=""),"",IF(ISTEXT(Games!K130), "Side",Games!J130)))</f>
        <v/>
      </c>
      <c r="J130" s="22" t="str">
        <f>IF(ISBLANK(Games!J130), "",IF(Table12[[#This Row],[Bet]]="Spread", Games!L130, ""))</f>
        <v/>
      </c>
      <c r="K130" s="22" t="str">
        <f>IF(ISBLANK(Games!K130), "",IF(ISTEXT(Games!K130), Games!K130, ""))</f>
        <v/>
      </c>
      <c r="L130" s="22" t="str">
        <f>IF(ISBLANK(Games!N130), "", Games!N130)</f>
        <v/>
      </c>
      <c r="M130" s="22"/>
      <c r="N130" s="26"/>
      <c r="O130" s="26"/>
      <c r="P130" s="26"/>
      <c r="Q130" s="26"/>
      <c r="R130" s="26"/>
      <c r="S130" s="26"/>
      <c r="T130" s="29">
        <f t="shared" si="14"/>
        <v>0</v>
      </c>
      <c r="U130" s="29">
        <f t="shared" si="21"/>
        <v>0</v>
      </c>
      <c r="V130" s="29">
        <f t="shared" si="15"/>
        <v>0</v>
      </c>
      <c r="W130" s="29">
        <f t="shared" si="16"/>
        <v>0</v>
      </c>
      <c r="X130" s="29">
        <f t="shared" si="17"/>
        <v>0</v>
      </c>
      <c r="Y130" s="29">
        <f t="shared" si="18"/>
        <v>0</v>
      </c>
      <c r="Z130" s="26"/>
      <c r="AA130" s="58" t="str">
        <f t="shared" si="19"/>
        <v/>
      </c>
      <c r="AB130" s="26"/>
      <c r="AC130" s="58" t="str">
        <f t="shared" si="22"/>
        <v/>
      </c>
      <c r="AD130" s="26"/>
      <c r="AE130" s="22" t="str">
        <f t="shared" si="20"/>
        <v/>
      </c>
      <c r="AF1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1" spans="1:32" x14ac:dyDescent="0.45">
      <c r="A131" s="22">
        <f>Games!A131</f>
        <v>0</v>
      </c>
      <c r="B131" s="22" t="str">
        <f>IF('Prediction Log'!B131=0, "",'Prediction Log'!B131)</f>
        <v/>
      </c>
      <c r="C131" s="22" t="str">
        <f>IF('Prediction Log'!C131=0, "",'Prediction Log'!C131)</f>
        <v/>
      </c>
      <c r="D131" s="22" t="str">
        <f>IF('Prediction Log'!D131=0, "",'Prediction Log'!D131)</f>
        <v/>
      </c>
      <c r="E131" s="22" t="str">
        <f>IF('Prediction Log'!E131=0, "",'Prediction Log'!E131)</f>
        <v/>
      </c>
      <c r="F131" s="22" t="str">
        <f>IF('Prediction Log'!I131=0, "",'Prediction Log'!I131)</f>
        <v/>
      </c>
      <c r="G131" s="23" t="str">
        <f>IF(ISBLANK(Games!B131), "",'Prediction Log'!$J131)</f>
        <v/>
      </c>
      <c r="H131" s="24" t="str">
        <f>'Prediction Log'!$K131</f>
        <v/>
      </c>
      <c r="I131" s="22" t="str">
        <f>IF(ISBLANK(Games!J131), "",IF(AND(Games!J131="",Games!K131=""),"",IF(ISTEXT(Games!K131), "Side",Games!J131)))</f>
        <v/>
      </c>
      <c r="J131" s="22" t="str">
        <f>IF(ISBLANK(Games!J131), "",IF(Table12[[#This Row],[Bet]]="Spread", Games!L131, ""))</f>
        <v/>
      </c>
      <c r="K131" s="22" t="str">
        <f>IF(ISBLANK(Games!K131), "",IF(ISTEXT(Games!K131), Games!K131, ""))</f>
        <v/>
      </c>
      <c r="L131" s="22" t="str">
        <f>IF(ISBLANK(Games!N131), "", Games!N131)</f>
        <v/>
      </c>
      <c r="M131" s="22"/>
      <c r="N131" s="26"/>
      <c r="O131" s="26"/>
      <c r="P131" s="26"/>
      <c r="Q131" s="26"/>
      <c r="R131" s="26"/>
      <c r="S131" s="26"/>
      <c r="T131" s="29">
        <f t="shared" ref="T131:T194" si="23">N131+IF(Q131&lt;0, (N131/(Q131/-100)), N131*(Q131/100))</f>
        <v>0</v>
      </c>
      <c r="U131" s="29">
        <f t="shared" ref="U131:U194" si="24">T131-N131</f>
        <v>0</v>
      </c>
      <c r="V131" s="29">
        <f t="shared" ref="V131:V194" si="25">O131+IF(R131&lt;0, (O131/(R131/-100)), O131*(R131/100))</f>
        <v>0</v>
      </c>
      <c r="W131" s="29">
        <f t="shared" ref="W131:W194" si="26">V131-O131</f>
        <v>0</v>
      </c>
      <c r="X131" s="29">
        <f t="shared" ref="X131:X194" si="27">P131+IF(S131&lt;0, (P131/(S131/-100)), P131*(S131/100))</f>
        <v>0</v>
      </c>
      <c r="Y131" s="29">
        <f t="shared" ref="Y131:Y194" si="28">S131-P131</f>
        <v>0</v>
      </c>
      <c r="Z131" s="26"/>
      <c r="AA131" s="58" t="str">
        <f t="shared" ref="AA131:AA194" si="29">IF(Z131="W", U131, IF(Z131="L",-N131, ""))</f>
        <v/>
      </c>
      <c r="AB131" s="26"/>
      <c r="AC131" s="58" t="str">
        <f t="shared" si="22"/>
        <v/>
      </c>
      <c r="AD131" s="26"/>
      <c r="AE131" s="22" t="str">
        <f t="shared" ref="AE131:AE194" si="30">IF(AD131="W", Y131, IF(AD131="L",-R131, ""))</f>
        <v/>
      </c>
      <c r="AF1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2" spans="1:32" x14ac:dyDescent="0.45">
      <c r="A132" s="22">
        <f>Games!A132</f>
        <v>0</v>
      </c>
      <c r="B132" s="22" t="str">
        <f>IF('Prediction Log'!B132=0, "",'Prediction Log'!B132)</f>
        <v/>
      </c>
      <c r="C132" s="22" t="str">
        <f>IF('Prediction Log'!C132=0, "",'Prediction Log'!C132)</f>
        <v/>
      </c>
      <c r="D132" s="22" t="str">
        <f>IF('Prediction Log'!D132=0, "",'Prediction Log'!D132)</f>
        <v/>
      </c>
      <c r="E132" s="22" t="str">
        <f>IF('Prediction Log'!E132=0, "",'Prediction Log'!E132)</f>
        <v/>
      </c>
      <c r="F132" s="22" t="str">
        <f>IF('Prediction Log'!I132=0, "",'Prediction Log'!I132)</f>
        <v/>
      </c>
      <c r="G132" s="23" t="str">
        <f>IF(ISBLANK(Games!B132), "",'Prediction Log'!$J132)</f>
        <v/>
      </c>
      <c r="H132" s="24" t="str">
        <f>'Prediction Log'!$K132</f>
        <v/>
      </c>
      <c r="I132" s="22" t="str">
        <f>IF(ISBLANK(Games!J132), "",IF(AND(Games!J132="",Games!K132=""),"",IF(ISTEXT(Games!K132), "Side",Games!J132)))</f>
        <v/>
      </c>
      <c r="J132" s="22" t="str">
        <f>IF(ISBLANK(Games!J132), "",IF(Table12[[#This Row],[Bet]]="Spread", Games!L132, ""))</f>
        <v/>
      </c>
      <c r="K132" s="22" t="str">
        <f>IF(ISBLANK(Games!K132), "",IF(ISTEXT(Games!K132), Games!K132, ""))</f>
        <v/>
      </c>
      <c r="L132" s="22" t="str">
        <f>IF(ISBLANK(Games!N132), "", Games!N132)</f>
        <v/>
      </c>
      <c r="M132" s="22"/>
      <c r="N132" s="26"/>
      <c r="O132" s="26"/>
      <c r="P132" s="26"/>
      <c r="Q132" s="26"/>
      <c r="R132" s="26"/>
      <c r="S132" s="26"/>
      <c r="T132" s="29">
        <f t="shared" si="23"/>
        <v>0</v>
      </c>
      <c r="U132" s="29">
        <f t="shared" si="24"/>
        <v>0</v>
      </c>
      <c r="V132" s="29">
        <f t="shared" si="25"/>
        <v>0</v>
      </c>
      <c r="W132" s="29">
        <f t="shared" si="26"/>
        <v>0</v>
      </c>
      <c r="X132" s="29">
        <f t="shared" si="27"/>
        <v>0</v>
      </c>
      <c r="Y132" s="29">
        <f t="shared" si="28"/>
        <v>0</v>
      </c>
      <c r="Z132" s="26"/>
      <c r="AA132" s="58" t="str">
        <f t="shared" si="29"/>
        <v/>
      </c>
      <c r="AB132" s="26"/>
      <c r="AC132" s="58" t="str">
        <f t="shared" ref="AC132:AC195" si="31">IF(AB132="W", W132, IF(AB132="L",-O132, ""))</f>
        <v/>
      </c>
      <c r="AD132" s="26"/>
      <c r="AE132" s="22" t="str">
        <f t="shared" si="30"/>
        <v/>
      </c>
      <c r="AF1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3" spans="1:32" x14ac:dyDescent="0.45">
      <c r="A133" s="22">
        <f>Games!A133</f>
        <v>0</v>
      </c>
      <c r="B133" s="22" t="str">
        <f>IF('Prediction Log'!B133=0, "",'Prediction Log'!B133)</f>
        <v/>
      </c>
      <c r="C133" s="22" t="str">
        <f>IF('Prediction Log'!C133=0, "",'Prediction Log'!C133)</f>
        <v/>
      </c>
      <c r="D133" s="22" t="str">
        <f>IF('Prediction Log'!D133=0, "",'Prediction Log'!D133)</f>
        <v/>
      </c>
      <c r="E133" s="22" t="str">
        <f>IF('Prediction Log'!E133=0, "",'Prediction Log'!E133)</f>
        <v/>
      </c>
      <c r="F133" s="22" t="str">
        <f>IF('Prediction Log'!I133=0, "",'Prediction Log'!I133)</f>
        <v/>
      </c>
      <c r="G133" s="23" t="str">
        <f>IF(ISBLANK(Games!B133), "",'Prediction Log'!$J133)</f>
        <v/>
      </c>
      <c r="H133" s="24" t="str">
        <f>'Prediction Log'!$K133</f>
        <v/>
      </c>
      <c r="I133" s="22" t="str">
        <f>IF(ISBLANK(Games!J133), "",IF(AND(Games!J133="",Games!K133=""),"",IF(ISTEXT(Games!K133), "Side",Games!J133)))</f>
        <v/>
      </c>
      <c r="J133" s="22" t="str">
        <f>IF(ISBLANK(Games!J133), "",IF(Table12[[#This Row],[Bet]]="Spread", Games!L133, ""))</f>
        <v/>
      </c>
      <c r="K133" s="22" t="str">
        <f>IF(ISBLANK(Games!K133), "",IF(ISTEXT(Games!K133), Games!K133, ""))</f>
        <v/>
      </c>
      <c r="L133" s="22" t="str">
        <f>IF(ISBLANK(Games!N133), "", Games!N133)</f>
        <v/>
      </c>
      <c r="M133" s="22"/>
      <c r="N133" s="26"/>
      <c r="O133" s="26"/>
      <c r="P133" s="26"/>
      <c r="Q133" s="26"/>
      <c r="R133" s="26"/>
      <c r="S133" s="26"/>
      <c r="T133" s="29">
        <f t="shared" si="23"/>
        <v>0</v>
      </c>
      <c r="U133" s="29">
        <f t="shared" si="24"/>
        <v>0</v>
      </c>
      <c r="V133" s="29">
        <f t="shared" si="25"/>
        <v>0</v>
      </c>
      <c r="W133" s="29">
        <f t="shared" si="26"/>
        <v>0</v>
      </c>
      <c r="X133" s="29">
        <f t="shared" si="27"/>
        <v>0</v>
      </c>
      <c r="Y133" s="29">
        <f t="shared" si="28"/>
        <v>0</v>
      </c>
      <c r="Z133" s="26"/>
      <c r="AA133" s="58" t="str">
        <f t="shared" si="29"/>
        <v/>
      </c>
      <c r="AB133" s="26"/>
      <c r="AC133" s="58" t="str">
        <f t="shared" si="31"/>
        <v/>
      </c>
      <c r="AD133" s="26"/>
      <c r="AE133" s="22" t="str">
        <f t="shared" si="30"/>
        <v/>
      </c>
      <c r="AF1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4" spans="1:32" x14ac:dyDescent="0.45">
      <c r="A134" s="22">
        <f>Games!A134</f>
        <v>0</v>
      </c>
      <c r="B134" s="22" t="str">
        <f>IF('Prediction Log'!B134=0, "",'Prediction Log'!B134)</f>
        <v/>
      </c>
      <c r="C134" s="22" t="str">
        <f>IF('Prediction Log'!C134=0, "",'Prediction Log'!C134)</f>
        <v/>
      </c>
      <c r="D134" s="22" t="str">
        <f>IF('Prediction Log'!D134=0, "",'Prediction Log'!D134)</f>
        <v/>
      </c>
      <c r="E134" s="22" t="str">
        <f>IF('Prediction Log'!E134=0, "",'Prediction Log'!E134)</f>
        <v/>
      </c>
      <c r="F134" s="22" t="str">
        <f>IF('Prediction Log'!I134=0, "",'Prediction Log'!I134)</f>
        <v/>
      </c>
      <c r="G134" s="23" t="str">
        <f>IF(ISBLANK(Games!B134), "",'Prediction Log'!$J134)</f>
        <v/>
      </c>
      <c r="H134" s="24" t="str">
        <f>'Prediction Log'!$K134</f>
        <v/>
      </c>
      <c r="I134" s="22" t="str">
        <f>IF(ISBLANK(Games!J134), "",IF(AND(Games!J134="",Games!K134=""),"",IF(ISTEXT(Games!K134), "Side",Games!J134)))</f>
        <v/>
      </c>
      <c r="J134" s="22" t="str">
        <f>IF(ISBLANK(Games!J134), "",IF(Table12[[#This Row],[Bet]]="Spread", Games!L134, ""))</f>
        <v/>
      </c>
      <c r="K134" s="22" t="str">
        <f>IF(ISBLANK(Games!K134), "",IF(ISTEXT(Games!K134), Games!K134, ""))</f>
        <v/>
      </c>
      <c r="L134" s="22" t="str">
        <f>IF(ISBLANK(Games!N134), "", Games!N134)</f>
        <v/>
      </c>
      <c r="M134" s="22"/>
      <c r="N134" s="26"/>
      <c r="O134" s="26"/>
      <c r="P134" s="26"/>
      <c r="Q134" s="26"/>
      <c r="R134" s="26"/>
      <c r="S134" s="26"/>
      <c r="T134" s="29">
        <f t="shared" si="23"/>
        <v>0</v>
      </c>
      <c r="U134" s="29">
        <f t="shared" si="24"/>
        <v>0</v>
      </c>
      <c r="V134" s="29">
        <f t="shared" si="25"/>
        <v>0</v>
      </c>
      <c r="W134" s="29">
        <f t="shared" si="26"/>
        <v>0</v>
      </c>
      <c r="X134" s="29">
        <f t="shared" si="27"/>
        <v>0</v>
      </c>
      <c r="Y134" s="29">
        <f t="shared" si="28"/>
        <v>0</v>
      </c>
      <c r="Z134" s="26"/>
      <c r="AA134" s="58" t="str">
        <f t="shared" si="29"/>
        <v/>
      </c>
      <c r="AB134" s="26"/>
      <c r="AC134" s="58" t="str">
        <f t="shared" si="31"/>
        <v/>
      </c>
      <c r="AD134" s="26"/>
      <c r="AE134" s="22" t="str">
        <f t="shared" si="30"/>
        <v/>
      </c>
      <c r="AF1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5" spans="1:32" x14ac:dyDescent="0.45">
      <c r="A135" s="22">
        <f>Games!A135</f>
        <v>0</v>
      </c>
      <c r="B135" s="22" t="str">
        <f>IF('Prediction Log'!B135=0, "",'Prediction Log'!B135)</f>
        <v/>
      </c>
      <c r="C135" s="22" t="str">
        <f>IF('Prediction Log'!C135=0, "",'Prediction Log'!C135)</f>
        <v/>
      </c>
      <c r="D135" s="22" t="str">
        <f>IF('Prediction Log'!D135=0, "",'Prediction Log'!D135)</f>
        <v/>
      </c>
      <c r="E135" s="22" t="str">
        <f>IF('Prediction Log'!E135=0, "",'Prediction Log'!E135)</f>
        <v/>
      </c>
      <c r="F135" s="22" t="str">
        <f>IF('Prediction Log'!I135=0, "",'Prediction Log'!I135)</f>
        <v/>
      </c>
      <c r="G135" s="23" t="str">
        <f>IF(ISBLANK(Games!B135), "",'Prediction Log'!$J135)</f>
        <v/>
      </c>
      <c r="H135" s="24" t="str">
        <f>'Prediction Log'!$K135</f>
        <v/>
      </c>
      <c r="I135" s="22" t="str">
        <f>IF(ISBLANK(Games!J135), "",IF(AND(Games!J135="",Games!K135=""),"",IF(ISTEXT(Games!K135), "Side",Games!J135)))</f>
        <v/>
      </c>
      <c r="J135" s="22" t="str">
        <f>IF(ISBLANK(Games!J135), "",IF(Table12[[#This Row],[Bet]]="Spread", Games!L135, ""))</f>
        <v/>
      </c>
      <c r="K135" s="22" t="str">
        <f>IF(ISBLANK(Games!K135), "",IF(ISTEXT(Games!K135), Games!K135, ""))</f>
        <v/>
      </c>
      <c r="L135" s="22" t="str">
        <f>IF(ISBLANK(Games!N135), "", Games!N135)</f>
        <v/>
      </c>
      <c r="M135" s="22"/>
      <c r="N135" s="26"/>
      <c r="O135" s="26"/>
      <c r="P135" s="26"/>
      <c r="Q135" s="26"/>
      <c r="R135" s="26"/>
      <c r="S135" s="26"/>
      <c r="T135" s="29">
        <f t="shared" si="23"/>
        <v>0</v>
      </c>
      <c r="U135" s="29">
        <f t="shared" si="24"/>
        <v>0</v>
      </c>
      <c r="V135" s="29">
        <f t="shared" si="25"/>
        <v>0</v>
      </c>
      <c r="W135" s="29">
        <f t="shared" si="26"/>
        <v>0</v>
      </c>
      <c r="X135" s="29">
        <f t="shared" si="27"/>
        <v>0</v>
      </c>
      <c r="Y135" s="29">
        <f t="shared" si="28"/>
        <v>0</v>
      </c>
      <c r="Z135" s="26"/>
      <c r="AA135" s="58" t="str">
        <f t="shared" si="29"/>
        <v/>
      </c>
      <c r="AB135" s="26"/>
      <c r="AC135" s="58" t="str">
        <f t="shared" si="31"/>
        <v/>
      </c>
      <c r="AD135" s="26"/>
      <c r="AE135" s="22" t="str">
        <f t="shared" si="30"/>
        <v/>
      </c>
      <c r="AF1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6" spans="1:32" x14ac:dyDescent="0.45">
      <c r="A136" s="22">
        <f>Games!A136</f>
        <v>0</v>
      </c>
      <c r="B136" s="22" t="str">
        <f>IF('Prediction Log'!B136=0, "",'Prediction Log'!B136)</f>
        <v/>
      </c>
      <c r="C136" s="22" t="str">
        <f>IF('Prediction Log'!C136=0, "",'Prediction Log'!C136)</f>
        <v/>
      </c>
      <c r="D136" s="22" t="str">
        <f>IF('Prediction Log'!D136=0, "",'Prediction Log'!D136)</f>
        <v/>
      </c>
      <c r="E136" s="22" t="str">
        <f>IF('Prediction Log'!E136=0, "",'Prediction Log'!E136)</f>
        <v/>
      </c>
      <c r="F136" s="22" t="str">
        <f>IF('Prediction Log'!I136=0, "",'Prediction Log'!I136)</f>
        <v/>
      </c>
      <c r="G136" s="23" t="str">
        <f>IF(ISBLANK(Games!B136), "",'Prediction Log'!$J136)</f>
        <v/>
      </c>
      <c r="H136" s="24" t="str">
        <f>'Prediction Log'!$K136</f>
        <v/>
      </c>
      <c r="I136" s="22" t="str">
        <f>IF(ISBLANK(Games!J136), "",IF(AND(Games!J136="",Games!K136=""),"",IF(ISTEXT(Games!K136), "Side",Games!J136)))</f>
        <v/>
      </c>
      <c r="J136" s="22" t="str">
        <f>IF(ISBLANK(Games!J136), "",IF(Table12[[#This Row],[Bet]]="Spread", Games!L136, ""))</f>
        <v/>
      </c>
      <c r="K136" s="22" t="str">
        <f>IF(ISBLANK(Games!K136), "",IF(ISTEXT(Games!K136), Games!K136, ""))</f>
        <v/>
      </c>
      <c r="L136" s="22" t="str">
        <f>IF(ISBLANK(Games!N136), "", Games!N136)</f>
        <v/>
      </c>
      <c r="M136" s="22"/>
      <c r="N136" s="26"/>
      <c r="O136" s="26"/>
      <c r="P136" s="26"/>
      <c r="Q136" s="26"/>
      <c r="R136" s="26"/>
      <c r="S136" s="26"/>
      <c r="T136" s="29">
        <f t="shared" si="23"/>
        <v>0</v>
      </c>
      <c r="U136" s="29">
        <f t="shared" si="24"/>
        <v>0</v>
      </c>
      <c r="V136" s="29">
        <f t="shared" si="25"/>
        <v>0</v>
      </c>
      <c r="W136" s="29">
        <f t="shared" si="26"/>
        <v>0</v>
      </c>
      <c r="X136" s="29">
        <f t="shared" si="27"/>
        <v>0</v>
      </c>
      <c r="Y136" s="29">
        <f t="shared" si="28"/>
        <v>0</v>
      </c>
      <c r="Z136" s="26"/>
      <c r="AA136" s="58" t="str">
        <f t="shared" si="29"/>
        <v/>
      </c>
      <c r="AB136" s="26"/>
      <c r="AC136" s="58" t="str">
        <f t="shared" si="31"/>
        <v/>
      </c>
      <c r="AD136" s="26"/>
      <c r="AE136" s="22" t="str">
        <f t="shared" si="30"/>
        <v/>
      </c>
      <c r="AF1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7" spans="1:32" x14ac:dyDescent="0.45">
      <c r="A137" s="22">
        <f>Games!A137</f>
        <v>0</v>
      </c>
      <c r="B137" s="22" t="str">
        <f>IF('Prediction Log'!B137=0, "",'Prediction Log'!B137)</f>
        <v/>
      </c>
      <c r="C137" s="22" t="str">
        <f>IF('Prediction Log'!C137=0, "",'Prediction Log'!C137)</f>
        <v/>
      </c>
      <c r="D137" s="22" t="str">
        <f>IF('Prediction Log'!D137=0, "",'Prediction Log'!D137)</f>
        <v/>
      </c>
      <c r="E137" s="22" t="str">
        <f>IF('Prediction Log'!E137=0, "",'Prediction Log'!E137)</f>
        <v/>
      </c>
      <c r="F137" s="22" t="str">
        <f>IF('Prediction Log'!I137=0, "",'Prediction Log'!I137)</f>
        <v/>
      </c>
      <c r="G137" s="23" t="str">
        <f>IF(ISBLANK(Games!B137), "",'Prediction Log'!$J137)</f>
        <v/>
      </c>
      <c r="H137" s="24" t="str">
        <f>'Prediction Log'!$K137</f>
        <v/>
      </c>
      <c r="I137" s="22" t="str">
        <f>IF(ISBLANK(Games!J137), "",IF(AND(Games!J137="",Games!K137=""),"",IF(ISTEXT(Games!K137), "Side",Games!J137)))</f>
        <v/>
      </c>
      <c r="J137" s="22" t="str">
        <f>IF(ISBLANK(Games!J137), "",IF(Table12[[#This Row],[Bet]]="Spread", Games!L137, ""))</f>
        <v/>
      </c>
      <c r="K137" s="22" t="str">
        <f>IF(ISBLANK(Games!K137), "",IF(ISTEXT(Games!K137), Games!K137, ""))</f>
        <v/>
      </c>
      <c r="L137" s="22" t="str">
        <f>IF(ISBLANK(Games!N137), "", Games!N137)</f>
        <v/>
      </c>
      <c r="M137" s="22"/>
      <c r="N137" s="26"/>
      <c r="O137" s="26"/>
      <c r="P137" s="26"/>
      <c r="Q137" s="26"/>
      <c r="R137" s="26"/>
      <c r="S137" s="26"/>
      <c r="T137" s="29">
        <f t="shared" si="23"/>
        <v>0</v>
      </c>
      <c r="U137" s="29">
        <f t="shared" si="24"/>
        <v>0</v>
      </c>
      <c r="V137" s="29">
        <f t="shared" si="25"/>
        <v>0</v>
      </c>
      <c r="W137" s="29">
        <f t="shared" si="26"/>
        <v>0</v>
      </c>
      <c r="X137" s="29">
        <f t="shared" si="27"/>
        <v>0</v>
      </c>
      <c r="Y137" s="29">
        <f t="shared" si="28"/>
        <v>0</v>
      </c>
      <c r="Z137" s="26"/>
      <c r="AA137" s="58" t="str">
        <f t="shared" si="29"/>
        <v/>
      </c>
      <c r="AB137" s="26"/>
      <c r="AC137" s="58" t="str">
        <f t="shared" si="31"/>
        <v/>
      </c>
      <c r="AD137" s="26"/>
      <c r="AE137" s="22" t="str">
        <f t="shared" si="30"/>
        <v/>
      </c>
      <c r="AF1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8" spans="1:32" x14ac:dyDescent="0.45">
      <c r="A138" s="22">
        <f>Games!A138</f>
        <v>0</v>
      </c>
      <c r="B138" s="22" t="str">
        <f>IF('Prediction Log'!B138=0, "",'Prediction Log'!B138)</f>
        <v/>
      </c>
      <c r="C138" s="22" t="str">
        <f>IF('Prediction Log'!C138=0, "",'Prediction Log'!C138)</f>
        <v/>
      </c>
      <c r="D138" s="22" t="str">
        <f>IF('Prediction Log'!D138=0, "",'Prediction Log'!D138)</f>
        <v/>
      </c>
      <c r="E138" s="22" t="str">
        <f>IF('Prediction Log'!E138=0, "",'Prediction Log'!E138)</f>
        <v/>
      </c>
      <c r="F138" s="22" t="str">
        <f>IF('Prediction Log'!I138=0, "",'Prediction Log'!I138)</f>
        <v/>
      </c>
      <c r="G138" s="23" t="str">
        <f>IF(ISBLANK(Games!B138), "",'Prediction Log'!$J138)</f>
        <v/>
      </c>
      <c r="H138" s="24" t="str">
        <f>'Prediction Log'!$K138</f>
        <v/>
      </c>
      <c r="I138" s="22" t="str">
        <f>IF(ISBLANK(Games!J138), "",IF(AND(Games!J138="",Games!K138=""),"",IF(ISTEXT(Games!K138), "Side",Games!J138)))</f>
        <v/>
      </c>
      <c r="J138" s="22" t="str">
        <f>IF(ISBLANK(Games!J138), "",IF(Table12[[#This Row],[Bet]]="Spread", Games!L138, ""))</f>
        <v/>
      </c>
      <c r="K138" s="22" t="str">
        <f>IF(ISBLANK(Games!K138), "",IF(ISTEXT(Games!K138), Games!K138, ""))</f>
        <v/>
      </c>
      <c r="L138" s="22" t="str">
        <f>IF(ISBLANK(Games!N138), "", Games!N138)</f>
        <v/>
      </c>
      <c r="M138" s="22"/>
      <c r="N138" s="26"/>
      <c r="O138" s="26"/>
      <c r="P138" s="26"/>
      <c r="Q138" s="26"/>
      <c r="R138" s="26"/>
      <c r="S138" s="26"/>
      <c r="T138" s="29">
        <f t="shared" si="23"/>
        <v>0</v>
      </c>
      <c r="U138" s="29">
        <f t="shared" si="24"/>
        <v>0</v>
      </c>
      <c r="V138" s="29">
        <f t="shared" si="25"/>
        <v>0</v>
      </c>
      <c r="W138" s="29">
        <f t="shared" si="26"/>
        <v>0</v>
      </c>
      <c r="X138" s="29">
        <f t="shared" si="27"/>
        <v>0</v>
      </c>
      <c r="Y138" s="29">
        <f t="shared" si="28"/>
        <v>0</v>
      </c>
      <c r="Z138" s="26"/>
      <c r="AA138" s="58" t="str">
        <f t="shared" si="29"/>
        <v/>
      </c>
      <c r="AB138" s="26"/>
      <c r="AC138" s="58" t="str">
        <f t="shared" si="31"/>
        <v/>
      </c>
      <c r="AD138" s="26"/>
      <c r="AE138" s="22" t="str">
        <f t="shared" si="30"/>
        <v/>
      </c>
      <c r="AF1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9" spans="1:32" x14ac:dyDescent="0.45">
      <c r="A139" s="22">
        <f>Games!A139</f>
        <v>0</v>
      </c>
      <c r="B139" s="22" t="str">
        <f>IF('Prediction Log'!B139=0, "",'Prediction Log'!B139)</f>
        <v/>
      </c>
      <c r="C139" s="22" t="str">
        <f>IF('Prediction Log'!C139=0, "",'Prediction Log'!C139)</f>
        <v/>
      </c>
      <c r="D139" s="22" t="str">
        <f>IF('Prediction Log'!D139=0, "",'Prediction Log'!D139)</f>
        <v/>
      </c>
      <c r="E139" s="22" t="str">
        <f>IF('Prediction Log'!E139=0, "",'Prediction Log'!E139)</f>
        <v/>
      </c>
      <c r="F139" s="22" t="str">
        <f>IF('Prediction Log'!I139=0, "",'Prediction Log'!I139)</f>
        <v/>
      </c>
      <c r="G139" s="23" t="str">
        <f>IF(ISBLANK(Games!B139), "",'Prediction Log'!$J139)</f>
        <v/>
      </c>
      <c r="H139" s="24" t="str">
        <f>'Prediction Log'!$K139</f>
        <v/>
      </c>
      <c r="I139" s="22" t="str">
        <f>IF(ISBLANK(Games!J139), "",IF(AND(Games!J139="",Games!K139=""),"",IF(ISTEXT(Games!K139), "Side",Games!J139)))</f>
        <v/>
      </c>
      <c r="J139" s="22" t="str">
        <f>IF(ISBLANK(Games!J139), "",IF(Table12[[#This Row],[Bet]]="Spread", Games!L139, ""))</f>
        <v/>
      </c>
      <c r="K139" s="22" t="str">
        <f>IF(ISBLANK(Games!K139), "",IF(ISTEXT(Games!K139), Games!K139, ""))</f>
        <v/>
      </c>
      <c r="L139" s="22" t="str">
        <f>IF(ISBLANK(Games!N139), "", Games!N139)</f>
        <v/>
      </c>
      <c r="M139" s="22"/>
      <c r="N139" s="26"/>
      <c r="O139" s="26"/>
      <c r="P139" s="26"/>
      <c r="Q139" s="26"/>
      <c r="R139" s="26"/>
      <c r="S139" s="26"/>
      <c r="T139" s="29">
        <f t="shared" si="23"/>
        <v>0</v>
      </c>
      <c r="U139" s="29">
        <f t="shared" si="24"/>
        <v>0</v>
      </c>
      <c r="V139" s="29">
        <f t="shared" si="25"/>
        <v>0</v>
      </c>
      <c r="W139" s="29">
        <f t="shared" si="26"/>
        <v>0</v>
      </c>
      <c r="X139" s="29">
        <f t="shared" si="27"/>
        <v>0</v>
      </c>
      <c r="Y139" s="29">
        <f t="shared" si="28"/>
        <v>0</v>
      </c>
      <c r="Z139" s="26"/>
      <c r="AA139" s="58" t="str">
        <f t="shared" si="29"/>
        <v/>
      </c>
      <c r="AB139" s="26"/>
      <c r="AC139" s="58" t="str">
        <f t="shared" si="31"/>
        <v/>
      </c>
      <c r="AD139" s="26"/>
      <c r="AE139" s="22" t="str">
        <f t="shared" si="30"/>
        <v/>
      </c>
      <c r="AF1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0" spans="1:32" x14ac:dyDescent="0.45">
      <c r="A140" s="22">
        <f>Games!A140</f>
        <v>0</v>
      </c>
      <c r="B140" s="22" t="str">
        <f>IF('Prediction Log'!B140=0, "",'Prediction Log'!B140)</f>
        <v/>
      </c>
      <c r="C140" s="22" t="str">
        <f>IF('Prediction Log'!C140=0, "",'Prediction Log'!C140)</f>
        <v/>
      </c>
      <c r="D140" s="22" t="str">
        <f>IF('Prediction Log'!D140=0, "",'Prediction Log'!D140)</f>
        <v/>
      </c>
      <c r="E140" s="22" t="str">
        <f>IF('Prediction Log'!E140=0, "",'Prediction Log'!E140)</f>
        <v/>
      </c>
      <c r="F140" s="22" t="str">
        <f>IF('Prediction Log'!I140=0, "",'Prediction Log'!I140)</f>
        <v/>
      </c>
      <c r="G140" s="23" t="str">
        <f>IF(ISBLANK(Games!B140), "",'Prediction Log'!$J140)</f>
        <v/>
      </c>
      <c r="H140" s="24" t="str">
        <f>'Prediction Log'!$K140</f>
        <v/>
      </c>
      <c r="I140" s="22" t="str">
        <f>IF(ISBLANK(Games!J140), "",IF(AND(Games!J140="",Games!K140=""),"",IF(ISTEXT(Games!K140), "Side",Games!J140)))</f>
        <v/>
      </c>
      <c r="J140" s="22" t="str">
        <f>IF(ISBLANK(Games!J140), "",IF(Table12[[#This Row],[Bet]]="Spread", Games!L140, ""))</f>
        <v/>
      </c>
      <c r="K140" s="22" t="str">
        <f>IF(ISBLANK(Games!K140), "",IF(ISTEXT(Games!K140), Games!K140, ""))</f>
        <v/>
      </c>
      <c r="L140" s="22" t="str">
        <f>IF(ISBLANK(Games!N140), "", Games!N140)</f>
        <v/>
      </c>
      <c r="M140" s="22"/>
      <c r="N140" s="26"/>
      <c r="O140" s="26"/>
      <c r="P140" s="26"/>
      <c r="Q140" s="26"/>
      <c r="R140" s="26"/>
      <c r="S140" s="26"/>
      <c r="T140" s="29">
        <f t="shared" si="23"/>
        <v>0</v>
      </c>
      <c r="U140" s="29">
        <f t="shared" si="24"/>
        <v>0</v>
      </c>
      <c r="V140" s="29">
        <f t="shared" si="25"/>
        <v>0</v>
      </c>
      <c r="W140" s="29">
        <f t="shared" si="26"/>
        <v>0</v>
      </c>
      <c r="X140" s="29">
        <f t="shared" si="27"/>
        <v>0</v>
      </c>
      <c r="Y140" s="29">
        <f t="shared" si="28"/>
        <v>0</v>
      </c>
      <c r="Z140" s="26"/>
      <c r="AA140" s="58" t="str">
        <f t="shared" si="29"/>
        <v/>
      </c>
      <c r="AB140" s="26"/>
      <c r="AC140" s="58" t="str">
        <f t="shared" si="31"/>
        <v/>
      </c>
      <c r="AD140" s="26"/>
      <c r="AE140" s="22" t="str">
        <f t="shared" si="30"/>
        <v/>
      </c>
      <c r="AF1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1" spans="1:32" x14ac:dyDescent="0.45">
      <c r="A141" s="22">
        <f>Games!A141</f>
        <v>0</v>
      </c>
      <c r="B141" s="22" t="str">
        <f>IF('Prediction Log'!B141=0, "",'Prediction Log'!B141)</f>
        <v/>
      </c>
      <c r="C141" s="22" t="str">
        <f>IF('Prediction Log'!C141=0, "",'Prediction Log'!C141)</f>
        <v/>
      </c>
      <c r="D141" s="22" t="str">
        <f>IF('Prediction Log'!D141=0, "",'Prediction Log'!D141)</f>
        <v/>
      </c>
      <c r="E141" s="22" t="str">
        <f>IF('Prediction Log'!E141=0, "",'Prediction Log'!E141)</f>
        <v/>
      </c>
      <c r="F141" s="22" t="str">
        <f>IF('Prediction Log'!I141=0, "",'Prediction Log'!I141)</f>
        <v/>
      </c>
      <c r="G141" s="23" t="str">
        <f>IF(ISBLANK(Games!B141), "",'Prediction Log'!$J141)</f>
        <v/>
      </c>
      <c r="H141" s="24" t="str">
        <f>'Prediction Log'!$K141</f>
        <v/>
      </c>
      <c r="I141" s="22" t="str">
        <f>IF(ISBLANK(Games!J141), "",IF(AND(Games!J141="",Games!K141=""),"",IF(ISTEXT(Games!K141), "Side",Games!J141)))</f>
        <v/>
      </c>
      <c r="J141" s="22" t="str">
        <f>IF(ISBLANK(Games!J141), "",IF(Table12[[#This Row],[Bet]]="Spread", Games!L141, ""))</f>
        <v/>
      </c>
      <c r="K141" s="22" t="str">
        <f>IF(ISBLANK(Games!K141), "",IF(ISTEXT(Games!K141), Games!K141, ""))</f>
        <v/>
      </c>
      <c r="L141" s="22" t="str">
        <f>IF(ISBLANK(Games!N141), "", Games!N141)</f>
        <v/>
      </c>
      <c r="M141" s="22"/>
      <c r="N141" s="26"/>
      <c r="O141" s="26"/>
      <c r="P141" s="26"/>
      <c r="Q141" s="26"/>
      <c r="R141" s="26"/>
      <c r="S141" s="26"/>
      <c r="T141" s="29">
        <f t="shared" si="23"/>
        <v>0</v>
      </c>
      <c r="U141" s="29">
        <f t="shared" si="24"/>
        <v>0</v>
      </c>
      <c r="V141" s="29">
        <f t="shared" si="25"/>
        <v>0</v>
      </c>
      <c r="W141" s="29">
        <f t="shared" si="26"/>
        <v>0</v>
      </c>
      <c r="X141" s="29">
        <f t="shared" si="27"/>
        <v>0</v>
      </c>
      <c r="Y141" s="29">
        <f t="shared" si="28"/>
        <v>0</v>
      </c>
      <c r="Z141" s="26"/>
      <c r="AA141" s="58" t="str">
        <f t="shared" si="29"/>
        <v/>
      </c>
      <c r="AB141" s="26"/>
      <c r="AC141" s="58" t="str">
        <f t="shared" si="31"/>
        <v/>
      </c>
      <c r="AD141" s="26"/>
      <c r="AE141" s="22" t="str">
        <f t="shared" si="30"/>
        <v/>
      </c>
      <c r="AF1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2" spans="1:32" x14ac:dyDescent="0.45">
      <c r="A142" s="22">
        <f>Games!A142</f>
        <v>0</v>
      </c>
      <c r="B142" s="22" t="str">
        <f>IF('Prediction Log'!B142=0, "",'Prediction Log'!B142)</f>
        <v/>
      </c>
      <c r="C142" s="22" t="str">
        <f>IF('Prediction Log'!C142=0, "",'Prediction Log'!C142)</f>
        <v/>
      </c>
      <c r="D142" s="22" t="str">
        <f>IF('Prediction Log'!D142=0, "",'Prediction Log'!D142)</f>
        <v/>
      </c>
      <c r="E142" s="22" t="str">
        <f>IF('Prediction Log'!E142=0, "",'Prediction Log'!E142)</f>
        <v/>
      </c>
      <c r="F142" s="22" t="str">
        <f>IF('Prediction Log'!I142=0, "",'Prediction Log'!I142)</f>
        <v/>
      </c>
      <c r="G142" s="23" t="str">
        <f>IF(ISBLANK(Games!B142), "",'Prediction Log'!$J142)</f>
        <v/>
      </c>
      <c r="H142" s="24" t="str">
        <f>'Prediction Log'!$K142</f>
        <v/>
      </c>
      <c r="I142" s="22" t="str">
        <f>IF(ISBLANK(Games!J142), "",IF(AND(Games!J142="",Games!K142=""),"",IF(ISTEXT(Games!K142), "Side",Games!J142)))</f>
        <v/>
      </c>
      <c r="J142" s="22" t="str">
        <f>IF(ISBLANK(Games!J142), "",IF(Table12[[#This Row],[Bet]]="Spread", Games!L142, ""))</f>
        <v/>
      </c>
      <c r="K142" s="22" t="str">
        <f>IF(ISBLANK(Games!K142), "",IF(ISTEXT(Games!K142), Games!K142, ""))</f>
        <v/>
      </c>
      <c r="L142" s="22" t="str">
        <f>IF(ISBLANK(Games!N142), "", Games!N142)</f>
        <v/>
      </c>
      <c r="M142" s="22"/>
      <c r="N142" s="26"/>
      <c r="O142" s="26"/>
      <c r="P142" s="26"/>
      <c r="Q142" s="26"/>
      <c r="R142" s="26"/>
      <c r="S142" s="26"/>
      <c r="T142" s="29">
        <f t="shared" si="23"/>
        <v>0</v>
      </c>
      <c r="U142" s="29">
        <f t="shared" si="24"/>
        <v>0</v>
      </c>
      <c r="V142" s="29">
        <f t="shared" si="25"/>
        <v>0</v>
      </c>
      <c r="W142" s="29">
        <f t="shared" si="26"/>
        <v>0</v>
      </c>
      <c r="X142" s="29">
        <f t="shared" si="27"/>
        <v>0</v>
      </c>
      <c r="Y142" s="29">
        <f t="shared" si="28"/>
        <v>0</v>
      </c>
      <c r="Z142" s="26"/>
      <c r="AA142" s="58" t="str">
        <f t="shared" si="29"/>
        <v/>
      </c>
      <c r="AB142" s="26"/>
      <c r="AC142" s="58" t="str">
        <f t="shared" si="31"/>
        <v/>
      </c>
      <c r="AD142" s="26"/>
      <c r="AE142" s="22" t="str">
        <f t="shared" si="30"/>
        <v/>
      </c>
      <c r="AF1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3" spans="1:32" x14ac:dyDescent="0.45">
      <c r="A143" s="22">
        <f>Games!A143</f>
        <v>0</v>
      </c>
      <c r="B143" s="22" t="str">
        <f>IF('Prediction Log'!B143=0, "",'Prediction Log'!B143)</f>
        <v/>
      </c>
      <c r="C143" s="22" t="str">
        <f>IF('Prediction Log'!C143=0, "",'Prediction Log'!C143)</f>
        <v/>
      </c>
      <c r="D143" s="22" t="str">
        <f>IF('Prediction Log'!D143=0, "",'Prediction Log'!D143)</f>
        <v/>
      </c>
      <c r="E143" s="22" t="str">
        <f>IF('Prediction Log'!E143=0, "",'Prediction Log'!E143)</f>
        <v/>
      </c>
      <c r="F143" s="22" t="str">
        <f>IF('Prediction Log'!I143=0, "",'Prediction Log'!I143)</f>
        <v/>
      </c>
      <c r="G143" s="23" t="str">
        <f>IF(ISBLANK(Games!B143), "",'Prediction Log'!$J143)</f>
        <v/>
      </c>
      <c r="H143" s="24" t="str">
        <f>'Prediction Log'!$K143</f>
        <v/>
      </c>
      <c r="I143" s="22" t="str">
        <f>IF(ISBLANK(Games!J143), "",IF(AND(Games!J143="",Games!K143=""),"",IF(ISTEXT(Games!K143), "Side",Games!J143)))</f>
        <v/>
      </c>
      <c r="J143" s="22" t="str">
        <f>IF(ISBLANK(Games!J143), "",IF(Table12[[#This Row],[Bet]]="Spread", Games!L143, ""))</f>
        <v/>
      </c>
      <c r="K143" s="22" t="str">
        <f>IF(ISBLANK(Games!K143), "",IF(ISTEXT(Games!K143), Games!K143, ""))</f>
        <v/>
      </c>
      <c r="L143" s="22" t="str">
        <f>IF(ISBLANK(Games!N143), "", Games!N143)</f>
        <v/>
      </c>
      <c r="M143" s="22"/>
      <c r="N143" s="26"/>
      <c r="O143" s="26"/>
      <c r="P143" s="26"/>
      <c r="Q143" s="26"/>
      <c r="R143" s="26"/>
      <c r="S143" s="26"/>
      <c r="T143" s="29">
        <f t="shared" si="23"/>
        <v>0</v>
      </c>
      <c r="U143" s="29">
        <f t="shared" si="24"/>
        <v>0</v>
      </c>
      <c r="V143" s="29">
        <f t="shared" si="25"/>
        <v>0</v>
      </c>
      <c r="W143" s="29">
        <f t="shared" si="26"/>
        <v>0</v>
      </c>
      <c r="X143" s="29">
        <f t="shared" si="27"/>
        <v>0</v>
      </c>
      <c r="Y143" s="29">
        <f t="shared" si="28"/>
        <v>0</v>
      </c>
      <c r="Z143" s="26"/>
      <c r="AA143" s="58" t="str">
        <f t="shared" si="29"/>
        <v/>
      </c>
      <c r="AB143" s="26"/>
      <c r="AC143" s="58" t="str">
        <f t="shared" si="31"/>
        <v/>
      </c>
      <c r="AD143" s="26"/>
      <c r="AE143" s="22" t="str">
        <f t="shared" si="30"/>
        <v/>
      </c>
      <c r="AF1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4" spans="1:32" x14ac:dyDescent="0.45">
      <c r="A144" s="22">
        <f>Games!A144</f>
        <v>0</v>
      </c>
      <c r="B144" s="22" t="str">
        <f>IF('Prediction Log'!B144=0, "",'Prediction Log'!B144)</f>
        <v/>
      </c>
      <c r="C144" s="22" t="str">
        <f>IF('Prediction Log'!C144=0, "",'Prediction Log'!C144)</f>
        <v/>
      </c>
      <c r="D144" s="22" t="str">
        <f>IF('Prediction Log'!D144=0, "",'Prediction Log'!D144)</f>
        <v/>
      </c>
      <c r="E144" s="22" t="str">
        <f>IF('Prediction Log'!E144=0, "",'Prediction Log'!E144)</f>
        <v/>
      </c>
      <c r="F144" s="22" t="str">
        <f>IF('Prediction Log'!I144=0, "",'Prediction Log'!I144)</f>
        <v/>
      </c>
      <c r="G144" s="23" t="str">
        <f>IF(ISBLANK(Games!B144), "",'Prediction Log'!$J144)</f>
        <v/>
      </c>
      <c r="H144" s="24" t="str">
        <f>'Prediction Log'!$K144</f>
        <v/>
      </c>
      <c r="I144" s="22" t="str">
        <f>IF(ISBLANK(Games!J144), "",IF(AND(Games!J144="",Games!K144=""),"",IF(ISTEXT(Games!K144), "Side",Games!J144)))</f>
        <v/>
      </c>
      <c r="J144" s="22" t="str">
        <f>IF(ISBLANK(Games!J144), "",IF(Table12[[#This Row],[Bet]]="Spread", Games!L144, ""))</f>
        <v/>
      </c>
      <c r="K144" s="22" t="str">
        <f>IF(ISBLANK(Games!K144), "",IF(ISTEXT(Games!K144), Games!K144, ""))</f>
        <v/>
      </c>
      <c r="L144" s="22" t="str">
        <f>IF(ISBLANK(Games!N144), "", Games!N144)</f>
        <v/>
      </c>
      <c r="M144" s="22"/>
      <c r="N144" s="26"/>
      <c r="O144" s="26"/>
      <c r="P144" s="26"/>
      <c r="Q144" s="26"/>
      <c r="R144" s="26"/>
      <c r="S144" s="26"/>
      <c r="T144" s="29">
        <f t="shared" si="23"/>
        <v>0</v>
      </c>
      <c r="U144" s="29">
        <f t="shared" si="24"/>
        <v>0</v>
      </c>
      <c r="V144" s="29">
        <f t="shared" si="25"/>
        <v>0</v>
      </c>
      <c r="W144" s="29">
        <f t="shared" si="26"/>
        <v>0</v>
      </c>
      <c r="X144" s="29">
        <f t="shared" si="27"/>
        <v>0</v>
      </c>
      <c r="Y144" s="29">
        <f t="shared" si="28"/>
        <v>0</v>
      </c>
      <c r="Z144" s="26"/>
      <c r="AA144" s="58" t="str">
        <f t="shared" si="29"/>
        <v/>
      </c>
      <c r="AB144" s="26"/>
      <c r="AC144" s="58" t="str">
        <f t="shared" si="31"/>
        <v/>
      </c>
      <c r="AD144" s="26"/>
      <c r="AE144" s="22" t="str">
        <f t="shared" si="30"/>
        <v/>
      </c>
      <c r="AF1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5" spans="1:32" x14ac:dyDescent="0.45">
      <c r="A145" s="22">
        <f>Games!A145</f>
        <v>0</v>
      </c>
      <c r="B145" s="22" t="str">
        <f>IF('Prediction Log'!B145=0, "",'Prediction Log'!B145)</f>
        <v/>
      </c>
      <c r="C145" s="22" t="str">
        <f>IF('Prediction Log'!C145=0, "",'Prediction Log'!C145)</f>
        <v/>
      </c>
      <c r="D145" s="22" t="str">
        <f>IF('Prediction Log'!D145=0, "",'Prediction Log'!D145)</f>
        <v/>
      </c>
      <c r="E145" s="22" t="str">
        <f>IF('Prediction Log'!E145=0, "",'Prediction Log'!E145)</f>
        <v/>
      </c>
      <c r="F145" s="22" t="str">
        <f>IF('Prediction Log'!I145=0, "",'Prediction Log'!I145)</f>
        <v/>
      </c>
      <c r="G145" s="23" t="str">
        <f>IF(ISBLANK(Games!B145), "",'Prediction Log'!$J145)</f>
        <v/>
      </c>
      <c r="H145" s="24" t="str">
        <f>'Prediction Log'!$K145</f>
        <v/>
      </c>
      <c r="I145" s="22" t="str">
        <f>IF(ISBLANK(Games!J145), "",IF(AND(Games!J145="",Games!K145=""),"",IF(ISTEXT(Games!K145), "Side",Games!J145)))</f>
        <v/>
      </c>
      <c r="J145" s="22" t="str">
        <f>IF(ISBLANK(Games!J145), "",IF(Table12[[#This Row],[Bet]]="Spread", Games!L145, ""))</f>
        <v/>
      </c>
      <c r="K145" s="22" t="str">
        <f>IF(ISBLANK(Games!K145), "",IF(ISTEXT(Games!K145), Games!K145, ""))</f>
        <v/>
      </c>
      <c r="L145" s="22" t="str">
        <f>IF(ISBLANK(Games!N145), "", Games!N145)</f>
        <v/>
      </c>
      <c r="M145" s="22"/>
      <c r="N145" s="26"/>
      <c r="O145" s="26"/>
      <c r="P145" s="26"/>
      <c r="Q145" s="26"/>
      <c r="R145" s="26"/>
      <c r="S145" s="26"/>
      <c r="T145" s="29">
        <f t="shared" si="23"/>
        <v>0</v>
      </c>
      <c r="U145" s="29">
        <f t="shared" si="24"/>
        <v>0</v>
      </c>
      <c r="V145" s="29">
        <f t="shared" si="25"/>
        <v>0</v>
      </c>
      <c r="W145" s="29">
        <f t="shared" si="26"/>
        <v>0</v>
      </c>
      <c r="X145" s="29">
        <f t="shared" si="27"/>
        <v>0</v>
      </c>
      <c r="Y145" s="29">
        <f t="shared" si="28"/>
        <v>0</v>
      </c>
      <c r="Z145" s="26"/>
      <c r="AA145" s="58" t="str">
        <f t="shared" si="29"/>
        <v/>
      </c>
      <c r="AB145" s="26"/>
      <c r="AC145" s="58" t="str">
        <f t="shared" si="31"/>
        <v/>
      </c>
      <c r="AD145" s="26"/>
      <c r="AE145" s="22" t="str">
        <f t="shared" si="30"/>
        <v/>
      </c>
      <c r="AF1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6" spans="1:32" x14ac:dyDescent="0.45">
      <c r="A146" s="22">
        <f>Games!A146</f>
        <v>0</v>
      </c>
      <c r="B146" s="22" t="str">
        <f>IF('Prediction Log'!B146=0, "",'Prediction Log'!B146)</f>
        <v/>
      </c>
      <c r="C146" s="22" t="str">
        <f>IF('Prediction Log'!C146=0, "",'Prediction Log'!C146)</f>
        <v/>
      </c>
      <c r="D146" s="22" t="str">
        <f>IF('Prediction Log'!D146=0, "",'Prediction Log'!D146)</f>
        <v/>
      </c>
      <c r="E146" s="22" t="str">
        <f>IF('Prediction Log'!E146=0, "",'Prediction Log'!E146)</f>
        <v/>
      </c>
      <c r="F146" s="22" t="str">
        <f>IF('Prediction Log'!I146=0, "",'Prediction Log'!I146)</f>
        <v/>
      </c>
      <c r="G146" s="23" t="str">
        <f>IF(ISBLANK(Games!B146), "",'Prediction Log'!$J146)</f>
        <v/>
      </c>
      <c r="H146" s="24" t="str">
        <f>'Prediction Log'!$K146</f>
        <v/>
      </c>
      <c r="I146" s="22" t="str">
        <f>IF(ISBLANK(Games!J146), "",IF(AND(Games!J146="",Games!K146=""),"",IF(ISTEXT(Games!K146), "Side",Games!J146)))</f>
        <v/>
      </c>
      <c r="J146" s="22" t="str">
        <f>IF(ISBLANK(Games!J146), "",IF(Table12[[#This Row],[Bet]]="Spread", Games!L146, ""))</f>
        <v/>
      </c>
      <c r="K146" s="22" t="str">
        <f>IF(ISBLANK(Games!K146), "",IF(ISTEXT(Games!K146), Games!K146, ""))</f>
        <v/>
      </c>
      <c r="L146" s="22" t="str">
        <f>IF(ISBLANK(Games!N146), "", Games!N146)</f>
        <v/>
      </c>
      <c r="M146" s="22"/>
      <c r="N146" s="26"/>
      <c r="O146" s="26"/>
      <c r="P146" s="26"/>
      <c r="Q146" s="26"/>
      <c r="R146" s="26"/>
      <c r="S146" s="26"/>
      <c r="T146" s="29">
        <f t="shared" si="23"/>
        <v>0</v>
      </c>
      <c r="U146" s="29">
        <f t="shared" si="24"/>
        <v>0</v>
      </c>
      <c r="V146" s="29">
        <f t="shared" si="25"/>
        <v>0</v>
      </c>
      <c r="W146" s="29">
        <f t="shared" si="26"/>
        <v>0</v>
      </c>
      <c r="X146" s="29">
        <f t="shared" si="27"/>
        <v>0</v>
      </c>
      <c r="Y146" s="29">
        <f t="shared" si="28"/>
        <v>0</v>
      </c>
      <c r="Z146" s="26"/>
      <c r="AA146" s="58" t="str">
        <f t="shared" si="29"/>
        <v/>
      </c>
      <c r="AB146" s="26"/>
      <c r="AC146" s="58" t="str">
        <f t="shared" si="31"/>
        <v/>
      </c>
      <c r="AD146" s="26"/>
      <c r="AE146" s="22" t="str">
        <f t="shared" si="30"/>
        <v/>
      </c>
      <c r="AF1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7" spans="1:32" x14ac:dyDescent="0.45">
      <c r="A147" s="22">
        <f>Games!A147</f>
        <v>0</v>
      </c>
      <c r="B147" s="22" t="str">
        <f>IF('Prediction Log'!B147=0, "",'Prediction Log'!B147)</f>
        <v/>
      </c>
      <c r="C147" s="22" t="str">
        <f>IF('Prediction Log'!C147=0, "",'Prediction Log'!C147)</f>
        <v/>
      </c>
      <c r="D147" s="22" t="str">
        <f>IF('Prediction Log'!D147=0, "",'Prediction Log'!D147)</f>
        <v/>
      </c>
      <c r="E147" s="22" t="str">
        <f>IF('Prediction Log'!E147=0, "",'Prediction Log'!E147)</f>
        <v/>
      </c>
      <c r="F147" s="22" t="str">
        <f>IF('Prediction Log'!I147=0, "",'Prediction Log'!I147)</f>
        <v/>
      </c>
      <c r="G147" s="23" t="str">
        <f>IF(ISBLANK(Games!B147), "",'Prediction Log'!$J147)</f>
        <v/>
      </c>
      <c r="H147" s="24" t="str">
        <f>'Prediction Log'!$K147</f>
        <v/>
      </c>
      <c r="I147" s="22" t="str">
        <f>IF(ISBLANK(Games!J147), "",IF(AND(Games!J147="",Games!K147=""),"",IF(ISTEXT(Games!K147), "Side",Games!J147)))</f>
        <v/>
      </c>
      <c r="J147" s="22" t="str">
        <f>IF(ISBLANK(Games!J147), "",IF(Table12[[#This Row],[Bet]]="Spread", Games!L147, ""))</f>
        <v/>
      </c>
      <c r="K147" s="22" t="str">
        <f>IF(ISBLANK(Games!K147), "",IF(ISTEXT(Games!K147), Games!K147, ""))</f>
        <v/>
      </c>
      <c r="L147" s="22" t="str">
        <f>IF(ISBLANK(Games!N147), "", Games!N147)</f>
        <v/>
      </c>
      <c r="M147" s="22"/>
      <c r="N147" s="26"/>
      <c r="O147" s="26"/>
      <c r="P147" s="26"/>
      <c r="Q147" s="26"/>
      <c r="R147" s="26"/>
      <c r="S147" s="26"/>
      <c r="T147" s="29">
        <f t="shared" si="23"/>
        <v>0</v>
      </c>
      <c r="U147" s="29">
        <f t="shared" si="24"/>
        <v>0</v>
      </c>
      <c r="V147" s="29">
        <f t="shared" si="25"/>
        <v>0</v>
      </c>
      <c r="W147" s="29">
        <f t="shared" si="26"/>
        <v>0</v>
      </c>
      <c r="X147" s="29">
        <f t="shared" si="27"/>
        <v>0</v>
      </c>
      <c r="Y147" s="29">
        <f t="shared" si="28"/>
        <v>0</v>
      </c>
      <c r="Z147" s="26"/>
      <c r="AA147" s="58" t="str">
        <f t="shared" si="29"/>
        <v/>
      </c>
      <c r="AB147" s="26"/>
      <c r="AC147" s="58" t="str">
        <f t="shared" si="31"/>
        <v/>
      </c>
      <c r="AD147" s="26"/>
      <c r="AE147" s="22" t="str">
        <f t="shared" si="30"/>
        <v/>
      </c>
      <c r="AF1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8" spans="1:32" x14ac:dyDescent="0.45">
      <c r="A148" s="22">
        <f>Games!A148</f>
        <v>0</v>
      </c>
      <c r="B148" s="22" t="str">
        <f>IF('Prediction Log'!B148=0, "",'Prediction Log'!B148)</f>
        <v/>
      </c>
      <c r="C148" s="22" t="str">
        <f>IF('Prediction Log'!C148=0, "",'Prediction Log'!C148)</f>
        <v/>
      </c>
      <c r="D148" s="22" t="str">
        <f>IF('Prediction Log'!D148=0, "",'Prediction Log'!D148)</f>
        <v/>
      </c>
      <c r="E148" s="22" t="str">
        <f>IF('Prediction Log'!E148=0, "",'Prediction Log'!E148)</f>
        <v/>
      </c>
      <c r="F148" s="22" t="str">
        <f>IF('Prediction Log'!I148=0, "",'Prediction Log'!I148)</f>
        <v/>
      </c>
      <c r="G148" s="23" t="str">
        <f>IF(ISBLANK(Games!B148), "",'Prediction Log'!$J148)</f>
        <v/>
      </c>
      <c r="H148" s="24" t="str">
        <f>'Prediction Log'!$K148</f>
        <v/>
      </c>
      <c r="I148" s="22" t="str">
        <f>IF(ISBLANK(Games!J148), "",IF(AND(Games!J148="",Games!K148=""),"",IF(ISTEXT(Games!K148), "Side",Games!J148)))</f>
        <v/>
      </c>
      <c r="J148" s="22" t="str">
        <f>IF(ISBLANK(Games!J148), "",IF(Table12[[#This Row],[Bet]]="Spread", Games!L148, ""))</f>
        <v/>
      </c>
      <c r="K148" s="22" t="str">
        <f>IF(ISBLANK(Games!K148), "",IF(ISTEXT(Games!K148), Games!K148, ""))</f>
        <v/>
      </c>
      <c r="L148" s="22" t="str">
        <f>IF(ISBLANK(Games!N148), "", Games!N148)</f>
        <v/>
      </c>
      <c r="M148" s="22"/>
      <c r="N148" s="26"/>
      <c r="O148" s="26"/>
      <c r="P148" s="26"/>
      <c r="Q148" s="26"/>
      <c r="R148" s="26"/>
      <c r="S148" s="26"/>
      <c r="T148" s="29">
        <f t="shared" si="23"/>
        <v>0</v>
      </c>
      <c r="U148" s="29">
        <f t="shared" si="24"/>
        <v>0</v>
      </c>
      <c r="V148" s="29">
        <f t="shared" si="25"/>
        <v>0</v>
      </c>
      <c r="W148" s="29">
        <f t="shared" si="26"/>
        <v>0</v>
      </c>
      <c r="X148" s="29">
        <f t="shared" si="27"/>
        <v>0</v>
      </c>
      <c r="Y148" s="29">
        <f t="shared" si="28"/>
        <v>0</v>
      </c>
      <c r="Z148" s="26"/>
      <c r="AA148" s="58" t="str">
        <f t="shared" si="29"/>
        <v/>
      </c>
      <c r="AB148" s="26"/>
      <c r="AC148" s="58" t="str">
        <f t="shared" si="31"/>
        <v/>
      </c>
      <c r="AD148" s="26"/>
      <c r="AE148" s="22" t="str">
        <f t="shared" si="30"/>
        <v/>
      </c>
      <c r="AF1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9" spans="1:32" x14ac:dyDescent="0.45">
      <c r="A149" s="22">
        <f>Games!A149</f>
        <v>0</v>
      </c>
      <c r="B149" s="22" t="str">
        <f>IF('Prediction Log'!B149=0, "",'Prediction Log'!B149)</f>
        <v/>
      </c>
      <c r="C149" s="22" t="str">
        <f>IF('Prediction Log'!C149=0, "",'Prediction Log'!C149)</f>
        <v/>
      </c>
      <c r="D149" s="22" t="str">
        <f>IF('Prediction Log'!D149=0, "",'Prediction Log'!D149)</f>
        <v/>
      </c>
      <c r="E149" s="22" t="str">
        <f>IF('Prediction Log'!E149=0, "",'Prediction Log'!E149)</f>
        <v/>
      </c>
      <c r="F149" s="22" t="str">
        <f>IF('Prediction Log'!I149=0, "",'Prediction Log'!I149)</f>
        <v/>
      </c>
      <c r="G149" s="23" t="str">
        <f>IF(ISBLANK(Games!B149), "",'Prediction Log'!$J149)</f>
        <v/>
      </c>
      <c r="H149" s="24" t="str">
        <f>'Prediction Log'!$K149</f>
        <v/>
      </c>
      <c r="I149" s="22" t="str">
        <f>IF(ISBLANK(Games!J149), "",IF(AND(Games!J149="",Games!K149=""),"",IF(ISTEXT(Games!K149), "Side",Games!J149)))</f>
        <v/>
      </c>
      <c r="J149" s="22" t="str">
        <f>IF(ISBLANK(Games!J149), "",IF(Table12[[#This Row],[Bet]]="Spread", Games!L149, ""))</f>
        <v/>
      </c>
      <c r="K149" s="22" t="str">
        <f>IF(ISBLANK(Games!K149), "",IF(ISTEXT(Games!K149), Games!K149, ""))</f>
        <v/>
      </c>
      <c r="L149" s="22" t="str">
        <f>IF(ISBLANK(Games!N149), "", Games!N149)</f>
        <v/>
      </c>
      <c r="M149" s="22"/>
      <c r="N149" s="26"/>
      <c r="O149" s="26"/>
      <c r="P149" s="26"/>
      <c r="Q149" s="26"/>
      <c r="R149" s="26"/>
      <c r="S149" s="26"/>
      <c r="T149" s="29">
        <f t="shared" si="23"/>
        <v>0</v>
      </c>
      <c r="U149" s="29">
        <f t="shared" si="24"/>
        <v>0</v>
      </c>
      <c r="V149" s="29">
        <f t="shared" si="25"/>
        <v>0</v>
      </c>
      <c r="W149" s="29">
        <f t="shared" si="26"/>
        <v>0</v>
      </c>
      <c r="X149" s="29">
        <f t="shared" si="27"/>
        <v>0</v>
      </c>
      <c r="Y149" s="29">
        <f t="shared" si="28"/>
        <v>0</v>
      </c>
      <c r="Z149" s="26"/>
      <c r="AA149" s="58" t="str">
        <f t="shared" si="29"/>
        <v/>
      </c>
      <c r="AB149" s="26"/>
      <c r="AC149" s="58" t="str">
        <f t="shared" si="31"/>
        <v/>
      </c>
      <c r="AD149" s="26"/>
      <c r="AE149" s="22" t="str">
        <f t="shared" si="30"/>
        <v/>
      </c>
      <c r="AF1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0" spans="1:32" x14ac:dyDescent="0.45">
      <c r="A150" s="22">
        <f>Games!A150</f>
        <v>0</v>
      </c>
      <c r="B150" s="22" t="str">
        <f>IF('Prediction Log'!B150=0, "",'Prediction Log'!B150)</f>
        <v/>
      </c>
      <c r="C150" s="22" t="str">
        <f>IF('Prediction Log'!C150=0, "",'Prediction Log'!C150)</f>
        <v/>
      </c>
      <c r="D150" s="22" t="str">
        <f>IF('Prediction Log'!D150=0, "",'Prediction Log'!D150)</f>
        <v/>
      </c>
      <c r="E150" s="22" t="str">
        <f>IF('Prediction Log'!E150=0, "",'Prediction Log'!E150)</f>
        <v/>
      </c>
      <c r="F150" s="22" t="str">
        <f>IF('Prediction Log'!I150=0, "",'Prediction Log'!I150)</f>
        <v/>
      </c>
      <c r="G150" s="23" t="str">
        <f>IF(ISBLANK(Games!B150), "",'Prediction Log'!$J150)</f>
        <v/>
      </c>
      <c r="H150" s="24" t="str">
        <f>'Prediction Log'!$K150</f>
        <v/>
      </c>
      <c r="I150" s="22" t="str">
        <f>IF(ISBLANK(Games!J150), "",IF(AND(Games!J150="",Games!K150=""),"",IF(ISTEXT(Games!K150), "Side",Games!J150)))</f>
        <v/>
      </c>
      <c r="J150" s="22" t="str">
        <f>IF(ISBLANK(Games!J150), "",IF(Table12[[#This Row],[Bet]]="Spread", Games!L150, ""))</f>
        <v/>
      </c>
      <c r="K150" s="22" t="str">
        <f>IF(ISBLANK(Games!K150), "",IF(ISTEXT(Games!K150), Games!K150, ""))</f>
        <v/>
      </c>
      <c r="L150" s="22" t="str">
        <f>IF(ISBLANK(Games!N150), "", Games!N150)</f>
        <v/>
      </c>
      <c r="M150" s="22"/>
      <c r="N150" s="26"/>
      <c r="O150" s="26"/>
      <c r="P150" s="26"/>
      <c r="Q150" s="26"/>
      <c r="R150" s="26"/>
      <c r="S150" s="26"/>
      <c r="T150" s="29">
        <f t="shared" si="23"/>
        <v>0</v>
      </c>
      <c r="U150" s="29">
        <f t="shared" si="24"/>
        <v>0</v>
      </c>
      <c r="V150" s="29">
        <f t="shared" si="25"/>
        <v>0</v>
      </c>
      <c r="W150" s="29">
        <f t="shared" si="26"/>
        <v>0</v>
      </c>
      <c r="X150" s="29">
        <f t="shared" si="27"/>
        <v>0</v>
      </c>
      <c r="Y150" s="29">
        <f t="shared" si="28"/>
        <v>0</v>
      </c>
      <c r="Z150" s="26"/>
      <c r="AA150" s="58" t="str">
        <f t="shared" si="29"/>
        <v/>
      </c>
      <c r="AB150" s="26"/>
      <c r="AC150" s="58" t="str">
        <f t="shared" si="31"/>
        <v/>
      </c>
      <c r="AD150" s="26"/>
      <c r="AE150" s="22" t="str">
        <f t="shared" si="30"/>
        <v/>
      </c>
      <c r="AF1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1" spans="1:32" x14ac:dyDescent="0.45">
      <c r="A151" s="22">
        <f>Games!A151</f>
        <v>0</v>
      </c>
      <c r="B151" s="22" t="str">
        <f>IF('Prediction Log'!B151=0, "",'Prediction Log'!B151)</f>
        <v/>
      </c>
      <c r="C151" s="22" t="str">
        <f>IF('Prediction Log'!C151=0, "",'Prediction Log'!C151)</f>
        <v/>
      </c>
      <c r="D151" s="22" t="str">
        <f>IF('Prediction Log'!D151=0, "",'Prediction Log'!D151)</f>
        <v/>
      </c>
      <c r="E151" s="22" t="str">
        <f>IF('Prediction Log'!E151=0, "",'Prediction Log'!E151)</f>
        <v/>
      </c>
      <c r="F151" s="22" t="str">
        <f>IF('Prediction Log'!I151=0, "",'Prediction Log'!I151)</f>
        <v/>
      </c>
      <c r="G151" s="23" t="str">
        <f>IF(ISBLANK(Games!B151), "",'Prediction Log'!$J151)</f>
        <v/>
      </c>
      <c r="H151" s="24" t="str">
        <f>'Prediction Log'!$K151</f>
        <v/>
      </c>
      <c r="I151" s="22" t="str">
        <f>IF(ISBLANK(Games!J151), "",IF(AND(Games!J151="",Games!K151=""),"",IF(ISTEXT(Games!K151), "Side",Games!J151)))</f>
        <v/>
      </c>
      <c r="J151" s="22" t="str">
        <f>IF(ISBLANK(Games!J151), "",IF(Table12[[#This Row],[Bet]]="Spread", Games!L151, ""))</f>
        <v/>
      </c>
      <c r="K151" s="22" t="str">
        <f>IF(ISBLANK(Games!K151), "",IF(ISTEXT(Games!K151), Games!K151, ""))</f>
        <v/>
      </c>
      <c r="L151" s="22" t="str">
        <f>IF(ISBLANK(Games!N151), "", Games!N151)</f>
        <v/>
      </c>
      <c r="M151" s="22"/>
      <c r="N151" s="26"/>
      <c r="O151" s="26"/>
      <c r="P151" s="26"/>
      <c r="Q151" s="26"/>
      <c r="R151" s="26"/>
      <c r="S151" s="26"/>
      <c r="T151" s="29">
        <f t="shared" si="23"/>
        <v>0</v>
      </c>
      <c r="U151" s="29">
        <f t="shared" si="24"/>
        <v>0</v>
      </c>
      <c r="V151" s="29">
        <f t="shared" si="25"/>
        <v>0</v>
      </c>
      <c r="W151" s="29">
        <f t="shared" si="26"/>
        <v>0</v>
      </c>
      <c r="X151" s="29">
        <f t="shared" si="27"/>
        <v>0</v>
      </c>
      <c r="Y151" s="29">
        <f t="shared" si="28"/>
        <v>0</v>
      </c>
      <c r="Z151" s="26"/>
      <c r="AA151" s="58" t="str">
        <f t="shared" si="29"/>
        <v/>
      </c>
      <c r="AB151" s="26"/>
      <c r="AC151" s="58" t="str">
        <f t="shared" si="31"/>
        <v/>
      </c>
      <c r="AD151" s="26"/>
      <c r="AE151" s="22" t="str">
        <f t="shared" si="30"/>
        <v/>
      </c>
      <c r="AF1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2" spans="1:32" x14ac:dyDescent="0.45">
      <c r="A152" s="22">
        <f>Games!A152</f>
        <v>0</v>
      </c>
      <c r="B152" s="22" t="str">
        <f>IF('Prediction Log'!B152=0, "",'Prediction Log'!B152)</f>
        <v/>
      </c>
      <c r="C152" s="22" t="str">
        <f>IF('Prediction Log'!C152=0, "",'Prediction Log'!C152)</f>
        <v/>
      </c>
      <c r="D152" s="22" t="str">
        <f>IF('Prediction Log'!D152=0, "",'Prediction Log'!D152)</f>
        <v/>
      </c>
      <c r="E152" s="22" t="str">
        <f>IF('Prediction Log'!E152=0, "",'Prediction Log'!E152)</f>
        <v/>
      </c>
      <c r="F152" s="22" t="str">
        <f>IF('Prediction Log'!I152=0, "",'Prediction Log'!I152)</f>
        <v/>
      </c>
      <c r="G152" s="23" t="str">
        <f>IF(ISBLANK(Games!B152), "",'Prediction Log'!$J152)</f>
        <v/>
      </c>
      <c r="H152" s="24" t="str">
        <f>'Prediction Log'!$K152</f>
        <v/>
      </c>
      <c r="I152" s="22" t="str">
        <f>IF(ISBLANK(Games!J152), "",IF(AND(Games!J152="",Games!K152=""),"",IF(ISTEXT(Games!K152), "Side",Games!J152)))</f>
        <v/>
      </c>
      <c r="J152" s="22" t="str">
        <f>IF(ISBLANK(Games!J152), "",IF(Table12[[#This Row],[Bet]]="Spread", Games!L152, ""))</f>
        <v/>
      </c>
      <c r="K152" s="22" t="str">
        <f>IF(ISBLANK(Games!K152), "",IF(ISTEXT(Games!K152), Games!K152, ""))</f>
        <v/>
      </c>
      <c r="L152" s="22" t="str">
        <f>IF(ISBLANK(Games!N152), "", Games!N152)</f>
        <v/>
      </c>
      <c r="M152" s="22"/>
      <c r="N152" s="26"/>
      <c r="O152" s="26"/>
      <c r="P152" s="26"/>
      <c r="Q152" s="26"/>
      <c r="R152" s="26"/>
      <c r="S152" s="26"/>
      <c r="T152" s="29">
        <f t="shared" si="23"/>
        <v>0</v>
      </c>
      <c r="U152" s="29">
        <f t="shared" si="24"/>
        <v>0</v>
      </c>
      <c r="V152" s="29">
        <f t="shared" si="25"/>
        <v>0</v>
      </c>
      <c r="W152" s="29">
        <f t="shared" si="26"/>
        <v>0</v>
      </c>
      <c r="X152" s="29">
        <f t="shared" si="27"/>
        <v>0</v>
      </c>
      <c r="Y152" s="29">
        <f t="shared" si="28"/>
        <v>0</v>
      </c>
      <c r="Z152" s="26"/>
      <c r="AA152" s="58" t="str">
        <f t="shared" si="29"/>
        <v/>
      </c>
      <c r="AB152" s="26"/>
      <c r="AC152" s="58" t="str">
        <f t="shared" si="31"/>
        <v/>
      </c>
      <c r="AD152" s="26"/>
      <c r="AE152" s="22" t="str">
        <f t="shared" si="30"/>
        <v/>
      </c>
      <c r="AF1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3" spans="1:32" x14ac:dyDescent="0.45">
      <c r="A153" s="22">
        <f>Games!A153</f>
        <v>0</v>
      </c>
      <c r="B153" s="22" t="str">
        <f>IF('Prediction Log'!B153=0, "",'Prediction Log'!B153)</f>
        <v/>
      </c>
      <c r="C153" s="22" t="str">
        <f>IF('Prediction Log'!C153=0, "",'Prediction Log'!C153)</f>
        <v/>
      </c>
      <c r="D153" s="22" t="str">
        <f>IF('Prediction Log'!D153=0, "",'Prediction Log'!D153)</f>
        <v/>
      </c>
      <c r="E153" s="22" t="str">
        <f>IF('Prediction Log'!E153=0, "",'Prediction Log'!E153)</f>
        <v/>
      </c>
      <c r="F153" s="22" t="str">
        <f>IF('Prediction Log'!I153=0, "",'Prediction Log'!I153)</f>
        <v/>
      </c>
      <c r="G153" s="23" t="str">
        <f>IF(ISBLANK(Games!B153), "",'Prediction Log'!$J153)</f>
        <v/>
      </c>
      <c r="H153" s="24" t="str">
        <f>'Prediction Log'!$K153</f>
        <v/>
      </c>
      <c r="I153" s="22" t="str">
        <f>IF(ISBLANK(Games!J153), "",IF(AND(Games!J153="",Games!K153=""),"",IF(ISTEXT(Games!K153), "Side",Games!J153)))</f>
        <v/>
      </c>
      <c r="J153" s="22" t="str">
        <f>IF(ISBLANK(Games!J153), "",IF(Table12[[#This Row],[Bet]]="Spread", Games!L153, ""))</f>
        <v/>
      </c>
      <c r="K153" s="22" t="str">
        <f>IF(ISBLANK(Games!K153), "",IF(ISTEXT(Games!K153), Games!K153, ""))</f>
        <v/>
      </c>
      <c r="L153" s="22" t="str">
        <f>IF(ISBLANK(Games!N153), "", Games!N153)</f>
        <v/>
      </c>
      <c r="M153" s="22"/>
      <c r="N153" s="26"/>
      <c r="O153" s="26"/>
      <c r="P153" s="26"/>
      <c r="Q153" s="26"/>
      <c r="R153" s="26"/>
      <c r="S153" s="26"/>
      <c r="T153" s="29">
        <f t="shared" si="23"/>
        <v>0</v>
      </c>
      <c r="U153" s="29">
        <f t="shared" si="24"/>
        <v>0</v>
      </c>
      <c r="V153" s="29">
        <f t="shared" si="25"/>
        <v>0</v>
      </c>
      <c r="W153" s="29">
        <f t="shared" si="26"/>
        <v>0</v>
      </c>
      <c r="X153" s="29">
        <f t="shared" si="27"/>
        <v>0</v>
      </c>
      <c r="Y153" s="29">
        <f t="shared" si="28"/>
        <v>0</v>
      </c>
      <c r="Z153" s="26"/>
      <c r="AA153" s="58" t="str">
        <f t="shared" si="29"/>
        <v/>
      </c>
      <c r="AB153" s="26"/>
      <c r="AC153" s="58" t="str">
        <f t="shared" si="31"/>
        <v/>
      </c>
      <c r="AD153" s="26"/>
      <c r="AE153" s="22" t="str">
        <f t="shared" si="30"/>
        <v/>
      </c>
      <c r="AF1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4" spans="1:32" x14ac:dyDescent="0.45">
      <c r="A154" s="22">
        <f>Games!A154</f>
        <v>0</v>
      </c>
      <c r="B154" s="22" t="str">
        <f>IF('Prediction Log'!B154=0, "",'Prediction Log'!B154)</f>
        <v/>
      </c>
      <c r="C154" s="22" t="str">
        <f>IF('Prediction Log'!C154=0, "",'Prediction Log'!C154)</f>
        <v/>
      </c>
      <c r="D154" s="22" t="str">
        <f>IF('Prediction Log'!D154=0, "",'Prediction Log'!D154)</f>
        <v/>
      </c>
      <c r="E154" s="22" t="str">
        <f>IF('Prediction Log'!E154=0, "",'Prediction Log'!E154)</f>
        <v/>
      </c>
      <c r="F154" s="22" t="str">
        <f>IF('Prediction Log'!I154=0, "",'Prediction Log'!I154)</f>
        <v/>
      </c>
      <c r="G154" s="23" t="str">
        <f>IF(ISBLANK(Games!B154), "",'Prediction Log'!$J154)</f>
        <v/>
      </c>
      <c r="H154" s="24" t="str">
        <f>'Prediction Log'!$K154</f>
        <v/>
      </c>
      <c r="I154" s="22" t="str">
        <f>IF(ISBLANK(Games!J154), "",IF(AND(Games!J154="",Games!K154=""),"",IF(ISTEXT(Games!K154), "Side",Games!J154)))</f>
        <v/>
      </c>
      <c r="J154" s="22" t="str">
        <f>IF(ISBLANK(Games!J154), "",IF(Table12[[#This Row],[Bet]]="Spread", Games!L154, ""))</f>
        <v/>
      </c>
      <c r="K154" s="22" t="str">
        <f>IF(ISBLANK(Games!K154), "",IF(ISTEXT(Games!K154), Games!K154, ""))</f>
        <v/>
      </c>
      <c r="L154" s="22" t="str">
        <f>IF(ISBLANK(Games!N154), "", Games!N154)</f>
        <v/>
      </c>
      <c r="M154" s="22"/>
      <c r="N154" s="26"/>
      <c r="O154" s="26"/>
      <c r="P154" s="26"/>
      <c r="Q154" s="26"/>
      <c r="R154" s="26"/>
      <c r="S154" s="26"/>
      <c r="T154" s="29">
        <f t="shared" si="23"/>
        <v>0</v>
      </c>
      <c r="U154" s="29">
        <f t="shared" si="24"/>
        <v>0</v>
      </c>
      <c r="V154" s="29">
        <f t="shared" si="25"/>
        <v>0</v>
      </c>
      <c r="W154" s="29">
        <f t="shared" si="26"/>
        <v>0</v>
      </c>
      <c r="X154" s="29">
        <f t="shared" si="27"/>
        <v>0</v>
      </c>
      <c r="Y154" s="29">
        <f t="shared" si="28"/>
        <v>0</v>
      </c>
      <c r="Z154" s="26"/>
      <c r="AA154" s="58" t="str">
        <f t="shared" si="29"/>
        <v/>
      </c>
      <c r="AB154" s="26"/>
      <c r="AC154" s="58" t="str">
        <f t="shared" si="31"/>
        <v/>
      </c>
      <c r="AD154" s="26"/>
      <c r="AE154" s="22" t="str">
        <f t="shared" si="30"/>
        <v/>
      </c>
      <c r="AF1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5" spans="1:32" x14ac:dyDescent="0.45">
      <c r="A155" s="22">
        <f>Games!A155</f>
        <v>0</v>
      </c>
      <c r="B155" s="22" t="str">
        <f>IF('Prediction Log'!B155=0, "",'Prediction Log'!B155)</f>
        <v/>
      </c>
      <c r="C155" s="22" t="str">
        <f>IF('Prediction Log'!C155=0, "",'Prediction Log'!C155)</f>
        <v/>
      </c>
      <c r="D155" s="22" t="str">
        <f>IF('Prediction Log'!D155=0, "",'Prediction Log'!D155)</f>
        <v/>
      </c>
      <c r="E155" s="22" t="str">
        <f>IF('Prediction Log'!E155=0, "",'Prediction Log'!E155)</f>
        <v/>
      </c>
      <c r="F155" s="22" t="str">
        <f>IF('Prediction Log'!I155=0, "",'Prediction Log'!I155)</f>
        <v/>
      </c>
      <c r="G155" s="23" t="str">
        <f>IF(ISBLANK(Games!B155), "",'Prediction Log'!$J155)</f>
        <v/>
      </c>
      <c r="H155" s="24" t="str">
        <f>'Prediction Log'!$K155</f>
        <v/>
      </c>
      <c r="I155" s="22" t="str">
        <f>IF(ISBLANK(Games!J155), "",IF(AND(Games!J155="",Games!K155=""),"",IF(ISTEXT(Games!K155), "Side",Games!J155)))</f>
        <v/>
      </c>
      <c r="J155" s="22" t="str">
        <f>IF(ISBLANK(Games!J155), "",IF(Table12[[#This Row],[Bet]]="Spread", Games!L155, ""))</f>
        <v/>
      </c>
      <c r="K155" s="22" t="str">
        <f>IF(ISBLANK(Games!K155), "",IF(ISTEXT(Games!K155), Games!K155, ""))</f>
        <v/>
      </c>
      <c r="L155" s="22" t="str">
        <f>IF(ISBLANK(Games!N155), "", Games!N155)</f>
        <v/>
      </c>
      <c r="M155" s="22"/>
      <c r="N155" s="26"/>
      <c r="O155" s="26"/>
      <c r="P155" s="26"/>
      <c r="Q155" s="26"/>
      <c r="R155" s="26"/>
      <c r="S155" s="26"/>
      <c r="T155" s="29">
        <f t="shared" si="23"/>
        <v>0</v>
      </c>
      <c r="U155" s="29">
        <f t="shared" si="24"/>
        <v>0</v>
      </c>
      <c r="V155" s="29">
        <f t="shared" si="25"/>
        <v>0</v>
      </c>
      <c r="W155" s="29">
        <f t="shared" si="26"/>
        <v>0</v>
      </c>
      <c r="X155" s="29">
        <f t="shared" si="27"/>
        <v>0</v>
      </c>
      <c r="Y155" s="29">
        <f t="shared" si="28"/>
        <v>0</v>
      </c>
      <c r="Z155" s="26"/>
      <c r="AA155" s="58" t="str">
        <f t="shared" si="29"/>
        <v/>
      </c>
      <c r="AB155" s="26"/>
      <c r="AC155" s="58" t="str">
        <f t="shared" si="31"/>
        <v/>
      </c>
      <c r="AD155" s="26"/>
      <c r="AE155" s="22" t="str">
        <f t="shared" si="30"/>
        <v/>
      </c>
      <c r="AF1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6" spans="1:32" x14ac:dyDescent="0.45">
      <c r="A156" s="22">
        <f>Games!A156</f>
        <v>0</v>
      </c>
      <c r="B156" s="22" t="str">
        <f>IF('Prediction Log'!B156=0, "",'Prediction Log'!B156)</f>
        <v/>
      </c>
      <c r="C156" s="22" t="str">
        <f>IF('Prediction Log'!C156=0, "",'Prediction Log'!C156)</f>
        <v/>
      </c>
      <c r="D156" s="22" t="str">
        <f>IF('Prediction Log'!D156=0, "",'Prediction Log'!D156)</f>
        <v/>
      </c>
      <c r="E156" s="22" t="str">
        <f>IF('Prediction Log'!E156=0, "",'Prediction Log'!E156)</f>
        <v/>
      </c>
      <c r="F156" s="22" t="str">
        <f>IF('Prediction Log'!I156=0, "",'Prediction Log'!I156)</f>
        <v/>
      </c>
      <c r="G156" s="23" t="str">
        <f>IF(ISBLANK(Games!B156), "",'Prediction Log'!$J156)</f>
        <v/>
      </c>
      <c r="H156" s="24" t="str">
        <f>'Prediction Log'!$K156</f>
        <v/>
      </c>
      <c r="I156" s="22" t="str">
        <f>IF(ISBLANK(Games!J156), "",IF(AND(Games!J156="",Games!K156=""),"",IF(ISTEXT(Games!K156), "Side",Games!J156)))</f>
        <v/>
      </c>
      <c r="J156" s="22" t="str">
        <f>IF(ISBLANK(Games!J156), "",IF(Table12[[#This Row],[Bet]]="Spread", Games!L156, ""))</f>
        <v/>
      </c>
      <c r="K156" s="22" t="str">
        <f>IF(ISBLANK(Games!K156), "",IF(ISTEXT(Games!K156), Games!K156, ""))</f>
        <v/>
      </c>
      <c r="L156" s="22" t="str">
        <f>IF(ISBLANK(Games!N156), "", Games!N156)</f>
        <v/>
      </c>
      <c r="M156" s="22"/>
      <c r="N156" s="26"/>
      <c r="O156" s="26"/>
      <c r="P156" s="26"/>
      <c r="Q156" s="26"/>
      <c r="R156" s="26"/>
      <c r="S156" s="26"/>
      <c r="T156" s="29">
        <f t="shared" si="23"/>
        <v>0</v>
      </c>
      <c r="U156" s="29">
        <f t="shared" si="24"/>
        <v>0</v>
      </c>
      <c r="V156" s="29">
        <f t="shared" si="25"/>
        <v>0</v>
      </c>
      <c r="W156" s="29">
        <f t="shared" si="26"/>
        <v>0</v>
      </c>
      <c r="X156" s="29">
        <f t="shared" si="27"/>
        <v>0</v>
      </c>
      <c r="Y156" s="29">
        <f t="shared" si="28"/>
        <v>0</v>
      </c>
      <c r="Z156" s="26"/>
      <c r="AA156" s="58" t="str">
        <f t="shared" si="29"/>
        <v/>
      </c>
      <c r="AB156" s="26"/>
      <c r="AC156" s="58" t="str">
        <f t="shared" si="31"/>
        <v/>
      </c>
      <c r="AD156" s="26"/>
      <c r="AE156" s="22" t="str">
        <f t="shared" si="30"/>
        <v/>
      </c>
      <c r="AF1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7" spans="1:32" x14ac:dyDescent="0.45">
      <c r="A157" s="22">
        <f>Games!A157</f>
        <v>0</v>
      </c>
      <c r="B157" s="22" t="str">
        <f>IF('Prediction Log'!B157=0, "",'Prediction Log'!B157)</f>
        <v/>
      </c>
      <c r="C157" s="22" t="str">
        <f>IF('Prediction Log'!C157=0, "",'Prediction Log'!C157)</f>
        <v/>
      </c>
      <c r="D157" s="22" t="str">
        <f>IF('Prediction Log'!D157=0, "",'Prediction Log'!D157)</f>
        <v/>
      </c>
      <c r="E157" s="22" t="str">
        <f>IF('Prediction Log'!E157=0, "",'Prediction Log'!E157)</f>
        <v/>
      </c>
      <c r="F157" s="22" t="str">
        <f>IF('Prediction Log'!I157=0, "",'Prediction Log'!I157)</f>
        <v/>
      </c>
      <c r="G157" s="23" t="str">
        <f>IF(ISBLANK(Games!B157), "",'Prediction Log'!$J157)</f>
        <v/>
      </c>
      <c r="H157" s="24" t="str">
        <f>'Prediction Log'!$K157</f>
        <v/>
      </c>
      <c r="I157" s="22" t="str">
        <f>IF(ISBLANK(Games!J157), "",IF(AND(Games!J157="",Games!K157=""),"",IF(ISTEXT(Games!K157), "Side",Games!J157)))</f>
        <v/>
      </c>
      <c r="J157" s="22" t="str">
        <f>IF(ISBLANK(Games!J157), "",IF(Table12[[#This Row],[Bet]]="Spread", Games!L157, ""))</f>
        <v/>
      </c>
      <c r="K157" s="22" t="str">
        <f>IF(ISBLANK(Games!K157), "",IF(ISTEXT(Games!K157), Games!K157, ""))</f>
        <v/>
      </c>
      <c r="L157" s="22" t="str">
        <f>IF(ISBLANK(Games!N157), "", Games!N157)</f>
        <v/>
      </c>
      <c r="M157" s="22"/>
      <c r="N157" s="26"/>
      <c r="O157" s="26"/>
      <c r="P157" s="26"/>
      <c r="Q157" s="26"/>
      <c r="R157" s="26"/>
      <c r="S157" s="26"/>
      <c r="T157" s="29">
        <f t="shared" si="23"/>
        <v>0</v>
      </c>
      <c r="U157" s="29">
        <f t="shared" si="24"/>
        <v>0</v>
      </c>
      <c r="V157" s="29">
        <f t="shared" si="25"/>
        <v>0</v>
      </c>
      <c r="W157" s="29">
        <f t="shared" si="26"/>
        <v>0</v>
      </c>
      <c r="X157" s="29">
        <f t="shared" si="27"/>
        <v>0</v>
      </c>
      <c r="Y157" s="29">
        <f t="shared" si="28"/>
        <v>0</v>
      </c>
      <c r="Z157" s="26"/>
      <c r="AA157" s="58" t="str">
        <f t="shared" si="29"/>
        <v/>
      </c>
      <c r="AB157" s="26"/>
      <c r="AC157" s="58" t="str">
        <f t="shared" si="31"/>
        <v/>
      </c>
      <c r="AD157" s="26"/>
      <c r="AE157" s="22" t="str">
        <f t="shared" si="30"/>
        <v/>
      </c>
      <c r="AF1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8" spans="1:32" x14ac:dyDescent="0.45">
      <c r="A158" s="22">
        <f>Games!A158</f>
        <v>0</v>
      </c>
      <c r="B158" s="22" t="str">
        <f>IF('Prediction Log'!B158=0, "",'Prediction Log'!B158)</f>
        <v/>
      </c>
      <c r="C158" s="22" t="str">
        <f>IF('Prediction Log'!C158=0, "",'Prediction Log'!C158)</f>
        <v/>
      </c>
      <c r="D158" s="22" t="str">
        <f>IF('Prediction Log'!D158=0, "",'Prediction Log'!D158)</f>
        <v/>
      </c>
      <c r="E158" s="22" t="str">
        <f>IF('Prediction Log'!E158=0, "",'Prediction Log'!E158)</f>
        <v/>
      </c>
      <c r="F158" s="22" t="str">
        <f>IF('Prediction Log'!I158=0, "",'Prediction Log'!I158)</f>
        <v/>
      </c>
      <c r="G158" s="23" t="str">
        <f>IF(ISBLANK(Games!B158), "",'Prediction Log'!$J158)</f>
        <v/>
      </c>
      <c r="H158" s="24" t="str">
        <f>'Prediction Log'!$K158</f>
        <v/>
      </c>
      <c r="I158" s="22" t="str">
        <f>IF(ISBLANK(Games!J158), "",IF(AND(Games!J158="",Games!K158=""),"",IF(ISTEXT(Games!K158), "Side",Games!J158)))</f>
        <v/>
      </c>
      <c r="J158" s="22" t="str">
        <f>IF(ISBLANK(Games!J158), "",IF(Table12[[#This Row],[Bet]]="Spread", Games!L158, ""))</f>
        <v/>
      </c>
      <c r="K158" s="22" t="str">
        <f>IF(ISBLANK(Games!K158), "",IF(ISTEXT(Games!K158), Games!K158, ""))</f>
        <v/>
      </c>
      <c r="L158" s="22" t="str">
        <f>IF(ISBLANK(Games!N158), "", Games!N158)</f>
        <v/>
      </c>
      <c r="M158" s="22"/>
      <c r="N158" s="26"/>
      <c r="O158" s="26"/>
      <c r="P158" s="26"/>
      <c r="Q158" s="26"/>
      <c r="R158" s="26"/>
      <c r="S158" s="26"/>
      <c r="T158" s="29">
        <f t="shared" si="23"/>
        <v>0</v>
      </c>
      <c r="U158" s="29">
        <f t="shared" si="24"/>
        <v>0</v>
      </c>
      <c r="V158" s="29">
        <f t="shared" si="25"/>
        <v>0</v>
      </c>
      <c r="W158" s="29">
        <f t="shared" si="26"/>
        <v>0</v>
      </c>
      <c r="X158" s="29">
        <f t="shared" si="27"/>
        <v>0</v>
      </c>
      <c r="Y158" s="29">
        <f t="shared" si="28"/>
        <v>0</v>
      </c>
      <c r="Z158" s="26"/>
      <c r="AA158" s="58" t="str">
        <f t="shared" si="29"/>
        <v/>
      </c>
      <c r="AB158" s="26"/>
      <c r="AC158" s="58" t="str">
        <f t="shared" si="31"/>
        <v/>
      </c>
      <c r="AD158" s="26"/>
      <c r="AE158" s="22" t="str">
        <f t="shared" si="30"/>
        <v/>
      </c>
      <c r="AF1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9" spans="1:32" x14ac:dyDescent="0.45">
      <c r="A159" s="22">
        <f>Games!A159</f>
        <v>0</v>
      </c>
      <c r="B159" s="22" t="str">
        <f>IF('Prediction Log'!B159=0, "",'Prediction Log'!B159)</f>
        <v/>
      </c>
      <c r="C159" s="22" t="str">
        <f>IF('Prediction Log'!C159=0, "",'Prediction Log'!C159)</f>
        <v/>
      </c>
      <c r="D159" s="22" t="str">
        <f>IF('Prediction Log'!D159=0, "",'Prediction Log'!D159)</f>
        <v/>
      </c>
      <c r="E159" s="22" t="str">
        <f>IF('Prediction Log'!E159=0, "",'Prediction Log'!E159)</f>
        <v/>
      </c>
      <c r="F159" s="22" t="str">
        <f>IF('Prediction Log'!I159=0, "",'Prediction Log'!I159)</f>
        <v/>
      </c>
      <c r="G159" s="23" t="str">
        <f>IF(ISBLANK(Games!B159), "",'Prediction Log'!$J159)</f>
        <v/>
      </c>
      <c r="H159" s="24" t="str">
        <f>'Prediction Log'!$K159</f>
        <v/>
      </c>
      <c r="I159" s="22" t="str">
        <f>IF(ISBLANK(Games!J159), "",IF(AND(Games!J159="",Games!K159=""),"",IF(ISTEXT(Games!K159), "Side",Games!J159)))</f>
        <v/>
      </c>
      <c r="J159" s="22" t="str">
        <f>IF(ISBLANK(Games!J159), "",IF(Table12[[#This Row],[Bet]]="Spread", Games!L159, ""))</f>
        <v/>
      </c>
      <c r="K159" s="22" t="str">
        <f>IF(ISBLANK(Games!K159), "",IF(ISTEXT(Games!K159), Games!K159, ""))</f>
        <v/>
      </c>
      <c r="L159" s="22" t="str">
        <f>IF(ISBLANK(Games!N159), "", Games!N159)</f>
        <v/>
      </c>
      <c r="M159" s="22"/>
      <c r="N159" s="26"/>
      <c r="O159" s="26"/>
      <c r="P159" s="26"/>
      <c r="Q159" s="26"/>
      <c r="R159" s="26"/>
      <c r="S159" s="26"/>
      <c r="T159" s="29">
        <f t="shared" si="23"/>
        <v>0</v>
      </c>
      <c r="U159" s="29">
        <f t="shared" si="24"/>
        <v>0</v>
      </c>
      <c r="V159" s="29">
        <f t="shared" si="25"/>
        <v>0</v>
      </c>
      <c r="W159" s="29">
        <f t="shared" si="26"/>
        <v>0</v>
      </c>
      <c r="X159" s="29">
        <f t="shared" si="27"/>
        <v>0</v>
      </c>
      <c r="Y159" s="29">
        <f t="shared" si="28"/>
        <v>0</v>
      </c>
      <c r="Z159" s="26"/>
      <c r="AA159" s="58" t="str">
        <f t="shared" si="29"/>
        <v/>
      </c>
      <c r="AB159" s="26"/>
      <c r="AC159" s="58" t="str">
        <f t="shared" si="31"/>
        <v/>
      </c>
      <c r="AD159" s="26"/>
      <c r="AE159" s="22" t="str">
        <f t="shared" si="30"/>
        <v/>
      </c>
      <c r="AF1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0" spans="1:32" x14ac:dyDescent="0.45">
      <c r="A160" s="22">
        <f>Games!A160</f>
        <v>0</v>
      </c>
      <c r="B160" s="22" t="str">
        <f>IF('Prediction Log'!B160=0, "",'Prediction Log'!B160)</f>
        <v/>
      </c>
      <c r="C160" s="22" t="str">
        <f>IF('Prediction Log'!C160=0, "",'Prediction Log'!C160)</f>
        <v/>
      </c>
      <c r="D160" s="22" t="str">
        <f>IF('Prediction Log'!D160=0, "",'Prediction Log'!D160)</f>
        <v/>
      </c>
      <c r="E160" s="22" t="str">
        <f>IF('Prediction Log'!E160=0, "",'Prediction Log'!E160)</f>
        <v/>
      </c>
      <c r="F160" s="22" t="str">
        <f>IF('Prediction Log'!I160=0, "",'Prediction Log'!I160)</f>
        <v/>
      </c>
      <c r="G160" s="23" t="str">
        <f>IF(ISBLANK(Games!B160), "",'Prediction Log'!$J160)</f>
        <v/>
      </c>
      <c r="H160" s="24" t="str">
        <f>'Prediction Log'!$K160</f>
        <v/>
      </c>
      <c r="I160" s="22" t="str">
        <f>IF(ISBLANK(Games!J160), "",IF(AND(Games!J160="",Games!K160=""),"",IF(ISTEXT(Games!K160), "Side",Games!J160)))</f>
        <v/>
      </c>
      <c r="J160" s="22" t="str">
        <f>IF(ISBLANK(Games!J160), "",IF(Table12[[#This Row],[Bet]]="Spread", Games!L160, ""))</f>
        <v/>
      </c>
      <c r="K160" s="22" t="str">
        <f>IF(ISBLANK(Games!K160), "",IF(ISTEXT(Games!K160), Games!K160, ""))</f>
        <v/>
      </c>
      <c r="L160" s="22" t="str">
        <f>IF(ISBLANK(Games!N160), "", Games!N160)</f>
        <v/>
      </c>
      <c r="M160" s="22"/>
      <c r="N160" s="26"/>
      <c r="O160" s="26"/>
      <c r="P160" s="26"/>
      <c r="Q160" s="26"/>
      <c r="R160" s="26"/>
      <c r="S160" s="26"/>
      <c r="T160" s="29">
        <f t="shared" si="23"/>
        <v>0</v>
      </c>
      <c r="U160" s="29">
        <f t="shared" si="24"/>
        <v>0</v>
      </c>
      <c r="V160" s="29">
        <f t="shared" si="25"/>
        <v>0</v>
      </c>
      <c r="W160" s="29">
        <f t="shared" si="26"/>
        <v>0</v>
      </c>
      <c r="X160" s="29">
        <f t="shared" si="27"/>
        <v>0</v>
      </c>
      <c r="Y160" s="29">
        <f t="shared" si="28"/>
        <v>0</v>
      </c>
      <c r="Z160" s="26"/>
      <c r="AA160" s="58" t="str">
        <f t="shared" si="29"/>
        <v/>
      </c>
      <c r="AB160" s="26"/>
      <c r="AC160" s="58" t="str">
        <f t="shared" si="31"/>
        <v/>
      </c>
      <c r="AD160" s="26"/>
      <c r="AE160" s="22" t="str">
        <f t="shared" si="30"/>
        <v/>
      </c>
      <c r="AF1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1" spans="1:32" x14ac:dyDescent="0.45">
      <c r="A161" s="22">
        <f>Games!A161</f>
        <v>0</v>
      </c>
      <c r="B161" s="22" t="str">
        <f>IF('Prediction Log'!B161=0, "",'Prediction Log'!B161)</f>
        <v/>
      </c>
      <c r="C161" s="22" t="str">
        <f>IF('Prediction Log'!C161=0, "",'Prediction Log'!C161)</f>
        <v/>
      </c>
      <c r="D161" s="22" t="str">
        <f>IF('Prediction Log'!D161=0, "",'Prediction Log'!D161)</f>
        <v/>
      </c>
      <c r="E161" s="22" t="str">
        <f>IF('Prediction Log'!E161=0, "",'Prediction Log'!E161)</f>
        <v/>
      </c>
      <c r="F161" s="22" t="str">
        <f>IF('Prediction Log'!I161=0, "",'Prediction Log'!I161)</f>
        <v/>
      </c>
      <c r="G161" s="23" t="str">
        <f>IF(ISBLANK(Games!B161), "",'Prediction Log'!$J161)</f>
        <v/>
      </c>
      <c r="H161" s="24" t="str">
        <f>'Prediction Log'!$K161</f>
        <v/>
      </c>
      <c r="I161" s="22" t="str">
        <f>IF(ISBLANK(Games!J161), "",IF(AND(Games!J161="",Games!K161=""),"",IF(ISTEXT(Games!K161), "Side",Games!J161)))</f>
        <v/>
      </c>
      <c r="J161" s="22" t="str">
        <f>IF(ISBLANK(Games!J161), "",IF(Table12[[#This Row],[Bet]]="Spread", Games!L161, ""))</f>
        <v/>
      </c>
      <c r="K161" s="22" t="str">
        <f>IF(ISBLANK(Games!K161), "",IF(ISTEXT(Games!K161), Games!K161, ""))</f>
        <v/>
      </c>
      <c r="L161" s="22" t="str">
        <f>IF(ISBLANK(Games!N161), "", Games!N161)</f>
        <v/>
      </c>
      <c r="M161" s="22"/>
      <c r="N161" s="26"/>
      <c r="O161" s="26"/>
      <c r="P161" s="26"/>
      <c r="Q161" s="26"/>
      <c r="R161" s="26"/>
      <c r="S161" s="26"/>
      <c r="T161" s="29">
        <f t="shared" si="23"/>
        <v>0</v>
      </c>
      <c r="U161" s="29">
        <f t="shared" si="24"/>
        <v>0</v>
      </c>
      <c r="V161" s="29">
        <f t="shared" si="25"/>
        <v>0</v>
      </c>
      <c r="W161" s="29">
        <f t="shared" si="26"/>
        <v>0</v>
      </c>
      <c r="X161" s="29">
        <f t="shared" si="27"/>
        <v>0</v>
      </c>
      <c r="Y161" s="29">
        <f t="shared" si="28"/>
        <v>0</v>
      </c>
      <c r="Z161" s="26"/>
      <c r="AA161" s="58" t="str">
        <f t="shared" si="29"/>
        <v/>
      </c>
      <c r="AB161" s="26"/>
      <c r="AC161" s="58" t="str">
        <f t="shared" si="31"/>
        <v/>
      </c>
      <c r="AD161" s="26"/>
      <c r="AE161" s="22" t="str">
        <f t="shared" si="30"/>
        <v/>
      </c>
      <c r="AF1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2" spans="1:32" x14ac:dyDescent="0.45">
      <c r="A162" s="22">
        <f>Games!A162</f>
        <v>0</v>
      </c>
      <c r="B162" s="22" t="str">
        <f>IF('Prediction Log'!B162=0, "",'Prediction Log'!B162)</f>
        <v/>
      </c>
      <c r="C162" s="22" t="str">
        <f>IF('Prediction Log'!C162=0, "",'Prediction Log'!C162)</f>
        <v/>
      </c>
      <c r="D162" s="22" t="str">
        <f>IF('Prediction Log'!D162=0, "",'Prediction Log'!D162)</f>
        <v/>
      </c>
      <c r="E162" s="22" t="str">
        <f>IF('Prediction Log'!E162=0, "",'Prediction Log'!E162)</f>
        <v/>
      </c>
      <c r="F162" s="22" t="str">
        <f>IF('Prediction Log'!I162=0, "",'Prediction Log'!I162)</f>
        <v/>
      </c>
      <c r="G162" s="23" t="str">
        <f>IF(ISBLANK(Games!B162), "",'Prediction Log'!$J162)</f>
        <v/>
      </c>
      <c r="H162" s="24" t="str">
        <f>'Prediction Log'!$K162</f>
        <v/>
      </c>
      <c r="I162" s="22" t="str">
        <f>IF(ISBLANK(Games!J162), "",IF(AND(Games!J162="",Games!K162=""),"",IF(ISTEXT(Games!K162), "Side",Games!J162)))</f>
        <v/>
      </c>
      <c r="J162" s="22" t="str">
        <f>IF(ISBLANK(Games!J162), "",IF(Table12[[#This Row],[Bet]]="Spread", Games!L162, ""))</f>
        <v/>
      </c>
      <c r="K162" s="22" t="str">
        <f>IF(ISBLANK(Games!K162), "",IF(ISTEXT(Games!K162), Games!K162, ""))</f>
        <v/>
      </c>
      <c r="L162" s="22" t="str">
        <f>IF(ISBLANK(Games!N162), "", Games!N162)</f>
        <v/>
      </c>
      <c r="M162" s="22"/>
      <c r="N162" s="26"/>
      <c r="O162" s="26"/>
      <c r="P162" s="26"/>
      <c r="Q162" s="26"/>
      <c r="R162" s="26"/>
      <c r="S162" s="26"/>
      <c r="T162" s="29">
        <f t="shared" si="23"/>
        <v>0</v>
      </c>
      <c r="U162" s="29">
        <f t="shared" si="24"/>
        <v>0</v>
      </c>
      <c r="V162" s="29">
        <f t="shared" si="25"/>
        <v>0</v>
      </c>
      <c r="W162" s="29">
        <f t="shared" si="26"/>
        <v>0</v>
      </c>
      <c r="X162" s="29">
        <f t="shared" si="27"/>
        <v>0</v>
      </c>
      <c r="Y162" s="29">
        <f t="shared" si="28"/>
        <v>0</v>
      </c>
      <c r="Z162" s="26"/>
      <c r="AA162" s="58" t="str">
        <f t="shared" si="29"/>
        <v/>
      </c>
      <c r="AB162" s="26"/>
      <c r="AC162" s="58" t="str">
        <f t="shared" si="31"/>
        <v/>
      </c>
      <c r="AD162" s="26"/>
      <c r="AE162" s="22" t="str">
        <f t="shared" si="30"/>
        <v/>
      </c>
      <c r="AF1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3" spans="1:32" x14ac:dyDescent="0.45">
      <c r="A163" s="22">
        <f>Games!A163</f>
        <v>0</v>
      </c>
      <c r="B163" s="22" t="str">
        <f>IF('Prediction Log'!B163=0, "",'Prediction Log'!B163)</f>
        <v/>
      </c>
      <c r="C163" s="22" t="str">
        <f>IF('Prediction Log'!C163=0, "",'Prediction Log'!C163)</f>
        <v/>
      </c>
      <c r="D163" s="22" t="str">
        <f>IF('Prediction Log'!D163=0, "",'Prediction Log'!D163)</f>
        <v/>
      </c>
      <c r="E163" s="22" t="str">
        <f>IF('Prediction Log'!E163=0, "",'Prediction Log'!E163)</f>
        <v/>
      </c>
      <c r="F163" s="22" t="str">
        <f>IF('Prediction Log'!I163=0, "",'Prediction Log'!I163)</f>
        <v/>
      </c>
      <c r="G163" s="23" t="str">
        <f>IF(ISBLANK(Games!B163), "",'Prediction Log'!$J163)</f>
        <v/>
      </c>
      <c r="H163" s="24" t="str">
        <f>'Prediction Log'!$K163</f>
        <v/>
      </c>
      <c r="I163" s="22" t="str">
        <f>IF(ISBLANK(Games!J163), "",IF(AND(Games!J163="",Games!K163=""),"",IF(ISTEXT(Games!K163), "Side",Games!J163)))</f>
        <v/>
      </c>
      <c r="J163" s="22" t="str">
        <f>IF(ISBLANK(Games!J163), "",IF(Table12[[#This Row],[Bet]]="Spread", Games!L163, ""))</f>
        <v/>
      </c>
      <c r="K163" s="22" t="str">
        <f>IF(ISBLANK(Games!K163), "",IF(ISTEXT(Games!K163), Games!K163, ""))</f>
        <v/>
      </c>
      <c r="L163" s="22" t="str">
        <f>IF(ISBLANK(Games!N163), "", Games!N163)</f>
        <v/>
      </c>
      <c r="M163" s="22"/>
      <c r="N163" s="26"/>
      <c r="O163" s="26"/>
      <c r="P163" s="26"/>
      <c r="Q163" s="26"/>
      <c r="R163" s="26"/>
      <c r="S163" s="26"/>
      <c r="T163" s="29">
        <f t="shared" si="23"/>
        <v>0</v>
      </c>
      <c r="U163" s="29">
        <f t="shared" si="24"/>
        <v>0</v>
      </c>
      <c r="V163" s="29">
        <f t="shared" si="25"/>
        <v>0</v>
      </c>
      <c r="W163" s="29">
        <f t="shared" si="26"/>
        <v>0</v>
      </c>
      <c r="X163" s="29">
        <f t="shared" si="27"/>
        <v>0</v>
      </c>
      <c r="Y163" s="29">
        <f t="shared" si="28"/>
        <v>0</v>
      </c>
      <c r="Z163" s="26"/>
      <c r="AA163" s="58" t="str">
        <f t="shared" si="29"/>
        <v/>
      </c>
      <c r="AB163" s="26"/>
      <c r="AC163" s="58" t="str">
        <f t="shared" si="31"/>
        <v/>
      </c>
      <c r="AD163" s="26"/>
      <c r="AE163" s="22" t="str">
        <f t="shared" si="30"/>
        <v/>
      </c>
      <c r="AF1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4" spans="1:32" x14ac:dyDescent="0.45">
      <c r="A164" s="22">
        <f>Games!A164</f>
        <v>0</v>
      </c>
      <c r="B164" s="22" t="str">
        <f>IF('Prediction Log'!B164=0, "",'Prediction Log'!B164)</f>
        <v/>
      </c>
      <c r="C164" s="22" t="str">
        <f>IF('Prediction Log'!C164=0, "",'Prediction Log'!C164)</f>
        <v/>
      </c>
      <c r="D164" s="22" t="str">
        <f>IF('Prediction Log'!D164=0, "",'Prediction Log'!D164)</f>
        <v/>
      </c>
      <c r="E164" s="22" t="str">
        <f>IF('Prediction Log'!E164=0, "",'Prediction Log'!E164)</f>
        <v/>
      </c>
      <c r="F164" s="22" t="str">
        <f>IF('Prediction Log'!I164=0, "",'Prediction Log'!I164)</f>
        <v/>
      </c>
      <c r="G164" s="23" t="str">
        <f>IF(ISBLANK(Games!B164), "",'Prediction Log'!$J164)</f>
        <v/>
      </c>
      <c r="H164" s="24" t="str">
        <f>'Prediction Log'!$K164</f>
        <v/>
      </c>
      <c r="I164" s="22" t="str">
        <f>IF(ISBLANK(Games!J164), "",IF(AND(Games!J164="",Games!K164=""),"",IF(ISTEXT(Games!K164), "Side",Games!J164)))</f>
        <v/>
      </c>
      <c r="J164" s="22" t="str">
        <f>IF(ISBLANK(Games!J164), "",IF(Table12[[#This Row],[Bet]]="Spread", Games!L164, ""))</f>
        <v/>
      </c>
      <c r="K164" s="22" t="str">
        <f>IF(ISBLANK(Games!K164), "",IF(ISTEXT(Games!K164), Games!K164, ""))</f>
        <v/>
      </c>
      <c r="L164" s="22" t="str">
        <f>IF(ISBLANK(Games!N164), "", Games!N164)</f>
        <v/>
      </c>
      <c r="M164" s="22"/>
      <c r="N164" s="26"/>
      <c r="O164" s="26"/>
      <c r="P164" s="26"/>
      <c r="Q164" s="26"/>
      <c r="R164" s="26"/>
      <c r="S164" s="26"/>
      <c r="T164" s="29">
        <f t="shared" si="23"/>
        <v>0</v>
      </c>
      <c r="U164" s="29">
        <f t="shared" si="24"/>
        <v>0</v>
      </c>
      <c r="V164" s="29">
        <f t="shared" si="25"/>
        <v>0</v>
      </c>
      <c r="W164" s="29">
        <f t="shared" si="26"/>
        <v>0</v>
      </c>
      <c r="X164" s="29">
        <f t="shared" si="27"/>
        <v>0</v>
      </c>
      <c r="Y164" s="29">
        <f t="shared" si="28"/>
        <v>0</v>
      </c>
      <c r="Z164" s="26"/>
      <c r="AA164" s="58" t="str">
        <f t="shared" si="29"/>
        <v/>
      </c>
      <c r="AB164" s="26"/>
      <c r="AC164" s="58" t="str">
        <f t="shared" si="31"/>
        <v/>
      </c>
      <c r="AD164" s="26"/>
      <c r="AE164" s="22" t="str">
        <f t="shared" si="30"/>
        <v/>
      </c>
      <c r="AF1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5" spans="1:32" x14ac:dyDescent="0.45">
      <c r="A165" s="22">
        <f>Games!A165</f>
        <v>0</v>
      </c>
      <c r="B165" s="22" t="str">
        <f>IF('Prediction Log'!B165=0, "",'Prediction Log'!B165)</f>
        <v/>
      </c>
      <c r="C165" s="22" t="str">
        <f>IF('Prediction Log'!C165=0, "",'Prediction Log'!C165)</f>
        <v/>
      </c>
      <c r="D165" s="22" t="str">
        <f>IF('Prediction Log'!D165=0, "",'Prediction Log'!D165)</f>
        <v/>
      </c>
      <c r="E165" s="22" t="str">
        <f>IF('Prediction Log'!E165=0, "",'Prediction Log'!E165)</f>
        <v/>
      </c>
      <c r="F165" s="22" t="str">
        <f>IF('Prediction Log'!I165=0, "",'Prediction Log'!I165)</f>
        <v/>
      </c>
      <c r="G165" s="23" t="str">
        <f>IF(ISBLANK(Games!B165), "",'Prediction Log'!$J165)</f>
        <v/>
      </c>
      <c r="H165" s="24" t="str">
        <f>'Prediction Log'!$K165</f>
        <v/>
      </c>
      <c r="I165" s="22" t="str">
        <f>IF(ISBLANK(Games!J165), "",IF(AND(Games!J165="",Games!K165=""),"",IF(ISTEXT(Games!K165), "Side",Games!J165)))</f>
        <v/>
      </c>
      <c r="J165" s="22" t="str">
        <f>IF(ISBLANK(Games!J165), "",IF(Table12[[#This Row],[Bet]]="Spread", Games!L165, ""))</f>
        <v/>
      </c>
      <c r="K165" s="22" t="str">
        <f>IF(ISBLANK(Games!K165), "",IF(ISTEXT(Games!K165), Games!K165, ""))</f>
        <v/>
      </c>
      <c r="L165" s="22" t="str">
        <f>IF(ISBLANK(Games!N165), "", Games!N165)</f>
        <v/>
      </c>
      <c r="M165" s="22"/>
      <c r="N165" s="26"/>
      <c r="O165" s="26"/>
      <c r="P165" s="26"/>
      <c r="Q165" s="26"/>
      <c r="R165" s="26"/>
      <c r="S165" s="26"/>
      <c r="T165" s="29">
        <f t="shared" si="23"/>
        <v>0</v>
      </c>
      <c r="U165" s="29">
        <f t="shared" si="24"/>
        <v>0</v>
      </c>
      <c r="V165" s="29">
        <f t="shared" si="25"/>
        <v>0</v>
      </c>
      <c r="W165" s="29">
        <f t="shared" si="26"/>
        <v>0</v>
      </c>
      <c r="X165" s="29">
        <f t="shared" si="27"/>
        <v>0</v>
      </c>
      <c r="Y165" s="29">
        <f t="shared" si="28"/>
        <v>0</v>
      </c>
      <c r="Z165" s="26"/>
      <c r="AA165" s="58" t="str">
        <f t="shared" si="29"/>
        <v/>
      </c>
      <c r="AB165" s="26"/>
      <c r="AC165" s="58" t="str">
        <f t="shared" si="31"/>
        <v/>
      </c>
      <c r="AD165" s="26"/>
      <c r="AE165" s="22" t="str">
        <f t="shared" si="30"/>
        <v/>
      </c>
      <c r="AF1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6" spans="1:32" x14ac:dyDescent="0.45">
      <c r="A166" s="22">
        <f>Games!A166</f>
        <v>0</v>
      </c>
      <c r="B166" s="22" t="str">
        <f>IF('Prediction Log'!B166=0, "",'Prediction Log'!B166)</f>
        <v/>
      </c>
      <c r="C166" s="22" t="str">
        <f>IF('Prediction Log'!C166=0, "",'Prediction Log'!C166)</f>
        <v/>
      </c>
      <c r="D166" s="22" t="str">
        <f>IF('Prediction Log'!D166=0, "",'Prediction Log'!D166)</f>
        <v/>
      </c>
      <c r="E166" s="22" t="str">
        <f>IF('Prediction Log'!E166=0, "",'Prediction Log'!E166)</f>
        <v/>
      </c>
      <c r="F166" s="22" t="str">
        <f>IF('Prediction Log'!I166=0, "",'Prediction Log'!I166)</f>
        <v/>
      </c>
      <c r="G166" s="23" t="str">
        <f>IF(ISBLANK(Games!B166), "",'Prediction Log'!$J166)</f>
        <v/>
      </c>
      <c r="H166" s="24" t="str">
        <f>'Prediction Log'!$K166</f>
        <v/>
      </c>
      <c r="I166" s="22" t="str">
        <f>IF(ISBLANK(Games!J166), "",IF(AND(Games!J166="",Games!K166=""),"",IF(ISTEXT(Games!K166), "Side",Games!J166)))</f>
        <v/>
      </c>
      <c r="J166" s="22" t="str">
        <f>IF(ISBLANK(Games!J166), "",IF(Table12[[#This Row],[Bet]]="Spread", Games!L166, ""))</f>
        <v/>
      </c>
      <c r="K166" s="22" t="str">
        <f>IF(ISBLANK(Games!K166), "",IF(ISTEXT(Games!K166), Games!K166, ""))</f>
        <v/>
      </c>
      <c r="L166" s="22" t="str">
        <f>IF(ISBLANK(Games!N166), "", Games!N166)</f>
        <v/>
      </c>
      <c r="M166" s="22"/>
      <c r="N166" s="26"/>
      <c r="O166" s="26"/>
      <c r="P166" s="26"/>
      <c r="Q166" s="26"/>
      <c r="R166" s="26"/>
      <c r="S166" s="26"/>
      <c r="T166" s="29">
        <f t="shared" si="23"/>
        <v>0</v>
      </c>
      <c r="U166" s="29">
        <f t="shared" si="24"/>
        <v>0</v>
      </c>
      <c r="V166" s="29">
        <f t="shared" si="25"/>
        <v>0</v>
      </c>
      <c r="W166" s="29">
        <f t="shared" si="26"/>
        <v>0</v>
      </c>
      <c r="X166" s="29">
        <f t="shared" si="27"/>
        <v>0</v>
      </c>
      <c r="Y166" s="29">
        <f t="shared" si="28"/>
        <v>0</v>
      </c>
      <c r="Z166" s="26"/>
      <c r="AA166" s="58" t="str">
        <f t="shared" si="29"/>
        <v/>
      </c>
      <c r="AB166" s="26"/>
      <c r="AC166" s="58" t="str">
        <f t="shared" si="31"/>
        <v/>
      </c>
      <c r="AD166" s="26"/>
      <c r="AE166" s="22" t="str">
        <f t="shared" si="30"/>
        <v/>
      </c>
      <c r="AF1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7" spans="1:32" x14ac:dyDescent="0.45">
      <c r="A167" s="22">
        <f>Games!A167</f>
        <v>0</v>
      </c>
      <c r="B167" s="22" t="str">
        <f>IF('Prediction Log'!B167=0, "",'Prediction Log'!B167)</f>
        <v/>
      </c>
      <c r="C167" s="22" t="str">
        <f>IF('Prediction Log'!C167=0, "",'Prediction Log'!C167)</f>
        <v/>
      </c>
      <c r="D167" s="22" t="str">
        <f>IF('Prediction Log'!D167=0, "",'Prediction Log'!D167)</f>
        <v/>
      </c>
      <c r="E167" s="22" t="str">
        <f>IF('Prediction Log'!E167=0, "",'Prediction Log'!E167)</f>
        <v/>
      </c>
      <c r="F167" s="22" t="str">
        <f>IF('Prediction Log'!I167=0, "",'Prediction Log'!I167)</f>
        <v/>
      </c>
      <c r="G167" s="23" t="str">
        <f>IF(ISBLANK(Games!B167), "",'Prediction Log'!$J167)</f>
        <v/>
      </c>
      <c r="H167" s="24" t="str">
        <f>'Prediction Log'!$K167</f>
        <v/>
      </c>
      <c r="I167" s="22" t="str">
        <f>IF(ISBLANK(Games!J167), "",IF(AND(Games!J167="",Games!K167=""),"",IF(ISTEXT(Games!K167), "Side",Games!J167)))</f>
        <v/>
      </c>
      <c r="J167" s="22" t="str">
        <f>IF(ISBLANK(Games!J167), "",IF(Table12[[#This Row],[Bet]]="Spread", Games!L167, ""))</f>
        <v/>
      </c>
      <c r="K167" s="22" t="str">
        <f>IF(ISBLANK(Games!K167), "",IF(ISTEXT(Games!K167), Games!K167, ""))</f>
        <v/>
      </c>
      <c r="L167" s="22" t="str">
        <f>IF(ISBLANK(Games!N167), "", Games!N167)</f>
        <v/>
      </c>
      <c r="M167" s="22"/>
      <c r="N167" s="26"/>
      <c r="O167" s="26"/>
      <c r="P167" s="26"/>
      <c r="Q167" s="26"/>
      <c r="R167" s="26"/>
      <c r="S167" s="26"/>
      <c r="T167" s="29">
        <f t="shared" si="23"/>
        <v>0</v>
      </c>
      <c r="U167" s="29">
        <f t="shared" si="24"/>
        <v>0</v>
      </c>
      <c r="V167" s="29">
        <f t="shared" si="25"/>
        <v>0</v>
      </c>
      <c r="W167" s="29">
        <f t="shared" si="26"/>
        <v>0</v>
      </c>
      <c r="X167" s="29">
        <f t="shared" si="27"/>
        <v>0</v>
      </c>
      <c r="Y167" s="29">
        <f t="shared" si="28"/>
        <v>0</v>
      </c>
      <c r="Z167" s="26"/>
      <c r="AA167" s="58" t="str">
        <f t="shared" si="29"/>
        <v/>
      </c>
      <c r="AB167" s="26"/>
      <c r="AC167" s="58" t="str">
        <f t="shared" si="31"/>
        <v/>
      </c>
      <c r="AD167" s="26"/>
      <c r="AE167" s="22" t="str">
        <f t="shared" si="30"/>
        <v/>
      </c>
      <c r="AF1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8" spans="1:32" x14ac:dyDescent="0.45">
      <c r="A168" s="22">
        <f>Games!A168</f>
        <v>0</v>
      </c>
      <c r="B168" s="22" t="str">
        <f>IF('Prediction Log'!B168=0, "",'Prediction Log'!B168)</f>
        <v/>
      </c>
      <c r="C168" s="22" t="str">
        <f>IF('Prediction Log'!C168=0, "",'Prediction Log'!C168)</f>
        <v/>
      </c>
      <c r="D168" s="22" t="str">
        <f>IF('Prediction Log'!D168=0, "",'Prediction Log'!D168)</f>
        <v/>
      </c>
      <c r="E168" s="22" t="str">
        <f>IF('Prediction Log'!E168=0, "",'Prediction Log'!E168)</f>
        <v/>
      </c>
      <c r="F168" s="22" t="str">
        <f>IF('Prediction Log'!I168=0, "",'Prediction Log'!I168)</f>
        <v/>
      </c>
      <c r="G168" s="23" t="str">
        <f>IF(ISBLANK(Games!B168), "",'Prediction Log'!$J168)</f>
        <v/>
      </c>
      <c r="H168" s="24" t="str">
        <f>'Prediction Log'!$K168</f>
        <v/>
      </c>
      <c r="I168" s="22" t="str">
        <f>IF(ISBLANK(Games!J168), "",IF(AND(Games!J168="",Games!K168=""),"",IF(ISTEXT(Games!K168), "Side",Games!J168)))</f>
        <v/>
      </c>
      <c r="J168" s="22" t="str">
        <f>IF(ISBLANK(Games!J168), "",IF(Table12[[#This Row],[Bet]]="Spread", Games!L168, ""))</f>
        <v/>
      </c>
      <c r="K168" s="22" t="str">
        <f>IF(ISBLANK(Games!K168), "",IF(ISTEXT(Games!K168), Games!K168, ""))</f>
        <v/>
      </c>
      <c r="L168" s="22" t="str">
        <f>IF(ISBLANK(Games!N168), "", Games!N168)</f>
        <v/>
      </c>
      <c r="M168" s="22"/>
      <c r="N168" s="26"/>
      <c r="O168" s="26"/>
      <c r="P168" s="26"/>
      <c r="Q168" s="26"/>
      <c r="R168" s="26"/>
      <c r="S168" s="26"/>
      <c r="T168" s="29">
        <f t="shared" si="23"/>
        <v>0</v>
      </c>
      <c r="U168" s="29">
        <f t="shared" si="24"/>
        <v>0</v>
      </c>
      <c r="V168" s="29">
        <f t="shared" si="25"/>
        <v>0</v>
      </c>
      <c r="W168" s="29">
        <f t="shared" si="26"/>
        <v>0</v>
      </c>
      <c r="X168" s="29">
        <f t="shared" si="27"/>
        <v>0</v>
      </c>
      <c r="Y168" s="29">
        <f t="shared" si="28"/>
        <v>0</v>
      </c>
      <c r="Z168" s="26"/>
      <c r="AA168" s="58" t="str">
        <f t="shared" si="29"/>
        <v/>
      </c>
      <c r="AB168" s="26"/>
      <c r="AC168" s="58" t="str">
        <f t="shared" si="31"/>
        <v/>
      </c>
      <c r="AD168" s="26"/>
      <c r="AE168" s="22" t="str">
        <f t="shared" si="30"/>
        <v/>
      </c>
      <c r="AF1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9" spans="1:32" x14ac:dyDescent="0.45">
      <c r="A169" s="22">
        <f>Games!A169</f>
        <v>0</v>
      </c>
      <c r="B169" s="22" t="str">
        <f>IF('Prediction Log'!B169=0, "",'Prediction Log'!B169)</f>
        <v/>
      </c>
      <c r="C169" s="22" t="str">
        <f>IF('Prediction Log'!C169=0, "",'Prediction Log'!C169)</f>
        <v/>
      </c>
      <c r="D169" s="22" t="str">
        <f>IF('Prediction Log'!D169=0, "",'Prediction Log'!D169)</f>
        <v/>
      </c>
      <c r="E169" s="22" t="str">
        <f>IF('Prediction Log'!E169=0, "",'Prediction Log'!E169)</f>
        <v/>
      </c>
      <c r="F169" s="22" t="str">
        <f>IF('Prediction Log'!I169=0, "",'Prediction Log'!I169)</f>
        <v/>
      </c>
      <c r="G169" s="23" t="str">
        <f>IF(ISBLANK(Games!B169), "",'Prediction Log'!$J169)</f>
        <v/>
      </c>
      <c r="H169" s="24" t="str">
        <f>'Prediction Log'!$K169</f>
        <v/>
      </c>
      <c r="I169" s="22" t="str">
        <f>IF(ISBLANK(Games!J169), "",IF(AND(Games!J169="",Games!K169=""),"",IF(ISTEXT(Games!K169), "Side",Games!J169)))</f>
        <v/>
      </c>
      <c r="J169" s="22" t="str">
        <f>IF(ISBLANK(Games!J169), "",IF(Table12[[#This Row],[Bet]]="Spread", Games!L169, ""))</f>
        <v/>
      </c>
      <c r="K169" s="22" t="str">
        <f>IF(ISBLANK(Games!K169), "",IF(ISTEXT(Games!K169), Games!K169, ""))</f>
        <v/>
      </c>
      <c r="L169" s="22" t="str">
        <f>IF(ISBLANK(Games!N169), "", Games!N169)</f>
        <v/>
      </c>
      <c r="M169" s="22"/>
      <c r="N169" s="26"/>
      <c r="O169" s="26"/>
      <c r="P169" s="26"/>
      <c r="Q169" s="26"/>
      <c r="R169" s="26"/>
      <c r="S169" s="26"/>
      <c r="T169" s="29">
        <f t="shared" si="23"/>
        <v>0</v>
      </c>
      <c r="U169" s="29">
        <f t="shared" si="24"/>
        <v>0</v>
      </c>
      <c r="V169" s="29">
        <f t="shared" si="25"/>
        <v>0</v>
      </c>
      <c r="W169" s="29">
        <f t="shared" si="26"/>
        <v>0</v>
      </c>
      <c r="X169" s="29">
        <f t="shared" si="27"/>
        <v>0</v>
      </c>
      <c r="Y169" s="29">
        <f t="shared" si="28"/>
        <v>0</v>
      </c>
      <c r="Z169" s="26"/>
      <c r="AA169" s="58" t="str">
        <f t="shared" si="29"/>
        <v/>
      </c>
      <c r="AB169" s="26"/>
      <c r="AC169" s="58" t="str">
        <f t="shared" si="31"/>
        <v/>
      </c>
      <c r="AD169" s="26"/>
      <c r="AE169" s="22" t="str">
        <f t="shared" si="30"/>
        <v/>
      </c>
      <c r="AF1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0" spans="1:32" x14ac:dyDescent="0.45">
      <c r="A170" s="22">
        <f>Games!A170</f>
        <v>0</v>
      </c>
      <c r="B170" s="22" t="str">
        <f>IF('Prediction Log'!B170=0, "",'Prediction Log'!B170)</f>
        <v/>
      </c>
      <c r="C170" s="22" t="str">
        <f>IF('Prediction Log'!C170=0, "",'Prediction Log'!C170)</f>
        <v/>
      </c>
      <c r="D170" s="22" t="str">
        <f>IF('Prediction Log'!D170=0, "",'Prediction Log'!D170)</f>
        <v/>
      </c>
      <c r="E170" s="22" t="str">
        <f>IF('Prediction Log'!E170=0, "",'Prediction Log'!E170)</f>
        <v/>
      </c>
      <c r="F170" s="22" t="str">
        <f>IF('Prediction Log'!I170=0, "",'Prediction Log'!I170)</f>
        <v/>
      </c>
      <c r="G170" s="23" t="str">
        <f>IF(ISBLANK(Games!B170), "",'Prediction Log'!$J170)</f>
        <v/>
      </c>
      <c r="H170" s="24" t="str">
        <f>'Prediction Log'!$K170</f>
        <v/>
      </c>
      <c r="I170" s="22" t="str">
        <f>IF(ISBLANK(Games!J170), "",IF(AND(Games!J170="",Games!K170=""),"",IF(ISTEXT(Games!K170), "Side",Games!J170)))</f>
        <v/>
      </c>
      <c r="J170" s="22" t="str">
        <f>IF(ISBLANK(Games!J170), "",IF(Table12[[#This Row],[Bet]]="Spread", Games!L170, ""))</f>
        <v/>
      </c>
      <c r="K170" s="22" t="str">
        <f>IF(ISBLANK(Games!K170), "",IF(ISTEXT(Games!K170), Games!K170, ""))</f>
        <v/>
      </c>
      <c r="L170" s="22" t="str">
        <f>IF(ISBLANK(Games!N170), "", Games!N170)</f>
        <v/>
      </c>
      <c r="M170" s="22"/>
      <c r="N170" s="26"/>
      <c r="O170" s="26"/>
      <c r="P170" s="26"/>
      <c r="Q170" s="26"/>
      <c r="R170" s="26"/>
      <c r="S170" s="26"/>
      <c r="T170" s="29">
        <f t="shared" si="23"/>
        <v>0</v>
      </c>
      <c r="U170" s="29">
        <f t="shared" si="24"/>
        <v>0</v>
      </c>
      <c r="V170" s="29">
        <f t="shared" si="25"/>
        <v>0</v>
      </c>
      <c r="W170" s="29">
        <f t="shared" si="26"/>
        <v>0</v>
      </c>
      <c r="X170" s="29">
        <f t="shared" si="27"/>
        <v>0</v>
      </c>
      <c r="Y170" s="29">
        <f t="shared" si="28"/>
        <v>0</v>
      </c>
      <c r="Z170" s="26"/>
      <c r="AA170" s="58" t="str">
        <f t="shared" si="29"/>
        <v/>
      </c>
      <c r="AB170" s="26"/>
      <c r="AC170" s="58" t="str">
        <f t="shared" si="31"/>
        <v/>
      </c>
      <c r="AD170" s="26"/>
      <c r="AE170" s="22" t="str">
        <f t="shared" si="30"/>
        <v/>
      </c>
      <c r="AF1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1" spans="1:32" x14ac:dyDescent="0.45">
      <c r="A171" s="22">
        <f>Games!A171</f>
        <v>0</v>
      </c>
      <c r="B171" s="22" t="str">
        <f>IF('Prediction Log'!B171=0, "",'Prediction Log'!B171)</f>
        <v/>
      </c>
      <c r="C171" s="22" t="str">
        <f>IF('Prediction Log'!C171=0, "",'Prediction Log'!C171)</f>
        <v/>
      </c>
      <c r="D171" s="22" t="str">
        <f>IF('Prediction Log'!D171=0, "",'Prediction Log'!D171)</f>
        <v/>
      </c>
      <c r="E171" s="22" t="str">
        <f>IF('Prediction Log'!E171=0, "",'Prediction Log'!E171)</f>
        <v/>
      </c>
      <c r="F171" s="22" t="str">
        <f>IF('Prediction Log'!I171=0, "",'Prediction Log'!I171)</f>
        <v/>
      </c>
      <c r="G171" s="23" t="str">
        <f>IF(ISBLANK(Games!B171), "",'Prediction Log'!$J171)</f>
        <v/>
      </c>
      <c r="H171" s="24" t="str">
        <f>'Prediction Log'!$K171</f>
        <v/>
      </c>
      <c r="I171" s="22" t="str">
        <f>IF(ISBLANK(Games!J171), "",IF(AND(Games!J171="",Games!K171=""),"",IF(ISTEXT(Games!K171), "Side",Games!J171)))</f>
        <v/>
      </c>
      <c r="J171" s="22" t="str">
        <f>IF(ISBLANK(Games!J171), "",IF(Table12[[#This Row],[Bet]]="Spread", Games!L171, ""))</f>
        <v/>
      </c>
      <c r="K171" s="22" t="str">
        <f>IF(ISBLANK(Games!K171), "",IF(ISTEXT(Games!K171), Games!K171, ""))</f>
        <v/>
      </c>
      <c r="L171" s="22" t="str">
        <f>IF(ISBLANK(Games!N171), "", Games!N171)</f>
        <v/>
      </c>
      <c r="M171" s="22"/>
      <c r="N171" s="26"/>
      <c r="O171" s="26"/>
      <c r="P171" s="26"/>
      <c r="Q171" s="26"/>
      <c r="R171" s="26"/>
      <c r="S171" s="26"/>
      <c r="T171" s="29">
        <f t="shared" si="23"/>
        <v>0</v>
      </c>
      <c r="U171" s="29">
        <f t="shared" si="24"/>
        <v>0</v>
      </c>
      <c r="V171" s="29">
        <f t="shared" si="25"/>
        <v>0</v>
      </c>
      <c r="W171" s="29">
        <f t="shared" si="26"/>
        <v>0</v>
      </c>
      <c r="X171" s="29">
        <f t="shared" si="27"/>
        <v>0</v>
      </c>
      <c r="Y171" s="29">
        <f t="shared" si="28"/>
        <v>0</v>
      </c>
      <c r="Z171" s="26"/>
      <c r="AA171" s="58" t="str">
        <f t="shared" si="29"/>
        <v/>
      </c>
      <c r="AB171" s="26"/>
      <c r="AC171" s="58" t="str">
        <f t="shared" si="31"/>
        <v/>
      </c>
      <c r="AD171" s="26"/>
      <c r="AE171" s="22" t="str">
        <f t="shared" si="30"/>
        <v/>
      </c>
      <c r="AF1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2" spans="1:32" x14ac:dyDescent="0.45">
      <c r="A172" s="22">
        <f>Games!A172</f>
        <v>0</v>
      </c>
      <c r="B172" s="22" t="str">
        <f>IF('Prediction Log'!B172=0, "",'Prediction Log'!B172)</f>
        <v/>
      </c>
      <c r="C172" s="22" t="str">
        <f>IF('Prediction Log'!C172=0, "",'Prediction Log'!C172)</f>
        <v/>
      </c>
      <c r="D172" s="22" t="str">
        <f>IF('Prediction Log'!D172=0, "",'Prediction Log'!D172)</f>
        <v/>
      </c>
      <c r="E172" s="22" t="str">
        <f>IF('Prediction Log'!E172=0, "",'Prediction Log'!E172)</f>
        <v/>
      </c>
      <c r="F172" s="22" t="str">
        <f>IF('Prediction Log'!I172=0, "",'Prediction Log'!I172)</f>
        <v/>
      </c>
      <c r="G172" s="23" t="str">
        <f>IF(ISBLANK(Games!B172), "",'Prediction Log'!$J172)</f>
        <v/>
      </c>
      <c r="H172" s="24" t="str">
        <f>'Prediction Log'!$K172</f>
        <v/>
      </c>
      <c r="I172" s="22" t="str">
        <f>IF(ISBLANK(Games!J172), "",IF(AND(Games!J172="",Games!K172=""),"",IF(ISTEXT(Games!K172), "Side",Games!J172)))</f>
        <v/>
      </c>
      <c r="J172" s="22" t="str">
        <f>IF(ISBLANK(Games!J172), "",IF(Table12[[#This Row],[Bet]]="Spread", Games!L172, ""))</f>
        <v/>
      </c>
      <c r="K172" s="22" t="str">
        <f>IF(ISBLANK(Games!K172), "",IF(ISTEXT(Games!K172), Games!K172, ""))</f>
        <v/>
      </c>
      <c r="L172" s="22" t="str">
        <f>IF(ISBLANK(Games!N172), "", Games!N172)</f>
        <v/>
      </c>
      <c r="M172" s="22"/>
      <c r="N172" s="26"/>
      <c r="O172" s="26"/>
      <c r="P172" s="26"/>
      <c r="Q172" s="26"/>
      <c r="R172" s="26"/>
      <c r="S172" s="26"/>
      <c r="T172" s="29">
        <f t="shared" si="23"/>
        <v>0</v>
      </c>
      <c r="U172" s="29">
        <f t="shared" si="24"/>
        <v>0</v>
      </c>
      <c r="V172" s="29">
        <f t="shared" si="25"/>
        <v>0</v>
      </c>
      <c r="W172" s="29">
        <f t="shared" si="26"/>
        <v>0</v>
      </c>
      <c r="X172" s="29">
        <f t="shared" si="27"/>
        <v>0</v>
      </c>
      <c r="Y172" s="29">
        <f t="shared" si="28"/>
        <v>0</v>
      </c>
      <c r="Z172" s="26"/>
      <c r="AA172" s="58" t="str">
        <f t="shared" si="29"/>
        <v/>
      </c>
      <c r="AB172" s="26"/>
      <c r="AC172" s="58" t="str">
        <f t="shared" si="31"/>
        <v/>
      </c>
      <c r="AD172" s="26"/>
      <c r="AE172" s="22" t="str">
        <f t="shared" si="30"/>
        <v/>
      </c>
      <c r="AF1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3" spans="1:32" x14ac:dyDescent="0.45">
      <c r="A173" s="22">
        <f>Games!A173</f>
        <v>0</v>
      </c>
      <c r="B173" s="22" t="str">
        <f>IF('Prediction Log'!B173=0, "",'Prediction Log'!B173)</f>
        <v/>
      </c>
      <c r="C173" s="22" t="str">
        <f>IF('Prediction Log'!C173=0, "",'Prediction Log'!C173)</f>
        <v/>
      </c>
      <c r="D173" s="22" t="str">
        <f>IF('Prediction Log'!D173=0, "",'Prediction Log'!D173)</f>
        <v/>
      </c>
      <c r="E173" s="22" t="str">
        <f>IF('Prediction Log'!E173=0, "",'Prediction Log'!E173)</f>
        <v/>
      </c>
      <c r="F173" s="22" t="str">
        <f>IF('Prediction Log'!I173=0, "",'Prediction Log'!I173)</f>
        <v/>
      </c>
      <c r="G173" s="23" t="str">
        <f>IF(ISBLANK(Games!B173), "",'Prediction Log'!$J173)</f>
        <v/>
      </c>
      <c r="H173" s="24" t="str">
        <f>'Prediction Log'!$K173</f>
        <v/>
      </c>
      <c r="I173" s="22" t="str">
        <f>IF(ISBLANK(Games!J173), "",IF(AND(Games!J173="",Games!K173=""),"",IF(ISTEXT(Games!K173), "Side",Games!J173)))</f>
        <v/>
      </c>
      <c r="J173" s="22" t="str">
        <f>IF(ISBLANK(Games!J173), "",IF(Table12[[#This Row],[Bet]]="Spread", Games!L173, ""))</f>
        <v/>
      </c>
      <c r="K173" s="22" t="str">
        <f>IF(ISBLANK(Games!K173), "",IF(ISTEXT(Games!K173), Games!K173, ""))</f>
        <v/>
      </c>
      <c r="L173" s="22" t="str">
        <f>IF(ISBLANK(Games!N173), "", Games!N173)</f>
        <v/>
      </c>
      <c r="M173" s="22"/>
      <c r="N173" s="26"/>
      <c r="O173" s="26"/>
      <c r="P173" s="26"/>
      <c r="Q173" s="26"/>
      <c r="R173" s="26"/>
      <c r="S173" s="26"/>
      <c r="T173" s="29">
        <f t="shared" si="23"/>
        <v>0</v>
      </c>
      <c r="U173" s="29">
        <f t="shared" si="24"/>
        <v>0</v>
      </c>
      <c r="V173" s="29">
        <f t="shared" si="25"/>
        <v>0</v>
      </c>
      <c r="W173" s="29">
        <f t="shared" si="26"/>
        <v>0</v>
      </c>
      <c r="X173" s="29">
        <f t="shared" si="27"/>
        <v>0</v>
      </c>
      <c r="Y173" s="29">
        <f t="shared" si="28"/>
        <v>0</v>
      </c>
      <c r="Z173" s="26"/>
      <c r="AA173" s="58" t="str">
        <f t="shared" si="29"/>
        <v/>
      </c>
      <c r="AB173" s="26"/>
      <c r="AC173" s="58" t="str">
        <f t="shared" si="31"/>
        <v/>
      </c>
      <c r="AD173" s="26"/>
      <c r="AE173" s="22" t="str">
        <f t="shared" si="30"/>
        <v/>
      </c>
      <c r="AF1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4" spans="1:32" x14ac:dyDescent="0.45">
      <c r="A174" s="22">
        <f>Games!A174</f>
        <v>0</v>
      </c>
      <c r="B174" s="22" t="str">
        <f>IF('Prediction Log'!B174=0, "",'Prediction Log'!B174)</f>
        <v/>
      </c>
      <c r="C174" s="22" t="str">
        <f>IF('Prediction Log'!C174=0, "",'Prediction Log'!C174)</f>
        <v/>
      </c>
      <c r="D174" s="22" t="str">
        <f>IF('Prediction Log'!D174=0, "",'Prediction Log'!D174)</f>
        <v/>
      </c>
      <c r="E174" s="22" t="str">
        <f>IF('Prediction Log'!E174=0, "",'Prediction Log'!E174)</f>
        <v/>
      </c>
      <c r="F174" s="22" t="str">
        <f>IF('Prediction Log'!I174=0, "",'Prediction Log'!I174)</f>
        <v/>
      </c>
      <c r="G174" s="23" t="str">
        <f>IF(ISBLANK(Games!B174), "",'Prediction Log'!$J174)</f>
        <v/>
      </c>
      <c r="H174" s="24" t="str">
        <f>'Prediction Log'!$K174</f>
        <v/>
      </c>
      <c r="I174" s="22" t="str">
        <f>IF(ISBLANK(Games!J174), "",IF(AND(Games!J174="",Games!K174=""),"",IF(ISTEXT(Games!K174), "Side",Games!J174)))</f>
        <v/>
      </c>
      <c r="J174" s="22" t="str">
        <f>IF(ISBLANK(Games!J174), "",IF(Table12[[#This Row],[Bet]]="Spread", Games!L174, ""))</f>
        <v/>
      </c>
      <c r="K174" s="22" t="str">
        <f>IF(ISBLANK(Games!K174), "",IF(ISTEXT(Games!K174), Games!K174, ""))</f>
        <v/>
      </c>
      <c r="L174" s="22" t="str">
        <f>IF(ISBLANK(Games!N174), "", Games!N174)</f>
        <v/>
      </c>
      <c r="M174" s="22"/>
      <c r="N174" s="26"/>
      <c r="O174" s="26"/>
      <c r="P174" s="26"/>
      <c r="Q174" s="26"/>
      <c r="R174" s="26"/>
      <c r="S174" s="26"/>
      <c r="T174" s="29">
        <f t="shared" si="23"/>
        <v>0</v>
      </c>
      <c r="U174" s="29">
        <f t="shared" si="24"/>
        <v>0</v>
      </c>
      <c r="V174" s="29">
        <f t="shared" si="25"/>
        <v>0</v>
      </c>
      <c r="W174" s="29">
        <f t="shared" si="26"/>
        <v>0</v>
      </c>
      <c r="X174" s="29">
        <f t="shared" si="27"/>
        <v>0</v>
      </c>
      <c r="Y174" s="29">
        <f t="shared" si="28"/>
        <v>0</v>
      </c>
      <c r="Z174" s="26"/>
      <c r="AA174" s="58" t="str">
        <f t="shared" si="29"/>
        <v/>
      </c>
      <c r="AB174" s="26"/>
      <c r="AC174" s="58" t="str">
        <f t="shared" si="31"/>
        <v/>
      </c>
      <c r="AD174" s="26"/>
      <c r="AE174" s="22" t="str">
        <f t="shared" si="30"/>
        <v/>
      </c>
      <c r="AF1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5" spans="1:32" x14ac:dyDescent="0.45">
      <c r="A175" s="22">
        <f>Games!A175</f>
        <v>0</v>
      </c>
      <c r="B175" s="22" t="str">
        <f>IF('Prediction Log'!B175=0, "",'Prediction Log'!B175)</f>
        <v/>
      </c>
      <c r="C175" s="22" t="str">
        <f>IF('Prediction Log'!C175=0, "",'Prediction Log'!C175)</f>
        <v/>
      </c>
      <c r="D175" s="22" t="str">
        <f>IF('Prediction Log'!D175=0, "",'Prediction Log'!D175)</f>
        <v/>
      </c>
      <c r="E175" s="22" t="str">
        <f>IF('Prediction Log'!E175=0, "",'Prediction Log'!E175)</f>
        <v/>
      </c>
      <c r="F175" s="22" t="str">
        <f>IF('Prediction Log'!I175=0, "",'Prediction Log'!I175)</f>
        <v/>
      </c>
      <c r="G175" s="23" t="str">
        <f>IF(ISBLANK(Games!B175), "",'Prediction Log'!$J175)</f>
        <v/>
      </c>
      <c r="H175" s="24" t="str">
        <f>'Prediction Log'!$K175</f>
        <v/>
      </c>
      <c r="I175" s="22" t="str">
        <f>IF(ISBLANK(Games!J175), "",IF(AND(Games!J175="",Games!K175=""),"",IF(ISTEXT(Games!K175), "Side",Games!J175)))</f>
        <v/>
      </c>
      <c r="J175" s="22" t="str">
        <f>IF(ISBLANK(Games!J175), "",IF(Table12[[#This Row],[Bet]]="Spread", Games!L175, ""))</f>
        <v/>
      </c>
      <c r="K175" s="22" t="str">
        <f>IF(ISBLANK(Games!K175), "",IF(ISTEXT(Games!K175), Games!K175, ""))</f>
        <v/>
      </c>
      <c r="L175" s="22" t="str">
        <f>IF(ISBLANK(Games!N175), "", Games!N175)</f>
        <v/>
      </c>
      <c r="M175" s="22"/>
      <c r="N175" s="26"/>
      <c r="O175" s="26"/>
      <c r="P175" s="26"/>
      <c r="Q175" s="26"/>
      <c r="R175" s="26"/>
      <c r="S175" s="26"/>
      <c r="T175" s="29">
        <f t="shared" si="23"/>
        <v>0</v>
      </c>
      <c r="U175" s="29">
        <f t="shared" si="24"/>
        <v>0</v>
      </c>
      <c r="V175" s="29">
        <f t="shared" si="25"/>
        <v>0</v>
      </c>
      <c r="W175" s="29">
        <f t="shared" si="26"/>
        <v>0</v>
      </c>
      <c r="X175" s="29">
        <f t="shared" si="27"/>
        <v>0</v>
      </c>
      <c r="Y175" s="29">
        <f t="shared" si="28"/>
        <v>0</v>
      </c>
      <c r="Z175" s="26"/>
      <c r="AA175" s="58" t="str">
        <f t="shared" si="29"/>
        <v/>
      </c>
      <c r="AB175" s="26"/>
      <c r="AC175" s="58" t="str">
        <f t="shared" si="31"/>
        <v/>
      </c>
      <c r="AD175" s="26"/>
      <c r="AE175" s="22" t="str">
        <f t="shared" si="30"/>
        <v/>
      </c>
      <c r="AF1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6" spans="1:32" x14ac:dyDescent="0.45">
      <c r="A176" s="22">
        <f>Games!A176</f>
        <v>0</v>
      </c>
      <c r="B176" s="22" t="str">
        <f>IF('Prediction Log'!B176=0, "",'Prediction Log'!B176)</f>
        <v/>
      </c>
      <c r="C176" s="22" t="str">
        <f>IF('Prediction Log'!C176=0, "",'Prediction Log'!C176)</f>
        <v/>
      </c>
      <c r="D176" s="22" t="str">
        <f>IF('Prediction Log'!D176=0, "",'Prediction Log'!D176)</f>
        <v/>
      </c>
      <c r="E176" s="22" t="str">
        <f>IF('Prediction Log'!E176=0, "",'Prediction Log'!E176)</f>
        <v/>
      </c>
      <c r="F176" s="22" t="str">
        <f>IF('Prediction Log'!I176=0, "",'Prediction Log'!I176)</f>
        <v/>
      </c>
      <c r="G176" s="23" t="str">
        <f>IF(ISBLANK(Games!B176), "",'Prediction Log'!$J176)</f>
        <v/>
      </c>
      <c r="H176" s="24" t="str">
        <f>'Prediction Log'!$K176</f>
        <v/>
      </c>
      <c r="I176" s="22" t="str">
        <f>IF(ISBLANK(Games!J176), "",IF(AND(Games!J176="",Games!K176=""),"",IF(ISTEXT(Games!K176), "Side",Games!J176)))</f>
        <v/>
      </c>
      <c r="J176" s="22" t="str">
        <f>IF(ISBLANK(Games!J176), "",IF(Table12[[#This Row],[Bet]]="Spread", Games!L176, ""))</f>
        <v/>
      </c>
      <c r="K176" s="22" t="str">
        <f>IF(ISBLANK(Games!K176), "",IF(ISTEXT(Games!K176), Games!K176, ""))</f>
        <v/>
      </c>
      <c r="L176" s="22" t="str">
        <f>IF(ISBLANK(Games!N176), "", Games!N176)</f>
        <v/>
      </c>
      <c r="M176" s="22"/>
      <c r="N176" s="26"/>
      <c r="O176" s="26"/>
      <c r="P176" s="26"/>
      <c r="Q176" s="26"/>
      <c r="R176" s="26"/>
      <c r="S176" s="26"/>
      <c r="T176" s="29">
        <f t="shared" si="23"/>
        <v>0</v>
      </c>
      <c r="U176" s="29">
        <f t="shared" si="24"/>
        <v>0</v>
      </c>
      <c r="V176" s="29">
        <f t="shared" si="25"/>
        <v>0</v>
      </c>
      <c r="W176" s="29">
        <f t="shared" si="26"/>
        <v>0</v>
      </c>
      <c r="X176" s="29">
        <f t="shared" si="27"/>
        <v>0</v>
      </c>
      <c r="Y176" s="29">
        <f t="shared" si="28"/>
        <v>0</v>
      </c>
      <c r="Z176" s="26"/>
      <c r="AA176" s="58" t="str">
        <f t="shared" si="29"/>
        <v/>
      </c>
      <c r="AB176" s="26"/>
      <c r="AC176" s="58" t="str">
        <f t="shared" si="31"/>
        <v/>
      </c>
      <c r="AD176" s="26"/>
      <c r="AE176" s="22" t="str">
        <f t="shared" si="30"/>
        <v/>
      </c>
      <c r="AF1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7" spans="1:32" x14ac:dyDescent="0.45">
      <c r="A177" s="22">
        <f>Games!A177</f>
        <v>0</v>
      </c>
      <c r="B177" s="22" t="str">
        <f>IF('Prediction Log'!B177=0, "",'Prediction Log'!B177)</f>
        <v/>
      </c>
      <c r="C177" s="22" t="str">
        <f>IF('Prediction Log'!C177=0, "",'Prediction Log'!C177)</f>
        <v/>
      </c>
      <c r="D177" s="22" t="str">
        <f>IF('Prediction Log'!D177=0, "",'Prediction Log'!D177)</f>
        <v/>
      </c>
      <c r="E177" s="22" t="str">
        <f>IF('Prediction Log'!E177=0, "",'Prediction Log'!E177)</f>
        <v/>
      </c>
      <c r="F177" s="22" t="str">
        <f>IF('Prediction Log'!I177=0, "",'Prediction Log'!I177)</f>
        <v/>
      </c>
      <c r="G177" s="23" t="str">
        <f>IF(ISBLANK(Games!B177), "",'Prediction Log'!$J177)</f>
        <v/>
      </c>
      <c r="H177" s="24" t="str">
        <f>'Prediction Log'!$K177</f>
        <v/>
      </c>
      <c r="I177" s="22" t="str">
        <f>IF(ISBLANK(Games!J177), "",IF(AND(Games!J177="",Games!K177=""),"",IF(ISTEXT(Games!K177), "Side",Games!J177)))</f>
        <v/>
      </c>
      <c r="J177" s="22" t="str">
        <f>IF(ISBLANK(Games!J177), "",IF(Table12[[#This Row],[Bet]]="Spread", Games!L177, ""))</f>
        <v/>
      </c>
      <c r="K177" s="22" t="str">
        <f>IF(ISBLANK(Games!K177), "",IF(ISTEXT(Games!K177), Games!K177, ""))</f>
        <v/>
      </c>
      <c r="L177" s="22" t="str">
        <f>IF(ISBLANK(Games!N177), "", Games!N177)</f>
        <v/>
      </c>
      <c r="M177" s="22"/>
      <c r="N177" s="26"/>
      <c r="O177" s="26"/>
      <c r="P177" s="26"/>
      <c r="Q177" s="26"/>
      <c r="R177" s="26"/>
      <c r="S177" s="26"/>
      <c r="T177" s="29">
        <f t="shared" si="23"/>
        <v>0</v>
      </c>
      <c r="U177" s="29">
        <f t="shared" si="24"/>
        <v>0</v>
      </c>
      <c r="V177" s="29">
        <f t="shared" si="25"/>
        <v>0</v>
      </c>
      <c r="W177" s="29">
        <f t="shared" si="26"/>
        <v>0</v>
      </c>
      <c r="X177" s="29">
        <f t="shared" si="27"/>
        <v>0</v>
      </c>
      <c r="Y177" s="29">
        <f t="shared" si="28"/>
        <v>0</v>
      </c>
      <c r="Z177" s="26"/>
      <c r="AA177" s="58" t="str">
        <f t="shared" si="29"/>
        <v/>
      </c>
      <c r="AB177" s="26"/>
      <c r="AC177" s="58" t="str">
        <f t="shared" si="31"/>
        <v/>
      </c>
      <c r="AD177" s="26"/>
      <c r="AE177" s="22" t="str">
        <f t="shared" si="30"/>
        <v/>
      </c>
      <c r="AF1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8" spans="1:32" x14ac:dyDescent="0.45">
      <c r="A178" s="22">
        <f>Games!A178</f>
        <v>0</v>
      </c>
      <c r="B178" s="22" t="str">
        <f>IF('Prediction Log'!B178=0, "",'Prediction Log'!B178)</f>
        <v/>
      </c>
      <c r="C178" s="22" t="str">
        <f>IF('Prediction Log'!C178=0, "",'Prediction Log'!C178)</f>
        <v/>
      </c>
      <c r="D178" s="22" t="str">
        <f>IF('Prediction Log'!D178=0, "",'Prediction Log'!D178)</f>
        <v/>
      </c>
      <c r="E178" s="22" t="str">
        <f>IF('Prediction Log'!E178=0, "",'Prediction Log'!E178)</f>
        <v/>
      </c>
      <c r="F178" s="22" t="str">
        <f>IF('Prediction Log'!I178=0, "",'Prediction Log'!I178)</f>
        <v/>
      </c>
      <c r="G178" s="23" t="str">
        <f>IF(ISBLANK(Games!B178), "",'Prediction Log'!$J178)</f>
        <v/>
      </c>
      <c r="H178" s="24" t="str">
        <f>'Prediction Log'!$K178</f>
        <v/>
      </c>
      <c r="I178" s="22" t="str">
        <f>IF(ISBLANK(Games!J178), "",IF(AND(Games!J178="",Games!K178=""),"",IF(ISTEXT(Games!K178), "Side",Games!J178)))</f>
        <v/>
      </c>
      <c r="J178" s="22" t="str">
        <f>IF(ISBLANK(Games!J178), "",IF(Table12[[#This Row],[Bet]]="Spread", Games!L178, ""))</f>
        <v/>
      </c>
      <c r="K178" s="22" t="str">
        <f>IF(ISBLANK(Games!K178), "",IF(ISTEXT(Games!K178), Games!K178, ""))</f>
        <v/>
      </c>
      <c r="L178" s="22" t="str">
        <f>IF(ISBLANK(Games!N178), "", Games!N178)</f>
        <v/>
      </c>
      <c r="M178" s="22"/>
      <c r="N178" s="26"/>
      <c r="O178" s="26"/>
      <c r="P178" s="26"/>
      <c r="Q178" s="26"/>
      <c r="R178" s="26"/>
      <c r="S178" s="26"/>
      <c r="T178" s="29">
        <f t="shared" si="23"/>
        <v>0</v>
      </c>
      <c r="U178" s="29">
        <f t="shared" si="24"/>
        <v>0</v>
      </c>
      <c r="V178" s="29">
        <f t="shared" si="25"/>
        <v>0</v>
      </c>
      <c r="W178" s="29">
        <f t="shared" si="26"/>
        <v>0</v>
      </c>
      <c r="X178" s="29">
        <f t="shared" si="27"/>
        <v>0</v>
      </c>
      <c r="Y178" s="29">
        <f t="shared" si="28"/>
        <v>0</v>
      </c>
      <c r="Z178" s="26"/>
      <c r="AA178" s="58" t="str">
        <f t="shared" si="29"/>
        <v/>
      </c>
      <c r="AB178" s="26"/>
      <c r="AC178" s="58" t="str">
        <f t="shared" si="31"/>
        <v/>
      </c>
      <c r="AD178" s="26"/>
      <c r="AE178" s="22" t="str">
        <f t="shared" si="30"/>
        <v/>
      </c>
      <c r="AF1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9" spans="1:32" x14ac:dyDescent="0.45">
      <c r="A179" s="22">
        <f>Games!A179</f>
        <v>0</v>
      </c>
      <c r="B179" s="22" t="str">
        <f>IF('Prediction Log'!B179=0, "",'Prediction Log'!B179)</f>
        <v/>
      </c>
      <c r="C179" s="22" t="str">
        <f>IF('Prediction Log'!C179=0, "",'Prediction Log'!C179)</f>
        <v/>
      </c>
      <c r="D179" s="22" t="str">
        <f>IF('Prediction Log'!D179=0, "",'Prediction Log'!D179)</f>
        <v/>
      </c>
      <c r="E179" s="22" t="str">
        <f>IF('Prediction Log'!E179=0, "",'Prediction Log'!E179)</f>
        <v/>
      </c>
      <c r="F179" s="22" t="str">
        <f>IF('Prediction Log'!I179=0, "",'Prediction Log'!I179)</f>
        <v/>
      </c>
      <c r="G179" s="23" t="str">
        <f>IF(ISBLANK(Games!B179), "",'Prediction Log'!$J179)</f>
        <v/>
      </c>
      <c r="H179" s="24" t="str">
        <f>'Prediction Log'!$K179</f>
        <v/>
      </c>
      <c r="I179" s="22" t="str">
        <f>IF(ISBLANK(Games!J179), "",IF(AND(Games!J179="",Games!K179=""),"",IF(ISTEXT(Games!K179), "Side",Games!J179)))</f>
        <v/>
      </c>
      <c r="J179" s="22" t="str">
        <f>IF(ISBLANK(Games!J179), "",IF(Table12[[#This Row],[Bet]]="Spread", Games!L179, ""))</f>
        <v/>
      </c>
      <c r="K179" s="22" t="str">
        <f>IF(ISBLANK(Games!K179), "",IF(ISTEXT(Games!K179), Games!K179, ""))</f>
        <v/>
      </c>
      <c r="L179" s="22" t="str">
        <f>IF(ISBLANK(Games!N179), "", Games!N179)</f>
        <v/>
      </c>
      <c r="M179" s="22"/>
      <c r="N179" s="26"/>
      <c r="O179" s="26"/>
      <c r="P179" s="26"/>
      <c r="Q179" s="26"/>
      <c r="R179" s="26"/>
      <c r="S179" s="26"/>
      <c r="T179" s="29">
        <f t="shared" si="23"/>
        <v>0</v>
      </c>
      <c r="U179" s="29">
        <f t="shared" si="24"/>
        <v>0</v>
      </c>
      <c r="V179" s="29">
        <f t="shared" si="25"/>
        <v>0</v>
      </c>
      <c r="W179" s="29">
        <f t="shared" si="26"/>
        <v>0</v>
      </c>
      <c r="X179" s="29">
        <f t="shared" si="27"/>
        <v>0</v>
      </c>
      <c r="Y179" s="29">
        <f t="shared" si="28"/>
        <v>0</v>
      </c>
      <c r="Z179" s="26"/>
      <c r="AA179" s="58" t="str">
        <f t="shared" si="29"/>
        <v/>
      </c>
      <c r="AB179" s="26"/>
      <c r="AC179" s="58" t="str">
        <f t="shared" si="31"/>
        <v/>
      </c>
      <c r="AD179" s="26"/>
      <c r="AE179" s="22" t="str">
        <f t="shared" si="30"/>
        <v/>
      </c>
      <c r="AF1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0" spans="1:32" x14ac:dyDescent="0.45">
      <c r="A180" s="22">
        <f>Games!A180</f>
        <v>0</v>
      </c>
      <c r="B180" s="22" t="str">
        <f>IF('Prediction Log'!B180=0, "",'Prediction Log'!B180)</f>
        <v/>
      </c>
      <c r="C180" s="22" t="str">
        <f>IF('Prediction Log'!C180=0, "",'Prediction Log'!C180)</f>
        <v/>
      </c>
      <c r="D180" s="22" t="str">
        <f>IF('Prediction Log'!D180=0, "",'Prediction Log'!D180)</f>
        <v/>
      </c>
      <c r="E180" s="22" t="str">
        <f>IF('Prediction Log'!E180=0, "",'Prediction Log'!E180)</f>
        <v/>
      </c>
      <c r="F180" s="22" t="str">
        <f>IF('Prediction Log'!I180=0, "",'Prediction Log'!I180)</f>
        <v/>
      </c>
      <c r="G180" s="23" t="str">
        <f>IF(ISBLANK(Games!B180), "",'Prediction Log'!$J180)</f>
        <v/>
      </c>
      <c r="H180" s="24" t="str">
        <f>'Prediction Log'!$K180</f>
        <v/>
      </c>
      <c r="I180" s="22" t="str">
        <f>IF(ISBLANK(Games!J180), "",IF(AND(Games!J180="",Games!K180=""),"",IF(ISTEXT(Games!K180), "Side",Games!J180)))</f>
        <v/>
      </c>
      <c r="J180" s="22" t="str">
        <f>IF(ISBLANK(Games!J180), "",IF(Table12[[#This Row],[Bet]]="Spread", Games!L180, ""))</f>
        <v/>
      </c>
      <c r="K180" s="22" t="str">
        <f>IF(ISBLANK(Games!K180), "",IF(ISTEXT(Games!K180), Games!K180, ""))</f>
        <v/>
      </c>
      <c r="L180" s="22" t="str">
        <f>IF(ISBLANK(Games!N180), "", Games!N180)</f>
        <v/>
      </c>
      <c r="M180" s="22"/>
      <c r="N180" s="26"/>
      <c r="O180" s="26"/>
      <c r="P180" s="26"/>
      <c r="Q180" s="26"/>
      <c r="R180" s="26"/>
      <c r="S180" s="26"/>
      <c r="T180" s="29">
        <f t="shared" si="23"/>
        <v>0</v>
      </c>
      <c r="U180" s="29">
        <f t="shared" si="24"/>
        <v>0</v>
      </c>
      <c r="V180" s="29">
        <f t="shared" si="25"/>
        <v>0</v>
      </c>
      <c r="W180" s="29">
        <f t="shared" si="26"/>
        <v>0</v>
      </c>
      <c r="X180" s="29">
        <f t="shared" si="27"/>
        <v>0</v>
      </c>
      <c r="Y180" s="29">
        <f t="shared" si="28"/>
        <v>0</v>
      </c>
      <c r="Z180" s="26"/>
      <c r="AA180" s="58" t="str">
        <f t="shared" si="29"/>
        <v/>
      </c>
      <c r="AB180" s="26"/>
      <c r="AC180" s="58" t="str">
        <f t="shared" si="31"/>
        <v/>
      </c>
      <c r="AD180" s="26"/>
      <c r="AE180" s="22" t="str">
        <f t="shared" si="30"/>
        <v/>
      </c>
      <c r="AF1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1" spans="1:32" x14ac:dyDescent="0.45">
      <c r="A181" s="22">
        <f>Games!A181</f>
        <v>0</v>
      </c>
      <c r="B181" s="22" t="str">
        <f>IF('Prediction Log'!B181=0, "",'Prediction Log'!B181)</f>
        <v/>
      </c>
      <c r="C181" s="22" t="str">
        <f>IF('Prediction Log'!C181=0, "",'Prediction Log'!C181)</f>
        <v/>
      </c>
      <c r="D181" s="22" t="str">
        <f>IF('Prediction Log'!D181=0, "",'Prediction Log'!D181)</f>
        <v/>
      </c>
      <c r="E181" s="22" t="str">
        <f>IF('Prediction Log'!E181=0, "",'Prediction Log'!E181)</f>
        <v/>
      </c>
      <c r="F181" s="22" t="str">
        <f>IF('Prediction Log'!I181=0, "",'Prediction Log'!I181)</f>
        <v/>
      </c>
      <c r="G181" s="23" t="str">
        <f>IF(ISBLANK(Games!B181), "",'Prediction Log'!$J181)</f>
        <v/>
      </c>
      <c r="H181" s="24" t="str">
        <f>'Prediction Log'!$K181</f>
        <v/>
      </c>
      <c r="I181" s="22" t="str">
        <f>IF(ISBLANK(Games!J181), "",IF(AND(Games!J181="",Games!K181=""),"",IF(ISTEXT(Games!K181), "Side",Games!J181)))</f>
        <v/>
      </c>
      <c r="J181" s="22" t="str">
        <f>IF(ISBLANK(Games!J181), "",IF(Table12[[#This Row],[Bet]]="Spread", Games!L181, ""))</f>
        <v/>
      </c>
      <c r="K181" s="22" t="str">
        <f>IF(ISBLANK(Games!K181), "",IF(ISTEXT(Games!K181), Games!K181, ""))</f>
        <v/>
      </c>
      <c r="L181" s="22" t="str">
        <f>IF(ISBLANK(Games!N181), "", Games!N181)</f>
        <v/>
      </c>
      <c r="M181" s="22"/>
      <c r="N181" s="26"/>
      <c r="O181" s="26"/>
      <c r="P181" s="26"/>
      <c r="Q181" s="26"/>
      <c r="R181" s="26"/>
      <c r="S181" s="26"/>
      <c r="T181" s="29">
        <f t="shared" si="23"/>
        <v>0</v>
      </c>
      <c r="U181" s="29">
        <f t="shared" si="24"/>
        <v>0</v>
      </c>
      <c r="V181" s="29">
        <f t="shared" si="25"/>
        <v>0</v>
      </c>
      <c r="W181" s="29">
        <f t="shared" si="26"/>
        <v>0</v>
      </c>
      <c r="X181" s="29">
        <f t="shared" si="27"/>
        <v>0</v>
      </c>
      <c r="Y181" s="29">
        <f t="shared" si="28"/>
        <v>0</v>
      </c>
      <c r="Z181" s="26"/>
      <c r="AA181" s="58" t="str">
        <f t="shared" si="29"/>
        <v/>
      </c>
      <c r="AB181" s="26"/>
      <c r="AC181" s="58" t="str">
        <f t="shared" si="31"/>
        <v/>
      </c>
      <c r="AD181" s="26"/>
      <c r="AE181" s="22" t="str">
        <f t="shared" si="30"/>
        <v/>
      </c>
      <c r="AF1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2" spans="1:32" x14ac:dyDescent="0.45">
      <c r="A182" s="22">
        <f>Games!A182</f>
        <v>0</v>
      </c>
      <c r="B182" s="22" t="str">
        <f>IF('Prediction Log'!B182=0, "",'Prediction Log'!B182)</f>
        <v/>
      </c>
      <c r="C182" s="22" t="str">
        <f>IF('Prediction Log'!C182=0, "",'Prediction Log'!C182)</f>
        <v/>
      </c>
      <c r="D182" s="22" t="str">
        <f>IF('Prediction Log'!D182=0, "",'Prediction Log'!D182)</f>
        <v/>
      </c>
      <c r="E182" s="22" t="str">
        <f>IF('Prediction Log'!E182=0, "",'Prediction Log'!E182)</f>
        <v/>
      </c>
      <c r="F182" s="22" t="str">
        <f>IF('Prediction Log'!I182=0, "",'Prediction Log'!I182)</f>
        <v/>
      </c>
      <c r="G182" s="23" t="str">
        <f>IF(ISBLANK(Games!B182), "",'Prediction Log'!$J182)</f>
        <v/>
      </c>
      <c r="H182" s="24" t="str">
        <f>'Prediction Log'!$K182</f>
        <v/>
      </c>
      <c r="I182" s="22" t="str">
        <f>IF(ISBLANK(Games!J182), "",IF(AND(Games!J182="",Games!K182=""),"",IF(ISTEXT(Games!K182), "Side",Games!J182)))</f>
        <v/>
      </c>
      <c r="J182" s="22" t="str">
        <f>IF(ISBLANK(Games!J182), "",IF(Table12[[#This Row],[Bet]]="Spread", Games!L182, ""))</f>
        <v/>
      </c>
      <c r="K182" s="22" t="str">
        <f>IF(ISBLANK(Games!K182), "",IF(ISTEXT(Games!K182), Games!K182, ""))</f>
        <v/>
      </c>
      <c r="L182" s="22" t="str">
        <f>IF(ISBLANK(Games!N182), "", Games!N182)</f>
        <v/>
      </c>
      <c r="M182" s="22"/>
      <c r="N182" s="26"/>
      <c r="O182" s="26"/>
      <c r="P182" s="26"/>
      <c r="Q182" s="26"/>
      <c r="R182" s="26"/>
      <c r="S182" s="26"/>
      <c r="T182" s="29">
        <f t="shared" si="23"/>
        <v>0</v>
      </c>
      <c r="U182" s="29">
        <f t="shared" si="24"/>
        <v>0</v>
      </c>
      <c r="V182" s="29">
        <f t="shared" si="25"/>
        <v>0</v>
      </c>
      <c r="W182" s="29">
        <f t="shared" si="26"/>
        <v>0</v>
      </c>
      <c r="X182" s="29">
        <f t="shared" si="27"/>
        <v>0</v>
      </c>
      <c r="Y182" s="29">
        <f t="shared" si="28"/>
        <v>0</v>
      </c>
      <c r="Z182" s="26"/>
      <c r="AA182" s="58" t="str">
        <f t="shared" si="29"/>
        <v/>
      </c>
      <c r="AB182" s="26"/>
      <c r="AC182" s="58" t="str">
        <f t="shared" si="31"/>
        <v/>
      </c>
      <c r="AD182" s="26"/>
      <c r="AE182" s="22" t="str">
        <f t="shared" si="30"/>
        <v/>
      </c>
      <c r="AF1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3" spans="1:32" x14ac:dyDescent="0.45">
      <c r="A183" s="22">
        <f>Games!A183</f>
        <v>0</v>
      </c>
      <c r="B183" s="22" t="str">
        <f>IF('Prediction Log'!B183=0, "",'Prediction Log'!B183)</f>
        <v/>
      </c>
      <c r="C183" s="22" t="str">
        <f>IF('Prediction Log'!C183=0, "",'Prediction Log'!C183)</f>
        <v/>
      </c>
      <c r="D183" s="22" t="str">
        <f>IF('Prediction Log'!D183=0, "",'Prediction Log'!D183)</f>
        <v/>
      </c>
      <c r="E183" s="22" t="str">
        <f>IF('Prediction Log'!E183=0, "",'Prediction Log'!E183)</f>
        <v/>
      </c>
      <c r="F183" s="22" t="str">
        <f>IF('Prediction Log'!I183=0, "",'Prediction Log'!I183)</f>
        <v/>
      </c>
      <c r="G183" s="23" t="str">
        <f>IF(ISBLANK(Games!B183), "",'Prediction Log'!$J183)</f>
        <v/>
      </c>
      <c r="H183" s="24" t="str">
        <f>'Prediction Log'!$K183</f>
        <v/>
      </c>
      <c r="I183" s="22" t="str">
        <f>IF(ISBLANK(Games!J183), "",IF(AND(Games!J183="",Games!K183=""),"",IF(ISTEXT(Games!K183), "Side",Games!J183)))</f>
        <v/>
      </c>
      <c r="J183" s="22" t="str">
        <f>IF(ISBLANK(Games!J183), "",IF(Table12[[#This Row],[Bet]]="Spread", Games!L183, ""))</f>
        <v/>
      </c>
      <c r="K183" s="22" t="str">
        <f>IF(ISBLANK(Games!K183), "",IF(ISTEXT(Games!K183), Games!K183, ""))</f>
        <v/>
      </c>
      <c r="L183" s="22" t="str">
        <f>IF(ISBLANK(Games!N183), "", Games!N183)</f>
        <v/>
      </c>
      <c r="M183" s="22"/>
      <c r="N183" s="26"/>
      <c r="O183" s="26"/>
      <c r="P183" s="26"/>
      <c r="Q183" s="26"/>
      <c r="R183" s="26"/>
      <c r="S183" s="26"/>
      <c r="T183" s="29">
        <f t="shared" si="23"/>
        <v>0</v>
      </c>
      <c r="U183" s="29">
        <f t="shared" si="24"/>
        <v>0</v>
      </c>
      <c r="V183" s="29">
        <f t="shared" si="25"/>
        <v>0</v>
      </c>
      <c r="W183" s="29">
        <f t="shared" si="26"/>
        <v>0</v>
      </c>
      <c r="X183" s="29">
        <f t="shared" si="27"/>
        <v>0</v>
      </c>
      <c r="Y183" s="29">
        <f t="shared" si="28"/>
        <v>0</v>
      </c>
      <c r="Z183" s="26"/>
      <c r="AA183" s="58" t="str">
        <f t="shared" si="29"/>
        <v/>
      </c>
      <c r="AB183" s="26"/>
      <c r="AC183" s="58" t="str">
        <f t="shared" si="31"/>
        <v/>
      </c>
      <c r="AD183" s="26"/>
      <c r="AE183" s="22" t="str">
        <f t="shared" si="30"/>
        <v/>
      </c>
      <c r="AF1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4" spans="1:32" x14ac:dyDescent="0.45">
      <c r="A184" s="22">
        <f>Games!A184</f>
        <v>0</v>
      </c>
      <c r="B184" s="22" t="str">
        <f>IF('Prediction Log'!B184=0, "",'Prediction Log'!B184)</f>
        <v/>
      </c>
      <c r="C184" s="22" t="str">
        <f>IF('Prediction Log'!C184=0, "",'Prediction Log'!C184)</f>
        <v/>
      </c>
      <c r="D184" s="22" t="str">
        <f>IF('Prediction Log'!D184=0, "",'Prediction Log'!D184)</f>
        <v/>
      </c>
      <c r="E184" s="22" t="str">
        <f>IF('Prediction Log'!E184=0, "",'Prediction Log'!E184)</f>
        <v/>
      </c>
      <c r="F184" s="22" t="str">
        <f>IF('Prediction Log'!I184=0, "",'Prediction Log'!I184)</f>
        <v/>
      </c>
      <c r="G184" s="23" t="str">
        <f>IF(ISBLANK(Games!B184), "",'Prediction Log'!$J184)</f>
        <v/>
      </c>
      <c r="H184" s="24" t="str">
        <f>'Prediction Log'!$K184</f>
        <v/>
      </c>
      <c r="I184" s="22" t="str">
        <f>IF(ISBLANK(Games!J184), "",IF(AND(Games!J184="",Games!K184=""),"",IF(ISTEXT(Games!K184), "Side",Games!J184)))</f>
        <v/>
      </c>
      <c r="J184" s="22" t="str">
        <f>IF(ISBLANK(Games!J184), "",IF(Table12[[#This Row],[Bet]]="Spread", Games!L184, ""))</f>
        <v/>
      </c>
      <c r="K184" s="22" t="str">
        <f>IF(ISBLANK(Games!K184), "",IF(ISTEXT(Games!K184), Games!K184, ""))</f>
        <v/>
      </c>
      <c r="L184" s="22" t="str">
        <f>IF(ISBLANK(Games!N184), "", Games!N184)</f>
        <v/>
      </c>
      <c r="M184" s="22"/>
      <c r="N184" s="26"/>
      <c r="O184" s="26"/>
      <c r="P184" s="26"/>
      <c r="Q184" s="26"/>
      <c r="R184" s="26"/>
      <c r="S184" s="26"/>
      <c r="T184" s="29">
        <f t="shared" si="23"/>
        <v>0</v>
      </c>
      <c r="U184" s="29">
        <f t="shared" si="24"/>
        <v>0</v>
      </c>
      <c r="V184" s="29">
        <f t="shared" si="25"/>
        <v>0</v>
      </c>
      <c r="W184" s="29">
        <f t="shared" si="26"/>
        <v>0</v>
      </c>
      <c r="X184" s="29">
        <f t="shared" si="27"/>
        <v>0</v>
      </c>
      <c r="Y184" s="29">
        <f t="shared" si="28"/>
        <v>0</v>
      </c>
      <c r="Z184" s="26"/>
      <c r="AA184" s="58" t="str">
        <f t="shared" si="29"/>
        <v/>
      </c>
      <c r="AB184" s="26"/>
      <c r="AC184" s="58" t="str">
        <f t="shared" si="31"/>
        <v/>
      </c>
      <c r="AD184" s="26"/>
      <c r="AE184" s="22" t="str">
        <f t="shared" si="30"/>
        <v/>
      </c>
      <c r="AF1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5" spans="1:32" x14ac:dyDescent="0.45">
      <c r="A185" s="22">
        <f>Games!A185</f>
        <v>0</v>
      </c>
      <c r="B185" s="22" t="str">
        <f>IF('Prediction Log'!B185=0, "",'Prediction Log'!B185)</f>
        <v/>
      </c>
      <c r="C185" s="22" t="str">
        <f>IF('Prediction Log'!C185=0, "",'Prediction Log'!C185)</f>
        <v/>
      </c>
      <c r="D185" s="22" t="str">
        <f>IF('Prediction Log'!D185=0, "",'Prediction Log'!D185)</f>
        <v/>
      </c>
      <c r="E185" s="22" t="str">
        <f>IF('Prediction Log'!E185=0, "",'Prediction Log'!E185)</f>
        <v/>
      </c>
      <c r="F185" s="22" t="str">
        <f>IF('Prediction Log'!I185=0, "",'Prediction Log'!I185)</f>
        <v/>
      </c>
      <c r="G185" s="23" t="str">
        <f>IF(ISBLANK(Games!B185), "",'Prediction Log'!$J185)</f>
        <v/>
      </c>
      <c r="H185" s="24" t="str">
        <f>'Prediction Log'!$K185</f>
        <v/>
      </c>
      <c r="I185" s="22" t="str">
        <f>IF(ISBLANK(Games!J185), "",IF(AND(Games!J185="",Games!K185=""),"",IF(ISTEXT(Games!K185), "Side",Games!J185)))</f>
        <v/>
      </c>
      <c r="J185" s="22" t="str">
        <f>IF(ISBLANK(Games!J185), "",IF(Table12[[#This Row],[Bet]]="Spread", Games!L185, ""))</f>
        <v/>
      </c>
      <c r="K185" s="22" t="str">
        <f>IF(ISBLANK(Games!K185), "",IF(ISTEXT(Games!K185), Games!K185, ""))</f>
        <v/>
      </c>
      <c r="L185" s="22" t="str">
        <f>IF(ISBLANK(Games!N185), "", Games!N185)</f>
        <v/>
      </c>
      <c r="M185" s="22"/>
      <c r="N185" s="26"/>
      <c r="O185" s="26"/>
      <c r="P185" s="26"/>
      <c r="Q185" s="26"/>
      <c r="R185" s="26"/>
      <c r="S185" s="26"/>
      <c r="T185" s="29">
        <f t="shared" si="23"/>
        <v>0</v>
      </c>
      <c r="U185" s="29">
        <f t="shared" si="24"/>
        <v>0</v>
      </c>
      <c r="V185" s="29">
        <f t="shared" si="25"/>
        <v>0</v>
      </c>
      <c r="W185" s="29">
        <f t="shared" si="26"/>
        <v>0</v>
      </c>
      <c r="X185" s="29">
        <f t="shared" si="27"/>
        <v>0</v>
      </c>
      <c r="Y185" s="29">
        <f t="shared" si="28"/>
        <v>0</v>
      </c>
      <c r="Z185" s="26"/>
      <c r="AA185" s="58" t="str">
        <f t="shared" si="29"/>
        <v/>
      </c>
      <c r="AB185" s="26"/>
      <c r="AC185" s="58" t="str">
        <f t="shared" si="31"/>
        <v/>
      </c>
      <c r="AD185" s="26"/>
      <c r="AE185" s="22" t="str">
        <f t="shared" si="30"/>
        <v/>
      </c>
      <c r="AF1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6" spans="1:32" x14ac:dyDescent="0.45">
      <c r="A186" s="22">
        <f>Games!A186</f>
        <v>0</v>
      </c>
      <c r="B186" s="22" t="str">
        <f>IF('Prediction Log'!B186=0, "",'Prediction Log'!B186)</f>
        <v/>
      </c>
      <c r="C186" s="22" t="str">
        <f>IF('Prediction Log'!C186=0, "",'Prediction Log'!C186)</f>
        <v/>
      </c>
      <c r="D186" s="22" t="str">
        <f>IF('Prediction Log'!D186=0, "",'Prediction Log'!D186)</f>
        <v/>
      </c>
      <c r="E186" s="22" t="str">
        <f>IF('Prediction Log'!E186=0, "",'Prediction Log'!E186)</f>
        <v/>
      </c>
      <c r="F186" s="22" t="str">
        <f>IF('Prediction Log'!I186=0, "",'Prediction Log'!I186)</f>
        <v/>
      </c>
      <c r="G186" s="23" t="str">
        <f>IF(ISBLANK(Games!B186), "",'Prediction Log'!$J186)</f>
        <v/>
      </c>
      <c r="H186" s="24" t="str">
        <f>'Prediction Log'!$K186</f>
        <v/>
      </c>
      <c r="I186" s="22" t="str">
        <f>IF(ISBLANK(Games!J186), "",IF(AND(Games!J186="",Games!K186=""),"",IF(ISTEXT(Games!K186), "Side",Games!J186)))</f>
        <v/>
      </c>
      <c r="J186" s="22" t="str">
        <f>IF(ISBLANK(Games!J186), "",IF(Table12[[#This Row],[Bet]]="Spread", Games!L186, ""))</f>
        <v/>
      </c>
      <c r="K186" s="22" t="str">
        <f>IF(ISBLANK(Games!K186), "",IF(ISTEXT(Games!K186), Games!K186, ""))</f>
        <v/>
      </c>
      <c r="L186" s="22" t="str">
        <f>IF(ISBLANK(Games!N186), "", Games!N186)</f>
        <v/>
      </c>
      <c r="M186" s="22"/>
      <c r="N186" s="26"/>
      <c r="O186" s="26"/>
      <c r="P186" s="26"/>
      <c r="Q186" s="26"/>
      <c r="R186" s="26"/>
      <c r="S186" s="26"/>
      <c r="T186" s="29">
        <f t="shared" si="23"/>
        <v>0</v>
      </c>
      <c r="U186" s="29">
        <f t="shared" si="24"/>
        <v>0</v>
      </c>
      <c r="V186" s="29">
        <f t="shared" si="25"/>
        <v>0</v>
      </c>
      <c r="W186" s="29">
        <f t="shared" si="26"/>
        <v>0</v>
      </c>
      <c r="X186" s="29">
        <f t="shared" si="27"/>
        <v>0</v>
      </c>
      <c r="Y186" s="29">
        <f t="shared" si="28"/>
        <v>0</v>
      </c>
      <c r="Z186" s="26"/>
      <c r="AA186" s="58" t="str">
        <f t="shared" si="29"/>
        <v/>
      </c>
      <c r="AB186" s="26"/>
      <c r="AC186" s="58" t="str">
        <f t="shared" si="31"/>
        <v/>
      </c>
      <c r="AD186" s="26"/>
      <c r="AE186" s="22" t="str">
        <f t="shared" si="30"/>
        <v/>
      </c>
      <c r="AF1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7" spans="1:32" x14ac:dyDescent="0.45">
      <c r="A187" s="22">
        <f>Games!A187</f>
        <v>0</v>
      </c>
      <c r="B187" s="22" t="str">
        <f>IF('Prediction Log'!B187=0, "",'Prediction Log'!B187)</f>
        <v/>
      </c>
      <c r="C187" s="22" t="str">
        <f>IF('Prediction Log'!C187=0, "",'Prediction Log'!C187)</f>
        <v/>
      </c>
      <c r="D187" s="22" t="str">
        <f>IF('Prediction Log'!D187=0, "",'Prediction Log'!D187)</f>
        <v/>
      </c>
      <c r="E187" s="22" t="str">
        <f>IF('Prediction Log'!E187=0, "",'Prediction Log'!E187)</f>
        <v/>
      </c>
      <c r="F187" s="22" t="str">
        <f>IF('Prediction Log'!I187=0, "",'Prediction Log'!I187)</f>
        <v/>
      </c>
      <c r="G187" s="23" t="str">
        <f>IF(ISBLANK(Games!B187), "",'Prediction Log'!$J187)</f>
        <v/>
      </c>
      <c r="H187" s="24" t="str">
        <f>'Prediction Log'!$K187</f>
        <v/>
      </c>
      <c r="I187" s="22" t="str">
        <f>IF(ISBLANK(Games!J187), "",IF(AND(Games!J187="",Games!K187=""),"",IF(ISTEXT(Games!K187), "Side",Games!J187)))</f>
        <v/>
      </c>
      <c r="J187" s="22" t="str">
        <f>IF(ISBLANK(Games!J187), "",IF(Table12[[#This Row],[Bet]]="Spread", Games!L187, ""))</f>
        <v/>
      </c>
      <c r="K187" s="22" t="str">
        <f>IF(ISBLANK(Games!K187), "",IF(ISTEXT(Games!K187), Games!K187, ""))</f>
        <v/>
      </c>
      <c r="L187" s="22" t="str">
        <f>IF(ISBLANK(Games!N187), "", Games!N187)</f>
        <v/>
      </c>
      <c r="M187" s="22"/>
      <c r="N187" s="26"/>
      <c r="O187" s="26"/>
      <c r="P187" s="26"/>
      <c r="Q187" s="26"/>
      <c r="R187" s="26"/>
      <c r="S187" s="26"/>
      <c r="T187" s="29">
        <f t="shared" si="23"/>
        <v>0</v>
      </c>
      <c r="U187" s="29">
        <f t="shared" si="24"/>
        <v>0</v>
      </c>
      <c r="V187" s="29">
        <f t="shared" si="25"/>
        <v>0</v>
      </c>
      <c r="W187" s="29">
        <f t="shared" si="26"/>
        <v>0</v>
      </c>
      <c r="X187" s="29">
        <f t="shared" si="27"/>
        <v>0</v>
      </c>
      <c r="Y187" s="29">
        <f t="shared" si="28"/>
        <v>0</v>
      </c>
      <c r="Z187" s="26"/>
      <c r="AA187" s="58" t="str">
        <f t="shared" si="29"/>
        <v/>
      </c>
      <c r="AB187" s="26"/>
      <c r="AC187" s="58" t="str">
        <f t="shared" si="31"/>
        <v/>
      </c>
      <c r="AD187" s="26"/>
      <c r="AE187" s="22" t="str">
        <f t="shared" si="30"/>
        <v/>
      </c>
      <c r="AF1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8" spans="1:32" x14ac:dyDescent="0.45">
      <c r="A188" s="22">
        <f>Games!A188</f>
        <v>0</v>
      </c>
      <c r="B188" s="22" t="str">
        <f>IF('Prediction Log'!B188=0, "",'Prediction Log'!B188)</f>
        <v/>
      </c>
      <c r="C188" s="22" t="str">
        <f>IF('Prediction Log'!C188=0, "",'Prediction Log'!C188)</f>
        <v/>
      </c>
      <c r="D188" s="22" t="str">
        <f>IF('Prediction Log'!D188=0, "",'Prediction Log'!D188)</f>
        <v/>
      </c>
      <c r="E188" s="22" t="str">
        <f>IF('Prediction Log'!E188=0, "",'Prediction Log'!E188)</f>
        <v/>
      </c>
      <c r="F188" s="22" t="str">
        <f>IF('Prediction Log'!I188=0, "",'Prediction Log'!I188)</f>
        <v/>
      </c>
      <c r="G188" s="23" t="str">
        <f>IF(ISBLANK(Games!B188), "",'Prediction Log'!$J188)</f>
        <v/>
      </c>
      <c r="H188" s="24" t="str">
        <f>'Prediction Log'!$K188</f>
        <v/>
      </c>
      <c r="I188" s="22" t="str">
        <f>IF(ISBLANK(Games!J188), "",IF(AND(Games!J188="",Games!K188=""),"",IF(ISTEXT(Games!K188), "Side",Games!J188)))</f>
        <v/>
      </c>
      <c r="J188" s="22" t="str">
        <f>IF(ISBLANK(Games!J188), "",IF(Table12[[#This Row],[Bet]]="Spread", Games!L188, ""))</f>
        <v/>
      </c>
      <c r="K188" s="22" t="str">
        <f>IF(ISBLANK(Games!K188), "",IF(ISTEXT(Games!K188), Games!K188, ""))</f>
        <v/>
      </c>
      <c r="L188" s="22" t="str">
        <f>IF(ISBLANK(Games!N188), "", Games!N188)</f>
        <v/>
      </c>
      <c r="M188" s="22"/>
      <c r="N188" s="26"/>
      <c r="O188" s="26"/>
      <c r="P188" s="26"/>
      <c r="Q188" s="26"/>
      <c r="R188" s="26"/>
      <c r="S188" s="26"/>
      <c r="T188" s="29">
        <f t="shared" si="23"/>
        <v>0</v>
      </c>
      <c r="U188" s="29">
        <f t="shared" si="24"/>
        <v>0</v>
      </c>
      <c r="V188" s="29">
        <f t="shared" si="25"/>
        <v>0</v>
      </c>
      <c r="W188" s="29">
        <f t="shared" si="26"/>
        <v>0</v>
      </c>
      <c r="X188" s="29">
        <f t="shared" si="27"/>
        <v>0</v>
      </c>
      <c r="Y188" s="29">
        <f t="shared" si="28"/>
        <v>0</v>
      </c>
      <c r="Z188" s="26"/>
      <c r="AA188" s="58" t="str">
        <f t="shared" si="29"/>
        <v/>
      </c>
      <c r="AB188" s="26"/>
      <c r="AC188" s="58" t="str">
        <f t="shared" si="31"/>
        <v/>
      </c>
      <c r="AD188" s="26"/>
      <c r="AE188" s="22" t="str">
        <f t="shared" si="30"/>
        <v/>
      </c>
      <c r="AF1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9" spans="1:32" x14ac:dyDescent="0.45">
      <c r="A189" s="22">
        <f>Games!A189</f>
        <v>0</v>
      </c>
      <c r="B189" s="22" t="str">
        <f>IF('Prediction Log'!B189=0, "",'Prediction Log'!B189)</f>
        <v/>
      </c>
      <c r="C189" s="22" t="str">
        <f>IF('Prediction Log'!C189=0, "",'Prediction Log'!C189)</f>
        <v/>
      </c>
      <c r="D189" s="22" t="str">
        <f>IF('Prediction Log'!D189=0, "",'Prediction Log'!D189)</f>
        <v/>
      </c>
      <c r="E189" s="22" t="str">
        <f>IF('Prediction Log'!E189=0, "",'Prediction Log'!E189)</f>
        <v/>
      </c>
      <c r="F189" s="22" t="str">
        <f>IF('Prediction Log'!I189=0, "",'Prediction Log'!I189)</f>
        <v/>
      </c>
      <c r="G189" s="23" t="str">
        <f>IF(ISBLANK(Games!B189), "",'Prediction Log'!$J189)</f>
        <v/>
      </c>
      <c r="H189" s="24" t="str">
        <f>'Prediction Log'!$K189</f>
        <v/>
      </c>
      <c r="I189" s="22" t="str">
        <f>IF(ISBLANK(Games!J189), "",IF(AND(Games!J189="",Games!K189=""),"",IF(ISTEXT(Games!K189), "Side",Games!J189)))</f>
        <v/>
      </c>
      <c r="J189" s="22" t="str">
        <f>IF(ISBLANK(Games!J189), "",IF(Table12[[#This Row],[Bet]]="Spread", Games!L189, ""))</f>
        <v/>
      </c>
      <c r="K189" s="22" t="str">
        <f>IF(ISBLANK(Games!K189), "",IF(ISTEXT(Games!K189), Games!K189, ""))</f>
        <v/>
      </c>
      <c r="L189" s="22" t="str">
        <f>IF(ISBLANK(Games!N189), "", Games!N189)</f>
        <v/>
      </c>
      <c r="M189" s="22"/>
      <c r="N189" s="26"/>
      <c r="O189" s="26"/>
      <c r="P189" s="26"/>
      <c r="Q189" s="26"/>
      <c r="R189" s="26"/>
      <c r="S189" s="26"/>
      <c r="T189" s="29">
        <f t="shared" si="23"/>
        <v>0</v>
      </c>
      <c r="U189" s="29">
        <f t="shared" si="24"/>
        <v>0</v>
      </c>
      <c r="V189" s="29">
        <f t="shared" si="25"/>
        <v>0</v>
      </c>
      <c r="W189" s="29">
        <f t="shared" si="26"/>
        <v>0</v>
      </c>
      <c r="X189" s="29">
        <f t="shared" si="27"/>
        <v>0</v>
      </c>
      <c r="Y189" s="29">
        <f t="shared" si="28"/>
        <v>0</v>
      </c>
      <c r="Z189" s="26"/>
      <c r="AA189" s="58" t="str">
        <f t="shared" si="29"/>
        <v/>
      </c>
      <c r="AB189" s="26"/>
      <c r="AC189" s="58" t="str">
        <f t="shared" si="31"/>
        <v/>
      </c>
      <c r="AD189" s="26"/>
      <c r="AE189" s="22" t="str">
        <f t="shared" si="30"/>
        <v/>
      </c>
      <c r="AF1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0" spans="1:32" x14ac:dyDescent="0.45">
      <c r="A190" s="22">
        <f>Games!A190</f>
        <v>0</v>
      </c>
      <c r="B190" s="22" t="str">
        <f>IF('Prediction Log'!B190=0, "",'Prediction Log'!B190)</f>
        <v/>
      </c>
      <c r="C190" s="22" t="str">
        <f>IF('Prediction Log'!C190=0, "",'Prediction Log'!C190)</f>
        <v/>
      </c>
      <c r="D190" s="22" t="str">
        <f>IF('Prediction Log'!D190=0, "",'Prediction Log'!D190)</f>
        <v/>
      </c>
      <c r="E190" s="22" t="str">
        <f>IF('Prediction Log'!E190=0, "",'Prediction Log'!E190)</f>
        <v/>
      </c>
      <c r="F190" s="22" t="str">
        <f>IF('Prediction Log'!I190=0, "",'Prediction Log'!I190)</f>
        <v/>
      </c>
      <c r="G190" s="23" t="str">
        <f>IF(ISBLANK(Games!B190), "",'Prediction Log'!$J190)</f>
        <v/>
      </c>
      <c r="H190" s="24" t="str">
        <f>'Prediction Log'!$K190</f>
        <v/>
      </c>
      <c r="I190" s="22" t="str">
        <f>IF(ISBLANK(Games!J190), "",IF(AND(Games!J190="",Games!K190=""),"",IF(ISTEXT(Games!K190), "Side",Games!J190)))</f>
        <v/>
      </c>
      <c r="J190" s="22" t="str">
        <f>IF(ISBLANK(Games!J190), "",IF(Table12[[#This Row],[Bet]]="Spread", Games!L190, ""))</f>
        <v/>
      </c>
      <c r="K190" s="22" t="str">
        <f>IF(ISBLANK(Games!K190), "",IF(ISTEXT(Games!K190), Games!K190, ""))</f>
        <v/>
      </c>
      <c r="L190" s="22" t="str">
        <f>IF(ISBLANK(Games!N190), "", Games!N190)</f>
        <v/>
      </c>
      <c r="M190" s="22"/>
      <c r="N190" s="26"/>
      <c r="O190" s="26"/>
      <c r="P190" s="26"/>
      <c r="Q190" s="26"/>
      <c r="R190" s="26"/>
      <c r="S190" s="26"/>
      <c r="T190" s="29">
        <f t="shared" si="23"/>
        <v>0</v>
      </c>
      <c r="U190" s="29">
        <f t="shared" si="24"/>
        <v>0</v>
      </c>
      <c r="V190" s="29">
        <f t="shared" si="25"/>
        <v>0</v>
      </c>
      <c r="W190" s="29">
        <f t="shared" si="26"/>
        <v>0</v>
      </c>
      <c r="X190" s="29">
        <f t="shared" si="27"/>
        <v>0</v>
      </c>
      <c r="Y190" s="29">
        <f t="shared" si="28"/>
        <v>0</v>
      </c>
      <c r="Z190" s="26"/>
      <c r="AA190" s="58" t="str">
        <f t="shared" si="29"/>
        <v/>
      </c>
      <c r="AB190" s="26"/>
      <c r="AC190" s="58" t="str">
        <f t="shared" si="31"/>
        <v/>
      </c>
      <c r="AD190" s="26"/>
      <c r="AE190" s="22" t="str">
        <f t="shared" si="30"/>
        <v/>
      </c>
      <c r="AF1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1" spans="1:32" x14ac:dyDescent="0.45">
      <c r="A191" s="22">
        <f>Games!A191</f>
        <v>0</v>
      </c>
      <c r="B191" s="22" t="str">
        <f>IF('Prediction Log'!B191=0, "",'Prediction Log'!B191)</f>
        <v/>
      </c>
      <c r="C191" s="22" t="str">
        <f>IF('Prediction Log'!C191=0, "",'Prediction Log'!C191)</f>
        <v/>
      </c>
      <c r="D191" s="22" t="str">
        <f>IF('Prediction Log'!D191=0, "",'Prediction Log'!D191)</f>
        <v/>
      </c>
      <c r="E191" s="22" t="str">
        <f>IF('Prediction Log'!E191=0, "",'Prediction Log'!E191)</f>
        <v/>
      </c>
      <c r="F191" s="22" t="str">
        <f>IF('Prediction Log'!I191=0, "",'Prediction Log'!I191)</f>
        <v/>
      </c>
      <c r="G191" s="23" t="str">
        <f>IF(ISBLANK(Games!B191), "",'Prediction Log'!$J191)</f>
        <v/>
      </c>
      <c r="H191" s="24" t="str">
        <f>'Prediction Log'!$K191</f>
        <v/>
      </c>
      <c r="I191" s="22" t="str">
        <f>IF(ISBLANK(Games!J191), "",IF(AND(Games!J191="",Games!K191=""),"",IF(ISTEXT(Games!K191), "Side",Games!J191)))</f>
        <v/>
      </c>
      <c r="J191" s="22" t="str">
        <f>IF(ISBLANK(Games!J191), "",IF(Table12[[#This Row],[Bet]]="Spread", Games!L191, ""))</f>
        <v/>
      </c>
      <c r="K191" s="22" t="str">
        <f>IF(ISBLANK(Games!K191), "",IF(ISTEXT(Games!K191), Games!K191, ""))</f>
        <v/>
      </c>
      <c r="L191" s="22" t="str">
        <f>IF(ISBLANK(Games!N191), "", Games!N191)</f>
        <v/>
      </c>
      <c r="M191" s="22"/>
      <c r="N191" s="26"/>
      <c r="O191" s="26"/>
      <c r="P191" s="26"/>
      <c r="Q191" s="26"/>
      <c r="R191" s="26"/>
      <c r="S191" s="26"/>
      <c r="T191" s="29">
        <f t="shared" si="23"/>
        <v>0</v>
      </c>
      <c r="U191" s="29">
        <f t="shared" si="24"/>
        <v>0</v>
      </c>
      <c r="V191" s="29">
        <f t="shared" si="25"/>
        <v>0</v>
      </c>
      <c r="W191" s="29">
        <f t="shared" si="26"/>
        <v>0</v>
      </c>
      <c r="X191" s="29">
        <f t="shared" si="27"/>
        <v>0</v>
      </c>
      <c r="Y191" s="29">
        <f t="shared" si="28"/>
        <v>0</v>
      </c>
      <c r="Z191" s="26"/>
      <c r="AA191" s="58" t="str">
        <f t="shared" si="29"/>
        <v/>
      </c>
      <c r="AB191" s="26"/>
      <c r="AC191" s="58" t="str">
        <f t="shared" si="31"/>
        <v/>
      </c>
      <c r="AD191" s="26"/>
      <c r="AE191" s="22" t="str">
        <f t="shared" si="30"/>
        <v/>
      </c>
      <c r="AF1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2" spans="1:32" x14ac:dyDescent="0.45">
      <c r="A192" s="22">
        <f>Games!A192</f>
        <v>0</v>
      </c>
      <c r="B192" s="22" t="str">
        <f>IF('Prediction Log'!B192=0, "",'Prediction Log'!B192)</f>
        <v/>
      </c>
      <c r="C192" s="22" t="str">
        <f>IF('Prediction Log'!C192=0, "",'Prediction Log'!C192)</f>
        <v/>
      </c>
      <c r="D192" s="22" t="str">
        <f>IF('Prediction Log'!D192=0, "",'Prediction Log'!D192)</f>
        <v/>
      </c>
      <c r="E192" s="22" t="str">
        <f>IF('Prediction Log'!E192=0, "",'Prediction Log'!E192)</f>
        <v/>
      </c>
      <c r="F192" s="22" t="str">
        <f>IF('Prediction Log'!I192=0, "",'Prediction Log'!I192)</f>
        <v/>
      </c>
      <c r="G192" s="23" t="str">
        <f>IF(ISBLANK(Games!B192), "",'Prediction Log'!$J192)</f>
        <v/>
      </c>
      <c r="H192" s="24" t="str">
        <f>'Prediction Log'!$K192</f>
        <v/>
      </c>
      <c r="I192" s="22" t="str">
        <f>IF(ISBLANK(Games!J192), "",IF(AND(Games!J192="",Games!K192=""),"",IF(ISTEXT(Games!K192), "Side",Games!J192)))</f>
        <v/>
      </c>
      <c r="J192" s="22" t="str">
        <f>IF(ISBLANK(Games!J192), "",IF(Table12[[#This Row],[Bet]]="Spread", Games!L192, ""))</f>
        <v/>
      </c>
      <c r="K192" s="22" t="str">
        <f>IF(ISBLANK(Games!K192), "",IF(ISTEXT(Games!K192), Games!K192, ""))</f>
        <v/>
      </c>
      <c r="L192" s="22" t="str">
        <f>IF(ISBLANK(Games!N192), "", Games!N192)</f>
        <v/>
      </c>
      <c r="M192" s="22"/>
      <c r="N192" s="26"/>
      <c r="O192" s="26"/>
      <c r="P192" s="26"/>
      <c r="Q192" s="26"/>
      <c r="R192" s="26"/>
      <c r="S192" s="26"/>
      <c r="T192" s="29">
        <f t="shared" si="23"/>
        <v>0</v>
      </c>
      <c r="U192" s="29">
        <f t="shared" si="24"/>
        <v>0</v>
      </c>
      <c r="V192" s="29">
        <f t="shared" si="25"/>
        <v>0</v>
      </c>
      <c r="W192" s="29">
        <f t="shared" si="26"/>
        <v>0</v>
      </c>
      <c r="X192" s="29">
        <f t="shared" si="27"/>
        <v>0</v>
      </c>
      <c r="Y192" s="29">
        <f t="shared" si="28"/>
        <v>0</v>
      </c>
      <c r="Z192" s="26"/>
      <c r="AA192" s="58" t="str">
        <f t="shared" si="29"/>
        <v/>
      </c>
      <c r="AB192" s="26"/>
      <c r="AC192" s="58" t="str">
        <f t="shared" si="31"/>
        <v/>
      </c>
      <c r="AD192" s="26"/>
      <c r="AE192" s="22" t="str">
        <f t="shared" si="30"/>
        <v/>
      </c>
      <c r="AF1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3" spans="1:32" x14ac:dyDescent="0.45">
      <c r="A193" s="22">
        <f>Games!A193</f>
        <v>0</v>
      </c>
      <c r="B193" s="22" t="str">
        <f>IF('Prediction Log'!B193=0, "",'Prediction Log'!B193)</f>
        <v/>
      </c>
      <c r="C193" s="22" t="str">
        <f>IF('Prediction Log'!C193=0, "",'Prediction Log'!C193)</f>
        <v/>
      </c>
      <c r="D193" s="22" t="str">
        <f>IF('Prediction Log'!D193=0, "",'Prediction Log'!D193)</f>
        <v/>
      </c>
      <c r="E193" s="22" t="str">
        <f>IF('Prediction Log'!E193=0, "",'Prediction Log'!E193)</f>
        <v/>
      </c>
      <c r="F193" s="22" t="str">
        <f>IF('Prediction Log'!I193=0, "",'Prediction Log'!I193)</f>
        <v/>
      </c>
      <c r="G193" s="23" t="str">
        <f>IF(ISBLANK(Games!B193), "",'Prediction Log'!$J193)</f>
        <v/>
      </c>
      <c r="H193" s="24" t="str">
        <f>'Prediction Log'!$K193</f>
        <v/>
      </c>
      <c r="I193" s="22" t="str">
        <f>IF(ISBLANK(Games!J193), "",IF(AND(Games!J193="",Games!K193=""),"",IF(ISTEXT(Games!K193), "Side",Games!J193)))</f>
        <v/>
      </c>
      <c r="J193" s="22" t="str">
        <f>IF(ISBLANK(Games!J193), "",IF(Table12[[#This Row],[Bet]]="Spread", Games!L193, ""))</f>
        <v/>
      </c>
      <c r="K193" s="22" t="str">
        <f>IF(ISBLANK(Games!K193), "",IF(ISTEXT(Games!K193), Games!K193, ""))</f>
        <v/>
      </c>
      <c r="L193" s="22" t="str">
        <f>IF(ISBLANK(Games!N193), "", Games!N193)</f>
        <v/>
      </c>
      <c r="M193" s="22"/>
      <c r="N193" s="26"/>
      <c r="O193" s="26"/>
      <c r="P193" s="26"/>
      <c r="Q193" s="26"/>
      <c r="R193" s="26"/>
      <c r="S193" s="26"/>
      <c r="T193" s="29">
        <f t="shared" si="23"/>
        <v>0</v>
      </c>
      <c r="U193" s="29">
        <f t="shared" si="24"/>
        <v>0</v>
      </c>
      <c r="V193" s="29">
        <f t="shared" si="25"/>
        <v>0</v>
      </c>
      <c r="W193" s="29">
        <f t="shared" si="26"/>
        <v>0</v>
      </c>
      <c r="X193" s="29">
        <f t="shared" si="27"/>
        <v>0</v>
      </c>
      <c r="Y193" s="29">
        <f t="shared" si="28"/>
        <v>0</v>
      </c>
      <c r="Z193" s="26"/>
      <c r="AA193" s="58" t="str">
        <f t="shared" si="29"/>
        <v/>
      </c>
      <c r="AB193" s="26"/>
      <c r="AC193" s="58" t="str">
        <f t="shared" si="31"/>
        <v/>
      </c>
      <c r="AD193" s="26"/>
      <c r="AE193" s="22" t="str">
        <f t="shared" si="30"/>
        <v/>
      </c>
      <c r="AF1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4" spans="1:32" x14ac:dyDescent="0.45">
      <c r="A194" s="22">
        <f>Games!A194</f>
        <v>0</v>
      </c>
      <c r="B194" s="22" t="str">
        <f>IF('Prediction Log'!B194=0, "",'Prediction Log'!B194)</f>
        <v/>
      </c>
      <c r="C194" s="22" t="str">
        <f>IF('Prediction Log'!C194=0, "",'Prediction Log'!C194)</f>
        <v/>
      </c>
      <c r="D194" s="22" t="str">
        <f>IF('Prediction Log'!D194=0, "",'Prediction Log'!D194)</f>
        <v/>
      </c>
      <c r="E194" s="22" t="str">
        <f>IF('Prediction Log'!E194=0, "",'Prediction Log'!E194)</f>
        <v/>
      </c>
      <c r="F194" s="22" t="str">
        <f>IF('Prediction Log'!I194=0, "",'Prediction Log'!I194)</f>
        <v/>
      </c>
      <c r="G194" s="23" t="str">
        <f>IF(ISBLANK(Games!B194), "",'Prediction Log'!$J194)</f>
        <v/>
      </c>
      <c r="H194" s="24" t="str">
        <f>'Prediction Log'!$K194</f>
        <v/>
      </c>
      <c r="I194" s="22" t="str">
        <f>IF(ISBLANK(Games!J194), "",IF(AND(Games!J194="",Games!K194=""),"",IF(ISTEXT(Games!K194), "Side",Games!J194)))</f>
        <v/>
      </c>
      <c r="J194" s="22" t="str">
        <f>IF(ISBLANK(Games!J194), "",IF(Table12[[#This Row],[Bet]]="Spread", Games!L194, ""))</f>
        <v/>
      </c>
      <c r="K194" s="22" t="str">
        <f>IF(ISBLANK(Games!K194), "",IF(ISTEXT(Games!K194), Games!K194, ""))</f>
        <v/>
      </c>
      <c r="L194" s="22" t="str">
        <f>IF(ISBLANK(Games!N194), "", Games!N194)</f>
        <v/>
      </c>
      <c r="M194" s="22"/>
      <c r="N194" s="26"/>
      <c r="O194" s="26"/>
      <c r="P194" s="26"/>
      <c r="Q194" s="26"/>
      <c r="R194" s="26"/>
      <c r="S194" s="26"/>
      <c r="T194" s="29">
        <f t="shared" si="23"/>
        <v>0</v>
      </c>
      <c r="U194" s="29">
        <f t="shared" si="24"/>
        <v>0</v>
      </c>
      <c r="V194" s="29">
        <f t="shared" si="25"/>
        <v>0</v>
      </c>
      <c r="W194" s="29">
        <f t="shared" si="26"/>
        <v>0</v>
      </c>
      <c r="X194" s="29">
        <f t="shared" si="27"/>
        <v>0</v>
      </c>
      <c r="Y194" s="29">
        <f t="shared" si="28"/>
        <v>0</v>
      </c>
      <c r="Z194" s="26"/>
      <c r="AA194" s="58" t="str">
        <f t="shared" si="29"/>
        <v/>
      </c>
      <c r="AB194" s="26"/>
      <c r="AC194" s="58" t="str">
        <f t="shared" si="31"/>
        <v/>
      </c>
      <c r="AD194" s="26"/>
      <c r="AE194" s="22" t="str">
        <f t="shared" si="30"/>
        <v/>
      </c>
      <c r="AF1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5" spans="1:32" x14ac:dyDescent="0.45">
      <c r="A195" s="22">
        <f>Games!A195</f>
        <v>0</v>
      </c>
      <c r="B195" s="22" t="str">
        <f>IF('Prediction Log'!B195=0, "",'Prediction Log'!B195)</f>
        <v/>
      </c>
      <c r="C195" s="22" t="str">
        <f>IF('Prediction Log'!C195=0, "",'Prediction Log'!C195)</f>
        <v/>
      </c>
      <c r="D195" s="22" t="str">
        <f>IF('Prediction Log'!D195=0, "",'Prediction Log'!D195)</f>
        <v/>
      </c>
      <c r="E195" s="22" t="str">
        <f>IF('Prediction Log'!E195=0, "",'Prediction Log'!E195)</f>
        <v/>
      </c>
      <c r="F195" s="22" t="str">
        <f>IF('Prediction Log'!I195=0, "",'Prediction Log'!I195)</f>
        <v/>
      </c>
      <c r="G195" s="23" t="str">
        <f>IF(ISBLANK(Games!B195), "",'Prediction Log'!$J195)</f>
        <v/>
      </c>
      <c r="H195" s="24" t="str">
        <f>'Prediction Log'!$K195</f>
        <v/>
      </c>
      <c r="I195" s="22" t="str">
        <f>IF(ISBLANK(Games!J195), "",IF(AND(Games!J195="",Games!K195=""),"",IF(ISTEXT(Games!K195), "Side",Games!J195)))</f>
        <v/>
      </c>
      <c r="J195" s="22" t="str">
        <f>IF(ISBLANK(Games!J195), "",IF(Table12[[#This Row],[Bet]]="Spread", Games!L195, ""))</f>
        <v/>
      </c>
      <c r="K195" s="22" t="str">
        <f>IF(ISBLANK(Games!K195), "",IF(ISTEXT(Games!K195), Games!K195, ""))</f>
        <v/>
      </c>
      <c r="L195" s="22" t="str">
        <f>IF(ISBLANK(Games!N195), "", Games!N195)</f>
        <v/>
      </c>
      <c r="M195" s="22"/>
      <c r="N195" s="26"/>
      <c r="O195" s="26"/>
      <c r="P195" s="26"/>
      <c r="Q195" s="26"/>
      <c r="R195" s="26"/>
      <c r="S195" s="26"/>
      <c r="T195" s="29">
        <f t="shared" ref="T195:T258" si="32">N195+IF(Q195&lt;0, (N195/(Q195/-100)), N195*(Q195/100))</f>
        <v>0</v>
      </c>
      <c r="U195" s="29">
        <f t="shared" ref="U195:U258" si="33">T195-N195</f>
        <v>0</v>
      </c>
      <c r="V195" s="29">
        <f t="shared" ref="V195:V258" si="34">O195+IF(R195&lt;0, (O195/(R195/-100)), O195*(R195/100))</f>
        <v>0</v>
      </c>
      <c r="W195" s="29">
        <f t="shared" ref="W195:W258" si="35">V195-O195</f>
        <v>0</v>
      </c>
      <c r="X195" s="29">
        <f t="shared" ref="X195:X258" si="36">P195+IF(S195&lt;0, (P195/(S195/-100)), P195*(S195/100))</f>
        <v>0</v>
      </c>
      <c r="Y195" s="29">
        <f t="shared" ref="Y195:Y258" si="37">S195-P195</f>
        <v>0</v>
      </c>
      <c r="Z195" s="26"/>
      <c r="AA195" s="58" t="str">
        <f t="shared" ref="AA195:AA258" si="38">IF(Z195="W", U195, IF(Z195="L",-N195, ""))</f>
        <v/>
      </c>
      <c r="AB195" s="26"/>
      <c r="AC195" s="58" t="str">
        <f t="shared" si="31"/>
        <v/>
      </c>
      <c r="AD195" s="26"/>
      <c r="AE195" s="22" t="str">
        <f t="shared" ref="AE195:AE258" si="39">IF(AD195="W", Y195, IF(AD195="L",-R195, ""))</f>
        <v/>
      </c>
      <c r="AF1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6" spans="1:32" x14ac:dyDescent="0.45">
      <c r="A196" s="22">
        <f>Games!A196</f>
        <v>0</v>
      </c>
      <c r="B196" s="22" t="str">
        <f>IF('Prediction Log'!B196=0, "",'Prediction Log'!B196)</f>
        <v/>
      </c>
      <c r="C196" s="22" t="str">
        <f>IF('Prediction Log'!C196=0, "",'Prediction Log'!C196)</f>
        <v/>
      </c>
      <c r="D196" s="22" t="str">
        <f>IF('Prediction Log'!D196=0, "",'Prediction Log'!D196)</f>
        <v/>
      </c>
      <c r="E196" s="22" t="str">
        <f>IF('Prediction Log'!E196=0, "",'Prediction Log'!E196)</f>
        <v/>
      </c>
      <c r="F196" s="22" t="str">
        <f>IF('Prediction Log'!I196=0, "",'Prediction Log'!I196)</f>
        <v/>
      </c>
      <c r="G196" s="23" t="str">
        <f>IF(ISBLANK(Games!B196), "",'Prediction Log'!$J196)</f>
        <v/>
      </c>
      <c r="H196" s="24" t="str">
        <f>'Prediction Log'!$K196</f>
        <v/>
      </c>
      <c r="I196" s="22" t="str">
        <f>IF(ISBLANK(Games!J196), "",IF(AND(Games!J196="",Games!K196=""),"",IF(ISTEXT(Games!K196), "Side",Games!J196)))</f>
        <v/>
      </c>
      <c r="J196" s="22" t="str">
        <f>IF(ISBLANK(Games!J196), "",IF(Table12[[#This Row],[Bet]]="Spread", Games!L196, ""))</f>
        <v/>
      </c>
      <c r="K196" s="22" t="str">
        <f>IF(ISBLANK(Games!K196), "",IF(ISTEXT(Games!K196), Games!K196, ""))</f>
        <v/>
      </c>
      <c r="L196" s="22" t="str">
        <f>IF(ISBLANK(Games!N196), "", Games!N196)</f>
        <v/>
      </c>
      <c r="M196" s="22"/>
      <c r="N196" s="26"/>
      <c r="O196" s="26"/>
      <c r="P196" s="26"/>
      <c r="Q196" s="26"/>
      <c r="R196" s="26"/>
      <c r="S196" s="26"/>
      <c r="T196" s="29">
        <f t="shared" si="32"/>
        <v>0</v>
      </c>
      <c r="U196" s="29">
        <f t="shared" si="33"/>
        <v>0</v>
      </c>
      <c r="V196" s="29">
        <f t="shared" si="34"/>
        <v>0</v>
      </c>
      <c r="W196" s="29">
        <f t="shared" si="35"/>
        <v>0</v>
      </c>
      <c r="X196" s="29">
        <f t="shared" si="36"/>
        <v>0</v>
      </c>
      <c r="Y196" s="29">
        <f t="shared" si="37"/>
        <v>0</v>
      </c>
      <c r="Z196" s="26"/>
      <c r="AA196" s="58" t="str">
        <f t="shared" si="38"/>
        <v/>
      </c>
      <c r="AB196" s="26"/>
      <c r="AC196" s="58" t="str">
        <f t="shared" ref="AC196:AC259" si="40">IF(AB196="W", W196, IF(AB196="L",-O196, ""))</f>
        <v/>
      </c>
      <c r="AD196" s="26"/>
      <c r="AE196" s="22" t="str">
        <f t="shared" si="39"/>
        <v/>
      </c>
      <c r="AF1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7" spans="1:32" x14ac:dyDescent="0.45">
      <c r="A197" s="22">
        <f>Games!A197</f>
        <v>0</v>
      </c>
      <c r="B197" s="22" t="str">
        <f>IF('Prediction Log'!B197=0, "",'Prediction Log'!B197)</f>
        <v/>
      </c>
      <c r="C197" s="22" t="str">
        <f>IF('Prediction Log'!C197=0, "",'Prediction Log'!C197)</f>
        <v/>
      </c>
      <c r="D197" s="22" t="str">
        <f>IF('Prediction Log'!D197=0, "",'Prediction Log'!D197)</f>
        <v/>
      </c>
      <c r="E197" s="22" t="str">
        <f>IF('Prediction Log'!E197=0, "",'Prediction Log'!E197)</f>
        <v/>
      </c>
      <c r="F197" s="22" t="str">
        <f>IF('Prediction Log'!I197=0, "",'Prediction Log'!I197)</f>
        <v/>
      </c>
      <c r="G197" s="23" t="str">
        <f>IF(ISBLANK(Games!B197), "",'Prediction Log'!$J197)</f>
        <v/>
      </c>
      <c r="H197" s="24" t="str">
        <f>'Prediction Log'!$K197</f>
        <v/>
      </c>
      <c r="I197" s="22" t="str">
        <f>IF(ISBLANK(Games!J197), "",IF(AND(Games!J197="",Games!K197=""),"",IF(ISTEXT(Games!K197), "Side",Games!J197)))</f>
        <v/>
      </c>
      <c r="J197" s="22" t="str">
        <f>IF(ISBLANK(Games!J197), "",IF(Table12[[#This Row],[Bet]]="Spread", Games!L197, ""))</f>
        <v/>
      </c>
      <c r="K197" s="22" t="str">
        <f>IF(ISBLANK(Games!K197), "",IF(ISTEXT(Games!K197), Games!K197, ""))</f>
        <v/>
      </c>
      <c r="L197" s="22" t="str">
        <f>IF(ISBLANK(Games!N197), "", Games!N197)</f>
        <v/>
      </c>
      <c r="M197" s="22"/>
      <c r="N197" s="26"/>
      <c r="O197" s="26"/>
      <c r="P197" s="26"/>
      <c r="Q197" s="26"/>
      <c r="R197" s="26"/>
      <c r="S197" s="26"/>
      <c r="T197" s="29">
        <f t="shared" si="32"/>
        <v>0</v>
      </c>
      <c r="U197" s="29">
        <f t="shared" si="33"/>
        <v>0</v>
      </c>
      <c r="V197" s="29">
        <f t="shared" si="34"/>
        <v>0</v>
      </c>
      <c r="W197" s="29">
        <f t="shared" si="35"/>
        <v>0</v>
      </c>
      <c r="X197" s="29">
        <f t="shared" si="36"/>
        <v>0</v>
      </c>
      <c r="Y197" s="29">
        <f t="shared" si="37"/>
        <v>0</v>
      </c>
      <c r="Z197" s="26"/>
      <c r="AA197" s="58" t="str">
        <f t="shared" si="38"/>
        <v/>
      </c>
      <c r="AB197" s="26"/>
      <c r="AC197" s="58" t="str">
        <f t="shared" si="40"/>
        <v/>
      </c>
      <c r="AD197" s="26"/>
      <c r="AE197" s="22" t="str">
        <f t="shared" si="39"/>
        <v/>
      </c>
      <c r="AF1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8" spans="1:32" x14ac:dyDescent="0.45">
      <c r="A198" s="22">
        <f>Games!A198</f>
        <v>0</v>
      </c>
      <c r="B198" s="22" t="str">
        <f>IF('Prediction Log'!B198=0, "",'Prediction Log'!B198)</f>
        <v/>
      </c>
      <c r="C198" s="22" t="str">
        <f>IF('Prediction Log'!C198=0, "",'Prediction Log'!C198)</f>
        <v/>
      </c>
      <c r="D198" s="22" t="str">
        <f>IF('Prediction Log'!D198=0, "",'Prediction Log'!D198)</f>
        <v/>
      </c>
      <c r="E198" s="22" t="str">
        <f>IF('Prediction Log'!E198=0, "",'Prediction Log'!E198)</f>
        <v/>
      </c>
      <c r="F198" s="22" t="str">
        <f>IF('Prediction Log'!I198=0, "",'Prediction Log'!I198)</f>
        <v/>
      </c>
      <c r="G198" s="23" t="str">
        <f>IF(ISBLANK(Games!B198), "",'Prediction Log'!$J198)</f>
        <v/>
      </c>
      <c r="H198" s="24" t="str">
        <f>'Prediction Log'!$K198</f>
        <v/>
      </c>
      <c r="I198" s="22" t="str">
        <f>IF(ISBLANK(Games!J198), "",IF(AND(Games!J198="",Games!K198=""),"",IF(ISTEXT(Games!K198), "Side",Games!J198)))</f>
        <v/>
      </c>
      <c r="J198" s="22" t="str">
        <f>IF(ISBLANK(Games!J198), "",IF(Table12[[#This Row],[Bet]]="Spread", Games!L198, ""))</f>
        <v/>
      </c>
      <c r="K198" s="22" t="str">
        <f>IF(ISBLANK(Games!K198), "",IF(ISTEXT(Games!K198), Games!K198, ""))</f>
        <v/>
      </c>
      <c r="L198" s="22" t="str">
        <f>IF(ISBLANK(Games!N198), "", Games!N198)</f>
        <v/>
      </c>
      <c r="M198" s="22"/>
      <c r="N198" s="26"/>
      <c r="O198" s="26"/>
      <c r="P198" s="26"/>
      <c r="Q198" s="26"/>
      <c r="R198" s="26"/>
      <c r="S198" s="26"/>
      <c r="T198" s="29">
        <f t="shared" si="32"/>
        <v>0</v>
      </c>
      <c r="U198" s="29">
        <f t="shared" si="33"/>
        <v>0</v>
      </c>
      <c r="V198" s="29">
        <f t="shared" si="34"/>
        <v>0</v>
      </c>
      <c r="W198" s="29">
        <f t="shared" si="35"/>
        <v>0</v>
      </c>
      <c r="X198" s="29">
        <f t="shared" si="36"/>
        <v>0</v>
      </c>
      <c r="Y198" s="29">
        <f t="shared" si="37"/>
        <v>0</v>
      </c>
      <c r="Z198" s="26"/>
      <c r="AA198" s="58" t="str">
        <f t="shared" si="38"/>
        <v/>
      </c>
      <c r="AB198" s="26"/>
      <c r="AC198" s="58" t="str">
        <f t="shared" si="40"/>
        <v/>
      </c>
      <c r="AD198" s="26"/>
      <c r="AE198" s="22" t="str">
        <f t="shared" si="39"/>
        <v/>
      </c>
      <c r="AF1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9" spans="1:32" x14ac:dyDescent="0.45">
      <c r="A199" s="22">
        <f>Games!A199</f>
        <v>0</v>
      </c>
      <c r="B199" s="22" t="str">
        <f>IF('Prediction Log'!B199=0, "",'Prediction Log'!B199)</f>
        <v/>
      </c>
      <c r="C199" s="22" t="str">
        <f>IF('Prediction Log'!C199=0, "",'Prediction Log'!C199)</f>
        <v/>
      </c>
      <c r="D199" s="22" t="str">
        <f>IF('Prediction Log'!D199=0, "",'Prediction Log'!D199)</f>
        <v/>
      </c>
      <c r="E199" s="22" t="str">
        <f>IF('Prediction Log'!E199=0, "",'Prediction Log'!E199)</f>
        <v/>
      </c>
      <c r="F199" s="22" t="str">
        <f>IF('Prediction Log'!I199=0, "",'Prediction Log'!I199)</f>
        <v/>
      </c>
      <c r="G199" s="23" t="str">
        <f>IF(ISBLANK(Games!B199), "",'Prediction Log'!$J199)</f>
        <v/>
      </c>
      <c r="H199" s="24" t="str">
        <f>'Prediction Log'!$K199</f>
        <v/>
      </c>
      <c r="I199" s="22" t="str">
        <f>IF(ISBLANK(Games!J199), "",IF(AND(Games!J199="",Games!K199=""),"",IF(ISTEXT(Games!K199), "Side",Games!J199)))</f>
        <v/>
      </c>
      <c r="J199" s="22" t="str">
        <f>IF(ISBLANK(Games!J199), "",IF(Table12[[#This Row],[Bet]]="Spread", Games!L199, ""))</f>
        <v/>
      </c>
      <c r="K199" s="22" t="str">
        <f>IF(ISBLANK(Games!K199), "",IF(ISTEXT(Games!K199), Games!K199, ""))</f>
        <v/>
      </c>
      <c r="L199" s="22" t="str">
        <f>IF(ISBLANK(Games!N199), "", Games!N199)</f>
        <v/>
      </c>
      <c r="M199" s="22"/>
      <c r="N199" s="26"/>
      <c r="O199" s="26"/>
      <c r="P199" s="26"/>
      <c r="Q199" s="26"/>
      <c r="R199" s="26"/>
      <c r="S199" s="26"/>
      <c r="T199" s="29">
        <f t="shared" si="32"/>
        <v>0</v>
      </c>
      <c r="U199" s="29">
        <f t="shared" si="33"/>
        <v>0</v>
      </c>
      <c r="V199" s="29">
        <f t="shared" si="34"/>
        <v>0</v>
      </c>
      <c r="W199" s="29">
        <f t="shared" si="35"/>
        <v>0</v>
      </c>
      <c r="X199" s="29">
        <f t="shared" si="36"/>
        <v>0</v>
      </c>
      <c r="Y199" s="29">
        <f t="shared" si="37"/>
        <v>0</v>
      </c>
      <c r="Z199" s="26"/>
      <c r="AA199" s="58" t="str">
        <f t="shared" si="38"/>
        <v/>
      </c>
      <c r="AB199" s="26"/>
      <c r="AC199" s="58" t="str">
        <f t="shared" si="40"/>
        <v/>
      </c>
      <c r="AD199" s="26"/>
      <c r="AE199" s="22" t="str">
        <f t="shared" si="39"/>
        <v/>
      </c>
      <c r="AF1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0" spans="1:32" x14ac:dyDescent="0.45">
      <c r="A200" s="22">
        <f>Games!A200</f>
        <v>0</v>
      </c>
      <c r="B200" s="22" t="str">
        <f>IF('Prediction Log'!B200=0, "",'Prediction Log'!B200)</f>
        <v/>
      </c>
      <c r="C200" s="22" t="str">
        <f>IF('Prediction Log'!C200=0, "",'Prediction Log'!C200)</f>
        <v/>
      </c>
      <c r="D200" s="22" t="str">
        <f>IF('Prediction Log'!D200=0, "",'Prediction Log'!D200)</f>
        <v/>
      </c>
      <c r="E200" s="22" t="str">
        <f>IF('Prediction Log'!E200=0, "",'Prediction Log'!E200)</f>
        <v/>
      </c>
      <c r="F200" s="22" t="str">
        <f>IF('Prediction Log'!I200=0, "",'Prediction Log'!I200)</f>
        <v/>
      </c>
      <c r="G200" s="23" t="str">
        <f>IF(ISBLANK(Games!B200), "",'Prediction Log'!$J200)</f>
        <v/>
      </c>
      <c r="H200" s="24" t="str">
        <f>'Prediction Log'!$K200</f>
        <v/>
      </c>
      <c r="I200" s="22" t="str">
        <f>IF(ISBLANK(Games!J200), "",IF(AND(Games!J200="",Games!K200=""),"",IF(ISTEXT(Games!K200), "Side",Games!J200)))</f>
        <v/>
      </c>
      <c r="J200" s="22" t="str">
        <f>IF(ISBLANK(Games!J200), "",IF(Table12[[#This Row],[Bet]]="Spread", Games!L200, ""))</f>
        <v/>
      </c>
      <c r="K200" s="22" t="str">
        <f>IF(ISBLANK(Games!K200), "",IF(ISTEXT(Games!K200), Games!K200, ""))</f>
        <v/>
      </c>
      <c r="L200" s="22" t="str">
        <f>IF(ISBLANK(Games!N200), "", Games!N200)</f>
        <v/>
      </c>
      <c r="M200" s="22"/>
      <c r="N200" s="26"/>
      <c r="O200" s="26"/>
      <c r="P200" s="26"/>
      <c r="Q200" s="26"/>
      <c r="R200" s="26"/>
      <c r="S200" s="26"/>
      <c r="T200" s="29">
        <f t="shared" si="32"/>
        <v>0</v>
      </c>
      <c r="U200" s="29">
        <f t="shared" si="33"/>
        <v>0</v>
      </c>
      <c r="V200" s="29">
        <f t="shared" si="34"/>
        <v>0</v>
      </c>
      <c r="W200" s="29">
        <f t="shared" si="35"/>
        <v>0</v>
      </c>
      <c r="X200" s="29">
        <f t="shared" si="36"/>
        <v>0</v>
      </c>
      <c r="Y200" s="29">
        <f t="shared" si="37"/>
        <v>0</v>
      </c>
      <c r="Z200" s="26"/>
      <c r="AA200" s="58" t="str">
        <f t="shared" si="38"/>
        <v/>
      </c>
      <c r="AB200" s="26"/>
      <c r="AC200" s="58" t="str">
        <f t="shared" si="40"/>
        <v/>
      </c>
      <c r="AD200" s="26"/>
      <c r="AE200" s="22" t="str">
        <f t="shared" si="39"/>
        <v/>
      </c>
      <c r="AF2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1" spans="1:32" x14ac:dyDescent="0.45">
      <c r="A201" s="22">
        <f>Games!A201</f>
        <v>0</v>
      </c>
      <c r="B201" s="22" t="str">
        <f>IF('Prediction Log'!B201=0, "",'Prediction Log'!B201)</f>
        <v/>
      </c>
      <c r="C201" s="22" t="str">
        <f>IF('Prediction Log'!C201=0, "",'Prediction Log'!C201)</f>
        <v/>
      </c>
      <c r="D201" s="22" t="str">
        <f>IF('Prediction Log'!D201=0, "",'Prediction Log'!D201)</f>
        <v/>
      </c>
      <c r="E201" s="22" t="str">
        <f>IF('Prediction Log'!E201=0, "",'Prediction Log'!E201)</f>
        <v/>
      </c>
      <c r="F201" s="22" t="str">
        <f>IF('Prediction Log'!I201=0, "",'Prediction Log'!I201)</f>
        <v/>
      </c>
      <c r="G201" s="23" t="str">
        <f>IF(ISBLANK(Games!B201), "",'Prediction Log'!$J201)</f>
        <v/>
      </c>
      <c r="H201" s="24" t="str">
        <f>'Prediction Log'!$K201</f>
        <v/>
      </c>
      <c r="I201" s="22" t="str">
        <f>IF(ISBLANK(Games!J201), "",IF(AND(Games!J201="",Games!K201=""),"",IF(ISTEXT(Games!K201), "Side",Games!J201)))</f>
        <v/>
      </c>
      <c r="J201" s="22" t="str">
        <f>IF(ISBLANK(Games!J201), "",IF(Table12[[#This Row],[Bet]]="Spread", Games!L201, ""))</f>
        <v/>
      </c>
      <c r="K201" s="22" t="str">
        <f>IF(ISBLANK(Games!K201), "",IF(ISTEXT(Games!K201), Games!K201, ""))</f>
        <v/>
      </c>
      <c r="L201" s="22" t="str">
        <f>IF(ISBLANK(Games!N201), "", Games!N201)</f>
        <v/>
      </c>
      <c r="M201" s="22"/>
      <c r="N201" s="26"/>
      <c r="O201" s="26"/>
      <c r="P201" s="26"/>
      <c r="Q201" s="26"/>
      <c r="R201" s="26"/>
      <c r="S201" s="26"/>
      <c r="T201" s="29">
        <f t="shared" si="32"/>
        <v>0</v>
      </c>
      <c r="U201" s="29">
        <f t="shared" si="33"/>
        <v>0</v>
      </c>
      <c r="V201" s="29">
        <f t="shared" si="34"/>
        <v>0</v>
      </c>
      <c r="W201" s="29">
        <f t="shared" si="35"/>
        <v>0</v>
      </c>
      <c r="X201" s="29">
        <f t="shared" si="36"/>
        <v>0</v>
      </c>
      <c r="Y201" s="29">
        <f t="shared" si="37"/>
        <v>0</v>
      </c>
      <c r="Z201" s="26"/>
      <c r="AA201" s="58" t="str">
        <f t="shared" si="38"/>
        <v/>
      </c>
      <c r="AB201" s="26"/>
      <c r="AC201" s="58" t="str">
        <f t="shared" si="40"/>
        <v/>
      </c>
      <c r="AD201" s="26"/>
      <c r="AE201" s="22" t="str">
        <f t="shared" si="39"/>
        <v/>
      </c>
      <c r="AF2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2" spans="1:32" x14ac:dyDescent="0.45">
      <c r="A202" s="22">
        <f>Games!A202</f>
        <v>0</v>
      </c>
      <c r="B202" s="22" t="str">
        <f>IF('Prediction Log'!B202=0, "",'Prediction Log'!B202)</f>
        <v/>
      </c>
      <c r="C202" s="22" t="str">
        <f>IF('Prediction Log'!C202=0, "",'Prediction Log'!C202)</f>
        <v/>
      </c>
      <c r="D202" s="22" t="str">
        <f>IF('Prediction Log'!D202=0, "",'Prediction Log'!D202)</f>
        <v/>
      </c>
      <c r="E202" s="22" t="str">
        <f>IF('Prediction Log'!E202=0, "",'Prediction Log'!E202)</f>
        <v/>
      </c>
      <c r="F202" s="22" t="str">
        <f>IF('Prediction Log'!I202=0, "",'Prediction Log'!I202)</f>
        <v/>
      </c>
      <c r="G202" s="23" t="str">
        <f>IF(ISBLANK(Games!B202), "",'Prediction Log'!$J202)</f>
        <v/>
      </c>
      <c r="H202" s="24" t="str">
        <f>'Prediction Log'!$K202</f>
        <v/>
      </c>
      <c r="I202" s="22" t="str">
        <f>IF(ISBLANK(Games!J202), "",IF(AND(Games!J202="",Games!K202=""),"",IF(ISTEXT(Games!K202), "Side",Games!J202)))</f>
        <v/>
      </c>
      <c r="J202" s="22" t="str">
        <f>IF(ISBLANK(Games!J202), "",IF(Table12[[#This Row],[Bet]]="Spread", Games!L202, ""))</f>
        <v/>
      </c>
      <c r="K202" s="22" t="str">
        <f>IF(ISBLANK(Games!K202), "",IF(ISTEXT(Games!K202), Games!K202, ""))</f>
        <v/>
      </c>
      <c r="L202" s="22" t="str">
        <f>IF(ISBLANK(Games!N202), "", Games!N202)</f>
        <v/>
      </c>
      <c r="M202" s="22"/>
      <c r="N202" s="26"/>
      <c r="O202" s="26"/>
      <c r="P202" s="26"/>
      <c r="Q202" s="26"/>
      <c r="R202" s="26"/>
      <c r="S202" s="26"/>
      <c r="T202" s="29">
        <f t="shared" si="32"/>
        <v>0</v>
      </c>
      <c r="U202" s="29">
        <f t="shared" si="33"/>
        <v>0</v>
      </c>
      <c r="V202" s="29">
        <f t="shared" si="34"/>
        <v>0</v>
      </c>
      <c r="W202" s="29">
        <f t="shared" si="35"/>
        <v>0</v>
      </c>
      <c r="X202" s="29">
        <f t="shared" si="36"/>
        <v>0</v>
      </c>
      <c r="Y202" s="29">
        <f t="shared" si="37"/>
        <v>0</v>
      </c>
      <c r="Z202" s="26"/>
      <c r="AA202" s="58" t="str">
        <f t="shared" si="38"/>
        <v/>
      </c>
      <c r="AB202" s="26"/>
      <c r="AC202" s="58" t="str">
        <f t="shared" si="40"/>
        <v/>
      </c>
      <c r="AD202" s="26"/>
      <c r="AE202" s="22" t="str">
        <f t="shared" si="39"/>
        <v/>
      </c>
      <c r="AF2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3" spans="1:32" x14ac:dyDescent="0.45">
      <c r="A203" s="22">
        <f>Games!A203</f>
        <v>0</v>
      </c>
      <c r="B203" s="22" t="str">
        <f>IF('Prediction Log'!B203=0, "",'Prediction Log'!B203)</f>
        <v/>
      </c>
      <c r="C203" s="22" t="str">
        <f>IF('Prediction Log'!C203=0, "",'Prediction Log'!C203)</f>
        <v/>
      </c>
      <c r="D203" s="22" t="str">
        <f>IF('Prediction Log'!D203=0, "",'Prediction Log'!D203)</f>
        <v/>
      </c>
      <c r="E203" s="22" t="str">
        <f>IF('Prediction Log'!E203=0, "",'Prediction Log'!E203)</f>
        <v/>
      </c>
      <c r="F203" s="22" t="str">
        <f>IF('Prediction Log'!I203=0, "",'Prediction Log'!I203)</f>
        <v/>
      </c>
      <c r="G203" s="23" t="str">
        <f>IF(ISBLANK(Games!B203), "",'Prediction Log'!$J203)</f>
        <v/>
      </c>
      <c r="H203" s="24" t="str">
        <f>'Prediction Log'!$K203</f>
        <v/>
      </c>
      <c r="I203" s="22" t="str">
        <f>IF(ISBLANK(Games!J203), "",IF(AND(Games!J203="",Games!K203=""),"",IF(ISTEXT(Games!K203), "Side",Games!J203)))</f>
        <v/>
      </c>
      <c r="J203" s="22" t="str">
        <f>IF(ISBLANK(Games!J203), "",IF(Table12[[#This Row],[Bet]]="Spread", Games!L203, ""))</f>
        <v/>
      </c>
      <c r="K203" s="22" t="str">
        <f>IF(ISBLANK(Games!K203), "",IF(ISTEXT(Games!K203), Games!K203, ""))</f>
        <v/>
      </c>
      <c r="L203" s="22" t="str">
        <f>IF(ISBLANK(Games!N203), "", Games!N203)</f>
        <v/>
      </c>
      <c r="M203" s="22"/>
      <c r="N203" s="26"/>
      <c r="O203" s="26"/>
      <c r="P203" s="26"/>
      <c r="Q203" s="26"/>
      <c r="R203" s="26"/>
      <c r="S203" s="26"/>
      <c r="T203" s="29">
        <f t="shared" si="32"/>
        <v>0</v>
      </c>
      <c r="U203" s="29">
        <f t="shared" si="33"/>
        <v>0</v>
      </c>
      <c r="V203" s="29">
        <f t="shared" si="34"/>
        <v>0</v>
      </c>
      <c r="W203" s="29">
        <f t="shared" si="35"/>
        <v>0</v>
      </c>
      <c r="X203" s="29">
        <f t="shared" si="36"/>
        <v>0</v>
      </c>
      <c r="Y203" s="29">
        <f t="shared" si="37"/>
        <v>0</v>
      </c>
      <c r="Z203" s="26"/>
      <c r="AA203" s="58" t="str">
        <f t="shared" si="38"/>
        <v/>
      </c>
      <c r="AB203" s="26"/>
      <c r="AC203" s="58" t="str">
        <f t="shared" si="40"/>
        <v/>
      </c>
      <c r="AD203" s="26"/>
      <c r="AE203" s="22" t="str">
        <f t="shared" si="39"/>
        <v/>
      </c>
      <c r="AF2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4" spans="1:32" x14ac:dyDescent="0.45">
      <c r="A204" s="22">
        <f>Games!A204</f>
        <v>0</v>
      </c>
      <c r="B204" s="22" t="str">
        <f>IF('Prediction Log'!B204=0, "",'Prediction Log'!B204)</f>
        <v/>
      </c>
      <c r="C204" s="22" t="str">
        <f>IF('Prediction Log'!C204=0, "",'Prediction Log'!C204)</f>
        <v/>
      </c>
      <c r="D204" s="22" t="str">
        <f>IF('Prediction Log'!D204=0, "",'Prediction Log'!D204)</f>
        <v/>
      </c>
      <c r="E204" s="22" t="str">
        <f>IF('Prediction Log'!E204=0, "",'Prediction Log'!E204)</f>
        <v/>
      </c>
      <c r="F204" s="22" t="str">
        <f>IF('Prediction Log'!I204=0, "",'Prediction Log'!I204)</f>
        <v/>
      </c>
      <c r="G204" s="23" t="str">
        <f>IF(ISBLANK(Games!B204), "",'Prediction Log'!$J204)</f>
        <v/>
      </c>
      <c r="H204" s="24" t="str">
        <f>'Prediction Log'!$K204</f>
        <v/>
      </c>
      <c r="I204" s="22" t="str">
        <f>IF(ISBLANK(Games!J204), "",IF(AND(Games!J204="",Games!K204=""),"",IF(ISTEXT(Games!K204), "Side",Games!J204)))</f>
        <v/>
      </c>
      <c r="J204" s="22" t="str">
        <f>IF(ISBLANK(Games!J204), "",IF(Table12[[#This Row],[Bet]]="Spread", Games!L204, ""))</f>
        <v/>
      </c>
      <c r="K204" s="22" t="str">
        <f>IF(ISBLANK(Games!K204), "",IF(ISTEXT(Games!K204), Games!K204, ""))</f>
        <v/>
      </c>
      <c r="L204" s="22" t="str">
        <f>IF(ISBLANK(Games!N204), "", Games!N204)</f>
        <v/>
      </c>
      <c r="M204" s="22"/>
      <c r="N204" s="26"/>
      <c r="O204" s="26"/>
      <c r="P204" s="26"/>
      <c r="Q204" s="26"/>
      <c r="R204" s="26"/>
      <c r="S204" s="26"/>
      <c r="T204" s="29">
        <f t="shared" si="32"/>
        <v>0</v>
      </c>
      <c r="U204" s="29">
        <f t="shared" si="33"/>
        <v>0</v>
      </c>
      <c r="V204" s="29">
        <f t="shared" si="34"/>
        <v>0</v>
      </c>
      <c r="W204" s="29">
        <f t="shared" si="35"/>
        <v>0</v>
      </c>
      <c r="X204" s="29">
        <f t="shared" si="36"/>
        <v>0</v>
      </c>
      <c r="Y204" s="29">
        <f t="shared" si="37"/>
        <v>0</v>
      </c>
      <c r="Z204" s="26"/>
      <c r="AA204" s="58" t="str">
        <f t="shared" si="38"/>
        <v/>
      </c>
      <c r="AB204" s="26"/>
      <c r="AC204" s="58" t="str">
        <f t="shared" si="40"/>
        <v/>
      </c>
      <c r="AD204" s="26"/>
      <c r="AE204" s="22" t="str">
        <f t="shared" si="39"/>
        <v/>
      </c>
      <c r="AF2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5" spans="1:32" x14ac:dyDescent="0.45">
      <c r="A205" s="22">
        <f>Games!A205</f>
        <v>0</v>
      </c>
      <c r="B205" s="22" t="str">
        <f>IF('Prediction Log'!B205=0, "",'Prediction Log'!B205)</f>
        <v/>
      </c>
      <c r="C205" s="22" t="str">
        <f>IF('Prediction Log'!C205=0, "",'Prediction Log'!C205)</f>
        <v/>
      </c>
      <c r="D205" s="22" t="str">
        <f>IF('Prediction Log'!D205=0, "",'Prediction Log'!D205)</f>
        <v/>
      </c>
      <c r="E205" s="22" t="str">
        <f>IF('Prediction Log'!E205=0, "",'Prediction Log'!E205)</f>
        <v/>
      </c>
      <c r="F205" s="22" t="str">
        <f>IF('Prediction Log'!I205=0, "",'Prediction Log'!I205)</f>
        <v/>
      </c>
      <c r="G205" s="23" t="str">
        <f>IF(ISBLANK(Games!B205), "",'Prediction Log'!$J205)</f>
        <v/>
      </c>
      <c r="H205" s="24" t="str">
        <f>'Prediction Log'!$K205</f>
        <v/>
      </c>
      <c r="I205" s="22" t="str">
        <f>IF(ISBLANK(Games!J205), "",IF(AND(Games!J205="",Games!K205=""),"",IF(ISTEXT(Games!K205), "Side",Games!J205)))</f>
        <v/>
      </c>
      <c r="J205" s="22" t="str">
        <f>IF(ISBLANK(Games!J205), "",IF(Table12[[#This Row],[Bet]]="Spread", Games!L205, ""))</f>
        <v/>
      </c>
      <c r="K205" s="22" t="str">
        <f>IF(ISBLANK(Games!K205), "",IF(ISTEXT(Games!K205), Games!K205, ""))</f>
        <v/>
      </c>
      <c r="L205" s="22" t="str">
        <f>IF(ISBLANK(Games!N205), "", Games!N205)</f>
        <v/>
      </c>
      <c r="M205" s="22"/>
      <c r="N205" s="26"/>
      <c r="O205" s="26"/>
      <c r="P205" s="26"/>
      <c r="Q205" s="26"/>
      <c r="R205" s="26"/>
      <c r="S205" s="26"/>
      <c r="T205" s="29">
        <f t="shared" si="32"/>
        <v>0</v>
      </c>
      <c r="U205" s="29">
        <f t="shared" si="33"/>
        <v>0</v>
      </c>
      <c r="V205" s="29">
        <f t="shared" si="34"/>
        <v>0</v>
      </c>
      <c r="W205" s="29">
        <f t="shared" si="35"/>
        <v>0</v>
      </c>
      <c r="X205" s="29">
        <f t="shared" si="36"/>
        <v>0</v>
      </c>
      <c r="Y205" s="29">
        <f t="shared" si="37"/>
        <v>0</v>
      </c>
      <c r="Z205" s="26"/>
      <c r="AA205" s="58" t="str">
        <f t="shared" si="38"/>
        <v/>
      </c>
      <c r="AB205" s="26"/>
      <c r="AC205" s="58" t="str">
        <f t="shared" si="40"/>
        <v/>
      </c>
      <c r="AD205" s="26"/>
      <c r="AE205" s="22" t="str">
        <f t="shared" si="39"/>
        <v/>
      </c>
      <c r="AF2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6" spans="1:32" x14ac:dyDescent="0.45">
      <c r="A206" s="22">
        <f>Games!A206</f>
        <v>0</v>
      </c>
      <c r="B206" s="22" t="str">
        <f>IF('Prediction Log'!B206=0, "",'Prediction Log'!B206)</f>
        <v/>
      </c>
      <c r="C206" s="22" t="str">
        <f>IF('Prediction Log'!C206=0, "",'Prediction Log'!C206)</f>
        <v/>
      </c>
      <c r="D206" s="22" t="str">
        <f>IF('Prediction Log'!D206=0, "",'Prediction Log'!D206)</f>
        <v/>
      </c>
      <c r="E206" s="22" t="str">
        <f>IF('Prediction Log'!E206=0, "",'Prediction Log'!E206)</f>
        <v/>
      </c>
      <c r="F206" s="22" t="str">
        <f>IF('Prediction Log'!I206=0, "",'Prediction Log'!I206)</f>
        <v/>
      </c>
      <c r="G206" s="23" t="str">
        <f>IF(ISBLANK(Games!B206), "",'Prediction Log'!$J206)</f>
        <v/>
      </c>
      <c r="H206" s="24" t="str">
        <f>'Prediction Log'!$K206</f>
        <v/>
      </c>
      <c r="I206" s="22" t="str">
        <f>IF(ISBLANK(Games!J206), "",IF(AND(Games!J206="",Games!K206=""),"",IF(ISTEXT(Games!K206), "Side",Games!J206)))</f>
        <v/>
      </c>
      <c r="J206" s="22" t="str">
        <f>IF(ISBLANK(Games!J206), "",IF(Table12[[#This Row],[Bet]]="Spread", Games!L206, ""))</f>
        <v/>
      </c>
      <c r="K206" s="22" t="str">
        <f>IF(ISBLANK(Games!K206), "",IF(ISTEXT(Games!K206), Games!K206, ""))</f>
        <v/>
      </c>
      <c r="L206" s="22" t="str">
        <f>IF(ISBLANK(Games!N206), "", Games!N206)</f>
        <v/>
      </c>
      <c r="M206" s="22"/>
      <c r="N206" s="26"/>
      <c r="O206" s="26"/>
      <c r="P206" s="26"/>
      <c r="Q206" s="26"/>
      <c r="R206" s="26"/>
      <c r="S206" s="26"/>
      <c r="T206" s="29">
        <f t="shared" si="32"/>
        <v>0</v>
      </c>
      <c r="U206" s="29">
        <f t="shared" si="33"/>
        <v>0</v>
      </c>
      <c r="V206" s="29">
        <f t="shared" si="34"/>
        <v>0</v>
      </c>
      <c r="W206" s="29">
        <f t="shared" si="35"/>
        <v>0</v>
      </c>
      <c r="X206" s="29">
        <f t="shared" si="36"/>
        <v>0</v>
      </c>
      <c r="Y206" s="29">
        <f t="shared" si="37"/>
        <v>0</v>
      </c>
      <c r="Z206" s="26"/>
      <c r="AA206" s="58" t="str">
        <f t="shared" si="38"/>
        <v/>
      </c>
      <c r="AB206" s="26"/>
      <c r="AC206" s="58" t="str">
        <f t="shared" si="40"/>
        <v/>
      </c>
      <c r="AD206" s="26"/>
      <c r="AE206" s="22" t="str">
        <f t="shared" si="39"/>
        <v/>
      </c>
      <c r="AF2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7" spans="1:32" x14ac:dyDescent="0.45">
      <c r="A207" s="22">
        <f>Games!A207</f>
        <v>0</v>
      </c>
      <c r="B207" s="22" t="str">
        <f>IF('Prediction Log'!B207=0, "",'Prediction Log'!B207)</f>
        <v/>
      </c>
      <c r="C207" s="22" t="str">
        <f>IF('Prediction Log'!C207=0, "",'Prediction Log'!C207)</f>
        <v/>
      </c>
      <c r="D207" s="22" t="str">
        <f>IF('Prediction Log'!D207=0, "",'Prediction Log'!D207)</f>
        <v/>
      </c>
      <c r="E207" s="22" t="str">
        <f>IF('Prediction Log'!E207=0, "",'Prediction Log'!E207)</f>
        <v/>
      </c>
      <c r="F207" s="22" t="str">
        <f>IF('Prediction Log'!I207=0, "",'Prediction Log'!I207)</f>
        <v/>
      </c>
      <c r="G207" s="23" t="str">
        <f>IF(ISBLANK(Games!B207), "",'Prediction Log'!$J207)</f>
        <v/>
      </c>
      <c r="H207" s="24" t="str">
        <f>'Prediction Log'!$K207</f>
        <v/>
      </c>
      <c r="I207" s="22" t="str">
        <f>IF(ISBLANK(Games!J207), "",IF(AND(Games!J207="",Games!K207=""),"",IF(ISTEXT(Games!K207), "Side",Games!J207)))</f>
        <v/>
      </c>
      <c r="J207" s="22" t="str">
        <f>IF(ISBLANK(Games!J207), "",IF(Table12[[#This Row],[Bet]]="Spread", Games!L207, ""))</f>
        <v/>
      </c>
      <c r="K207" s="22" t="str">
        <f>IF(ISBLANK(Games!K207), "",IF(ISTEXT(Games!K207), Games!K207, ""))</f>
        <v/>
      </c>
      <c r="L207" s="22" t="str">
        <f>IF(ISBLANK(Games!N207), "", Games!N207)</f>
        <v/>
      </c>
      <c r="M207" s="22"/>
      <c r="N207" s="26"/>
      <c r="O207" s="26"/>
      <c r="P207" s="26"/>
      <c r="Q207" s="26"/>
      <c r="R207" s="26"/>
      <c r="S207" s="26"/>
      <c r="T207" s="29">
        <f t="shared" si="32"/>
        <v>0</v>
      </c>
      <c r="U207" s="29">
        <f t="shared" si="33"/>
        <v>0</v>
      </c>
      <c r="V207" s="29">
        <f t="shared" si="34"/>
        <v>0</v>
      </c>
      <c r="W207" s="29">
        <f t="shared" si="35"/>
        <v>0</v>
      </c>
      <c r="X207" s="29">
        <f t="shared" si="36"/>
        <v>0</v>
      </c>
      <c r="Y207" s="29">
        <f t="shared" si="37"/>
        <v>0</v>
      </c>
      <c r="Z207" s="26"/>
      <c r="AA207" s="58" t="str">
        <f t="shared" si="38"/>
        <v/>
      </c>
      <c r="AB207" s="26"/>
      <c r="AC207" s="58" t="str">
        <f t="shared" si="40"/>
        <v/>
      </c>
      <c r="AD207" s="26"/>
      <c r="AE207" s="22" t="str">
        <f t="shared" si="39"/>
        <v/>
      </c>
      <c r="AF2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8" spans="1:32" x14ac:dyDescent="0.45">
      <c r="A208" s="22">
        <f>Games!A208</f>
        <v>0</v>
      </c>
      <c r="B208" s="22" t="str">
        <f>IF('Prediction Log'!B208=0, "",'Prediction Log'!B208)</f>
        <v/>
      </c>
      <c r="C208" s="22" t="str">
        <f>IF('Prediction Log'!C208=0, "",'Prediction Log'!C208)</f>
        <v/>
      </c>
      <c r="D208" s="22" t="str">
        <f>IF('Prediction Log'!D208=0, "",'Prediction Log'!D208)</f>
        <v/>
      </c>
      <c r="E208" s="22" t="str">
        <f>IF('Prediction Log'!E208=0, "",'Prediction Log'!E208)</f>
        <v/>
      </c>
      <c r="F208" s="22" t="str">
        <f>IF('Prediction Log'!I208=0, "",'Prediction Log'!I208)</f>
        <v/>
      </c>
      <c r="G208" s="23" t="str">
        <f>IF(ISBLANK(Games!B208), "",'Prediction Log'!$J208)</f>
        <v/>
      </c>
      <c r="H208" s="24" t="str">
        <f>'Prediction Log'!$K208</f>
        <v/>
      </c>
      <c r="I208" s="22" t="str">
        <f>IF(ISBLANK(Games!J208), "",IF(AND(Games!J208="",Games!K208=""),"",IF(ISTEXT(Games!K208), "Side",Games!J208)))</f>
        <v/>
      </c>
      <c r="J208" s="22" t="str">
        <f>IF(ISBLANK(Games!J208), "",IF(Table12[[#This Row],[Bet]]="Spread", Games!L208, ""))</f>
        <v/>
      </c>
      <c r="K208" s="22" t="str">
        <f>IF(ISBLANK(Games!K208), "",IF(ISTEXT(Games!K208), Games!K208, ""))</f>
        <v/>
      </c>
      <c r="L208" s="22" t="str">
        <f>IF(ISBLANK(Games!N208), "", Games!N208)</f>
        <v/>
      </c>
      <c r="M208" s="22"/>
      <c r="N208" s="26"/>
      <c r="O208" s="26"/>
      <c r="P208" s="26"/>
      <c r="Q208" s="26"/>
      <c r="R208" s="26"/>
      <c r="S208" s="26"/>
      <c r="T208" s="29">
        <f t="shared" si="32"/>
        <v>0</v>
      </c>
      <c r="U208" s="29">
        <f t="shared" si="33"/>
        <v>0</v>
      </c>
      <c r="V208" s="29">
        <f t="shared" si="34"/>
        <v>0</v>
      </c>
      <c r="W208" s="29">
        <f t="shared" si="35"/>
        <v>0</v>
      </c>
      <c r="X208" s="29">
        <f t="shared" si="36"/>
        <v>0</v>
      </c>
      <c r="Y208" s="29">
        <f t="shared" si="37"/>
        <v>0</v>
      </c>
      <c r="Z208" s="26"/>
      <c r="AA208" s="58" t="str">
        <f t="shared" si="38"/>
        <v/>
      </c>
      <c r="AB208" s="26"/>
      <c r="AC208" s="58" t="str">
        <f t="shared" si="40"/>
        <v/>
      </c>
      <c r="AD208" s="26"/>
      <c r="AE208" s="22" t="str">
        <f t="shared" si="39"/>
        <v/>
      </c>
      <c r="AF2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9" spans="1:32" x14ac:dyDescent="0.45">
      <c r="A209" s="22">
        <f>Games!A209</f>
        <v>0</v>
      </c>
      <c r="B209" s="22" t="str">
        <f>IF('Prediction Log'!B209=0, "",'Prediction Log'!B209)</f>
        <v/>
      </c>
      <c r="C209" s="22" t="str">
        <f>IF('Prediction Log'!C209=0, "",'Prediction Log'!C209)</f>
        <v/>
      </c>
      <c r="D209" s="22" t="str">
        <f>IF('Prediction Log'!D209=0, "",'Prediction Log'!D209)</f>
        <v/>
      </c>
      <c r="E209" s="22" t="str">
        <f>IF('Prediction Log'!E209=0, "",'Prediction Log'!E209)</f>
        <v/>
      </c>
      <c r="F209" s="22" t="str">
        <f>IF('Prediction Log'!I209=0, "",'Prediction Log'!I209)</f>
        <v/>
      </c>
      <c r="G209" s="23" t="str">
        <f>IF(ISBLANK(Games!B209), "",'Prediction Log'!$J209)</f>
        <v/>
      </c>
      <c r="H209" s="24" t="str">
        <f>'Prediction Log'!$K209</f>
        <v/>
      </c>
      <c r="I209" s="22" t="str">
        <f>IF(ISBLANK(Games!J209), "",IF(AND(Games!J209="",Games!K209=""),"",IF(ISTEXT(Games!K209), "Side",Games!J209)))</f>
        <v/>
      </c>
      <c r="J209" s="22" t="str">
        <f>IF(ISBLANK(Games!J209), "",IF(Table12[[#This Row],[Bet]]="Spread", Games!L209, ""))</f>
        <v/>
      </c>
      <c r="K209" s="22" t="str">
        <f>IF(ISBLANK(Games!K209), "",IF(ISTEXT(Games!K209), Games!K209, ""))</f>
        <v/>
      </c>
      <c r="L209" s="22" t="str">
        <f>IF(ISBLANK(Games!N209), "", Games!N209)</f>
        <v/>
      </c>
      <c r="M209" s="22"/>
      <c r="N209" s="26"/>
      <c r="O209" s="26"/>
      <c r="P209" s="26"/>
      <c r="Q209" s="26"/>
      <c r="R209" s="26"/>
      <c r="S209" s="26"/>
      <c r="T209" s="29">
        <f t="shared" si="32"/>
        <v>0</v>
      </c>
      <c r="U209" s="29">
        <f t="shared" si="33"/>
        <v>0</v>
      </c>
      <c r="V209" s="29">
        <f t="shared" si="34"/>
        <v>0</v>
      </c>
      <c r="W209" s="29">
        <f t="shared" si="35"/>
        <v>0</v>
      </c>
      <c r="X209" s="29">
        <f t="shared" si="36"/>
        <v>0</v>
      </c>
      <c r="Y209" s="29">
        <f t="shared" si="37"/>
        <v>0</v>
      </c>
      <c r="Z209" s="26"/>
      <c r="AA209" s="58" t="str">
        <f t="shared" si="38"/>
        <v/>
      </c>
      <c r="AB209" s="26"/>
      <c r="AC209" s="58" t="str">
        <f t="shared" si="40"/>
        <v/>
      </c>
      <c r="AD209" s="26"/>
      <c r="AE209" s="22" t="str">
        <f t="shared" si="39"/>
        <v/>
      </c>
      <c r="AF2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0" spans="1:32" x14ac:dyDescent="0.45">
      <c r="A210" s="22">
        <f>Games!A210</f>
        <v>0</v>
      </c>
      <c r="B210" s="22" t="str">
        <f>IF('Prediction Log'!B210=0, "",'Prediction Log'!B210)</f>
        <v/>
      </c>
      <c r="C210" s="22" t="str">
        <f>IF('Prediction Log'!C210=0, "",'Prediction Log'!C210)</f>
        <v/>
      </c>
      <c r="D210" s="22" t="str">
        <f>IF('Prediction Log'!D210=0, "",'Prediction Log'!D210)</f>
        <v/>
      </c>
      <c r="E210" s="22" t="str">
        <f>IF('Prediction Log'!E210=0, "",'Prediction Log'!E210)</f>
        <v/>
      </c>
      <c r="F210" s="22" t="str">
        <f>IF('Prediction Log'!I210=0, "",'Prediction Log'!I210)</f>
        <v/>
      </c>
      <c r="G210" s="23" t="str">
        <f>IF(ISBLANK(Games!B210), "",'Prediction Log'!$J210)</f>
        <v/>
      </c>
      <c r="H210" s="24" t="str">
        <f>'Prediction Log'!$K210</f>
        <v/>
      </c>
      <c r="I210" s="22" t="str">
        <f>IF(ISBLANK(Games!J210), "",IF(AND(Games!J210="",Games!K210=""),"",IF(ISTEXT(Games!K210), "Side",Games!J210)))</f>
        <v/>
      </c>
      <c r="J210" s="22" t="str">
        <f>IF(ISBLANK(Games!J210), "",IF(Table12[[#This Row],[Bet]]="Spread", Games!L210, ""))</f>
        <v/>
      </c>
      <c r="K210" s="22" t="str">
        <f>IF(ISBLANK(Games!K210), "",IF(ISTEXT(Games!K210), Games!K210, ""))</f>
        <v/>
      </c>
      <c r="L210" s="22" t="str">
        <f>IF(ISBLANK(Games!N210), "", Games!N210)</f>
        <v/>
      </c>
      <c r="M210" s="22"/>
      <c r="N210" s="26"/>
      <c r="O210" s="26"/>
      <c r="P210" s="26"/>
      <c r="Q210" s="26"/>
      <c r="R210" s="26"/>
      <c r="S210" s="26"/>
      <c r="T210" s="29">
        <f t="shared" si="32"/>
        <v>0</v>
      </c>
      <c r="U210" s="29">
        <f t="shared" si="33"/>
        <v>0</v>
      </c>
      <c r="V210" s="29">
        <f t="shared" si="34"/>
        <v>0</v>
      </c>
      <c r="W210" s="29">
        <f t="shared" si="35"/>
        <v>0</v>
      </c>
      <c r="X210" s="29">
        <f t="shared" si="36"/>
        <v>0</v>
      </c>
      <c r="Y210" s="29">
        <f t="shared" si="37"/>
        <v>0</v>
      </c>
      <c r="Z210" s="26"/>
      <c r="AA210" s="58" t="str">
        <f t="shared" si="38"/>
        <v/>
      </c>
      <c r="AB210" s="26"/>
      <c r="AC210" s="58" t="str">
        <f t="shared" si="40"/>
        <v/>
      </c>
      <c r="AD210" s="26"/>
      <c r="AE210" s="22" t="str">
        <f t="shared" si="39"/>
        <v/>
      </c>
      <c r="AF2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1" spans="1:32" x14ac:dyDescent="0.45">
      <c r="A211" s="22">
        <f>Games!A211</f>
        <v>0</v>
      </c>
      <c r="B211" s="22" t="str">
        <f>IF('Prediction Log'!B211=0, "",'Prediction Log'!B211)</f>
        <v/>
      </c>
      <c r="C211" s="22" t="str">
        <f>IF('Prediction Log'!C211=0, "",'Prediction Log'!C211)</f>
        <v/>
      </c>
      <c r="D211" s="22" t="str">
        <f>IF('Prediction Log'!D211=0, "",'Prediction Log'!D211)</f>
        <v/>
      </c>
      <c r="E211" s="22" t="str">
        <f>IF('Prediction Log'!E211=0, "",'Prediction Log'!E211)</f>
        <v/>
      </c>
      <c r="F211" s="22" t="str">
        <f>IF('Prediction Log'!I211=0, "",'Prediction Log'!I211)</f>
        <v/>
      </c>
      <c r="G211" s="23" t="str">
        <f>IF(ISBLANK(Games!B211), "",'Prediction Log'!$J211)</f>
        <v/>
      </c>
      <c r="H211" s="24" t="str">
        <f>'Prediction Log'!$K211</f>
        <v/>
      </c>
      <c r="I211" s="22" t="str">
        <f>IF(ISBLANK(Games!J211), "",IF(AND(Games!J211="",Games!K211=""),"",IF(ISTEXT(Games!K211), "Side",Games!J211)))</f>
        <v/>
      </c>
      <c r="J211" s="22" t="str">
        <f>IF(ISBLANK(Games!J211), "",IF(Table12[[#This Row],[Bet]]="Spread", Games!L211, ""))</f>
        <v/>
      </c>
      <c r="K211" s="22" t="str">
        <f>IF(ISBLANK(Games!K211), "",IF(ISTEXT(Games!K211), Games!K211, ""))</f>
        <v/>
      </c>
      <c r="L211" s="22" t="str">
        <f>IF(ISBLANK(Games!N211), "", Games!N211)</f>
        <v/>
      </c>
      <c r="M211" s="22"/>
      <c r="N211" s="26"/>
      <c r="O211" s="26"/>
      <c r="P211" s="26"/>
      <c r="Q211" s="26"/>
      <c r="R211" s="26"/>
      <c r="S211" s="26"/>
      <c r="T211" s="29">
        <f t="shared" si="32"/>
        <v>0</v>
      </c>
      <c r="U211" s="29">
        <f t="shared" si="33"/>
        <v>0</v>
      </c>
      <c r="V211" s="29">
        <f t="shared" si="34"/>
        <v>0</v>
      </c>
      <c r="W211" s="29">
        <f t="shared" si="35"/>
        <v>0</v>
      </c>
      <c r="X211" s="29">
        <f t="shared" si="36"/>
        <v>0</v>
      </c>
      <c r="Y211" s="29">
        <f t="shared" si="37"/>
        <v>0</v>
      </c>
      <c r="Z211" s="26"/>
      <c r="AA211" s="58" t="str">
        <f t="shared" si="38"/>
        <v/>
      </c>
      <c r="AB211" s="26"/>
      <c r="AC211" s="58" t="str">
        <f t="shared" si="40"/>
        <v/>
      </c>
      <c r="AD211" s="26"/>
      <c r="AE211" s="22" t="str">
        <f t="shared" si="39"/>
        <v/>
      </c>
      <c r="AF2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2" spans="1:32" x14ac:dyDescent="0.45">
      <c r="A212" s="22">
        <f>Games!A212</f>
        <v>0</v>
      </c>
      <c r="B212" s="22" t="str">
        <f>IF('Prediction Log'!B212=0, "",'Prediction Log'!B212)</f>
        <v/>
      </c>
      <c r="C212" s="22" t="str">
        <f>IF('Prediction Log'!C212=0, "",'Prediction Log'!C212)</f>
        <v/>
      </c>
      <c r="D212" s="22" t="str">
        <f>IF('Prediction Log'!D212=0, "",'Prediction Log'!D212)</f>
        <v/>
      </c>
      <c r="E212" s="22" t="str">
        <f>IF('Prediction Log'!E212=0, "",'Prediction Log'!E212)</f>
        <v/>
      </c>
      <c r="F212" s="22" t="str">
        <f>IF('Prediction Log'!I212=0, "",'Prediction Log'!I212)</f>
        <v/>
      </c>
      <c r="G212" s="23" t="str">
        <f>IF(ISBLANK(Games!B212), "",'Prediction Log'!$J212)</f>
        <v/>
      </c>
      <c r="H212" s="24" t="str">
        <f>'Prediction Log'!$K212</f>
        <v/>
      </c>
      <c r="I212" s="22" t="str">
        <f>IF(ISBLANK(Games!J212), "",IF(AND(Games!J212="",Games!K212=""),"",IF(ISTEXT(Games!K212), "Side",Games!J212)))</f>
        <v/>
      </c>
      <c r="J212" s="22" t="str">
        <f>IF(ISBLANK(Games!J212), "",IF(Table12[[#This Row],[Bet]]="Spread", Games!L212, ""))</f>
        <v/>
      </c>
      <c r="K212" s="22" t="str">
        <f>IF(ISBLANK(Games!K212), "",IF(ISTEXT(Games!K212), Games!K212, ""))</f>
        <v/>
      </c>
      <c r="L212" s="22" t="str">
        <f>IF(ISBLANK(Games!N212), "", Games!N212)</f>
        <v/>
      </c>
      <c r="M212" s="22"/>
      <c r="N212" s="26"/>
      <c r="O212" s="26"/>
      <c r="P212" s="26"/>
      <c r="Q212" s="26"/>
      <c r="R212" s="26"/>
      <c r="S212" s="26"/>
      <c r="T212" s="29">
        <f t="shared" si="32"/>
        <v>0</v>
      </c>
      <c r="U212" s="29">
        <f t="shared" si="33"/>
        <v>0</v>
      </c>
      <c r="V212" s="29">
        <f t="shared" si="34"/>
        <v>0</v>
      </c>
      <c r="W212" s="29">
        <f t="shared" si="35"/>
        <v>0</v>
      </c>
      <c r="X212" s="29">
        <f t="shared" si="36"/>
        <v>0</v>
      </c>
      <c r="Y212" s="29">
        <f t="shared" si="37"/>
        <v>0</v>
      </c>
      <c r="Z212" s="26"/>
      <c r="AA212" s="58" t="str">
        <f t="shared" si="38"/>
        <v/>
      </c>
      <c r="AB212" s="26"/>
      <c r="AC212" s="58" t="str">
        <f t="shared" si="40"/>
        <v/>
      </c>
      <c r="AD212" s="26"/>
      <c r="AE212" s="22" t="str">
        <f t="shared" si="39"/>
        <v/>
      </c>
      <c r="AF2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3" spans="1:32" x14ac:dyDescent="0.45">
      <c r="A213" s="22">
        <f>Games!A213</f>
        <v>0</v>
      </c>
      <c r="B213" s="22" t="str">
        <f>IF('Prediction Log'!B213=0, "",'Prediction Log'!B213)</f>
        <v/>
      </c>
      <c r="C213" s="22" t="str">
        <f>IF('Prediction Log'!C213=0, "",'Prediction Log'!C213)</f>
        <v/>
      </c>
      <c r="D213" s="22" t="str">
        <f>IF('Prediction Log'!D213=0, "",'Prediction Log'!D213)</f>
        <v/>
      </c>
      <c r="E213" s="22" t="str">
        <f>IF('Prediction Log'!E213=0, "",'Prediction Log'!E213)</f>
        <v/>
      </c>
      <c r="F213" s="22" t="str">
        <f>IF('Prediction Log'!I213=0, "",'Prediction Log'!I213)</f>
        <v/>
      </c>
      <c r="G213" s="23" t="str">
        <f>IF(ISBLANK(Games!B213), "",'Prediction Log'!$J213)</f>
        <v/>
      </c>
      <c r="H213" s="24" t="str">
        <f>'Prediction Log'!$K213</f>
        <v/>
      </c>
      <c r="I213" s="22" t="str">
        <f>IF(ISBLANK(Games!J213), "",IF(AND(Games!J213="",Games!K213=""),"",IF(ISTEXT(Games!K213), "Side",Games!J213)))</f>
        <v/>
      </c>
      <c r="J213" s="22" t="str">
        <f>IF(ISBLANK(Games!J213), "",IF(Table12[[#This Row],[Bet]]="Spread", Games!L213, ""))</f>
        <v/>
      </c>
      <c r="K213" s="22" t="str">
        <f>IF(ISBLANK(Games!K213), "",IF(ISTEXT(Games!K213), Games!K213, ""))</f>
        <v/>
      </c>
      <c r="L213" s="22" t="str">
        <f>IF(ISBLANK(Games!N213), "", Games!N213)</f>
        <v/>
      </c>
      <c r="M213" s="22"/>
      <c r="N213" s="26"/>
      <c r="O213" s="26"/>
      <c r="P213" s="26"/>
      <c r="Q213" s="26"/>
      <c r="R213" s="26"/>
      <c r="S213" s="26"/>
      <c r="T213" s="29">
        <f t="shared" si="32"/>
        <v>0</v>
      </c>
      <c r="U213" s="29">
        <f t="shared" si="33"/>
        <v>0</v>
      </c>
      <c r="V213" s="29">
        <f t="shared" si="34"/>
        <v>0</v>
      </c>
      <c r="W213" s="29">
        <f t="shared" si="35"/>
        <v>0</v>
      </c>
      <c r="X213" s="29">
        <f t="shared" si="36"/>
        <v>0</v>
      </c>
      <c r="Y213" s="29">
        <f t="shared" si="37"/>
        <v>0</v>
      </c>
      <c r="Z213" s="26"/>
      <c r="AA213" s="58" t="str">
        <f t="shared" si="38"/>
        <v/>
      </c>
      <c r="AB213" s="26"/>
      <c r="AC213" s="58" t="str">
        <f t="shared" si="40"/>
        <v/>
      </c>
      <c r="AD213" s="26"/>
      <c r="AE213" s="22" t="str">
        <f t="shared" si="39"/>
        <v/>
      </c>
      <c r="AF2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4" spans="1:32" x14ac:dyDescent="0.45">
      <c r="A214" s="22">
        <f>Games!A214</f>
        <v>0</v>
      </c>
      <c r="B214" s="22" t="str">
        <f>IF('Prediction Log'!B214=0, "",'Prediction Log'!B214)</f>
        <v/>
      </c>
      <c r="C214" s="22" t="str">
        <f>IF('Prediction Log'!C214=0, "",'Prediction Log'!C214)</f>
        <v/>
      </c>
      <c r="D214" s="22" t="str">
        <f>IF('Prediction Log'!D214=0, "",'Prediction Log'!D214)</f>
        <v/>
      </c>
      <c r="E214" s="22" t="str">
        <f>IF('Prediction Log'!E214=0, "",'Prediction Log'!E214)</f>
        <v/>
      </c>
      <c r="F214" s="22" t="str">
        <f>IF('Prediction Log'!I214=0, "",'Prediction Log'!I214)</f>
        <v/>
      </c>
      <c r="G214" s="23" t="str">
        <f>IF(ISBLANK(Games!B214), "",'Prediction Log'!$J214)</f>
        <v/>
      </c>
      <c r="H214" s="24" t="str">
        <f>'Prediction Log'!$K214</f>
        <v/>
      </c>
      <c r="I214" s="22" t="str">
        <f>IF(ISBLANK(Games!J214), "",IF(AND(Games!J214="",Games!K214=""),"",IF(ISTEXT(Games!K214), "Side",Games!J214)))</f>
        <v/>
      </c>
      <c r="J214" s="22" t="str">
        <f>IF(ISBLANK(Games!J214), "",IF(Table12[[#This Row],[Bet]]="Spread", Games!L214, ""))</f>
        <v/>
      </c>
      <c r="K214" s="22" t="str">
        <f>IF(ISBLANK(Games!K214), "",IF(ISTEXT(Games!K214), Games!K214, ""))</f>
        <v/>
      </c>
      <c r="L214" s="22" t="str">
        <f>IF(ISBLANK(Games!N214), "", Games!N214)</f>
        <v/>
      </c>
      <c r="M214" s="22"/>
      <c r="N214" s="26"/>
      <c r="O214" s="26"/>
      <c r="P214" s="26"/>
      <c r="Q214" s="26"/>
      <c r="R214" s="26"/>
      <c r="S214" s="26"/>
      <c r="T214" s="29">
        <f t="shared" si="32"/>
        <v>0</v>
      </c>
      <c r="U214" s="29">
        <f t="shared" si="33"/>
        <v>0</v>
      </c>
      <c r="V214" s="29">
        <f t="shared" si="34"/>
        <v>0</v>
      </c>
      <c r="W214" s="29">
        <f t="shared" si="35"/>
        <v>0</v>
      </c>
      <c r="X214" s="29">
        <f t="shared" si="36"/>
        <v>0</v>
      </c>
      <c r="Y214" s="29">
        <f t="shared" si="37"/>
        <v>0</v>
      </c>
      <c r="Z214" s="26"/>
      <c r="AA214" s="58" t="str">
        <f t="shared" si="38"/>
        <v/>
      </c>
      <c r="AB214" s="26"/>
      <c r="AC214" s="58" t="str">
        <f t="shared" si="40"/>
        <v/>
      </c>
      <c r="AD214" s="26"/>
      <c r="AE214" s="22" t="str">
        <f t="shared" si="39"/>
        <v/>
      </c>
      <c r="AF2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5" spans="1:32" x14ac:dyDescent="0.45">
      <c r="A215" s="22">
        <f>Games!A215</f>
        <v>0</v>
      </c>
      <c r="B215" s="22" t="str">
        <f>IF('Prediction Log'!B215=0, "",'Prediction Log'!B215)</f>
        <v/>
      </c>
      <c r="C215" s="22" t="str">
        <f>IF('Prediction Log'!C215=0, "",'Prediction Log'!C215)</f>
        <v/>
      </c>
      <c r="D215" s="22" t="str">
        <f>IF('Prediction Log'!D215=0, "",'Prediction Log'!D215)</f>
        <v/>
      </c>
      <c r="E215" s="22" t="str">
        <f>IF('Prediction Log'!E215=0, "",'Prediction Log'!E215)</f>
        <v/>
      </c>
      <c r="F215" s="22" t="str">
        <f>IF('Prediction Log'!I215=0, "",'Prediction Log'!I215)</f>
        <v/>
      </c>
      <c r="G215" s="23" t="str">
        <f>IF(ISBLANK(Games!B215), "",'Prediction Log'!$J215)</f>
        <v/>
      </c>
      <c r="H215" s="24" t="str">
        <f>'Prediction Log'!$K215</f>
        <v/>
      </c>
      <c r="I215" s="22" t="str">
        <f>IF(ISBLANK(Games!J215), "",IF(AND(Games!J215="",Games!K215=""),"",IF(ISTEXT(Games!K215), "Side",Games!J215)))</f>
        <v/>
      </c>
      <c r="J215" s="22" t="str">
        <f>IF(ISBLANK(Games!J215), "",IF(Table12[[#This Row],[Bet]]="Spread", Games!L215, ""))</f>
        <v/>
      </c>
      <c r="K215" s="22" t="str">
        <f>IF(ISBLANK(Games!K215), "",IF(ISTEXT(Games!K215), Games!K215, ""))</f>
        <v/>
      </c>
      <c r="L215" s="22" t="str">
        <f>IF(ISBLANK(Games!N215), "", Games!N215)</f>
        <v/>
      </c>
      <c r="M215" s="22"/>
      <c r="N215" s="26"/>
      <c r="O215" s="26"/>
      <c r="P215" s="26"/>
      <c r="Q215" s="26"/>
      <c r="R215" s="26"/>
      <c r="S215" s="26"/>
      <c r="T215" s="29">
        <f t="shared" si="32"/>
        <v>0</v>
      </c>
      <c r="U215" s="29">
        <f t="shared" si="33"/>
        <v>0</v>
      </c>
      <c r="V215" s="29">
        <f t="shared" si="34"/>
        <v>0</v>
      </c>
      <c r="W215" s="29">
        <f t="shared" si="35"/>
        <v>0</v>
      </c>
      <c r="X215" s="29">
        <f t="shared" si="36"/>
        <v>0</v>
      </c>
      <c r="Y215" s="29">
        <f t="shared" si="37"/>
        <v>0</v>
      </c>
      <c r="Z215" s="26"/>
      <c r="AA215" s="58" t="str">
        <f t="shared" si="38"/>
        <v/>
      </c>
      <c r="AB215" s="26"/>
      <c r="AC215" s="58" t="str">
        <f t="shared" si="40"/>
        <v/>
      </c>
      <c r="AD215" s="26"/>
      <c r="AE215" s="22" t="str">
        <f t="shared" si="39"/>
        <v/>
      </c>
      <c r="AF2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6" spans="1:32" x14ac:dyDescent="0.45">
      <c r="A216" s="22">
        <f>Games!A216</f>
        <v>0</v>
      </c>
      <c r="B216" s="22" t="str">
        <f>IF('Prediction Log'!B216=0, "",'Prediction Log'!B216)</f>
        <v/>
      </c>
      <c r="C216" s="22" t="str">
        <f>IF('Prediction Log'!C216=0, "",'Prediction Log'!C216)</f>
        <v/>
      </c>
      <c r="D216" s="22" t="str">
        <f>IF('Prediction Log'!D216=0, "",'Prediction Log'!D216)</f>
        <v/>
      </c>
      <c r="E216" s="22" t="str">
        <f>IF('Prediction Log'!E216=0, "",'Prediction Log'!E216)</f>
        <v/>
      </c>
      <c r="F216" s="22" t="str">
        <f>IF('Prediction Log'!I216=0, "",'Prediction Log'!I216)</f>
        <v/>
      </c>
      <c r="G216" s="23" t="str">
        <f>IF(ISBLANK(Games!B216), "",'Prediction Log'!$J216)</f>
        <v/>
      </c>
      <c r="H216" s="24" t="str">
        <f>'Prediction Log'!$K216</f>
        <v/>
      </c>
      <c r="I216" s="22" t="str">
        <f>IF(ISBLANK(Games!J216), "",IF(AND(Games!J216="",Games!K216=""),"",IF(ISTEXT(Games!K216), "Side",Games!J216)))</f>
        <v/>
      </c>
      <c r="J216" s="22" t="str">
        <f>IF(ISBLANK(Games!J216), "",IF(Table12[[#This Row],[Bet]]="Spread", Games!L216, ""))</f>
        <v/>
      </c>
      <c r="K216" s="22" t="str">
        <f>IF(ISBLANK(Games!K216), "",IF(ISTEXT(Games!K216), Games!K216, ""))</f>
        <v/>
      </c>
      <c r="L216" s="22" t="str">
        <f>IF(ISBLANK(Games!N216), "", Games!N216)</f>
        <v/>
      </c>
      <c r="M216" s="22"/>
      <c r="N216" s="26"/>
      <c r="O216" s="26"/>
      <c r="P216" s="26"/>
      <c r="Q216" s="26"/>
      <c r="R216" s="26"/>
      <c r="S216" s="26"/>
      <c r="T216" s="29">
        <f t="shared" si="32"/>
        <v>0</v>
      </c>
      <c r="U216" s="29">
        <f t="shared" si="33"/>
        <v>0</v>
      </c>
      <c r="V216" s="29">
        <f t="shared" si="34"/>
        <v>0</v>
      </c>
      <c r="W216" s="29">
        <f t="shared" si="35"/>
        <v>0</v>
      </c>
      <c r="X216" s="29">
        <f t="shared" si="36"/>
        <v>0</v>
      </c>
      <c r="Y216" s="29">
        <f t="shared" si="37"/>
        <v>0</v>
      </c>
      <c r="Z216" s="26"/>
      <c r="AA216" s="58" t="str">
        <f t="shared" si="38"/>
        <v/>
      </c>
      <c r="AB216" s="26"/>
      <c r="AC216" s="58" t="str">
        <f t="shared" si="40"/>
        <v/>
      </c>
      <c r="AD216" s="26"/>
      <c r="AE216" s="22" t="str">
        <f t="shared" si="39"/>
        <v/>
      </c>
      <c r="AF2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7" spans="1:32" x14ac:dyDescent="0.45">
      <c r="A217" s="22">
        <f>Games!A217</f>
        <v>0</v>
      </c>
      <c r="B217" s="22" t="str">
        <f>IF('Prediction Log'!B217=0, "",'Prediction Log'!B217)</f>
        <v/>
      </c>
      <c r="C217" s="22" t="str">
        <f>IF('Prediction Log'!C217=0, "",'Prediction Log'!C217)</f>
        <v/>
      </c>
      <c r="D217" s="22" t="str">
        <f>IF('Prediction Log'!D217=0, "",'Prediction Log'!D217)</f>
        <v/>
      </c>
      <c r="E217" s="22" t="str">
        <f>IF('Prediction Log'!E217=0, "",'Prediction Log'!E217)</f>
        <v/>
      </c>
      <c r="F217" s="22" t="str">
        <f>IF('Prediction Log'!I217=0, "",'Prediction Log'!I217)</f>
        <v/>
      </c>
      <c r="G217" s="23" t="str">
        <f>IF(ISBLANK(Games!B217), "",'Prediction Log'!$J217)</f>
        <v/>
      </c>
      <c r="H217" s="24" t="str">
        <f>'Prediction Log'!$K217</f>
        <v/>
      </c>
      <c r="I217" s="22" t="str">
        <f>IF(ISBLANK(Games!J217), "",IF(AND(Games!J217="",Games!K217=""),"",IF(ISTEXT(Games!K217), "Side",Games!J217)))</f>
        <v/>
      </c>
      <c r="J217" s="22" t="str">
        <f>IF(ISBLANK(Games!J217), "",IF(Table12[[#This Row],[Bet]]="Spread", Games!L217, ""))</f>
        <v/>
      </c>
      <c r="K217" s="22" t="str">
        <f>IF(ISBLANK(Games!K217), "",IF(ISTEXT(Games!K217), Games!K217, ""))</f>
        <v/>
      </c>
      <c r="L217" s="22" t="str">
        <f>IF(ISBLANK(Games!N217), "", Games!N217)</f>
        <v/>
      </c>
      <c r="M217" s="22"/>
      <c r="N217" s="26"/>
      <c r="O217" s="26"/>
      <c r="P217" s="26"/>
      <c r="Q217" s="26"/>
      <c r="R217" s="26"/>
      <c r="S217" s="26"/>
      <c r="T217" s="29">
        <f t="shared" si="32"/>
        <v>0</v>
      </c>
      <c r="U217" s="29">
        <f t="shared" si="33"/>
        <v>0</v>
      </c>
      <c r="V217" s="29">
        <f t="shared" si="34"/>
        <v>0</v>
      </c>
      <c r="W217" s="29">
        <f t="shared" si="35"/>
        <v>0</v>
      </c>
      <c r="X217" s="29">
        <f t="shared" si="36"/>
        <v>0</v>
      </c>
      <c r="Y217" s="29">
        <f t="shared" si="37"/>
        <v>0</v>
      </c>
      <c r="Z217" s="26"/>
      <c r="AA217" s="58" t="str">
        <f t="shared" si="38"/>
        <v/>
      </c>
      <c r="AB217" s="26"/>
      <c r="AC217" s="58" t="str">
        <f t="shared" si="40"/>
        <v/>
      </c>
      <c r="AD217" s="26"/>
      <c r="AE217" s="22" t="str">
        <f t="shared" si="39"/>
        <v/>
      </c>
      <c r="AF2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8" spans="1:32" x14ac:dyDescent="0.45">
      <c r="A218" s="22">
        <f>Games!A218</f>
        <v>0</v>
      </c>
      <c r="B218" s="22" t="str">
        <f>IF('Prediction Log'!B218=0, "",'Prediction Log'!B218)</f>
        <v/>
      </c>
      <c r="C218" s="22" t="str">
        <f>IF('Prediction Log'!C218=0, "",'Prediction Log'!C218)</f>
        <v/>
      </c>
      <c r="D218" s="22" t="str">
        <f>IF('Prediction Log'!D218=0, "",'Prediction Log'!D218)</f>
        <v/>
      </c>
      <c r="E218" s="22" t="str">
        <f>IF('Prediction Log'!E218=0, "",'Prediction Log'!E218)</f>
        <v/>
      </c>
      <c r="F218" s="22" t="str">
        <f>IF('Prediction Log'!I218=0, "",'Prediction Log'!I218)</f>
        <v/>
      </c>
      <c r="G218" s="23" t="str">
        <f>IF(ISBLANK(Games!B218), "",'Prediction Log'!$J218)</f>
        <v/>
      </c>
      <c r="H218" s="24" t="str">
        <f>'Prediction Log'!$K218</f>
        <v/>
      </c>
      <c r="I218" s="22" t="str">
        <f>IF(ISBLANK(Games!J218), "",IF(AND(Games!J218="",Games!K218=""),"",IF(ISTEXT(Games!K218), "Side",Games!J218)))</f>
        <v/>
      </c>
      <c r="J218" s="22" t="str">
        <f>IF(ISBLANK(Games!J218), "",IF(Table12[[#This Row],[Bet]]="Spread", Games!L218, ""))</f>
        <v/>
      </c>
      <c r="K218" s="22" t="str">
        <f>IF(ISBLANK(Games!K218), "",IF(ISTEXT(Games!K218), Games!K218, ""))</f>
        <v/>
      </c>
      <c r="L218" s="22" t="str">
        <f>IF(ISBLANK(Games!N218), "", Games!N218)</f>
        <v/>
      </c>
      <c r="M218" s="22"/>
      <c r="N218" s="26"/>
      <c r="O218" s="26"/>
      <c r="P218" s="26"/>
      <c r="Q218" s="26"/>
      <c r="R218" s="26"/>
      <c r="S218" s="26"/>
      <c r="T218" s="29">
        <f t="shared" si="32"/>
        <v>0</v>
      </c>
      <c r="U218" s="29">
        <f t="shared" si="33"/>
        <v>0</v>
      </c>
      <c r="V218" s="29">
        <f t="shared" si="34"/>
        <v>0</v>
      </c>
      <c r="W218" s="29">
        <f t="shared" si="35"/>
        <v>0</v>
      </c>
      <c r="X218" s="29">
        <f t="shared" si="36"/>
        <v>0</v>
      </c>
      <c r="Y218" s="29">
        <f t="shared" si="37"/>
        <v>0</v>
      </c>
      <c r="Z218" s="26"/>
      <c r="AA218" s="58" t="str">
        <f t="shared" si="38"/>
        <v/>
      </c>
      <c r="AB218" s="26"/>
      <c r="AC218" s="58" t="str">
        <f t="shared" si="40"/>
        <v/>
      </c>
      <c r="AD218" s="26"/>
      <c r="AE218" s="22" t="str">
        <f t="shared" si="39"/>
        <v/>
      </c>
      <c r="AF2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9" spans="1:32" x14ac:dyDescent="0.45">
      <c r="A219" s="22">
        <f>Games!A219</f>
        <v>0</v>
      </c>
      <c r="B219" s="22" t="str">
        <f>IF('Prediction Log'!B219=0, "",'Prediction Log'!B219)</f>
        <v/>
      </c>
      <c r="C219" s="22" t="str">
        <f>IF('Prediction Log'!C219=0, "",'Prediction Log'!C219)</f>
        <v/>
      </c>
      <c r="D219" s="22" t="str">
        <f>IF('Prediction Log'!D219=0, "",'Prediction Log'!D219)</f>
        <v/>
      </c>
      <c r="E219" s="22" t="str">
        <f>IF('Prediction Log'!E219=0, "",'Prediction Log'!E219)</f>
        <v/>
      </c>
      <c r="F219" s="22" t="str">
        <f>IF('Prediction Log'!I219=0, "",'Prediction Log'!I219)</f>
        <v/>
      </c>
      <c r="G219" s="23" t="str">
        <f>IF(ISBLANK(Games!B219), "",'Prediction Log'!$J219)</f>
        <v/>
      </c>
      <c r="H219" s="24" t="str">
        <f>'Prediction Log'!$K219</f>
        <v/>
      </c>
      <c r="I219" s="22" t="str">
        <f>IF(ISBLANK(Games!J219), "",IF(AND(Games!J219="",Games!K219=""),"",IF(ISTEXT(Games!K219), "Side",Games!J219)))</f>
        <v/>
      </c>
      <c r="J219" s="22" t="str">
        <f>IF(ISBLANK(Games!J219), "",IF(Table12[[#This Row],[Bet]]="Spread", Games!L219, ""))</f>
        <v/>
      </c>
      <c r="K219" s="22" t="str">
        <f>IF(ISBLANK(Games!K219), "",IF(ISTEXT(Games!K219), Games!K219, ""))</f>
        <v/>
      </c>
      <c r="L219" s="22" t="str">
        <f>IF(ISBLANK(Games!N219), "", Games!N219)</f>
        <v/>
      </c>
      <c r="M219" s="22"/>
      <c r="N219" s="26"/>
      <c r="O219" s="26"/>
      <c r="P219" s="26"/>
      <c r="Q219" s="26"/>
      <c r="R219" s="26"/>
      <c r="S219" s="26"/>
      <c r="T219" s="29">
        <f t="shared" si="32"/>
        <v>0</v>
      </c>
      <c r="U219" s="29">
        <f t="shared" si="33"/>
        <v>0</v>
      </c>
      <c r="V219" s="29">
        <f t="shared" si="34"/>
        <v>0</v>
      </c>
      <c r="W219" s="29">
        <f t="shared" si="35"/>
        <v>0</v>
      </c>
      <c r="X219" s="29">
        <f t="shared" si="36"/>
        <v>0</v>
      </c>
      <c r="Y219" s="29">
        <f t="shared" si="37"/>
        <v>0</v>
      </c>
      <c r="Z219" s="26"/>
      <c r="AA219" s="58" t="str">
        <f t="shared" si="38"/>
        <v/>
      </c>
      <c r="AB219" s="26"/>
      <c r="AC219" s="58" t="str">
        <f t="shared" si="40"/>
        <v/>
      </c>
      <c r="AD219" s="26"/>
      <c r="AE219" s="22" t="str">
        <f t="shared" si="39"/>
        <v/>
      </c>
      <c r="AF2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0" spans="1:32" x14ac:dyDescent="0.45">
      <c r="A220" s="22">
        <f>Games!A220</f>
        <v>0</v>
      </c>
      <c r="B220" s="22" t="str">
        <f>IF('Prediction Log'!B220=0, "",'Prediction Log'!B220)</f>
        <v/>
      </c>
      <c r="C220" s="22" t="str">
        <f>IF('Prediction Log'!C220=0, "",'Prediction Log'!C220)</f>
        <v/>
      </c>
      <c r="D220" s="22" t="str">
        <f>IF('Prediction Log'!D220=0, "",'Prediction Log'!D220)</f>
        <v/>
      </c>
      <c r="E220" s="22" t="str">
        <f>IF('Prediction Log'!E220=0, "",'Prediction Log'!E220)</f>
        <v/>
      </c>
      <c r="F220" s="22" t="str">
        <f>IF('Prediction Log'!I220=0, "",'Prediction Log'!I220)</f>
        <v/>
      </c>
      <c r="G220" s="23" t="str">
        <f>IF(ISBLANK(Games!B220), "",'Prediction Log'!$J220)</f>
        <v/>
      </c>
      <c r="H220" s="24" t="str">
        <f>'Prediction Log'!$K220</f>
        <v/>
      </c>
      <c r="I220" s="22" t="str">
        <f>IF(ISBLANK(Games!J220), "",IF(AND(Games!J220="",Games!K220=""),"",IF(ISTEXT(Games!K220), "Side",Games!J220)))</f>
        <v/>
      </c>
      <c r="J220" s="22" t="str">
        <f>IF(ISBLANK(Games!J220), "",IF(Table12[[#This Row],[Bet]]="Spread", Games!L220, ""))</f>
        <v/>
      </c>
      <c r="K220" s="22" t="str">
        <f>IF(ISBLANK(Games!K220), "",IF(ISTEXT(Games!K220), Games!K220, ""))</f>
        <v/>
      </c>
      <c r="L220" s="22" t="str">
        <f>IF(ISBLANK(Games!N220), "", Games!N220)</f>
        <v/>
      </c>
      <c r="M220" s="22"/>
      <c r="N220" s="26"/>
      <c r="O220" s="26"/>
      <c r="P220" s="26"/>
      <c r="Q220" s="26"/>
      <c r="R220" s="26"/>
      <c r="S220" s="26"/>
      <c r="T220" s="29">
        <f t="shared" si="32"/>
        <v>0</v>
      </c>
      <c r="U220" s="29">
        <f t="shared" si="33"/>
        <v>0</v>
      </c>
      <c r="V220" s="29">
        <f t="shared" si="34"/>
        <v>0</v>
      </c>
      <c r="W220" s="29">
        <f t="shared" si="35"/>
        <v>0</v>
      </c>
      <c r="X220" s="29">
        <f t="shared" si="36"/>
        <v>0</v>
      </c>
      <c r="Y220" s="29">
        <f t="shared" si="37"/>
        <v>0</v>
      </c>
      <c r="Z220" s="26"/>
      <c r="AA220" s="58" t="str">
        <f t="shared" si="38"/>
        <v/>
      </c>
      <c r="AB220" s="26"/>
      <c r="AC220" s="58" t="str">
        <f t="shared" si="40"/>
        <v/>
      </c>
      <c r="AD220" s="26"/>
      <c r="AE220" s="22" t="str">
        <f t="shared" si="39"/>
        <v/>
      </c>
      <c r="AF2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1" spans="1:32" x14ac:dyDescent="0.45">
      <c r="A221" s="22">
        <f>Games!A221</f>
        <v>0</v>
      </c>
      <c r="B221" s="22" t="str">
        <f>IF('Prediction Log'!B221=0, "",'Prediction Log'!B221)</f>
        <v/>
      </c>
      <c r="C221" s="22" t="str">
        <f>IF('Prediction Log'!C221=0, "",'Prediction Log'!C221)</f>
        <v/>
      </c>
      <c r="D221" s="22" t="str">
        <f>IF('Prediction Log'!D221=0, "",'Prediction Log'!D221)</f>
        <v/>
      </c>
      <c r="E221" s="22" t="str">
        <f>IF('Prediction Log'!E221=0, "",'Prediction Log'!E221)</f>
        <v/>
      </c>
      <c r="F221" s="22" t="str">
        <f>IF('Prediction Log'!I221=0, "",'Prediction Log'!I221)</f>
        <v/>
      </c>
      <c r="G221" s="23" t="str">
        <f>IF(ISBLANK(Games!B221), "",'Prediction Log'!$J221)</f>
        <v/>
      </c>
      <c r="H221" s="24" t="str">
        <f>'Prediction Log'!$K221</f>
        <v/>
      </c>
      <c r="I221" s="22" t="str">
        <f>IF(ISBLANK(Games!J221), "",IF(AND(Games!J221="",Games!K221=""),"",IF(ISTEXT(Games!K221), "Side",Games!J221)))</f>
        <v/>
      </c>
      <c r="J221" s="22" t="str">
        <f>IF(ISBLANK(Games!J221), "",IF(Table12[[#This Row],[Bet]]="Spread", Games!L221, ""))</f>
        <v/>
      </c>
      <c r="K221" s="22" t="str">
        <f>IF(ISBLANK(Games!K221), "",IF(ISTEXT(Games!K221), Games!K221, ""))</f>
        <v/>
      </c>
      <c r="L221" s="22" t="str">
        <f>IF(ISBLANK(Games!N221), "", Games!N221)</f>
        <v/>
      </c>
      <c r="M221" s="22"/>
      <c r="N221" s="26"/>
      <c r="O221" s="26"/>
      <c r="P221" s="26"/>
      <c r="Q221" s="26"/>
      <c r="R221" s="26"/>
      <c r="S221" s="26"/>
      <c r="T221" s="29">
        <f t="shared" si="32"/>
        <v>0</v>
      </c>
      <c r="U221" s="29">
        <f t="shared" si="33"/>
        <v>0</v>
      </c>
      <c r="V221" s="29">
        <f t="shared" si="34"/>
        <v>0</v>
      </c>
      <c r="W221" s="29">
        <f t="shared" si="35"/>
        <v>0</v>
      </c>
      <c r="X221" s="29">
        <f t="shared" si="36"/>
        <v>0</v>
      </c>
      <c r="Y221" s="29">
        <f t="shared" si="37"/>
        <v>0</v>
      </c>
      <c r="Z221" s="26"/>
      <c r="AA221" s="58" t="str">
        <f t="shared" si="38"/>
        <v/>
      </c>
      <c r="AB221" s="26"/>
      <c r="AC221" s="58" t="str">
        <f t="shared" si="40"/>
        <v/>
      </c>
      <c r="AD221" s="26"/>
      <c r="AE221" s="22" t="str">
        <f t="shared" si="39"/>
        <v/>
      </c>
      <c r="AF2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2" spans="1:32" x14ac:dyDescent="0.45">
      <c r="A222" s="22">
        <f>Games!A222</f>
        <v>0</v>
      </c>
      <c r="B222" s="22" t="str">
        <f>IF('Prediction Log'!B222=0, "",'Prediction Log'!B222)</f>
        <v/>
      </c>
      <c r="C222" s="22" t="str">
        <f>IF('Prediction Log'!C222=0, "",'Prediction Log'!C222)</f>
        <v/>
      </c>
      <c r="D222" s="22" t="str">
        <f>IF('Prediction Log'!D222=0, "",'Prediction Log'!D222)</f>
        <v/>
      </c>
      <c r="E222" s="22" t="str">
        <f>IF('Prediction Log'!E222=0, "",'Prediction Log'!E222)</f>
        <v/>
      </c>
      <c r="F222" s="22" t="str">
        <f>IF('Prediction Log'!I222=0, "",'Prediction Log'!I222)</f>
        <v/>
      </c>
      <c r="G222" s="23" t="str">
        <f>IF(ISBLANK(Games!B222), "",'Prediction Log'!$J222)</f>
        <v/>
      </c>
      <c r="H222" s="24" t="str">
        <f>'Prediction Log'!$K222</f>
        <v/>
      </c>
      <c r="I222" s="22" t="str">
        <f>IF(ISBLANK(Games!J222), "",IF(AND(Games!J222="",Games!K222=""),"",IF(ISTEXT(Games!K222), "Side",Games!J222)))</f>
        <v/>
      </c>
      <c r="J222" s="22" t="str">
        <f>IF(ISBLANK(Games!J222), "",IF(Table12[[#This Row],[Bet]]="Spread", Games!L222, ""))</f>
        <v/>
      </c>
      <c r="K222" s="22" t="str">
        <f>IF(ISBLANK(Games!K222), "",IF(ISTEXT(Games!K222), Games!K222, ""))</f>
        <v/>
      </c>
      <c r="L222" s="22" t="str">
        <f>IF(ISBLANK(Games!N222), "", Games!N222)</f>
        <v/>
      </c>
      <c r="M222" s="22"/>
      <c r="N222" s="26"/>
      <c r="O222" s="26"/>
      <c r="P222" s="26"/>
      <c r="Q222" s="26"/>
      <c r="R222" s="26"/>
      <c r="S222" s="26"/>
      <c r="T222" s="29">
        <f t="shared" si="32"/>
        <v>0</v>
      </c>
      <c r="U222" s="29">
        <f t="shared" si="33"/>
        <v>0</v>
      </c>
      <c r="V222" s="29">
        <f t="shared" si="34"/>
        <v>0</v>
      </c>
      <c r="W222" s="29">
        <f t="shared" si="35"/>
        <v>0</v>
      </c>
      <c r="X222" s="29">
        <f t="shared" si="36"/>
        <v>0</v>
      </c>
      <c r="Y222" s="29">
        <f t="shared" si="37"/>
        <v>0</v>
      </c>
      <c r="Z222" s="26"/>
      <c r="AA222" s="58" t="str">
        <f t="shared" si="38"/>
        <v/>
      </c>
      <c r="AB222" s="26"/>
      <c r="AC222" s="58" t="str">
        <f t="shared" si="40"/>
        <v/>
      </c>
      <c r="AD222" s="26"/>
      <c r="AE222" s="22" t="str">
        <f t="shared" si="39"/>
        <v/>
      </c>
      <c r="AF2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3" spans="1:32" x14ac:dyDescent="0.45">
      <c r="A223" s="22">
        <f>Games!A223</f>
        <v>0</v>
      </c>
      <c r="B223" s="22" t="str">
        <f>IF('Prediction Log'!B223=0, "",'Prediction Log'!B223)</f>
        <v/>
      </c>
      <c r="C223" s="22" t="str">
        <f>IF('Prediction Log'!C223=0, "",'Prediction Log'!C223)</f>
        <v/>
      </c>
      <c r="D223" s="22" t="str">
        <f>IF('Prediction Log'!D223=0, "",'Prediction Log'!D223)</f>
        <v/>
      </c>
      <c r="E223" s="22" t="str">
        <f>IF('Prediction Log'!E223=0, "",'Prediction Log'!E223)</f>
        <v/>
      </c>
      <c r="F223" s="22" t="str">
        <f>IF('Prediction Log'!I223=0, "",'Prediction Log'!I223)</f>
        <v/>
      </c>
      <c r="G223" s="23" t="str">
        <f>IF(ISBLANK(Games!B223), "",'Prediction Log'!$J223)</f>
        <v/>
      </c>
      <c r="H223" s="24" t="str">
        <f>'Prediction Log'!$K223</f>
        <v/>
      </c>
      <c r="I223" s="22" t="str">
        <f>IF(ISBLANK(Games!J223), "",IF(AND(Games!J223="",Games!K223=""),"",IF(ISTEXT(Games!K223), "Side",Games!J223)))</f>
        <v/>
      </c>
      <c r="J223" s="22" t="str">
        <f>IF(ISBLANK(Games!J223), "",IF(Table12[[#This Row],[Bet]]="Spread", Games!L223, ""))</f>
        <v/>
      </c>
      <c r="K223" s="22" t="str">
        <f>IF(ISBLANK(Games!K223), "",IF(ISTEXT(Games!K223), Games!K223, ""))</f>
        <v/>
      </c>
      <c r="L223" s="22" t="str">
        <f>IF(ISBLANK(Games!N223), "", Games!N223)</f>
        <v/>
      </c>
      <c r="M223" s="22"/>
      <c r="N223" s="26"/>
      <c r="O223" s="26"/>
      <c r="P223" s="26"/>
      <c r="Q223" s="26"/>
      <c r="R223" s="26"/>
      <c r="S223" s="26"/>
      <c r="T223" s="29">
        <f t="shared" si="32"/>
        <v>0</v>
      </c>
      <c r="U223" s="29">
        <f t="shared" si="33"/>
        <v>0</v>
      </c>
      <c r="V223" s="29">
        <f t="shared" si="34"/>
        <v>0</v>
      </c>
      <c r="W223" s="29">
        <f t="shared" si="35"/>
        <v>0</v>
      </c>
      <c r="X223" s="29">
        <f t="shared" si="36"/>
        <v>0</v>
      </c>
      <c r="Y223" s="29">
        <f t="shared" si="37"/>
        <v>0</v>
      </c>
      <c r="Z223" s="26"/>
      <c r="AA223" s="58" t="str">
        <f t="shared" si="38"/>
        <v/>
      </c>
      <c r="AB223" s="26"/>
      <c r="AC223" s="58" t="str">
        <f t="shared" si="40"/>
        <v/>
      </c>
      <c r="AD223" s="26"/>
      <c r="AE223" s="22" t="str">
        <f t="shared" si="39"/>
        <v/>
      </c>
      <c r="AF2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4" spans="1:32" x14ac:dyDescent="0.45">
      <c r="A224" s="22">
        <f>Games!A224</f>
        <v>0</v>
      </c>
      <c r="B224" s="22" t="str">
        <f>IF('Prediction Log'!B224=0, "",'Prediction Log'!B224)</f>
        <v/>
      </c>
      <c r="C224" s="22" t="str">
        <f>IF('Prediction Log'!C224=0, "",'Prediction Log'!C224)</f>
        <v/>
      </c>
      <c r="D224" s="22" t="str">
        <f>IF('Prediction Log'!D224=0, "",'Prediction Log'!D224)</f>
        <v/>
      </c>
      <c r="E224" s="22" t="str">
        <f>IF('Prediction Log'!E224=0, "",'Prediction Log'!E224)</f>
        <v/>
      </c>
      <c r="F224" s="22" t="str">
        <f>IF('Prediction Log'!I224=0, "",'Prediction Log'!I224)</f>
        <v/>
      </c>
      <c r="G224" s="23" t="str">
        <f>IF(ISBLANK(Games!B224), "",'Prediction Log'!$J224)</f>
        <v/>
      </c>
      <c r="H224" s="24" t="str">
        <f>'Prediction Log'!$K224</f>
        <v/>
      </c>
      <c r="I224" s="22" t="str">
        <f>IF(ISBLANK(Games!J224), "",IF(AND(Games!J224="",Games!K224=""),"",IF(ISTEXT(Games!K224), "Side",Games!J224)))</f>
        <v/>
      </c>
      <c r="J224" s="22" t="str">
        <f>IF(ISBLANK(Games!J224), "",IF(Table12[[#This Row],[Bet]]="Spread", Games!L224, ""))</f>
        <v/>
      </c>
      <c r="K224" s="22" t="str">
        <f>IF(ISBLANK(Games!K224), "",IF(ISTEXT(Games!K224), Games!K224, ""))</f>
        <v/>
      </c>
      <c r="L224" s="22" t="str">
        <f>IF(ISBLANK(Games!N224), "", Games!N224)</f>
        <v/>
      </c>
      <c r="M224" s="22"/>
      <c r="N224" s="26"/>
      <c r="O224" s="26"/>
      <c r="P224" s="26"/>
      <c r="Q224" s="26"/>
      <c r="R224" s="26"/>
      <c r="S224" s="26"/>
      <c r="T224" s="29">
        <f t="shared" si="32"/>
        <v>0</v>
      </c>
      <c r="U224" s="29">
        <f t="shared" si="33"/>
        <v>0</v>
      </c>
      <c r="V224" s="29">
        <f t="shared" si="34"/>
        <v>0</v>
      </c>
      <c r="W224" s="29">
        <f t="shared" si="35"/>
        <v>0</v>
      </c>
      <c r="X224" s="29">
        <f t="shared" si="36"/>
        <v>0</v>
      </c>
      <c r="Y224" s="29">
        <f t="shared" si="37"/>
        <v>0</v>
      </c>
      <c r="Z224" s="26"/>
      <c r="AA224" s="58" t="str">
        <f t="shared" si="38"/>
        <v/>
      </c>
      <c r="AB224" s="26"/>
      <c r="AC224" s="58" t="str">
        <f t="shared" si="40"/>
        <v/>
      </c>
      <c r="AD224" s="26"/>
      <c r="AE224" s="22" t="str">
        <f t="shared" si="39"/>
        <v/>
      </c>
      <c r="AF2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5" spans="1:32" x14ac:dyDescent="0.45">
      <c r="A225" s="22">
        <f>Games!A225</f>
        <v>0</v>
      </c>
      <c r="B225" s="22" t="str">
        <f>IF('Prediction Log'!B225=0, "",'Prediction Log'!B225)</f>
        <v/>
      </c>
      <c r="C225" s="22" t="str">
        <f>IF('Prediction Log'!C225=0, "",'Prediction Log'!C225)</f>
        <v/>
      </c>
      <c r="D225" s="22" t="str">
        <f>IF('Prediction Log'!D225=0, "",'Prediction Log'!D225)</f>
        <v/>
      </c>
      <c r="E225" s="22" t="str">
        <f>IF('Prediction Log'!E225=0, "",'Prediction Log'!E225)</f>
        <v/>
      </c>
      <c r="F225" s="22" t="str">
        <f>IF('Prediction Log'!I225=0, "",'Prediction Log'!I225)</f>
        <v/>
      </c>
      <c r="G225" s="23" t="str">
        <f>IF(ISBLANK(Games!B225), "",'Prediction Log'!$J225)</f>
        <v/>
      </c>
      <c r="H225" s="24" t="str">
        <f>'Prediction Log'!$K225</f>
        <v/>
      </c>
      <c r="I225" s="22" t="str">
        <f>IF(ISBLANK(Games!J225), "",IF(AND(Games!J225="",Games!K225=""),"",IF(ISTEXT(Games!K225), "Side",Games!J225)))</f>
        <v/>
      </c>
      <c r="J225" s="22" t="str">
        <f>IF(ISBLANK(Games!J225), "",IF(Table12[[#This Row],[Bet]]="Spread", Games!L225, ""))</f>
        <v/>
      </c>
      <c r="K225" s="22" t="str">
        <f>IF(ISBLANK(Games!K225), "",IF(ISTEXT(Games!K225), Games!K225, ""))</f>
        <v/>
      </c>
      <c r="L225" s="22" t="str">
        <f>IF(ISBLANK(Games!N225), "", Games!N225)</f>
        <v/>
      </c>
      <c r="M225" s="22"/>
      <c r="N225" s="26"/>
      <c r="O225" s="26"/>
      <c r="P225" s="26"/>
      <c r="Q225" s="26"/>
      <c r="R225" s="26"/>
      <c r="S225" s="26"/>
      <c r="T225" s="29">
        <f t="shared" si="32"/>
        <v>0</v>
      </c>
      <c r="U225" s="29">
        <f t="shared" si="33"/>
        <v>0</v>
      </c>
      <c r="V225" s="29">
        <f t="shared" si="34"/>
        <v>0</v>
      </c>
      <c r="W225" s="29">
        <f t="shared" si="35"/>
        <v>0</v>
      </c>
      <c r="X225" s="29">
        <f t="shared" si="36"/>
        <v>0</v>
      </c>
      <c r="Y225" s="29">
        <f t="shared" si="37"/>
        <v>0</v>
      </c>
      <c r="Z225" s="26"/>
      <c r="AA225" s="58" t="str">
        <f t="shared" si="38"/>
        <v/>
      </c>
      <c r="AB225" s="26"/>
      <c r="AC225" s="58" t="str">
        <f t="shared" si="40"/>
        <v/>
      </c>
      <c r="AD225" s="26"/>
      <c r="AE225" s="22" t="str">
        <f t="shared" si="39"/>
        <v/>
      </c>
      <c r="AF2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6" spans="1:32" x14ac:dyDescent="0.45">
      <c r="A226" s="22">
        <f>Games!A226</f>
        <v>0</v>
      </c>
      <c r="B226" s="22" t="str">
        <f>IF('Prediction Log'!B226=0, "",'Prediction Log'!B226)</f>
        <v/>
      </c>
      <c r="C226" s="22" t="str">
        <f>IF('Prediction Log'!C226=0, "",'Prediction Log'!C226)</f>
        <v/>
      </c>
      <c r="D226" s="22" t="str">
        <f>IF('Prediction Log'!D226=0, "",'Prediction Log'!D226)</f>
        <v/>
      </c>
      <c r="E226" s="22" t="str">
        <f>IF('Prediction Log'!E226=0, "",'Prediction Log'!E226)</f>
        <v/>
      </c>
      <c r="F226" s="22" t="str">
        <f>IF('Prediction Log'!I226=0, "",'Prediction Log'!I226)</f>
        <v/>
      </c>
      <c r="G226" s="23" t="str">
        <f>IF(ISBLANK(Games!B226), "",'Prediction Log'!$J226)</f>
        <v/>
      </c>
      <c r="H226" s="24" t="str">
        <f>'Prediction Log'!$K226</f>
        <v/>
      </c>
      <c r="I226" s="22" t="str">
        <f>IF(ISBLANK(Games!J226), "",IF(AND(Games!J226="",Games!K226=""),"",IF(ISTEXT(Games!K226), "Side",Games!J226)))</f>
        <v/>
      </c>
      <c r="J226" s="22" t="str">
        <f>IF(ISBLANK(Games!J226), "",IF(Table12[[#This Row],[Bet]]="Spread", Games!L226, ""))</f>
        <v/>
      </c>
      <c r="K226" s="22" t="str">
        <f>IF(ISBLANK(Games!K226), "",IF(ISTEXT(Games!K226), Games!K226, ""))</f>
        <v/>
      </c>
      <c r="L226" s="22" t="str">
        <f>IF(ISBLANK(Games!N226), "", Games!N226)</f>
        <v/>
      </c>
      <c r="M226" s="22"/>
      <c r="N226" s="26"/>
      <c r="O226" s="26"/>
      <c r="P226" s="26"/>
      <c r="Q226" s="26"/>
      <c r="R226" s="26"/>
      <c r="S226" s="26"/>
      <c r="T226" s="29">
        <f t="shared" si="32"/>
        <v>0</v>
      </c>
      <c r="U226" s="29">
        <f t="shared" si="33"/>
        <v>0</v>
      </c>
      <c r="V226" s="29">
        <f t="shared" si="34"/>
        <v>0</v>
      </c>
      <c r="W226" s="29">
        <f t="shared" si="35"/>
        <v>0</v>
      </c>
      <c r="X226" s="29">
        <f t="shared" si="36"/>
        <v>0</v>
      </c>
      <c r="Y226" s="29">
        <f t="shared" si="37"/>
        <v>0</v>
      </c>
      <c r="Z226" s="26"/>
      <c r="AA226" s="58" t="str">
        <f t="shared" si="38"/>
        <v/>
      </c>
      <c r="AB226" s="26"/>
      <c r="AC226" s="58" t="str">
        <f t="shared" si="40"/>
        <v/>
      </c>
      <c r="AD226" s="26"/>
      <c r="AE226" s="22" t="str">
        <f t="shared" si="39"/>
        <v/>
      </c>
      <c r="AF2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7" spans="1:32" x14ac:dyDescent="0.45">
      <c r="A227" s="22">
        <f>Games!A227</f>
        <v>0</v>
      </c>
      <c r="B227" s="22" t="str">
        <f>IF('Prediction Log'!B227=0, "",'Prediction Log'!B227)</f>
        <v/>
      </c>
      <c r="C227" s="22" t="str">
        <f>IF('Prediction Log'!C227=0, "",'Prediction Log'!C227)</f>
        <v/>
      </c>
      <c r="D227" s="22" t="str">
        <f>IF('Prediction Log'!D227=0, "",'Prediction Log'!D227)</f>
        <v/>
      </c>
      <c r="E227" s="22" t="str">
        <f>IF('Prediction Log'!E227=0, "",'Prediction Log'!E227)</f>
        <v/>
      </c>
      <c r="F227" s="22" t="str">
        <f>IF('Prediction Log'!I227=0, "",'Prediction Log'!I227)</f>
        <v/>
      </c>
      <c r="G227" s="23" t="str">
        <f>IF(ISBLANK(Games!B227), "",'Prediction Log'!$J227)</f>
        <v/>
      </c>
      <c r="H227" s="24" t="str">
        <f>'Prediction Log'!$K227</f>
        <v/>
      </c>
      <c r="I227" s="22" t="str">
        <f>IF(ISBLANK(Games!J227), "",IF(AND(Games!J227="",Games!K227=""),"",IF(ISTEXT(Games!K227), "Side",Games!J227)))</f>
        <v/>
      </c>
      <c r="J227" s="22" t="str">
        <f>IF(ISBLANK(Games!J227), "",IF(Table12[[#This Row],[Bet]]="Spread", Games!L227, ""))</f>
        <v/>
      </c>
      <c r="K227" s="22" t="str">
        <f>IF(ISBLANK(Games!K227), "",IF(ISTEXT(Games!K227), Games!K227, ""))</f>
        <v/>
      </c>
      <c r="L227" s="22" t="str">
        <f>IF(ISBLANK(Games!N227), "", Games!N227)</f>
        <v/>
      </c>
      <c r="M227" s="22"/>
      <c r="N227" s="26"/>
      <c r="O227" s="26"/>
      <c r="P227" s="26"/>
      <c r="Q227" s="26"/>
      <c r="R227" s="26"/>
      <c r="S227" s="26"/>
      <c r="T227" s="29">
        <f t="shared" si="32"/>
        <v>0</v>
      </c>
      <c r="U227" s="29">
        <f t="shared" si="33"/>
        <v>0</v>
      </c>
      <c r="V227" s="29">
        <f t="shared" si="34"/>
        <v>0</v>
      </c>
      <c r="W227" s="29">
        <f t="shared" si="35"/>
        <v>0</v>
      </c>
      <c r="X227" s="29">
        <f t="shared" si="36"/>
        <v>0</v>
      </c>
      <c r="Y227" s="29">
        <f t="shared" si="37"/>
        <v>0</v>
      </c>
      <c r="Z227" s="26"/>
      <c r="AA227" s="58" t="str">
        <f t="shared" si="38"/>
        <v/>
      </c>
      <c r="AB227" s="26"/>
      <c r="AC227" s="58" t="str">
        <f t="shared" si="40"/>
        <v/>
      </c>
      <c r="AD227" s="26"/>
      <c r="AE227" s="22" t="str">
        <f t="shared" si="39"/>
        <v/>
      </c>
      <c r="AF2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8" spans="1:32" x14ac:dyDescent="0.45">
      <c r="A228" s="22">
        <f>Games!A228</f>
        <v>0</v>
      </c>
      <c r="B228" s="22" t="str">
        <f>IF('Prediction Log'!B228=0, "",'Prediction Log'!B228)</f>
        <v/>
      </c>
      <c r="C228" s="22" t="str">
        <f>IF('Prediction Log'!C228=0, "",'Prediction Log'!C228)</f>
        <v/>
      </c>
      <c r="D228" s="22" t="str">
        <f>IF('Prediction Log'!D228=0, "",'Prediction Log'!D228)</f>
        <v/>
      </c>
      <c r="E228" s="22" t="str">
        <f>IF('Prediction Log'!E228=0, "",'Prediction Log'!E228)</f>
        <v/>
      </c>
      <c r="F228" s="22" t="str">
        <f>IF('Prediction Log'!I228=0, "",'Prediction Log'!I228)</f>
        <v/>
      </c>
      <c r="G228" s="23" t="str">
        <f>IF(ISBLANK(Games!B228), "",'Prediction Log'!$J228)</f>
        <v/>
      </c>
      <c r="H228" s="24" t="str">
        <f>'Prediction Log'!$K228</f>
        <v/>
      </c>
      <c r="I228" s="22" t="str">
        <f>IF(ISBLANK(Games!J228), "",IF(AND(Games!J228="",Games!K228=""),"",IF(ISTEXT(Games!K228), "Side",Games!J228)))</f>
        <v/>
      </c>
      <c r="J228" s="22" t="str">
        <f>IF(ISBLANK(Games!J228), "",IF(Table12[[#This Row],[Bet]]="Spread", Games!L228, ""))</f>
        <v/>
      </c>
      <c r="K228" s="22" t="str">
        <f>IF(ISBLANK(Games!K228), "",IF(ISTEXT(Games!K228), Games!K228, ""))</f>
        <v/>
      </c>
      <c r="L228" s="22" t="str">
        <f>IF(ISBLANK(Games!N228), "", Games!N228)</f>
        <v/>
      </c>
      <c r="M228" s="22"/>
      <c r="N228" s="26"/>
      <c r="O228" s="26"/>
      <c r="P228" s="26"/>
      <c r="Q228" s="26"/>
      <c r="R228" s="26"/>
      <c r="S228" s="26"/>
      <c r="T228" s="29">
        <f t="shared" si="32"/>
        <v>0</v>
      </c>
      <c r="U228" s="29">
        <f t="shared" si="33"/>
        <v>0</v>
      </c>
      <c r="V228" s="29">
        <f t="shared" si="34"/>
        <v>0</v>
      </c>
      <c r="W228" s="29">
        <f t="shared" si="35"/>
        <v>0</v>
      </c>
      <c r="X228" s="29">
        <f t="shared" si="36"/>
        <v>0</v>
      </c>
      <c r="Y228" s="29">
        <f t="shared" si="37"/>
        <v>0</v>
      </c>
      <c r="Z228" s="26"/>
      <c r="AA228" s="58" t="str">
        <f t="shared" si="38"/>
        <v/>
      </c>
      <c r="AB228" s="26"/>
      <c r="AC228" s="58" t="str">
        <f t="shared" si="40"/>
        <v/>
      </c>
      <c r="AD228" s="26"/>
      <c r="AE228" s="22" t="str">
        <f t="shared" si="39"/>
        <v/>
      </c>
      <c r="AF2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9" spans="1:32" x14ac:dyDescent="0.45">
      <c r="A229" s="22">
        <f>Games!A229</f>
        <v>0</v>
      </c>
      <c r="B229" s="22" t="str">
        <f>IF('Prediction Log'!B229=0, "",'Prediction Log'!B229)</f>
        <v/>
      </c>
      <c r="C229" s="22" t="str">
        <f>IF('Prediction Log'!C229=0, "",'Prediction Log'!C229)</f>
        <v/>
      </c>
      <c r="D229" s="22" t="str">
        <f>IF('Prediction Log'!D229=0, "",'Prediction Log'!D229)</f>
        <v/>
      </c>
      <c r="E229" s="22" t="str">
        <f>IF('Prediction Log'!E229=0, "",'Prediction Log'!E229)</f>
        <v/>
      </c>
      <c r="F229" s="22" t="str">
        <f>IF('Prediction Log'!I229=0, "",'Prediction Log'!I229)</f>
        <v/>
      </c>
      <c r="G229" s="23" t="str">
        <f>IF(ISBLANK(Games!B229), "",'Prediction Log'!$J229)</f>
        <v/>
      </c>
      <c r="H229" s="24" t="str">
        <f>'Prediction Log'!$K229</f>
        <v/>
      </c>
      <c r="I229" s="22" t="str">
        <f>IF(ISBLANK(Games!J229), "",IF(AND(Games!J229="",Games!K229=""),"",IF(ISTEXT(Games!K229), "Side",Games!J229)))</f>
        <v/>
      </c>
      <c r="J229" s="22" t="str">
        <f>IF(ISBLANK(Games!J229), "",IF(Table12[[#This Row],[Bet]]="Spread", Games!L229, ""))</f>
        <v/>
      </c>
      <c r="K229" s="22" t="str">
        <f>IF(ISBLANK(Games!K229), "",IF(ISTEXT(Games!K229), Games!K229, ""))</f>
        <v/>
      </c>
      <c r="L229" s="22" t="str">
        <f>IF(ISBLANK(Games!N229), "", Games!N229)</f>
        <v/>
      </c>
      <c r="M229" s="22"/>
      <c r="N229" s="26"/>
      <c r="O229" s="26"/>
      <c r="P229" s="26"/>
      <c r="Q229" s="26"/>
      <c r="R229" s="26"/>
      <c r="S229" s="26"/>
      <c r="T229" s="29">
        <f t="shared" si="32"/>
        <v>0</v>
      </c>
      <c r="U229" s="29">
        <f t="shared" si="33"/>
        <v>0</v>
      </c>
      <c r="V229" s="29">
        <f t="shared" si="34"/>
        <v>0</v>
      </c>
      <c r="W229" s="29">
        <f t="shared" si="35"/>
        <v>0</v>
      </c>
      <c r="X229" s="29">
        <f t="shared" si="36"/>
        <v>0</v>
      </c>
      <c r="Y229" s="29">
        <f t="shared" si="37"/>
        <v>0</v>
      </c>
      <c r="Z229" s="26"/>
      <c r="AA229" s="58" t="str">
        <f t="shared" si="38"/>
        <v/>
      </c>
      <c r="AB229" s="26"/>
      <c r="AC229" s="58" t="str">
        <f t="shared" si="40"/>
        <v/>
      </c>
      <c r="AD229" s="26"/>
      <c r="AE229" s="22" t="str">
        <f t="shared" si="39"/>
        <v/>
      </c>
      <c r="AF2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0" spans="1:32" x14ac:dyDescent="0.45">
      <c r="A230" s="22">
        <f>Games!A230</f>
        <v>0</v>
      </c>
      <c r="B230" s="22" t="str">
        <f>IF('Prediction Log'!B230=0, "",'Prediction Log'!B230)</f>
        <v/>
      </c>
      <c r="C230" s="22" t="str">
        <f>IF('Prediction Log'!C230=0, "",'Prediction Log'!C230)</f>
        <v/>
      </c>
      <c r="D230" s="22" t="str">
        <f>IF('Prediction Log'!D230=0, "",'Prediction Log'!D230)</f>
        <v/>
      </c>
      <c r="E230" s="22" t="str">
        <f>IF('Prediction Log'!E230=0, "",'Prediction Log'!E230)</f>
        <v/>
      </c>
      <c r="F230" s="22" t="str">
        <f>IF('Prediction Log'!I230=0, "",'Prediction Log'!I230)</f>
        <v/>
      </c>
      <c r="G230" s="23" t="str">
        <f>IF(ISBLANK(Games!B230), "",'Prediction Log'!$J230)</f>
        <v/>
      </c>
      <c r="H230" s="24" t="str">
        <f>'Prediction Log'!$K230</f>
        <v/>
      </c>
      <c r="I230" s="22" t="str">
        <f>IF(ISBLANK(Games!J230), "",IF(AND(Games!J230="",Games!K230=""),"",IF(ISTEXT(Games!K230), "Side",Games!J230)))</f>
        <v/>
      </c>
      <c r="J230" s="22" t="str">
        <f>IF(ISBLANK(Games!J230), "",IF(Table12[[#This Row],[Bet]]="Spread", Games!L230, ""))</f>
        <v/>
      </c>
      <c r="K230" s="22" t="str">
        <f>IF(ISBLANK(Games!K230), "",IF(ISTEXT(Games!K230), Games!K230, ""))</f>
        <v/>
      </c>
      <c r="L230" s="22" t="str">
        <f>IF(ISBLANK(Games!N230), "", Games!N230)</f>
        <v/>
      </c>
      <c r="M230" s="22"/>
      <c r="N230" s="26"/>
      <c r="O230" s="26"/>
      <c r="P230" s="26"/>
      <c r="Q230" s="26"/>
      <c r="R230" s="26"/>
      <c r="S230" s="26"/>
      <c r="T230" s="29">
        <f t="shared" si="32"/>
        <v>0</v>
      </c>
      <c r="U230" s="29">
        <f t="shared" si="33"/>
        <v>0</v>
      </c>
      <c r="V230" s="29">
        <f t="shared" si="34"/>
        <v>0</v>
      </c>
      <c r="W230" s="29">
        <f t="shared" si="35"/>
        <v>0</v>
      </c>
      <c r="X230" s="29">
        <f t="shared" si="36"/>
        <v>0</v>
      </c>
      <c r="Y230" s="29">
        <f t="shared" si="37"/>
        <v>0</v>
      </c>
      <c r="Z230" s="26"/>
      <c r="AA230" s="58" t="str">
        <f t="shared" si="38"/>
        <v/>
      </c>
      <c r="AB230" s="26"/>
      <c r="AC230" s="58" t="str">
        <f t="shared" si="40"/>
        <v/>
      </c>
      <c r="AD230" s="26"/>
      <c r="AE230" s="22" t="str">
        <f t="shared" si="39"/>
        <v/>
      </c>
      <c r="AF2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1" spans="1:32" x14ac:dyDescent="0.45">
      <c r="A231" s="22">
        <f>Games!A231</f>
        <v>0</v>
      </c>
      <c r="B231" s="22" t="str">
        <f>IF('Prediction Log'!B231=0, "",'Prediction Log'!B231)</f>
        <v/>
      </c>
      <c r="C231" s="22" t="str">
        <f>IF('Prediction Log'!C231=0, "",'Prediction Log'!C231)</f>
        <v/>
      </c>
      <c r="D231" s="22" t="str">
        <f>IF('Prediction Log'!D231=0, "",'Prediction Log'!D231)</f>
        <v/>
      </c>
      <c r="E231" s="22" t="str">
        <f>IF('Prediction Log'!E231=0, "",'Prediction Log'!E231)</f>
        <v/>
      </c>
      <c r="F231" s="22" t="str">
        <f>IF('Prediction Log'!I231=0, "",'Prediction Log'!I231)</f>
        <v/>
      </c>
      <c r="G231" s="23" t="str">
        <f>IF(ISBLANK(Games!B231), "",'Prediction Log'!$J231)</f>
        <v/>
      </c>
      <c r="H231" s="24" t="str">
        <f>'Prediction Log'!$K231</f>
        <v/>
      </c>
      <c r="I231" s="22" t="str">
        <f>IF(ISBLANK(Games!J231), "",IF(AND(Games!J231="",Games!K231=""),"",IF(ISTEXT(Games!K231), "Side",Games!J231)))</f>
        <v/>
      </c>
      <c r="J231" s="22" t="str">
        <f>IF(ISBLANK(Games!J231), "",IF(Table12[[#This Row],[Bet]]="Spread", Games!L231, ""))</f>
        <v/>
      </c>
      <c r="K231" s="22" t="str">
        <f>IF(ISBLANK(Games!K231), "",IF(ISTEXT(Games!K231), Games!K231, ""))</f>
        <v/>
      </c>
      <c r="L231" s="22" t="str">
        <f>IF(ISBLANK(Games!N231), "", Games!N231)</f>
        <v/>
      </c>
      <c r="M231" s="22"/>
      <c r="N231" s="26"/>
      <c r="O231" s="26"/>
      <c r="P231" s="26"/>
      <c r="Q231" s="26"/>
      <c r="R231" s="26"/>
      <c r="S231" s="26"/>
      <c r="T231" s="29">
        <f t="shared" si="32"/>
        <v>0</v>
      </c>
      <c r="U231" s="29">
        <f t="shared" si="33"/>
        <v>0</v>
      </c>
      <c r="V231" s="29">
        <f t="shared" si="34"/>
        <v>0</v>
      </c>
      <c r="W231" s="29">
        <f t="shared" si="35"/>
        <v>0</v>
      </c>
      <c r="X231" s="29">
        <f t="shared" si="36"/>
        <v>0</v>
      </c>
      <c r="Y231" s="29">
        <f t="shared" si="37"/>
        <v>0</v>
      </c>
      <c r="Z231" s="26"/>
      <c r="AA231" s="58" t="str">
        <f t="shared" si="38"/>
        <v/>
      </c>
      <c r="AB231" s="26"/>
      <c r="AC231" s="58" t="str">
        <f t="shared" si="40"/>
        <v/>
      </c>
      <c r="AD231" s="26"/>
      <c r="AE231" s="22" t="str">
        <f t="shared" si="39"/>
        <v/>
      </c>
      <c r="AF2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2" spans="1:32" x14ac:dyDescent="0.45">
      <c r="A232" s="22">
        <f>Games!A232</f>
        <v>0</v>
      </c>
      <c r="B232" s="22" t="str">
        <f>IF('Prediction Log'!B232=0, "",'Prediction Log'!B232)</f>
        <v/>
      </c>
      <c r="C232" s="22" t="str">
        <f>IF('Prediction Log'!C232=0, "",'Prediction Log'!C232)</f>
        <v/>
      </c>
      <c r="D232" s="22" t="str">
        <f>IF('Prediction Log'!D232=0, "",'Prediction Log'!D232)</f>
        <v/>
      </c>
      <c r="E232" s="22" t="str">
        <f>IF('Prediction Log'!E232=0, "",'Prediction Log'!E232)</f>
        <v/>
      </c>
      <c r="F232" s="22" t="str">
        <f>IF('Prediction Log'!I232=0, "",'Prediction Log'!I232)</f>
        <v/>
      </c>
      <c r="G232" s="23" t="str">
        <f>IF(ISBLANK(Games!B232), "",'Prediction Log'!$J232)</f>
        <v/>
      </c>
      <c r="H232" s="24" t="str">
        <f>'Prediction Log'!$K232</f>
        <v/>
      </c>
      <c r="I232" s="22" t="str">
        <f>IF(ISBLANK(Games!J232), "",IF(AND(Games!J232="",Games!K232=""),"",IF(ISTEXT(Games!K232), "Side",Games!J232)))</f>
        <v/>
      </c>
      <c r="J232" s="22" t="str">
        <f>IF(ISBLANK(Games!J232), "",IF(Table12[[#This Row],[Bet]]="Spread", Games!L232, ""))</f>
        <v/>
      </c>
      <c r="K232" s="22" t="str">
        <f>IF(ISBLANK(Games!K232), "",IF(ISTEXT(Games!K232), Games!K232, ""))</f>
        <v/>
      </c>
      <c r="L232" s="22" t="str">
        <f>IF(ISBLANK(Games!N232), "", Games!N232)</f>
        <v/>
      </c>
      <c r="M232" s="22"/>
      <c r="N232" s="26"/>
      <c r="O232" s="26"/>
      <c r="P232" s="26"/>
      <c r="Q232" s="26"/>
      <c r="R232" s="26"/>
      <c r="S232" s="26"/>
      <c r="T232" s="29">
        <f t="shared" si="32"/>
        <v>0</v>
      </c>
      <c r="U232" s="29">
        <f t="shared" si="33"/>
        <v>0</v>
      </c>
      <c r="V232" s="29">
        <f t="shared" si="34"/>
        <v>0</v>
      </c>
      <c r="W232" s="29">
        <f t="shared" si="35"/>
        <v>0</v>
      </c>
      <c r="X232" s="29">
        <f t="shared" si="36"/>
        <v>0</v>
      </c>
      <c r="Y232" s="29">
        <f t="shared" si="37"/>
        <v>0</v>
      </c>
      <c r="Z232" s="26"/>
      <c r="AA232" s="58" t="str">
        <f t="shared" si="38"/>
        <v/>
      </c>
      <c r="AB232" s="26"/>
      <c r="AC232" s="58" t="str">
        <f t="shared" si="40"/>
        <v/>
      </c>
      <c r="AD232" s="26"/>
      <c r="AE232" s="22" t="str">
        <f t="shared" si="39"/>
        <v/>
      </c>
      <c r="AF2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3" spans="1:32" x14ac:dyDescent="0.45">
      <c r="A233" s="22">
        <f>Games!A233</f>
        <v>0</v>
      </c>
      <c r="B233" s="22" t="str">
        <f>IF('Prediction Log'!B233=0, "",'Prediction Log'!B233)</f>
        <v/>
      </c>
      <c r="C233" s="22" t="str">
        <f>IF('Prediction Log'!C233=0, "",'Prediction Log'!C233)</f>
        <v/>
      </c>
      <c r="D233" s="22" t="str">
        <f>IF('Prediction Log'!D233=0, "",'Prediction Log'!D233)</f>
        <v/>
      </c>
      <c r="E233" s="22" t="str">
        <f>IF('Prediction Log'!E233=0, "",'Prediction Log'!E233)</f>
        <v/>
      </c>
      <c r="F233" s="22" t="str">
        <f>IF('Prediction Log'!I233=0, "",'Prediction Log'!I233)</f>
        <v/>
      </c>
      <c r="G233" s="23" t="str">
        <f>IF(ISBLANK(Games!B233), "",'Prediction Log'!$J233)</f>
        <v/>
      </c>
      <c r="H233" s="24" t="str">
        <f>'Prediction Log'!$K233</f>
        <v/>
      </c>
      <c r="I233" s="22" t="str">
        <f>IF(ISBLANK(Games!J233), "",IF(AND(Games!J233="",Games!K233=""),"",IF(ISTEXT(Games!K233), "Side",Games!J233)))</f>
        <v/>
      </c>
      <c r="J233" s="22" t="str">
        <f>IF(ISBLANK(Games!J233), "",IF(Table12[[#This Row],[Bet]]="Spread", Games!L233, ""))</f>
        <v/>
      </c>
      <c r="K233" s="22" t="str">
        <f>IF(ISBLANK(Games!K233), "",IF(ISTEXT(Games!K233), Games!K233, ""))</f>
        <v/>
      </c>
      <c r="L233" s="22" t="str">
        <f>IF(ISBLANK(Games!N233), "", Games!N233)</f>
        <v/>
      </c>
      <c r="M233" s="22"/>
      <c r="N233" s="26"/>
      <c r="O233" s="26"/>
      <c r="P233" s="26"/>
      <c r="Q233" s="26"/>
      <c r="R233" s="26"/>
      <c r="S233" s="26"/>
      <c r="T233" s="29">
        <f t="shared" si="32"/>
        <v>0</v>
      </c>
      <c r="U233" s="29">
        <f t="shared" si="33"/>
        <v>0</v>
      </c>
      <c r="V233" s="29">
        <f t="shared" si="34"/>
        <v>0</v>
      </c>
      <c r="W233" s="29">
        <f t="shared" si="35"/>
        <v>0</v>
      </c>
      <c r="X233" s="29">
        <f t="shared" si="36"/>
        <v>0</v>
      </c>
      <c r="Y233" s="29">
        <f t="shared" si="37"/>
        <v>0</v>
      </c>
      <c r="Z233" s="26"/>
      <c r="AA233" s="58" t="str">
        <f t="shared" si="38"/>
        <v/>
      </c>
      <c r="AB233" s="26"/>
      <c r="AC233" s="58" t="str">
        <f t="shared" si="40"/>
        <v/>
      </c>
      <c r="AD233" s="26"/>
      <c r="AE233" s="22" t="str">
        <f t="shared" si="39"/>
        <v/>
      </c>
      <c r="AF2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4" spans="1:32" x14ac:dyDescent="0.45">
      <c r="A234" s="22">
        <f>Games!A234</f>
        <v>0</v>
      </c>
      <c r="B234" s="22" t="str">
        <f>IF('Prediction Log'!B234=0, "",'Prediction Log'!B234)</f>
        <v/>
      </c>
      <c r="C234" s="22" t="str">
        <f>IF('Prediction Log'!C234=0, "",'Prediction Log'!C234)</f>
        <v/>
      </c>
      <c r="D234" s="22" t="str">
        <f>IF('Prediction Log'!D234=0, "",'Prediction Log'!D234)</f>
        <v/>
      </c>
      <c r="E234" s="22" t="str">
        <f>IF('Prediction Log'!E234=0, "",'Prediction Log'!E234)</f>
        <v/>
      </c>
      <c r="F234" s="22" t="str">
        <f>IF('Prediction Log'!I234=0, "",'Prediction Log'!I234)</f>
        <v/>
      </c>
      <c r="G234" s="23" t="str">
        <f>IF(ISBLANK(Games!B234), "",'Prediction Log'!$J234)</f>
        <v/>
      </c>
      <c r="H234" s="24" t="str">
        <f>'Prediction Log'!$K234</f>
        <v/>
      </c>
      <c r="I234" s="22" t="str">
        <f>IF(ISBLANK(Games!J234), "",IF(AND(Games!J234="",Games!K234=""),"",IF(ISTEXT(Games!K234), "Side",Games!J234)))</f>
        <v/>
      </c>
      <c r="J234" s="22" t="str">
        <f>IF(ISBLANK(Games!J234), "",IF(Table12[[#This Row],[Bet]]="Spread", Games!L234, ""))</f>
        <v/>
      </c>
      <c r="K234" s="22" t="str">
        <f>IF(ISBLANK(Games!K234), "",IF(ISTEXT(Games!K234), Games!K234, ""))</f>
        <v/>
      </c>
      <c r="L234" s="22" t="str">
        <f>IF(ISBLANK(Games!N234), "", Games!N234)</f>
        <v/>
      </c>
      <c r="M234" s="22"/>
      <c r="N234" s="26"/>
      <c r="O234" s="26"/>
      <c r="P234" s="26"/>
      <c r="Q234" s="26"/>
      <c r="R234" s="26"/>
      <c r="S234" s="26"/>
      <c r="T234" s="29">
        <f t="shared" si="32"/>
        <v>0</v>
      </c>
      <c r="U234" s="29">
        <f t="shared" si="33"/>
        <v>0</v>
      </c>
      <c r="V234" s="29">
        <f t="shared" si="34"/>
        <v>0</v>
      </c>
      <c r="W234" s="29">
        <f t="shared" si="35"/>
        <v>0</v>
      </c>
      <c r="X234" s="29">
        <f t="shared" si="36"/>
        <v>0</v>
      </c>
      <c r="Y234" s="29">
        <f t="shared" si="37"/>
        <v>0</v>
      </c>
      <c r="Z234" s="26"/>
      <c r="AA234" s="58" t="str">
        <f t="shared" si="38"/>
        <v/>
      </c>
      <c r="AB234" s="26"/>
      <c r="AC234" s="58" t="str">
        <f t="shared" si="40"/>
        <v/>
      </c>
      <c r="AD234" s="26"/>
      <c r="AE234" s="22" t="str">
        <f t="shared" si="39"/>
        <v/>
      </c>
      <c r="AF2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5" spans="1:32" x14ac:dyDescent="0.45">
      <c r="A235" s="22">
        <f>Games!A235</f>
        <v>0</v>
      </c>
      <c r="B235" s="22" t="str">
        <f>IF('Prediction Log'!B235=0, "",'Prediction Log'!B235)</f>
        <v/>
      </c>
      <c r="C235" s="22" t="str">
        <f>IF('Prediction Log'!C235=0, "",'Prediction Log'!C235)</f>
        <v/>
      </c>
      <c r="D235" s="22" t="str">
        <f>IF('Prediction Log'!D235=0, "",'Prediction Log'!D235)</f>
        <v/>
      </c>
      <c r="E235" s="22" t="str">
        <f>IF('Prediction Log'!E235=0, "",'Prediction Log'!E235)</f>
        <v/>
      </c>
      <c r="F235" s="22" t="str">
        <f>IF('Prediction Log'!I235=0, "",'Prediction Log'!I235)</f>
        <v/>
      </c>
      <c r="G235" s="23" t="str">
        <f>IF(ISBLANK(Games!B235), "",'Prediction Log'!$J235)</f>
        <v/>
      </c>
      <c r="H235" s="24" t="str">
        <f>'Prediction Log'!$K235</f>
        <v/>
      </c>
      <c r="I235" s="22" t="str">
        <f>IF(ISBLANK(Games!J235), "",IF(AND(Games!J235="",Games!K235=""),"",IF(ISTEXT(Games!K235), "Side",Games!J235)))</f>
        <v/>
      </c>
      <c r="J235" s="22" t="str">
        <f>IF(ISBLANK(Games!J235), "",IF(Table12[[#This Row],[Bet]]="Spread", Games!L235, ""))</f>
        <v/>
      </c>
      <c r="K235" s="22" t="str">
        <f>IF(ISBLANK(Games!K235), "",IF(ISTEXT(Games!K235), Games!K235, ""))</f>
        <v/>
      </c>
      <c r="L235" s="22" t="str">
        <f>IF(ISBLANK(Games!N235), "", Games!N235)</f>
        <v/>
      </c>
      <c r="M235" s="22"/>
      <c r="N235" s="26"/>
      <c r="O235" s="26"/>
      <c r="P235" s="26"/>
      <c r="Q235" s="26"/>
      <c r="R235" s="26"/>
      <c r="S235" s="26"/>
      <c r="T235" s="29">
        <f t="shared" si="32"/>
        <v>0</v>
      </c>
      <c r="U235" s="29">
        <f t="shared" si="33"/>
        <v>0</v>
      </c>
      <c r="V235" s="29">
        <f t="shared" si="34"/>
        <v>0</v>
      </c>
      <c r="W235" s="29">
        <f t="shared" si="35"/>
        <v>0</v>
      </c>
      <c r="X235" s="29">
        <f t="shared" si="36"/>
        <v>0</v>
      </c>
      <c r="Y235" s="29">
        <f t="shared" si="37"/>
        <v>0</v>
      </c>
      <c r="Z235" s="26"/>
      <c r="AA235" s="58" t="str">
        <f t="shared" si="38"/>
        <v/>
      </c>
      <c r="AB235" s="26"/>
      <c r="AC235" s="58" t="str">
        <f t="shared" si="40"/>
        <v/>
      </c>
      <c r="AD235" s="26"/>
      <c r="AE235" s="22" t="str">
        <f t="shared" si="39"/>
        <v/>
      </c>
      <c r="AF2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6" spans="1:32" x14ac:dyDescent="0.45">
      <c r="A236" s="22">
        <f>Games!A236</f>
        <v>0</v>
      </c>
      <c r="B236" s="22" t="str">
        <f>IF('Prediction Log'!B236=0, "",'Prediction Log'!B236)</f>
        <v/>
      </c>
      <c r="C236" s="22" t="str">
        <f>IF('Prediction Log'!C236=0, "",'Prediction Log'!C236)</f>
        <v/>
      </c>
      <c r="D236" s="22" t="str">
        <f>IF('Prediction Log'!D236=0, "",'Prediction Log'!D236)</f>
        <v/>
      </c>
      <c r="E236" s="22" t="str">
        <f>IF('Prediction Log'!E236=0, "",'Prediction Log'!E236)</f>
        <v/>
      </c>
      <c r="F236" s="22" t="str">
        <f>IF('Prediction Log'!I236=0, "",'Prediction Log'!I236)</f>
        <v/>
      </c>
      <c r="G236" s="23" t="str">
        <f>IF(ISBLANK(Games!B236), "",'Prediction Log'!$J236)</f>
        <v/>
      </c>
      <c r="H236" s="24" t="str">
        <f>'Prediction Log'!$K236</f>
        <v/>
      </c>
      <c r="I236" s="22" t="str">
        <f>IF(ISBLANK(Games!J236), "",IF(AND(Games!J236="",Games!K236=""),"",IF(ISTEXT(Games!K236), "Side",Games!J236)))</f>
        <v/>
      </c>
      <c r="J236" s="22" t="str">
        <f>IF(ISBLANK(Games!J236), "",IF(Table12[[#This Row],[Bet]]="Spread", Games!L236, ""))</f>
        <v/>
      </c>
      <c r="K236" s="22" t="str">
        <f>IF(ISBLANK(Games!K236), "",IF(ISTEXT(Games!K236), Games!K236, ""))</f>
        <v/>
      </c>
      <c r="L236" s="22" t="str">
        <f>IF(ISBLANK(Games!N236), "", Games!N236)</f>
        <v/>
      </c>
      <c r="M236" s="22"/>
      <c r="N236" s="26"/>
      <c r="O236" s="26"/>
      <c r="P236" s="26"/>
      <c r="Q236" s="26"/>
      <c r="R236" s="26"/>
      <c r="S236" s="26"/>
      <c r="T236" s="29">
        <f t="shared" si="32"/>
        <v>0</v>
      </c>
      <c r="U236" s="29">
        <f t="shared" si="33"/>
        <v>0</v>
      </c>
      <c r="V236" s="29">
        <f t="shared" si="34"/>
        <v>0</v>
      </c>
      <c r="W236" s="29">
        <f t="shared" si="35"/>
        <v>0</v>
      </c>
      <c r="X236" s="29">
        <f t="shared" si="36"/>
        <v>0</v>
      </c>
      <c r="Y236" s="29">
        <f t="shared" si="37"/>
        <v>0</v>
      </c>
      <c r="Z236" s="26"/>
      <c r="AA236" s="58" t="str">
        <f t="shared" si="38"/>
        <v/>
      </c>
      <c r="AB236" s="26"/>
      <c r="AC236" s="58" t="str">
        <f t="shared" si="40"/>
        <v/>
      </c>
      <c r="AD236" s="26"/>
      <c r="AE236" s="22" t="str">
        <f t="shared" si="39"/>
        <v/>
      </c>
      <c r="AF2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7" spans="1:32" x14ac:dyDescent="0.45">
      <c r="A237" s="22">
        <f>Games!A237</f>
        <v>0</v>
      </c>
      <c r="B237" s="22" t="str">
        <f>IF('Prediction Log'!B237=0, "",'Prediction Log'!B237)</f>
        <v/>
      </c>
      <c r="C237" s="22" t="str">
        <f>IF('Prediction Log'!C237=0, "",'Prediction Log'!C237)</f>
        <v/>
      </c>
      <c r="D237" s="22" t="str">
        <f>IF('Prediction Log'!D237=0, "",'Prediction Log'!D237)</f>
        <v/>
      </c>
      <c r="E237" s="22" t="str">
        <f>IF('Prediction Log'!E237=0, "",'Prediction Log'!E237)</f>
        <v/>
      </c>
      <c r="F237" s="22" t="str">
        <f>IF('Prediction Log'!I237=0, "",'Prediction Log'!I237)</f>
        <v/>
      </c>
      <c r="G237" s="23" t="str">
        <f>IF(ISBLANK(Games!B237), "",'Prediction Log'!$J237)</f>
        <v/>
      </c>
      <c r="H237" s="24" t="str">
        <f>'Prediction Log'!$K237</f>
        <v/>
      </c>
      <c r="I237" s="22" t="str">
        <f>IF(ISBLANK(Games!J237), "",IF(AND(Games!J237="",Games!K237=""),"",IF(ISTEXT(Games!K237), "Side",Games!J237)))</f>
        <v/>
      </c>
      <c r="J237" s="22" t="str">
        <f>IF(ISBLANK(Games!J237), "",IF(Table12[[#This Row],[Bet]]="Spread", Games!L237, ""))</f>
        <v/>
      </c>
      <c r="K237" s="22" t="str">
        <f>IF(ISBLANK(Games!K237), "",IF(ISTEXT(Games!K237), Games!K237, ""))</f>
        <v/>
      </c>
      <c r="L237" s="22" t="str">
        <f>IF(ISBLANK(Games!N237), "", Games!N237)</f>
        <v/>
      </c>
      <c r="M237" s="22"/>
      <c r="N237" s="26"/>
      <c r="O237" s="26"/>
      <c r="P237" s="26"/>
      <c r="Q237" s="26"/>
      <c r="R237" s="26"/>
      <c r="S237" s="26"/>
      <c r="T237" s="29">
        <f t="shared" si="32"/>
        <v>0</v>
      </c>
      <c r="U237" s="29">
        <f t="shared" si="33"/>
        <v>0</v>
      </c>
      <c r="V237" s="29">
        <f t="shared" si="34"/>
        <v>0</v>
      </c>
      <c r="W237" s="29">
        <f t="shared" si="35"/>
        <v>0</v>
      </c>
      <c r="X237" s="29">
        <f t="shared" si="36"/>
        <v>0</v>
      </c>
      <c r="Y237" s="29">
        <f t="shared" si="37"/>
        <v>0</v>
      </c>
      <c r="Z237" s="26"/>
      <c r="AA237" s="58" t="str">
        <f t="shared" si="38"/>
        <v/>
      </c>
      <c r="AB237" s="26"/>
      <c r="AC237" s="58" t="str">
        <f t="shared" si="40"/>
        <v/>
      </c>
      <c r="AD237" s="26"/>
      <c r="AE237" s="22" t="str">
        <f t="shared" si="39"/>
        <v/>
      </c>
      <c r="AF2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8" spans="1:32" x14ac:dyDescent="0.45">
      <c r="A238" s="22">
        <f>Games!A238</f>
        <v>0</v>
      </c>
      <c r="B238" s="22" t="str">
        <f>IF('Prediction Log'!B238=0, "",'Prediction Log'!B238)</f>
        <v/>
      </c>
      <c r="C238" s="22" t="str">
        <f>IF('Prediction Log'!C238=0, "",'Prediction Log'!C238)</f>
        <v/>
      </c>
      <c r="D238" s="22" t="str">
        <f>IF('Prediction Log'!D238=0, "",'Prediction Log'!D238)</f>
        <v/>
      </c>
      <c r="E238" s="22" t="str">
        <f>IF('Prediction Log'!E238=0, "",'Prediction Log'!E238)</f>
        <v/>
      </c>
      <c r="F238" s="22" t="str">
        <f>IF('Prediction Log'!I238=0, "",'Prediction Log'!I238)</f>
        <v/>
      </c>
      <c r="G238" s="23" t="str">
        <f>IF(ISBLANK(Games!B238), "",'Prediction Log'!$J238)</f>
        <v/>
      </c>
      <c r="H238" s="24" t="str">
        <f>'Prediction Log'!$K238</f>
        <v/>
      </c>
      <c r="I238" s="22" t="str">
        <f>IF(ISBLANK(Games!J238), "",IF(AND(Games!J238="",Games!K238=""),"",IF(ISTEXT(Games!K238), "Side",Games!J238)))</f>
        <v/>
      </c>
      <c r="J238" s="22" t="str">
        <f>IF(ISBLANK(Games!J238), "",IF(Table12[[#This Row],[Bet]]="Spread", Games!L238, ""))</f>
        <v/>
      </c>
      <c r="K238" s="22" t="str">
        <f>IF(ISBLANK(Games!K238), "",IF(ISTEXT(Games!K238), Games!K238, ""))</f>
        <v/>
      </c>
      <c r="L238" s="22" t="str">
        <f>IF(ISBLANK(Games!N238), "", Games!N238)</f>
        <v/>
      </c>
      <c r="M238" s="22"/>
      <c r="N238" s="26"/>
      <c r="O238" s="26"/>
      <c r="P238" s="26"/>
      <c r="Q238" s="26"/>
      <c r="R238" s="26"/>
      <c r="S238" s="26"/>
      <c r="T238" s="29">
        <f t="shared" si="32"/>
        <v>0</v>
      </c>
      <c r="U238" s="29">
        <f t="shared" si="33"/>
        <v>0</v>
      </c>
      <c r="V238" s="29">
        <f t="shared" si="34"/>
        <v>0</v>
      </c>
      <c r="W238" s="29">
        <f t="shared" si="35"/>
        <v>0</v>
      </c>
      <c r="X238" s="29">
        <f t="shared" si="36"/>
        <v>0</v>
      </c>
      <c r="Y238" s="29">
        <f t="shared" si="37"/>
        <v>0</v>
      </c>
      <c r="Z238" s="26"/>
      <c r="AA238" s="58" t="str">
        <f t="shared" si="38"/>
        <v/>
      </c>
      <c r="AB238" s="26"/>
      <c r="AC238" s="58" t="str">
        <f t="shared" si="40"/>
        <v/>
      </c>
      <c r="AD238" s="26"/>
      <c r="AE238" s="22" t="str">
        <f t="shared" si="39"/>
        <v/>
      </c>
      <c r="AF2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9" spans="1:32" x14ac:dyDescent="0.45">
      <c r="A239" s="22">
        <f>Games!A239</f>
        <v>0</v>
      </c>
      <c r="B239" s="22" t="str">
        <f>IF('Prediction Log'!B239=0, "",'Prediction Log'!B239)</f>
        <v/>
      </c>
      <c r="C239" s="22" t="str">
        <f>IF('Prediction Log'!C239=0, "",'Prediction Log'!C239)</f>
        <v/>
      </c>
      <c r="D239" s="22" t="str">
        <f>IF('Prediction Log'!D239=0, "",'Prediction Log'!D239)</f>
        <v/>
      </c>
      <c r="E239" s="22" t="str">
        <f>IF('Prediction Log'!E239=0, "",'Prediction Log'!E239)</f>
        <v/>
      </c>
      <c r="F239" s="22" t="str">
        <f>IF('Prediction Log'!I239=0, "",'Prediction Log'!I239)</f>
        <v/>
      </c>
      <c r="G239" s="23" t="str">
        <f>IF(ISBLANK(Games!B239), "",'Prediction Log'!$J239)</f>
        <v/>
      </c>
      <c r="H239" s="24" t="str">
        <f>'Prediction Log'!$K239</f>
        <v/>
      </c>
      <c r="I239" s="22" t="str">
        <f>IF(ISBLANK(Games!J239), "",IF(AND(Games!J239="",Games!K239=""),"",IF(ISTEXT(Games!K239), "Side",Games!J239)))</f>
        <v/>
      </c>
      <c r="J239" s="22" t="str">
        <f>IF(ISBLANK(Games!J239), "",IF(Table12[[#This Row],[Bet]]="Spread", Games!L239, ""))</f>
        <v/>
      </c>
      <c r="K239" s="22" t="str">
        <f>IF(ISBLANK(Games!K239), "",IF(ISTEXT(Games!K239), Games!K239, ""))</f>
        <v/>
      </c>
      <c r="L239" s="22" t="str">
        <f>IF(ISBLANK(Games!N239), "", Games!N239)</f>
        <v/>
      </c>
      <c r="M239" s="22"/>
      <c r="N239" s="26"/>
      <c r="O239" s="26"/>
      <c r="P239" s="26"/>
      <c r="Q239" s="26"/>
      <c r="R239" s="26"/>
      <c r="S239" s="26"/>
      <c r="T239" s="29">
        <f t="shared" si="32"/>
        <v>0</v>
      </c>
      <c r="U239" s="29">
        <f t="shared" si="33"/>
        <v>0</v>
      </c>
      <c r="V239" s="29">
        <f t="shared" si="34"/>
        <v>0</v>
      </c>
      <c r="W239" s="29">
        <f t="shared" si="35"/>
        <v>0</v>
      </c>
      <c r="X239" s="29">
        <f t="shared" si="36"/>
        <v>0</v>
      </c>
      <c r="Y239" s="29">
        <f t="shared" si="37"/>
        <v>0</v>
      </c>
      <c r="Z239" s="26"/>
      <c r="AA239" s="58" t="str">
        <f t="shared" si="38"/>
        <v/>
      </c>
      <c r="AB239" s="26"/>
      <c r="AC239" s="58" t="str">
        <f t="shared" si="40"/>
        <v/>
      </c>
      <c r="AD239" s="26"/>
      <c r="AE239" s="22" t="str">
        <f t="shared" si="39"/>
        <v/>
      </c>
      <c r="AF2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0" spans="1:32" x14ac:dyDescent="0.45">
      <c r="A240" s="22">
        <f>Games!A240</f>
        <v>0</v>
      </c>
      <c r="B240" s="22" t="str">
        <f>IF('Prediction Log'!B240=0, "",'Prediction Log'!B240)</f>
        <v/>
      </c>
      <c r="C240" s="22" t="str">
        <f>IF('Prediction Log'!C240=0, "",'Prediction Log'!C240)</f>
        <v/>
      </c>
      <c r="D240" s="22" t="str">
        <f>IF('Prediction Log'!D240=0, "",'Prediction Log'!D240)</f>
        <v/>
      </c>
      <c r="E240" s="22" t="str">
        <f>IF('Prediction Log'!E240=0, "",'Prediction Log'!E240)</f>
        <v/>
      </c>
      <c r="F240" s="22" t="str">
        <f>IF('Prediction Log'!I240=0, "",'Prediction Log'!I240)</f>
        <v/>
      </c>
      <c r="G240" s="23" t="str">
        <f>IF(ISBLANK(Games!B240), "",'Prediction Log'!$J240)</f>
        <v/>
      </c>
      <c r="H240" s="24" t="str">
        <f>'Prediction Log'!$K240</f>
        <v/>
      </c>
      <c r="I240" s="22" t="str">
        <f>IF(ISBLANK(Games!J240), "",IF(AND(Games!J240="",Games!K240=""),"",IF(ISTEXT(Games!K240), "Side",Games!J240)))</f>
        <v/>
      </c>
      <c r="J240" s="22" t="str">
        <f>IF(ISBLANK(Games!J240), "",IF(Table12[[#This Row],[Bet]]="Spread", Games!L240, ""))</f>
        <v/>
      </c>
      <c r="K240" s="22" t="str">
        <f>IF(ISBLANK(Games!K240), "",IF(ISTEXT(Games!K240), Games!K240, ""))</f>
        <v/>
      </c>
      <c r="L240" s="22" t="str">
        <f>IF(ISBLANK(Games!N240), "", Games!N240)</f>
        <v/>
      </c>
      <c r="M240" s="22"/>
      <c r="N240" s="26"/>
      <c r="O240" s="26"/>
      <c r="P240" s="26"/>
      <c r="Q240" s="26"/>
      <c r="R240" s="26"/>
      <c r="S240" s="26"/>
      <c r="T240" s="29">
        <f t="shared" si="32"/>
        <v>0</v>
      </c>
      <c r="U240" s="29">
        <f t="shared" si="33"/>
        <v>0</v>
      </c>
      <c r="V240" s="29">
        <f t="shared" si="34"/>
        <v>0</v>
      </c>
      <c r="W240" s="29">
        <f t="shared" si="35"/>
        <v>0</v>
      </c>
      <c r="X240" s="29">
        <f t="shared" si="36"/>
        <v>0</v>
      </c>
      <c r="Y240" s="29">
        <f t="shared" si="37"/>
        <v>0</v>
      </c>
      <c r="Z240" s="26"/>
      <c r="AA240" s="58" t="str">
        <f t="shared" si="38"/>
        <v/>
      </c>
      <c r="AB240" s="26"/>
      <c r="AC240" s="58" t="str">
        <f t="shared" si="40"/>
        <v/>
      </c>
      <c r="AD240" s="26"/>
      <c r="AE240" s="22" t="str">
        <f t="shared" si="39"/>
        <v/>
      </c>
      <c r="AF2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1" spans="1:32" x14ac:dyDescent="0.45">
      <c r="A241" s="22">
        <f>Games!A241</f>
        <v>0</v>
      </c>
      <c r="B241" s="22" t="str">
        <f>IF('Prediction Log'!B241=0, "",'Prediction Log'!B241)</f>
        <v/>
      </c>
      <c r="C241" s="22" t="str">
        <f>IF('Prediction Log'!C241=0, "",'Prediction Log'!C241)</f>
        <v/>
      </c>
      <c r="D241" s="22" t="str">
        <f>IF('Prediction Log'!D241=0, "",'Prediction Log'!D241)</f>
        <v/>
      </c>
      <c r="E241" s="22" t="str">
        <f>IF('Prediction Log'!E241=0, "",'Prediction Log'!E241)</f>
        <v/>
      </c>
      <c r="F241" s="22" t="str">
        <f>IF('Prediction Log'!I241=0, "",'Prediction Log'!I241)</f>
        <v/>
      </c>
      <c r="G241" s="23" t="str">
        <f>IF(ISBLANK(Games!B241), "",'Prediction Log'!$J241)</f>
        <v/>
      </c>
      <c r="H241" s="24" t="str">
        <f>'Prediction Log'!$K241</f>
        <v/>
      </c>
      <c r="I241" s="22" t="str">
        <f>IF(ISBLANK(Games!J241), "",IF(AND(Games!J241="",Games!K241=""),"",IF(ISTEXT(Games!K241), "Side",Games!J241)))</f>
        <v/>
      </c>
      <c r="J241" s="22" t="str">
        <f>IF(ISBLANK(Games!J241), "",IF(Table12[[#This Row],[Bet]]="Spread", Games!L241, ""))</f>
        <v/>
      </c>
      <c r="K241" s="22" t="str">
        <f>IF(ISBLANK(Games!K241), "",IF(ISTEXT(Games!K241), Games!K241, ""))</f>
        <v/>
      </c>
      <c r="L241" s="22" t="str">
        <f>IF(ISBLANK(Games!N241), "", Games!N241)</f>
        <v/>
      </c>
      <c r="M241" s="22"/>
      <c r="N241" s="26"/>
      <c r="O241" s="26"/>
      <c r="P241" s="26"/>
      <c r="Q241" s="26"/>
      <c r="R241" s="26"/>
      <c r="S241" s="26"/>
      <c r="T241" s="29">
        <f t="shared" si="32"/>
        <v>0</v>
      </c>
      <c r="U241" s="29">
        <f t="shared" si="33"/>
        <v>0</v>
      </c>
      <c r="V241" s="29">
        <f t="shared" si="34"/>
        <v>0</v>
      </c>
      <c r="W241" s="29">
        <f t="shared" si="35"/>
        <v>0</v>
      </c>
      <c r="X241" s="29">
        <f t="shared" si="36"/>
        <v>0</v>
      </c>
      <c r="Y241" s="29">
        <f t="shared" si="37"/>
        <v>0</v>
      </c>
      <c r="Z241" s="26"/>
      <c r="AA241" s="58" t="str">
        <f t="shared" si="38"/>
        <v/>
      </c>
      <c r="AB241" s="26"/>
      <c r="AC241" s="58" t="str">
        <f t="shared" si="40"/>
        <v/>
      </c>
      <c r="AD241" s="26"/>
      <c r="AE241" s="22" t="str">
        <f t="shared" si="39"/>
        <v/>
      </c>
      <c r="AF2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2" spans="1:32" x14ac:dyDescent="0.45">
      <c r="A242" s="22">
        <f>Games!A242</f>
        <v>0</v>
      </c>
      <c r="B242" s="22" t="str">
        <f>IF('Prediction Log'!B242=0, "",'Prediction Log'!B242)</f>
        <v/>
      </c>
      <c r="C242" s="22" t="str">
        <f>IF('Prediction Log'!C242=0, "",'Prediction Log'!C242)</f>
        <v/>
      </c>
      <c r="D242" s="22" t="str">
        <f>IF('Prediction Log'!D242=0, "",'Prediction Log'!D242)</f>
        <v/>
      </c>
      <c r="E242" s="22" t="str">
        <f>IF('Prediction Log'!E242=0, "",'Prediction Log'!E242)</f>
        <v/>
      </c>
      <c r="F242" s="22" t="str">
        <f>IF('Prediction Log'!I242=0, "",'Prediction Log'!I242)</f>
        <v/>
      </c>
      <c r="G242" s="23" t="str">
        <f>IF(ISBLANK(Games!B242), "",'Prediction Log'!$J242)</f>
        <v/>
      </c>
      <c r="H242" s="24" t="str">
        <f>'Prediction Log'!$K242</f>
        <v/>
      </c>
      <c r="I242" s="22" t="str">
        <f>IF(ISBLANK(Games!J242), "",IF(AND(Games!J242="",Games!K242=""),"",IF(ISTEXT(Games!K242), "Side",Games!J242)))</f>
        <v/>
      </c>
      <c r="J242" s="22" t="str">
        <f>IF(ISBLANK(Games!J242), "",IF(Table12[[#This Row],[Bet]]="Spread", Games!L242, ""))</f>
        <v/>
      </c>
      <c r="K242" s="22" t="str">
        <f>IF(ISBLANK(Games!K242), "",IF(ISTEXT(Games!K242), Games!K242, ""))</f>
        <v/>
      </c>
      <c r="L242" s="22" t="str">
        <f>IF(ISBLANK(Games!N242), "", Games!N242)</f>
        <v/>
      </c>
      <c r="M242" s="22"/>
      <c r="N242" s="26"/>
      <c r="O242" s="26"/>
      <c r="P242" s="26"/>
      <c r="Q242" s="26"/>
      <c r="R242" s="26"/>
      <c r="S242" s="26"/>
      <c r="T242" s="29">
        <f t="shared" si="32"/>
        <v>0</v>
      </c>
      <c r="U242" s="29">
        <f t="shared" si="33"/>
        <v>0</v>
      </c>
      <c r="V242" s="29">
        <f t="shared" si="34"/>
        <v>0</v>
      </c>
      <c r="W242" s="29">
        <f t="shared" si="35"/>
        <v>0</v>
      </c>
      <c r="X242" s="29">
        <f t="shared" si="36"/>
        <v>0</v>
      </c>
      <c r="Y242" s="29">
        <f t="shared" si="37"/>
        <v>0</v>
      </c>
      <c r="Z242" s="26"/>
      <c r="AA242" s="58" t="str">
        <f t="shared" si="38"/>
        <v/>
      </c>
      <c r="AB242" s="26"/>
      <c r="AC242" s="58" t="str">
        <f t="shared" si="40"/>
        <v/>
      </c>
      <c r="AD242" s="26"/>
      <c r="AE242" s="22" t="str">
        <f t="shared" si="39"/>
        <v/>
      </c>
      <c r="AF2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3" spans="1:32" x14ac:dyDescent="0.45">
      <c r="A243" s="22">
        <f>Games!A243</f>
        <v>0</v>
      </c>
      <c r="B243" s="22" t="str">
        <f>IF('Prediction Log'!B243=0, "",'Prediction Log'!B243)</f>
        <v/>
      </c>
      <c r="C243" s="22" t="str">
        <f>IF('Prediction Log'!C243=0, "",'Prediction Log'!C243)</f>
        <v/>
      </c>
      <c r="D243" s="22" t="str">
        <f>IF('Prediction Log'!D243=0, "",'Prediction Log'!D243)</f>
        <v/>
      </c>
      <c r="E243" s="22" t="str">
        <f>IF('Prediction Log'!E243=0, "",'Prediction Log'!E243)</f>
        <v/>
      </c>
      <c r="F243" s="22" t="str">
        <f>IF('Prediction Log'!I243=0, "",'Prediction Log'!I243)</f>
        <v/>
      </c>
      <c r="G243" s="23" t="str">
        <f>IF(ISBLANK(Games!B243), "",'Prediction Log'!$J243)</f>
        <v/>
      </c>
      <c r="H243" s="24" t="str">
        <f>'Prediction Log'!$K243</f>
        <v/>
      </c>
      <c r="I243" s="22" t="str">
        <f>IF(ISBLANK(Games!J243), "",IF(AND(Games!J243="",Games!K243=""),"",IF(ISTEXT(Games!K243), "Side",Games!J243)))</f>
        <v/>
      </c>
      <c r="J243" s="22" t="str">
        <f>IF(ISBLANK(Games!J243), "",IF(Table12[[#This Row],[Bet]]="Spread", Games!L243, ""))</f>
        <v/>
      </c>
      <c r="K243" s="22" t="str">
        <f>IF(ISBLANK(Games!K243), "",IF(ISTEXT(Games!K243), Games!K243, ""))</f>
        <v/>
      </c>
      <c r="L243" s="22" t="str">
        <f>IF(ISBLANK(Games!N243), "", Games!N243)</f>
        <v/>
      </c>
      <c r="M243" s="22"/>
      <c r="N243" s="26"/>
      <c r="O243" s="26"/>
      <c r="P243" s="26"/>
      <c r="Q243" s="26"/>
      <c r="R243" s="26"/>
      <c r="S243" s="26"/>
      <c r="T243" s="29">
        <f t="shared" si="32"/>
        <v>0</v>
      </c>
      <c r="U243" s="29">
        <f t="shared" si="33"/>
        <v>0</v>
      </c>
      <c r="V243" s="29">
        <f t="shared" si="34"/>
        <v>0</v>
      </c>
      <c r="W243" s="29">
        <f t="shared" si="35"/>
        <v>0</v>
      </c>
      <c r="X243" s="29">
        <f t="shared" si="36"/>
        <v>0</v>
      </c>
      <c r="Y243" s="29">
        <f t="shared" si="37"/>
        <v>0</v>
      </c>
      <c r="Z243" s="26"/>
      <c r="AA243" s="58" t="str">
        <f t="shared" si="38"/>
        <v/>
      </c>
      <c r="AB243" s="26"/>
      <c r="AC243" s="58" t="str">
        <f t="shared" si="40"/>
        <v/>
      </c>
      <c r="AD243" s="26"/>
      <c r="AE243" s="22" t="str">
        <f t="shared" si="39"/>
        <v/>
      </c>
      <c r="AF2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4" spans="1:32" x14ac:dyDescent="0.45">
      <c r="A244" s="22">
        <f>Games!A244</f>
        <v>0</v>
      </c>
      <c r="B244" s="22" t="str">
        <f>IF('Prediction Log'!B244=0, "",'Prediction Log'!B244)</f>
        <v/>
      </c>
      <c r="C244" s="22" t="str">
        <f>IF('Prediction Log'!C244=0, "",'Prediction Log'!C244)</f>
        <v/>
      </c>
      <c r="D244" s="22" t="str">
        <f>IF('Prediction Log'!D244=0, "",'Prediction Log'!D244)</f>
        <v/>
      </c>
      <c r="E244" s="22" t="str">
        <f>IF('Prediction Log'!E244=0, "",'Prediction Log'!E244)</f>
        <v/>
      </c>
      <c r="F244" s="22" t="str">
        <f>IF('Prediction Log'!I244=0, "",'Prediction Log'!I244)</f>
        <v/>
      </c>
      <c r="G244" s="23" t="str">
        <f>IF(ISBLANK(Games!B244), "",'Prediction Log'!$J244)</f>
        <v/>
      </c>
      <c r="H244" s="24" t="str">
        <f>'Prediction Log'!$K244</f>
        <v/>
      </c>
      <c r="I244" s="22" t="str">
        <f>IF(ISBLANK(Games!J244), "",IF(AND(Games!J244="",Games!K244=""),"",IF(ISTEXT(Games!K244), "Side",Games!J244)))</f>
        <v/>
      </c>
      <c r="J244" s="22" t="str">
        <f>IF(ISBLANK(Games!J244), "",IF(Table12[[#This Row],[Bet]]="Spread", Games!L244, ""))</f>
        <v/>
      </c>
      <c r="K244" s="22" t="str">
        <f>IF(ISBLANK(Games!K244), "",IF(ISTEXT(Games!K244), Games!K244, ""))</f>
        <v/>
      </c>
      <c r="L244" s="22" t="str">
        <f>IF(ISBLANK(Games!N244), "", Games!N244)</f>
        <v/>
      </c>
      <c r="M244" s="22"/>
      <c r="N244" s="26"/>
      <c r="O244" s="26"/>
      <c r="P244" s="26"/>
      <c r="Q244" s="26"/>
      <c r="R244" s="26"/>
      <c r="S244" s="26"/>
      <c r="T244" s="29">
        <f t="shared" si="32"/>
        <v>0</v>
      </c>
      <c r="U244" s="29">
        <f t="shared" si="33"/>
        <v>0</v>
      </c>
      <c r="V244" s="29">
        <f t="shared" si="34"/>
        <v>0</v>
      </c>
      <c r="W244" s="29">
        <f t="shared" si="35"/>
        <v>0</v>
      </c>
      <c r="X244" s="29">
        <f t="shared" si="36"/>
        <v>0</v>
      </c>
      <c r="Y244" s="29">
        <f t="shared" si="37"/>
        <v>0</v>
      </c>
      <c r="Z244" s="26"/>
      <c r="AA244" s="58" t="str">
        <f t="shared" si="38"/>
        <v/>
      </c>
      <c r="AB244" s="26"/>
      <c r="AC244" s="58" t="str">
        <f t="shared" si="40"/>
        <v/>
      </c>
      <c r="AD244" s="26"/>
      <c r="AE244" s="22" t="str">
        <f t="shared" si="39"/>
        <v/>
      </c>
      <c r="AF2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5" spans="1:32" x14ac:dyDescent="0.45">
      <c r="A245" s="22">
        <f>Games!A245</f>
        <v>0</v>
      </c>
      <c r="B245" s="22" t="str">
        <f>IF('Prediction Log'!B245=0, "",'Prediction Log'!B245)</f>
        <v/>
      </c>
      <c r="C245" s="22" t="str">
        <f>IF('Prediction Log'!C245=0, "",'Prediction Log'!C245)</f>
        <v/>
      </c>
      <c r="D245" s="22" t="str">
        <f>IF('Prediction Log'!D245=0, "",'Prediction Log'!D245)</f>
        <v/>
      </c>
      <c r="E245" s="22" t="str">
        <f>IF('Prediction Log'!E245=0, "",'Prediction Log'!E245)</f>
        <v/>
      </c>
      <c r="F245" s="22" t="str">
        <f>IF('Prediction Log'!I245=0, "",'Prediction Log'!I245)</f>
        <v/>
      </c>
      <c r="G245" s="23" t="str">
        <f>IF(ISBLANK(Games!B245), "",'Prediction Log'!$J245)</f>
        <v/>
      </c>
      <c r="H245" s="24" t="str">
        <f>'Prediction Log'!$K245</f>
        <v/>
      </c>
      <c r="I245" s="22" t="str">
        <f>IF(ISBLANK(Games!J245), "",IF(AND(Games!J245="",Games!K245=""),"",IF(ISTEXT(Games!K245), "Side",Games!J245)))</f>
        <v/>
      </c>
      <c r="J245" s="22" t="str">
        <f>IF(ISBLANK(Games!J245), "",IF(Table12[[#This Row],[Bet]]="Spread", Games!L245, ""))</f>
        <v/>
      </c>
      <c r="K245" s="22" t="str">
        <f>IF(ISBLANK(Games!K245), "",IF(ISTEXT(Games!K245), Games!K245, ""))</f>
        <v/>
      </c>
      <c r="L245" s="22" t="str">
        <f>IF(ISBLANK(Games!N245), "", Games!N245)</f>
        <v/>
      </c>
      <c r="M245" s="22"/>
      <c r="N245" s="26"/>
      <c r="O245" s="26"/>
      <c r="P245" s="26"/>
      <c r="Q245" s="26"/>
      <c r="R245" s="26"/>
      <c r="S245" s="26"/>
      <c r="T245" s="29">
        <f t="shared" si="32"/>
        <v>0</v>
      </c>
      <c r="U245" s="29">
        <f t="shared" si="33"/>
        <v>0</v>
      </c>
      <c r="V245" s="29">
        <f t="shared" si="34"/>
        <v>0</v>
      </c>
      <c r="W245" s="29">
        <f t="shared" si="35"/>
        <v>0</v>
      </c>
      <c r="X245" s="29">
        <f t="shared" si="36"/>
        <v>0</v>
      </c>
      <c r="Y245" s="29">
        <f t="shared" si="37"/>
        <v>0</v>
      </c>
      <c r="Z245" s="26"/>
      <c r="AA245" s="58" t="str">
        <f t="shared" si="38"/>
        <v/>
      </c>
      <c r="AB245" s="26"/>
      <c r="AC245" s="58" t="str">
        <f t="shared" si="40"/>
        <v/>
      </c>
      <c r="AD245" s="26"/>
      <c r="AE245" s="22" t="str">
        <f t="shared" si="39"/>
        <v/>
      </c>
      <c r="AF2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6" spans="1:32" x14ac:dyDescent="0.45">
      <c r="A246" s="22">
        <f>Games!A246</f>
        <v>0</v>
      </c>
      <c r="B246" s="22" t="str">
        <f>IF('Prediction Log'!B246=0, "",'Prediction Log'!B246)</f>
        <v/>
      </c>
      <c r="C246" s="22" t="str">
        <f>IF('Prediction Log'!C246=0, "",'Prediction Log'!C246)</f>
        <v/>
      </c>
      <c r="D246" s="22" t="str">
        <f>IF('Prediction Log'!D246=0, "",'Prediction Log'!D246)</f>
        <v/>
      </c>
      <c r="E246" s="22" t="str">
        <f>IF('Prediction Log'!E246=0, "",'Prediction Log'!E246)</f>
        <v/>
      </c>
      <c r="F246" s="22" t="str">
        <f>IF('Prediction Log'!I246=0, "",'Prediction Log'!I246)</f>
        <v/>
      </c>
      <c r="G246" s="23" t="str">
        <f>IF(ISBLANK(Games!B246), "",'Prediction Log'!$J246)</f>
        <v/>
      </c>
      <c r="H246" s="24" t="str">
        <f>'Prediction Log'!$K246</f>
        <v/>
      </c>
      <c r="I246" s="22" t="str">
        <f>IF(ISBLANK(Games!J246), "",IF(AND(Games!J246="",Games!K246=""),"",IF(ISTEXT(Games!K246), "Side",Games!J246)))</f>
        <v/>
      </c>
      <c r="J246" s="22" t="str">
        <f>IF(ISBLANK(Games!J246), "",IF(Table12[[#This Row],[Bet]]="Spread", Games!L246, ""))</f>
        <v/>
      </c>
      <c r="K246" s="22" t="str">
        <f>IF(ISBLANK(Games!K246), "",IF(ISTEXT(Games!K246), Games!K246, ""))</f>
        <v/>
      </c>
      <c r="L246" s="22" t="str">
        <f>IF(ISBLANK(Games!N246), "", Games!N246)</f>
        <v/>
      </c>
      <c r="M246" s="22"/>
      <c r="N246" s="26"/>
      <c r="O246" s="26"/>
      <c r="P246" s="26"/>
      <c r="Q246" s="26"/>
      <c r="R246" s="26"/>
      <c r="S246" s="26"/>
      <c r="T246" s="29">
        <f t="shared" si="32"/>
        <v>0</v>
      </c>
      <c r="U246" s="29">
        <f t="shared" si="33"/>
        <v>0</v>
      </c>
      <c r="V246" s="29">
        <f t="shared" si="34"/>
        <v>0</v>
      </c>
      <c r="W246" s="29">
        <f t="shared" si="35"/>
        <v>0</v>
      </c>
      <c r="X246" s="29">
        <f t="shared" si="36"/>
        <v>0</v>
      </c>
      <c r="Y246" s="29">
        <f t="shared" si="37"/>
        <v>0</v>
      </c>
      <c r="Z246" s="26"/>
      <c r="AA246" s="58" t="str">
        <f t="shared" si="38"/>
        <v/>
      </c>
      <c r="AB246" s="26"/>
      <c r="AC246" s="58" t="str">
        <f t="shared" si="40"/>
        <v/>
      </c>
      <c r="AD246" s="26"/>
      <c r="AE246" s="22" t="str">
        <f t="shared" si="39"/>
        <v/>
      </c>
      <c r="AF2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7" spans="1:32" x14ac:dyDescent="0.45">
      <c r="A247" s="22">
        <f>Games!A247</f>
        <v>0</v>
      </c>
      <c r="B247" s="22" t="str">
        <f>IF('Prediction Log'!B247=0, "",'Prediction Log'!B247)</f>
        <v/>
      </c>
      <c r="C247" s="22" t="str">
        <f>IF('Prediction Log'!C247=0, "",'Prediction Log'!C247)</f>
        <v/>
      </c>
      <c r="D247" s="22" t="str">
        <f>IF('Prediction Log'!D247=0, "",'Prediction Log'!D247)</f>
        <v/>
      </c>
      <c r="E247" s="22" t="str">
        <f>IF('Prediction Log'!E247=0, "",'Prediction Log'!E247)</f>
        <v/>
      </c>
      <c r="F247" s="22" t="str">
        <f>IF('Prediction Log'!I247=0, "",'Prediction Log'!I247)</f>
        <v/>
      </c>
      <c r="G247" s="23" t="str">
        <f>IF(ISBLANK(Games!B247), "",'Prediction Log'!$J247)</f>
        <v/>
      </c>
      <c r="H247" s="24" t="str">
        <f>'Prediction Log'!$K247</f>
        <v/>
      </c>
      <c r="I247" s="22" t="str">
        <f>IF(ISBLANK(Games!J247), "",IF(AND(Games!J247="",Games!K247=""),"",IF(ISTEXT(Games!K247), "Side",Games!J247)))</f>
        <v/>
      </c>
      <c r="J247" s="22" t="str">
        <f>IF(ISBLANK(Games!J247), "",IF(Table12[[#This Row],[Bet]]="Spread", Games!L247, ""))</f>
        <v/>
      </c>
      <c r="K247" s="22" t="str">
        <f>IF(ISBLANK(Games!K247), "",IF(ISTEXT(Games!K247), Games!K247, ""))</f>
        <v/>
      </c>
      <c r="L247" s="22" t="str">
        <f>IF(ISBLANK(Games!N247), "", Games!N247)</f>
        <v/>
      </c>
      <c r="M247" s="22"/>
      <c r="N247" s="26"/>
      <c r="O247" s="26"/>
      <c r="P247" s="26"/>
      <c r="Q247" s="26"/>
      <c r="R247" s="26"/>
      <c r="S247" s="26"/>
      <c r="T247" s="29">
        <f t="shared" si="32"/>
        <v>0</v>
      </c>
      <c r="U247" s="29">
        <f t="shared" si="33"/>
        <v>0</v>
      </c>
      <c r="V247" s="29">
        <f t="shared" si="34"/>
        <v>0</v>
      </c>
      <c r="W247" s="29">
        <f t="shared" si="35"/>
        <v>0</v>
      </c>
      <c r="X247" s="29">
        <f t="shared" si="36"/>
        <v>0</v>
      </c>
      <c r="Y247" s="29">
        <f t="shared" si="37"/>
        <v>0</v>
      </c>
      <c r="Z247" s="26"/>
      <c r="AA247" s="58" t="str">
        <f t="shared" si="38"/>
        <v/>
      </c>
      <c r="AB247" s="26"/>
      <c r="AC247" s="58" t="str">
        <f t="shared" si="40"/>
        <v/>
      </c>
      <c r="AD247" s="26"/>
      <c r="AE247" s="22" t="str">
        <f t="shared" si="39"/>
        <v/>
      </c>
      <c r="AF2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8" spans="1:32" x14ac:dyDescent="0.45">
      <c r="A248" s="22">
        <f>Games!A248</f>
        <v>0</v>
      </c>
      <c r="B248" s="22" t="str">
        <f>IF('Prediction Log'!B248=0, "",'Prediction Log'!B248)</f>
        <v/>
      </c>
      <c r="C248" s="22" t="str">
        <f>IF('Prediction Log'!C248=0, "",'Prediction Log'!C248)</f>
        <v/>
      </c>
      <c r="D248" s="22" t="str">
        <f>IF('Prediction Log'!D248=0, "",'Prediction Log'!D248)</f>
        <v/>
      </c>
      <c r="E248" s="22" t="str">
        <f>IF('Prediction Log'!E248=0, "",'Prediction Log'!E248)</f>
        <v/>
      </c>
      <c r="F248" s="22" t="str">
        <f>IF('Prediction Log'!I248=0, "",'Prediction Log'!I248)</f>
        <v/>
      </c>
      <c r="G248" s="23" t="str">
        <f>IF(ISBLANK(Games!B248), "",'Prediction Log'!$J248)</f>
        <v/>
      </c>
      <c r="H248" s="24" t="str">
        <f>'Prediction Log'!$K248</f>
        <v/>
      </c>
      <c r="I248" s="22" t="str">
        <f>IF(ISBLANK(Games!J248), "",IF(AND(Games!J248="",Games!K248=""),"",IF(ISTEXT(Games!K248), "Side",Games!J248)))</f>
        <v/>
      </c>
      <c r="J248" s="22" t="str">
        <f>IF(ISBLANK(Games!J248), "",IF(Table12[[#This Row],[Bet]]="Spread", Games!L248, ""))</f>
        <v/>
      </c>
      <c r="K248" s="22" t="str">
        <f>IF(ISBLANK(Games!K248), "",IF(ISTEXT(Games!K248), Games!K248, ""))</f>
        <v/>
      </c>
      <c r="L248" s="22" t="str">
        <f>IF(ISBLANK(Games!N248), "", Games!N248)</f>
        <v/>
      </c>
      <c r="M248" s="22"/>
      <c r="N248" s="26"/>
      <c r="O248" s="26"/>
      <c r="P248" s="26"/>
      <c r="Q248" s="26"/>
      <c r="R248" s="26"/>
      <c r="S248" s="26"/>
      <c r="T248" s="29">
        <f t="shared" si="32"/>
        <v>0</v>
      </c>
      <c r="U248" s="29">
        <f t="shared" si="33"/>
        <v>0</v>
      </c>
      <c r="V248" s="29">
        <f t="shared" si="34"/>
        <v>0</v>
      </c>
      <c r="W248" s="29">
        <f t="shared" si="35"/>
        <v>0</v>
      </c>
      <c r="X248" s="29">
        <f t="shared" si="36"/>
        <v>0</v>
      </c>
      <c r="Y248" s="29">
        <f t="shared" si="37"/>
        <v>0</v>
      </c>
      <c r="Z248" s="26"/>
      <c r="AA248" s="58" t="str">
        <f t="shared" si="38"/>
        <v/>
      </c>
      <c r="AB248" s="26"/>
      <c r="AC248" s="58" t="str">
        <f t="shared" si="40"/>
        <v/>
      </c>
      <c r="AD248" s="26"/>
      <c r="AE248" s="22" t="str">
        <f t="shared" si="39"/>
        <v/>
      </c>
      <c r="AF2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9" spans="1:32" x14ac:dyDescent="0.45">
      <c r="A249" s="22">
        <f>Games!A249</f>
        <v>0</v>
      </c>
      <c r="B249" s="22" t="str">
        <f>IF('Prediction Log'!B249=0, "",'Prediction Log'!B249)</f>
        <v/>
      </c>
      <c r="C249" s="22" t="str">
        <f>IF('Prediction Log'!C249=0, "",'Prediction Log'!C249)</f>
        <v/>
      </c>
      <c r="D249" s="22" t="str">
        <f>IF('Prediction Log'!D249=0, "",'Prediction Log'!D249)</f>
        <v/>
      </c>
      <c r="E249" s="22" t="str">
        <f>IF('Prediction Log'!E249=0, "",'Prediction Log'!E249)</f>
        <v/>
      </c>
      <c r="F249" s="22" t="str">
        <f>IF('Prediction Log'!I249=0, "",'Prediction Log'!I249)</f>
        <v/>
      </c>
      <c r="G249" s="23" t="str">
        <f>IF(ISBLANK(Games!B249), "",'Prediction Log'!$J249)</f>
        <v/>
      </c>
      <c r="H249" s="24" t="str">
        <f>'Prediction Log'!$K249</f>
        <v/>
      </c>
      <c r="I249" s="22" t="str">
        <f>IF(ISBLANK(Games!J249), "",IF(AND(Games!J249="",Games!K249=""),"",IF(ISTEXT(Games!K249), "Side",Games!J249)))</f>
        <v/>
      </c>
      <c r="J249" s="22" t="str">
        <f>IF(ISBLANK(Games!J249), "",IF(Table12[[#This Row],[Bet]]="Spread", Games!L249, ""))</f>
        <v/>
      </c>
      <c r="K249" s="22" t="str">
        <f>IF(ISBLANK(Games!K249), "",IF(ISTEXT(Games!K249), Games!K249, ""))</f>
        <v/>
      </c>
      <c r="L249" s="22" t="str">
        <f>IF(ISBLANK(Games!N249), "", Games!N249)</f>
        <v/>
      </c>
      <c r="M249" s="22"/>
      <c r="N249" s="26"/>
      <c r="O249" s="26"/>
      <c r="P249" s="26"/>
      <c r="Q249" s="26"/>
      <c r="R249" s="26"/>
      <c r="S249" s="26"/>
      <c r="T249" s="29">
        <f t="shared" si="32"/>
        <v>0</v>
      </c>
      <c r="U249" s="29">
        <f t="shared" si="33"/>
        <v>0</v>
      </c>
      <c r="V249" s="29">
        <f t="shared" si="34"/>
        <v>0</v>
      </c>
      <c r="W249" s="29">
        <f t="shared" si="35"/>
        <v>0</v>
      </c>
      <c r="X249" s="29">
        <f t="shared" si="36"/>
        <v>0</v>
      </c>
      <c r="Y249" s="29">
        <f t="shared" si="37"/>
        <v>0</v>
      </c>
      <c r="Z249" s="26"/>
      <c r="AA249" s="58" t="str">
        <f t="shared" si="38"/>
        <v/>
      </c>
      <c r="AB249" s="26"/>
      <c r="AC249" s="58" t="str">
        <f t="shared" si="40"/>
        <v/>
      </c>
      <c r="AD249" s="26"/>
      <c r="AE249" s="22" t="str">
        <f t="shared" si="39"/>
        <v/>
      </c>
      <c r="AF2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0" spans="1:32" x14ac:dyDescent="0.45">
      <c r="A250" s="22">
        <f>Games!A250</f>
        <v>0</v>
      </c>
      <c r="B250" s="22" t="str">
        <f>IF('Prediction Log'!B250=0, "",'Prediction Log'!B250)</f>
        <v/>
      </c>
      <c r="C250" s="22" t="str">
        <f>IF('Prediction Log'!C250=0, "",'Prediction Log'!C250)</f>
        <v/>
      </c>
      <c r="D250" s="22" t="str">
        <f>IF('Prediction Log'!D250=0, "",'Prediction Log'!D250)</f>
        <v/>
      </c>
      <c r="E250" s="22" t="str">
        <f>IF('Prediction Log'!E250=0, "",'Prediction Log'!E250)</f>
        <v/>
      </c>
      <c r="F250" s="22" t="str">
        <f>IF('Prediction Log'!I250=0, "",'Prediction Log'!I250)</f>
        <v/>
      </c>
      <c r="G250" s="23" t="str">
        <f>IF(ISBLANK(Games!B250), "",'Prediction Log'!$J250)</f>
        <v/>
      </c>
      <c r="H250" s="24" t="str">
        <f>'Prediction Log'!$K250</f>
        <v/>
      </c>
      <c r="I250" s="22" t="str">
        <f>IF(ISBLANK(Games!J250), "",IF(AND(Games!J250="",Games!K250=""),"",IF(ISTEXT(Games!K250), "Side",Games!J250)))</f>
        <v/>
      </c>
      <c r="J250" s="22" t="str">
        <f>IF(ISBLANK(Games!J250), "",IF(Table12[[#This Row],[Bet]]="Spread", Games!L250, ""))</f>
        <v/>
      </c>
      <c r="K250" s="22" t="str">
        <f>IF(ISBLANK(Games!K250), "",IF(ISTEXT(Games!K250), Games!K250, ""))</f>
        <v/>
      </c>
      <c r="L250" s="22" t="str">
        <f>IF(ISBLANK(Games!N250), "", Games!N250)</f>
        <v/>
      </c>
      <c r="M250" s="22"/>
      <c r="N250" s="26"/>
      <c r="O250" s="26"/>
      <c r="P250" s="26"/>
      <c r="Q250" s="26"/>
      <c r="R250" s="26"/>
      <c r="S250" s="26"/>
      <c r="T250" s="29">
        <f t="shared" si="32"/>
        <v>0</v>
      </c>
      <c r="U250" s="29">
        <f t="shared" si="33"/>
        <v>0</v>
      </c>
      <c r="V250" s="29">
        <f t="shared" si="34"/>
        <v>0</v>
      </c>
      <c r="W250" s="29">
        <f t="shared" si="35"/>
        <v>0</v>
      </c>
      <c r="X250" s="29">
        <f t="shared" si="36"/>
        <v>0</v>
      </c>
      <c r="Y250" s="29">
        <f t="shared" si="37"/>
        <v>0</v>
      </c>
      <c r="Z250" s="26"/>
      <c r="AA250" s="58" t="str">
        <f t="shared" si="38"/>
        <v/>
      </c>
      <c r="AB250" s="26"/>
      <c r="AC250" s="58" t="str">
        <f t="shared" si="40"/>
        <v/>
      </c>
      <c r="AD250" s="26"/>
      <c r="AE250" s="22" t="str">
        <f t="shared" si="39"/>
        <v/>
      </c>
      <c r="AF2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1" spans="1:32" x14ac:dyDescent="0.45">
      <c r="A251" s="22">
        <f>Games!A251</f>
        <v>0</v>
      </c>
      <c r="B251" s="22" t="str">
        <f>IF('Prediction Log'!B251=0, "",'Prediction Log'!B251)</f>
        <v/>
      </c>
      <c r="C251" s="22" t="str">
        <f>IF('Prediction Log'!C251=0, "",'Prediction Log'!C251)</f>
        <v/>
      </c>
      <c r="D251" s="22" t="str">
        <f>IF('Prediction Log'!D251=0, "",'Prediction Log'!D251)</f>
        <v/>
      </c>
      <c r="E251" s="22" t="str">
        <f>IF('Prediction Log'!E251=0, "",'Prediction Log'!E251)</f>
        <v/>
      </c>
      <c r="F251" s="22" t="str">
        <f>IF('Prediction Log'!I251=0, "",'Prediction Log'!I251)</f>
        <v/>
      </c>
      <c r="G251" s="23" t="str">
        <f>IF(ISBLANK(Games!B251), "",'Prediction Log'!$J251)</f>
        <v/>
      </c>
      <c r="H251" s="24" t="str">
        <f>'Prediction Log'!$K251</f>
        <v/>
      </c>
      <c r="I251" s="22" t="str">
        <f>IF(ISBLANK(Games!J251), "",IF(AND(Games!J251="",Games!K251=""),"",IF(ISTEXT(Games!K251), "Side",Games!J251)))</f>
        <v/>
      </c>
      <c r="J251" s="22" t="str">
        <f>IF(ISBLANK(Games!J251), "",IF(Table12[[#This Row],[Bet]]="Spread", Games!L251, ""))</f>
        <v/>
      </c>
      <c r="K251" s="22" t="str">
        <f>IF(ISBLANK(Games!K251), "",IF(ISTEXT(Games!K251), Games!K251, ""))</f>
        <v/>
      </c>
      <c r="L251" s="22" t="str">
        <f>IF(ISBLANK(Games!N251), "", Games!N251)</f>
        <v/>
      </c>
      <c r="M251" s="22"/>
      <c r="N251" s="26"/>
      <c r="O251" s="26"/>
      <c r="P251" s="26"/>
      <c r="Q251" s="26"/>
      <c r="R251" s="26"/>
      <c r="S251" s="26"/>
      <c r="T251" s="29">
        <f t="shared" si="32"/>
        <v>0</v>
      </c>
      <c r="U251" s="29">
        <f t="shared" si="33"/>
        <v>0</v>
      </c>
      <c r="V251" s="29">
        <f t="shared" si="34"/>
        <v>0</v>
      </c>
      <c r="W251" s="29">
        <f t="shared" si="35"/>
        <v>0</v>
      </c>
      <c r="X251" s="29">
        <f t="shared" si="36"/>
        <v>0</v>
      </c>
      <c r="Y251" s="29">
        <f t="shared" si="37"/>
        <v>0</v>
      </c>
      <c r="Z251" s="26"/>
      <c r="AA251" s="58" t="str">
        <f t="shared" si="38"/>
        <v/>
      </c>
      <c r="AB251" s="26"/>
      <c r="AC251" s="58" t="str">
        <f t="shared" si="40"/>
        <v/>
      </c>
      <c r="AD251" s="26"/>
      <c r="AE251" s="22" t="str">
        <f t="shared" si="39"/>
        <v/>
      </c>
      <c r="AF2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2" spans="1:32" x14ac:dyDescent="0.45">
      <c r="A252" s="22">
        <f>Games!A252</f>
        <v>0</v>
      </c>
      <c r="B252" s="22" t="str">
        <f>IF('Prediction Log'!B252=0, "",'Prediction Log'!B252)</f>
        <v/>
      </c>
      <c r="C252" s="22" t="str">
        <f>IF('Prediction Log'!C252=0, "",'Prediction Log'!C252)</f>
        <v/>
      </c>
      <c r="D252" s="22" t="str">
        <f>IF('Prediction Log'!D252=0, "",'Prediction Log'!D252)</f>
        <v/>
      </c>
      <c r="E252" s="22" t="str">
        <f>IF('Prediction Log'!E252=0, "",'Prediction Log'!E252)</f>
        <v/>
      </c>
      <c r="F252" s="22" t="str">
        <f>IF('Prediction Log'!I252=0, "",'Prediction Log'!I252)</f>
        <v/>
      </c>
      <c r="G252" s="23" t="str">
        <f>IF(ISBLANK(Games!B252), "",'Prediction Log'!$J252)</f>
        <v/>
      </c>
      <c r="H252" s="24" t="str">
        <f>'Prediction Log'!$K252</f>
        <v/>
      </c>
      <c r="I252" s="22" t="str">
        <f>IF(ISBLANK(Games!J252), "",IF(AND(Games!J252="",Games!K252=""),"",IF(ISTEXT(Games!K252), "Side",Games!J252)))</f>
        <v/>
      </c>
      <c r="J252" s="22" t="str">
        <f>IF(ISBLANK(Games!J252), "",IF(Table12[[#This Row],[Bet]]="Spread", Games!L252, ""))</f>
        <v/>
      </c>
      <c r="K252" s="22" t="str">
        <f>IF(ISBLANK(Games!K252), "",IF(ISTEXT(Games!K252), Games!K252, ""))</f>
        <v/>
      </c>
      <c r="L252" s="22" t="str">
        <f>IF(ISBLANK(Games!N252), "", Games!N252)</f>
        <v/>
      </c>
      <c r="M252" s="22"/>
      <c r="N252" s="26"/>
      <c r="O252" s="26"/>
      <c r="P252" s="26"/>
      <c r="Q252" s="26"/>
      <c r="R252" s="26"/>
      <c r="S252" s="26"/>
      <c r="T252" s="29">
        <f t="shared" si="32"/>
        <v>0</v>
      </c>
      <c r="U252" s="29">
        <f t="shared" si="33"/>
        <v>0</v>
      </c>
      <c r="V252" s="29">
        <f t="shared" si="34"/>
        <v>0</v>
      </c>
      <c r="W252" s="29">
        <f t="shared" si="35"/>
        <v>0</v>
      </c>
      <c r="X252" s="29">
        <f t="shared" si="36"/>
        <v>0</v>
      </c>
      <c r="Y252" s="29">
        <f t="shared" si="37"/>
        <v>0</v>
      </c>
      <c r="Z252" s="26"/>
      <c r="AA252" s="58" t="str">
        <f t="shared" si="38"/>
        <v/>
      </c>
      <c r="AB252" s="26"/>
      <c r="AC252" s="58" t="str">
        <f t="shared" si="40"/>
        <v/>
      </c>
      <c r="AD252" s="26"/>
      <c r="AE252" s="22" t="str">
        <f t="shared" si="39"/>
        <v/>
      </c>
      <c r="AF2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3" spans="1:32" x14ac:dyDescent="0.45">
      <c r="A253" s="22">
        <f>Games!A253</f>
        <v>0</v>
      </c>
      <c r="B253" s="22" t="str">
        <f>IF('Prediction Log'!B253=0, "",'Prediction Log'!B253)</f>
        <v/>
      </c>
      <c r="C253" s="22" t="str">
        <f>IF('Prediction Log'!C253=0, "",'Prediction Log'!C253)</f>
        <v/>
      </c>
      <c r="D253" s="22" t="str">
        <f>IF('Prediction Log'!D253=0, "",'Prediction Log'!D253)</f>
        <v/>
      </c>
      <c r="E253" s="22" t="str">
        <f>IF('Prediction Log'!E253=0, "",'Prediction Log'!E253)</f>
        <v/>
      </c>
      <c r="F253" s="22" t="str">
        <f>IF('Prediction Log'!I253=0, "",'Prediction Log'!I253)</f>
        <v/>
      </c>
      <c r="G253" s="23" t="str">
        <f>IF(ISBLANK(Games!B253), "",'Prediction Log'!$J253)</f>
        <v/>
      </c>
      <c r="H253" s="24" t="str">
        <f>'Prediction Log'!$K253</f>
        <v/>
      </c>
      <c r="I253" s="22" t="str">
        <f>IF(ISBLANK(Games!J253), "",IF(AND(Games!J253="",Games!K253=""),"",IF(ISTEXT(Games!K253), "Side",Games!J253)))</f>
        <v/>
      </c>
      <c r="J253" s="22" t="str">
        <f>IF(ISBLANK(Games!J253), "",IF(Table12[[#This Row],[Bet]]="Spread", Games!L253, ""))</f>
        <v/>
      </c>
      <c r="K253" s="22" t="str">
        <f>IF(ISBLANK(Games!K253), "",IF(ISTEXT(Games!K253), Games!K253, ""))</f>
        <v/>
      </c>
      <c r="L253" s="22" t="str">
        <f>IF(ISBLANK(Games!N253), "", Games!N253)</f>
        <v/>
      </c>
      <c r="M253" s="22"/>
      <c r="N253" s="26"/>
      <c r="O253" s="26"/>
      <c r="P253" s="26"/>
      <c r="Q253" s="26"/>
      <c r="R253" s="26"/>
      <c r="S253" s="26"/>
      <c r="T253" s="29">
        <f t="shared" si="32"/>
        <v>0</v>
      </c>
      <c r="U253" s="29">
        <f t="shared" si="33"/>
        <v>0</v>
      </c>
      <c r="V253" s="29">
        <f t="shared" si="34"/>
        <v>0</v>
      </c>
      <c r="W253" s="29">
        <f t="shared" si="35"/>
        <v>0</v>
      </c>
      <c r="X253" s="29">
        <f t="shared" si="36"/>
        <v>0</v>
      </c>
      <c r="Y253" s="29">
        <f t="shared" si="37"/>
        <v>0</v>
      </c>
      <c r="Z253" s="26"/>
      <c r="AA253" s="58" t="str">
        <f t="shared" si="38"/>
        <v/>
      </c>
      <c r="AB253" s="26"/>
      <c r="AC253" s="58" t="str">
        <f t="shared" si="40"/>
        <v/>
      </c>
      <c r="AD253" s="26"/>
      <c r="AE253" s="22" t="str">
        <f t="shared" si="39"/>
        <v/>
      </c>
      <c r="AF2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4" spans="1:32" x14ac:dyDescent="0.45">
      <c r="A254" s="22">
        <f>Games!A254</f>
        <v>0</v>
      </c>
      <c r="B254" s="22" t="str">
        <f>IF('Prediction Log'!B254=0, "",'Prediction Log'!B254)</f>
        <v/>
      </c>
      <c r="C254" s="22" t="str">
        <f>IF('Prediction Log'!C254=0, "",'Prediction Log'!C254)</f>
        <v/>
      </c>
      <c r="D254" s="22" t="str">
        <f>IF('Prediction Log'!D254=0, "",'Prediction Log'!D254)</f>
        <v/>
      </c>
      <c r="E254" s="22" t="str">
        <f>IF('Prediction Log'!E254=0, "",'Prediction Log'!E254)</f>
        <v/>
      </c>
      <c r="F254" s="22" t="str">
        <f>IF('Prediction Log'!I254=0, "",'Prediction Log'!I254)</f>
        <v/>
      </c>
      <c r="G254" s="23" t="str">
        <f>IF(ISBLANK(Games!B254), "",'Prediction Log'!$J254)</f>
        <v/>
      </c>
      <c r="H254" s="24" t="str">
        <f>'Prediction Log'!$K254</f>
        <v/>
      </c>
      <c r="I254" s="22" t="str">
        <f>IF(ISBLANK(Games!J254), "",IF(AND(Games!J254="",Games!K254=""),"",IF(ISTEXT(Games!K254), "Side",Games!J254)))</f>
        <v/>
      </c>
      <c r="J254" s="22" t="str">
        <f>IF(ISBLANK(Games!J254), "",IF(Table12[[#This Row],[Bet]]="Spread", Games!L254, ""))</f>
        <v/>
      </c>
      <c r="K254" s="22" t="str">
        <f>IF(ISBLANK(Games!K254), "",IF(ISTEXT(Games!K254), Games!K254, ""))</f>
        <v/>
      </c>
      <c r="L254" s="22" t="str">
        <f>IF(ISBLANK(Games!N254), "", Games!N254)</f>
        <v/>
      </c>
      <c r="M254" s="22"/>
      <c r="N254" s="26"/>
      <c r="O254" s="26"/>
      <c r="P254" s="26"/>
      <c r="Q254" s="26"/>
      <c r="R254" s="26"/>
      <c r="S254" s="26"/>
      <c r="T254" s="29">
        <f t="shared" si="32"/>
        <v>0</v>
      </c>
      <c r="U254" s="29">
        <f t="shared" si="33"/>
        <v>0</v>
      </c>
      <c r="V254" s="29">
        <f t="shared" si="34"/>
        <v>0</v>
      </c>
      <c r="W254" s="29">
        <f t="shared" si="35"/>
        <v>0</v>
      </c>
      <c r="X254" s="29">
        <f t="shared" si="36"/>
        <v>0</v>
      </c>
      <c r="Y254" s="29">
        <f t="shared" si="37"/>
        <v>0</v>
      </c>
      <c r="Z254" s="26"/>
      <c r="AA254" s="58" t="str">
        <f t="shared" si="38"/>
        <v/>
      </c>
      <c r="AB254" s="26"/>
      <c r="AC254" s="58" t="str">
        <f t="shared" si="40"/>
        <v/>
      </c>
      <c r="AD254" s="26"/>
      <c r="AE254" s="22" t="str">
        <f t="shared" si="39"/>
        <v/>
      </c>
      <c r="AF2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5" spans="1:32" x14ac:dyDescent="0.45">
      <c r="A255" s="22">
        <f>Games!A255</f>
        <v>0</v>
      </c>
      <c r="B255" s="22" t="str">
        <f>IF('Prediction Log'!B255=0, "",'Prediction Log'!B255)</f>
        <v/>
      </c>
      <c r="C255" s="22" t="str">
        <f>IF('Prediction Log'!C255=0, "",'Prediction Log'!C255)</f>
        <v/>
      </c>
      <c r="D255" s="22" t="str">
        <f>IF('Prediction Log'!D255=0, "",'Prediction Log'!D255)</f>
        <v/>
      </c>
      <c r="E255" s="22" t="str">
        <f>IF('Prediction Log'!E255=0, "",'Prediction Log'!E255)</f>
        <v/>
      </c>
      <c r="F255" s="22" t="str">
        <f>IF('Prediction Log'!I255=0, "",'Prediction Log'!I255)</f>
        <v/>
      </c>
      <c r="G255" s="23" t="str">
        <f>IF(ISBLANK(Games!B255), "",'Prediction Log'!$J255)</f>
        <v/>
      </c>
      <c r="H255" s="24" t="str">
        <f>'Prediction Log'!$K255</f>
        <v/>
      </c>
      <c r="I255" s="22" t="str">
        <f>IF(ISBLANK(Games!J255), "",IF(AND(Games!J255="",Games!K255=""),"",IF(ISTEXT(Games!K255), "Side",Games!J255)))</f>
        <v/>
      </c>
      <c r="J255" s="22" t="str">
        <f>IF(ISBLANK(Games!J255), "",IF(Table12[[#This Row],[Bet]]="Spread", Games!L255, ""))</f>
        <v/>
      </c>
      <c r="K255" s="22" t="str">
        <f>IF(ISBLANK(Games!K255), "",IF(ISTEXT(Games!K255), Games!K255, ""))</f>
        <v/>
      </c>
      <c r="L255" s="22" t="str">
        <f>IF(ISBLANK(Games!N255), "", Games!N255)</f>
        <v/>
      </c>
      <c r="M255" s="22"/>
      <c r="N255" s="26"/>
      <c r="O255" s="26"/>
      <c r="P255" s="26"/>
      <c r="Q255" s="26"/>
      <c r="R255" s="26"/>
      <c r="S255" s="26"/>
      <c r="T255" s="29">
        <f t="shared" si="32"/>
        <v>0</v>
      </c>
      <c r="U255" s="29">
        <f t="shared" si="33"/>
        <v>0</v>
      </c>
      <c r="V255" s="29">
        <f t="shared" si="34"/>
        <v>0</v>
      </c>
      <c r="W255" s="29">
        <f t="shared" si="35"/>
        <v>0</v>
      </c>
      <c r="X255" s="29">
        <f t="shared" si="36"/>
        <v>0</v>
      </c>
      <c r="Y255" s="29">
        <f t="shared" si="37"/>
        <v>0</v>
      </c>
      <c r="Z255" s="26"/>
      <c r="AA255" s="58" t="str">
        <f t="shared" si="38"/>
        <v/>
      </c>
      <c r="AB255" s="26"/>
      <c r="AC255" s="58" t="str">
        <f t="shared" si="40"/>
        <v/>
      </c>
      <c r="AD255" s="26"/>
      <c r="AE255" s="22" t="str">
        <f t="shared" si="39"/>
        <v/>
      </c>
      <c r="AF2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6" spans="1:32" x14ac:dyDescent="0.45">
      <c r="A256" s="22">
        <f>Games!A256</f>
        <v>0</v>
      </c>
      <c r="B256" s="22" t="str">
        <f>IF('Prediction Log'!B256=0, "",'Prediction Log'!B256)</f>
        <v/>
      </c>
      <c r="C256" s="22" t="str">
        <f>IF('Prediction Log'!C256=0, "",'Prediction Log'!C256)</f>
        <v/>
      </c>
      <c r="D256" s="22" t="str">
        <f>IF('Prediction Log'!D256=0, "",'Prediction Log'!D256)</f>
        <v/>
      </c>
      <c r="E256" s="22" t="str">
        <f>IF('Prediction Log'!E256=0, "",'Prediction Log'!E256)</f>
        <v/>
      </c>
      <c r="F256" s="22" t="str">
        <f>IF('Prediction Log'!I256=0, "",'Prediction Log'!I256)</f>
        <v/>
      </c>
      <c r="G256" s="23" t="str">
        <f>IF(ISBLANK(Games!B256), "",'Prediction Log'!$J256)</f>
        <v/>
      </c>
      <c r="H256" s="24" t="str">
        <f>'Prediction Log'!$K256</f>
        <v/>
      </c>
      <c r="I256" s="22" t="str">
        <f>IF(ISBLANK(Games!J256), "",IF(AND(Games!J256="",Games!K256=""),"",IF(ISTEXT(Games!K256), "Side",Games!J256)))</f>
        <v/>
      </c>
      <c r="J256" s="22" t="str">
        <f>IF(ISBLANK(Games!J256), "",IF(Table12[[#This Row],[Bet]]="Spread", Games!L256, ""))</f>
        <v/>
      </c>
      <c r="K256" s="22" t="str">
        <f>IF(ISBLANK(Games!K256), "",IF(ISTEXT(Games!K256), Games!K256, ""))</f>
        <v/>
      </c>
      <c r="L256" s="22" t="str">
        <f>IF(ISBLANK(Games!N256), "", Games!N256)</f>
        <v/>
      </c>
      <c r="M256" s="22"/>
      <c r="N256" s="26"/>
      <c r="O256" s="26"/>
      <c r="P256" s="26"/>
      <c r="Q256" s="26"/>
      <c r="R256" s="26"/>
      <c r="S256" s="26"/>
      <c r="T256" s="29">
        <f t="shared" si="32"/>
        <v>0</v>
      </c>
      <c r="U256" s="29">
        <f t="shared" si="33"/>
        <v>0</v>
      </c>
      <c r="V256" s="29">
        <f t="shared" si="34"/>
        <v>0</v>
      </c>
      <c r="W256" s="29">
        <f t="shared" si="35"/>
        <v>0</v>
      </c>
      <c r="X256" s="29">
        <f t="shared" si="36"/>
        <v>0</v>
      </c>
      <c r="Y256" s="29">
        <f t="shared" si="37"/>
        <v>0</v>
      </c>
      <c r="Z256" s="26"/>
      <c r="AA256" s="58" t="str">
        <f t="shared" si="38"/>
        <v/>
      </c>
      <c r="AB256" s="26"/>
      <c r="AC256" s="58" t="str">
        <f t="shared" si="40"/>
        <v/>
      </c>
      <c r="AD256" s="26"/>
      <c r="AE256" s="22" t="str">
        <f t="shared" si="39"/>
        <v/>
      </c>
      <c r="AF2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7" spans="1:32" x14ac:dyDescent="0.45">
      <c r="A257" s="22">
        <f>Games!A257</f>
        <v>0</v>
      </c>
      <c r="B257" s="22" t="str">
        <f>IF('Prediction Log'!B257=0, "",'Prediction Log'!B257)</f>
        <v/>
      </c>
      <c r="C257" s="22" t="str">
        <f>IF('Prediction Log'!C257=0, "",'Prediction Log'!C257)</f>
        <v/>
      </c>
      <c r="D257" s="22" t="str">
        <f>IF('Prediction Log'!D257=0, "",'Prediction Log'!D257)</f>
        <v/>
      </c>
      <c r="E257" s="22" t="str">
        <f>IF('Prediction Log'!E257=0, "",'Prediction Log'!E257)</f>
        <v/>
      </c>
      <c r="F257" s="22" t="str">
        <f>IF('Prediction Log'!I257=0, "",'Prediction Log'!I257)</f>
        <v/>
      </c>
      <c r="G257" s="23" t="str">
        <f>IF(ISBLANK(Games!B257), "",'Prediction Log'!$J257)</f>
        <v/>
      </c>
      <c r="H257" s="24" t="str">
        <f>'Prediction Log'!$K257</f>
        <v/>
      </c>
      <c r="I257" s="22" t="str">
        <f>IF(ISBLANK(Games!J257), "",IF(AND(Games!J257="",Games!K257=""),"",IF(ISTEXT(Games!K257), "Side",Games!J257)))</f>
        <v/>
      </c>
      <c r="J257" s="22" t="str">
        <f>IF(ISBLANK(Games!J257), "",IF(Table12[[#This Row],[Bet]]="Spread", Games!L257, ""))</f>
        <v/>
      </c>
      <c r="K257" s="22" t="str">
        <f>IF(ISBLANK(Games!K257), "",IF(ISTEXT(Games!K257), Games!K257, ""))</f>
        <v/>
      </c>
      <c r="L257" s="22" t="str">
        <f>IF(ISBLANK(Games!N257), "", Games!N257)</f>
        <v/>
      </c>
      <c r="M257" s="22"/>
      <c r="N257" s="26"/>
      <c r="O257" s="26"/>
      <c r="P257" s="26"/>
      <c r="Q257" s="26"/>
      <c r="R257" s="26"/>
      <c r="S257" s="26"/>
      <c r="T257" s="29">
        <f t="shared" si="32"/>
        <v>0</v>
      </c>
      <c r="U257" s="29">
        <f t="shared" si="33"/>
        <v>0</v>
      </c>
      <c r="V257" s="29">
        <f t="shared" si="34"/>
        <v>0</v>
      </c>
      <c r="W257" s="29">
        <f t="shared" si="35"/>
        <v>0</v>
      </c>
      <c r="X257" s="29">
        <f t="shared" si="36"/>
        <v>0</v>
      </c>
      <c r="Y257" s="29">
        <f t="shared" si="37"/>
        <v>0</v>
      </c>
      <c r="Z257" s="26"/>
      <c r="AA257" s="58" t="str">
        <f t="shared" si="38"/>
        <v/>
      </c>
      <c r="AB257" s="26"/>
      <c r="AC257" s="58" t="str">
        <f t="shared" si="40"/>
        <v/>
      </c>
      <c r="AD257" s="26"/>
      <c r="AE257" s="22" t="str">
        <f t="shared" si="39"/>
        <v/>
      </c>
      <c r="AF2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8" spans="1:32" x14ac:dyDescent="0.45">
      <c r="A258" s="22">
        <f>Games!A258</f>
        <v>0</v>
      </c>
      <c r="B258" s="22" t="str">
        <f>IF('Prediction Log'!B258=0, "",'Prediction Log'!B258)</f>
        <v/>
      </c>
      <c r="C258" s="22" t="str">
        <f>IF('Prediction Log'!C258=0, "",'Prediction Log'!C258)</f>
        <v/>
      </c>
      <c r="D258" s="22" t="str">
        <f>IF('Prediction Log'!D258=0, "",'Prediction Log'!D258)</f>
        <v/>
      </c>
      <c r="E258" s="22" t="str">
        <f>IF('Prediction Log'!E258=0, "",'Prediction Log'!E258)</f>
        <v/>
      </c>
      <c r="F258" s="22" t="str">
        <f>IF('Prediction Log'!I258=0, "",'Prediction Log'!I258)</f>
        <v/>
      </c>
      <c r="G258" s="23" t="str">
        <f>IF(ISBLANK(Games!B258), "",'Prediction Log'!$J258)</f>
        <v/>
      </c>
      <c r="H258" s="24" t="str">
        <f>'Prediction Log'!$K258</f>
        <v/>
      </c>
      <c r="I258" s="22" t="str">
        <f>IF(ISBLANK(Games!J258), "",IF(AND(Games!J258="",Games!K258=""),"",IF(ISTEXT(Games!K258), "Side",Games!J258)))</f>
        <v/>
      </c>
      <c r="J258" s="22" t="str">
        <f>IF(ISBLANK(Games!J258), "",IF(Table12[[#This Row],[Bet]]="Spread", Games!L258, ""))</f>
        <v/>
      </c>
      <c r="K258" s="22" t="str">
        <f>IF(ISBLANK(Games!K258), "",IF(ISTEXT(Games!K258), Games!K258, ""))</f>
        <v/>
      </c>
      <c r="L258" s="22" t="str">
        <f>IF(ISBLANK(Games!N258), "", Games!N258)</f>
        <v/>
      </c>
      <c r="M258" s="22"/>
      <c r="N258" s="26"/>
      <c r="O258" s="26"/>
      <c r="P258" s="26"/>
      <c r="Q258" s="26"/>
      <c r="R258" s="26"/>
      <c r="S258" s="26"/>
      <c r="T258" s="29">
        <f t="shared" si="32"/>
        <v>0</v>
      </c>
      <c r="U258" s="29">
        <f t="shared" si="33"/>
        <v>0</v>
      </c>
      <c r="V258" s="29">
        <f t="shared" si="34"/>
        <v>0</v>
      </c>
      <c r="W258" s="29">
        <f t="shared" si="35"/>
        <v>0</v>
      </c>
      <c r="X258" s="29">
        <f t="shared" si="36"/>
        <v>0</v>
      </c>
      <c r="Y258" s="29">
        <f t="shared" si="37"/>
        <v>0</v>
      </c>
      <c r="Z258" s="26"/>
      <c r="AA258" s="58" t="str">
        <f t="shared" si="38"/>
        <v/>
      </c>
      <c r="AB258" s="26"/>
      <c r="AC258" s="58" t="str">
        <f t="shared" si="40"/>
        <v/>
      </c>
      <c r="AD258" s="26"/>
      <c r="AE258" s="22" t="str">
        <f t="shared" si="39"/>
        <v/>
      </c>
      <c r="AF2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9" spans="1:32" x14ac:dyDescent="0.45">
      <c r="A259" s="22">
        <f>Games!A259</f>
        <v>0</v>
      </c>
      <c r="B259" s="22" t="str">
        <f>IF('Prediction Log'!B259=0, "",'Prediction Log'!B259)</f>
        <v/>
      </c>
      <c r="C259" s="22" t="str">
        <f>IF('Prediction Log'!C259=0, "",'Prediction Log'!C259)</f>
        <v/>
      </c>
      <c r="D259" s="22" t="str">
        <f>IF('Prediction Log'!D259=0, "",'Prediction Log'!D259)</f>
        <v/>
      </c>
      <c r="E259" s="22" t="str">
        <f>IF('Prediction Log'!E259=0, "",'Prediction Log'!E259)</f>
        <v/>
      </c>
      <c r="F259" s="22" t="str">
        <f>IF('Prediction Log'!I259=0, "",'Prediction Log'!I259)</f>
        <v/>
      </c>
      <c r="G259" s="23" t="str">
        <f>IF(ISBLANK(Games!B259), "",'Prediction Log'!$J259)</f>
        <v/>
      </c>
      <c r="H259" s="24" t="str">
        <f>'Prediction Log'!$K259</f>
        <v/>
      </c>
      <c r="I259" s="22" t="str">
        <f>IF(ISBLANK(Games!J259), "",IF(AND(Games!J259="",Games!K259=""),"",IF(ISTEXT(Games!K259), "Side",Games!J259)))</f>
        <v/>
      </c>
      <c r="J259" s="22" t="str">
        <f>IF(ISBLANK(Games!J259), "",IF(Table12[[#This Row],[Bet]]="Spread", Games!L259, ""))</f>
        <v/>
      </c>
      <c r="K259" s="22" t="str">
        <f>IF(ISBLANK(Games!K259), "",IF(ISTEXT(Games!K259), Games!K259, ""))</f>
        <v/>
      </c>
      <c r="L259" s="22" t="str">
        <f>IF(ISBLANK(Games!N259), "", Games!N259)</f>
        <v/>
      </c>
      <c r="M259" s="22"/>
      <c r="N259" s="26"/>
      <c r="O259" s="26"/>
      <c r="P259" s="26"/>
      <c r="Q259" s="26"/>
      <c r="R259" s="26"/>
      <c r="S259" s="26"/>
      <c r="T259" s="29">
        <f t="shared" ref="T259:T322" si="41">N259+IF(Q259&lt;0, (N259/(Q259/-100)), N259*(Q259/100))</f>
        <v>0</v>
      </c>
      <c r="U259" s="29">
        <f t="shared" ref="U259:U322" si="42">T259-N259</f>
        <v>0</v>
      </c>
      <c r="V259" s="29">
        <f t="shared" ref="V259:V322" si="43">O259+IF(R259&lt;0, (O259/(R259/-100)), O259*(R259/100))</f>
        <v>0</v>
      </c>
      <c r="W259" s="29">
        <f t="shared" ref="W259:W322" si="44">V259-O259</f>
        <v>0</v>
      </c>
      <c r="X259" s="29">
        <f t="shared" ref="X259:X322" si="45">P259+IF(S259&lt;0, (P259/(S259/-100)), P259*(S259/100))</f>
        <v>0</v>
      </c>
      <c r="Y259" s="29">
        <f t="shared" ref="Y259:Y322" si="46">S259-P259</f>
        <v>0</v>
      </c>
      <c r="Z259" s="26"/>
      <c r="AA259" s="58" t="str">
        <f t="shared" ref="AA259:AA322" si="47">IF(Z259="W", U259, IF(Z259="L",-N259, ""))</f>
        <v/>
      </c>
      <c r="AB259" s="26"/>
      <c r="AC259" s="58" t="str">
        <f t="shared" si="40"/>
        <v/>
      </c>
      <c r="AD259" s="26"/>
      <c r="AE259" s="22" t="str">
        <f t="shared" ref="AE259:AE322" si="48">IF(AD259="W", Y259, IF(AD259="L",-R259, ""))</f>
        <v/>
      </c>
      <c r="AF2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0" spans="1:32" x14ac:dyDescent="0.45">
      <c r="A260" s="22">
        <f>Games!A260</f>
        <v>0</v>
      </c>
      <c r="B260" s="22" t="str">
        <f>IF('Prediction Log'!B260=0, "",'Prediction Log'!B260)</f>
        <v/>
      </c>
      <c r="C260" s="22" t="str">
        <f>IF('Prediction Log'!C260=0, "",'Prediction Log'!C260)</f>
        <v/>
      </c>
      <c r="D260" s="22" t="str">
        <f>IF('Prediction Log'!D260=0, "",'Prediction Log'!D260)</f>
        <v/>
      </c>
      <c r="E260" s="22" t="str">
        <f>IF('Prediction Log'!E260=0, "",'Prediction Log'!E260)</f>
        <v/>
      </c>
      <c r="F260" s="22" t="str">
        <f>IF('Prediction Log'!I260=0, "",'Prediction Log'!I260)</f>
        <v/>
      </c>
      <c r="G260" s="23" t="str">
        <f>IF(ISBLANK(Games!B260), "",'Prediction Log'!$J260)</f>
        <v/>
      </c>
      <c r="H260" s="24" t="str">
        <f>'Prediction Log'!$K260</f>
        <v/>
      </c>
      <c r="I260" s="22" t="str">
        <f>IF(ISBLANK(Games!J260), "",IF(AND(Games!J260="",Games!K260=""),"",IF(ISTEXT(Games!K260), "Side",Games!J260)))</f>
        <v/>
      </c>
      <c r="J260" s="22" t="str">
        <f>IF(ISBLANK(Games!J260), "",IF(Table12[[#This Row],[Bet]]="Spread", Games!L260, ""))</f>
        <v/>
      </c>
      <c r="K260" s="22" t="str">
        <f>IF(ISBLANK(Games!K260), "",IF(ISTEXT(Games!K260), Games!K260, ""))</f>
        <v/>
      </c>
      <c r="L260" s="22" t="str">
        <f>IF(ISBLANK(Games!N260), "", Games!N260)</f>
        <v/>
      </c>
      <c r="M260" s="22"/>
      <c r="N260" s="26"/>
      <c r="O260" s="26"/>
      <c r="P260" s="26"/>
      <c r="Q260" s="26"/>
      <c r="R260" s="26"/>
      <c r="S260" s="26"/>
      <c r="T260" s="29">
        <f t="shared" si="41"/>
        <v>0</v>
      </c>
      <c r="U260" s="29">
        <f t="shared" si="42"/>
        <v>0</v>
      </c>
      <c r="V260" s="29">
        <f t="shared" si="43"/>
        <v>0</v>
      </c>
      <c r="W260" s="29">
        <f t="shared" si="44"/>
        <v>0</v>
      </c>
      <c r="X260" s="29">
        <f t="shared" si="45"/>
        <v>0</v>
      </c>
      <c r="Y260" s="29">
        <f t="shared" si="46"/>
        <v>0</v>
      </c>
      <c r="Z260" s="26"/>
      <c r="AA260" s="58" t="str">
        <f t="shared" si="47"/>
        <v/>
      </c>
      <c r="AB260" s="26"/>
      <c r="AC260" s="58" t="str">
        <f t="shared" ref="AC260:AC323" si="49">IF(AB260="W", W260, IF(AB260="L",-O260, ""))</f>
        <v/>
      </c>
      <c r="AD260" s="26"/>
      <c r="AE260" s="22" t="str">
        <f t="shared" si="48"/>
        <v/>
      </c>
      <c r="AF2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1" spans="1:32" x14ac:dyDescent="0.45">
      <c r="A261" s="22">
        <f>Games!A261</f>
        <v>0</v>
      </c>
      <c r="B261" s="22" t="str">
        <f>IF('Prediction Log'!B261=0, "",'Prediction Log'!B261)</f>
        <v/>
      </c>
      <c r="C261" s="22" t="str">
        <f>IF('Prediction Log'!C261=0, "",'Prediction Log'!C261)</f>
        <v/>
      </c>
      <c r="D261" s="22" t="str">
        <f>IF('Prediction Log'!D261=0, "",'Prediction Log'!D261)</f>
        <v/>
      </c>
      <c r="E261" s="22" t="str">
        <f>IF('Prediction Log'!E261=0, "",'Prediction Log'!E261)</f>
        <v/>
      </c>
      <c r="F261" s="22" t="str">
        <f>IF('Prediction Log'!I261=0, "",'Prediction Log'!I261)</f>
        <v/>
      </c>
      <c r="G261" s="23" t="str">
        <f>IF(ISBLANK(Games!B261), "",'Prediction Log'!$J261)</f>
        <v/>
      </c>
      <c r="H261" s="24" t="str">
        <f>'Prediction Log'!$K261</f>
        <v/>
      </c>
      <c r="I261" s="22" t="str">
        <f>IF(ISBLANK(Games!J261), "",IF(AND(Games!J261="",Games!K261=""),"",IF(ISTEXT(Games!K261), "Side",Games!J261)))</f>
        <v/>
      </c>
      <c r="J261" s="22" t="str">
        <f>IF(ISBLANK(Games!J261), "",IF(Table12[[#This Row],[Bet]]="Spread", Games!L261, ""))</f>
        <v/>
      </c>
      <c r="K261" s="22" t="str">
        <f>IF(ISBLANK(Games!K261), "",IF(ISTEXT(Games!K261), Games!K261, ""))</f>
        <v/>
      </c>
      <c r="L261" s="22" t="str">
        <f>IF(ISBLANK(Games!N261), "", Games!N261)</f>
        <v/>
      </c>
      <c r="M261" s="22"/>
      <c r="N261" s="26"/>
      <c r="O261" s="26"/>
      <c r="P261" s="26"/>
      <c r="Q261" s="26"/>
      <c r="R261" s="26"/>
      <c r="S261" s="26"/>
      <c r="T261" s="29">
        <f t="shared" si="41"/>
        <v>0</v>
      </c>
      <c r="U261" s="29">
        <f t="shared" si="42"/>
        <v>0</v>
      </c>
      <c r="V261" s="29">
        <f t="shared" si="43"/>
        <v>0</v>
      </c>
      <c r="W261" s="29">
        <f t="shared" si="44"/>
        <v>0</v>
      </c>
      <c r="X261" s="29">
        <f t="shared" si="45"/>
        <v>0</v>
      </c>
      <c r="Y261" s="29">
        <f t="shared" si="46"/>
        <v>0</v>
      </c>
      <c r="Z261" s="26"/>
      <c r="AA261" s="58" t="str">
        <f t="shared" si="47"/>
        <v/>
      </c>
      <c r="AB261" s="26"/>
      <c r="AC261" s="58" t="str">
        <f t="shared" si="49"/>
        <v/>
      </c>
      <c r="AD261" s="26"/>
      <c r="AE261" s="22" t="str">
        <f t="shared" si="48"/>
        <v/>
      </c>
      <c r="AF2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2" spans="1:32" x14ac:dyDescent="0.45">
      <c r="A262" s="22">
        <f>Games!A262</f>
        <v>0</v>
      </c>
      <c r="B262" s="22" t="str">
        <f>IF('Prediction Log'!B262=0, "",'Prediction Log'!B262)</f>
        <v/>
      </c>
      <c r="C262" s="22" t="str">
        <f>IF('Prediction Log'!C262=0, "",'Prediction Log'!C262)</f>
        <v/>
      </c>
      <c r="D262" s="22" t="str">
        <f>IF('Prediction Log'!D262=0, "",'Prediction Log'!D262)</f>
        <v/>
      </c>
      <c r="E262" s="22" t="str">
        <f>IF('Prediction Log'!E262=0, "",'Prediction Log'!E262)</f>
        <v/>
      </c>
      <c r="F262" s="22" t="str">
        <f>IF('Prediction Log'!I262=0, "",'Prediction Log'!I262)</f>
        <v/>
      </c>
      <c r="G262" s="23" t="str">
        <f>IF(ISBLANK(Games!B262), "",'Prediction Log'!$J262)</f>
        <v/>
      </c>
      <c r="H262" s="24" t="str">
        <f>'Prediction Log'!$K262</f>
        <v/>
      </c>
      <c r="I262" s="22" t="str">
        <f>IF(ISBLANK(Games!J262), "",IF(AND(Games!J262="",Games!K262=""),"",IF(ISTEXT(Games!K262), "Side",Games!J262)))</f>
        <v/>
      </c>
      <c r="J262" s="22" t="str">
        <f>IF(ISBLANK(Games!J262), "",IF(Table12[[#This Row],[Bet]]="Spread", Games!L262, ""))</f>
        <v/>
      </c>
      <c r="K262" s="22" t="str">
        <f>IF(ISBLANK(Games!K262), "",IF(ISTEXT(Games!K262), Games!K262, ""))</f>
        <v/>
      </c>
      <c r="L262" s="22" t="str">
        <f>IF(ISBLANK(Games!N262), "", Games!N262)</f>
        <v/>
      </c>
      <c r="M262" s="22"/>
      <c r="N262" s="26"/>
      <c r="O262" s="26"/>
      <c r="P262" s="26"/>
      <c r="Q262" s="26"/>
      <c r="R262" s="26"/>
      <c r="S262" s="26"/>
      <c r="T262" s="29">
        <f t="shared" si="41"/>
        <v>0</v>
      </c>
      <c r="U262" s="29">
        <f t="shared" si="42"/>
        <v>0</v>
      </c>
      <c r="V262" s="29">
        <f t="shared" si="43"/>
        <v>0</v>
      </c>
      <c r="W262" s="29">
        <f t="shared" si="44"/>
        <v>0</v>
      </c>
      <c r="X262" s="29">
        <f t="shared" si="45"/>
        <v>0</v>
      </c>
      <c r="Y262" s="29">
        <f t="shared" si="46"/>
        <v>0</v>
      </c>
      <c r="Z262" s="26"/>
      <c r="AA262" s="58" t="str">
        <f t="shared" si="47"/>
        <v/>
      </c>
      <c r="AB262" s="26"/>
      <c r="AC262" s="58" t="str">
        <f t="shared" si="49"/>
        <v/>
      </c>
      <c r="AD262" s="26"/>
      <c r="AE262" s="22" t="str">
        <f t="shared" si="48"/>
        <v/>
      </c>
      <c r="AF2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3" spans="1:32" x14ac:dyDescent="0.45">
      <c r="A263" s="22">
        <f>Games!A263</f>
        <v>0</v>
      </c>
      <c r="B263" s="22" t="str">
        <f>IF('Prediction Log'!B263=0, "",'Prediction Log'!B263)</f>
        <v/>
      </c>
      <c r="C263" s="22" t="str">
        <f>IF('Prediction Log'!C263=0, "",'Prediction Log'!C263)</f>
        <v/>
      </c>
      <c r="D263" s="22" t="str">
        <f>IF('Prediction Log'!D263=0, "",'Prediction Log'!D263)</f>
        <v/>
      </c>
      <c r="E263" s="22" t="str">
        <f>IF('Prediction Log'!E263=0, "",'Prediction Log'!E263)</f>
        <v/>
      </c>
      <c r="F263" s="22" t="str">
        <f>IF('Prediction Log'!I263=0, "",'Prediction Log'!I263)</f>
        <v/>
      </c>
      <c r="G263" s="23" t="str">
        <f>IF(ISBLANK(Games!B263), "",'Prediction Log'!$J263)</f>
        <v/>
      </c>
      <c r="H263" s="24" t="str">
        <f>'Prediction Log'!$K263</f>
        <v/>
      </c>
      <c r="I263" s="22" t="str">
        <f>IF(ISBLANK(Games!J263), "",IF(AND(Games!J263="",Games!K263=""),"",IF(ISTEXT(Games!K263), "Side",Games!J263)))</f>
        <v/>
      </c>
      <c r="J263" s="22" t="str">
        <f>IF(ISBLANK(Games!J263), "",IF(Table12[[#This Row],[Bet]]="Spread", Games!L263, ""))</f>
        <v/>
      </c>
      <c r="K263" s="22" t="str">
        <f>IF(ISBLANK(Games!K263), "",IF(ISTEXT(Games!K263), Games!K263, ""))</f>
        <v/>
      </c>
      <c r="L263" s="22" t="str">
        <f>IF(ISBLANK(Games!N263), "", Games!N263)</f>
        <v/>
      </c>
      <c r="M263" s="22"/>
      <c r="N263" s="26"/>
      <c r="O263" s="26"/>
      <c r="P263" s="26"/>
      <c r="Q263" s="26"/>
      <c r="R263" s="26"/>
      <c r="S263" s="26"/>
      <c r="T263" s="29">
        <f t="shared" si="41"/>
        <v>0</v>
      </c>
      <c r="U263" s="29">
        <f t="shared" si="42"/>
        <v>0</v>
      </c>
      <c r="V263" s="29">
        <f t="shared" si="43"/>
        <v>0</v>
      </c>
      <c r="W263" s="29">
        <f t="shared" si="44"/>
        <v>0</v>
      </c>
      <c r="X263" s="29">
        <f t="shared" si="45"/>
        <v>0</v>
      </c>
      <c r="Y263" s="29">
        <f t="shared" si="46"/>
        <v>0</v>
      </c>
      <c r="Z263" s="26"/>
      <c r="AA263" s="58" t="str">
        <f t="shared" si="47"/>
        <v/>
      </c>
      <c r="AB263" s="26"/>
      <c r="AC263" s="58" t="str">
        <f t="shared" si="49"/>
        <v/>
      </c>
      <c r="AD263" s="26"/>
      <c r="AE263" s="22" t="str">
        <f t="shared" si="48"/>
        <v/>
      </c>
      <c r="AF2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4" spans="1:32" x14ac:dyDescent="0.45">
      <c r="A264" s="22">
        <f>Games!A264</f>
        <v>0</v>
      </c>
      <c r="B264" s="22" t="str">
        <f>IF('Prediction Log'!B264=0, "",'Prediction Log'!B264)</f>
        <v/>
      </c>
      <c r="C264" s="22" t="str">
        <f>IF('Prediction Log'!C264=0, "",'Prediction Log'!C264)</f>
        <v/>
      </c>
      <c r="D264" s="22" t="str">
        <f>IF('Prediction Log'!D264=0, "",'Prediction Log'!D264)</f>
        <v/>
      </c>
      <c r="E264" s="22" t="str">
        <f>IF('Prediction Log'!E264=0, "",'Prediction Log'!E264)</f>
        <v/>
      </c>
      <c r="F264" s="22" t="str">
        <f>IF('Prediction Log'!I264=0, "",'Prediction Log'!I264)</f>
        <v/>
      </c>
      <c r="G264" s="23" t="str">
        <f>IF(ISBLANK(Games!B264), "",'Prediction Log'!$J264)</f>
        <v/>
      </c>
      <c r="H264" s="24" t="str">
        <f>'Prediction Log'!$K264</f>
        <v/>
      </c>
      <c r="I264" s="22" t="str">
        <f>IF(ISBLANK(Games!J264), "",IF(AND(Games!J264="",Games!K264=""),"",IF(ISTEXT(Games!K264), "Side",Games!J264)))</f>
        <v/>
      </c>
      <c r="J264" s="22" t="str">
        <f>IF(ISBLANK(Games!J264), "",IF(Table12[[#This Row],[Bet]]="Spread", Games!L264, ""))</f>
        <v/>
      </c>
      <c r="K264" s="22" t="str">
        <f>IF(ISBLANK(Games!K264), "",IF(ISTEXT(Games!K264), Games!K264, ""))</f>
        <v/>
      </c>
      <c r="L264" s="22" t="str">
        <f>IF(ISBLANK(Games!N264), "", Games!N264)</f>
        <v/>
      </c>
      <c r="M264" s="22"/>
      <c r="N264" s="26"/>
      <c r="O264" s="26"/>
      <c r="P264" s="26"/>
      <c r="Q264" s="26"/>
      <c r="R264" s="26"/>
      <c r="S264" s="26"/>
      <c r="T264" s="29">
        <f t="shared" si="41"/>
        <v>0</v>
      </c>
      <c r="U264" s="29">
        <f t="shared" si="42"/>
        <v>0</v>
      </c>
      <c r="V264" s="29">
        <f t="shared" si="43"/>
        <v>0</v>
      </c>
      <c r="W264" s="29">
        <f t="shared" si="44"/>
        <v>0</v>
      </c>
      <c r="X264" s="29">
        <f t="shared" si="45"/>
        <v>0</v>
      </c>
      <c r="Y264" s="29">
        <f t="shared" si="46"/>
        <v>0</v>
      </c>
      <c r="Z264" s="26"/>
      <c r="AA264" s="58" t="str">
        <f t="shared" si="47"/>
        <v/>
      </c>
      <c r="AB264" s="26"/>
      <c r="AC264" s="58" t="str">
        <f t="shared" si="49"/>
        <v/>
      </c>
      <c r="AD264" s="26"/>
      <c r="AE264" s="22" t="str">
        <f t="shared" si="48"/>
        <v/>
      </c>
      <c r="AF2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5" spans="1:32" x14ac:dyDescent="0.45">
      <c r="A265" s="22">
        <f>Games!A265</f>
        <v>0</v>
      </c>
      <c r="B265" s="22" t="str">
        <f>IF('Prediction Log'!B265=0, "",'Prediction Log'!B265)</f>
        <v/>
      </c>
      <c r="C265" s="22" t="str">
        <f>IF('Prediction Log'!C265=0, "",'Prediction Log'!C265)</f>
        <v/>
      </c>
      <c r="D265" s="22" t="str">
        <f>IF('Prediction Log'!D265=0, "",'Prediction Log'!D265)</f>
        <v/>
      </c>
      <c r="E265" s="22" t="str">
        <f>IF('Prediction Log'!E265=0, "",'Prediction Log'!E265)</f>
        <v/>
      </c>
      <c r="F265" s="22" t="str">
        <f>IF('Prediction Log'!I265=0, "",'Prediction Log'!I265)</f>
        <v/>
      </c>
      <c r="G265" s="23" t="str">
        <f>IF(ISBLANK(Games!B265), "",'Prediction Log'!$J265)</f>
        <v/>
      </c>
      <c r="H265" s="24" t="str">
        <f>'Prediction Log'!$K265</f>
        <v/>
      </c>
      <c r="I265" s="22" t="str">
        <f>IF(ISBLANK(Games!J265), "",IF(AND(Games!J265="",Games!K265=""),"",IF(ISTEXT(Games!K265), "Side",Games!J265)))</f>
        <v/>
      </c>
      <c r="J265" s="22" t="str">
        <f>IF(ISBLANK(Games!J265), "",IF(Table12[[#This Row],[Bet]]="Spread", Games!L265, ""))</f>
        <v/>
      </c>
      <c r="K265" s="22" t="str">
        <f>IF(ISBLANK(Games!K265), "",IF(ISTEXT(Games!K265), Games!K265, ""))</f>
        <v/>
      </c>
      <c r="L265" s="22" t="str">
        <f>IF(ISBLANK(Games!N265), "", Games!N265)</f>
        <v/>
      </c>
      <c r="M265" s="22"/>
      <c r="N265" s="26"/>
      <c r="O265" s="26"/>
      <c r="P265" s="26"/>
      <c r="Q265" s="26"/>
      <c r="R265" s="26"/>
      <c r="S265" s="26"/>
      <c r="T265" s="29">
        <f t="shared" si="41"/>
        <v>0</v>
      </c>
      <c r="U265" s="29">
        <f t="shared" si="42"/>
        <v>0</v>
      </c>
      <c r="V265" s="29">
        <f t="shared" si="43"/>
        <v>0</v>
      </c>
      <c r="W265" s="29">
        <f t="shared" si="44"/>
        <v>0</v>
      </c>
      <c r="X265" s="29">
        <f t="shared" si="45"/>
        <v>0</v>
      </c>
      <c r="Y265" s="29">
        <f t="shared" si="46"/>
        <v>0</v>
      </c>
      <c r="Z265" s="26"/>
      <c r="AA265" s="58" t="str">
        <f t="shared" si="47"/>
        <v/>
      </c>
      <c r="AB265" s="26"/>
      <c r="AC265" s="58" t="str">
        <f t="shared" si="49"/>
        <v/>
      </c>
      <c r="AD265" s="26"/>
      <c r="AE265" s="22" t="str">
        <f t="shared" si="48"/>
        <v/>
      </c>
      <c r="AF2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6" spans="1:32" x14ac:dyDescent="0.45">
      <c r="A266" s="22">
        <f>Games!A266</f>
        <v>0</v>
      </c>
      <c r="B266" s="22" t="str">
        <f>IF('Prediction Log'!B266=0, "",'Prediction Log'!B266)</f>
        <v/>
      </c>
      <c r="C266" s="22" t="str">
        <f>IF('Prediction Log'!C266=0, "",'Prediction Log'!C266)</f>
        <v/>
      </c>
      <c r="D266" s="22" t="str">
        <f>IF('Prediction Log'!D266=0, "",'Prediction Log'!D266)</f>
        <v/>
      </c>
      <c r="E266" s="22" t="str">
        <f>IF('Prediction Log'!E266=0, "",'Prediction Log'!E266)</f>
        <v/>
      </c>
      <c r="F266" s="22" t="str">
        <f>IF('Prediction Log'!I266=0, "",'Prediction Log'!I266)</f>
        <v/>
      </c>
      <c r="G266" s="23" t="str">
        <f>IF(ISBLANK(Games!B266), "",'Prediction Log'!$J266)</f>
        <v/>
      </c>
      <c r="H266" s="24" t="str">
        <f>'Prediction Log'!$K266</f>
        <v/>
      </c>
      <c r="I266" s="22" t="str">
        <f>IF(ISBLANK(Games!J266), "",IF(AND(Games!J266="",Games!K266=""),"",IF(ISTEXT(Games!K266), "Side",Games!J266)))</f>
        <v/>
      </c>
      <c r="J266" s="22" t="str">
        <f>IF(ISBLANK(Games!J266), "",IF(Table12[[#This Row],[Bet]]="Spread", Games!L266, ""))</f>
        <v/>
      </c>
      <c r="K266" s="22" t="str">
        <f>IF(ISBLANK(Games!K266), "",IF(ISTEXT(Games!K266), Games!K266, ""))</f>
        <v/>
      </c>
      <c r="L266" s="22" t="str">
        <f>IF(ISBLANK(Games!N266), "", Games!N266)</f>
        <v/>
      </c>
      <c r="M266" s="22"/>
      <c r="N266" s="26"/>
      <c r="O266" s="26"/>
      <c r="P266" s="26"/>
      <c r="Q266" s="26"/>
      <c r="R266" s="26"/>
      <c r="S266" s="26"/>
      <c r="T266" s="29">
        <f t="shared" si="41"/>
        <v>0</v>
      </c>
      <c r="U266" s="29">
        <f t="shared" si="42"/>
        <v>0</v>
      </c>
      <c r="V266" s="29">
        <f t="shared" si="43"/>
        <v>0</v>
      </c>
      <c r="W266" s="29">
        <f t="shared" si="44"/>
        <v>0</v>
      </c>
      <c r="X266" s="29">
        <f t="shared" si="45"/>
        <v>0</v>
      </c>
      <c r="Y266" s="29">
        <f t="shared" si="46"/>
        <v>0</v>
      </c>
      <c r="Z266" s="26"/>
      <c r="AA266" s="58" t="str">
        <f t="shared" si="47"/>
        <v/>
      </c>
      <c r="AB266" s="26"/>
      <c r="AC266" s="58" t="str">
        <f t="shared" si="49"/>
        <v/>
      </c>
      <c r="AD266" s="26"/>
      <c r="AE266" s="22" t="str">
        <f t="shared" si="48"/>
        <v/>
      </c>
      <c r="AF2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7" spans="1:32" x14ac:dyDescent="0.45">
      <c r="A267" s="22">
        <f>Games!A267</f>
        <v>0</v>
      </c>
      <c r="B267" s="22" t="str">
        <f>IF('Prediction Log'!B267=0, "",'Prediction Log'!B267)</f>
        <v/>
      </c>
      <c r="C267" s="22" t="str">
        <f>IF('Prediction Log'!C267=0, "",'Prediction Log'!C267)</f>
        <v/>
      </c>
      <c r="D267" s="22" t="str">
        <f>IF('Prediction Log'!D267=0, "",'Prediction Log'!D267)</f>
        <v/>
      </c>
      <c r="E267" s="22" t="str">
        <f>IF('Prediction Log'!E267=0, "",'Prediction Log'!E267)</f>
        <v/>
      </c>
      <c r="F267" s="22" t="str">
        <f>IF('Prediction Log'!I267=0, "",'Prediction Log'!I267)</f>
        <v/>
      </c>
      <c r="G267" s="23" t="str">
        <f>IF(ISBLANK(Games!B267), "",'Prediction Log'!$J267)</f>
        <v/>
      </c>
      <c r="H267" s="24" t="str">
        <f>'Prediction Log'!$K267</f>
        <v/>
      </c>
      <c r="I267" s="22" t="str">
        <f>IF(ISBLANK(Games!J267), "",IF(AND(Games!J267="",Games!K267=""),"",IF(ISTEXT(Games!K267), "Side",Games!J267)))</f>
        <v/>
      </c>
      <c r="J267" s="22" t="str">
        <f>IF(ISBLANK(Games!J267), "",IF(Table12[[#This Row],[Bet]]="Spread", Games!L267, ""))</f>
        <v/>
      </c>
      <c r="K267" s="22" t="str">
        <f>IF(ISBLANK(Games!K267), "",IF(ISTEXT(Games!K267), Games!K267, ""))</f>
        <v/>
      </c>
      <c r="L267" s="22" t="str">
        <f>IF(ISBLANK(Games!N267), "", Games!N267)</f>
        <v/>
      </c>
      <c r="M267" s="22"/>
      <c r="N267" s="26"/>
      <c r="O267" s="26"/>
      <c r="P267" s="26"/>
      <c r="Q267" s="26"/>
      <c r="R267" s="26"/>
      <c r="S267" s="26"/>
      <c r="T267" s="29">
        <f t="shared" si="41"/>
        <v>0</v>
      </c>
      <c r="U267" s="29">
        <f t="shared" si="42"/>
        <v>0</v>
      </c>
      <c r="V267" s="29">
        <f t="shared" si="43"/>
        <v>0</v>
      </c>
      <c r="W267" s="29">
        <f t="shared" si="44"/>
        <v>0</v>
      </c>
      <c r="X267" s="29">
        <f t="shared" si="45"/>
        <v>0</v>
      </c>
      <c r="Y267" s="29">
        <f t="shared" si="46"/>
        <v>0</v>
      </c>
      <c r="Z267" s="26"/>
      <c r="AA267" s="58" t="str">
        <f t="shared" si="47"/>
        <v/>
      </c>
      <c r="AB267" s="26"/>
      <c r="AC267" s="58" t="str">
        <f t="shared" si="49"/>
        <v/>
      </c>
      <c r="AD267" s="26"/>
      <c r="AE267" s="22" t="str">
        <f t="shared" si="48"/>
        <v/>
      </c>
      <c r="AF2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8" spans="1:32" x14ac:dyDescent="0.45">
      <c r="A268" s="22">
        <f>Games!A268</f>
        <v>0</v>
      </c>
      <c r="B268" s="22" t="str">
        <f>IF('Prediction Log'!B268=0, "",'Prediction Log'!B268)</f>
        <v/>
      </c>
      <c r="C268" s="22" t="str">
        <f>IF('Prediction Log'!C268=0, "",'Prediction Log'!C268)</f>
        <v/>
      </c>
      <c r="D268" s="22" t="str">
        <f>IF('Prediction Log'!D268=0, "",'Prediction Log'!D268)</f>
        <v/>
      </c>
      <c r="E268" s="22" t="str">
        <f>IF('Prediction Log'!E268=0, "",'Prediction Log'!E268)</f>
        <v/>
      </c>
      <c r="F268" s="22" t="str">
        <f>IF('Prediction Log'!I268=0, "",'Prediction Log'!I268)</f>
        <v/>
      </c>
      <c r="G268" s="23" t="str">
        <f>IF(ISBLANK(Games!B268), "",'Prediction Log'!$J268)</f>
        <v/>
      </c>
      <c r="H268" s="24" t="str">
        <f>'Prediction Log'!$K268</f>
        <v/>
      </c>
      <c r="I268" s="22" t="str">
        <f>IF(ISBLANK(Games!J268), "",IF(AND(Games!J268="",Games!K268=""),"",IF(ISTEXT(Games!K268), "Side",Games!J268)))</f>
        <v/>
      </c>
      <c r="J268" s="22" t="str">
        <f>IF(ISBLANK(Games!J268), "",IF(Table12[[#This Row],[Bet]]="Spread", Games!L268, ""))</f>
        <v/>
      </c>
      <c r="K268" s="22" t="str">
        <f>IF(ISBLANK(Games!K268), "",IF(ISTEXT(Games!K268), Games!K268, ""))</f>
        <v/>
      </c>
      <c r="L268" s="22" t="str">
        <f>IF(ISBLANK(Games!N268), "", Games!N268)</f>
        <v/>
      </c>
      <c r="M268" s="22"/>
      <c r="N268" s="26"/>
      <c r="O268" s="26"/>
      <c r="P268" s="26"/>
      <c r="Q268" s="26"/>
      <c r="R268" s="26"/>
      <c r="S268" s="26"/>
      <c r="T268" s="29">
        <f t="shared" si="41"/>
        <v>0</v>
      </c>
      <c r="U268" s="29">
        <f t="shared" si="42"/>
        <v>0</v>
      </c>
      <c r="V268" s="29">
        <f t="shared" si="43"/>
        <v>0</v>
      </c>
      <c r="W268" s="29">
        <f t="shared" si="44"/>
        <v>0</v>
      </c>
      <c r="X268" s="29">
        <f t="shared" si="45"/>
        <v>0</v>
      </c>
      <c r="Y268" s="29">
        <f t="shared" si="46"/>
        <v>0</v>
      </c>
      <c r="Z268" s="26"/>
      <c r="AA268" s="58" t="str">
        <f t="shared" si="47"/>
        <v/>
      </c>
      <c r="AB268" s="26"/>
      <c r="AC268" s="58" t="str">
        <f t="shared" si="49"/>
        <v/>
      </c>
      <c r="AD268" s="26"/>
      <c r="AE268" s="22" t="str">
        <f t="shared" si="48"/>
        <v/>
      </c>
      <c r="AF2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9" spans="1:32" x14ac:dyDescent="0.45">
      <c r="A269" s="22">
        <f>Games!A269</f>
        <v>0</v>
      </c>
      <c r="B269" s="22" t="str">
        <f>IF('Prediction Log'!B269=0, "",'Prediction Log'!B269)</f>
        <v/>
      </c>
      <c r="C269" s="22" t="str">
        <f>IF('Prediction Log'!C269=0, "",'Prediction Log'!C269)</f>
        <v/>
      </c>
      <c r="D269" s="22" t="str">
        <f>IF('Prediction Log'!D269=0, "",'Prediction Log'!D269)</f>
        <v/>
      </c>
      <c r="E269" s="22" t="str">
        <f>IF('Prediction Log'!E269=0, "",'Prediction Log'!E269)</f>
        <v/>
      </c>
      <c r="F269" s="22" t="str">
        <f>IF('Prediction Log'!I269=0, "",'Prediction Log'!I269)</f>
        <v/>
      </c>
      <c r="G269" s="23" t="str">
        <f>IF(ISBLANK(Games!B269), "",'Prediction Log'!$J269)</f>
        <v/>
      </c>
      <c r="H269" s="24" t="str">
        <f>'Prediction Log'!$K269</f>
        <v/>
      </c>
      <c r="I269" s="22" t="str">
        <f>IF(ISBLANK(Games!J269), "",IF(AND(Games!J269="",Games!K269=""),"",IF(ISTEXT(Games!K269), "Side",Games!J269)))</f>
        <v/>
      </c>
      <c r="J269" s="22" t="str">
        <f>IF(ISBLANK(Games!J269), "",IF(Table12[[#This Row],[Bet]]="Spread", Games!L269, ""))</f>
        <v/>
      </c>
      <c r="K269" s="22" t="str">
        <f>IF(ISBLANK(Games!K269), "",IF(ISTEXT(Games!K269), Games!K269, ""))</f>
        <v/>
      </c>
      <c r="L269" s="22" t="str">
        <f>IF(ISBLANK(Games!N269), "", Games!N269)</f>
        <v/>
      </c>
      <c r="M269" s="22"/>
      <c r="N269" s="26"/>
      <c r="O269" s="26"/>
      <c r="P269" s="26"/>
      <c r="Q269" s="26"/>
      <c r="R269" s="26"/>
      <c r="S269" s="26"/>
      <c r="T269" s="29">
        <f t="shared" si="41"/>
        <v>0</v>
      </c>
      <c r="U269" s="29">
        <f t="shared" si="42"/>
        <v>0</v>
      </c>
      <c r="V269" s="29">
        <f t="shared" si="43"/>
        <v>0</v>
      </c>
      <c r="W269" s="29">
        <f t="shared" si="44"/>
        <v>0</v>
      </c>
      <c r="X269" s="29">
        <f t="shared" si="45"/>
        <v>0</v>
      </c>
      <c r="Y269" s="29">
        <f t="shared" si="46"/>
        <v>0</v>
      </c>
      <c r="Z269" s="26"/>
      <c r="AA269" s="58" t="str">
        <f t="shared" si="47"/>
        <v/>
      </c>
      <c r="AB269" s="26"/>
      <c r="AC269" s="58" t="str">
        <f t="shared" si="49"/>
        <v/>
      </c>
      <c r="AD269" s="26"/>
      <c r="AE269" s="22" t="str">
        <f t="shared" si="48"/>
        <v/>
      </c>
      <c r="AF2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0" spans="1:32" x14ac:dyDescent="0.45">
      <c r="A270" s="22">
        <f>Games!A270</f>
        <v>0</v>
      </c>
      <c r="B270" s="22" t="str">
        <f>IF('Prediction Log'!B270=0, "",'Prediction Log'!B270)</f>
        <v/>
      </c>
      <c r="C270" s="22" t="str">
        <f>IF('Prediction Log'!C270=0, "",'Prediction Log'!C270)</f>
        <v/>
      </c>
      <c r="D270" s="22" t="str">
        <f>IF('Prediction Log'!D270=0, "",'Prediction Log'!D270)</f>
        <v/>
      </c>
      <c r="E270" s="22" t="str">
        <f>IF('Prediction Log'!E270=0, "",'Prediction Log'!E270)</f>
        <v/>
      </c>
      <c r="F270" s="22" t="str">
        <f>IF('Prediction Log'!I270=0, "",'Prediction Log'!I270)</f>
        <v/>
      </c>
      <c r="G270" s="23" t="str">
        <f>IF(ISBLANK(Games!B270), "",'Prediction Log'!$J270)</f>
        <v/>
      </c>
      <c r="H270" s="24" t="str">
        <f>'Prediction Log'!$K270</f>
        <v/>
      </c>
      <c r="I270" s="22" t="str">
        <f>IF(ISBLANK(Games!J270), "",IF(AND(Games!J270="",Games!K270=""),"",IF(ISTEXT(Games!K270), "Side",Games!J270)))</f>
        <v/>
      </c>
      <c r="J270" s="22" t="str">
        <f>IF(ISBLANK(Games!J270), "",IF(Table12[[#This Row],[Bet]]="Spread", Games!L270, ""))</f>
        <v/>
      </c>
      <c r="K270" s="22" t="str">
        <f>IF(ISBLANK(Games!K270), "",IF(ISTEXT(Games!K270), Games!K270, ""))</f>
        <v/>
      </c>
      <c r="L270" s="22" t="str">
        <f>IF(ISBLANK(Games!N270), "", Games!N270)</f>
        <v/>
      </c>
      <c r="M270" s="22"/>
      <c r="N270" s="26"/>
      <c r="O270" s="26"/>
      <c r="P270" s="26"/>
      <c r="Q270" s="26"/>
      <c r="R270" s="26"/>
      <c r="S270" s="26"/>
      <c r="T270" s="29">
        <f t="shared" si="41"/>
        <v>0</v>
      </c>
      <c r="U270" s="29">
        <f t="shared" si="42"/>
        <v>0</v>
      </c>
      <c r="V270" s="29">
        <f t="shared" si="43"/>
        <v>0</v>
      </c>
      <c r="W270" s="29">
        <f t="shared" si="44"/>
        <v>0</v>
      </c>
      <c r="X270" s="29">
        <f t="shared" si="45"/>
        <v>0</v>
      </c>
      <c r="Y270" s="29">
        <f t="shared" si="46"/>
        <v>0</v>
      </c>
      <c r="Z270" s="26"/>
      <c r="AA270" s="58" t="str">
        <f t="shared" si="47"/>
        <v/>
      </c>
      <c r="AB270" s="26"/>
      <c r="AC270" s="58" t="str">
        <f t="shared" si="49"/>
        <v/>
      </c>
      <c r="AD270" s="26"/>
      <c r="AE270" s="22" t="str">
        <f t="shared" si="48"/>
        <v/>
      </c>
      <c r="AF2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1" spans="1:32" x14ac:dyDescent="0.45">
      <c r="A271" s="22">
        <f>Games!A271</f>
        <v>0</v>
      </c>
      <c r="B271" s="22" t="str">
        <f>IF('Prediction Log'!B271=0, "",'Prediction Log'!B271)</f>
        <v/>
      </c>
      <c r="C271" s="22" t="str">
        <f>IF('Prediction Log'!C271=0, "",'Prediction Log'!C271)</f>
        <v/>
      </c>
      <c r="D271" s="22" t="str">
        <f>IF('Prediction Log'!D271=0, "",'Prediction Log'!D271)</f>
        <v/>
      </c>
      <c r="E271" s="22" t="str">
        <f>IF('Prediction Log'!E271=0, "",'Prediction Log'!E271)</f>
        <v/>
      </c>
      <c r="F271" s="22" t="str">
        <f>IF('Prediction Log'!I271=0, "",'Prediction Log'!I271)</f>
        <v/>
      </c>
      <c r="G271" s="23" t="str">
        <f>IF(ISBLANK(Games!B271), "",'Prediction Log'!$J271)</f>
        <v/>
      </c>
      <c r="H271" s="24" t="str">
        <f>'Prediction Log'!$K271</f>
        <v/>
      </c>
      <c r="I271" s="22" t="str">
        <f>IF(ISBLANK(Games!J271), "",IF(AND(Games!J271="",Games!K271=""),"",IF(ISTEXT(Games!K271), "Side",Games!J271)))</f>
        <v/>
      </c>
      <c r="J271" s="22" t="str">
        <f>IF(ISBLANK(Games!J271), "",IF(Table12[[#This Row],[Bet]]="Spread", Games!L271, ""))</f>
        <v/>
      </c>
      <c r="K271" s="22" t="str">
        <f>IF(ISBLANK(Games!K271), "",IF(ISTEXT(Games!K271), Games!K271, ""))</f>
        <v/>
      </c>
      <c r="L271" s="22" t="str">
        <f>IF(ISBLANK(Games!N271), "", Games!N271)</f>
        <v/>
      </c>
      <c r="M271" s="22"/>
      <c r="N271" s="26"/>
      <c r="O271" s="26"/>
      <c r="P271" s="26"/>
      <c r="Q271" s="26"/>
      <c r="R271" s="26"/>
      <c r="S271" s="26"/>
      <c r="T271" s="29">
        <f t="shared" si="41"/>
        <v>0</v>
      </c>
      <c r="U271" s="29">
        <f t="shared" si="42"/>
        <v>0</v>
      </c>
      <c r="V271" s="29">
        <f t="shared" si="43"/>
        <v>0</v>
      </c>
      <c r="W271" s="29">
        <f t="shared" si="44"/>
        <v>0</v>
      </c>
      <c r="X271" s="29">
        <f t="shared" si="45"/>
        <v>0</v>
      </c>
      <c r="Y271" s="29">
        <f t="shared" si="46"/>
        <v>0</v>
      </c>
      <c r="Z271" s="26"/>
      <c r="AA271" s="58" t="str">
        <f t="shared" si="47"/>
        <v/>
      </c>
      <c r="AB271" s="26"/>
      <c r="AC271" s="58" t="str">
        <f t="shared" si="49"/>
        <v/>
      </c>
      <c r="AD271" s="26"/>
      <c r="AE271" s="22" t="str">
        <f t="shared" si="48"/>
        <v/>
      </c>
      <c r="AF2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2" spans="1:32" x14ac:dyDescent="0.45">
      <c r="A272" s="22">
        <f>Games!A272</f>
        <v>0</v>
      </c>
      <c r="B272" s="22" t="str">
        <f>IF('Prediction Log'!B272=0, "",'Prediction Log'!B272)</f>
        <v/>
      </c>
      <c r="C272" s="22" t="str">
        <f>IF('Prediction Log'!C272=0, "",'Prediction Log'!C272)</f>
        <v/>
      </c>
      <c r="D272" s="22" t="str">
        <f>IF('Prediction Log'!D272=0, "",'Prediction Log'!D272)</f>
        <v/>
      </c>
      <c r="E272" s="22" t="str">
        <f>IF('Prediction Log'!E272=0, "",'Prediction Log'!E272)</f>
        <v/>
      </c>
      <c r="F272" s="22" t="str">
        <f>IF('Prediction Log'!I272=0, "",'Prediction Log'!I272)</f>
        <v/>
      </c>
      <c r="G272" s="23" t="str">
        <f>IF(ISBLANK(Games!B272), "",'Prediction Log'!$J272)</f>
        <v/>
      </c>
      <c r="H272" s="24" t="str">
        <f>'Prediction Log'!$K272</f>
        <v/>
      </c>
      <c r="I272" s="22" t="str">
        <f>IF(ISBLANK(Games!J272), "",IF(AND(Games!J272="",Games!K272=""),"",IF(ISTEXT(Games!K272), "Side",Games!J272)))</f>
        <v/>
      </c>
      <c r="J272" s="22" t="str">
        <f>IF(ISBLANK(Games!J272), "",IF(Table12[[#This Row],[Bet]]="Spread", Games!L272, ""))</f>
        <v/>
      </c>
      <c r="K272" s="22" t="str">
        <f>IF(ISBLANK(Games!K272), "",IF(ISTEXT(Games!K272), Games!K272, ""))</f>
        <v/>
      </c>
      <c r="L272" s="22" t="str">
        <f>IF(ISBLANK(Games!N272), "", Games!N272)</f>
        <v/>
      </c>
      <c r="M272" s="22"/>
      <c r="N272" s="26"/>
      <c r="O272" s="26"/>
      <c r="P272" s="26"/>
      <c r="Q272" s="26"/>
      <c r="R272" s="26"/>
      <c r="S272" s="26"/>
      <c r="T272" s="29">
        <f t="shared" si="41"/>
        <v>0</v>
      </c>
      <c r="U272" s="29">
        <f t="shared" si="42"/>
        <v>0</v>
      </c>
      <c r="V272" s="29">
        <f t="shared" si="43"/>
        <v>0</v>
      </c>
      <c r="W272" s="29">
        <f t="shared" si="44"/>
        <v>0</v>
      </c>
      <c r="X272" s="29">
        <f t="shared" si="45"/>
        <v>0</v>
      </c>
      <c r="Y272" s="29">
        <f t="shared" si="46"/>
        <v>0</v>
      </c>
      <c r="Z272" s="26"/>
      <c r="AA272" s="58" t="str">
        <f t="shared" si="47"/>
        <v/>
      </c>
      <c r="AB272" s="26"/>
      <c r="AC272" s="58" t="str">
        <f t="shared" si="49"/>
        <v/>
      </c>
      <c r="AD272" s="26"/>
      <c r="AE272" s="22" t="str">
        <f t="shared" si="48"/>
        <v/>
      </c>
      <c r="AF2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3" spans="1:32" x14ac:dyDescent="0.45">
      <c r="A273" s="22">
        <f>Games!A273</f>
        <v>0</v>
      </c>
      <c r="B273" s="22" t="str">
        <f>IF('Prediction Log'!B273=0, "",'Prediction Log'!B273)</f>
        <v/>
      </c>
      <c r="C273" s="22" t="str">
        <f>IF('Prediction Log'!C273=0, "",'Prediction Log'!C273)</f>
        <v/>
      </c>
      <c r="D273" s="22" t="str">
        <f>IF('Prediction Log'!D273=0, "",'Prediction Log'!D273)</f>
        <v/>
      </c>
      <c r="E273" s="22" t="str">
        <f>IF('Prediction Log'!E273=0, "",'Prediction Log'!E273)</f>
        <v/>
      </c>
      <c r="F273" s="22" t="str">
        <f>IF('Prediction Log'!I273=0, "",'Prediction Log'!I273)</f>
        <v/>
      </c>
      <c r="G273" s="23" t="str">
        <f>IF(ISBLANK(Games!B273), "",'Prediction Log'!$J273)</f>
        <v/>
      </c>
      <c r="H273" s="24" t="str">
        <f>'Prediction Log'!$K273</f>
        <v/>
      </c>
      <c r="I273" s="22" t="str">
        <f>IF(ISBLANK(Games!J273), "",IF(AND(Games!J273="",Games!K273=""),"",IF(ISTEXT(Games!K273), "Side",Games!J273)))</f>
        <v/>
      </c>
      <c r="J273" s="22" t="str">
        <f>IF(ISBLANK(Games!J273), "",IF(Table12[[#This Row],[Bet]]="Spread", Games!L273, ""))</f>
        <v/>
      </c>
      <c r="K273" s="22" t="str">
        <f>IF(ISBLANK(Games!K273), "",IF(ISTEXT(Games!K273), Games!K273, ""))</f>
        <v/>
      </c>
      <c r="L273" s="22" t="str">
        <f>IF(ISBLANK(Games!N273), "", Games!N273)</f>
        <v/>
      </c>
      <c r="M273" s="22"/>
      <c r="N273" s="26"/>
      <c r="O273" s="26"/>
      <c r="P273" s="26"/>
      <c r="Q273" s="26"/>
      <c r="R273" s="26"/>
      <c r="S273" s="26"/>
      <c r="T273" s="29">
        <f t="shared" si="41"/>
        <v>0</v>
      </c>
      <c r="U273" s="29">
        <f t="shared" si="42"/>
        <v>0</v>
      </c>
      <c r="V273" s="29">
        <f t="shared" si="43"/>
        <v>0</v>
      </c>
      <c r="W273" s="29">
        <f t="shared" si="44"/>
        <v>0</v>
      </c>
      <c r="X273" s="29">
        <f t="shared" si="45"/>
        <v>0</v>
      </c>
      <c r="Y273" s="29">
        <f t="shared" si="46"/>
        <v>0</v>
      </c>
      <c r="Z273" s="26"/>
      <c r="AA273" s="58" t="str">
        <f t="shared" si="47"/>
        <v/>
      </c>
      <c r="AB273" s="26"/>
      <c r="AC273" s="58" t="str">
        <f t="shared" si="49"/>
        <v/>
      </c>
      <c r="AD273" s="26"/>
      <c r="AE273" s="22" t="str">
        <f t="shared" si="48"/>
        <v/>
      </c>
      <c r="AF2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4" spans="1:32" x14ac:dyDescent="0.45">
      <c r="A274" s="22">
        <f>Games!A274</f>
        <v>0</v>
      </c>
      <c r="B274" s="22" t="str">
        <f>IF('Prediction Log'!B274=0, "",'Prediction Log'!B274)</f>
        <v/>
      </c>
      <c r="C274" s="22" t="str">
        <f>IF('Prediction Log'!C274=0, "",'Prediction Log'!C274)</f>
        <v/>
      </c>
      <c r="D274" s="22" t="str">
        <f>IF('Prediction Log'!D274=0, "",'Prediction Log'!D274)</f>
        <v/>
      </c>
      <c r="E274" s="22" t="str">
        <f>IF('Prediction Log'!E274=0, "",'Prediction Log'!E274)</f>
        <v/>
      </c>
      <c r="F274" s="22" t="str">
        <f>IF('Prediction Log'!I274=0, "",'Prediction Log'!I274)</f>
        <v/>
      </c>
      <c r="G274" s="23" t="str">
        <f>IF(ISBLANK(Games!B274), "",'Prediction Log'!$J274)</f>
        <v/>
      </c>
      <c r="H274" s="24" t="str">
        <f>'Prediction Log'!$K274</f>
        <v/>
      </c>
      <c r="I274" s="22" t="str">
        <f>IF(ISBLANK(Games!J274), "",IF(AND(Games!J274="",Games!K274=""),"",IF(ISTEXT(Games!K274), "Side",Games!J274)))</f>
        <v/>
      </c>
      <c r="J274" s="22" t="str">
        <f>IF(ISBLANK(Games!J274), "",IF(Table12[[#This Row],[Bet]]="Spread", Games!L274, ""))</f>
        <v/>
      </c>
      <c r="K274" s="22" t="str">
        <f>IF(ISBLANK(Games!K274), "",IF(ISTEXT(Games!K274), Games!K274, ""))</f>
        <v/>
      </c>
      <c r="L274" s="22" t="str">
        <f>IF(ISBLANK(Games!N274), "", Games!N274)</f>
        <v/>
      </c>
      <c r="M274" s="22"/>
      <c r="N274" s="26"/>
      <c r="O274" s="26"/>
      <c r="P274" s="26"/>
      <c r="Q274" s="26"/>
      <c r="R274" s="26"/>
      <c r="S274" s="26"/>
      <c r="T274" s="29">
        <f t="shared" si="41"/>
        <v>0</v>
      </c>
      <c r="U274" s="29">
        <f t="shared" si="42"/>
        <v>0</v>
      </c>
      <c r="V274" s="29">
        <f t="shared" si="43"/>
        <v>0</v>
      </c>
      <c r="W274" s="29">
        <f t="shared" si="44"/>
        <v>0</v>
      </c>
      <c r="X274" s="29">
        <f t="shared" si="45"/>
        <v>0</v>
      </c>
      <c r="Y274" s="29">
        <f t="shared" si="46"/>
        <v>0</v>
      </c>
      <c r="Z274" s="26"/>
      <c r="AA274" s="58" t="str">
        <f t="shared" si="47"/>
        <v/>
      </c>
      <c r="AB274" s="26"/>
      <c r="AC274" s="58" t="str">
        <f t="shared" si="49"/>
        <v/>
      </c>
      <c r="AD274" s="26"/>
      <c r="AE274" s="22" t="str">
        <f t="shared" si="48"/>
        <v/>
      </c>
      <c r="AF2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5" spans="1:32" x14ac:dyDescent="0.45">
      <c r="A275" s="22">
        <f>Games!A275</f>
        <v>0</v>
      </c>
      <c r="B275" s="22" t="str">
        <f>IF('Prediction Log'!B275=0, "",'Prediction Log'!B275)</f>
        <v/>
      </c>
      <c r="C275" s="22" t="str">
        <f>IF('Prediction Log'!C275=0, "",'Prediction Log'!C275)</f>
        <v/>
      </c>
      <c r="D275" s="22" t="str">
        <f>IF('Prediction Log'!D275=0, "",'Prediction Log'!D275)</f>
        <v/>
      </c>
      <c r="E275" s="22" t="str">
        <f>IF('Prediction Log'!E275=0, "",'Prediction Log'!E275)</f>
        <v/>
      </c>
      <c r="F275" s="22" t="str">
        <f>IF('Prediction Log'!I275=0, "",'Prediction Log'!I275)</f>
        <v/>
      </c>
      <c r="G275" s="23" t="str">
        <f>IF(ISBLANK(Games!B275), "",'Prediction Log'!$J275)</f>
        <v/>
      </c>
      <c r="H275" s="24" t="str">
        <f>'Prediction Log'!$K275</f>
        <v/>
      </c>
      <c r="I275" s="22" t="str">
        <f>IF(ISBLANK(Games!J275), "",IF(AND(Games!J275="",Games!K275=""),"",IF(ISTEXT(Games!K275), "Side",Games!J275)))</f>
        <v/>
      </c>
      <c r="J275" s="22" t="str">
        <f>IF(ISBLANK(Games!J275), "",IF(Table12[[#This Row],[Bet]]="Spread", Games!L275, ""))</f>
        <v/>
      </c>
      <c r="K275" s="22" t="str">
        <f>IF(ISBLANK(Games!K275), "",IF(ISTEXT(Games!K275), Games!K275, ""))</f>
        <v/>
      </c>
      <c r="L275" s="22" t="str">
        <f>IF(ISBLANK(Games!N275), "", Games!N275)</f>
        <v/>
      </c>
      <c r="M275" s="22"/>
      <c r="N275" s="26"/>
      <c r="O275" s="26"/>
      <c r="P275" s="26"/>
      <c r="Q275" s="26"/>
      <c r="R275" s="26"/>
      <c r="S275" s="26"/>
      <c r="T275" s="29">
        <f t="shared" si="41"/>
        <v>0</v>
      </c>
      <c r="U275" s="29">
        <f t="shared" si="42"/>
        <v>0</v>
      </c>
      <c r="V275" s="29">
        <f t="shared" si="43"/>
        <v>0</v>
      </c>
      <c r="W275" s="29">
        <f t="shared" si="44"/>
        <v>0</v>
      </c>
      <c r="X275" s="29">
        <f t="shared" si="45"/>
        <v>0</v>
      </c>
      <c r="Y275" s="29">
        <f t="shared" si="46"/>
        <v>0</v>
      </c>
      <c r="Z275" s="26"/>
      <c r="AA275" s="58" t="str">
        <f t="shared" si="47"/>
        <v/>
      </c>
      <c r="AB275" s="26"/>
      <c r="AC275" s="58" t="str">
        <f t="shared" si="49"/>
        <v/>
      </c>
      <c r="AD275" s="26"/>
      <c r="AE275" s="22" t="str">
        <f t="shared" si="48"/>
        <v/>
      </c>
      <c r="AF2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6" spans="1:32" x14ac:dyDescent="0.45">
      <c r="A276" s="22">
        <f>Games!A276</f>
        <v>0</v>
      </c>
      <c r="B276" s="22" t="str">
        <f>IF('Prediction Log'!B276=0, "",'Prediction Log'!B276)</f>
        <v/>
      </c>
      <c r="C276" s="22" t="str">
        <f>IF('Prediction Log'!C276=0, "",'Prediction Log'!C276)</f>
        <v/>
      </c>
      <c r="D276" s="22" t="str">
        <f>IF('Prediction Log'!D276=0, "",'Prediction Log'!D276)</f>
        <v/>
      </c>
      <c r="E276" s="22" t="str">
        <f>IF('Prediction Log'!E276=0, "",'Prediction Log'!E276)</f>
        <v/>
      </c>
      <c r="F276" s="22" t="str">
        <f>IF('Prediction Log'!I276=0, "",'Prediction Log'!I276)</f>
        <v/>
      </c>
      <c r="G276" s="23" t="str">
        <f>IF(ISBLANK(Games!B276), "",'Prediction Log'!$J276)</f>
        <v/>
      </c>
      <c r="H276" s="24" t="str">
        <f>'Prediction Log'!$K276</f>
        <v/>
      </c>
      <c r="I276" s="22" t="str">
        <f>IF(ISBLANK(Games!J276), "",IF(AND(Games!J276="",Games!K276=""),"",IF(ISTEXT(Games!K276), "Side",Games!J276)))</f>
        <v/>
      </c>
      <c r="J276" s="22" t="str">
        <f>IF(ISBLANK(Games!J276), "",IF(Table12[[#This Row],[Bet]]="Spread", Games!L276, ""))</f>
        <v/>
      </c>
      <c r="K276" s="22" t="str">
        <f>IF(ISBLANK(Games!K276), "",IF(ISTEXT(Games!K276), Games!K276, ""))</f>
        <v/>
      </c>
      <c r="L276" s="22" t="str">
        <f>IF(ISBLANK(Games!N276), "", Games!N276)</f>
        <v/>
      </c>
      <c r="M276" s="22"/>
      <c r="N276" s="26"/>
      <c r="O276" s="26"/>
      <c r="P276" s="26"/>
      <c r="Q276" s="26"/>
      <c r="R276" s="26"/>
      <c r="S276" s="26"/>
      <c r="T276" s="29">
        <f t="shared" si="41"/>
        <v>0</v>
      </c>
      <c r="U276" s="29">
        <f t="shared" si="42"/>
        <v>0</v>
      </c>
      <c r="V276" s="29">
        <f t="shared" si="43"/>
        <v>0</v>
      </c>
      <c r="W276" s="29">
        <f t="shared" si="44"/>
        <v>0</v>
      </c>
      <c r="X276" s="29">
        <f t="shared" si="45"/>
        <v>0</v>
      </c>
      <c r="Y276" s="29">
        <f t="shared" si="46"/>
        <v>0</v>
      </c>
      <c r="Z276" s="26"/>
      <c r="AA276" s="58" t="str">
        <f t="shared" si="47"/>
        <v/>
      </c>
      <c r="AB276" s="26"/>
      <c r="AC276" s="58" t="str">
        <f t="shared" si="49"/>
        <v/>
      </c>
      <c r="AD276" s="26"/>
      <c r="AE276" s="22" t="str">
        <f t="shared" si="48"/>
        <v/>
      </c>
      <c r="AF2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7" spans="1:32" x14ac:dyDescent="0.45">
      <c r="A277" s="22">
        <f>Games!A277</f>
        <v>0</v>
      </c>
      <c r="B277" s="22" t="str">
        <f>IF('Prediction Log'!B277=0, "",'Prediction Log'!B277)</f>
        <v/>
      </c>
      <c r="C277" s="22" t="str">
        <f>IF('Prediction Log'!C277=0, "",'Prediction Log'!C277)</f>
        <v/>
      </c>
      <c r="D277" s="22" t="str">
        <f>IF('Prediction Log'!D277=0, "",'Prediction Log'!D277)</f>
        <v/>
      </c>
      <c r="E277" s="22" t="str">
        <f>IF('Prediction Log'!E277=0, "",'Prediction Log'!E277)</f>
        <v/>
      </c>
      <c r="F277" s="22" t="str">
        <f>IF('Prediction Log'!I277=0, "",'Prediction Log'!I277)</f>
        <v/>
      </c>
      <c r="G277" s="23" t="str">
        <f>IF(ISBLANK(Games!B277), "",'Prediction Log'!$J277)</f>
        <v/>
      </c>
      <c r="H277" s="24" t="str">
        <f>'Prediction Log'!$K277</f>
        <v/>
      </c>
      <c r="I277" s="22" t="str">
        <f>IF(ISBLANK(Games!J277), "",IF(AND(Games!J277="",Games!K277=""),"",IF(ISTEXT(Games!K277), "Side",Games!J277)))</f>
        <v/>
      </c>
      <c r="J277" s="22" t="str">
        <f>IF(ISBLANK(Games!J277), "",IF(Table12[[#This Row],[Bet]]="Spread", Games!L277, ""))</f>
        <v/>
      </c>
      <c r="K277" s="22" t="str">
        <f>IF(ISBLANK(Games!K277), "",IF(ISTEXT(Games!K277), Games!K277, ""))</f>
        <v/>
      </c>
      <c r="L277" s="22" t="str">
        <f>IF(ISBLANK(Games!N277), "", Games!N277)</f>
        <v/>
      </c>
      <c r="M277" s="22"/>
      <c r="N277" s="26"/>
      <c r="O277" s="26"/>
      <c r="P277" s="26"/>
      <c r="Q277" s="26"/>
      <c r="R277" s="26"/>
      <c r="S277" s="26"/>
      <c r="T277" s="29">
        <f t="shared" si="41"/>
        <v>0</v>
      </c>
      <c r="U277" s="29">
        <f t="shared" si="42"/>
        <v>0</v>
      </c>
      <c r="V277" s="29">
        <f t="shared" si="43"/>
        <v>0</v>
      </c>
      <c r="W277" s="29">
        <f t="shared" si="44"/>
        <v>0</v>
      </c>
      <c r="X277" s="29">
        <f t="shared" si="45"/>
        <v>0</v>
      </c>
      <c r="Y277" s="29">
        <f t="shared" si="46"/>
        <v>0</v>
      </c>
      <c r="Z277" s="26"/>
      <c r="AA277" s="58" t="str">
        <f t="shared" si="47"/>
        <v/>
      </c>
      <c r="AB277" s="26"/>
      <c r="AC277" s="58" t="str">
        <f t="shared" si="49"/>
        <v/>
      </c>
      <c r="AD277" s="26"/>
      <c r="AE277" s="22" t="str">
        <f t="shared" si="48"/>
        <v/>
      </c>
      <c r="AF2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8" spans="1:32" x14ac:dyDescent="0.45">
      <c r="A278" s="22">
        <f>Games!A278</f>
        <v>0</v>
      </c>
      <c r="B278" s="22" t="str">
        <f>IF('Prediction Log'!B278=0, "",'Prediction Log'!B278)</f>
        <v/>
      </c>
      <c r="C278" s="22" t="str">
        <f>IF('Prediction Log'!C278=0, "",'Prediction Log'!C278)</f>
        <v/>
      </c>
      <c r="D278" s="22" t="str">
        <f>IF('Prediction Log'!D278=0, "",'Prediction Log'!D278)</f>
        <v/>
      </c>
      <c r="E278" s="22" t="str">
        <f>IF('Prediction Log'!E278=0, "",'Prediction Log'!E278)</f>
        <v/>
      </c>
      <c r="F278" s="22" t="str">
        <f>IF('Prediction Log'!I278=0, "",'Prediction Log'!I278)</f>
        <v/>
      </c>
      <c r="G278" s="23" t="str">
        <f>IF(ISBLANK(Games!B278), "",'Prediction Log'!$J278)</f>
        <v/>
      </c>
      <c r="H278" s="24" t="str">
        <f>'Prediction Log'!$K278</f>
        <v/>
      </c>
      <c r="I278" s="22" t="str">
        <f>IF(ISBLANK(Games!J278), "",IF(AND(Games!J278="",Games!K278=""),"",IF(ISTEXT(Games!K278), "Side",Games!J278)))</f>
        <v/>
      </c>
      <c r="J278" s="22" t="str">
        <f>IF(ISBLANK(Games!J278), "",IF(Table12[[#This Row],[Bet]]="Spread", Games!L278, ""))</f>
        <v/>
      </c>
      <c r="K278" s="22" t="str">
        <f>IF(ISBLANK(Games!K278), "",IF(ISTEXT(Games!K278), Games!K278, ""))</f>
        <v/>
      </c>
      <c r="L278" s="22" t="str">
        <f>IF(ISBLANK(Games!N278), "", Games!N278)</f>
        <v/>
      </c>
      <c r="M278" s="22"/>
      <c r="N278" s="26"/>
      <c r="O278" s="26"/>
      <c r="P278" s="26"/>
      <c r="Q278" s="26"/>
      <c r="R278" s="26"/>
      <c r="S278" s="26"/>
      <c r="T278" s="29">
        <f t="shared" si="41"/>
        <v>0</v>
      </c>
      <c r="U278" s="29">
        <f t="shared" si="42"/>
        <v>0</v>
      </c>
      <c r="V278" s="29">
        <f t="shared" si="43"/>
        <v>0</v>
      </c>
      <c r="W278" s="29">
        <f t="shared" si="44"/>
        <v>0</v>
      </c>
      <c r="X278" s="29">
        <f t="shared" si="45"/>
        <v>0</v>
      </c>
      <c r="Y278" s="29">
        <f t="shared" si="46"/>
        <v>0</v>
      </c>
      <c r="Z278" s="26"/>
      <c r="AA278" s="58" t="str">
        <f t="shared" si="47"/>
        <v/>
      </c>
      <c r="AB278" s="26"/>
      <c r="AC278" s="58" t="str">
        <f t="shared" si="49"/>
        <v/>
      </c>
      <c r="AD278" s="26"/>
      <c r="AE278" s="22" t="str">
        <f t="shared" si="48"/>
        <v/>
      </c>
      <c r="AF2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9" spans="1:32" x14ac:dyDescent="0.45">
      <c r="A279" s="22">
        <f>Games!A279</f>
        <v>0</v>
      </c>
      <c r="B279" s="22" t="str">
        <f>IF('Prediction Log'!B279=0, "",'Prediction Log'!B279)</f>
        <v/>
      </c>
      <c r="C279" s="22" t="str">
        <f>IF('Prediction Log'!C279=0, "",'Prediction Log'!C279)</f>
        <v/>
      </c>
      <c r="D279" s="22" t="str">
        <f>IF('Prediction Log'!D279=0, "",'Prediction Log'!D279)</f>
        <v/>
      </c>
      <c r="E279" s="22" t="str">
        <f>IF('Prediction Log'!E279=0, "",'Prediction Log'!E279)</f>
        <v/>
      </c>
      <c r="F279" s="22" t="str">
        <f>IF('Prediction Log'!I279=0, "",'Prediction Log'!I279)</f>
        <v/>
      </c>
      <c r="G279" s="23" t="str">
        <f>IF(ISBLANK(Games!B279), "",'Prediction Log'!$J279)</f>
        <v/>
      </c>
      <c r="H279" s="24" t="str">
        <f>'Prediction Log'!$K279</f>
        <v/>
      </c>
      <c r="I279" s="22" t="str">
        <f>IF(ISBLANK(Games!J279), "",IF(AND(Games!J279="",Games!K279=""),"",IF(ISTEXT(Games!K279), "Side",Games!J279)))</f>
        <v/>
      </c>
      <c r="J279" s="22" t="str">
        <f>IF(ISBLANK(Games!J279), "",IF(Table12[[#This Row],[Bet]]="Spread", Games!L279, ""))</f>
        <v/>
      </c>
      <c r="K279" s="22" t="str">
        <f>IF(ISBLANK(Games!K279), "",IF(ISTEXT(Games!K279), Games!K279, ""))</f>
        <v/>
      </c>
      <c r="L279" s="22" t="str">
        <f>IF(ISBLANK(Games!N279), "", Games!N279)</f>
        <v/>
      </c>
      <c r="M279" s="22"/>
      <c r="N279" s="26"/>
      <c r="O279" s="26"/>
      <c r="P279" s="26"/>
      <c r="Q279" s="26"/>
      <c r="R279" s="26"/>
      <c r="S279" s="26"/>
      <c r="T279" s="29">
        <f t="shared" si="41"/>
        <v>0</v>
      </c>
      <c r="U279" s="29">
        <f t="shared" si="42"/>
        <v>0</v>
      </c>
      <c r="V279" s="29">
        <f t="shared" si="43"/>
        <v>0</v>
      </c>
      <c r="W279" s="29">
        <f t="shared" si="44"/>
        <v>0</v>
      </c>
      <c r="X279" s="29">
        <f t="shared" si="45"/>
        <v>0</v>
      </c>
      <c r="Y279" s="29">
        <f t="shared" si="46"/>
        <v>0</v>
      </c>
      <c r="Z279" s="26"/>
      <c r="AA279" s="58" t="str">
        <f t="shared" si="47"/>
        <v/>
      </c>
      <c r="AB279" s="26"/>
      <c r="AC279" s="58" t="str">
        <f t="shared" si="49"/>
        <v/>
      </c>
      <c r="AD279" s="26"/>
      <c r="AE279" s="22" t="str">
        <f t="shared" si="48"/>
        <v/>
      </c>
      <c r="AF2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0" spans="1:32" x14ac:dyDescent="0.45">
      <c r="A280" s="22">
        <f>Games!A280</f>
        <v>0</v>
      </c>
      <c r="B280" s="22" t="str">
        <f>IF('Prediction Log'!B280=0, "",'Prediction Log'!B280)</f>
        <v/>
      </c>
      <c r="C280" s="22" t="str">
        <f>IF('Prediction Log'!C280=0, "",'Prediction Log'!C280)</f>
        <v/>
      </c>
      <c r="D280" s="22" t="str">
        <f>IF('Prediction Log'!D280=0, "",'Prediction Log'!D280)</f>
        <v/>
      </c>
      <c r="E280" s="22" t="str">
        <f>IF('Prediction Log'!E280=0, "",'Prediction Log'!E280)</f>
        <v/>
      </c>
      <c r="F280" s="22" t="str">
        <f>IF('Prediction Log'!I280=0, "",'Prediction Log'!I280)</f>
        <v/>
      </c>
      <c r="G280" s="23" t="str">
        <f>IF(ISBLANK(Games!B280), "",'Prediction Log'!$J280)</f>
        <v/>
      </c>
      <c r="H280" s="24" t="str">
        <f>'Prediction Log'!$K280</f>
        <v/>
      </c>
      <c r="I280" s="22" t="str">
        <f>IF(ISBLANK(Games!J280), "",IF(AND(Games!J280="",Games!K280=""),"",IF(ISTEXT(Games!K280), "Side",Games!J280)))</f>
        <v/>
      </c>
      <c r="J280" s="22" t="str">
        <f>IF(ISBLANK(Games!J280), "",IF(Table12[[#This Row],[Bet]]="Spread", Games!L280, ""))</f>
        <v/>
      </c>
      <c r="K280" s="22" t="str">
        <f>IF(ISBLANK(Games!K280), "",IF(ISTEXT(Games!K280), Games!K280, ""))</f>
        <v/>
      </c>
      <c r="L280" s="22" t="str">
        <f>IF(ISBLANK(Games!N280), "", Games!N280)</f>
        <v/>
      </c>
      <c r="M280" s="22"/>
      <c r="N280" s="26"/>
      <c r="O280" s="26"/>
      <c r="P280" s="26"/>
      <c r="Q280" s="26"/>
      <c r="R280" s="26"/>
      <c r="S280" s="26"/>
      <c r="T280" s="29">
        <f t="shared" si="41"/>
        <v>0</v>
      </c>
      <c r="U280" s="29">
        <f t="shared" si="42"/>
        <v>0</v>
      </c>
      <c r="V280" s="29">
        <f t="shared" si="43"/>
        <v>0</v>
      </c>
      <c r="W280" s="29">
        <f t="shared" si="44"/>
        <v>0</v>
      </c>
      <c r="X280" s="29">
        <f t="shared" si="45"/>
        <v>0</v>
      </c>
      <c r="Y280" s="29">
        <f t="shared" si="46"/>
        <v>0</v>
      </c>
      <c r="Z280" s="26"/>
      <c r="AA280" s="58" t="str">
        <f t="shared" si="47"/>
        <v/>
      </c>
      <c r="AB280" s="26"/>
      <c r="AC280" s="58" t="str">
        <f t="shared" si="49"/>
        <v/>
      </c>
      <c r="AD280" s="26"/>
      <c r="AE280" s="22" t="str">
        <f t="shared" si="48"/>
        <v/>
      </c>
      <c r="AF2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1" spans="1:32" x14ac:dyDescent="0.45">
      <c r="A281" s="22">
        <f>Games!A281</f>
        <v>0</v>
      </c>
      <c r="B281" s="22" t="str">
        <f>IF('Prediction Log'!B281=0, "",'Prediction Log'!B281)</f>
        <v/>
      </c>
      <c r="C281" s="22" t="str">
        <f>IF('Prediction Log'!C281=0, "",'Prediction Log'!C281)</f>
        <v/>
      </c>
      <c r="D281" s="22" t="str">
        <f>IF('Prediction Log'!D281=0, "",'Prediction Log'!D281)</f>
        <v/>
      </c>
      <c r="E281" s="22" t="str">
        <f>IF('Prediction Log'!E281=0, "",'Prediction Log'!E281)</f>
        <v/>
      </c>
      <c r="F281" s="22" t="str">
        <f>IF('Prediction Log'!I281=0, "",'Prediction Log'!I281)</f>
        <v/>
      </c>
      <c r="G281" s="23" t="str">
        <f>IF(ISBLANK(Games!B281), "",'Prediction Log'!$J281)</f>
        <v/>
      </c>
      <c r="H281" s="24" t="str">
        <f>'Prediction Log'!$K281</f>
        <v/>
      </c>
      <c r="I281" s="22" t="str">
        <f>IF(ISBLANK(Games!J281), "",IF(AND(Games!J281="",Games!K281=""),"",IF(ISTEXT(Games!K281), "Side",Games!J281)))</f>
        <v/>
      </c>
      <c r="J281" s="22" t="str">
        <f>IF(ISBLANK(Games!J281), "",IF(Table12[[#This Row],[Bet]]="Spread", Games!L281, ""))</f>
        <v/>
      </c>
      <c r="K281" s="22" t="str">
        <f>IF(ISBLANK(Games!K281), "",IF(ISTEXT(Games!K281), Games!K281, ""))</f>
        <v/>
      </c>
      <c r="L281" s="22" t="str">
        <f>IF(ISBLANK(Games!N281), "", Games!N281)</f>
        <v/>
      </c>
      <c r="M281" s="22"/>
      <c r="N281" s="26"/>
      <c r="O281" s="26"/>
      <c r="P281" s="26"/>
      <c r="Q281" s="26"/>
      <c r="R281" s="26"/>
      <c r="S281" s="26"/>
      <c r="T281" s="29">
        <f t="shared" si="41"/>
        <v>0</v>
      </c>
      <c r="U281" s="29">
        <f t="shared" si="42"/>
        <v>0</v>
      </c>
      <c r="V281" s="29">
        <f t="shared" si="43"/>
        <v>0</v>
      </c>
      <c r="W281" s="29">
        <f t="shared" si="44"/>
        <v>0</v>
      </c>
      <c r="X281" s="29">
        <f t="shared" si="45"/>
        <v>0</v>
      </c>
      <c r="Y281" s="29">
        <f t="shared" si="46"/>
        <v>0</v>
      </c>
      <c r="Z281" s="26"/>
      <c r="AA281" s="58" t="str">
        <f t="shared" si="47"/>
        <v/>
      </c>
      <c r="AB281" s="26"/>
      <c r="AC281" s="58" t="str">
        <f t="shared" si="49"/>
        <v/>
      </c>
      <c r="AD281" s="26"/>
      <c r="AE281" s="22" t="str">
        <f t="shared" si="48"/>
        <v/>
      </c>
      <c r="AF2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2" spans="1:32" x14ac:dyDescent="0.45">
      <c r="A282" s="22">
        <f>Games!A282</f>
        <v>0</v>
      </c>
      <c r="B282" s="22" t="str">
        <f>IF('Prediction Log'!B282=0, "",'Prediction Log'!B282)</f>
        <v/>
      </c>
      <c r="C282" s="22" t="str">
        <f>IF('Prediction Log'!C282=0, "",'Prediction Log'!C282)</f>
        <v/>
      </c>
      <c r="D282" s="22" t="str">
        <f>IF('Prediction Log'!D282=0, "",'Prediction Log'!D282)</f>
        <v/>
      </c>
      <c r="E282" s="22" t="str">
        <f>IF('Prediction Log'!E282=0, "",'Prediction Log'!E282)</f>
        <v/>
      </c>
      <c r="F282" s="22" t="str">
        <f>IF('Prediction Log'!I282=0, "",'Prediction Log'!I282)</f>
        <v/>
      </c>
      <c r="G282" s="23" t="str">
        <f>IF(ISBLANK(Games!B282), "",'Prediction Log'!$J282)</f>
        <v/>
      </c>
      <c r="H282" s="24" t="str">
        <f>'Prediction Log'!$K282</f>
        <v/>
      </c>
      <c r="I282" s="22" t="str">
        <f>IF(ISBLANK(Games!J282), "",IF(AND(Games!J282="",Games!K282=""),"",IF(ISTEXT(Games!K282), "Side",Games!J282)))</f>
        <v/>
      </c>
      <c r="J282" s="22" t="str">
        <f>IF(ISBLANK(Games!J282), "",IF(Table12[[#This Row],[Bet]]="Spread", Games!L282, ""))</f>
        <v/>
      </c>
      <c r="K282" s="22" t="str">
        <f>IF(ISBLANK(Games!K282), "",IF(ISTEXT(Games!K282), Games!K282, ""))</f>
        <v/>
      </c>
      <c r="L282" s="22" t="str">
        <f>IF(ISBLANK(Games!N282), "", Games!N282)</f>
        <v/>
      </c>
      <c r="M282" s="22"/>
      <c r="N282" s="26"/>
      <c r="O282" s="26"/>
      <c r="P282" s="26"/>
      <c r="Q282" s="26"/>
      <c r="R282" s="26"/>
      <c r="S282" s="26"/>
      <c r="T282" s="29">
        <f t="shared" si="41"/>
        <v>0</v>
      </c>
      <c r="U282" s="29">
        <f t="shared" si="42"/>
        <v>0</v>
      </c>
      <c r="V282" s="29">
        <f t="shared" si="43"/>
        <v>0</v>
      </c>
      <c r="W282" s="29">
        <f t="shared" si="44"/>
        <v>0</v>
      </c>
      <c r="X282" s="29">
        <f t="shared" si="45"/>
        <v>0</v>
      </c>
      <c r="Y282" s="29">
        <f t="shared" si="46"/>
        <v>0</v>
      </c>
      <c r="Z282" s="26"/>
      <c r="AA282" s="58" t="str">
        <f t="shared" si="47"/>
        <v/>
      </c>
      <c r="AB282" s="26"/>
      <c r="AC282" s="58" t="str">
        <f t="shared" si="49"/>
        <v/>
      </c>
      <c r="AD282" s="26"/>
      <c r="AE282" s="22" t="str">
        <f t="shared" si="48"/>
        <v/>
      </c>
      <c r="AF2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3" spans="1:32" x14ac:dyDescent="0.45">
      <c r="A283" s="22">
        <f>Games!A283</f>
        <v>0</v>
      </c>
      <c r="B283" s="22" t="str">
        <f>IF('Prediction Log'!B283=0, "",'Prediction Log'!B283)</f>
        <v/>
      </c>
      <c r="C283" s="22" t="str">
        <f>IF('Prediction Log'!C283=0, "",'Prediction Log'!C283)</f>
        <v/>
      </c>
      <c r="D283" s="22" t="str">
        <f>IF('Prediction Log'!D283=0, "",'Prediction Log'!D283)</f>
        <v/>
      </c>
      <c r="E283" s="22" t="str">
        <f>IF('Prediction Log'!E283=0, "",'Prediction Log'!E283)</f>
        <v/>
      </c>
      <c r="F283" s="22" t="str">
        <f>IF('Prediction Log'!I283=0, "",'Prediction Log'!I283)</f>
        <v/>
      </c>
      <c r="G283" s="23" t="str">
        <f>IF(ISBLANK(Games!B283), "",'Prediction Log'!$J283)</f>
        <v/>
      </c>
      <c r="H283" s="24" t="str">
        <f>'Prediction Log'!$K283</f>
        <v/>
      </c>
      <c r="I283" s="22" t="str">
        <f>IF(ISBLANK(Games!J283), "",IF(AND(Games!J283="",Games!K283=""),"",IF(ISTEXT(Games!K283), "Side",Games!J283)))</f>
        <v/>
      </c>
      <c r="J283" s="22" t="str">
        <f>IF(ISBLANK(Games!J283), "",IF(Table12[[#This Row],[Bet]]="Spread", Games!L283, ""))</f>
        <v/>
      </c>
      <c r="K283" s="22" t="str">
        <f>IF(ISBLANK(Games!K283), "",IF(ISTEXT(Games!K283), Games!K283, ""))</f>
        <v/>
      </c>
      <c r="L283" s="22" t="str">
        <f>IF(ISBLANK(Games!N283), "", Games!N283)</f>
        <v/>
      </c>
      <c r="M283" s="22"/>
      <c r="N283" s="26"/>
      <c r="O283" s="26"/>
      <c r="P283" s="26"/>
      <c r="Q283" s="26"/>
      <c r="R283" s="26"/>
      <c r="S283" s="26"/>
      <c r="T283" s="29">
        <f t="shared" si="41"/>
        <v>0</v>
      </c>
      <c r="U283" s="29">
        <f t="shared" si="42"/>
        <v>0</v>
      </c>
      <c r="V283" s="29">
        <f t="shared" si="43"/>
        <v>0</v>
      </c>
      <c r="W283" s="29">
        <f t="shared" si="44"/>
        <v>0</v>
      </c>
      <c r="X283" s="29">
        <f t="shared" si="45"/>
        <v>0</v>
      </c>
      <c r="Y283" s="29">
        <f t="shared" si="46"/>
        <v>0</v>
      </c>
      <c r="Z283" s="26"/>
      <c r="AA283" s="58" t="str">
        <f t="shared" si="47"/>
        <v/>
      </c>
      <c r="AB283" s="26"/>
      <c r="AC283" s="58" t="str">
        <f t="shared" si="49"/>
        <v/>
      </c>
      <c r="AD283" s="26"/>
      <c r="AE283" s="22" t="str">
        <f t="shared" si="48"/>
        <v/>
      </c>
      <c r="AF2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4" spans="1:32" x14ac:dyDescent="0.45">
      <c r="A284" s="22">
        <f>Games!A284</f>
        <v>0</v>
      </c>
      <c r="B284" s="22" t="str">
        <f>IF('Prediction Log'!B284=0, "",'Prediction Log'!B284)</f>
        <v/>
      </c>
      <c r="C284" s="22" t="str">
        <f>IF('Prediction Log'!C284=0, "",'Prediction Log'!C284)</f>
        <v/>
      </c>
      <c r="D284" s="22" t="str">
        <f>IF('Prediction Log'!D284=0, "",'Prediction Log'!D284)</f>
        <v/>
      </c>
      <c r="E284" s="22" t="str">
        <f>IF('Prediction Log'!E284=0, "",'Prediction Log'!E284)</f>
        <v/>
      </c>
      <c r="F284" s="22" t="str">
        <f>IF('Prediction Log'!I284=0, "",'Prediction Log'!I284)</f>
        <v/>
      </c>
      <c r="G284" s="23" t="str">
        <f>IF(ISBLANK(Games!B284), "",'Prediction Log'!$J284)</f>
        <v/>
      </c>
      <c r="H284" s="24" t="str">
        <f>'Prediction Log'!$K284</f>
        <v/>
      </c>
      <c r="I284" s="22" t="str">
        <f>IF(ISBLANK(Games!J284), "",IF(AND(Games!J284="",Games!K284=""),"",IF(ISTEXT(Games!K284), "Side",Games!J284)))</f>
        <v/>
      </c>
      <c r="J284" s="22" t="str">
        <f>IF(ISBLANK(Games!J284), "",IF(Table12[[#This Row],[Bet]]="Spread", Games!L284, ""))</f>
        <v/>
      </c>
      <c r="K284" s="22" t="str">
        <f>IF(ISBLANK(Games!K284), "",IF(ISTEXT(Games!K284), Games!K284, ""))</f>
        <v/>
      </c>
      <c r="L284" s="22" t="str">
        <f>IF(ISBLANK(Games!N284), "", Games!N284)</f>
        <v/>
      </c>
      <c r="M284" s="22"/>
      <c r="N284" s="26"/>
      <c r="O284" s="26"/>
      <c r="P284" s="26"/>
      <c r="Q284" s="26"/>
      <c r="R284" s="26"/>
      <c r="S284" s="26"/>
      <c r="T284" s="29">
        <f t="shared" si="41"/>
        <v>0</v>
      </c>
      <c r="U284" s="29">
        <f t="shared" si="42"/>
        <v>0</v>
      </c>
      <c r="V284" s="29">
        <f t="shared" si="43"/>
        <v>0</v>
      </c>
      <c r="W284" s="29">
        <f t="shared" si="44"/>
        <v>0</v>
      </c>
      <c r="X284" s="29">
        <f t="shared" si="45"/>
        <v>0</v>
      </c>
      <c r="Y284" s="29">
        <f t="shared" si="46"/>
        <v>0</v>
      </c>
      <c r="Z284" s="26"/>
      <c r="AA284" s="58" t="str">
        <f t="shared" si="47"/>
        <v/>
      </c>
      <c r="AB284" s="26"/>
      <c r="AC284" s="58" t="str">
        <f t="shared" si="49"/>
        <v/>
      </c>
      <c r="AD284" s="26"/>
      <c r="AE284" s="22" t="str">
        <f t="shared" si="48"/>
        <v/>
      </c>
      <c r="AF2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5" spans="1:32" x14ac:dyDescent="0.45">
      <c r="A285" s="22">
        <f>Games!A285</f>
        <v>0</v>
      </c>
      <c r="B285" s="22" t="str">
        <f>IF('Prediction Log'!B285=0, "",'Prediction Log'!B285)</f>
        <v/>
      </c>
      <c r="C285" s="22" t="str">
        <f>IF('Prediction Log'!C285=0, "",'Prediction Log'!C285)</f>
        <v/>
      </c>
      <c r="D285" s="22" t="str">
        <f>IF('Prediction Log'!D285=0, "",'Prediction Log'!D285)</f>
        <v/>
      </c>
      <c r="E285" s="22" t="str">
        <f>IF('Prediction Log'!E285=0, "",'Prediction Log'!E285)</f>
        <v/>
      </c>
      <c r="F285" s="22" t="str">
        <f>IF('Prediction Log'!I285=0, "",'Prediction Log'!I285)</f>
        <v/>
      </c>
      <c r="G285" s="23" t="str">
        <f>IF(ISBLANK(Games!B285), "",'Prediction Log'!$J285)</f>
        <v/>
      </c>
      <c r="H285" s="24" t="str">
        <f>'Prediction Log'!$K285</f>
        <v/>
      </c>
      <c r="I285" s="22" t="str">
        <f>IF(ISBLANK(Games!J285), "",IF(AND(Games!J285="",Games!K285=""),"",IF(ISTEXT(Games!K285), "Side",Games!J285)))</f>
        <v/>
      </c>
      <c r="J285" s="22" t="str">
        <f>IF(ISBLANK(Games!J285), "",IF(Table12[[#This Row],[Bet]]="Spread", Games!L285, ""))</f>
        <v/>
      </c>
      <c r="K285" s="22" t="str">
        <f>IF(ISBLANK(Games!K285), "",IF(ISTEXT(Games!K285), Games!K285, ""))</f>
        <v/>
      </c>
      <c r="L285" s="22" t="str">
        <f>IF(ISBLANK(Games!N285), "", Games!N285)</f>
        <v/>
      </c>
      <c r="M285" s="22"/>
      <c r="N285" s="26"/>
      <c r="O285" s="26"/>
      <c r="P285" s="26"/>
      <c r="Q285" s="26"/>
      <c r="R285" s="26"/>
      <c r="S285" s="26"/>
      <c r="T285" s="29">
        <f t="shared" si="41"/>
        <v>0</v>
      </c>
      <c r="U285" s="29">
        <f t="shared" si="42"/>
        <v>0</v>
      </c>
      <c r="V285" s="29">
        <f t="shared" si="43"/>
        <v>0</v>
      </c>
      <c r="W285" s="29">
        <f t="shared" si="44"/>
        <v>0</v>
      </c>
      <c r="X285" s="29">
        <f t="shared" si="45"/>
        <v>0</v>
      </c>
      <c r="Y285" s="29">
        <f t="shared" si="46"/>
        <v>0</v>
      </c>
      <c r="Z285" s="26"/>
      <c r="AA285" s="58" t="str">
        <f t="shared" si="47"/>
        <v/>
      </c>
      <c r="AB285" s="26"/>
      <c r="AC285" s="58" t="str">
        <f t="shared" si="49"/>
        <v/>
      </c>
      <c r="AD285" s="26"/>
      <c r="AE285" s="22" t="str">
        <f t="shared" si="48"/>
        <v/>
      </c>
      <c r="AF2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6" spans="1:32" x14ac:dyDescent="0.45">
      <c r="A286" s="22">
        <f>Games!A286</f>
        <v>0</v>
      </c>
      <c r="B286" s="22" t="str">
        <f>IF('Prediction Log'!B286=0, "",'Prediction Log'!B286)</f>
        <v/>
      </c>
      <c r="C286" s="22" t="str">
        <f>IF('Prediction Log'!C286=0, "",'Prediction Log'!C286)</f>
        <v/>
      </c>
      <c r="D286" s="22" t="str">
        <f>IF('Prediction Log'!D286=0, "",'Prediction Log'!D286)</f>
        <v/>
      </c>
      <c r="E286" s="22" t="str">
        <f>IF('Prediction Log'!E286=0, "",'Prediction Log'!E286)</f>
        <v/>
      </c>
      <c r="F286" s="22" t="str">
        <f>IF('Prediction Log'!I286=0, "",'Prediction Log'!I286)</f>
        <v/>
      </c>
      <c r="G286" s="23" t="str">
        <f>IF(ISBLANK(Games!B286), "",'Prediction Log'!$J286)</f>
        <v/>
      </c>
      <c r="H286" s="24" t="str">
        <f>'Prediction Log'!$K286</f>
        <v/>
      </c>
      <c r="I286" s="22" t="str">
        <f>IF(ISBLANK(Games!J286), "",IF(AND(Games!J286="",Games!K286=""),"",IF(ISTEXT(Games!K286), "Side",Games!J286)))</f>
        <v/>
      </c>
      <c r="J286" s="22" t="str">
        <f>IF(ISBLANK(Games!J286), "",IF(Table12[[#This Row],[Bet]]="Spread", Games!L286, ""))</f>
        <v/>
      </c>
      <c r="K286" s="22" t="str">
        <f>IF(ISBLANK(Games!K286), "",IF(ISTEXT(Games!K286), Games!K286, ""))</f>
        <v/>
      </c>
      <c r="L286" s="22" t="str">
        <f>IF(ISBLANK(Games!N286), "", Games!N286)</f>
        <v/>
      </c>
      <c r="M286" s="22"/>
      <c r="N286" s="26"/>
      <c r="O286" s="26"/>
      <c r="P286" s="26"/>
      <c r="Q286" s="26"/>
      <c r="R286" s="26"/>
      <c r="S286" s="26"/>
      <c r="T286" s="29">
        <f t="shared" si="41"/>
        <v>0</v>
      </c>
      <c r="U286" s="29">
        <f t="shared" si="42"/>
        <v>0</v>
      </c>
      <c r="V286" s="29">
        <f t="shared" si="43"/>
        <v>0</v>
      </c>
      <c r="W286" s="29">
        <f t="shared" si="44"/>
        <v>0</v>
      </c>
      <c r="X286" s="29">
        <f t="shared" si="45"/>
        <v>0</v>
      </c>
      <c r="Y286" s="29">
        <f t="shared" si="46"/>
        <v>0</v>
      </c>
      <c r="Z286" s="26"/>
      <c r="AA286" s="58" t="str">
        <f t="shared" si="47"/>
        <v/>
      </c>
      <c r="AB286" s="26"/>
      <c r="AC286" s="58" t="str">
        <f t="shared" si="49"/>
        <v/>
      </c>
      <c r="AD286" s="26"/>
      <c r="AE286" s="22" t="str">
        <f t="shared" si="48"/>
        <v/>
      </c>
      <c r="AF2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7" spans="1:32" x14ac:dyDescent="0.45">
      <c r="A287" s="22">
        <f>Games!A287</f>
        <v>0</v>
      </c>
      <c r="B287" s="22" t="str">
        <f>IF('Prediction Log'!B287=0, "",'Prediction Log'!B287)</f>
        <v/>
      </c>
      <c r="C287" s="22" t="str">
        <f>IF('Prediction Log'!C287=0, "",'Prediction Log'!C287)</f>
        <v/>
      </c>
      <c r="D287" s="22" t="str">
        <f>IF('Prediction Log'!D287=0, "",'Prediction Log'!D287)</f>
        <v/>
      </c>
      <c r="E287" s="22" t="str">
        <f>IF('Prediction Log'!E287=0, "",'Prediction Log'!E287)</f>
        <v/>
      </c>
      <c r="F287" s="22" t="str">
        <f>IF('Prediction Log'!I287=0, "",'Prediction Log'!I287)</f>
        <v/>
      </c>
      <c r="G287" s="23" t="str">
        <f>IF(ISBLANK(Games!B287), "",'Prediction Log'!$J287)</f>
        <v/>
      </c>
      <c r="H287" s="24" t="str">
        <f>'Prediction Log'!$K287</f>
        <v/>
      </c>
      <c r="I287" s="22" t="str">
        <f>IF(ISBLANK(Games!J287), "",IF(AND(Games!J287="",Games!K287=""),"",IF(ISTEXT(Games!K287), "Side",Games!J287)))</f>
        <v/>
      </c>
      <c r="J287" s="22" t="str">
        <f>IF(ISBLANK(Games!J287), "",IF(Table12[[#This Row],[Bet]]="Spread", Games!L287, ""))</f>
        <v/>
      </c>
      <c r="K287" s="22" t="str">
        <f>IF(ISBLANK(Games!K287), "",IF(ISTEXT(Games!K287), Games!K287, ""))</f>
        <v/>
      </c>
      <c r="L287" s="22" t="str">
        <f>IF(ISBLANK(Games!N287), "", Games!N287)</f>
        <v/>
      </c>
      <c r="M287" s="22"/>
      <c r="N287" s="26"/>
      <c r="O287" s="26"/>
      <c r="P287" s="26"/>
      <c r="Q287" s="26"/>
      <c r="R287" s="26"/>
      <c r="S287" s="26"/>
      <c r="T287" s="29">
        <f t="shared" si="41"/>
        <v>0</v>
      </c>
      <c r="U287" s="29">
        <f t="shared" si="42"/>
        <v>0</v>
      </c>
      <c r="V287" s="29">
        <f t="shared" si="43"/>
        <v>0</v>
      </c>
      <c r="W287" s="29">
        <f t="shared" si="44"/>
        <v>0</v>
      </c>
      <c r="X287" s="29">
        <f t="shared" si="45"/>
        <v>0</v>
      </c>
      <c r="Y287" s="29">
        <f t="shared" si="46"/>
        <v>0</v>
      </c>
      <c r="Z287" s="26"/>
      <c r="AA287" s="58" t="str">
        <f t="shared" si="47"/>
        <v/>
      </c>
      <c r="AB287" s="26"/>
      <c r="AC287" s="58" t="str">
        <f t="shared" si="49"/>
        <v/>
      </c>
      <c r="AD287" s="26"/>
      <c r="AE287" s="22" t="str">
        <f t="shared" si="48"/>
        <v/>
      </c>
      <c r="AF2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8" spans="1:32" x14ac:dyDescent="0.45">
      <c r="A288" s="22">
        <f>Games!A288</f>
        <v>0</v>
      </c>
      <c r="B288" s="22" t="str">
        <f>IF('Prediction Log'!B288=0, "",'Prediction Log'!B288)</f>
        <v/>
      </c>
      <c r="C288" s="22" t="str">
        <f>IF('Prediction Log'!C288=0, "",'Prediction Log'!C288)</f>
        <v/>
      </c>
      <c r="D288" s="22" t="str">
        <f>IF('Prediction Log'!D288=0, "",'Prediction Log'!D288)</f>
        <v/>
      </c>
      <c r="E288" s="22" t="str">
        <f>IF('Prediction Log'!E288=0, "",'Prediction Log'!E288)</f>
        <v/>
      </c>
      <c r="F288" s="22" t="str">
        <f>IF('Prediction Log'!I288=0, "",'Prediction Log'!I288)</f>
        <v/>
      </c>
      <c r="G288" s="23" t="str">
        <f>IF(ISBLANK(Games!B288), "",'Prediction Log'!$J288)</f>
        <v/>
      </c>
      <c r="H288" s="24" t="str">
        <f>'Prediction Log'!$K288</f>
        <v/>
      </c>
      <c r="I288" s="22" t="str">
        <f>IF(ISBLANK(Games!J288), "",IF(AND(Games!J288="",Games!K288=""),"",IF(ISTEXT(Games!K288), "Side",Games!J288)))</f>
        <v/>
      </c>
      <c r="J288" s="22" t="str">
        <f>IF(ISBLANK(Games!J288), "",IF(Table12[[#This Row],[Bet]]="Spread", Games!L288, ""))</f>
        <v/>
      </c>
      <c r="K288" s="22" t="str">
        <f>IF(ISBLANK(Games!K288), "",IF(ISTEXT(Games!K288), Games!K288, ""))</f>
        <v/>
      </c>
      <c r="L288" s="22" t="str">
        <f>IF(ISBLANK(Games!N288), "", Games!N288)</f>
        <v/>
      </c>
      <c r="M288" s="22"/>
      <c r="N288" s="26"/>
      <c r="O288" s="26"/>
      <c r="P288" s="26"/>
      <c r="Q288" s="26"/>
      <c r="R288" s="26"/>
      <c r="S288" s="26"/>
      <c r="T288" s="29">
        <f t="shared" si="41"/>
        <v>0</v>
      </c>
      <c r="U288" s="29">
        <f t="shared" si="42"/>
        <v>0</v>
      </c>
      <c r="V288" s="29">
        <f t="shared" si="43"/>
        <v>0</v>
      </c>
      <c r="W288" s="29">
        <f t="shared" si="44"/>
        <v>0</v>
      </c>
      <c r="X288" s="29">
        <f t="shared" si="45"/>
        <v>0</v>
      </c>
      <c r="Y288" s="29">
        <f t="shared" si="46"/>
        <v>0</v>
      </c>
      <c r="Z288" s="26"/>
      <c r="AA288" s="58" t="str">
        <f t="shared" si="47"/>
        <v/>
      </c>
      <c r="AB288" s="26"/>
      <c r="AC288" s="58" t="str">
        <f t="shared" si="49"/>
        <v/>
      </c>
      <c r="AD288" s="26"/>
      <c r="AE288" s="22" t="str">
        <f t="shared" si="48"/>
        <v/>
      </c>
      <c r="AF2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9" spans="1:32" x14ac:dyDescent="0.45">
      <c r="A289" s="22">
        <f>Games!A289</f>
        <v>0</v>
      </c>
      <c r="B289" s="22" t="str">
        <f>IF('Prediction Log'!B289=0, "",'Prediction Log'!B289)</f>
        <v/>
      </c>
      <c r="C289" s="22" t="str">
        <f>IF('Prediction Log'!C289=0, "",'Prediction Log'!C289)</f>
        <v/>
      </c>
      <c r="D289" s="22" t="str">
        <f>IF('Prediction Log'!D289=0, "",'Prediction Log'!D289)</f>
        <v/>
      </c>
      <c r="E289" s="22" t="str">
        <f>IF('Prediction Log'!E289=0, "",'Prediction Log'!E289)</f>
        <v/>
      </c>
      <c r="F289" s="22" t="str">
        <f>IF('Prediction Log'!I289=0, "",'Prediction Log'!I289)</f>
        <v/>
      </c>
      <c r="G289" s="23" t="str">
        <f>IF(ISBLANK(Games!B289), "",'Prediction Log'!$J289)</f>
        <v/>
      </c>
      <c r="H289" s="24" t="str">
        <f>'Prediction Log'!$K289</f>
        <v/>
      </c>
      <c r="I289" s="22" t="str">
        <f>IF(ISBLANK(Games!J289), "",IF(AND(Games!J289="",Games!K289=""),"",IF(ISTEXT(Games!K289), "Side",Games!J289)))</f>
        <v/>
      </c>
      <c r="J289" s="22" t="str">
        <f>IF(ISBLANK(Games!J289), "",IF(Table12[[#This Row],[Bet]]="Spread", Games!L289, ""))</f>
        <v/>
      </c>
      <c r="K289" s="22" t="str">
        <f>IF(ISBLANK(Games!K289), "",IF(ISTEXT(Games!K289), Games!K289, ""))</f>
        <v/>
      </c>
      <c r="L289" s="22" t="str">
        <f>IF(ISBLANK(Games!N289), "", Games!N289)</f>
        <v/>
      </c>
      <c r="M289" s="22"/>
      <c r="N289" s="26"/>
      <c r="O289" s="26"/>
      <c r="P289" s="26"/>
      <c r="Q289" s="26"/>
      <c r="R289" s="26"/>
      <c r="S289" s="26"/>
      <c r="T289" s="29">
        <f t="shared" si="41"/>
        <v>0</v>
      </c>
      <c r="U289" s="29">
        <f t="shared" si="42"/>
        <v>0</v>
      </c>
      <c r="V289" s="29">
        <f t="shared" si="43"/>
        <v>0</v>
      </c>
      <c r="W289" s="29">
        <f t="shared" si="44"/>
        <v>0</v>
      </c>
      <c r="X289" s="29">
        <f t="shared" si="45"/>
        <v>0</v>
      </c>
      <c r="Y289" s="29">
        <f t="shared" si="46"/>
        <v>0</v>
      </c>
      <c r="Z289" s="26"/>
      <c r="AA289" s="58" t="str">
        <f t="shared" si="47"/>
        <v/>
      </c>
      <c r="AB289" s="26"/>
      <c r="AC289" s="58" t="str">
        <f t="shared" si="49"/>
        <v/>
      </c>
      <c r="AD289" s="26"/>
      <c r="AE289" s="22" t="str">
        <f t="shared" si="48"/>
        <v/>
      </c>
      <c r="AF2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0" spans="1:32" x14ac:dyDescent="0.45">
      <c r="A290" s="22">
        <f>Games!A290</f>
        <v>0</v>
      </c>
      <c r="B290" s="22" t="str">
        <f>IF('Prediction Log'!B290=0, "",'Prediction Log'!B290)</f>
        <v/>
      </c>
      <c r="C290" s="22" t="str">
        <f>IF('Prediction Log'!C290=0, "",'Prediction Log'!C290)</f>
        <v/>
      </c>
      <c r="D290" s="22" t="str">
        <f>IF('Prediction Log'!D290=0, "",'Prediction Log'!D290)</f>
        <v/>
      </c>
      <c r="E290" s="22" t="str">
        <f>IF('Prediction Log'!E290=0, "",'Prediction Log'!E290)</f>
        <v/>
      </c>
      <c r="F290" s="22" t="str">
        <f>IF('Prediction Log'!I290=0, "",'Prediction Log'!I290)</f>
        <v/>
      </c>
      <c r="G290" s="23" t="str">
        <f>IF(ISBLANK(Games!B290), "",'Prediction Log'!$J290)</f>
        <v/>
      </c>
      <c r="H290" s="24" t="str">
        <f>'Prediction Log'!$K290</f>
        <v/>
      </c>
      <c r="I290" s="22" t="str">
        <f>IF(ISBLANK(Games!J290), "",IF(AND(Games!J290="",Games!K290=""),"",IF(ISTEXT(Games!K290), "Side",Games!J290)))</f>
        <v/>
      </c>
      <c r="J290" s="22" t="str">
        <f>IF(ISBLANK(Games!J290), "",IF(Table12[[#This Row],[Bet]]="Spread", Games!L290, ""))</f>
        <v/>
      </c>
      <c r="K290" s="22" t="str">
        <f>IF(ISBLANK(Games!K290), "",IF(ISTEXT(Games!K290), Games!K290, ""))</f>
        <v/>
      </c>
      <c r="L290" s="22" t="str">
        <f>IF(ISBLANK(Games!N290), "", Games!N290)</f>
        <v/>
      </c>
      <c r="M290" s="22"/>
      <c r="N290" s="26"/>
      <c r="O290" s="26"/>
      <c r="P290" s="26"/>
      <c r="Q290" s="26"/>
      <c r="R290" s="26"/>
      <c r="S290" s="26"/>
      <c r="T290" s="29">
        <f t="shared" si="41"/>
        <v>0</v>
      </c>
      <c r="U290" s="29">
        <f t="shared" si="42"/>
        <v>0</v>
      </c>
      <c r="V290" s="29">
        <f t="shared" si="43"/>
        <v>0</v>
      </c>
      <c r="W290" s="29">
        <f t="shared" si="44"/>
        <v>0</v>
      </c>
      <c r="X290" s="29">
        <f t="shared" si="45"/>
        <v>0</v>
      </c>
      <c r="Y290" s="29">
        <f t="shared" si="46"/>
        <v>0</v>
      </c>
      <c r="Z290" s="26"/>
      <c r="AA290" s="58" t="str">
        <f t="shared" si="47"/>
        <v/>
      </c>
      <c r="AB290" s="26"/>
      <c r="AC290" s="58" t="str">
        <f t="shared" si="49"/>
        <v/>
      </c>
      <c r="AD290" s="26"/>
      <c r="AE290" s="22" t="str">
        <f t="shared" si="48"/>
        <v/>
      </c>
      <c r="AF2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1" spans="1:32" x14ac:dyDescent="0.45">
      <c r="A291" s="22">
        <f>Games!A291</f>
        <v>0</v>
      </c>
      <c r="B291" s="22" t="str">
        <f>IF('Prediction Log'!B291=0, "",'Prediction Log'!B291)</f>
        <v/>
      </c>
      <c r="C291" s="22" t="str">
        <f>IF('Prediction Log'!C291=0, "",'Prediction Log'!C291)</f>
        <v/>
      </c>
      <c r="D291" s="22" t="str">
        <f>IF('Prediction Log'!D291=0, "",'Prediction Log'!D291)</f>
        <v/>
      </c>
      <c r="E291" s="22" t="str">
        <f>IF('Prediction Log'!E291=0, "",'Prediction Log'!E291)</f>
        <v/>
      </c>
      <c r="F291" s="22" t="str">
        <f>IF('Prediction Log'!I291=0, "",'Prediction Log'!I291)</f>
        <v/>
      </c>
      <c r="G291" s="23" t="str">
        <f>IF(ISBLANK(Games!B291), "",'Prediction Log'!$J291)</f>
        <v/>
      </c>
      <c r="H291" s="24" t="str">
        <f>'Prediction Log'!$K291</f>
        <v/>
      </c>
      <c r="I291" s="22" t="str">
        <f>IF(ISBLANK(Games!J291), "",IF(AND(Games!J291="",Games!K291=""),"",IF(ISTEXT(Games!K291), "Side",Games!J291)))</f>
        <v/>
      </c>
      <c r="J291" s="22" t="str">
        <f>IF(ISBLANK(Games!J291), "",IF(Table12[[#This Row],[Bet]]="Spread", Games!L291, ""))</f>
        <v/>
      </c>
      <c r="K291" s="22" t="str">
        <f>IF(ISBLANK(Games!K291), "",IF(ISTEXT(Games!K291), Games!K291, ""))</f>
        <v/>
      </c>
      <c r="L291" s="22" t="str">
        <f>IF(ISBLANK(Games!N291), "", Games!N291)</f>
        <v/>
      </c>
      <c r="M291" s="22"/>
      <c r="N291" s="26"/>
      <c r="O291" s="26"/>
      <c r="P291" s="26"/>
      <c r="Q291" s="26"/>
      <c r="R291" s="26"/>
      <c r="S291" s="26"/>
      <c r="T291" s="29">
        <f t="shared" si="41"/>
        <v>0</v>
      </c>
      <c r="U291" s="29">
        <f t="shared" si="42"/>
        <v>0</v>
      </c>
      <c r="V291" s="29">
        <f t="shared" si="43"/>
        <v>0</v>
      </c>
      <c r="W291" s="29">
        <f t="shared" si="44"/>
        <v>0</v>
      </c>
      <c r="X291" s="29">
        <f t="shared" si="45"/>
        <v>0</v>
      </c>
      <c r="Y291" s="29">
        <f t="shared" si="46"/>
        <v>0</v>
      </c>
      <c r="Z291" s="26"/>
      <c r="AA291" s="58" t="str">
        <f t="shared" si="47"/>
        <v/>
      </c>
      <c r="AB291" s="26"/>
      <c r="AC291" s="58" t="str">
        <f t="shared" si="49"/>
        <v/>
      </c>
      <c r="AD291" s="26"/>
      <c r="AE291" s="22" t="str">
        <f t="shared" si="48"/>
        <v/>
      </c>
      <c r="AF2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2" spans="1:32" x14ac:dyDescent="0.45">
      <c r="A292" s="22">
        <f>Games!A292</f>
        <v>0</v>
      </c>
      <c r="B292" s="22" t="str">
        <f>IF('Prediction Log'!B292=0, "",'Prediction Log'!B292)</f>
        <v/>
      </c>
      <c r="C292" s="22" t="str">
        <f>IF('Prediction Log'!C292=0, "",'Prediction Log'!C292)</f>
        <v/>
      </c>
      <c r="D292" s="22" t="str">
        <f>IF('Prediction Log'!D292=0, "",'Prediction Log'!D292)</f>
        <v/>
      </c>
      <c r="E292" s="22" t="str">
        <f>IF('Prediction Log'!E292=0, "",'Prediction Log'!E292)</f>
        <v/>
      </c>
      <c r="F292" s="22" t="str">
        <f>IF('Prediction Log'!I292=0, "",'Prediction Log'!I292)</f>
        <v/>
      </c>
      <c r="G292" s="23" t="str">
        <f>IF(ISBLANK(Games!B292), "",'Prediction Log'!$J292)</f>
        <v/>
      </c>
      <c r="H292" s="24" t="str">
        <f>'Prediction Log'!$K292</f>
        <v/>
      </c>
      <c r="I292" s="22" t="str">
        <f>IF(ISBLANK(Games!J292), "",IF(AND(Games!J292="",Games!K292=""),"",IF(ISTEXT(Games!K292), "Side",Games!J292)))</f>
        <v/>
      </c>
      <c r="J292" s="22" t="str">
        <f>IF(ISBLANK(Games!J292), "",IF(Table12[[#This Row],[Bet]]="Spread", Games!L292, ""))</f>
        <v/>
      </c>
      <c r="K292" s="22" t="str">
        <f>IF(ISBLANK(Games!K292), "",IF(ISTEXT(Games!K292), Games!K292, ""))</f>
        <v/>
      </c>
      <c r="L292" s="22" t="str">
        <f>IF(ISBLANK(Games!N292), "", Games!N292)</f>
        <v/>
      </c>
      <c r="M292" s="22"/>
      <c r="N292" s="26"/>
      <c r="O292" s="26"/>
      <c r="P292" s="26"/>
      <c r="Q292" s="26"/>
      <c r="R292" s="26"/>
      <c r="S292" s="26"/>
      <c r="T292" s="29">
        <f t="shared" si="41"/>
        <v>0</v>
      </c>
      <c r="U292" s="29">
        <f t="shared" si="42"/>
        <v>0</v>
      </c>
      <c r="V292" s="29">
        <f t="shared" si="43"/>
        <v>0</v>
      </c>
      <c r="W292" s="29">
        <f t="shared" si="44"/>
        <v>0</v>
      </c>
      <c r="X292" s="29">
        <f t="shared" si="45"/>
        <v>0</v>
      </c>
      <c r="Y292" s="29">
        <f t="shared" si="46"/>
        <v>0</v>
      </c>
      <c r="Z292" s="26"/>
      <c r="AA292" s="58" t="str">
        <f t="shared" si="47"/>
        <v/>
      </c>
      <c r="AB292" s="26"/>
      <c r="AC292" s="58" t="str">
        <f t="shared" si="49"/>
        <v/>
      </c>
      <c r="AD292" s="26"/>
      <c r="AE292" s="22" t="str">
        <f t="shared" si="48"/>
        <v/>
      </c>
      <c r="AF2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3" spans="1:32" x14ac:dyDescent="0.45">
      <c r="A293" s="22">
        <f>Games!A293</f>
        <v>0</v>
      </c>
      <c r="B293" s="22" t="str">
        <f>IF('Prediction Log'!B293=0, "",'Prediction Log'!B293)</f>
        <v/>
      </c>
      <c r="C293" s="22" t="str">
        <f>IF('Prediction Log'!C293=0, "",'Prediction Log'!C293)</f>
        <v/>
      </c>
      <c r="D293" s="22" t="str">
        <f>IF('Prediction Log'!D293=0, "",'Prediction Log'!D293)</f>
        <v/>
      </c>
      <c r="E293" s="22" t="str">
        <f>IF('Prediction Log'!E293=0, "",'Prediction Log'!E293)</f>
        <v/>
      </c>
      <c r="F293" s="22" t="str">
        <f>IF('Prediction Log'!I293=0, "",'Prediction Log'!I293)</f>
        <v/>
      </c>
      <c r="G293" s="23" t="str">
        <f>IF(ISBLANK(Games!B293), "",'Prediction Log'!$J293)</f>
        <v/>
      </c>
      <c r="H293" s="24" t="str">
        <f>'Prediction Log'!$K293</f>
        <v/>
      </c>
      <c r="I293" s="22" t="str">
        <f>IF(ISBLANK(Games!J293), "",IF(AND(Games!J293="",Games!K293=""),"",IF(ISTEXT(Games!K293), "Side",Games!J293)))</f>
        <v/>
      </c>
      <c r="J293" s="22" t="str">
        <f>IF(ISBLANK(Games!J293), "",IF(Table12[[#This Row],[Bet]]="Spread", Games!L293, ""))</f>
        <v/>
      </c>
      <c r="K293" s="22" t="str">
        <f>IF(ISBLANK(Games!K293), "",IF(ISTEXT(Games!K293), Games!K293, ""))</f>
        <v/>
      </c>
      <c r="L293" s="22" t="str">
        <f>IF(ISBLANK(Games!N293), "", Games!N293)</f>
        <v/>
      </c>
      <c r="M293" s="22"/>
      <c r="N293" s="26"/>
      <c r="O293" s="26"/>
      <c r="P293" s="26"/>
      <c r="Q293" s="26"/>
      <c r="R293" s="26"/>
      <c r="S293" s="26"/>
      <c r="T293" s="29">
        <f t="shared" si="41"/>
        <v>0</v>
      </c>
      <c r="U293" s="29">
        <f t="shared" si="42"/>
        <v>0</v>
      </c>
      <c r="V293" s="29">
        <f t="shared" si="43"/>
        <v>0</v>
      </c>
      <c r="W293" s="29">
        <f t="shared" si="44"/>
        <v>0</v>
      </c>
      <c r="X293" s="29">
        <f t="shared" si="45"/>
        <v>0</v>
      </c>
      <c r="Y293" s="29">
        <f t="shared" si="46"/>
        <v>0</v>
      </c>
      <c r="Z293" s="26"/>
      <c r="AA293" s="58" t="str">
        <f t="shared" si="47"/>
        <v/>
      </c>
      <c r="AB293" s="26"/>
      <c r="AC293" s="58" t="str">
        <f t="shared" si="49"/>
        <v/>
      </c>
      <c r="AD293" s="26"/>
      <c r="AE293" s="22" t="str">
        <f t="shared" si="48"/>
        <v/>
      </c>
      <c r="AF2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4" spans="1:32" x14ac:dyDescent="0.45">
      <c r="A294" s="22">
        <f>Games!A294</f>
        <v>0</v>
      </c>
      <c r="B294" s="22" t="str">
        <f>IF('Prediction Log'!B294=0, "",'Prediction Log'!B294)</f>
        <v/>
      </c>
      <c r="C294" s="22" t="str">
        <f>IF('Prediction Log'!C294=0, "",'Prediction Log'!C294)</f>
        <v/>
      </c>
      <c r="D294" s="22" t="str">
        <f>IF('Prediction Log'!D294=0, "",'Prediction Log'!D294)</f>
        <v/>
      </c>
      <c r="E294" s="22" t="str">
        <f>IF('Prediction Log'!E294=0, "",'Prediction Log'!E294)</f>
        <v/>
      </c>
      <c r="F294" s="22" t="str">
        <f>IF('Prediction Log'!I294=0, "",'Prediction Log'!I294)</f>
        <v/>
      </c>
      <c r="G294" s="23" t="str">
        <f>IF(ISBLANK(Games!B294), "",'Prediction Log'!$J294)</f>
        <v/>
      </c>
      <c r="H294" s="24" t="str">
        <f>'Prediction Log'!$K294</f>
        <v/>
      </c>
      <c r="I294" s="22" t="str">
        <f>IF(ISBLANK(Games!J294), "",IF(AND(Games!J294="",Games!K294=""),"",IF(ISTEXT(Games!K294), "Side",Games!J294)))</f>
        <v/>
      </c>
      <c r="J294" s="22" t="str">
        <f>IF(ISBLANK(Games!J294), "",IF(Table12[[#This Row],[Bet]]="Spread", Games!L294, ""))</f>
        <v/>
      </c>
      <c r="K294" s="22" t="str">
        <f>IF(ISBLANK(Games!K294), "",IF(ISTEXT(Games!K294), Games!K294, ""))</f>
        <v/>
      </c>
      <c r="L294" s="22" t="str">
        <f>IF(ISBLANK(Games!N294), "", Games!N294)</f>
        <v/>
      </c>
      <c r="M294" s="22"/>
      <c r="N294" s="26"/>
      <c r="O294" s="26"/>
      <c r="P294" s="26"/>
      <c r="Q294" s="26"/>
      <c r="R294" s="26"/>
      <c r="S294" s="26"/>
      <c r="T294" s="29">
        <f t="shared" si="41"/>
        <v>0</v>
      </c>
      <c r="U294" s="29">
        <f t="shared" si="42"/>
        <v>0</v>
      </c>
      <c r="V294" s="29">
        <f t="shared" si="43"/>
        <v>0</v>
      </c>
      <c r="W294" s="29">
        <f t="shared" si="44"/>
        <v>0</v>
      </c>
      <c r="X294" s="29">
        <f t="shared" si="45"/>
        <v>0</v>
      </c>
      <c r="Y294" s="29">
        <f t="shared" si="46"/>
        <v>0</v>
      </c>
      <c r="Z294" s="26"/>
      <c r="AA294" s="58" t="str">
        <f t="shared" si="47"/>
        <v/>
      </c>
      <c r="AB294" s="26"/>
      <c r="AC294" s="58" t="str">
        <f t="shared" si="49"/>
        <v/>
      </c>
      <c r="AD294" s="26"/>
      <c r="AE294" s="22" t="str">
        <f t="shared" si="48"/>
        <v/>
      </c>
      <c r="AF2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5" spans="1:32" x14ac:dyDescent="0.45">
      <c r="A295" s="22">
        <f>Games!A295</f>
        <v>0</v>
      </c>
      <c r="B295" s="22" t="str">
        <f>IF('Prediction Log'!B295=0, "",'Prediction Log'!B295)</f>
        <v/>
      </c>
      <c r="C295" s="22" t="str">
        <f>IF('Prediction Log'!C295=0, "",'Prediction Log'!C295)</f>
        <v/>
      </c>
      <c r="D295" s="22" t="str">
        <f>IF('Prediction Log'!D295=0, "",'Prediction Log'!D295)</f>
        <v/>
      </c>
      <c r="E295" s="22" t="str">
        <f>IF('Prediction Log'!E295=0, "",'Prediction Log'!E295)</f>
        <v/>
      </c>
      <c r="F295" s="22" t="str">
        <f>IF('Prediction Log'!I295=0, "",'Prediction Log'!I295)</f>
        <v/>
      </c>
      <c r="G295" s="23" t="str">
        <f>IF(ISBLANK(Games!B295), "",'Prediction Log'!$J295)</f>
        <v/>
      </c>
      <c r="H295" s="24" t="str">
        <f>'Prediction Log'!$K295</f>
        <v/>
      </c>
      <c r="I295" s="22" t="str">
        <f>IF(ISBLANK(Games!J295), "",IF(AND(Games!J295="",Games!K295=""),"",IF(ISTEXT(Games!K295), "Side",Games!J295)))</f>
        <v/>
      </c>
      <c r="J295" s="22" t="str">
        <f>IF(ISBLANK(Games!J295), "",IF(Table12[[#This Row],[Bet]]="Spread", Games!L295, ""))</f>
        <v/>
      </c>
      <c r="K295" s="22" t="str">
        <f>IF(ISBLANK(Games!K295), "",IF(ISTEXT(Games!K295), Games!K295, ""))</f>
        <v/>
      </c>
      <c r="L295" s="22" t="str">
        <f>IF(ISBLANK(Games!N295), "", Games!N295)</f>
        <v/>
      </c>
      <c r="M295" s="22"/>
      <c r="N295" s="26"/>
      <c r="O295" s="26"/>
      <c r="P295" s="26"/>
      <c r="Q295" s="26"/>
      <c r="R295" s="26"/>
      <c r="S295" s="26"/>
      <c r="T295" s="29">
        <f t="shared" si="41"/>
        <v>0</v>
      </c>
      <c r="U295" s="29">
        <f t="shared" si="42"/>
        <v>0</v>
      </c>
      <c r="V295" s="29">
        <f t="shared" si="43"/>
        <v>0</v>
      </c>
      <c r="W295" s="29">
        <f t="shared" si="44"/>
        <v>0</v>
      </c>
      <c r="X295" s="29">
        <f t="shared" si="45"/>
        <v>0</v>
      </c>
      <c r="Y295" s="29">
        <f t="shared" si="46"/>
        <v>0</v>
      </c>
      <c r="Z295" s="26"/>
      <c r="AA295" s="58" t="str">
        <f t="shared" si="47"/>
        <v/>
      </c>
      <c r="AB295" s="26"/>
      <c r="AC295" s="58" t="str">
        <f t="shared" si="49"/>
        <v/>
      </c>
      <c r="AD295" s="26"/>
      <c r="AE295" s="22" t="str">
        <f t="shared" si="48"/>
        <v/>
      </c>
      <c r="AF2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6" spans="1:32" x14ac:dyDescent="0.45">
      <c r="A296" s="22">
        <f>Games!A296</f>
        <v>0</v>
      </c>
      <c r="B296" s="22" t="str">
        <f>IF('Prediction Log'!B296=0, "",'Prediction Log'!B296)</f>
        <v/>
      </c>
      <c r="C296" s="22" t="str">
        <f>IF('Prediction Log'!C296=0, "",'Prediction Log'!C296)</f>
        <v/>
      </c>
      <c r="D296" s="22" t="str">
        <f>IF('Prediction Log'!D296=0, "",'Prediction Log'!D296)</f>
        <v/>
      </c>
      <c r="E296" s="22" t="str">
        <f>IF('Prediction Log'!E296=0, "",'Prediction Log'!E296)</f>
        <v/>
      </c>
      <c r="F296" s="22" t="str">
        <f>IF('Prediction Log'!I296=0, "",'Prediction Log'!I296)</f>
        <v/>
      </c>
      <c r="G296" s="23" t="str">
        <f>IF(ISBLANK(Games!B296), "",'Prediction Log'!$J296)</f>
        <v/>
      </c>
      <c r="H296" s="24" t="str">
        <f>'Prediction Log'!$K296</f>
        <v/>
      </c>
      <c r="I296" s="22" t="str">
        <f>IF(ISBLANK(Games!J296), "",IF(AND(Games!J296="",Games!K296=""),"",IF(ISTEXT(Games!K296), "Side",Games!J296)))</f>
        <v/>
      </c>
      <c r="J296" s="22" t="str">
        <f>IF(ISBLANK(Games!J296), "",IF(Table12[[#This Row],[Bet]]="Spread", Games!L296, ""))</f>
        <v/>
      </c>
      <c r="K296" s="22" t="str">
        <f>IF(ISBLANK(Games!K296), "",IF(ISTEXT(Games!K296), Games!K296, ""))</f>
        <v/>
      </c>
      <c r="L296" s="22" t="str">
        <f>IF(ISBLANK(Games!N296), "", Games!N296)</f>
        <v/>
      </c>
      <c r="M296" s="22"/>
      <c r="N296" s="26"/>
      <c r="O296" s="26"/>
      <c r="P296" s="26"/>
      <c r="Q296" s="26"/>
      <c r="R296" s="26"/>
      <c r="S296" s="26"/>
      <c r="T296" s="29">
        <f t="shared" si="41"/>
        <v>0</v>
      </c>
      <c r="U296" s="29">
        <f t="shared" si="42"/>
        <v>0</v>
      </c>
      <c r="V296" s="29">
        <f t="shared" si="43"/>
        <v>0</v>
      </c>
      <c r="W296" s="29">
        <f t="shared" si="44"/>
        <v>0</v>
      </c>
      <c r="X296" s="29">
        <f t="shared" si="45"/>
        <v>0</v>
      </c>
      <c r="Y296" s="29">
        <f t="shared" si="46"/>
        <v>0</v>
      </c>
      <c r="Z296" s="26"/>
      <c r="AA296" s="58" t="str">
        <f t="shared" si="47"/>
        <v/>
      </c>
      <c r="AB296" s="26"/>
      <c r="AC296" s="58" t="str">
        <f t="shared" si="49"/>
        <v/>
      </c>
      <c r="AD296" s="26"/>
      <c r="AE296" s="22" t="str">
        <f t="shared" si="48"/>
        <v/>
      </c>
      <c r="AF2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7" spans="1:32" x14ac:dyDescent="0.45">
      <c r="A297" s="22">
        <f>Games!A297</f>
        <v>0</v>
      </c>
      <c r="B297" s="22" t="str">
        <f>IF('Prediction Log'!B297=0, "",'Prediction Log'!B297)</f>
        <v/>
      </c>
      <c r="C297" s="22" t="str">
        <f>IF('Prediction Log'!C297=0, "",'Prediction Log'!C297)</f>
        <v/>
      </c>
      <c r="D297" s="22" t="str">
        <f>IF('Prediction Log'!D297=0, "",'Prediction Log'!D297)</f>
        <v/>
      </c>
      <c r="E297" s="22" t="str">
        <f>IF('Prediction Log'!E297=0, "",'Prediction Log'!E297)</f>
        <v/>
      </c>
      <c r="F297" s="22" t="str">
        <f>IF('Prediction Log'!I297=0, "",'Prediction Log'!I297)</f>
        <v/>
      </c>
      <c r="G297" s="23" t="str">
        <f>IF(ISBLANK(Games!B297), "",'Prediction Log'!$J297)</f>
        <v/>
      </c>
      <c r="H297" s="24" t="str">
        <f>'Prediction Log'!$K297</f>
        <v/>
      </c>
      <c r="I297" s="22" t="str">
        <f>IF(ISBLANK(Games!J297), "",IF(AND(Games!J297="",Games!K297=""),"",IF(ISTEXT(Games!K297), "Side",Games!J297)))</f>
        <v/>
      </c>
      <c r="J297" s="22" t="str">
        <f>IF(ISBLANK(Games!J297), "",IF(Table12[[#This Row],[Bet]]="Spread", Games!L297, ""))</f>
        <v/>
      </c>
      <c r="K297" s="22" t="str">
        <f>IF(ISBLANK(Games!K297), "",IF(ISTEXT(Games!K297), Games!K297, ""))</f>
        <v/>
      </c>
      <c r="L297" s="22" t="str">
        <f>IF(ISBLANK(Games!N297), "", Games!N297)</f>
        <v/>
      </c>
      <c r="M297" s="22"/>
      <c r="N297" s="26"/>
      <c r="O297" s="26"/>
      <c r="P297" s="26"/>
      <c r="Q297" s="26"/>
      <c r="R297" s="26"/>
      <c r="S297" s="26"/>
      <c r="T297" s="29">
        <f t="shared" si="41"/>
        <v>0</v>
      </c>
      <c r="U297" s="29">
        <f t="shared" si="42"/>
        <v>0</v>
      </c>
      <c r="V297" s="29">
        <f t="shared" si="43"/>
        <v>0</v>
      </c>
      <c r="W297" s="29">
        <f t="shared" si="44"/>
        <v>0</v>
      </c>
      <c r="X297" s="29">
        <f t="shared" si="45"/>
        <v>0</v>
      </c>
      <c r="Y297" s="29">
        <f t="shared" si="46"/>
        <v>0</v>
      </c>
      <c r="Z297" s="26"/>
      <c r="AA297" s="58" t="str">
        <f t="shared" si="47"/>
        <v/>
      </c>
      <c r="AB297" s="26"/>
      <c r="AC297" s="58" t="str">
        <f t="shared" si="49"/>
        <v/>
      </c>
      <c r="AD297" s="26"/>
      <c r="AE297" s="22" t="str">
        <f t="shared" si="48"/>
        <v/>
      </c>
      <c r="AF2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8" spans="1:32" x14ac:dyDescent="0.45">
      <c r="A298" s="22">
        <f>Games!A298</f>
        <v>0</v>
      </c>
      <c r="B298" s="22" t="str">
        <f>IF('Prediction Log'!B298=0, "",'Prediction Log'!B298)</f>
        <v/>
      </c>
      <c r="C298" s="22" t="str">
        <f>IF('Prediction Log'!C298=0, "",'Prediction Log'!C298)</f>
        <v/>
      </c>
      <c r="D298" s="22" t="str">
        <f>IF('Prediction Log'!D298=0, "",'Prediction Log'!D298)</f>
        <v/>
      </c>
      <c r="E298" s="22" t="str">
        <f>IF('Prediction Log'!E298=0, "",'Prediction Log'!E298)</f>
        <v/>
      </c>
      <c r="F298" s="22" t="str">
        <f>IF('Prediction Log'!I298=0, "",'Prediction Log'!I298)</f>
        <v/>
      </c>
      <c r="G298" s="23" t="str">
        <f>IF(ISBLANK(Games!B298), "",'Prediction Log'!$J298)</f>
        <v/>
      </c>
      <c r="H298" s="24" t="str">
        <f>'Prediction Log'!$K298</f>
        <v/>
      </c>
      <c r="I298" s="22" t="str">
        <f>IF(ISBLANK(Games!J298), "",IF(AND(Games!J298="",Games!K298=""),"",IF(ISTEXT(Games!K298), "Side",Games!J298)))</f>
        <v/>
      </c>
      <c r="J298" s="22" t="str">
        <f>IF(ISBLANK(Games!J298), "",IF(Table12[[#This Row],[Bet]]="Spread", Games!L298, ""))</f>
        <v/>
      </c>
      <c r="K298" s="22" t="str">
        <f>IF(ISBLANK(Games!K298), "",IF(ISTEXT(Games!K298), Games!K298, ""))</f>
        <v/>
      </c>
      <c r="L298" s="22" t="str">
        <f>IF(ISBLANK(Games!N298), "", Games!N298)</f>
        <v/>
      </c>
      <c r="M298" s="22"/>
      <c r="N298" s="26"/>
      <c r="O298" s="26"/>
      <c r="P298" s="26"/>
      <c r="Q298" s="26"/>
      <c r="R298" s="26"/>
      <c r="S298" s="26"/>
      <c r="T298" s="29">
        <f t="shared" si="41"/>
        <v>0</v>
      </c>
      <c r="U298" s="29">
        <f t="shared" si="42"/>
        <v>0</v>
      </c>
      <c r="V298" s="29">
        <f t="shared" si="43"/>
        <v>0</v>
      </c>
      <c r="W298" s="29">
        <f t="shared" si="44"/>
        <v>0</v>
      </c>
      <c r="X298" s="29">
        <f t="shared" si="45"/>
        <v>0</v>
      </c>
      <c r="Y298" s="29">
        <f t="shared" si="46"/>
        <v>0</v>
      </c>
      <c r="Z298" s="26"/>
      <c r="AA298" s="58" t="str">
        <f t="shared" si="47"/>
        <v/>
      </c>
      <c r="AB298" s="26"/>
      <c r="AC298" s="58" t="str">
        <f t="shared" si="49"/>
        <v/>
      </c>
      <c r="AD298" s="26"/>
      <c r="AE298" s="22" t="str">
        <f t="shared" si="48"/>
        <v/>
      </c>
      <c r="AF2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9" spans="1:32" x14ac:dyDescent="0.45">
      <c r="A299" s="22">
        <f>Games!A299</f>
        <v>0</v>
      </c>
      <c r="B299" s="22" t="str">
        <f>IF('Prediction Log'!B299=0, "",'Prediction Log'!B299)</f>
        <v/>
      </c>
      <c r="C299" s="22" t="str">
        <f>IF('Prediction Log'!C299=0, "",'Prediction Log'!C299)</f>
        <v/>
      </c>
      <c r="D299" s="22" t="str">
        <f>IF('Prediction Log'!D299=0, "",'Prediction Log'!D299)</f>
        <v/>
      </c>
      <c r="E299" s="22" t="str">
        <f>IF('Prediction Log'!E299=0, "",'Prediction Log'!E299)</f>
        <v/>
      </c>
      <c r="F299" s="22" t="str">
        <f>IF('Prediction Log'!I299=0, "",'Prediction Log'!I299)</f>
        <v/>
      </c>
      <c r="G299" s="23" t="str">
        <f>IF(ISBLANK(Games!B299), "",'Prediction Log'!$J299)</f>
        <v/>
      </c>
      <c r="H299" s="24" t="str">
        <f>'Prediction Log'!$K299</f>
        <v/>
      </c>
      <c r="I299" s="22" t="str">
        <f>IF(ISBLANK(Games!J299), "",IF(AND(Games!J299="",Games!K299=""),"",IF(ISTEXT(Games!K299), "Side",Games!J299)))</f>
        <v/>
      </c>
      <c r="J299" s="22" t="str">
        <f>IF(ISBLANK(Games!J299), "",IF(Table12[[#This Row],[Bet]]="Spread", Games!L299, ""))</f>
        <v/>
      </c>
      <c r="K299" s="22" t="str">
        <f>IF(ISBLANK(Games!K299), "",IF(ISTEXT(Games!K299), Games!K299, ""))</f>
        <v/>
      </c>
      <c r="L299" s="22" t="str">
        <f>IF(ISBLANK(Games!N299), "", Games!N299)</f>
        <v/>
      </c>
      <c r="M299" s="22"/>
      <c r="N299" s="26"/>
      <c r="O299" s="26"/>
      <c r="P299" s="26"/>
      <c r="Q299" s="26"/>
      <c r="R299" s="26"/>
      <c r="S299" s="26"/>
      <c r="T299" s="29">
        <f t="shared" si="41"/>
        <v>0</v>
      </c>
      <c r="U299" s="29">
        <f t="shared" si="42"/>
        <v>0</v>
      </c>
      <c r="V299" s="29">
        <f t="shared" si="43"/>
        <v>0</v>
      </c>
      <c r="W299" s="29">
        <f t="shared" si="44"/>
        <v>0</v>
      </c>
      <c r="X299" s="29">
        <f t="shared" si="45"/>
        <v>0</v>
      </c>
      <c r="Y299" s="29">
        <f t="shared" si="46"/>
        <v>0</v>
      </c>
      <c r="Z299" s="26"/>
      <c r="AA299" s="58" t="str">
        <f t="shared" si="47"/>
        <v/>
      </c>
      <c r="AB299" s="26"/>
      <c r="AC299" s="58" t="str">
        <f t="shared" si="49"/>
        <v/>
      </c>
      <c r="AD299" s="26"/>
      <c r="AE299" s="22" t="str">
        <f t="shared" si="48"/>
        <v/>
      </c>
      <c r="AF2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0" spans="1:32" x14ac:dyDescent="0.45">
      <c r="A300" s="22">
        <f>Games!A300</f>
        <v>0</v>
      </c>
      <c r="B300" s="22" t="str">
        <f>IF('Prediction Log'!B300=0, "",'Prediction Log'!B300)</f>
        <v/>
      </c>
      <c r="C300" s="22" t="str">
        <f>IF('Prediction Log'!C300=0, "",'Prediction Log'!C300)</f>
        <v/>
      </c>
      <c r="D300" s="22" t="str">
        <f>IF('Prediction Log'!D300=0, "",'Prediction Log'!D300)</f>
        <v/>
      </c>
      <c r="E300" s="22" t="str">
        <f>IF('Prediction Log'!E300=0, "",'Prediction Log'!E300)</f>
        <v/>
      </c>
      <c r="F300" s="22" t="str">
        <f>IF('Prediction Log'!I300=0, "",'Prediction Log'!I300)</f>
        <v/>
      </c>
      <c r="G300" s="23" t="str">
        <f>IF(ISBLANK(Games!B300), "",'Prediction Log'!$J300)</f>
        <v/>
      </c>
      <c r="H300" s="24" t="str">
        <f>'Prediction Log'!$K300</f>
        <v/>
      </c>
      <c r="I300" s="22" t="str">
        <f>IF(ISBLANK(Games!J300), "",IF(AND(Games!J300="",Games!K300=""),"",IF(ISTEXT(Games!K300), "Side",Games!J300)))</f>
        <v/>
      </c>
      <c r="J300" s="22" t="str">
        <f>IF(ISBLANK(Games!J300), "",IF(Table12[[#This Row],[Bet]]="Spread", Games!L300, ""))</f>
        <v/>
      </c>
      <c r="K300" s="22" t="str">
        <f>IF(ISBLANK(Games!K300), "",IF(ISTEXT(Games!K300), Games!K300, ""))</f>
        <v/>
      </c>
      <c r="L300" s="22" t="str">
        <f>IF(ISBLANK(Games!N300), "", Games!N300)</f>
        <v/>
      </c>
      <c r="M300" s="22"/>
      <c r="N300" s="26"/>
      <c r="O300" s="26"/>
      <c r="P300" s="26"/>
      <c r="Q300" s="26"/>
      <c r="R300" s="26"/>
      <c r="S300" s="26"/>
      <c r="T300" s="29">
        <f t="shared" si="41"/>
        <v>0</v>
      </c>
      <c r="U300" s="29">
        <f t="shared" si="42"/>
        <v>0</v>
      </c>
      <c r="V300" s="29">
        <f t="shared" si="43"/>
        <v>0</v>
      </c>
      <c r="W300" s="29">
        <f t="shared" si="44"/>
        <v>0</v>
      </c>
      <c r="X300" s="29">
        <f t="shared" si="45"/>
        <v>0</v>
      </c>
      <c r="Y300" s="29">
        <f t="shared" si="46"/>
        <v>0</v>
      </c>
      <c r="Z300" s="26"/>
      <c r="AA300" s="58" t="str">
        <f t="shared" si="47"/>
        <v/>
      </c>
      <c r="AB300" s="26"/>
      <c r="AC300" s="58" t="str">
        <f t="shared" si="49"/>
        <v/>
      </c>
      <c r="AD300" s="26"/>
      <c r="AE300" s="22" t="str">
        <f t="shared" si="48"/>
        <v/>
      </c>
      <c r="AF3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1" spans="1:32" x14ac:dyDescent="0.45">
      <c r="A301" s="22">
        <f>Games!A301</f>
        <v>0</v>
      </c>
      <c r="B301" s="22" t="str">
        <f>IF('Prediction Log'!B301=0, "",'Prediction Log'!B301)</f>
        <v/>
      </c>
      <c r="C301" s="22" t="str">
        <f>IF('Prediction Log'!C301=0, "",'Prediction Log'!C301)</f>
        <v/>
      </c>
      <c r="D301" s="22" t="str">
        <f>IF('Prediction Log'!D301=0, "",'Prediction Log'!D301)</f>
        <v/>
      </c>
      <c r="E301" s="22" t="str">
        <f>IF('Prediction Log'!E301=0, "",'Prediction Log'!E301)</f>
        <v/>
      </c>
      <c r="F301" s="22" t="str">
        <f>IF('Prediction Log'!I301=0, "",'Prediction Log'!I301)</f>
        <v/>
      </c>
      <c r="G301" s="23" t="str">
        <f>IF(ISBLANK(Games!B301), "",'Prediction Log'!$J301)</f>
        <v/>
      </c>
      <c r="H301" s="24" t="str">
        <f>'Prediction Log'!$K301</f>
        <v/>
      </c>
      <c r="I301" s="22" t="str">
        <f>IF(ISBLANK(Games!J301), "",IF(AND(Games!J301="",Games!K301=""),"",IF(ISTEXT(Games!K301), "Side",Games!J301)))</f>
        <v/>
      </c>
      <c r="J301" s="22" t="str">
        <f>IF(ISBLANK(Games!J301), "",IF(Table12[[#This Row],[Bet]]="Spread", Games!L301, ""))</f>
        <v/>
      </c>
      <c r="K301" s="22" t="str">
        <f>IF(ISBLANK(Games!K301), "",IF(ISTEXT(Games!K301), Games!K301, ""))</f>
        <v/>
      </c>
      <c r="L301" s="22" t="str">
        <f>IF(ISBLANK(Games!N301), "", Games!N301)</f>
        <v/>
      </c>
      <c r="M301" s="22"/>
      <c r="N301" s="26"/>
      <c r="O301" s="26"/>
      <c r="P301" s="26"/>
      <c r="Q301" s="26"/>
      <c r="R301" s="26"/>
      <c r="S301" s="26"/>
      <c r="T301" s="29">
        <f t="shared" si="41"/>
        <v>0</v>
      </c>
      <c r="U301" s="29">
        <f t="shared" si="42"/>
        <v>0</v>
      </c>
      <c r="V301" s="29">
        <f t="shared" si="43"/>
        <v>0</v>
      </c>
      <c r="W301" s="29">
        <f t="shared" si="44"/>
        <v>0</v>
      </c>
      <c r="X301" s="29">
        <f t="shared" si="45"/>
        <v>0</v>
      </c>
      <c r="Y301" s="29">
        <f t="shared" si="46"/>
        <v>0</v>
      </c>
      <c r="Z301" s="26"/>
      <c r="AA301" s="58" t="str">
        <f t="shared" si="47"/>
        <v/>
      </c>
      <c r="AB301" s="26"/>
      <c r="AC301" s="58" t="str">
        <f t="shared" si="49"/>
        <v/>
      </c>
      <c r="AD301" s="26"/>
      <c r="AE301" s="22" t="str">
        <f t="shared" si="48"/>
        <v/>
      </c>
      <c r="AF3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2" spans="1:32" x14ac:dyDescent="0.45">
      <c r="A302" s="22">
        <f>Games!A302</f>
        <v>0</v>
      </c>
      <c r="B302" s="22" t="str">
        <f>IF('Prediction Log'!B302=0, "",'Prediction Log'!B302)</f>
        <v/>
      </c>
      <c r="C302" s="22" t="str">
        <f>IF('Prediction Log'!C302=0, "",'Prediction Log'!C302)</f>
        <v/>
      </c>
      <c r="D302" s="22" t="str">
        <f>IF('Prediction Log'!D302=0, "",'Prediction Log'!D302)</f>
        <v/>
      </c>
      <c r="E302" s="22" t="str">
        <f>IF('Prediction Log'!E302=0, "",'Prediction Log'!E302)</f>
        <v/>
      </c>
      <c r="F302" s="22" t="str">
        <f>IF('Prediction Log'!I302=0, "",'Prediction Log'!I302)</f>
        <v/>
      </c>
      <c r="G302" s="23" t="str">
        <f>IF(ISBLANK(Games!B302), "",'Prediction Log'!$J302)</f>
        <v/>
      </c>
      <c r="H302" s="24" t="str">
        <f>'Prediction Log'!$K302</f>
        <v/>
      </c>
      <c r="I302" s="22" t="str">
        <f>IF(ISBLANK(Games!J302), "",IF(AND(Games!J302="",Games!K302=""),"",IF(ISTEXT(Games!K302), "Side",Games!J302)))</f>
        <v/>
      </c>
      <c r="J302" s="22" t="str">
        <f>IF(ISBLANK(Games!J302), "",IF(Table12[[#This Row],[Bet]]="Spread", Games!L302, ""))</f>
        <v/>
      </c>
      <c r="K302" s="22" t="str">
        <f>IF(ISBLANK(Games!K302), "",IF(ISTEXT(Games!K302), Games!K302, ""))</f>
        <v/>
      </c>
      <c r="L302" s="22" t="str">
        <f>IF(ISBLANK(Games!N302), "", Games!N302)</f>
        <v/>
      </c>
      <c r="M302" s="22"/>
      <c r="N302" s="26"/>
      <c r="O302" s="26"/>
      <c r="P302" s="26"/>
      <c r="Q302" s="26"/>
      <c r="R302" s="26"/>
      <c r="S302" s="26"/>
      <c r="T302" s="29">
        <f t="shared" si="41"/>
        <v>0</v>
      </c>
      <c r="U302" s="29">
        <f t="shared" si="42"/>
        <v>0</v>
      </c>
      <c r="V302" s="29">
        <f t="shared" si="43"/>
        <v>0</v>
      </c>
      <c r="W302" s="29">
        <f t="shared" si="44"/>
        <v>0</v>
      </c>
      <c r="X302" s="29">
        <f t="shared" si="45"/>
        <v>0</v>
      </c>
      <c r="Y302" s="29">
        <f t="shared" si="46"/>
        <v>0</v>
      </c>
      <c r="Z302" s="26"/>
      <c r="AA302" s="58" t="str">
        <f t="shared" si="47"/>
        <v/>
      </c>
      <c r="AB302" s="26"/>
      <c r="AC302" s="58" t="str">
        <f t="shared" si="49"/>
        <v/>
      </c>
      <c r="AD302" s="26"/>
      <c r="AE302" s="22" t="str">
        <f t="shared" si="48"/>
        <v/>
      </c>
      <c r="AF3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3" spans="1:32" x14ac:dyDescent="0.45">
      <c r="A303" s="22">
        <f>Games!A303</f>
        <v>0</v>
      </c>
      <c r="B303" s="22" t="str">
        <f>IF('Prediction Log'!B303=0, "",'Prediction Log'!B303)</f>
        <v/>
      </c>
      <c r="C303" s="22" t="str">
        <f>IF('Prediction Log'!C303=0, "",'Prediction Log'!C303)</f>
        <v/>
      </c>
      <c r="D303" s="22" t="str">
        <f>IF('Prediction Log'!D303=0, "",'Prediction Log'!D303)</f>
        <v/>
      </c>
      <c r="E303" s="22" t="str">
        <f>IF('Prediction Log'!E303=0, "",'Prediction Log'!E303)</f>
        <v/>
      </c>
      <c r="F303" s="22" t="str">
        <f>IF('Prediction Log'!I303=0, "",'Prediction Log'!I303)</f>
        <v/>
      </c>
      <c r="G303" s="23" t="str">
        <f>IF(ISBLANK(Games!B303), "",'Prediction Log'!$J303)</f>
        <v/>
      </c>
      <c r="H303" s="24" t="str">
        <f>'Prediction Log'!$K303</f>
        <v/>
      </c>
      <c r="I303" s="22" t="str">
        <f>IF(ISBLANK(Games!J303), "",IF(AND(Games!J303="",Games!K303=""),"",IF(ISTEXT(Games!K303), "Side",Games!J303)))</f>
        <v/>
      </c>
      <c r="J303" s="22" t="str">
        <f>IF(ISBLANK(Games!J303), "",IF(Table12[[#This Row],[Bet]]="Spread", Games!L303, ""))</f>
        <v/>
      </c>
      <c r="K303" s="22" t="str">
        <f>IF(ISBLANK(Games!K303), "",IF(ISTEXT(Games!K303), Games!K303, ""))</f>
        <v/>
      </c>
      <c r="L303" s="22" t="str">
        <f>IF(ISBLANK(Games!N303), "", Games!N303)</f>
        <v/>
      </c>
      <c r="M303" s="22"/>
      <c r="N303" s="26"/>
      <c r="O303" s="26"/>
      <c r="P303" s="26"/>
      <c r="Q303" s="26"/>
      <c r="R303" s="26"/>
      <c r="S303" s="26"/>
      <c r="T303" s="29">
        <f t="shared" si="41"/>
        <v>0</v>
      </c>
      <c r="U303" s="29">
        <f t="shared" si="42"/>
        <v>0</v>
      </c>
      <c r="V303" s="29">
        <f t="shared" si="43"/>
        <v>0</v>
      </c>
      <c r="W303" s="29">
        <f t="shared" si="44"/>
        <v>0</v>
      </c>
      <c r="X303" s="29">
        <f t="shared" si="45"/>
        <v>0</v>
      </c>
      <c r="Y303" s="29">
        <f t="shared" si="46"/>
        <v>0</v>
      </c>
      <c r="Z303" s="26"/>
      <c r="AA303" s="58" t="str">
        <f t="shared" si="47"/>
        <v/>
      </c>
      <c r="AB303" s="26"/>
      <c r="AC303" s="58" t="str">
        <f t="shared" si="49"/>
        <v/>
      </c>
      <c r="AD303" s="26"/>
      <c r="AE303" s="22" t="str">
        <f t="shared" si="48"/>
        <v/>
      </c>
      <c r="AF3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4" spans="1:32" x14ac:dyDescent="0.45">
      <c r="A304" s="22">
        <f>Games!A304</f>
        <v>0</v>
      </c>
      <c r="B304" s="22" t="str">
        <f>IF('Prediction Log'!B304=0, "",'Prediction Log'!B304)</f>
        <v/>
      </c>
      <c r="C304" s="22" t="str">
        <f>IF('Prediction Log'!C304=0, "",'Prediction Log'!C304)</f>
        <v/>
      </c>
      <c r="D304" s="22" t="str">
        <f>IF('Prediction Log'!D304=0, "",'Prediction Log'!D304)</f>
        <v/>
      </c>
      <c r="E304" s="22" t="str">
        <f>IF('Prediction Log'!E304=0, "",'Prediction Log'!E304)</f>
        <v/>
      </c>
      <c r="F304" s="22" t="str">
        <f>IF('Prediction Log'!I304=0, "",'Prediction Log'!I304)</f>
        <v/>
      </c>
      <c r="G304" s="23" t="str">
        <f>IF(ISBLANK(Games!B304), "",'Prediction Log'!$J304)</f>
        <v/>
      </c>
      <c r="H304" s="24" t="str">
        <f>'Prediction Log'!$K304</f>
        <v/>
      </c>
      <c r="I304" s="22" t="str">
        <f>IF(ISBLANK(Games!J304), "",IF(AND(Games!J304="",Games!K304=""),"",IF(ISTEXT(Games!K304), "Side",Games!J304)))</f>
        <v/>
      </c>
      <c r="J304" s="22" t="str">
        <f>IF(ISBLANK(Games!J304), "",IF(Table12[[#This Row],[Bet]]="Spread", Games!L304, ""))</f>
        <v/>
      </c>
      <c r="K304" s="22" t="str">
        <f>IF(ISBLANK(Games!K304), "",IF(ISTEXT(Games!K304), Games!K304, ""))</f>
        <v/>
      </c>
      <c r="L304" s="22" t="str">
        <f>IF(ISBLANK(Games!N304), "", Games!N304)</f>
        <v/>
      </c>
      <c r="M304" s="22"/>
      <c r="N304" s="26"/>
      <c r="O304" s="26"/>
      <c r="P304" s="26"/>
      <c r="Q304" s="26"/>
      <c r="R304" s="26"/>
      <c r="S304" s="26"/>
      <c r="T304" s="29">
        <f t="shared" si="41"/>
        <v>0</v>
      </c>
      <c r="U304" s="29">
        <f t="shared" si="42"/>
        <v>0</v>
      </c>
      <c r="V304" s="29">
        <f t="shared" si="43"/>
        <v>0</v>
      </c>
      <c r="W304" s="29">
        <f t="shared" si="44"/>
        <v>0</v>
      </c>
      <c r="X304" s="29">
        <f t="shared" si="45"/>
        <v>0</v>
      </c>
      <c r="Y304" s="29">
        <f t="shared" si="46"/>
        <v>0</v>
      </c>
      <c r="Z304" s="26"/>
      <c r="AA304" s="58" t="str">
        <f t="shared" si="47"/>
        <v/>
      </c>
      <c r="AB304" s="26"/>
      <c r="AC304" s="58" t="str">
        <f t="shared" si="49"/>
        <v/>
      </c>
      <c r="AD304" s="26"/>
      <c r="AE304" s="22" t="str">
        <f t="shared" si="48"/>
        <v/>
      </c>
      <c r="AF3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5" spans="1:32" x14ac:dyDescent="0.45">
      <c r="A305" s="22">
        <f>Games!A305</f>
        <v>0</v>
      </c>
      <c r="B305" s="22" t="str">
        <f>IF('Prediction Log'!B305=0, "",'Prediction Log'!B305)</f>
        <v/>
      </c>
      <c r="C305" s="22" t="str">
        <f>IF('Prediction Log'!C305=0, "",'Prediction Log'!C305)</f>
        <v/>
      </c>
      <c r="D305" s="22" t="str">
        <f>IF('Prediction Log'!D305=0, "",'Prediction Log'!D305)</f>
        <v/>
      </c>
      <c r="E305" s="22" t="str">
        <f>IF('Prediction Log'!E305=0, "",'Prediction Log'!E305)</f>
        <v/>
      </c>
      <c r="F305" s="22" t="str">
        <f>IF('Prediction Log'!I305=0, "",'Prediction Log'!I305)</f>
        <v/>
      </c>
      <c r="G305" s="23" t="str">
        <f>IF(ISBLANK(Games!B305), "",'Prediction Log'!$J305)</f>
        <v/>
      </c>
      <c r="H305" s="24" t="str">
        <f>'Prediction Log'!$K305</f>
        <v/>
      </c>
      <c r="I305" s="22" t="str">
        <f>IF(ISBLANK(Games!J305), "",IF(AND(Games!J305="",Games!K305=""),"",IF(ISTEXT(Games!K305), "Side",Games!J305)))</f>
        <v/>
      </c>
      <c r="J305" s="22" t="str">
        <f>IF(ISBLANK(Games!J305), "",IF(Table12[[#This Row],[Bet]]="Spread", Games!L305, ""))</f>
        <v/>
      </c>
      <c r="K305" s="22" t="str">
        <f>IF(ISBLANK(Games!K305), "",IF(ISTEXT(Games!K305), Games!K305, ""))</f>
        <v/>
      </c>
      <c r="L305" s="22" t="str">
        <f>IF(ISBLANK(Games!N305), "", Games!N305)</f>
        <v/>
      </c>
      <c r="M305" s="22"/>
      <c r="N305" s="26"/>
      <c r="O305" s="26"/>
      <c r="P305" s="26"/>
      <c r="Q305" s="26"/>
      <c r="R305" s="26"/>
      <c r="S305" s="26"/>
      <c r="T305" s="29">
        <f t="shared" si="41"/>
        <v>0</v>
      </c>
      <c r="U305" s="29">
        <f t="shared" si="42"/>
        <v>0</v>
      </c>
      <c r="V305" s="29">
        <f t="shared" si="43"/>
        <v>0</v>
      </c>
      <c r="W305" s="29">
        <f t="shared" si="44"/>
        <v>0</v>
      </c>
      <c r="X305" s="29">
        <f t="shared" si="45"/>
        <v>0</v>
      </c>
      <c r="Y305" s="29">
        <f t="shared" si="46"/>
        <v>0</v>
      </c>
      <c r="Z305" s="26"/>
      <c r="AA305" s="58" t="str">
        <f t="shared" si="47"/>
        <v/>
      </c>
      <c r="AB305" s="26"/>
      <c r="AC305" s="58" t="str">
        <f t="shared" si="49"/>
        <v/>
      </c>
      <c r="AD305" s="26"/>
      <c r="AE305" s="22" t="str">
        <f t="shared" si="48"/>
        <v/>
      </c>
      <c r="AF3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6" spans="1:32" x14ac:dyDescent="0.45">
      <c r="A306" s="22">
        <f>Games!A306</f>
        <v>0</v>
      </c>
      <c r="B306" s="22" t="str">
        <f>IF('Prediction Log'!B306=0, "",'Prediction Log'!B306)</f>
        <v/>
      </c>
      <c r="C306" s="22" t="str">
        <f>IF('Prediction Log'!C306=0, "",'Prediction Log'!C306)</f>
        <v/>
      </c>
      <c r="D306" s="22" t="str">
        <f>IF('Prediction Log'!D306=0, "",'Prediction Log'!D306)</f>
        <v/>
      </c>
      <c r="E306" s="22" t="str">
        <f>IF('Prediction Log'!E306=0, "",'Prediction Log'!E306)</f>
        <v/>
      </c>
      <c r="F306" s="22" t="str">
        <f>IF('Prediction Log'!I306=0, "",'Prediction Log'!I306)</f>
        <v/>
      </c>
      <c r="G306" s="23" t="str">
        <f>IF(ISBLANK(Games!B306), "",'Prediction Log'!$J306)</f>
        <v/>
      </c>
      <c r="H306" s="24" t="str">
        <f>'Prediction Log'!$K306</f>
        <v/>
      </c>
      <c r="I306" s="22" t="str">
        <f>IF(ISBLANK(Games!J306), "",IF(AND(Games!J306="",Games!K306=""),"",IF(ISTEXT(Games!K306), "Side",Games!J306)))</f>
        <v/>
      </c>
      <c r="J306" s="22" t="str">
        <f>IF(ISBLANK(Games!J306), "",IF(Table12[[#This Row],[Bet]]="Spread", Games!L306, ""))</f>
        <v/>
      </c>
      <c r="K306" s="22" t="str">
        <f>IF(ISBLANK(Games!K306), "",IF(ISTEXT(Games!K306), Games!K306, ""))</f>
        <v/>
      </c>
      <c r="L306" s="22" t="str">
        <f>IF(ISBLANK(Games!N306), "", Games!N306)</f>
        <v/>
      </c>
      <c r="M306" s="22"/>
      <c r="N306" s="26"/>
      <c r="O306" s="26"/>
      <c r="P306" s="26"/>
      <c r="Q306" s="26"/>
      <c r="R306" s="26"/>
      <c r="S306" s="26"/>
      <c r="T306" s="29">
        <f t="shared" si="41"/>
        <v>0</v>
      </c>
      <c r="U306" s="29">
        <f t="shared" si="42"/>
        <v>0</v>
      </c>
      <c r="V306" s="29">
        <f t="shared" si="43"/>
        <v>0</v>
      </c>
      <c r="W306" s="29">
        <f t="shared" si="44"/>
        <v>0</v>
      </c>
      <c r="X306" s="29">
        <f t="shared" si="45"/>
        <v>0</v>
      </c>
      <c r="Y306" s="29">
        <f t="shared" si="46"/>
        <v>0</v>
      </c>
      <c r="Z306" s="26"/>
      <c r="AA306" s="58" t="str">
        <f t="shared" si="47"/>
        <v/>
      </c>
      <c r="AB306" s="26"/>
      <c r="AC306" s="58" t="str">
        <f t="shared" si="49"/>
        <v/>
      </c>
      <c r="AD306" s="26"/>
      <c r="AE306" s="22" t="str">
        <f t="shared" si="48"/>
        <v/>
      </c>
      <c r="AF3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7" spans="1:32" x14ac:dyDescent="0.45">
      <c r="A307" s="22">
        <f>Games!A307</f>
        <v>0</v>
      </c>
      <c r="B307" s="22" t="str">
        <f>IF('Prediction Log'!B307=0, "",'Prediction Log'!B307)</f>
        <v/>
      </c>
      <c r="C307" s="22" t="str">
        <f>IF('Prediction Log'!C307=0, "",'Prediction Log'!C307)</f>
        <v/>
      </c>
      <c r="D307" s="22" t="str">
        <f>IF('Prediction Log'!D307=0, "",'Prediction Log'!D307)</f>
        <v/>
      </c>
      <c r="E307" s="22" t="str">
        <f>IF('Prediction Log'!E307=0, "",'Prediction Log'!E307)</f>
        <v/>
      </c>
      <c r="F307" s="22" t="str">
        <f>IF('Prediction Log'!I307=0, "",'Prediction Log'!I307)</f>
        <v/>
      </c>
      <c r="G307" s="23" t="str">
        <f>IF(ISBLANK(Games!B307), "",'Prediction Log'!$J307)</f>
        <v/>
      </c>
      <c r="H307" s="24" t="str">
        <f>'Prediction Log'!$K307</f>
        <v/>
      </c>
      <c r="I307" s="22" t="str">
        <f>IF(ISBLANK(Games!J307), "",IF(AND(Games!J307="",Games!K307=""),"",IF(ISTEXT(Games!K307), "Side",Games!J307)))</f>
        <v/>
      </c>
      <c r="J307" s="22" t="str">
        <f>IF(ISBLANK(Games!J307), "",IF(Table12[[#This Row],[Bet]]="Spread", Games!L307, ""))</f>
        <v/>
      </c>
      <c r="K307" s="22" t="str">
        <f>IF(ISBLANK(Games!K307), "",IF(ISTEXT(Games!K307), Games!K307, ""))</f>
        <v/>
      </c>
      <c r="L307" s="22" t="str">
        <f>IF(ISBLANK(Games!N307), "", Games!N307)</f>
        <v/>
      </c>
      <c r="M307" s="22"/>
      <c r="N307" s="26"/>
      <c r="O307" s="26"/>
      <c r="P307" s="26"/>
      <c r="Q307" s="26"/>
      <c r="R307" s="26"/>
      <c r="S307" s="26"/>
      <c r="T307" s="29">
        <f t="shared" si="41"/>
        <v>0</v>
      </c>
      <c r="U307" s="29">
        <f t="shared" si="42"/>
        <v>0</v>
      </c>
      <c r="V307" s="29">
        <f t="shared" si="43"/>
        <v>0</v>
      </c>
      <c r="W307" s="29">
        <f t="shared" si="44"/>
        <v>0</v>
      </c>
      <c r="X307" s="29">
        <f t="shared" si="45"/>
        <v>0</v>
      </c>
      <c r="Y307" s="29">
        <f t="shared" si="46"/>
        <v>0</v>
      </c>
      <c r="Z307" s="26"/>
      <c r="AA307" s="58" t="str">
        <f t="shared" si="47"/>
        <v/>
      </c>
      <c r="AB307" s="26"/>
      <c r="AC307" s="58" t="str">
        <f t="shared" si="49"/>
        <v/>
      </c>
      <c r="AD307" s="26"/>
      <c r="AE307" s="22" t="str">
        <f t="shared" si="48"/>
        <v/>
      </c>
      <c r="AF3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8" spans="1:32" x14ac:dyDescent="0.45">
      <c r="A308" s="22">
        <f>Games!A308</f>
        <v>0</v>
      </c>
      <c r="B308" s="22" t="str">
        <f>IF('Prediction Log'!B308=0, "",'Prediction Log'!B308)</f>
        <v/>
      </c>
      <c r="C308" s="22" t="str">
        <f>IF('Prediction Log'!C308=0, "",'Prediction Log'!C308)</f>
        <v/>
      </c>
      <c r="D308" s="22" t="str">
        <f>IF('Prediction Log'!D308=0, "",'Prediction Log'!D308)</f>
        <v/>
      </c>
      <c r="E308" s="22" t="str">
        <f>IF('Prediction Log'!E308=0, "",'Prediction Log'!E308)</f>
        <v/>
      </c>
      <c r="F308" s="22" t="str">
        <f>IF('Prediction Log'!I308=0, "",'Prediction Log'!I308)</f>
        <v/>
      </c>
      <c r="G308" s="23" t="str">
        <f>IF(ISBLANK(Games!B308), "",'Prediction Log'!$J308)</f>
        <v/>
      </c>
      <c r="H308" s="24" t="str">
        <f>'Prediction Log'!$K308</f>
        <v/>
      </c>
      <c r="I308" s="22" t="str">
        <f>IF(ISBLANK(Games!J308), "",IF(AND(Games!J308="",Games!K308=""),"",IF(ISTEXT(Games!K308), "Side",Games!J308)))</f>
        <v/>
      </c>
      <c r="J308" s="22" t="str">
        <f>IF(ISBLANK(Games!J308), "",IF(Table12[[#This Row],[Bet]]="Spread", Games!L308, ""))</f>
        <v/>
      </c>
      <c r="K308" s="22" t="str">
        <f>IF(ISBLANK(Games!K308), "",IF(ISTEXT(Games!K308), Games!K308, ""))</f>
        <v/>
      </c>
      <c r="L308" s="22" t="str">
        <f>IF(ISBLANK(Games!N308), "", Games!N308)</f>
        <v/>
      </c>
      <c r="M308" s="22"/>
      <c r="N308" s="26"/>
      <c r="O308" s="26"/>
      <c r="P308" s="26"/>
      <c r="Q308" s="26"/>
      <c r="R308" s="26"/>
      <c r="S308" s="26"/>
      <c r="T308" s="29">
        <f t="shared" si="41"/>
        <v>0</v>
      </c>
      <c r="U308" s="29">
        <f t="shared" si="42"/>
        <v>0</v>
      </c>
      <c r="V308" s="29">
        <f t="shared" si="43"/>
        <v>0</v>
      </c>
      <c r="W308" s="29">
        <f t="shared" si="44"/>
        <v>0</v>
      </c>
      <c r="X308" s="29">
        <f t="shared" si="45"/>
        <v>0</v>
      </c>
      <c r="Y308" s="29">
        <f t="shared" si="46"/>
        <v>0</v>
      </c>
      <c r="Z308" s="26"/>
      <c r="AA308" s="58" t="str">
        <f t="shared" si="47"/>
        <v/>
      </c>
      <c r="AB308" s="26"/>
      <c r="AC308" s="58" t="str">
        <f t="shared" si="49"/>
        <v/>
      </c>
      <c r="AD308" s="26"/>
      <c r="AE308" s="22" t="str">
        <f t="shared" si="48"/>
        <v/>
      </c>
      <c r="AF3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9" spans="1:32" x14ac:dyDescent="0.45">
      <c r="A309" s="22">
        <f>Games!A309</f>
        <v>0</v>
      </c>
      <c r="B309" s="22" t="str">
        <f>IF('Prediction Log'!B309=0, "",'Prediction Log'!B309)</f>
        <v/>
      </c>
      <c r="C309" s="22" t="str">
        <f>IF('Prediction Log'!C309=0, "",'Prediction Log'!C309)</f>
        <v/>
      </c>
      <c r="D309" s="22" t="str">
        <f>IF('Prediction Log'!D309=0, "",'Prediction Log'!D309)</f>
        <v/>
      </c>
      <c r="E309" s="22" t="str">
        <f>IF('Prediction Log'!E309=0, "",'Prediction Log'!E309)</f>
        <v/>
      </c>
      <c r="F309" s="22" t="str">
        <f>IF('Prediction Log'!I309=0, "",'Prediction Log'!I309)</f>
        <v/>
      </c>
      <c r="G309" s="23" t="str">
        <f>IF(ISBLANK(Games!B309), "",'Prediction Log'!$J309)</f>
        <v/>
      </c>
      <c r="H309" s="24" t="str">
        <f>'Prediction Log'!$K309</f>
        <v/>
      </c>
      <c r="I309" s="22" t="str">
        <f>IF(ISBLANK(Games!J309), "",IF(AND(Games!J309="",Games!K309=""),"",IF(ISTEXT(Games!K309), "Side",Games!J309)))</f>
        <v/>
      </c>
      <c r="J309" s="22" t="str">
        <f>IF(ISBLANK(Games!J309), "",IF(Table12[[#This Row],[Bet]]="Spread", Games!L309, ""))</f>
        <v/>
      </c>
      <c r="K309" s="22" t="str">
        <f>IF(ISBLANK(Games!K309), "",IF(ISTEXT(Games!K309), Games!K309, ""))</f>
        <v/>
      </c>
      <c r="L309" s="22" t="str">
        <f>IF(ISBLANK(Games!N309), "", Games!N309)</f>
        <v/>
      </c>
      <c r="M309" s="22"/>
      <c r="N309" s="26"/>
      <c r="O309" s="26"/>
      <c r="P309" s="26"/>
      <c r="Q309" s="26"/>
      <c r="R309" s="26"/>
      <c r="S309" s="26"/>
      <c r="T309" s="29">
        <f t="shared" si="41"/>
        <v>0</v>
      </c>
      <c r="U309" s="29">
        <f t="shared" si="42"/>
        <v>0</v>
      </c>
      <c r="V309" s="29">
        <f t="shared" si="43"/>
        <v>0</v>
      </c>
      <c r="W309" s="29">
        <f t="shared" si="44"/>
        <v>0</v>
      </c>
      <c r="X309" s="29">
        <f t="shared" si="45"/>
        <v>0</v>
      </c>
      <c r="Y309" s="29">
        <f t="shared" si="46"/>
        <v>0</v>
      </c>
      <c r="Z309" s="26"/>
      <c r="AA309" s="58" t="str">
        <f t="shared" si="47"/>
        <v/>
      </c>
      <c r="AB309" s="26"/>
      <c r="AC309" s="58" t="str">
        <f t="shared" si="49"/>
        <v/>
      </c>
      <c r="AD309" s="26"/>
      <c r="AE309" s="22" t="str">
        <f t="shared" si="48"/>
        <v/>
      </c>
      <c r="AF3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0" spans="1:32" x14ac:dyDescent="0.45">
      <c r="A310" s="22">
        <f>Games!A310</f>
        <v>0</v>
      </c>
      <c r="B310" s="22" t="str">
        <f>IF('Prediction Log'!B310=0, "",'Prediction Log'!B310)</f>
        <v/>
      </c>
      <c r="C310" s="22" t="str">
        <f>IF('Prediction Log'!C310=0, "",'Prediction Log'!C310)</f>
        <v/>
      </c>
      <c r="D310" s="22" t="str">
        <f>IF('Prediction Log'!D310=0, "",'Prediction Log'!D310)</f>
        <v/>
      </c>
      <c r="E310" s="22" t="str">
        <f>IF('Prediction Log'!E310=0, "",'Prediction Log'!E310)</f>
        <v/>
      </c>
      <c r="F310" s="22" t="str">
        <f>IF('Prediction Log'!I310=0, "",'Prediction Log'!I310)</f>
        <v/>
      </c>
      <c r="G310" s="23" t="str">
        <f>IF(ISBLANK(Games!B310), "",'Prediction Log'!$J310)</f>
        <v/>
      </c>
      <c r="H310" s="24" t="str">
        <f>'Prediction Log'!$K310</f>
        <v/>
      </c>
      <c r="I310" s="22" t="str">
        <f>IF(ISBLANK(Games!J310), "",IF(AND(Games!J310="",Games!K310=""),"",IF(ISTEXT(Games!K310), "Side",Games!J310)))</f>
        <v/>
      </c>
      <c r="J310" s="22" t="str">
        <f>IF(ISBLANK(Games!J310), "",IF(Table12[[#This Row],[Bet]]="Spread", Games!L310, ""))</f>
        <v/>
      </c>
      <c r="K310" s="22" t="str">
        <f>IF(ISBLANK(Games!K310), "",IF(ISTEXT(Games!K310), Games!K310, ""))</f>
        <v/>
      </c>
      <c r="L310" s="22" t="str">
        <f>IF(ISBLANK(Games!N310), "", Games!N310)</f>
        <v/>
      </c>
      <c r="M310" s="22"/>
      <c r="N310" s="26"/>
      <c r="O310" s="26"/>
      <c r="P310" s="26"/>
      <c r="Q310" s="26"/>
      <c r="R310" s="26"/>
      <c r="S310" s="26"/>
      <c r="T310" s="29">
        <f t="shared" si="41"/>
        <v>0</v>
      </c>
      <c r="U310" s="29">
        <f t="shared" si="42"/>
        <v>0</v>
      </c>
      <c r="V310" s="29">
        <f t="shared" si="43"/>
        <v>0</v>
      </c>
      <c r="W310" s="29">
        <f t="shared" si="44"/>
        <v>0</v>
      </c>
      <c r="X310" s="29">
        <f t="shared" si="45"/>
        <v>0</v>
      </c>
      <c r="Y310" s="29">
        <f t="shared" si="46"/>
        <v>0</v>
      </c>
      <c r="Z310" s="26"/>
      <c r="AA310" s="58" t="str">
        <f t="shared" si="47"/>
        <v/>
      </c>
      <c r="AB310" s="26"/>
      <c r="AC310" s="58" t="str">
        <f t="shared" si="49"/>
        <v/>
      </c>
      <c r="AD310" s="26"/>
      <c r="AE310" s="22" t="str">
        <f t="shared" si="48"/>
        <v/>
      </c>
      <c r="AF3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1" spans="1:32" x14ac:dyDescent="0.45">
      <c r="A311" s="22">
        <f>Games!A311</f>
        <v>0</v>
      </c>
      <c r="B311" s="22" t="str">
        <f>IF('Prediction Log'!B311=0, "",'Prediction Log'!B311)</f>
        <v/>
      </c>
      <c r="C311" s="22" t="str">
        <f>IF('Prediction Log'!C311=0, "",'Prediction Log'!C311)</f>
        <v/>
      </c>
      <c r="D311" s="22" t="str">
        <f>IF('Prediction Log'!D311=0, "",'Prediction Log'!D311)</f>
        <v/>
      </c>
      <c r="E311" s="22" t="str">
        <f>IF('Prediction Log'!E311=0, "",'Prediction Log'!E311)</f>
        <v/>
      </c>
      <c r="F311" s="22" t="str">
        <f>IF('Prediction Log'!I311=0, "",'Prediction Log'!I311)</f>
        <v/>
      </c>
      <c r="G311" s="23" t="str">
        <f>IF(ISBLANK(Games!B311), "",'Prediction Log'!$J311)</f>
        <v/>
      </c>
      <c r="H311" s="24" t="str">
        <f>'Prediction Log'!$K311</f>
        <v/>
      </c>
      <c r="I311" s="22" t="str">
        <f>IF(ISBLANK(Games!J311), "",IF(AND(Games!J311="",Games!K311=""),"",IF(ISTEXT(Games!K311), "Side",Games!J311)))</f>
        <v/>
      </c>
      <c r="J311" s="22" t="str">
        <f>IF(ISBLANK(Games!J311), "",IF(Table12[[#This Row],[Bet]]="Spread", Games!L311, ""))</f>
        <v/>
      </c>
      <c r="K311" s="22" t="str">
        <f>IF(ISBLANK(Games!K311), "",IF(ISTEXT(Games!K311), Games!K311, ""))</f>
        <v/>
      </c>
      <c r="L311" s="22" t="str">
        <f>IF(ISBLANK(Games!N311), "", Games!N311)</f>
        <v/>
      </c>
      <c r="M311" s="22"/>
      <c r="N311" s="26"/>
      <c r="O311" s="26"/>
      <c r="P311" s="26"/>
      <c r="Q311" s="26"/>
      <c r="R311" s="26"/>
      <c r="S311" s="26"/>
      <c r="T311" s="29">
        <f t="shared" si="41"/>
        <v>0</v>
      </c>
      <c r="U311" s="29">
        <f t="shared" si="42"/>
        <v>0</v>
      </c>
      <c r="V311" s="29">
        <f t="shared" si="43"/>
        <v>0</v>
      </c>
      <c r="W311" s="29">
        <f t="shared" si="44"/>
        <v>0</v>
      </c>
      <c r="X311" s="29">
        <f t="shared" si="45"/>
        <v>0</v>
      </c>
      <c r="Y311" s="29">
        <f t="shared" si="46"/>
        <v>0</v>
      </c>
      <c r="Z311" s="26"/>
      <c r="AA311" s="58" t="str">
        <f t="shared" si="47"/>
        <v/>
      </c>
      <c r="AB311" s="26"/>
      <c r="AC311" s="58" t="str">
        <f t="shared" si="49"/>
        <v/>
      </c>
      <c r="AD311" s="26"/>
      <c r="AE311" s="22" t="str">
        <f t="shared" si="48"/>
        <v/>
      </c>
      <c r="AF3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2" spans="1:32" x14ac:dyDescent="0.45">
      <c r="A312" s="22">
        <f>Games!A312</f>
        <v>0</v>
      </c>
      <c r="B312" s="22" t="str">
        <f>IF('Prediction Log'!B312=0, "",'Prediction Log'!B312)</f>
        <v/>
      </c>
      <c r="C312" s="22" t="str">
        <f>IF('Prediction Log'!C312=0, "",'Prediction Log'!C312)</f>
        <v/>
      </c>
      <c r="D312" s="22" t="str">
        <f>IF('Prediction Log'!D312=0, "",'Prediction Log'!D312)</f>
        <v/>
      </c>
      <c r="E312" s="22" t="str">
        <f>IF('Prediction Log'!E312=0, "",'Prediction Log'!E312)</f>
        <v/>
      </c>
      <c r="F312" s="22" t="str">
        <f>IF('Prediction Log'!I312=0, "",'Prediction Log'!I312)</f>
        <v/>
      </c>
      <c r="G312" s="23" t="str">
        <f>IF(ISBLANK(Games!B312), "",'Prediction Log'!$J312)</f>
        <v/>
      </c>
      <c r="H312" s="24" t="str">
        <f>'Prediction Log'!$K312</f>
        <v/>
      </c>
      <c r="I312" s="22" t="str">
        <f>IF(ISBLANK(Games!J312), "",IF(AND(Games!J312="",Games!K312=""),"",IF(ISTEXT(Games!K312), "Side",Games!J312)))</f>
        <v/>
      </c>
      <c r="J312" s="22" t="str">
        <f>IF(ISBLANK(Games!J312), "",IF(Table12[[#This Row],[Bet]]="Spread", Games!L312, ""))</f>
        <v/>
      </c>
      <c r="K312" s="22" t="str">
        <f>IF(ISBLANK(Games!K312), "",IF(ISTEXT(Games!K312), Games!K312, ""))</f>
        <v/>
      </c>
      <c r="L312" s="22" t="str">
        <f>IF(ISBLANK(Games!N312), "", Games!N312)</f>
        <v/>
      </c>
      <c r="M312" s="22"/>
      <c r="N312" s="26"/>
      <c r="O312" s="26"/>
      <c r="P312" s="26"/>
      <c r="Q312" s="26"/>
      <c r="R312" s="26"/>
      <c r="S312" s="26"/>
      <c r="T312" s="29">
        <f t="shared" si="41"/>
        <v>0</v>
      </c>
      <c r="U312" s="29">
        <f t="shared" si="42"/>
        <v>0</v>
      </c>
      <c r="V312" s="29">
        <f t="shared" si="43"/>
        <v>0</v>
      </c>
      <c r="W312" s="29">
        <f t="shared" si="44"/>
        <v>0</v>
      </c>
      <c r="X312" s="29">
        <f t="shared" si="45"/>
        <v>0</v>
      </c>
      <c r="Y312" s="29">
        <f t="shared" si="46"/>
        <v>0</v>
      </c>
      <c r="Z312" s="26"/>
      <c r="AA312" s="58" t="str">
        <f t="shared" si="47"/>
        <v/>
      </c>
      <c r="AB312" s="26"/>
      <c r="AC312" s="58" t="str">
        <f t="shared" si="49"/>
        <v/>
      </c>
      <c r="AD312" s="26"/>
      <c r="AE312" s="22" t="str">
        <f t="shared" si="48"/>
        <v/>
      </c>
      <c r="AF3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3" spans="1:32" x14ac:dyDescent="0.45">
      <c r="A313" s="22">
        <f>Games!A313</f>
        <v>0</v>
      </c>
      <c r="B313" s="22" t="str">
        <f>IF('Prediction Log'!B313=0, "",'Prediction Log'!B313)</f>
        <v/>
      </c>
      <c r="C313" s="22" t="str">
        <f>IF('Prediction Log'!C313=0, "",'Prediction Log'!C313)</f>
        <v/>
      </c>
      <c r="D313" s="22" t="str">
        <f>IF('Prediction Log'!D313=0, "",'Prediction Log'!D313)</f>
        <v/>
      </c>
      <c r="E313" s="22" t="str">
        <f>IF('Prediction Log'!E313=0, "",'Prediction Log'!E313)</f>
        <v/>
      </c>
      <c r="F313" s="22" t="str">
        <f>IF('Prediction Log'!I313=0, "",'Prediction Log'!I313)</f>
        <v/>
      </c>
      <c r="G313" s="23" t="str">
        <f>IF(ISBLANK(Games!B313), "",'Prediction Log'!$J313)</f>
        <v/>
      </c>
      <c r="H313" s="24" t="str">
        <f>'Prediction Log'!$K313</f>
        <v/>
      </c>
      <c r="I313" s="22" t="str">
        <f>IF(ISBLANK(Games!J313), "",IF(AND(Games!J313="",Games!K313=""),"",IF(ISTEXT(Games!K313), "Side",Games!J313)))</f>
        <v/>
      </c>
      <c r="J313" s="22" t="str">
        <f>IF(ISBLANK(Games!J313), "",IF(Table12[[#This Row],[Bet]]="Spread", Games!L313, ""))</f>
        <v/>
      </c>
      <c r="K313" s="22" t="str">
        <f>IF(ISBLANK(Games!K313), "",IF(ISTEXT(Games!K313), Games!K313, ""))</f>
        <v/>
      </c>
      <c r="L313" s="22" t="str">
        <f>IF(ISBLANK(Games!N313), "", Games!N313)</f>
        <v/>
      </c>
      <c r="M313" s="22"/>
      <c r="N313" s="26"/>
      <c r="O313" s="26"/>
      <c r="P313" s="26"/>
      <c r="Q313" s="26"/>
      <c r="R313" s="26"/>
      <c r="S313" s="26"/>
      <c r="T313" s="29">
        <f t="shared" si="41"/>
        <v>0</v>
      </c>
      <c r="U313" s="29">
        <f t="shared" si="42"/>
        <v>0</v>
      </c>
      <c r="V313" s="29">
        <f t="shared" si="43"/>
        <v>0</v>
      </c>
      <c r="W313" s="29">
        <f t="shared" si="44"/>
        <v>0</v>
      </c>
      <c r="X313" s="29">
        <f t="shared" si="45"/>
        <v>0</v>
      </c>
      <c r="Y313" s="29">
        <f t="shared" si="46"/>
        <v>0</v>
      </c>
      <c r="Z313" s="26"/>
      <c r="AA313" s="58" t="str">
        <f t="shared" si="47"/>
        <v/>
      </c>
      <c r="AB313" s="26"/>
      <c r="AC313" s="58" t="str">
        <f t="shared" si="49"/>
        <v/>
      </c>
      <c r="AD313" s="26"/>
      <c r="AE313" s="22" t="str">
        <f t="shared" si="48"/>
        <v/>
      </c>
      <c r="AF3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4" spans="1:32" x14ac:dyDescent="0.45">
      <c r="A314" s="22">
        <f>Games!A314</f>
        <v>0</v>
      </c>
      <c r="B314" s="22" t="str">
        <f>IF('Prediction Log'!B314=0, "",'Prediction Log'!B314)</f>
        <v/>
      </c>
      <c r="C314" s="22" t="str">
        <f>IF('Prediction Log'!C314=0, "",'Prediction Log'!C314)</f>
        <v/>
      </c>
      <c r="D314" s="22" t="str">
        <f>IF('Prediction Log'!D314=0, "",'Prediction Log'!D314)</f>
        <v/>
      </c>
      <c r="E314" s="22" t="str">
        <f>IF('Prediction Log'!E314=0, "",'Prediction Log'!E314)</f>
        <v/>
      </c>
      <c r="F314" s="22" t="str">
        <f>IF('Prediction Log'!I314=0, "",'Prediction Log'!I314)</f>
        <v/>
      </c>
      <c r="G314" s="23" t="str">
        <f>IF(ISBLANK(Games!B314), "",'Prediction Log'!$J314)</f>
        <v/>
      </c>
      <c r="H314" s="24" t="str">
        <f>'Prediction Log'!$K314</f>
        <v/>
      </c>
      <c r="I314" s="22" t="str">
        <f>IF(ISBLANK(Games!J314), "",IF(AND(Games!J314="",Games!K314=""),"",IF(ISTEXT(Games!K314), "Side",Games!J314)))</f>
        <v/>
      </c>
      <c r="J314" s="22" t="str">
        <f>IF(ISBLANK(Games!J314), "",IF(Table12[[#This Row],[Bet]]="Spread", Games!L314, ""))</f>
        <v/>
      </c>
      <c r="K314" s="22" t="str">
        <f>IF(ISBLANK(Games!K314), "",IF(ISTEXT(Games!K314), Games!K314, ""))</f>
        <v/>
      </c>
      <c r="L314" s="22" t="str">
        <f>IF(ISBLANK(Games!N314), "", Games!N314)</f>
        <v/>
      </c>
      <c r="M314" s="22"/>
      <c r="N314" s="26"/>
      <c r="O314" s="26"/>
      <c r="P314" s="26"/>
      <c r="Q314" s="26"/>
      <c r="R314" s="26"/>
      <c r="S314" s="26"/>
      <c r="T314" s="29">
        <f t="shared" si="41"/>
        <v>0</v>
      </c>
      <c r="U314" s="29">
        <f t="shared" si="42"/>
        <v>0</v>
      </c>
      <c r="V314" s="29">
        <f t="shared" si="43"/>
        <v>0</v>
      </c>
      <c r="W314" s="29">
        <f t="shared" si="44"/>
        <v>0</v>
      </c>
      <c r="X314" s="29">
        <f t="shared" si="45"/>
        <v>0</v>
      </c>
      <c r="Y314" s="29">
        <f t="shared" si="46"/>
        <v>0</v>
      </c>
      <c r="Z314" s="26"/>
      <c r="AA314" s="58" t="str">
        <f t="shared" si="47"/>
        <v/>
      </c>
      <c r="AB314" s="26"/>
      <c r="AC314" s="58" t="str">
        <f t="shared" si="49"/>
        <v/>
      </c>
      <c r="AD314" s="26"/>
      <c r="AE314" s="22" t="str">
        <f t="shared" si="48"/>
        <v/>
      </c>
      <c r="AF3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5" spans="1:32" x14ac:dyDescent="0.45">
      <c r="A315" s="22">
        <f>Games!A315</f>
        <v>0</v>
      </c>
      <c r="B315" s="22" t="str">
        <f>IF('Prediction Log'!B315=0, "",'Prediction Log'!B315)</f>
        <v/>
      </c>
      <c r="C315" s="22" t="str">
        <f>IF('Prediction Log'!C315=0, "",'Prediction Log'!C315)</f>
        <v/>
      </c>
      <c r="D315" s="22" t="str">
        <f>IF('Prediction Log'!D315=0, "",'Prediction Log'!D315)</f>
        <v/>
      </c>
      <c r="E315" s="22" t="str">
        <f>IF('Prediction Log'!E315=0, "",'Prediction Log'!E315)</f>
        <v/>
      </c>
      <c r="F315" s="22" t="str">
        <f>IF('Prediction Log'!I315=0, "",'Prediction Log'!I315)</f>
        <v/>
      </c>
      <c r="G315" s="23" t="str">
        <f>IF(ISBLANK(Games!B315), "",'Prediction Log'!$J315)</f>
        <v/>
      </c>
      <c r="H315" s="24" t="str">
        <f>'Prediction Log'!$K315</f>
        <v/>
      </c>
      <c r="I315" s="22" t="str">
        <f>IF(ISBLANK(Games!J315), "",IF(AND(Games!J315="",Games!K315=""),"",IF(ISTEXT(Games!K315), "Side",Games!J315)))</f>
        <v/>
      </c>
      <c r="J315" s="22" t="str">
        <f>IF(ISBLANK(Games!J315), "",IF(Table12[[#This Row],[Bet]]="Spread", Games!L315, ""))</f>
        <v/>
      </c>
      <c r="K315" s="22" t="str">
        <f>IF(ISBLANK(Games!K315), "",IF(ISTEXT(Games!K315), Games!K315, ""))</f>
        <v/>
      </c>
      <c r="L315" s="22" t="str">
        <f>IF(ISBLANK(Games!N315), "", Games!N315)</f>
        <v/>
      </c>
      <c r="M315" s="22"/>
      <c r="N315" s="26"/>
      <c r="O315" s="26"/>
      <c r="P315" s="26"/>
      <c r="Q315" s="26"/>
      <c r="R315" s="26"/>
      <c r="S315" s="26"/>
      <c r="T315" s="29">
        <f t="shared" si="41"/>
        <v>0</v>
      </c>
      <c r="U315" s="29">
        <f t="shared" si="42"/>
        <v>0</v>
      </c>
      <c r="V315" s="29">
        <f t="shared" si="43"/>
        <v>0</v>
      </c>
      <c r="W315" s="29">
        <f t="shared" si="44"/>
        <v>0</v>
      </c>
      <c r="X315" s="29">
        <f t="shared" si="45"/>
        <v>0</v>
      </c>
      <c r="Y315" s="29">
        <f t="shared" si="46"/>
        <v>0</v>
      </c>
      <c r="Z315" s="26"/>
      <c r="AA315" s="58" t="str">
        <f t="shared" si="47"/>
        <v/>
      </c>
      <c r="AB315" s="26"/>
      <c r="AC315" s="58" t="str">
        <f t="shared" si="49"/>
        <v/>
      </c>
      <c r="AD315" s="26"/>
      <c r="AE315" s="22" t="str">
        <f t="shared" si="48"/>
        <v/>
      </c>
      <c r="AF3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6" spans="1:32" x14ac:dyDescent="0.45">
      <c r="A316" s="22">
        <f>Games!A316</f>
        <v>0</v>
      </c>
      <c r="B316" s="22" t="str">
        <f>IF('Prediction Log'!B316=0, "",'Prediction Log'!B316)</f>
        <v/>
      </c>
      <c r="C316" s="22" t="str">
        <f>IF('Prediction Log'!C316=0, "",'Prediction Log'!C316)</f>
        <v/>
      </c>
      <c r="D316" s="22" t="str">
        <f>IF('Prediction Log'!D316=0, "",'Prediction Log'!D316)</f>
        <v/>
      </c>
      <c r="E316" s="22" t="str">
        <f>IF('Prediction Log'!E316=0, "",'Prediction Log'!E316)</f>
        <v/>
      </c>
      <c r="F316" s="22" t="str">
        <f>IF('Prediction Log'!I316=0, "",'Prediction Log'!I316)</f>
        <v/>
      </c>
      <c r="G316" s="23" t="str">
        <f>IF(ISBLANK(Games!B316), "",'Prediction Log'!$J316)</f>
        <v/>
      </c>
      <c r="H316" s="24" t="str">
        <f>'Prediction Log'!$K316</f>
        <v/>
      </c>
      <c r="I316" s="22" t="str">
        <f>IF(ISBLANK(Games!J316), "",IF(AND(Games!J316="",Games!K316=""),"",IF(ISTEXT(Games!K316), "Side",Games!J316)))</f>
        <v/>
      </c>
      <c r="J316" s="22" t="str">
        <f>IF(ISBLANK(Games!J316), "",IF(Table12[[#This Row],[Bet]]="Spread", Games!L316, ""))</f>
        <v/>
      </c>
      <c r="K316" s="22" t="str">
        <f>IF(ISBLANK(Games!K316), "",IF(ISTEXT(Games!K316), Games!K316, ""))</f>
        <v/>
      </c>
      <c r="L316" s="22" t="str">
        <f>IF(ISBLANK(Games!N316), "", Games!N316)</f>
        <v/>
      </c>
      <c r="M316" s="22"/>
      <c r="N316" s="26"/>
      <c r="O316" s="26"/>
      <c r="P316" s="26"/>
      <c r="Q316" s="26"/>
      <c r="R316" s="26"/>
      <c r="S316" s="26"/>
      <c r="T316" s="29">
        <f t="shared" si="41"/>
        <v>0</v>
      </c>
      <c r="U316" s="29">
        <f t="shared" si="42"/>
        <v>0</v>
      </c>
      <c r="V316" s="29">
        <f t="shared" si="43"/>
        <v>0</v>
      </c>
      <c r="W316" s="29">
        <f t="shared" si="44"/>
        <v>0</v>
      </c>
      <c r="X316" s="29">
        <f t="shared" si="45"/>
        <v>0</v>
      </c>
      <c r="Y316" s="29">
        <f t="shared" si="46"/>
        <v>0</v>
      </c>
      <c r="Z316" s="26"/>
      <c r="AA316" s="58" t="str">
        <f t="shared" si="47"/>
        <v/>
      </c>
      <c r="AB316" s="26"/>
      <c r="AC316" s="58" t="str">
        <f t="shared" si="49"/>
        <v/>
      </c>
      <c r="AD316" s="26"/>
      <c r="AE316" s="22" t="str">
        <f t="shared" si="48"/>
        <v/>
      </c>
      <c r="AF3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7" spans="1:32" x14ac:dyDescent="0.45">
      <c r="A317" s="22">
        <f>Games!A317</f>
        <v>0</v>
      </c>
      <c r="B317" s="22" t="str">
        <f>IF('Prediction Log'!B317=0, "",'Prediction Log'!B317)</f>
        <v/>
      </c>
      <c r="C317" s="22" t="str">
        <f>IF('Prediction Log'!C317=0, "",'Prediction Log'!C317)</f>
        <v/>
      </c>
      <c r="D317" s="22" t="str">
        <f>IF('Prediction Log'!D317=0, "",'Prediction Log'!D317)</f>
        <v/>
      </c>
      <c r="E317" s="22" t="str">
        <f>IF('Prediction Log'!E317=0, "",'Prediction Log'!E317)</f>
        <v/>
      </c>
      <c r="F317" s="22" t="str">
        <f>IF('Prediction Log'!I317=0, "",'Prediction Log'!I317)</f>
        <v/>
      </c>
      <c r="G317" s="23" t="str">
        <f>IF(ISBLANK(Games!B317), "",'Prediction Log'!$J317)</f>
        <v/>
      </c>
      <c r="H317" s="24" t="str">
        <f>'Prediction Log'!$K317</f>
        <v/>
      </c>
      <c r="I317" s="22" t="str">
        <f>IF(ISBLANK(Games!J317), "",IF(AND(Games!J317="",Games!K317=""),"",IF(ISTEXT(Games!K317), "Side",Games!J317)))</f>
        <v/>
      </c>
      <c r="J317" s="22" t="str">
        <f>IF(ISBLANK(Games!J317), "",IF(Table12[[#This Row],[Bet]]="Spread", Games!L317, ""))</f>
        <v/>
      </c>
      <c r="K317" s="22" t="str">
        <f>IF(ISBLANK(Games!K317), "",IF(ISTEXT(Games!K317), Games!K317, ""))</f>
        <v/>
      </c>
      <c r="L317" s="22" t="str">
        <f>IF(ISBLANK(Games!N317), "", Games!N317)</f>
        <v/>
      </c>
      <c r="M317" s="22"/>
      <c r="N317" s="26"/>
      <c r="O317" s="26"/>
      <c r="P317" s="26"/>
      <c r="Q317" s="26"/>
      <c r="R317" s="26"/>
      <c r="S317" s="26"/>
      <c r="T317" s="29">
        <f t="shared" si="41"/>
        <v>0</v>
      </c>
      <c r="U317" s="29">
        <f t="shared" si="42"/>
        <v>0</v>
      </c>
      <c r="V317" s="29">
        <f t="shared" si="43"/>
        <v>0</v>
      </c>
      <c r="W317" s="29">
        <f t="shared" si="44"/>
        <v>0</v>
      </c>
      <c r="X317" s="29">
        <f t="shared" si="45"/>
        <v>0</v>
      </c>
      <c r="Y317" s="29">
        <f t="shared" si="46"/>
        <v>0</v>
      </c>
      <c r="Z317" s="26"/>
      <c r="AA317" s="58" t="str">
        <f t="shared" si="47"/>
        <v/>
      </c>
      <c r="AB317" s="26"/>
      <c r="AC317" s="58" t="str">
        <f t="shared" si="49"/>
        <v/>
      </c>
      <c r="AD317" s="26"/>
      <c r="AE317" s="22" t="str">
        <f t="shared" si="48"/>
        <v/>
      </c>
      <c r="AF3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8" spans="1:32" x14ac:dyDescent="0.45">
      <c r="A318" s="22">
        <f>Games!A318</f>
        <v>0</v>
      </c>
      <c r="B318" s="22" t="str">
        <f>IF('Prediction Log'!B318=0, "",'Prediction Log'!B318)</f>
        <v/>
      </c>
      <c r="C318" s="22" t="str">
        <f>IF('Prediction Log'!C318=0, "",'Prediction Log'!C318)</f>
        <v/>
      </c>
      <c r="D318" s="22" t="str">
        <f>IF('Prediction Log'!D318=0, "",'Prediction Log'!D318)</f>
        <v/>
      </c>
      <c r="E318" s="22" t="str">
        <f>IF('Prediction Log'!E318=0, "",'Prediction Log'!E318)</f>
        <v/>
      </c>
      <c r="F318" s="22" t="str">
        <f>IF('Prediction Log'!I318=0, "",'Prediction Log'!I318)</f>
        <v/>
      </c>
      <c r="G318" s="23" t="str">
        <f>IF(ISBLANK(Games!B318), "",'Prediction Log'!$J318)</f>
        <v/>
      </c>
      <c r="H318" s="24" t="str">
        <f>'Prediction Log'!$K318</f>
        <v/>
      </c>
      <c r="I318" s="22" t="str">
        <f>IF(ISBLANK(Games!J318), "",IF(AND(Games!J318="",Games!K318=""),"",IF(ISTEXT(Games!K318), "Side",Games!J318)))</f>
        <v/>
      </c>
      <c r="J318" s="22" t="str">
        <f>IF(ISBLANK(Games!J318), "",IF(Table12[[#This Row],[Bet]]="Spread", Games!L318, ""))</f>
        <v/>
      </c>
      <c r="K318" s="22" t="str">
        <f>IF(ISBLANK(Games!K318), "",IF(ISTEXT(Games!K318), Games!K318, ""))</f>
        <v/>
      </c>
      <c r="L318" s="22" t="str">
        <f>IF(ISBLANK(Games!N318), "", Games!N318)</f>
        <v/>
      </c>
      <c r="M318" s="22"/>
      <c r="N318" s="26"/>
      <c r="O318" s="26"/>
      <c r="P318" s="26"/>
      <c r="Q318" s="26"/>
      <c r="R318" s="26"/>
      <c r="S318" s="26"/>
      <c r="T318" s="29">
        <f t="shared" si="41"/>
        <v>0</v>
      </c>
      <c r="U318" s="29">
        <f t="shared" si="42"/>
        <v>0</v>
      </c>
      <c r="V318" s="29">
        <f t="shared" si="43"/>
        <v>0</v>
      </c>
      <c r="W318" s="29">
        <f t="shared" si="44"/>
        <v>0</v>
      </c>
      <c r="X318" s="29">
        <f t="shared" si="45"/>
        <v>0</v>
      </c>
      <c r="Y318" s="29">
        <f t="shared" si="46"/>
        <v>0</v>
      </c>
      <c r="Z318" s="26"/>
      <c r="AA318" s="58" t="str">
        <f t="shared" si="47"/>
        <v/>
      </c>
      <c r="AB318" s="26"/>
      <c r="AC318" s="58" t="str">
        <f t="shared" si="49"/>
        <v/>
      </c>
      <c r="AD318" s="26"/>
      <c r="AE318" s="22" t="str">
        <f t="shared" si="48"/>
        <v/>
      </c>
      <c r="AF3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9" spans="1:32" x14ac:dyDescent="0.45">
      <c r="A319" s="22">
        <f>Games!A319</f>
        <v>0</v>
      </c>
      <c r="B319" s="22" t="str">
        <f>IF('Prediction Log'!B319=0, "",'Prediction Log'!B319)</f>
        <v/>
      </c>
      <c r="C319" s="22" t="str">
        <f>IF('Prediction Log'!C319=0, "",'Prediction Log'!C319)</f>
        <v/>
      </c>
      <c r="D319" s="22" t="str">
        <f>IF('Prediction Log'!D319=0, "",'Prediction Log'!D319)</f>
        <v/>
      </c>
      <c r="E319" s="22" t="str">
        <f>IF('Prediction Log'!E319=0, "",'Prediction Log'!E319)</f>
        <v/>
      </c>
      <c r="F319" s="22" t="str">
        <f>IF('Prediction Log'!I319=0, "",'Prediction Log'!I319)</f>
        <v/>
      </c>
      <c r="G319" s="23" t="str">
        <f>IF(ISBLANK(Games!B319), "",'Prediction Log'!$J319)</f>
        <v/>
      </c>
      <c r="H319" s="24" t="str">
        <f>'Prediction Log'!$K319</f>
        <v/>
      </c>
      <c r="I319" s="22" t="str">
        <f>IF(ISBLANK(Games!J319), "",IF(AND(Games!J319="",Games!K319=""),"",IF(ISTEXT(Games!K319), "Side",Games!J319)))</f>
        <v/>
      </c>
      <c r="J319" s="22" t="str">
        <f>IF(ISBLANK(Games!J319), "",IF(Table12[[#This Row],[Bet]]="Spread", Games!L319, ""))</f>
        <v/>
      </c>
      <c r="K319" s="22" t="str">
        <f>IF(ISBLANK(Games!K319), "",IF(ISTEXT(Games!K319), Games!K319, ""))</f>
        <v/>
      </c>
      <c r="L319" s="22" t="str">
        <f>IF(ISBLANK(Games!N319), "", Games!N319)</f>
        <v/>
      </c>
      <c r="M319" s="22"/>
      <c r="N319" s="26"/>
      <c r="O319" s="26"/>
      <c r="P319" s="26"/>
      <c r="Q319" s="26"/>
      <c r="R319" s="26"/>
      <c r="S319" s="26"/>
      <c r="T319" s="29">
        <f t="shared" si="41"/>
        <v>0</v>
      </c>
      <c r="U319" s="29">
        <f t="shared" si="42"/>
        <v>0</v>
      </c>
      <c r="V319" s="29">
        <f t="shared" si="43"/>
        <v>0</v>
      </c>
      <c r="W319" s="29">
        <f t="shared" si="44"/>
        <v>0</v>
      </c>
      <c r="X319" s="29">
        <f t="shared" si="45"/>
        <v>0</v>
      </c>
      <c r="Y319" s="29">
        <f t="shared" si="46"/>
        <v>0</v>
      </c>
      <c r="Z319" s="26"/>
      <c r="AA319" s="58" t="str">
        <f t="shared" si="47"/>
        <v/>
      </c>
      <c r="AB319" s="26"/>
      <c r="AC319" s="58" t="str">
        <f t="shared" si="49"/>
        <v/>
      </c>
      <c r="AD319" s="26"/>
      <c r="AE319" s="22" t="str">
        <f t="shared" si="48"/>
        <v/>
      </c>
      <c r="AF3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0" spans="1:32" x14ac:dyDescent="0.45">
      <c r="A320" s="22">
        <f>Games!A320</f>
        <v>0</v>
      </c>
      <c r="B320" s="22" t="str">
        <f>IF('Prediction Log'!B320=0, "",'Prediction Log'!B320)</f>
        <v/>
      </c>
      <c r="C320" s="22" t="str">
        <f>IF('Prediction Log'!C320=0, "",'Prediction Log'!C320)</f>
        <v/>
      </c>
      <c r="D320" s="22" t="str">
        <f>IF('Prediction Log'!D320=0, "",'Prediction Log'!D320)</f>
        <v/>
      </c>
      <c r="E320" s="22" t="str">
        <f>IF('Prediction Log'!E320=0, "",'Prediction Log'!E320)</f>
        <v/>
      </c>
      <c r="F320" s="22" t="str">
        <f>IF('Prediction Log'!I320=0, "",'Prediction Log'!I320)</f>
        <v/>
      </c>
      <c r="G320" s="23" t="str">
        <f>IF(ISBLANK(Games!B320), "",'Prediction Log'!$J320)</f>
        <v/>
      </c>
      <c r="H320" s="24" t="str">
        <f>'Prediction Log'!$K320</f>
        <v/>
      </c>
      <c r="I320" s="22" t="str">
        <f>IF(ISBLANK(Games!J320), "",IF(AND(Games!J320="",Games!K320=""),"",IF(ISTEXT(Games!K320), "Side",Games!J320)))</f>
        <v/>
      </c>
      <c r="J320" s="22" t="str">
        <f>IF(ISBLANK(Games!J320), "",IF(Table12[[#This Row],[Bet]]="Spread", Games!L320, ""))</f>
        <v/>
      </c>
      <c r="K320" s="22" t="str">
        <f>IF(ISBLANK(Games!K320), "",IF(ISTEXT(Games!K320), Games!K320, ""))</f>
        <v/>
      </c>
      <c r="L320" s="22" t="str">
        <f>IF(ISBLANK(Games!N320), "", Games!N320)</f>
        <v/>
      </c>
      <c r="M320" s="22"/>
      <c r="N320" s="26"/>
      <c r="O320" s="26"/>
      <c r="P320" s="26"/>
      <c r="Q320" s="26"/>
      <c r="R320" s="26"/>
      <c r="S320" s="26"/>
      <c r="T320" s="29">
        <f t="shared" si="41"/>
        <v>0</v>
      </c>
      <c r="U320" s="29">
        <f t="shared" si="42"/>
        <v>0</v>
      </c>
      <c r="V320" s="29">
        <f t="shared" si="43"/>
        <v>0</v>
      </c>
      <c r="W320" s="29">
        <f t="shared" si="44"/>
        <v>0</v>
      </c>
      <c r="X320" s="29">
        <f t="shared" si="45"/>
        <v>0</v>
      </c>
      <c r="Y320" s="29">
        <f t="shared" si="46"/>
        <v>0</v>
      </c>
      <c r="Z320" s="26"/>
      <c r="AA320" s="58" t="str">
        <f t="shared" si="47"/>
        <v/>
      </c>
      <c r="AB320" s="26"/>
      <c r="AC320" s="58" t="str">
        <f t="shared" si="49"/>
        <v/>
      </c>
      <c r="AD320" s="26"/>
      <c r="AE320" s="22" t="str">
        <f t="shared" si="48"/>
        <v/>
      </c>
      <c r="AF3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1" spans="1:32" x14ac:dyDescent="0.45">
      <c r="A321" s="22">
        <f>Games!A321</f>
        <v>0</v>
      </c>
      <c r="B321" s="22" t="str">
        <f>IF('Prediction Log'!B321=0, "",'Prediction Log'!B321)</f>
        <v/>
      </c>
      <c r="C321" s="22" t="str">
        <f>IF('Prediction Log'!C321=0, "",'Prediction Log'!C321)</f>
        <v/>
      </c>
      <c r="D321" s="22" t="str">
        <f>IF('Prediction Log'!D321=0, "",'Prediction Log'!D321)</f>
        <v/>
      </c>
      <c r="E321" s="22" t="str">
        <f>IF('Prediction Log'!E321=0, "",'Prediction Log'!E321)</f>
        <v/>
      </c>
      <c r="F321" s="22" t="str">
        <f>IF('Prediction Log'!I321=0, "",'Prediction Log'!I321)</f>
        <v/>
      </c>
      <c r="G321" s="23" t="str">
        <f>IF(ISBLANK(Games!B321), "",'Prediction Log'!$J321)</f>
        <v/>
      </c>
      <c r="H321" s="24" t="str">
        <f>'Prediction Log'!$K321</f>
        <v/>
      </c>
      <c r="I321" s="22" t="str">
        <f>IF(ISBLANK(Games!J321), "",IF(AND(Games!J321="",Games!K321=""),"",IF(ISTEXT(Games!K321), "Side",Games!J321)))</f>
        <v/>
      </c>
      <c r="J321" s="22" t="str">
        <f>IF(ISBLANK(Games!J321), "",IF(Table12[[#This Row],[Bet]]="Spread", Games!L321, ""))</f>
        <v/>
      </c>
      <c r="K321" s="22" t="str">
        <f>IF(ISBLANK(Games!K321), "",IF(ISTEXT(Games!K321), Games!K321, ""))</f>
        <v/>
      </c>
      <c r="L321" s="22" t="str">
        <f>IF(ISBLANK(Games!N321), "", Games!N321)</f>
        <v/>
      </c>
      <c r="M321" s="22"/>
      <c r="N321" s="26"/>
      <c r="O321" s="26"/>
      <c r="P321" s="26"/>
      <c r="Q321" s="26"/>
      <c r="R321" s="26"/>
      <c r="S321" s="26"/>
      <c r="T321" s="29">
        <f t="shared" si="41"/>
        <v>0</v>
      </c>
      <c r="U321" s="29">
        <f t="shared" si="42"/>
        <v>0</v>
      </c>
      <c r="V321" s="29">
        <f t="shared" si="43"/>
        <v>0</v>
      </c>
      <c r="W321" s="29">
        <f t="shared" si="44"/>
        <v>0</v>
      </c>
      <c r="X321" s="29">
        <f t="shared" si="45"/>
        <v>0</v>
      </c>
      <c r="Y321" s="29">
        <f t="shared" si="46"/>
        <v>0</v>
      </c>
      <c r="Z321" s="26"/>
      <c r="AA321" s="58" t="str">
        <f t="shared" si="47"/>
        <v/>
      </c>
      <c r="AB321" s="26"/>
      <c r="AC321" s="58" t="str">
        <f t="shared" si="49"/>
        <v/>
      </c>
      <c r="AD321" s="26"/>
      <c r="AE321" s="22" t="str">
        <f t="shared" si="48"/>
        <v/>
      </c>
      <c r="AF3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2" spans="1:32" x14ac:dyDescent="0.45">
      <c r="A322" s="22">
        <f>Games!A322</f>
        <v>0</v>
      </c>
      <c r="B322" s="22" t="str">
        <f>IF('Prediction Log'!B322=0, "",'Prediction Log'!B322)</f>
        <v/>
      </c>
      <c r="C322" s="22" t="str">
        <f>IF('Prediction Log'!C322=0, "",'Prediction Log'!C322)</f>
        <v/>
      </c>
      <c r="D322" s="22" t="str">
        <f>IF('Prediction Log'!D322=0, "",'Prediction Log'!D322)</f>
        <v/>
      </c>
      <c r="E322" s="22" t="str">
        <f>IF('Prediction Log'!E322=0, "",'Prediction Log'!E322)</f>
        <v/>
      </c>
      <c r="F322" s="22" t="str">
        <f>IF('Prediction Log'!I322=0, "",'Prediction Log'!I322)</f>
        <v/>
      </c>
      <c r="G322" s="23" t="str">
        <f>IF(ISBLANK(Games!B322), "",'Prediction Log'!$J322)</f>
        <v/>
      </c>
      <c r="H322" s="24" t="str">
        <f>'Prediction Log'!$K322</f>
        <v/>
      </c>
      <c r="I322" s="22" t="str">
        <f>IF(ISBLANK(Games!J322), "",IF(AND(Games!J322="",Games!K322=""),"",IF(ISTEXT(Games!K322), "Side",Games!J322)))</f>
        <v/>
      </c>
      <c r="J322" s="22" t="str">
        <f>IF(ISBLANK(Games!J322), "",IF(Table12[[#This Row],[Bet]]="Spread", Games!L322, ""))</f>
        <v/>
      </c>
      <c r="K322" s="22" t="str">
        <f>IF(ISBLANK(Games!K322), "",IF(ISTEXT(Games!K322), Games!K322, ""))</f>
        <v/>
      </c>
      <c r="L322" s="22" t="str">
        <f>IF(ISBLANK(Games!N322), "", Games!N322)</f>
        <v/>
      </c>
      <c r="M322" s="22"/>
      <c r="N322" s="26"/>
      <c r="O322" s="26"/>
      <c r="P322" s="26"/>
      <c r="Q322" s="26"/>
      <c r="R322" s="26"/>
      <c r="S322" s="26"/>
      <c r="T322" s="29">
        <f t="shared" si="41"/>
        <v>0</v>
      </c>
      <c r="U322" s="29">
        <f t="shared" si="42"/>
        <v>0</v>
      </c>
      <c r="V322" s="29">
        <f t="shared" si="43"/>
        <v>0</v>
      </c>
      <c r="W322" s="29">
        <f t="shared" si="44"/>
        <v>0</v>
      </c>
      <c r="X322" s="29">
        <f t="shared" si="45"/>
        <v>0</v>
      </c>
      <c r="Y322" s="29">
        <f t="shared" si="46"/>
        <v>0</v>
      </c>
      <c r="Z322" s="26"/>
      <c r="AA322" s="58" t="str">
        <f t="shared" si="47"/>
        <v/>
      </c>
      <c r="AB322" s="26"/>
      <c r="AC322" s="58" t="str">
        <f t="shared" si="49"/>
        <v/>
      </c>
      <c r="AD322" s="26"/>
      <c r="AE322" s="22" t="str">
        <f t="shared" si="48"/>
        <v/>
      </c>
      <c r="AF3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3" spans="1:32" x14ac:dyDescent="0.45">
      <c r="A323" s="22">
        <f>Games!A323</f>
        <v>0</v>
      </c>
      <c r="B323" s="22" t="str">
        <f>IF('Prediction Log'!B323=0, "",'Prediction Log'!B323)</f>
        <v/>
      </c>
      <c r="C323" s="22" t="str">
        <f>IF('Prediction Log'!C323=0, "",'Prediction Log'!C323)</f>
        <v/>
      </c>
      <c r="D323" s="22" t="str">
        <f>IF('Prediction Log'!D323=0, "",'Prediction Log'!D323)</f>
        <v/>
      </c>
      <c r="E323" s="22" t="str">
        <f>IF('Prediction Log'!E323=0, "",'Prediction Log'!E323)</f>
        <v/>
      </c>
      <c r="F323" s="22" t="str">
        <f>IF('Prediction Log'!I323=0, "",'Prediction Log'!I323)</f>
        <v/>
      </c>
      <c r="G323" s="23" t="str">
        <f>IF(ISBLANK(Games!B323), "",'Prediction Log'!$J323)</f>
        <v/>
      </c>
      <c r="H323" s="24" t="str">
        <f>'Prediction Log'!$K323</f>
        <v/>
      </c>
      <c r="I323" s="22" t="str">
        <f>IF(ISBLANK(Games!J323), "",IF(AND(Games!J323="",Games!K323=""),"",IF(ISTEXT(Games!K323), "Side",Games!J323)))</f>
        <v/>
      </c>
      <c r="J323" s="22" t="str">
        <f>IF(ISBLANK(Games!J323), "",IF(Table12[[#This Row],[Bet]]="Spread", Games!L323, ""))</f>
        <v/>
      </c>
      <c r="K323" s="22" t="str">
        <f>IF(ISBLANK(Games!K323), "",IF(ISTEXT(Games!K323), Games!K323, ""))</f>
        <v/>
      </c>
      <c r="L323" s="22" t="str">
        <f>IF(ISBLANK(Games!N323), "", Games!N323)</f>
        <v/>
      </c>
      <c r="M323" s="22"/>
      <c r="N323" s="26"/>
      <c r="O323" s="26"/>
      <c r="P323" s="26"/>
      <c r="Q323" s="26"/>
      <c r="R323" s="26"/>
      <c r="S323" s="26"/>
      <c r="T323" s="29">
        <f t="shared" ref="T323:T386" si="50">N323+IF(Q323&lt;0, (N323/(Q323/-100)), N323*(Q323/100))</f>
        <v>0</v>
      </c>
      <c r="U323" s="29">
        <f t="shared" ref="U323:U386" si="51">T323-N323</f>
        <v>0</v>
      </c>
      <c r="V323" s="29">
        <f t="shared" ref="V323:V386" si="52">O323+IF(R323&lt;0, (O323/(R323/-100)), O323*(R323/100))</f>
        <v>0</v>
      </c>
      <c r="W323" s="29">
        <f t="shared" ref="W323:W386" si="53">V323-O323</f>
        <v>0</v>
      </c>
      <c r="X323" s="29">
        <f t="shared" ref="X323:X386" si="54">P323+IF(S323&lt;0, (P323/(S323/-100)), P323*(S323/100))</f>
        <v>0</v>
      </c>
      <c r="Y323" s="29">
        <f t="shared" ref="Y323:Y386" si="55">S323-P323</f>
        <v>0</v>
      </c>
      <c r="Z323" s="26"/>
      <c r="AA323" s="58" t="str">
        <f t="shared" ref="AA323:AA386" si="56">IF(Z323="W", U323, IF(Z323="L",-N323, ""))</f>
        <v/>
      </c>
      <c r="AB323" s="26"/>
      <c r="AC323" s="58" t="str">
        <f t="shared" si="49"/>
        <v/>
      </c>
      <c r="AD323" s="26"/>
      <c r="AE323" s="22" t="str">
        <f t="shared" ref="AE323:AE386" si="57">IF(AD323="W", Y323, IF(AD323="L",-R323, ""))</f>
        <v/>
      </c>
      <c r="AF3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4" spans="1:32" x14ac:dyDescent="0.45">
      <c r="A324" s="22">
        <f>Games!A324</f>
        <v>0</v>
      </c>
      <c r="B324" s="22" t="str">
        <f>IF('Prediction Log'!B324=0, "",'Prediction Log'!B324)</f>
        <v/>
      </c>
      <c r="C324" s="22" t="str">
        <f>IF('Prediction Log'!C324=0, "",'Prediction Log'!C324)</f>
        <v/>
      </c>
      <c r="D324" s="22" t="str">
        <f>IF('Prediction Log'!D324=0, "",'Prediction Log'!D324)</f>
        <v/>
      </c>
      <c r="E324" s="22" t="str">
        <f>IF('Prediction Log'!E324=0, "",'Prediction Log'!E324)</f>
        <v/>
      </c>
      <c r="F324" s="22" t="str">
        <f>IF('Prediction Log'!I324=0, "",'Prediction Log'!I324)</f>
        <v/>
      </c>
      <c r="G324" s="23" t="str">
        <f>IF(ISBLANK(Games!B324), "",'Prediction Log'!$J324)</f>
        <v/>
      </c>
      <c r="H324" s="24" t="str">
        <f>'Prediction Log'!$K324</f>
        <v/>
      </c>
      <c r="I324" s="22" t="str">
        <f>IF(ISBLANK(Games!J324), "",IF(AND(Games!J324="",Games!K324=""),"",IF(ISTEXT(Games!K324), "Side",Games!J324)))</f>
        <v/>
      </c>
      <c r="J324" s="22" t="str">
        <f>IF(ISBLANK(Games!J324), "",IF(Table12[[#This Row],[Bet]]="Spread", Games!L324, ""))</f>
        <v/>
      </c>
      <c r="K324" s="22" t="str">
        <f>IF(ISBLANK(Games!K324), "",IF(ISTEXT(Games!K324), Games!K324, ""))</f>
        <v/>
      </c>
      <c r="L324" s="22" t="str">
        <f>IF(ISBLANK(Games!N324), "", Games!N324)</f>
        <v/>
      </c>
      <c r="M324" s="22"/>
      <c r="N324" s="26"/>
      <c r="O324" s="26"/>
      <c r="P324" s="26"/>
      <c r="Q324" s="26"/>
      <c r="R324" s="26"/>
      <c r="S324" s="26"/>
      <c r="T324" s="29">
        <f t="shared" si="50"/>
        <v>0</v>
      </c>
      <c r="U324" s="29">
        <f t="shared" si="51"/>
        <v>0</v>
      </c>
      <c r="V324" s="29">
        <f t="shared" si="52"/>
        <v>0</v>
      </c>
      <c r="W324" s="29">
        <f t="shared" si="53"/>
        <v>0</v>
      </c>
      <c r="X324" s="29">
        <f t="shared" si="54"/>
        <v>0</v>
      </c>
      <c r="Y324" s="29">
        <f t="shared" si="55"/>
        <v>0</v>
      </c>
      <c r="Z324" s="26"/>
      <c r="AA324" s="58" t="str">
        <f t="shared" si="56"/>
        <v/>
      </c>
      <c r="AB324" s="26"/>
      <c r="AC324" s="58" t="str">
        <f t="shared" ref="AC324:AC387" si="58">IF(AB324="W", W324, IF(AB324="L",-O324, ""))</f>
        <v/>
      </c>
      <c r="AD324" s="26"/>
      <c r="AE324" s="22" t="str">
        <f t="shared" si="57"/>
        <v/>
      </c>
      <c r="AF3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5" spans="1:32" x14ac:dyDescent="0.45">
      <c r="A325" s="22">
        <f>Games!A325</f>
        <v>0</v>
      </c>
      <c r="B325" s="22" t="str">
        <f>IF('Prediction Log'!B325=0, "",'Prediction Log'!B325)</f>
        <v/>
      </c>
      <c r="C325" s="22" t="str">
        <f>IF('Prediction Log'!C325=0, "",'Prediction Log'!C325)</f>
        <v/>
      </c>
      <c r="D325" s="22" t="str">
        <f>IF('Prediction Log'!D325=0, "",'Prediction Log'!D325)</f>
        <v/>
      </c>
      <c r="E325" s="22" t="str">
        <f>IF('Prediction Log'!E325=0, "",'Prediction Log'!E325)</f>
        <v/>
      </c>
      <c r="F325" s="22" t="str">
        <f>IF('Prediction Log'!I325=0, "",'Prediction Log'!I325)</f>
        <v/>
      </c>
      <c r="G325" s="23" t="str">
        <f>IF(ISBLANK(Games!B325), "",'Prediction Log'!$J325)</f>
        <v/>
      </c>
      <c r="H325" s="24" t="str">
        <f>'Prediction Log'!$K325</f>
        <v/>
      </c>
      <c r="I325" s="22" t="str">
        <f>IF(ISBLANK(Games!J325), "",IF(AND(Games!J325="",Games!K325=""),"",IF(ISTEXT(Games!K325), "Side",Games!J325)))</f>
        <v/>
      </c>
      <c r="J325" s="22" t="str">
        <f>IF(ISBLANK(Games!J325), "",IF(Table12[[#This Row],[Bet]]="Spread", Games!L325, ""))</f>
        <v/>
      </c>
      <c r="K325" s="22" t="str">
        <f>IF(ISBLANK(Games!K325), "",IF(ISTEXT(Games!K325), Games!K325, ""))</f>
        <v/>
      </c>
      <c r="L325" s="22" t="str">
        <f>IF(ISBLANK(Games!N325), "", Games!N325)</f>
        <v/>
      </c>
      <c r="M325" s="22"/>
      <c r="N325" s="26"/>
      <c r="O325" s="26"/>
      <c r="P325" s="26"/>
      <c r="Q325" s="26"/>
      <c r="R325" s="26"/>
      <c r="S325" s="26"/>
      <c r="T325" s="29">
        <f t="shared" si="50"/>
        <v>0</v>
      </c>
      <c r="U325" s="29">
        <f t="shared" si="51"/>
        <v>0</v>
      </c>
      <c r="V325" s="29">
        <f t="shared" si="52"/>
        <v>0</v>
      </c>
      <c r="W325" s="29">
        <f t="shared" si="53"/>
        <v>0</v>
      </c>
      <c r="X325" s="29">
        <f t="shared" si="54"/>
        <v>0</v>
      </c>
      <c r="Y325" s="29">
        <f t="shared" si="55"/>
        <v>0</v>
      </c>
      <c r="Z325" s="26"/>
      <c r="AA325" s="58" t="str">
        <f t="shared" si="56"/>
        <v/>
      </c>
      <c r="AB325" s="26"/>
      <c r="AC325" s="58" t="str">
        <f t="shared" si="58"/>
        <v/>
      </c>
      <c r="AD325" s="26"/>
      <c r="AE325" s="22" t="str">
        <f t="shared" si="57"/>
        <v/>
      </c>
      <c r="AF3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6" spans="1:32" x14ac:dyDescent="0.45">
      <c r="A326" s="22">
        <f>Games!A326</f>
        <v>0</v>
      </c>
      <c r="B326" s="22" t="str">
        <f>IF('Prediction Log'!B326=0, "",'Prediction Log'!B326)</f>
        <v/>
      </c>
      <c r="C326" s="22" t="str">
        <f>IF('Prediction Log'!C326=0, "",'Prediction Log'!C326)</f>
        <v/>
      </c>
      <c r="D326" s="22" t="str">
        <f>IF('Prediction Log'!D326=0, "",'Prediction Log'!D326)</f>
        <v/>
      </c>
      <c r="E326" s="22" t="str">
        <f>IF('Prediction Log'!E326=0, "",'Prediction Log'!E326)</f>
        <v/>
      </c>
      <c r="F326" s="22" t="str">
        <f>IF('Prediction Log'!I326=0, "",'Prediction Log'!I326)</f>
        <v/>
      </c>
      <c r="G326" s="23" t="str">
        <f>IF(ISBLANK(Games!B326), "",'Prediction Log'!$J326)</f>
        <v/>
      </c>
      <c r="H326" s="24" t="str">
        <f>'Prediction Log'!$K326</f>
        <v/>
      </c>
      <c r="I326" s="22" t="str">
        <f>IF(ISBLANK(Games!J326), "",IF(AND(Games!J326="",Games!K326=""),"",IF(ISTEXT(Games!K326), "Side",Games!J326)))</f>
        <v/>
      </c>
      <c r="J326" s="22" t="str">
        <f>IF(ISBLANK(Games!J326), "",IF(Table12[[#This Row],[Bet]]="Spread", Games!L326, ""))</f>
        <v/>
      </c>
      <c r="K326" s="22" t="str">
        <f>IF(ISBLANK(Games!K326), "",IF(ISTEXT(Games!K326), Games!K326, ""))</f>
        <v/>
      </c>
      <c r="L326" s="22" t="str">
        <f>IF(ISBLANK(Games!N326), "", Games!N326)</f>
        <v/>
      </c>
      <c r="M326" s="22"/>
      <c r="N326" s="26"/>
      <c r="O326" s="26"/>
      <c r="P326" s="26"/>
      <c r="Q326" s="26"/>
      <c r="R326" s="26"/>
      <c r="S326" s="26"/>
      <c r="T326" s="29">
        <f t="shared" si="50"/>
        <v>0</v>
      </c>
      <c r="U326" s="29">
        <f t="shared" si="51"/>
        <v>0</v>
      </c>
      <c r="V326" s="29">
        <f t="shared" si="52"/>
        <v>0</v>
      </c>
      <c r="W326" s="29">
        <f t="shared" si="53"/>
        <v>0</v>
      </c>
      <c r="X326" s="29">
        <f t="shared" si="54"/>
        <v>0</v>
      </c>
      <c r="Y326" s="29">
        <f t="shared" si="55"/>
        <v>0</v>
      </c>
      <c r="Z326" s="26"/>
      <c r="AA326" s="58" t="str">
        <f t="shared" si="56"/>
        <v/>
      </c>
      <c r="AB326" s="26"/>
      <c r="AC326" s="58" t="str">
        <f t="shared" si="58"/>
        <v/>
      </c>
      <c r="AD326" s="26"/>
      <c r="AE326" s="22" t="str">
        <f t="shared" si="57"/>
        <v/>
      </c>
      <c r="AF3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7" spans="1:32" x14ac:dyDescent="0.45">
      <c r="A327" s="22">
        <f>Games!A327</f>
        <v>0</v>
      </c>
      <c r="B327" s="22" t="str">
        <f>IF('Prediction Log'!B327=0, "",'Prediction Log'!B327)</f>
        <v/>
      </c>
      <c r="C327" s="22" t="str">
        <f>IF('Prediction Log'!C327=0, "",'Prediction Log'!C327)</f>
        <v/>
      </c>
      <c r="D327" s="22" t="str">
        <f>IF('Prediction Log'!D327=0, "",'Prediction Log'!D327)</f>
        <v/>
      </c>
      <c r="E327" s="22" t="str">
        <f>IF('Prediction Log'!E327=0, "",'Prediction Log'!E327)</f>
        <v/>
      </c>
      <c r="F327" s="22" t="str">
        <f>IF('Prediction Log'!I327=0, "",'Prediction Log'!I327)</f>
        <v/>
      </c>
      <c r="G327" s="23" t="str">
        <f>IF(ISBLANK(Games!B327), "",'Prediction Log'!$J327)</f>
        <v/>
      </c>
      <c r="H327" s="24" t="str">
        <f>'Prediction Log'!$K327</f>
        <v/>
      </c>
      <c r="I327" s="22" t="str">
        <f>IF(ISBLANK(Games!J327), "",IF(AND(Games!J327="",Games!K327=""),"",IF(ISTEXT(Games!K327), "Side",Games!J327)))</f>
        <v/>
      </c>
      <c r="J327" s="22" t="str">
        <f>IF(ISBLANK(Games!J327), "",IF(Table12[[#This Row],[Bet]]="Spread", Games!L327, ""))</f>
        <v/>
      </c>
      <c r="K327" s="22" t="str">
        <f>IF(ISBLANK(Games!K327), "",IF(ISTEXT(Games!K327), Games!K327, ""))</f>
        <v/>
      </c>
      <c r="L327" s="22" t="str">
        <f>IF(ISBLANK(Games!N327), "", Games!N327)</f>
        <v/>
      </c>
      <c r="M327" s="22"/>
      <c r="N327" s="26"/>
      <c r="O327" s="26"/>
      <c r="P327" s="26"/>
      <c r="Q327" s="26"/>
      <c r="R327" s="26"/>
      <c r="S327" s="26"/>
      <c r="T327" s="29">
        <f t="shared" si="50"/>
        <v>0</v>
      </c>
      <c r="U327" s="29">
        <f t="shared" si="51"/>
        <v>0</v>
      </c>
      <c r="V327" s="29">
        <f t="shared" si="52"/>
        <v>0</v>
      </c>
      <c r="W327" s="29">
        <f t="shared" si="53"/>
        <v>0</v>
      </c>
      <c r="X327" s="29">
        <f t="shared" si="54"/>
        <v>0</v>
      </c>
      <c r="Y327" s="29">
        <f t="shared" si="55"/>
        <v>0</v>
      </c>
      <c r="Z327" s="26"/>
      <c r="AA327" s="58" t="str">
        <f t="shared" si="56"/>
        <v/>
      </c>
      <c r="AB327" s="26"/>
      <c r="AC327" s="58" t="str">
        <f t="shared" si="58"/>
        <v/>
      </c>
      <c r="AD327" s="26"/>
      <c r="AE327" s="22" t="str">
        <f t="shared" si="57"/>
        <v/>
      </c>
      <c r="AF3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8" spans="1:32" x14ac:dyDescent="0.45">
      <c r="A328" s="22">
        <f>Games!A328</f>
        <v>0</v>
      </c>
      <c r="B328" s="22" t="str">
        <f>IF('Prediction Log'!B328=0, "",'Prediction Log'!B328)</f>
        <v/>
      </c>
      <c r="C328" s="22" t="str">
        <f>IF('Prediction Log'!C328=0, "",'Prediction Log'!C328)</f>
        <v/>
      </c>
      <c r="D328" s="22" t="str">
        <f>IF('Prediction Log'!D328=0, "",'Prediction Log'!D328)</f>
        <v/>
      </c>
      <c r="E328" s="22" t="str">
        <f>IF('Prediction Log'!E328=0, "",'Prediction Log'!E328)</f>
        <v/>
      </c>
      <c r="F328" s="22" t="str">
        <f>IF('Prediction Log'!I328=0, "",'Prediction Log'!I328)</f>
        <v/>
      </c>
      <c r="G328" s="23" t="str">
        <f>IF(ISBLANK(Games!B328), "",'Prediction Log'!$J328)</f>
        <v/>
      </c>
      <c r="H328" s="24" t="str">
        <f>'Prediction Log'!$K328</f>
        <v/>
      </c>
      <c r="I328" s="22" t="str">
        <f>IF(ISBLANK(Games!J328), "",IF(AND(Games!J328="",Games!K328=""),"",IF(ISTEXT(Games!K328), "Side",Games!J328)))</f>
        <v/>
      </c>
      <c r="J328" s="22" t="str">
        <f>IF(ISBLANK(Games!J328), "",IF(Table12[[#This Row],[Bet]]="Spread", Games!L328, ""))</f>
        <v/>
      </c>
      <c r="K328" s="22" t="str">
        <f>IF(ISBLANK(Games!K328), "",IF(ISTEXT(Games!K328), Games!K328, ""))</f>
        <v/>
      </c>
      <c r="L328" s="22" t="str">
        <f>IF(ISBLANK(Games!N328), "", Games!N328)</f>
        <v/>
      </c>
      <c r="M328" s="22"/>
      <c r="N328" s="26"/>
      <c r="O328" s="26"/>
      <c r="P328" s="26"/>
      <c r="Q328" s="26"/>
      <c r="R328" s="26"/>
      <c r="S328" s="26"/>
      <c r="T328" s="29">
        <f t="shared" si="50"/>
        <v>0</v>
      </c>
      <c r="U328" s="29">
        <f t="shared" si="51"/>
        <v>0</v>
      </c>
      <c r="V328" s="29">
        <f t="shared" si="52"/>
        <v>0</v>
      </c>
      <c r="W328" s="29">
        <f t="shared" si="53"/>
        <v>0</v>
      </c>
      <c r="X328" s="29">
        <f t="shared" si="54"/>
        <v>0</v>
      </c>
      <c r="Y328" s="29">
        <f t="shared" si="55"/>
        <v>0</v>
      </c>
      <c r="Z328" s="26"/>
      <c r="AA328" s="58" t="str">
        <f t="shared" si="56"/>
        <v/>
      </c>
      <c r="AB328" s="26"/>
      <c r="AC328" s="58" t="str">
        <f t="shared" si="58"/>
        <v/>
      </c>
      <c r="AD328" s="26"/>
      <c r="AE328" s="22" t="str">
        <f t="shared" si="57"/>
        <v/>
      </c>
      <c r="AF3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9" spans="1:32" x14ac:dyDescent="0.45">
      <c r="A329" s="22">
        <f>Games!A329</f>
        <v>0</v>
      </c>
      <c r="B329" s="22" t="str">
        <f>IF('Prediction Log'!B329=0, "",'Prediction Log'!B329)</f>
        <v/>
      </c>
      <c r="C329" s="22" t="str">
        <f>IF('Prediction Log'!C329=0, "",'Prediction Log'!C329)</f>
        <v/>
      </c>
      <c r="D329" s="22" t="str">
        <f>IF('Prediction Log'!D329=0, "",'Prediction Log'!D329)</f>
        <v/>
      </c>
      <c r="E329" s="22" t="str">
        <f>IF('Prediction Log'!E329=0, "",'Prediction Log'!E329)</f>
        <v/>
      </c>
      <c r="F329" s="22" t="str">
        <f>IF('Prediction Log'!I329=0, "",'Prediction Log'!I329)</f>
        <v/>
      </c>
      <c r="G329" s="23" t="str">
        <f>IF(ISBLANK(Games!B329), "",'Prediction Log'!$J329)</f>
        <v/>
      </c>
      <c r="H329" s="24" t="str">
        <f>'Prediction Log'!$K329</f>
        <v/>
      </c>
      <c r="I329" s="22" t="str">
        <f>IF(ISBLANK(Games!J329), "",IF(AND(Games!J329="",Games!K329=""),"",IF(ISTEXT(Games!K329), "Side",Games!J329)))</f>
        <v/>
      </c>
      <c r="J329" s="22" t="str">
        <f>IF(ISBLANK(Games!J329), "",IF(Table12[[#This Row],[Bet]]="Spread", Games!L329, ""))</f>
        <v/>
      </c>
      <c r="K329" s="22" t="str">
        <f>IF(ISBLANK(Games!K329), "",IF(ISTEXT(Games!K329), Games!K329, ""))</f>
        <v/>
      </c>
      <c r="L329" s="22" t="str">
        <f>IF(ISBLANK(Games!N329), "", Games!N329)</f>
        <v/>
      </c>
      <c r="M329" s="22"/>
      <c r="N329" s="26"/>
      <c r="O329" s="26"/>
      <c r="P329" s="26"/>
      <c r="Q329" s="26"/>
      <c r="R329" s="26"/>
      <c r="S329" s="26"/>
      <c r="T329" s="29">
        <f t="shared" si="50"/>
        <v>0</v>
      </c>
      <c r="U329" s="29">
        <f t="shared" si="51"/>
        <v>0</v>
      </c>
      <c r="V329" s="29">
        <f t="shared" si="52"/>
        <v>0</v>
      </c>
      <c r="W329" s="29">
        <f t="shared" si="53"/>
        <v>0</v>
      </c>
      <c r="X329" s="29">
        <f t="shared" si="54"/>
        <v>0</v>
      </c>
      <c r="Y329" s="29">
        <f t="shared" si="55"/>
        <v>0</v>
      </c>
      <c r="Z329" s="26"/>
      <c r="AA329" s="58" t="str">
        <f t="shared" si="56"/>
        <v/>
      </c>
      <c r="AB329" s="26"/>
      <c r="AC329" s="58" t="str">
        <f t="shared" si="58"/>
        <v/>
      </c>
      <c r="AD329" s="26"/>
      <c r="AE329" s="22" t="str">
        <f t="shared" si="57"/>
        <v/>
      </c>
      <c r="AF3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0" spans="1:32" x14ac:dyDescent="0.45">
      <c r="A330" s="22">
        <f>Games!A330</f>
        <v>0</v>
      </c>
      <c r="B330" s="22" t="str">
        <f>IF('Prediction Log'!B330=0, "",'Prediction Log'!B330)</f>
        <v/>
      </c>
      <c r="C330" s="22" t="str">
        <f>IF('Prediction Log'!C330=0, "",'Prediction Log'!C330)</f>
        <v/>
      </c>
      <c r="D330" s="22" t="str">
        <f>IF('Prediction Log'!D330=0, "",'Prediction Log'!D330)</f>
        <v/>
      </c>
      <c r="E330" s="22" t="str">
        <f>IF('Prediction Log'!E330=0, "",'Prediction Log'!E330)</f>
        <v/>
      </c>
      <c r="F330" s="22" t="str">
        <f>IF('Prediction Log'!I330=0, "",'Prediction Log'!I330)</f>
        <v/>
      </c>
      <c r="G330" s="23" t="str">
        <f>IF(ISBLANK(Games!B330), "",'Prediction Log'!$J330)</f>
        <v/>
      </c>
      <c r="H330" s="24" t="str">
        <f>'Prediction Log'!$K330</f>
        <v/>
      </c>
      <c r="I330" s="22" t="str">
        <f>IF(ISBLANK(Games!J330), "",IF(AND(Games!J330="",Games!K330=""),"",IF(ISTEXT(Games!K330), "Side",Games!J330)))</f>
        <v/>
      </c>
      <c r="J330" s="22" t="str">
        <f>IF(ISBLANK(Games!J330), "",IF(Table12[[#This Row],[Bet]]="Spread", Games!L330, ""))</f>
        <v/>
      </c>
      <c r="K330" s="22" t="str">
        <f>IF(ISBLANK(Games!K330), "",IF(ISTEXT(Games!K330), Games!K330, ""))</f>
        <v/>
      </c>
      <c r="L330" s="22" t="str">
        <f>IF(ISBLANK(Games!N330), "", Games!N330)</f>
        <v/>
      </c>
      <c r="M330" s="22"/>
      <c r="N330" s="26"/>
      <c r="O330" s="26"/>
      <c r="P330" s="26"/>
      <c r="Q330" s="26"/>
      <c r="R330" s="26"/>
      <c r="S330" s="26"/>
      <c r="T330" s="29">
        <f t="shared" si="50"/>
        <v>0</v>
      </c>
      <c r="U330" s="29">
        <f t="shared" si="51"/>
        <v>0</v>
      </c>
      <c r="V330" s="29">
        <f t="shared" si="52"/>
        <v>0</v>
      </c>
      <c r="W330" s="29">
        <f t="shared" si="53"/>
        <v>0</v>
      </c>
      <c r="X330" s="29">
        <f t="shared" si="54"/>
        <v>0</v>
      </c>
      <c r="Y330" s="29">
        <f t="shared" si="55"/>
        <v>0</v>
      </c>
      <c r="Z330" s="26"/>
      <c r="AA330" s="58" t="str">
        <f t="shared" si="56"/>
        <v/>
      </c>
      <c r="AB330" s="26"/>
      <c r="AC330" s="58" t="str">
        <f t="shared" si="58"/>
        <v/>
      </c>
      <c r="AD330" s="26"/>
      <c r="AE330" s="22" t="str">
        <f t="shared" si="57"/>
        <v/>
      </c>
      <c r="AF3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1" spans="1:32" x14ac:dyDescent="0.45">
      <c r="A331" s="22">
        <f>Games!A331</f>
        <v>0</v>
      </c>
      <c r="B331" s="22" t="str">
        <f>IF('Prediction Log'!B331=0, "",'Prediction Log'!B331)</f>
        <v/>
      </c>
      <c r="C331" s="22" t="str">
        <f>IF('Prediction Log'!C331=0, "",'Prediction Log'!C331)</f>
        <v/>
      </c>
      <c r="D331" s="22" t="str">
        <f>IF('Prediction Log'!D331=0, "",'Prediction Log'!D331)</f>
        <v/>
      </c>
      <c r="E331" s="22" t="str">
        <f>IF('Prediction Log'!E331=0, "",'Prediction Log'!E331)</f>
        <v/>
      </c>
      <c r="F331" s="22" t="str">
        <f>IF('Prediction Log'!I331=0, "",'Prediction Log'!I331)</f>
        <v/>
      </c>
      <c r="G331" s="23" t="str">
        <f>IF(ISBLANK(Games!B331), "",'Prediction Log'!$J331)</f>
        <v/>
      </c>
      <c r="H331" s="24" t="str">
        <f>'Prediction Log'!$K331</f>
        <v/>
      </c>
      <c r="I331" s="22" t="str">
        <f>IF(ISBLANK(Games!J331), "",IF(AND(Games!J331="",Games!K331=""),"",IF(ISTEXT(Games!K331), "Side",Games!J331)))</f>
        <v/>
      </c>
      <c r="J331" s="22" t="str">
        <f>IF(ISBLANK(Games!J331), "",IF(Table12[[#This Row],[Bet]]="Spread", Games!L331, ""))</f>
        <v/>
      </c>
      <c r="K331" s="22" t="str">
        <f>IF(ISBLANK(Games!K331), "",IF(ISTEXT(Games!K331), Games!K331, ""))</f>
        <v/>
      </c>
      <c r="L331" s="22" t="str">
        <f>IF(ISBLANK(Games!N331), "", Games!N331)</f>
        <v/>
      </c>
      <c r="M331" s="22"/>
      <c r="N331" s="26"/>
      <c r="O331" s="26"/>
      <c r="P331" s="26"/>
      <c r="Q331" s="26"/>
      <c r="R331" s="26"/>
      <c r="S331" s="26"/>
      <c r="T331" s="29">
        <f t="shared" si="50"/>
        <v>0</v>
      </c>
      <c r="U331" s="29">
        <f t="shared" si="51"/>
        <v>0</v>
      </c>
      <c r="V331" s="29">
        <f t="shared" si="52"/>
        <v>0</v>
      </c>
      <c r="W331" s="29">
        <f t="shared" si="53"/>
        <v>0</v>
      </c>
      <c r="X331" s="29">
        <f t="shared" si="54"/>
        <v>0</v>
      </c>
      <c r="Y331" s="29">
        <f t="shared" si="55"/>
        <v>0</v>
      </c>
      <c r="Z331" s="26"/>
      <c r="AA331" s="58" t="str">
        <f t="shared" si="56"/>
        <v/>
      </c>
      <c r="AB331" s="26"/>
      <c r="AC331" s="58" t="str">
        <f t="shared" si="58"/>
        <v/>
      </c>
      <c r="AD331" s="26"/>
      <c r="AE331" s="22" t="str">
        <f t="shared" si="57"/>
        <v/>
      </c>
      <c r="AF3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2" spans="1:32" x14ac:dyDescent="0.45">
      <c r="A332" s="22">
        <f>Games!A332</f>
        <v>0</v>
      </c>
      <c r="B332" s="22" t="str">
        <f>IF('Prediction Log'!B332=0, "",'Prediction Log'!B332)</f>
        <v/>
      </c>
      <c r="C332" s="22" t="str">
        <f>IF('Prediction Log'!C332=0, "",'Prediction Log'!C332)</f>
        <v/>
      </c>
      <c r="D332" s="22" t="str">
        <f>IF('Prediction Log'!D332=0, "",'Prediction Log'!D332)</f>
        <v/>
      </c>
      <c r="E332" s="22" t="str">
        <f>IF('Prediction Log'!E332=0, "",'Prediction Log'!E332)</f>
        <v/>
      </c>
      <c r="F332" s="22" t="str">
        <f>IF('Prediction Log'!I332=0, "",'Prediction Log'!I332)</f>
        <v/>
      </c>
      <c r="G332" s="23" t="str">
        <f>IF(ISBLANK(Games!B332), "",'Prediction Log'!$J332)</f>
        <v/>
      </c>
      <c r="H332" s="24" t="str">
        <f>'Prediction Log'!$K332</f>
        <v/>
      </c>
      <c r="I332" s="22" t="str">
        <f>IF(ISBLANK(Games!J332), "",IF(AND(Games!J332="",Games!K332=""),"",IF(ISTEXT(Games!K332), "Side",Games!J332)))</f>
        <v/>
      </c>
      <c r="J332" s="22" t="str">
        <f>IF(ISBLANK(Games!J332), "",IF(Table12[[#This Row],[Bet]]="Spread", Games!L332, ""))</f>
        <v/>
      </c>
      <c r="K332" s="22" t="str">
        <f>IF(ISBLANK(Games!K332), "",IF(ISTEXT(Games!K332), Games!K332, ""))</f>
        <v/>
      </c>
      <c r="L332" s="22" t="str">
        <f>IF(ISBLANK(Games!N332), "", Games!N332)</f>
        <v/>
      </c>
      <c r="M332" s="22"/>
      <c r="N332" s="26"/>
      <c r="O332" s="26"/>
      <c r="P332" s="26"/>
      <c r="Q332" s="26"/>
      <c r="R332" s="26"/>
      <c r="S332" s="26"/>
      <c r="T332" s="29">
        <f t="shared" si="50"/>
        <v>0</v>
      </c>
      <c r="U332" s="29">
        <f t="shared" si="51"/>
        <v>0</v>
      </c>
      <c r="V332" s="29">
        <f t="shared" si="52"/>
        <v>0</v>
      </c>
      <c r="W332" s="29">
        <f t="shared" si="53"/>
        <v>0</v>
      </c>
      <c r="X332" s="29">
        <f t="shared" si="54"/>
        <v>0</v>
      </c>
      <c r="Y332" s="29">
        <f t="shared" si="55"/>
        <v>0</v>
      </c>
      <c r="Z332" s="26"/>
      <c r="AA332" s="58" t="str">
        <f t="shared" si="56"/>
        <v/>
      </c>
      <c r="AB332" s="26"/>
      <c r="AC332" s="58" t="str">
        <f t="shared" si="58"/>
        <v/>
      </c>
      <c r="AD332" s="26"/>
      <c r="AE332" s="22" t="str">
        <f t="shared" si="57"/>
        <v/>
      </c>
      <c r="AF3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3" spans="1:32" x14ac:dyDescent="0.45">
      <c r="A333" s="22">
        <f>Games!A333</f>
        <v>0</v>
      </c>
      <c r="B333" s="22" t="str">
        <f>IF('Prediction Log'!B333=0, "",'Prediction Log'!B333)</f>
        <v/>
      </c>
      <c r="C333" s="22" t="str">
        <f>IF('Prediction Log'!C333=0, "",'Prediction Log'!C333)</f>
        <v/>
      </c>
      <c r="D333" s="22" t="str">
        <f>IF('Prediction Log'!D333=0, "",'Prediction Log'!D333)</f>
        <v/>
      </c>
      <c r="E333" s="22" t="str">
        <f>IF('Prediction Log'!E333=0, "",'Prediction Log'!E333)</f>
        <v/>
      </c>
      <c r="F333" s="22" t="str">
        <f>IF('Prediction Log'!I333=0, "",'Prediction Log'!I333)</f>
        <v/>
      </c>
      <c r="G333" s="23" t="str">
        <f>IF(ISBLANK(Games!B333), "",'Prediction Log'!$J333)</f>
        <v/>
      </c>
      <c r="H333" s="24" t="str">
        <f>'Prediction Log'!$K333</f>
        <v/>
      </c>
      <c r="I333" s="22" t="str">
        <f>IF(ISBLANK(Games!J333), "",IF(AND(Games!J333="",Games!K333=""),"",IF(ISTEXT(Games!K333), "Side",Games!J333)))</f>
        <v/>
      </c>
      <c r="J333" s="22" t="str">
        <f>IF(ISBLANK(Games!J333), "",IF(Table12[[#This Row],[Bet]]="Spread", Games!L333, ""))</f>
        <v/>
      </c>
      <c r="K333" s="22" t="str">
        <f>IF(ISBLANK(Games!K333), "",IF(ISTEXT(Games!K333), Games!K333, ""))</f>
        <v/>
      </c>
      <c r="L333" s="22" t="str">
        <f>IF(ISBLANK(Games!N333), "", Games!N333)</f>
        <v/>
      </c>
      <c r="M333" s="22"/>
      <c r="N333" s="26"/>
      <c r="O333" s="26"/>
      <c r="P333" s="26"/>
      <c r="Q333" s="26"/>
      <c r="R333" s="26"/>
      <c r="S333" s="26"/>
      <c r="T333" s="29">
        <f t="shared" si="50"/>
        <v>0</v>
      </c>
      <c r="U333" s="29">
        <f t="shared" si="51"/>
        <v>0</v>
      </c>
      <c r="V333" s="29">
        <f t="shared" si="52"/>
        <v>0</v>
      </c>
      <c r="W333" s="29">
        <f t="shared" si="53"/>
        <v>0</v>
      </c>
      <c r="X333" s="29">
        <f t="shared" si="54"/>
        <v>0</v>
      </c>
      <c r="Y333" s="29">
        <f t="shared" si="55"/>
        <v>0</v>
      </c>
      <c r="Z333" s="26"/>
      <c r="AA333" s="58" t="str">
        <f t="shared" si="56"/>
        <v/>
      </c>
      <c r="AB333" s="26"/>
      <c r="AC333" s="58" t="str">
        <f t="shared" si="58"/>
        <v/>
      </c>
      <c r="AD333" s="26"/>
      <c r="AE333" s="22" t="str">
        <f t="shared" si="57"/>
        <v/>
      </c>
      <c r="AF3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4" spans="1:32" x14ac:dyDescent="0.45">
      <c r="A334" s="22">
        <f>Games!A334</f>
        <v>0</v>
      </c>
      <c r="B334" s="22" t="str">
        <f>IF('Prediction Log'!B334=0, "",'Prediction Log'!B334)</f>
        <v/>
      </c>
      <c r="C334" s="22" t="str">
        <f>IF('Prediction Log'!C334=0, "",'Prediction Log'!C334)</f>
        <v/>
      </c>
      <c r="D334" s="22" t="str">
        <f>IF('Prediction Log'!D334=0, "",'Prediction Log'!D334)</f>
        <v/>
      </c>
      <c r="E334" s="22" t="str">
        <f>IF('Prediction Log'!E334=0, "",'Prediction Log'!E334)</f>
        <v/>
      </c>
      <c r="F334" s="22" t="str">
        <f>IF('Prediction Log'!I334=0, "",'Prediction Log'!I334)</f>
        <v/>
      </c>
      <c r="G334" s="23" t="str">
        <f>IF(ISBLANK(Games!B334), "",'Prediction Log'!$J334)</f>
        <v/>
      </c>
      <c r="H334" s="24" t="str">
        <f>'Prediction Log'!$K334</f>
        <v/>
      </c>
      <c r="I334" s="22" t="str">
        <f>IF(ISBLANK(Games!J334), "",IF(AND(Games!J334="",Games!K334=""),"",IF(ISTEXT(Games!K334), "Side",Games!J334)))</f>
        <v/>
      </c>
      <c r="J334" s="22" t="str">
        <f>IF(ISBLANK(Games!J334), "",IF(Table12[[#This Row],[Bet]]="Spread", Games!L334, ""))</f>
        <v/>
      </c>
      <c r="K334" s="22" t="str">
        <f>IF(ISBLANK(Games!K334), "",IF(ISTEXT(Games!K334), Games!K334, ""))</f>
        <v/>
      </c>
      <c r="L334" s="22" t="str">
        <f>IF(ISBLANK(Games!N334), "", Games!N334)</f>
        <v/>
      </c>
      <c r="M334" s="22"/>
      <c r="N334" s="26"/>
      <c r="O334" s="26"/>
      <c r="P334" s="26"/>
      <c r="Q334" s="26"/>
      <c r="R334" s="26"/>
      <c r="S334" s="26"/>
      <c r="T334" s="29">
        <f t="shared" si="50"/>
        <v>0</v>
      </c>
      <c r="U334" s="29">
        <f t="shared" si="51"/>
        <v>0</v>
      </c>
      <c r="V334" s="29">
        <f t="shared" si="52"/>
        <v>0</v>
      </c>
      <c r="W334" s="29">
        <f t="shared" si="53"/>
        <v>0</v>
      </c>
      <c r="X334" s="29">
        <f t="shared" si="54"/>
        <v>0</v>
      </c>
      <c r="Y334" s="29">
        <f t="shared" si="55"/>
        <v>0</v>
      </c>
      <c r="Z334" s="26"/>
      <c r="AA334" s="58" t="str">
        <f t="shared" si="56"/>
        <v/>
      </c>
      <c r="AB334" s="26"/>
      <c r="AC334" s="58" t="str">
        <f t="shared" si="58"/>
        <v/>
      </c>
      <c r="AD334" s="26"/>
      <c r="AE334" s="22" t="str">
        <f t="shared" si="57"/>
        <v/>
      </c>
      <c r="AF3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5" spans="1:32" x14ac:dyDescent="0.45">
      <c r="A335" s="22">
        <f>Games!A335</f>
        <v>0</v>
      </c>
      <c r="B335" s="22" t="str">
        <f>IF('Prediction Log'!B335=0, "",'Prediction Log'!B335)</f>
        <v/>
      </c>
      <c r="C335" s="22" t="str">
        <f>IF('Prediction Log'!C335=0, "",'Prediction Log'!C335)</f>
        <v/>
      </c>
      <c r="D335" s="22" t="str">
        <f>IF('Prediction Log'!D335=0, "",'Prediction Log'!D335)</f>
        <v/>
      </c>
      <c r="E335" s="22" t="str">
        <f>IF('Prediction Log'!E335=0, "",'Prediction Log'!E335)</f>
        <v/>
      </c>
      <c r="F335" s="22" t="str">
        <f>IF('Prediction Log'!I335=0, "",'Prediction Log'!I335)</f>
        <v/>
      </c>
      <c r="G335" s="23" t="str">
        <f>IF(ISBLANK(Games!B335), "",'Prediction Log'!$J335)</f>
        <v/>
      </c>
      <c r="H335" s="24" t="str">
        <f>'Prediction Log'!$K335</f>
        <v/>
      </c>
      <c r="I335" s="22" t="str">
        <f>IF(ISBLANK(Games!J335), "",IF(AND(Games!J335="",Games!K335=""),"",IF(ISTEXT(Games!K335), "Side",Games!J335)))</f>
        <v/>
      </c>
      <c r="J335" s="22" t="str">
        <f>IF(ISBLANK(Games!J335), "",IF(Table12[[#This Row],[Bet]]="Spread", Games!L335, ""))</f>
        <v/>
      </c>
      <c r="K335" s="22" t="str">
        <f>IF(ISBLANK(Games!K335), "",IF(ISTEXT(Games!K335), Games!K335, ""))</f>
        <v/>
      </c>
      <c r="L335" s="22" t="str">
        <f>IF(ISBLANK(Games!N335), "", Games!N335)</f>
        <v/>
      </c>
      <c r="M335" s="22"/>
      <c r="N335" s="26"/>
      <c r="O335" s="26"/>
      <c r="P335" s="26"/>
      <c r="Q335" s="26"/>
      <c r="R335" s="26"/>
      <c r="S335" s="26"/>
      <c r="T335" s="29">
        <f t="shared" si="50"/>
        <v>0</v>
      </c>
      <c r="U335" s="29">
        <f t="shared" si="51"/>
        <v>0</v>
      </c>
      <c r="V335" s="29">
        <f t="shared" si="52"/>
        <v>0</v>
      </c>
      <c r="W335" s="29">
        <f t="shared" si="53"/>
        <v>0</v>
      </c>
      <c r="X335" s="29">
        <f t="shared" si="54"/>
        <v>0</v>
      </c>
      <c r="Y335" s="29">
        <f t="shared" si="55"/>
        <v>0</v>
      </c>
      <c r="Z335" s="26"/>
      <c r="AA335" s="58" t="str">
        <f t="shared" si="56"/>
        <v/>
      </c>
      <c r="AB335" s="26"/>
      <c r="AC335" s="58" t="str">
        <f t="shared" si="58"/>
        <v/>
      </c>
      <c r="AD335" s="26"/>
      <c r="AE335" s="22" t="str">
        <f t="shared" si="57"/>
        <v/>
      </c>
      <c r="AF3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6" spans="1:32" x14ac:dyDescent="0.45">
      <c r="A336" s="22">
        <f>Games!A336</f>
        <v>0</v>
      </c>
      <c r="B336" s="22" t="str">
        <f>IF('Prediction Log'!B336=0, "",'Prediction Log'!B336)</f>
        <v/>
      </c>
      <c r="C336" s="22" t="str">
        <f>IF('Prediction Log'!C336=0, "",'Prediction Log'!C336)</f>
        <v/>
      </c>
      <c r="D336" s="22" t="str">
        <f>IF('Prediction Log'!D336=0, "",'Prediction Log'!D336)</f>
        <v/>
      </c>
      <c r="E336" s="22" t="str">
        <f>IF('Prediction Log'!E336=0, "",'Prediction Log'!E336)</f>
        <v/>
      </c>
      <c r="F336" s="22" t="str">
        <f>IF('Prediction Log'!I336=0, "",'Prediction Log'!I336)</f>
        <v/>
      </c>
      <c r="G336" s="23" t="str">
        <f>IF(ISBLANK(Games!B336), "",'Prediction Log'!$J336)</f>
        <v/>
      </c>
      <c r="H336" s="24" t="str">
        <f>'Prediction Log'!$K336</f>
        <v/>
      </c>
      <c r="I336" s="22" t="str">
        <f>IF(ISBLANK(Games!J336), "",IF(AND(Games!J336="",Games!K336=""),"",IF(ISTEXT(Games!K336), "Side",Games!J336)))</f>
        <v/>
      </c>
      <c r="J336" s="22" t="str">
        <f>IF(ISBLANK(Games!J336), "",IF(Table12[[#This Row],[Bet]]="Spread", Games!L336, ""))</f>
        <v/>
      </c>
      <c r="K336" s="22" t="str">
        <f>IF(ISBLANK(Games!K336), "",IF(ISTEXT(Games!K336), Games!K336, ""))</f>
        <v/>
      </c>
      <c r="L336" s="22" t="str">
        <f>IF(ISBLANK(Games!N336), "", Games!N336)</f>
        <v/>
      </c>
      <c r="M336" s="22"/>
      <c r="N336" s="26"/>
      <c r="O336" s="26"/>
      <c r="P336" s="26"/>
      <c r="Q336" s="26"/>
      <c r="R336" s="26"/>
      <c r="S336" s="26"/>
      <c r="T336" s="29">
        <f t="shared" si="50"/>
        <v>0</v>
      </c>
      <c r="U336" s="29">
        <f t="shared" si="51"/>
        <v>0</v>
      </c>
      <c r="V336" s="29">
        <f t="shared" si="52"/>
        <v>0</v>
      </c>
      <c r="W336" s="29">
        <f t="shared" si="53"/>
        <v>0</v>
      </c>
      <c r="X336" s="29">
        <f t="shared" si="54"/>
        <v>0</v>
      </c>
      <c r="Y336" s="29">
        <f t="shared" si="55"/>
        <v>0</v>
      </c>
      <c r="Z336" s="26"/>
      <c r="AA336" s="58" t="str">
        <f t="shared" si="56"/>
        <v/>
      </c>
      <c r="AB336" s="26"/>
      <c r="AC336" s="58" t="str">
        <f t="shared" si="58"/>
        <v/>
      </c>
      <c r="AD336" s="26"/>
      <c r="AE336" s="22" t="str">
        <f t="shared" si="57"/>
        <v/>
      </c>
      <c r="AF3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7" spans="1:32" x14ac:dyDescent="0.45">
      <c r="A337" s="22">
        <f>Games!A337</f>
        <v>0</v>
      </c>
      <c r="B337" s="22" t="str">
        <f>IF('Prediction Log'!B337=0, "",'Prediction Log'!B337)</f>
        <v/>
      </c>
      <c r="C337" s="22" t="str">
        <f>IF('Prediction Log'!C337=0, "",'Prediction Log'!C337)</f>
        <v/>
      </c>
      <c r="D337" s="22" t="str">
        <f>IF('Prediction Log'!D337=0, "",'Prediction Log'!D337)</f>
        <v/>
      </c>
      <c r="E337" s="22" t="str">
        <f>IF('Prediction Log'!E337=0, "",'Prediction Log'!E337)</f>
        <v/>
      </c>
      <c r="F337" s="22" t="str">
        <f>IF('Prediction Log'!I337=0, "",'Prediction Log'!I337)</f>
        <v/>
      </c>
      <c r="G337" s="23" t="str">
        <f>IF(ISBLANK(Games!B337), "",'Prediction Log'!$J337)</f>
        <v/>
      </c>
      <c r="H337" s="24" t="str">
        <f>'Prediction Log'!$K337</f>
        <v/>
      </c>
      <c r="I337" s="22" t="str">
        <f>IF(ISBLANK(Games!J337), "",IF(AND(Games!J337="",Games!K337=""),"",IF(ISTEXT(Games!K337), "Side",Games!J337)))</f>
        <v/>
      </c>
      <c r="J337" s="22" t="str">
        <f>IF(ISBLANK(Games!J337), "",IF(Table12[[#This Row],[Bet]]="Spread", Games!L337, ""))</f>
        <v/>
      </c>
      <c r="K337" s="22" t="str">
        <f>IF(ISBLANK(Games!K337), "",IF(ISTEXT(Games!K337), Games!K337, ""))</f>
        <v/>
      </c>
      <c r="L337" s="22" t="str">
        <f>IF(ISBLANK(Games!N337), "", Games!N337)</f>
        <v/>
      </c>
      <c r="M337" s="22"/>
      <c r="N337" s="26"/>
      <c r="O337" s="26"/>
      <c r="P337" s="26"/>
      <c r="Q337" s="26"/>
      <c r="R337" s="26"/>
      <c r="S337" s="26"/>
      <c r="T337" s="29">
        <f t="shared" si="50"/>
        <v>0</v>
      </c>
      <c r="U337" s="29">
        <f t="shared" si="51"/>
        <v>0</v>
      </c>
      <c r="V337" s="29">
        <f t="shared" si="52"/>
        <v>0</v>
      </c>
      <c r="W337" s="29">
        <f t="shared" si="53"/>
        <v>0</v>
      </c>
      <c r="X337" s="29">
        <f t="shared" si="54"/>
        <v>0</v>
      </c>
      <c r="Y337" s="29">
        <f t="shared" si="55"/>
        <v>0</v>
      </c>
      <c r="Z337" s="26"/>
      <c r="AA337" s="58" t="str">
        <f t="shared" si="56"/>
        <v/>
      </c>
      <c r="AB337" s="26"/>
      <c r="AC337" s="58" t="str">
        <f t="shared" si="58"/>
        <v/>
      </c>
      <c r="AD337" s="26"/>
      <c r="AE337" s="22" t="str">
        <f t="shared" si="57"/>
        <v/>
      </c>
      <c r="AF3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8" spans="1:32" x14ac:dyDescent="0.45">
      <c r="A338" s="22">
        <f>Games!A338</f>
        <v>0</v>
      </c>
      <c r="B338" s="22" t="str">
        <f>IF('Prediction Log'!B338=0, "",'Prediction Log'!B338)</f>
        <v/>
      </c>
      <c r="C338" s="22" t="str">
        <f>IF('Prediction Log'!C338=0, "",'Prediction Log'!C338)</f>
        <v/>
      </c>
      <c r="D338" s="22" t="str">
        <f>IF('Prediction Log'!D338=0, "",'Prediction Log'!D338)</f>
        <v/>
      </c>
      <c r="E338" s="22" t="str">
        <f>IF('Prediction Log'!E338=0, "",'Prediction Log'!E338)</f>
        <v/>
      </c>
      <c r="F338" s="22" t="str">
        <f>IF('Prediction Log'!I338=0, "",'Prediction Log'!I338)</f>
        <v/>
      </c>
      <c r="G338" s="23" t="str">
        <f>IF(ISBLANK(Games!B338), "",'Prediction Log'!$J338)</f>
        <v/>
      </c>
      <c r="H338" s="24" t="str">
        <f>'Prediction Log'!$K338</f>
        <v/>
      </c>
      <c r="I338" s="22" t="str">
        <f>IF(ISBLANK(Games!J338), "",IF(AND(Games!J338="",Games!K338=""),"",IF(ISTEXT(Games!K338), "Side",Games!J338)))</f>
        <v/>
      </c>
      <c r="J338" s="22" t="str">
        <f>IF(ISBLANK(Games!J338), "",IF(Table12[[#This Row],[Bet]]="Spread", Games!L338, ""))</f>
        <v/>
      </c>
      <c r="K338" s="22" t="str">
        <f>IF(ISBLANK(Games!K338), "",IF(ISTEXT(Games!K338), Games!K338, ""))</f>
        <v/>
      </c>
      <c r="L338" s="22" t="str">
        <f>IF(ISBLANK(Games!N338), "", Games!N338)</f>
        <v/>
      </c>
      <c r="M338" s="22"/>
      <c r="N338" s="26"/>
      <c r="O338" s="26"/>
      <c r="P338" s="26"/>
      <c r="Q338" s="26"/>
      <c r="R338" s="26"/>
      <c r="S338" s="26"/>
      <c r="T338" s="29">
        <f t="shared" si="50"/>
        <v>0</v>
      </c>
      <c r="U338" s="29">
        <f t="shared" si="51"/>
        <v>0</v>
      </c>
      <c r="V338" s="29">
        <f t="shared" si="52"/>
        <v>0</v>
      </c>
      <c r="W338" s="29">
        <f t="shared" si="53"/>
        <v>0</v>
      </c>
      <c r="X338" s="29">
        <f t="shared" si="54"/>
        <v>0</v>
      </c>
      <c r="Y338" s="29">
        <f t="shared" si="55"/>
        <v>0</v>
      </c>
      <c r="Z338" s="26"/>
      <c r="AA338" s="58" t="str">
        <f t="shared" si="56"/>
        <v/>
      </c>
      <c r="AB338" s="26"/>
      <c r="AC338" s="58" t="str">
        <f t="shared" si="58"/>
        <v/>
      </c>
      <c r="AD338" s="26"/>
      <c r="AE338" s="22" t="str">
        <f t="shared" si="57"/>
        <v/>
      </c>
      <c r="AF3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9" spans="1:32" x14ac:dyDescent="0.45">
      <c r="A339" s="22">
        <f>Games!A339</f>
        <v>0</v>
      </c>
      <c r="B339" s="22" t="str">
        <f>IF('Prediction Log'!B339=0, "",'Prediction Log'!B339)</f>
        <v/>
      </c>
      <c r="C339" s="22" t="str">
        <f>IF('Prediction Log'!C339=0, "",'Prediction Log'!C339)</f>
        <v/>
      </c>
      <c r="D339" s="22" t="str">
        <f>IF('Prediction Log'!D339=0, "",'Prediction Log'!D339)</f>
        <v/>
      </c>
      <c r="E339" s="22" t="str">
        <f>IF('Prediction Log'!E339=0, "",'Prediction Log'!E339)</f>
        <v/>
      </c>
      <c r="F339" s="22" t="str">
        <f>IF('Prediction Log'!I339=0, "",'Prediction Log'!I339)</f>
        <v/>
      </c>
      <c r="G339" s="23" t="str">
        <f>IF(ISBLANK(Games!B339), "",'Prediction Log'!$J339)</f>
        <v/>
      </c>
      <c r="H339" s="24" t="str">
        <f>'Prediction Log'!$K339</f>
        <v/>
      </c>
      <c r="I339" s="22" t="str">
        <f>IF(ISBLANK(Games!J339), "",IF(AND(Games!J339="",Games!K339=""),"",IF(ISTEXT(Games!K339), "Side",Games!J339)))</f>
        <v/>
      </c>
      <c r="J339" s="22" t="str">
        <f>IF(ISBLANK(Games!J339), "",IF(Table12[[#This Row],[Bet]]="Spread", Games!L339, ""))</f>
        <v/>
      </c>
      <c r="K339" s="22" t="str">
        <f>IF(ISBLANK(Games!K339), "",IF(ISTEXT(Games!K339), Games!K339, ""))</f>
        <v/>
      </c>
      <c r="L339" s="22" t="str">
        <f>IF(ISBLANK(Games!N339), "", Games!N339)</f>
        <v/>
      </c>
      <c r="M339" s="22"/>
      <c r="N339" s="26"/>
      <c r="O339" s="26"/>
      <c r="P339" s="26"/>
      <c r="Q339" s="26"/>
      <c r="R339" s="26"/>
      <c r="S339" s="26"/>
      <c r="T339" s="29">
        <f t="shared" si="50"/>
        <v>0</v>
      </c>
      <c r="U339" s="29">
        <f t="shared" si="51"/>
        <v>0</v>
      </c>
      <c r="V339" s="29">
        <f t="shared" si="52"/>
        <v>0</v>
      </c>
      <c r="W339" s="29">
        <f t="shared" si="53"/>
        <v>0</v>
      </c>
      <c r="X339" s="29">
        <f t="shared" si="54"/>
        <v>0</v>
      </c>
      <c r="Y339" s="29">
        <f t="shared" si="55"/>
        <v>0</v>
      </c>
      <c r="Z339" s="26"/>
      <c r="AA339" s="58" t="str">
        <f t="shared" si="56"/>
        <v/>
      </c>
      <c r="AB339" s="26"/>
      <c r="AC339" s="58" t="str">
        <f t="shared" si="58"/>
        <v/>
      </c>
      <c r="AD339" s="26"/>
      <c r="AE339" s="22" t="str">
        <f t="shared" si="57"/>
        <v/>
      </c>
      <c r="AF3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0" spans="1:32" x14ac:dyDescent="0.45">
      <c r="A340" s="22">
        <f>Games!A340</f>
        <v>0</v>
      </c>
      <c r="B340" s="22" t="str">
        <f>IF('Prediction Log'!B340=0, "",'Prediction Log'!B340)</f>
        <v/>
      </c>
      <c r="C340" s="22" t="str">
        <f>IF('Prediction Log'!C340=0, "",'Prediction Log'!C340)</f>
        <v/>
      </c>
      <c r="D340" s="22" t="str">
        <f>IF('Prediction Log'!D340=0, "",'Prediction Log'!D340)</f>
        <v/>
      </c>
      <c r="E340" s="22" t="str">
        <f>IF('Prediction Log'!E340=0, "",'Prediction Log'!E340)</f>
        <v/>
      </c>
      <c r="F340" s="22" t="str">
        <f>IF('Prediction Log'!I340=0, "",'Prediction Log'!I340)</f>
        <v/>
      </c>
      <c r="G340" s="23" t="str">
        <f>IF(ISBLANK(Games!B340), "",'Prediction Log'!$J340)</f>
        <v/>
      </c>
      <c r="H340" s="24" t="str">
        <f>'Prediction Log'!$K340</f>
        <v/>
      </c>
      <c r="I340" s="22" t="str">
        <f>IF(ISBLANK(Games!J340), "",IF(AND(Games!J340="",Games!K340=""),"",IF(ISTEXT(Games!K340), "Side",Games!J340)))</f>
        <v/>
      </c>
      <c r="J340" s="22" t="str">
        <f>IF(ISBLANK(Games!J340), "",IF(Table12[[#This Row],[Bet]]="Spread", Games!L340, ""))</f>
        <v/>
      </c>
      <c r="K340" s="22" t="str">
        <f>IF(ISBLANK(Games!K340), "",IF(ISTEXT(Games!K340), Games!K340, ""))</f>
        <v/>
      </c>
      <c r="L340" s="22" t="str">
        <f>IF(ISBLANK(Games!N340), "", Games!N340)</f>
        <v/>
      </c>
      <c r="M340" s="22"/>
      <c r="N340" s="26"/>
      <c r="O340" s="26"/>
      <c r="P340" s="26"/>
      <c r="Q340" s="26"/>
      <c r="R340" s="26"/>
      <c r="S340" s="26"/>
      <c r="T340" s="29">
        <f t="shared" si="50"/>
        <v>0</v>
      </c>
      <c r="U340" s="29">
        <f t="shared" si="51"/>
        <v>0</v>
      </c>
      <c r="V340" s="29">
        <f t="shared" si="52"/>
        <v>0</v>
      </c>
      <c r="W340" s="29">
        <f t="shared" si="53"/>
        <v>0</v>
      </c>
      <c r="X340" s="29">
        <f t="shared" si="54"/>
        <v>0</v>
      </c>
      <c r="Y340" s="29">
        <f t="shared" si="55"/>
        <v>0</v>
      </c>
      <c r="Z340" s="26"/>
      <c r="AA340" s="58" t="str">
        <f t="shared" si="56"/>
        <v/>
      </c>
      <c r="AB340" s="26"/>
      <c r="AC340" s="58" t="str">
        <f t="shared" si="58"/>
        <v/>
      </c>
      <c r="AD340" s="26"/>
      <c r="AE340" s="22" t="str">
        <f t="shared" si="57"/>
        <v/>
      </c>
      <c r="AF3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1" spans="1:32" x14ac:dyDescent="0.45">
      <c r="A341" s="22">
        <f>Games!A341</f>
        <v>0</v>
      </c>
      <c r="B341" s="22" t="str">
        <f>IF('Prediction Log'!B341=0, "",'Prediction Log'!B341)</f>
        <v/>
      </c>
      <c r="C341" s="22" t="str">
        <f>IF('Prediction Log'!C341=0, "",'Prediction Log'!C341)</f>
        <v/>
      </c>
      <c r="D341" s="22" t="str">
        <f>IF('Prediction Log'!D341=0, "",'Prediction Log'!D341)</f>
        <v/>
      </c>
      <c r="E341" s="22" t="str">
        <f>IF('Prediction Log'!E341=0, "",'Prediction Log'!E341)</f>
        <v/>
      </c>
      <c r="F341" s="22" t="str">
        <f>IF('Prediction Log'!I341=0, "",'Prediction Log'!I341)</f>
        <v/>
      </c>
      <c r="G341" s="23" t="str">
        <f>IF(ISBLANK(Games!B341), "",'Prediction Log'!$J341)</f>
        <v/>
      </c>
      <c r="H341" s="24" t="str">
        <f>'Prediction Log'!$K341</f>
        <v/>
      </c>
      <c r="I341" s="22" t="str">
        <f>IF(ISBLANK(Games!J341), "",IF(AND(Games!J341="",Games!K341=""),"",IF(ISTEXT(Games!K341), "Side",Games!J341)))</f>
        <v/>
      </c>
      <c r="J341" s="22" t="str">
        <f>IF(ISBLANK(Games!J341), "",IF(Table12[[#This Row],[Bet]]="Spread", Games!L341, ""))</f>
        <v/>
      </c>
      <c r="K341" s="22" t="str">
        <f>IF(ISBLANK(Games!K341), "",IF(ISTEXT(Games!K341), Games!K341, ""))</f>
        <v/>
      </c>
      <c r="L341" s="22" t="str">
        <f>IF(ISBLANK(Games!N341), "", Games!N341)</f>
        <v/>
      </c>
      <c r="M341" s="22"/>
      <c r="N341" s="26"/>
      <c r="O341" s="26"/>
      <c r="P341" s="26"/>
      <c r="Q341" s="26"/>
      <c r="R341" s="26"/>
      <c r="S341" s="26"/>
      <c r="T341" s="29">
        <f t="shared" si="50"/>
        <v>0</v>
      </c>
      <c r="U341" s="29">
        <f t="shared" si="51"/>
        <v>0</v>
      </c>
      <c r="V341" s="29">
        <f t="shared" si="52"/>
        <v>0</v>
      </c>
      <c r="W341" s="29">
        <f t="shared" si="53"/>
        <v>0</v>
      </c>
      <c r="X341" s="29">
        <f t="shared" si="54"/>
        <v>0</v>
      </c>
      <c r="Y341" s="29">
        <f t="shared" si="55"/>
        <v>0</v>
      </c>
      <c r="Z341" s="26"/>
      <c r="AA341" s="58" t="str">
        <f t="shared" si="56"/>
        <v/>
      </c>
      <c r="AB341" s="26"/>
      <c r="AC341" s="58" t="str">
        <f t="shared" si="58"/>
        <v/>
      </c>
      <c r="AD341" s="26"/>
      <c r="AE341" s="22" t="str">
        <f t="shared" si="57"/>
        <v/>
      </c>
      <c r="AF3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2" spans="1:32" x14ac:dyDescent="0.45">
      <c r="A342" s="22">
        <f>Games!A342</f>
        <v>0</v>
      </c>
      <c r="B342" s="22" t="str">
        <f>IF('Prediction Log'!B342=0, "",'Prediction Log'!B342)</f>
        <v/>
      </c>
      <c r="C342" s="22" t="str">
        <f>IF('Prediction Log'!C342=0, "",'Prediction Log'!C342)</f>
        <v/>
      </c>
      <c r="D342" s="22" t="str">
        <f>IF('Prediction Log'!D342=0, "",'Prediction Log'!D342)</f>
        <v/>
      </c>
      <c r="E342" s="22" t="str">
        <f>IF('Prediction Log'!E342=0, "",'Prediction Log'!E342)</f>
        <v/>
      </c>
      <c r="F342" s="22" t="str">
        <f>IF('Prediction Log'!I342=0, "",'Prediction Log'!I342)</f>
        <v/>
      </c>
      <c r="G342" s="23" t="str">
        <f>IF(ISBLANK(Games!B342), "",'Prediction Log'!$J342)</f>
        <v/>
      </c>
      <c r="H342" s="24" t="str">
        <f>'Prediction Log'!$K342</f>
        <v/>
      </c>
      <c r="I342" s="22" t="str">
        <f>IF(ISBLANK(Games!J342), "",IF(AND(Games!J342="",Games!K342=""),"",IF(ISTEXT(Games!K342), "Side",Games!J342)))</f>
        <v/>
      </c>
      <c r="J342" s="22" t="str">
        <f>IF(ISBLANK(Games!J342), "",IF(Table12[[#This Row],[Bet]]="Spread", Games!L342, ""))</f>
        <v/>
      </c>
      <c r="K342" s="22" t="str">
        <f>IF(ISBLANK(Games!K342), "",IF(ISTEXT(Games!K342), Games!K342, ""))</f>
        <v/>
      </c>
      <c r="L342" s="22" t="str">
        <f>IF(ISBLANK(Games!N342), "", Games!N342)</f>
        <v/>
      </c>
      <c r="M342" s="22"/>
      <c r="N342" s="26"/>
      <c r="O342" s="26"/>
      <c r="P342" s="26"/>
      <c r="Q342" s="26"/>
      <c r="R342" s="26"/>
      <c r="S342" s="26"/>
      <c r="T342" s="29">
        <f t="shared" si="50"/>
        <v>0</v>
      </c>
      <c r="U342" s="29">
        <f t="shared" si="51"/>
        <v>0</v>
      </c>
      <c r="V342" s="29">
        <f t="shared" si="52"/>
        <v>0</v>
      </c>
      <c r="W342" s="29">
        <f t="shared" si="53"/>
        <v>0</v>
      </c>
      <c r="X342" s="29">
        <f t="shared" si="54"/>
        <v>0</v>
      </c>
      <c r="Y342" s="29">
        <f t="shared" si="55"/>
        <v>0</v>
      </c>
      <c r="Z342" s="26"/>
      <c r="AA342" s="58" t="str">
        <f t="shared" si="56"/>
        <v/>
      </c>
      <c r="AB342" s="26"/>
      <c r="AC342" s="58" t="str">
        <f t="shared" si="58"/>
        <v/>
      </c>
      <c r="AD342" s="26"/>
      <c r="AE342" s="22" t="str">
        <f t="shared" si="57"/>
        <v/>
      </c>
      <c r="AF3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3" spans="1:32" x14ac:dyDescent="0.45">
      <c r="A343" s="22">
        <f>Games!A343</f>
        <v>0</v>
      </c>
      <c r="B343" s="22" t="str">
        <f>IF('Prediction Log'!B343=0, "",'Prediction Log'!B343)</f>
        <v/>
      </c>
      <c r="C343" s="22" t="str">
        <f>IF('Prediction Log'!C343=0, "",'Prediction Log'!C343)</f>
        <v/>
      </c>
      <c r="D343" s="22" t="str">
        <f>IF('Prediction Log'!D343=0, "",'Prediction Log'!D343)</f>
        <v/>
      </c>
      <c r="E343" s="22" t="str">
        <f>IF('Prediction Log'!E343=0, "",'Prediction Log'!E343)</f>
        <v/>
      </c>
      <c r="F343" s="22" t="str">
        <f>IF('Prediction Log'!I343=0, "",'Prediction Log'!I343)</f>
        <v/>
      </c>
      <c r="G343" s="23" t="str">
        <f>IF(ISBLANK(Games!B343), "",'Prediction Log'!$J343)</f>
        <v/>
      </c>
      <c r="H343" s="24" t="str">
        <f>'Prediction Log'!$K343</f>
        <v/>
      </c>
      <c r="I343" s="22" t="str">
        <f>IF(ISBLANK(Games!J343), "",IF(AND(Games!J343="",Games!K343=""),"",IF(ISTEXT(Games!K343), "Side",Games!J343)))</f>
        <v/>
      </c>
      <c r="J343" s="22" t="str">
        <f>IF(ISBLANK(Games!J343), "",IF(Table12[[#This Row],[Bet]]="Spread", Games!L343, ""))</f>
        <v/>
      </c>
      <c r="K343" s="22" t="str">
        <f>IF(ISBLANK(Games!K343), "",IF(ISTEXT(Games!K343), Games!K343, ""))</f>
        <v/>
      </c>
      <c r="L343" s="22" t="str">
        <f>IF(ISBLANK(Games!N343), "", Games!N343)</f>
        <v/>
      </c>
      <c r="M343" s="22"/>
      <c r="N343" s="26"/>
      <c r="O343" s="26"/>
      <c r="P343" s="26"/>
      <c r="Q343" s="26"/>
      <c r="R343" s="26"/>
      <c r="S343" s="26"/>
      <c r="T343" s="29">
        <f t="shared" si="50"/>
        <v>0</v>
      </c>
      <c r="U343" s="29">
        <f t="shared" si="51"/>
        <v>0</v>
      </c>
      <c r="V343" s="29">
        <f t="shared" si="52"/>
        <v>0</v>
      </c>
      <c r="W343" s="29">
        <f t="shared" si="53"/>
        <v>0</v>
      </c>
      <c r="X343" s="29">
        <f t="shared" si="54"/>
        <v>0</v>
      </c>
      <c r="Y343" s="29">
        <f t="shared" si="55"/>
        <v>0</v>
      </c>
      <c r="Z343" s="26"/>
      <c r="AA343" s="58" t="str">
        <f t="shared" si="56"/>
        <v/>
      </c>
      <c r="AB343" s="26"/>
      <c r="AC343" s="58" t="str">
        <f t="shared" si="58"/>
        <v/>
      </c>
      <c r="AD343" s="26"/>
      <c r="AE343" s="22" t="str">
        <f t="shared" si="57"/>
        <v/>
      </c>
      <c r="AF3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4" spans="1:32" x14ac:dyDescent="0.45">
      <c r="A344" s="22">
        <f>Games!A344</f>
        <v>0</v>
      </c>
      <c r="B344" s="22" t="str">
        <f>IF('Prediction Log'!B344=0, "",'Prediction Log'!B344)</f>
        <v/>
      </c>
      <c r="C344" s="22" t="str">
        <f>IF('Prediction Log'!C344=0, "",'Prediction Log'!C344)</f>
        <v/>
      </c>
      <c r="D344" s="22" t="str">
        <f>IF('Prediction Log'!D344=0, "",'Prediction Log'!D344)</f>
        <v/>
      </c>
      <c r="E344" s="22" t="str">
        <f>IF('Prediction Log'!E344=0, "",'Prediction Log'!E344)</f>
        <v/>
      </c>
      <c r="F344" s="22" t="str">
        <f>IF('Prediction Log'!I344=0, "",'Prediction Log'!I344)</f>
        <v/>
      </c>
      <c r="G344" s="23" t="str">
        <f>IF(ISBLANK(Games!B344), "",'Prediction Log'!$J344)</f>
        <v/>
      </c>
      <c r="H344" s="24" t="str">
        <f>'Prediction Log'!$K344</f>
        <v/>
      </c>
      <c r="I344" s="22" t="str">
        <f>IF(ISBLANK(Games!J344), "",IF(AND(Games!J344="",Games!K344=""),"",IF(ISTEXT(Games!K344), "Side",Games!J344)))</f>
        <v/>
      </c>
      <c r="J344" s="22" t="str">
        <f>IF(ISBLANK(Games!J344), "",IF(Table12[[#This Row],[Bet]]="Spread", Games!L344, ""))</f>
        <v/>
      </c>
      <c r="K344" s="22" t="str">
        <f>IF(ISBLANK(Games!K344), "",IF(ISTEXT(Games!K344), Games!K344, ""))</f>
        <v/>
      </c>
      <c r="L344" s="22" t="str">
        <f>IF(ISBLANK(Games!N344), "", Games!N344)</f>
        <v/>
      </c>
      <c r="M344" s="22"/>
      <c r="N344" s="26"/>
      <c r="O344" s="26"/>
      <c r="P344" s="26"/>
      <c r="Q344" s="26"/>
      <c r="R344" s="26"/>
      <c r="S344" s="26"/>
      <c r="T344" s="29">
        <f t="shared" si="50"/>
        <v>0</v>
      </c>
      <c r="U344" s="29">
        <f t="shared" si="51"/>
        <v>0</v>
      </c>
      <c r="V344" s="29">
        <f t="shared" si="52"/>
        <v>0</v>
      </c>
      <c r="W344" s="29">
        <f t="shared" si="53"/>
        <v>0</v>
      </c>
      <c r="X344" s="29">
        <f t="shared" si="54"/>
        <v>0</v>
      </c>
      <c r="Y344" s="29">
        <f t="shared" si="55"/>
        <v>0</v>
      </c>
      <c r="Z344" s="26"/>
      <c r="AA344" s="58" t="str">
        <f t="shared" si="56"/>
        <v/>
      </c>
      <c r="AB344" s="26"/>
      <c r="AC344" s="58" t="str">
        <f t="shared" si="58"/>
        <v/>
      </c>
      <c r="AD344" s="26"/>
      <c r="AE344" s="22" t="str">
        <f t="shared" si="57"/>
        <v/>
      </c>
      <c r="AF3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5" spans="1:32" x14ac:dyDescent="0.45">
      <c r="A345" s="22">
        <f>Games!A345</f>
        <v>0</v>
      </c>
      <c r="B345" s="22" t="str">
        <f>IF('Prediction Log'!B345=0, "",'Prediction Log'!B345)</f>
        <v/>
      </c>
      <c r="C345" s="22" t="str">
        <f>IF('Prediction Log'!C345=0, "",'Prediction Log'!C345)</f>
        <v/>
      </c>
      <c r="D345" s="22" t="str">
        <f>IF('Prediction Log'!D345=0, "",'Prediction Log'!D345)</f>
        <v/>
      </c>
      <c r="E345" s="22" t="str">
        <f>IF('Prediction Log'!E345=0, "",'Prediction Log'!E345)</f>
        <v/>
      </c>
      <c r="F345" s="22" t="str">
        <f>IF('Prediction Log'!I345=0, "",'Prediction Log'!I345)</f>
        <v/>
      </c>
      <c r="G345" s="23" t="str">
        <f>IF(ISBLANK(Games!B345), "",'Prediction Log'!$J345)</f>
        <v/>
      </c>
      <c r="H345" s="24" t="str">
        <f>'Prediction Log'!$K345</f>
        <v/>
      </c>
      <c r="I345" s="22" t="str">
        <f>IF(ISBLANK(Games!J345), "",IF(AND(Games!J345="",Games!K345=""),"",IF(ISTEXT(Games!K345), "Side",Games!J345)))</f>
        <v/>
      </c>
      <c r="J345" s="22" t="str">
        <f>IF(ISBLANK(Games!J345), "",IF(Table12[[#This Row],[Bet]]="Spread", Games!L345, ""))</f>
        <v/>
      </c>
      <c r="K345" s="22" t="str">
        <f>IF(ISBLANK(Games!K345), "",IF(ISTEXT(Games!K345), Games!K345, ""))</f>
        <v/>
      </c>
      <c r="L345" s="22" t="str">
        <f>IF(ISBLANK(Games!N345), "", Games!N345)</f>
        <v/>
      </c>
      <c r="M345" s="22"/>
      <c r="N345" s="26"/>
      <c r="O345" s="26"/>
      <c r="P345" s="26"/>
      <c r="Q345" s="26"/>
      <c r="R345" s="26"/>
      <c r="S345" s="26"/>
      <c r="T345" s="29">
        <f t="shared" si="50"/>
        <v>0</v>
      </c>
      <c r="U345" s="29">
        <f t="shared" si="51"/>
        <v>0</v>
      </c>
      <c r="V345" s="29">
        <f t="shared" si="52"/>
        <v>0</v>
      </c>
      <c r="W345" s="29">
        <f t="shared" si="53"/>
        <v>0</v>
      </c>
      <c r="X345" s="29">
        <f t="shared" si="54"/>
        <v>0</v>
      </c>
      <c r="Y345" s="29">
        <f t="shared" si="55"/>
        <v>0</v>
      </c>
      <c r="Z345" s="26"/>
      <c r="AA345" s="58" t="str">
        <f t="shared" si="56"/>
        <v/>
      </c>
      <c r="AB345" s="26"/>
      <c r="AC345" s="58" t="str">
        <f t="shared" si="58"/>
        <v/>
      </c>
      <c r="AD345" s="26"/>
      <c r="AE345" s="22" t="str">
        <f t="shared" si="57"/>
        <v/>
      </c>
      <c r="AF3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6" spans="1:32" x14ac:dyDescent="0.45">
      <c r="A346" s="22">
        <f>Games!A346</f>
        <v>0</v>
      </c>
      <c r="B346" s="22" t="str">
        <f>IF('Prediction Log'!B346=0, "",'Prediction Log'!B346)</f>
        <v/>
      </c>
      <c r="C346" s="22" t="str">
        <f>IF('Prediction Log'!C346=0, "",'Prediction Log'!C346)</f>
        <v/>
      </c>
      <c r="D346" s="22" t="str">
        <f>IF('Prediction Log'!D346=0, "",'Prediction Log'!D346)</f>
        <v/>
      </c>
      <c r="E346" s="22" t="str">
        <f>IF('Prediction Log'!E346=0, "",'Prediction Log'!E346)</f>
        <v/>
      </c>
      <c r="F346" s="22" t="str">
        <f>IF('Prediction Log'!I346=0, "",'Prediction Log'!I346)</f>
        <v/>
      </c>
      <c r="G346" s="23" t="str">
        <f>IF(ISBLANK(Games!B346), "",'Prediction Log'!$J346)</f>
        <v/>
      </c>
      <c r="H346" s="24" t="str">
        <f>'Prediction Log'!$K346</f>
        <v/>
      </c>
      <c r="I346" s="22" t="str">
        <f>IF(ISBLANK(Games!J346), "",IF(AND(Games!J346="",Games!K346=""),"",IF(ISTEXT(Games!K346), "Side",Games!J346)))</f>
        <v/>
      </c>
      <c r="J346" s="22" t="str">
        <f>IF(ISBLANK(Games!J346), "",IF(Table12[[#This Row],[Bet]]="Spread", Games!L346, ""))</f>
        <v/>
      </c>
      <c r="K346" s="22" t="str">
        <f>IF(ISBLANK(Games!K346), "",IF(ISTEXT(Games!K346), Games!K346, ""))</f>
        <v/>
      </c>
      <c r="L346" s="22" t="str">
        <f>IF(ISBLANK(Games!N346), "", Games!N346)</f>
        <v/>
      </c>
      <c r="M346" s="22"/>
      <c r="N346" s="26"/>
      <c r="O346" s="26"/>
      <c r="P346" s="26"/>
      <c r="Q346" s="26"/>
      <c r="R346" s="26"/>
      <c r="S346" s="26"/>
      <c r="T346" s="29">
        <f t="shared" si="50"/>
        <v>0</v>
      </c>
      <c r="U346" s="29">
        <f t="shared" si="51"/>
        <v>0</v>
      </c>
      <c r="V346" s="29">
        <f t="shared" si="52"/>
        <v>0</v>
      </c>
      <c r="W346" s="29">
        <f t="shared" si="53"/>
        <v>0</v>
      </c>
      <c r="X346" s="29">
        <f t="shared" si="54"/>
        <v>0</v>
      </c>
      <c r="Y346" s="29">
        <f t="shared" si="55"/>
        <v>0</v>
      </c>
      <c r="Z346" s="26"/>
      <c r="AA346" s="58" t="str">
        <f t="shared" si="56"/>
        <v/>
      </c>
      <c r="AB346" s="26"/>
      <c r="AC346" s="58" t="str">
        <f t="shared" si="58"/>
        <v/>
      </c>
      <c r="AD346" s="26"/>
      <c r="AE346" s="22" t="str">
        <f t="shared" si="57"/>
        <v/>
      </c>
      <c r="AF3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7" spans="1:32" x14ac:dyDescent="0.45">
      <c r="A347" s="22">
        <f>Games!A347</f>
        <v>0</v>
      </c>
      <c r="B347" s="22" t="str">
        <f>IF('Prediction Log'!B347=0, "",'Prediction Log'!B347)</f>
        <v/>
      </c>
      <c r="C347" s="22" t="str">
        <f>IF('Prediction Log'!C347=0, "",'Prediction Log'!C347)</f>
        <v/>
      </c>
      <c r="D347" s="22" t="str">
        <f>IF('Prediction Log'!D347=0, "",'Prediction Log'!D347)</f>
        <v/>
      </c>
      <c r="E347" s="22" t="str">
        <f>IF('Prediction Log'!E347=0, "",'Prediction Log'!E347)</f>
        <v/>
      </c>
      <c r="F347" s="22" t="str">
        <f>IF('Prediction Log'!I347=0, "",'Prediction Log'!I347)</f>
        <v/>
      </c>
      <c r="G347" s="23" t="str">
        <f>IF(ISBLANK(Games!B347), "",'Prediction Log'!$J347)</f>
        <v/>
      </c>
      <c r="H347" s="24" t="str">
        <f>'Prediction Log'!$K347</f>
        <v/>
      </c>
      <c r="I347" s="22" t="str">
        <f>IF(ISBLANK(Games!J347), "",IF(AND(Games!J347="",Games!K347=""),"",IF(ISTEXT(Games!K347), "Side",Games!J347)))</f>
        <v/>
      </c>
      <c r="J347" s="22" t="str">
        <f>IF(ISBLANK(Games!J347), "",IF(Table12[[#This Row],[Bet]]="Spread", Games!L347, ""))</f>
        <v/>
      </c>
      <c r="K347" s="22" t="str">
        <f>IF(ISBLANK(Games!K347), "",IF(ISTEXT(Games!K347), Games!K347, ""))</f>
        <v/>
      </c>
      <c r="L347" s="22" t="str">
        <f>IF(ISBLANK(Games!N347), "", Games!N347)</f>
        <v/>
      </c>
      <c r="M347" s="22"/>
      <c r="N347" s="26"/>
      <c r="O347" s="26"/>
      <c r="P347" s="26"/>
      <c r="Q347" s="26"/>
      <c r="R347" s="26"/>
      <c r="S347" s="26"/>
      <c r="T347" s="29">
        <f t="shared" si="50"/>
        <v>0</v>
      </c>
      <c r="U347" s="29">
        <f t="shared" si="51"/>
        <v>0</v>
      </c>
      <c r="V347" s="29">
        <f t="shared" si="52"/>
        <v>0</v>
      </c>
      <c r="W347" s="29">
        <f t="shared" si="53"/>
        <v>0</v>
      </c>
      <c r="X347" s="29">
        <f t="shared" si="54"/>
        <v>0</v>
      </c>
      <c r="Y347" s="29">
        <f t="shared" si="55"/>
        <v>0</v>
      </c>
      <c r="Z347" s="26"/>
      <c r="AA347" s="58" t="str">
        <f t="shared" si="56"/>
        <v/>
      </c>
      <c r="AB347" s="26"/>
      <c r="AC347" s="58" t="str">
        <f t="shared" si="58"/>
        <v/>
      </c>
      <c r="AD347" s="26"/>
      <c r="AE347" s="22" t="str">
        <f t="shared" si="57"/>
        <v/>
      </c>
      <c r="AF3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8" spans="1:32" x14ac:dyDescent="0.45">
      <c r="A348" s="22">
        <f>Games!A348</f>
        <v>0</v>
      </c>
      <c r="B348" s="22" t="str">
        <f>IF('Prediction Log'!B348=0, "",'Prediction Log'!B348)</f>
        <v/>
      </c>
      <c r="C348" s="22" t="str">
        <f>IF('Prediction Log'!C348=0, "",'Prediction Log'!C348)</f>
        <v/>
      </c>
      <c r="D348" s="22" t="str">
        <f>IF('Prediction Log'!D348=0, "",'Prediction Log'!D348)</f>
        <v/>
      </c>
      <c r="E348" s="22" t="str">
        <f>IF('Prediction Log'!E348=0, "",'Prediction Log'!E348)</f>
        <v/>
      </c>
      <c r="F348" s="22" t="str">
        <f>IF('Prediction Log'!I348=0, "",'Prediction Log'!I348)</f>
        <v/>
      </c>
      <c r="G348" s="23" t="str">
        <f>IF(ISBLANK(Games!B348), "",'Prediction Log'!$J348)</f>
        <v/>
      </c>
      <c r="H348" s="24" t="str">
        <f>'Prediction Log'!$K348</f>
        <v/>
      </c>
      <c r="I348" s="22" t="str">
        <f>IF(ISBLANK(Games!J348), "",IF(AND(Games!J348="",Games!K348=""),"",IF(ISTEXT(Games!K348), "Side",Games!J348)))</f>
        <v/>
      </c>
      <c r="J348" s="22" t="str">
        <f>IF(ISBLANK(Games!J348), "",IF(Table12[[#This Row],[Bet]]="Spread", Games!L348, ""))</f>
        <v/>
      </c>
      <c r="K348" s="22" t="str">
        <f>IF(ISBLANK(Games!K348), "",IF(ISTEXT(Games!K348), Games!K348, ""))</f>
        <v/>
      </c>
      <c r="L348" s="22" t="str">
        <f>IF(ISBLANK(Games!N348), "", Games!N348)</f>
        <v/>
      </c>
      <c r="M348" s="22"/>
      <c r="N348" s="26"/>
      <c r="O348" s="26"/>
      <c r="P348" s="26"/>
      <c r="Q348" s="26"/>
      <c r="R348" s="26"/>
      <c r="S348" s="26"/>
      <c r="T348" s="29">
        <f t="shared" si="50"/>
        <v>0</v>
      </c>
      <c r="U348" s="29">
        <f t="shared" si="51"/>
        <v>0</v>
      </c>
      <c r="V348" s="29">
        <f t="shared" si="52"/>
        <v>0</v>
      </c>
      <c r="W348" s="29">
        <f t="shared" si="53"/>
        <v>0</v>
      </c>
      <c r="X348" s="29">
        <f t="shared" si="54"/>
        <v>0</v>
      </c>
      <c r="Y348" s="29">
        <f t="shared" si="55"/>
        <v>0</v>
      </c>
      <c r="Z348" s="26"/>
      <c r="AA348" s="58" t="str">
        <f t="shared" si="56"/>
        <v/>
      </c>
      <c r="AB348" s="26"/>
      <c r="AC348" s="58" t="str">
        <f t="shared" si="58"/>
        <v/>
      </c>
      <c r="AD348" s="26"/>
      <c r="AE348" s="22" t="str">
        <f t="shared" si="57"/>
        <v/>
      </c>
      <c r="AF3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9" spans="1:32" x14ac:dyDescent="0.45">
      <c r="A349" s="22">
        <f>Games!A349</f>
        <v>0</v>
      </c>
      <c r="B349" s="22" t="str">
        <f>IF('Prediction Log'!B349=0, "",'Prediction Log'!B349)</f>
        <v/>
      </c>
      <c r="C349" s="22" t="str">
        <f>IF('Prediction Log'!C349=0, "",'Prediction Log'!C349)</f>
        <v/>
      </c>
      <c r="D349" s="22" t="str">
        <f>IF('Prediction Log'!D349=0, "",'Prediction Log'!D349)</f>
        <v/>
      </c>
      <c r="E349" s="22" t="str">
        <f>IF('Prediction Log'!E349=0, "",'Prediction Log'!E349)</f>
        <v/>
      </c>
      <c r="F349" s="22" t="str">
        <f>IF('Prediction Log'!I349=0, "",'Prediction Log'!I349)</f>
        <v/>
      </c>
      <c r="G349" s="23" t="str">
        <f>IF(ISBLANK(Games!B349), "",'Prediction Log'!$J349)</f>
        <v/>
      </c>
      <c r="H349" s="24" t="str">
        <f>'Prediction Log'!$K349</f>
        <v/>
      </c>
      <c r="I349" s="22" t="str">
        <f>IF(ISBLANK(Games!J349), "",IF(AND(Games!J349="",Games!K349=""),"",IF(ISTEXT(Games!K349), "Side",Games!J349)))</f>
        <v/>
      </c>
      <c r="J349" s="22" t="str">
        <f>IF(ISBLANK(Games!J349), "",IF(Table12[[#This Row],[Bet]]="Spread", Games!L349, ""))</f>
        <v/>
      </c>
      <c r="K349" s="22" t="str">
        <f>IF(ISBLANK(Games!K349), "",IF(ISTEXT(Games!K349), Games!K349, ""))</f>
        <v/>
      </c>
      <c r="L349" s="22" t="str">
        <f>IF(ISBLANK(Games!N349), "", Games!N349)</f>
        <v/>
      </c>
      <c r="M349" s="22"/>
      <c r="N349" s="26"/>
      <c r="O349" s="26"/>
      <c r="P349" s="26"/>
      <c r="Q349" s="26"/>
      <c r="R349" s="26"/>
      <c r="S349" s="26"/>
      <c r="T349" s="29">
        <f t="shared" si="50"/>
        <v>0</v>
      </c>
      <c r="U349" s="29">
        <f t="shared" si="51"/>
        <v>0</v>
      </c>
      <c r="V349" s="29">
        <f t="shared" si="52"/>
        <v>0</v>
      </c>
      <c r="W349" s="29">
        <f t="shared" si="53"/>
        <v>0</v>
      </c>
      <c r="X349" s="29">
        <f t="shared" si="54"/>
        <v>0</v>
      </c>
      <c r="Y349" s="29">
        <f t="shared" si="55"/>
        <v>0</v>
      </c>
      <c r="Z349" s="26"/>
      <c r="AA349" s="58" t="str">
        <f t="shared" si="56"/>
        <v/>
      </c>
      <c r="AB349" s="26"/>
      <c r="AC349" s="58" t="str">
        <f t="shared" si="58"/>
        <v/>
      </c>
      <c r="AD349" s="26"/>
      <c r="AE349" s="22" t="str">
        <f t="shared" si="57"/>
        <v/>
      </c>
      <c r="AF3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0" spans="1:32" x14ac:dyDescent="0.45">
      <c r="A350" s="22">
        <f>Games!A350</f>
        <v>0</v>
      </c>
      <c r="B350" s="22" t="str">
        <f>IF('Prediction Log'!B350=0, "",'Prediction Log'!B350)</f>
        <v/>
      </c>
      <c r="C350" s="22" t="str">
        <f>IF('Prediction Log'!C350=0, "",'Prediction Log'!C350)</f>
        <v/>
      </c>
      <c r="D350" s="22" t="str">
        <f>IF('Prediction Log'!D350=0, "",'Prediction Log'!D350)</f>
        <v/>
      </c>
      <c r="E350" s="22" t="str">
        <f>IF('Prediction Log'!E350=0, "",'Prediction Log'!E350)</f>
        <v/>
      </c>
      <c r="F350" s="22" t="str">
        <f>IF('Prediction Log'!I350=0, "",'Prediction Log'!I350)</f>
        <v/>
      </c>
      <c r="G350" s="23" t="str">
        <f>IF(ISBLANK(Games!B350), "",'Prediction Log'!$J350)</f>
        <v/>
      </c>
      <c r="H350" s="24" t="str">
        <f>'Prediction Log'!$K350</f>
        <v/>
      </c>
      <c r="I350" s="22" t="str">
        <f>IF(ISBLANK(Games!J350), "",IF(AND(Games!J350="",Games!K350=""),"",IF(ISTEXT(Games!K350), "Side",Games!J350)))</f>
        <v/>
      </c>
      <c r="J350" s="22" t="str">
        <f>IF(ISBLANK(Games!J350), "",IF(Table12[[#This Row],[Bet]]="Spread", Games!L350, ""))</f>
        <v/>
      </c>
      <c r="K350" s="22" t="str">
        <f>IF(ISBLANK(Games!K350), "",IF(ISTEXT(Games!K350), Games!K350, ""))</f>
        <v/>
      </c>
      <c r="L350" s="22" t="str">
        <f>IF(ISBLANK(Games!N350), "", Games!N350)</f>
        <v/>
      </c>
      <c r="M350" s="22"/>
      <c r="N350" s="26"/>
      <c r="O350" s="26"/>
      <c r="P350" s="26"/>
      <c r="Q350" s="26"/>
      <c r="R350" s="26"/>
      <c r="S350" s="26"/>
      <c r="T350" s="29">
        <f t="shared" si="50"/>
        <v>0</v>
      </c>
      <c r="U350" s="29">
        <f t="shared" si="51"/>
        <v>0</v>
      </c>
      <c r="V350" s="29">
        <f t="shared" si="52"/>
        <v>0</v>
      </c>
      <c r="W350" s="29">
        <f t="shared" si="53"/>
        <v>0</v>
      </c>
      <c r="X350" s="29">
        <f t="shared" si="54"/>
        <v>0</v>
      </c>
      <c r="Y350" s="29">
        <f t="shared" si="55"/>
        <v>0</v>
      </c>
      <c r="Z350" s="26"/>
      <c r="AA350" s="58" t="str">
        <f t="shared" si="56"/>
        <v/>
      </c>
      <c r="AB350" s="26"/>
      <c r="AC350" s="58" t="str">
        <f t="shared" si="58"/>
        <v/>
      </c>
      <c r="AD350" s="26"/>
      <c r="AE350" s="22" t="str">
        <f t="shared" si="57"/>
        <v/>
      </c>
      <c r="AF3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1" spans="1:32" x14ac:dyDescent="0.45">
      <c r="A351" s="22">
        <f>Games!A351</f>
        <v>0</v>
      </c>
      <c r="B351" s="22" t="str">
        <f>IF('Prediction Log'!B351=0, "",'Prediction Log'!B351)</f>
        <v/>
      </c>
      <c r="C351" s="22" t="str">
        <f>IF('Prediction Log'!C351=0, "",'Prediction Log'!C351)</f>
        <v/>
      </c>
      <c r="D351" s="22" t="str">
        <f>IF('Prediction Log'!D351=0, "",'Prediction Log'!D351)</f>
        <v/>
      </c>
      <c r="E351" s="22" t="str">
        <f>IF('Prediction Log'!E351=0, "",'Prediction Log'!E351)</f>
        <v/>
      </c>
      <c r="F351" s="22" t="str">
        <f>IF('Prediction Log'!I351=0, "",'Prediction Log'!I351)</f>
        <v/>
      </c>
      <c r="G351" s="23" t="str">
        <f>IF(ISBLANK(Games!B351), "",'Prediction Log'!$J351)</f>
        <v/>
      </c>
      <c r="H351" s="24" t="str">
        <f>'Prediction Log'!$K351</f>
        <v/>
      </c>
      <c r="I351" s="22" t="str">
        <f>IF(ISBLANK(Games!J351), "",IF(AND(Games!J351="",Games!K351=""),"",IF(ISTEXT(Games!K351), "Side",Games!J351)))</f>
        <v/>
      </c>
      <c r="J351" s="22" t="str">
        <f>IF(ISBLANK(Games!J351), "",IF(Table12[[#This Row],[Bet]]="Spread", Games!L351, ""))</f>
        <v/>
      </c>
      <c r="K351" s="22" t="str">
        <f>IF(ISBLANK(Games!K351), "",IF(ISTEXT(Games!K351), Games!K351, ""))</f>
        <v/>
      </c>
      <c r="L351" s="22" t="str">
        <f>IF(ISBLANK(Games!N351), "", Games!N351)</f>
        <v/>
      </c>
      <c r="M351" s="22"/>
      <c r="N351" s="26"/>
      <c r="O351" s="26"/>
      <c r="P351" s="26"/>
      <c r="Q351" s="26"/>
      <c r="R351" s="26"/>
      <c r="S351" s="26"/>
      <c r="T351" s="29">
        <f t="shared" si="50"/>
        <v>0</v>
      </c>
      <c r="U351" s="29">
        <f t="shared" si="51"/>
        <v>0</v>
      </c>
      <c r="V351" s="29">
        <f t="shared" si="52"/>
        <v>0</v>
      </c>
      <c r="W351" s="29">
        <f t="shared" si="53"/>
        <v>0</v>
      </c>
      <c r="X351" s="29">
        <f t="shared" si="54"/>
        <v>0</v>
      </c>
      <c r="Y351" s="29">
        <f t="shared" si="55"/>
        <v>0</v>
      </c>
      <c r="Z351" s="26"/>
      <c r="AA351" s="58" t="str">
        <f t="shared" si="56"/>
        <v/>
      </c>
      <c r="AB351" s="26"/>
      <c r="AC351" s="58" t="str">
        <f t="shared" si="58"/>
        <v/>
      </c>
      <c r="AD351" s="26"/>
      <c r="AE351" s="22" t="str">
        <f t="shared" si="57"/>
        <v/>
      </c>
      <c r="AF3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2" spans="1:32" x14ac:dyDescent="0.45">
      <c r="A352" s="22">
        <f>Games!A352</f>
        <v>0</v>
      </c>
      <c r="B352" s="22" t="str">
        <f>IF('Prediction Log'!B352=0, "",'Prediction Log'!B352)</f>
        <v/>
      </c>
      <c r="C352" s="22" t="str">
        <f>IF('Prediction Log'!C352=0, "",'Prediction Log'!C352)</f>
        <v/>
      </c>
      <c r="D352" s="22" t="str">
        <f>IF('Prediction Log'!D352=0, "",'Prediction Log'!D352)</f>
        <v/>
      </c>
      <c r="E352" s="22" t="str">
        <f>IF('Prediction Log'!E352=0, "",'Prediction Log'!E352)</f>
        <v/>
      </c>
      <c r="F352" s="22" t="str">
        <f>IF('Prediction Log'!I352=0, "",'Prediction Log'!I352)</f>
        <v/>
      </c>
      <c r="G352" s="23" t="str">
        <f>IF(ISBLANK(Games!B352), "",'Prediction Log'!$J352)</f>
        <v/>
      </c>
      <c r="H352" s="24" t="str">
        <f>'Prediction Log'!$K352</f>
        <v/>
      </c>
      <c r="I352" s="22" t="str">
        <f>IF(ISBLANK(Games!J352), "",IF(AND(Games!J352="",Games!K352=""),"",IF(ISTEXT(Games!K352), "Side",Games!J352)))</f>
        <v/>
      </c>
      <c r="J352" s="22" t="str">
        <f>IF(ISBLANK(Games!J352), "",IF(Table12[[#This Row],[Bet]]="Spread", Games!L352, ""))</f>
        <v/>
      </c>
      <c r="K352" s="22" t="str">
        <f>IF(ISBLANK(Games!K352), "",IF(ISTEXT(Games!K352), Games!K352, ""))</f>
        <v/>
      </c>
      <c r="L352" s="22" t="str">
        <f>IF(ISBLANK(Games!N352), "", Games!N352)</f>
        <v/>
      </c>
      <c r="M352" s="22"/>
      <c r="N352" s="26"/>
      <c r="O352" s="26"/>
      <c r="P352" s="26"/>
      <c r="Q352" s="26"/>
      <c r="R352" s="26"/>
      <c r="S352" s="26"/>
      <c r="T352" s="29">
        <f t="shared" si="50"/>
        <v>0</v>
      </c>
      <c r="U352" s="29">
        <f t="shared" si="51"/>
        <v>0</v>
      </c>
      <c r="V352" s="29">
        <f t="shared" si="52"/>
        <v>0</v>
      </c>
      <c r="W352" s="29">
        <f t="shared" si="53"/>
        <v>0</v>
      </c>
      <c r="X352" s="29">
        <f t="shared" si="54"/>
        <v>0</v>
      </c>
      <c r="Y352" s="29">
        <f t="shared" si="55"/>
        <v>0</v>
      </c>
      <c r="Z352" s="26"/>
      <c r="AA352" s="58" t="str">
        <f t="shared" si="56"/>
        <v/>
      </c>
      <c r="AB352" s="26"/>
      <c r="AC352" s="58" t="str">
        <f t="shared" si="58"/>
        <v/>
      </c>
      <c r="AD352" s="26"/>
      <c r="AE352" s="22" t="str">
        <f t="shared" si="57"/>
        <v/>
      </c>
      <c r="AF3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3" spans="1:32" x14ac:dyDescent="0.45">
      <c r="A353" s="22">
        <f>Games!A353</f>
        <v>0</v>
      </c>
      <c r="B353" s="22" t="str">
        <f>IF('Prediction Log'!B353=0, "",'Prediction Log'!B353)</f>
        <v/>
      </c>
      <c r="C353" s="22" t="str">
        <f>IF('Prediction Log'!C353=0, "",'Prediction Log'!C353)</f>
        <v/>
      </c>
      <c r="D353" s="22" t="str">
        <f>IF('Prediction Log'!D353=0, "",'Prediction Log'!D353)</f>
        <v/>
      </c>
      <c r="E353" s="22" t="str">
        <f>IF('Prediction Log'!E353=0, "",'Prediction Log'!E353)</f>
        <v/>
      </c>
      <c r="F353" s="22" t="str">
        <f>IF('Prediction Log'!I353=0, "",'Prediction Log'!I353)</f>
        <v/>
      </c>
      <c r="G353" s="23" t="str">
        <f>IF(ISBLANK(Games!B353), "",'Prediction Log'!$J353)</f>
        <v/>
      </c>
      <c r="H353" s="24" t="str">
        <f>'Prediction Log'!$K353</f>
        <v/>
      </c>
      <c r="I353" s="22" t="str">
        <f>IF(ISBLANK(Games!J353), "",IF(AND(Games!J353="",Games!K353=""),"",IF(ISTEXT(Games!K353), "Side",Games!J353)))</f>
        <v/>
      </c>
      <c r="J353" s="22" t="str">
        <f>IF(ISBLANK(Games!J353), "",IF(Table12[[#This Row],[Bet]]="Spread", Games!L353, ""))</f>
        <v/>
      </c>
      <c r="K353" s="22" t="str">
        <f>IF(ISBLANK(Games!K353), "",IF(ISTEXT(Games!K353), Games!K353, ""))</f>
        <v/>
      </c>
      <c r="L353" s="22" t="str">
        <f>IF(ISBLANK(Games!N353), "", Games!N353)</f>
        <v/>
      </c>
      <c r="M353" s="22"/>
      <c r="N353" s="26"/>
      <c r="O353" s="26"/>
      <c r="P353" s="26"/>
      <c r="Q353" s="26"/>
      <c r="R353" s="26"/>
      <c r="S353" s="26"/>
      <c r="T353" s="29">
        <f t="shared" si="50"/>
        <v>0</v>
      </c>
      <c r="U353" s="29">
        <f t="shared" si="51"/>
        <v>0</v>
      </c>
      <c r="V353" s="29">
        <f t="shared" si="52"/>
        <v>0</v>
      </c>
      <c r="W353" s="29">
        <f t="shared" si="53"/>
        <v>0</v>
      </c>
      <c r="X353" s="29">
        <f t="shared" si="54"/>
        <v>0</v>
      </c>
      <c r="Y353" s="29">
        <f t="shared" si="55"/>
        <v>0</v>
      </c>
      <c r="Z353" s="26"/>
      <c r="AA353" s="58" t="str">
        <f t="shared" si="56"/>
        <v/>
      </c>
      <c r="AB353" s="26"/>
      <c r="AC353" s="58" t="str">
        <f t="shared" si="58"/>
        <v/>
      </c>
      <c r="AD353" s="26"/>
      <c r="AE353" s="22" t="str">
        <f t="shared" si="57"/>
        <v/>
      </c>
      <c r="AF3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4" spans="1:32" x14ac:dyDescent="0.45">
      <c r="A354" s="22">
        <f>Games!A354</f>
        <v>0</v>
      </c>
      <c r="B354" s="22" t="str">
        <f>IF('Prediction Log'!B354=0, "",'Prediction Log'!B354)</f>
        <v/>
      </c>
      <c r="C354" s="22" t="str">
        <f>IF('Prediction Log'!C354=0, "",'Prediction Log'!C354)</f>
        <v/>
      </c>
      <c r="D354" s="22" t="str">
        <f>IF('Prediction Log'!D354=0, "",'Prediction Log'!D354)</f>
        <v/>
      </c>
      <c r="E354" s="22" t="str">
        <f>IF('Prediction Log'!E354=0, "",'Prediction Log'!E354)</f>
        <v/>
      </c>
      <c r="F354" s="22" t="str">
        <f>IF('Prediction Log'!I354=0, "",'Prediction Log'!I354)</f>
        <v/>
      </c>
      <c r="G354" s="23" t="str">
        <f>IF(ISBLANK(Games!B354), "",'Prediction Log'!$J354)</f>
        <v/>
      </c>
      <c r="H354" s="24" t="str">
        <f>'Prediction Log'!$K354</f>
        <v/>
      </c>
      <c r="I354" s="22" t="str">
        <f>IF(ISBLANK(Games!J354), "",IF(AND(Games!J354="",Games!K354=""),"",IF(ISTEXT(Games!K354), "Side",Games!J354)))</f>
        <v/>
      </c>
      <c r="J354" s="22" t="str">
        <f>IF(ISBLANK(Games!J354), "",IF(Table12[[#This Row],[Bet]]="Spread", Games!L354, ""))</f>
        <v/>
      </c>
      <c r="K354" s="22" t="str">
        <f>IF(ISBLANK(Games!K354), "",IF(ISTEXT(Games!K354), Games!K354, ""))</f>
        <v/>
      </c>
      <c r="L354" s="22" t="str">
        <f>IF(ISBLANK(Games!N354), "", Games!N354)</f>
        <v/>
      </c>
      <c r="M354" s="22"/>
      <c r="N354" s="26"/>
      <c r="O354" s="26"/>
      <c r="P354" s="26"/>
      <c r="Q354" s="26"/>
      <c r="R354" s="26"/>
      <c r="S354" s="26"/>
      <c r="T354" s="29">
        <f t="shared" si="50"/>
        <v>0</v>
      </c>
      <c r="U354" s="29">
        <f t="shared" si="51"/>
        <v>0</v>
      </c>
      <c r="V354" s="29">
        <f t="shared" si="52"/>
        <v>0</v>
      </c>
      <c r="W354" s="29">
        <f t="shared" si="53"/>
        <v>0</v>
      </c>
      <c r="X354" s="29">
        <f t="shared" si="54"/>
        <v>0</v>
      </c>
      <c r="Y354" s="29">
        <f t="shared" si="55"/>
        <v>0</v>
      </c>
      <c r="Z354" s="26"/>
      <c r="AA354" s="58" t="str">
        <f t="shared" si="56"/>
        <v/>
      </c>
      <c r="AB354" s="26"/>
      <c r="AC354" s="58" t="str">
        <f t="shared" si="58"/>
        <v/>
      </c>
      <c r="AD354" s="26"/>
      <c r="AE354" s="22" t="str">
        <f t="shared" si="57"/>
        <v/>
      </c>
      <c r="AF3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5" spans="1:32" x14ac:dyDescent="0.45">
      <c r="A355" s="22">
        <f>Games!A355</f>
        <v>0</v>
      </c>
      <c r="B355" s="22" t="str">
        <f>IF('Prediction Log'!B355=0, "",'Prediction Log'!B355)</f>
        <v/>
      </c>
      <c r="C355" s="22" t="str">
        <f>IF('Prediction Log'!C355=0, "",'Prediction Log'!C355)</f>
        <v/>
      </c>
      <c r="D355" s="22" t="str">
        <f>IF('Prediction Log'!D355=0, "",'Prediction Log'!D355)</f>
        <v/>
      </c>
      <c r="E355" s="22" t="str">
        <f>IF('Prediction Log'!E355=0, "",'Prediction Log'!E355)</f>
        <v/>
      </c>
      <c r="F355" s="22" t="str">
        <f>IF('Prediction Log'!I355=0, "",'Prediction Log'!I355)</f>
        <v/>
      </c>
      <c r="G355" s="23" t="str">
        <f>IF(ISBLANK(Games!B355), "",'Prediction Log'!$J355)</f>
        <v/>
      </c>
      <c r="H355" s="24" t="str">
        <f>'Prediction Log'!$K355</f>
        <v/>
      </c>
      <c r="I355" s="22" t="str">
        <f>IF(ISBLANK(Games!J355), "",IF(AND(Games!J355="",Games!K355=""),"",IF(ISTEXT(Games!K355), "Side",Games!J355)))</f>
        <v/>
      </c>
      <c r="J355" s="22" t="str">
        <f>IF(ISBLANK(Games!J355), "",IF(Table12[[#This Row],[Bet]]="Spread", Games!L355, ""))</f>
        <v/>
      </c>
      <c r="K355" s="22" t="str">
        <f>IF(ISBLANK(Games!K355), "",IF(ISTEXT(Games!K355), Games!K355, ""))</f>
        <v/>
      </c>
      <c r="L355" s="22" t="str">
        <f>IF(ISBLANK(Games!N355), "", Games!N355)</f>
        <v/>
      </c>
      <c r="M355" s="22"/>
      <c r="N355" s="26"/>
      <c r="O355" s="26"/>
      <c r="P355" s="26"/>
      <c r="Q355" s="26"/>
      <c r="R355" s="26"/>
      <c r="S355" s="26"/>
      <c r="T355" s="29">
        <f t="shared" si="50"/>
        <v>0</v>
      </c>
      <c r="U355" s="29">
        <f t="shared" si="51"/>
        <v>0</v>
      </c>
      <c r="V355" s="29">
        <f t="shared" si="52"/>
        <v>0</v>
      </c>
      <c r="W355" s="29">
        <f t="shared" si="53"/>
        <v>0</v>
      </c>
      <c r="X355" s="29">
        <f t="shared" si="54"/>
        <v>0</v>
      </c>
      <c r="Y355" s="29">
        <f t="shared" si="55"/>
        <v>0</v>
      </c>
      <c r="Z355" s="26"/>
      <c r="AA355" s="58" t="str">
        <f t="shared" si="56"/>
        <v/>
      </c>
      <c r="AB355" s="26"/>
      <c r="AC355" s="58" t="str">
        <f t="shared" si="58"/>
        <v/>
      </c>
      <c r="AD355" s="26"/>
      <c r="AE355" s="22" t="str">
        <f t="shared" si="57"/>
        <v/>
      </c>
      <c r="AF3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6" spans="1:32" x14ac:dyDescent="0.45">
      <c r="A356" s="22">
        <f>Games!A356</f>
        <v>0</v>
      </c>
      <c r="B356" s="22" t="str">
        <f>IF('Prediction Log'!B356=0, "",'Prediction Log'!B356)</f>
        <v/>
      </c>
      <c r="C356" s="22" t="str">
        <f>IF('Prediction Log'!C356=0, "",'Prediction Log'!C356)</f>
        <v/>
      </c>
      <c r="D356" s="22" t="str">
        <f>IF('Prediction Log'!D356=0, "",'Prediction Log'!D356)</f>
        <v/>
      </c>
      <c r="E356" s="22" t="str">
        <f>IF('Prediction Log'!E356=0, "",'Prediction Log'!E356)</f>
        <v/>
      </c>
      <c r="F356" s="22" t="str">
        <f>IF('Prediction Log'!I356=0, "",'Prediction Log'!I356)</f>
        <v/>
      </c>
      <c r="G356" s="23" t="str">
        <f>IF(ISBLANK(Games!B356), "",'Prediction Log'!$J356)</f>
        <v/>
      </c>
      <c r="H356" s="24" t="str">
        <f>'Prediction Log'!$K356</f>
        <v/>
      </c>
      <c r="I356" s="22" t="str">
        <f>IF(ISBLANK(Games!J356), "",IF(AND(Games!J356="",Games!K356=""),"",IF(ISTEXT(Games!K356), "Side",Games!J356)))</f>
        <v/>
      </c>
      <c r="J356" s="22" t="str">
        <f>IF(ISBLANK(Games!J356), "",IF(Table12[[#This Row],[Bet]]="Spread", Games!L356, ""))</f>
        <v/>
      </c>
      <c r="K356" s="22" t="str">
        <f>IF(ISBLANK(Games!K356), "",IF(ISTEXT(Games!K356), Games!K356, ""))</f>
        <v/>
      </c>
      <c r="L356" s="22" t="str">
        <f>IF(ISBLANK(Games!N356), "", Games!N356)</f>
        <v/>
      </c>
      <c r="M356" s="22"/>
      <c r="N356" s="26"/>
      <c r="O356" s="26"/>
      <c r="P356" s="26"/>
      <c r="Q356" s="26"/>
      <c r="R356" s="26"/>
      <c r="S356" s="26"/>
      <c r="T356" s="29">
        <f t="shared" si="50"/>
        <v>0</v>
      </c>
      <c r="U356" s="29">
        <f t="shared" si="51"/>
        <v>0</v>
      </c>
      <c r="V356" s="29">
        <f t="shared" si="52"/>
        <v>0</v>
      </c>
      <c r="W356" s="29">
        <f t="shared" si="53"/>
        <v>0</v>
      </c>
      <c r="X356" s="29">
        <f t="shared" si="54"/>
        <v>0</v>
      </c>
      <c r="Y356" s="29">
        <f t="shared" si="55"/>
        <v>0</v>
      </c>
      <c r="Z356" s="26"/>
      <c r="AA356" s="58" t="str">
        <f t="shared" si="56"/>
        <v/>
      </c>
      <c r="AB356" s="26"/>
      <c r="AC356" s="58" t="str">
        <f t="shared" si="58"/>
        <v/>
      </c>
      <c r="AD356" s="26"/>
      <c r="AE356" s="22" t="str">
        <f t="shared" si="57"/>
        <v/>
      </c>
      <c r="AF3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7" spans="1:32" x14ac:dyDescent="0.45">
      <c r="A357" s="22">
        <f>Games!A357</f>
        <v>0</v>
      </c>
      <c r="B357" s="22" t="str">
        <f>IF('Prediction Log'!B357=0, "",'Prediction Log'!B357)</f>
        <v/>
      </c>
      <c r="C357" s="22" t="str">
        <f>IF('Prediction Log'!C357=0, "",'Prediction Log'!C357)</f>
        <v/>
      </c>
      <c r="D357" s="22" t="str">
        <f>IF('Prediction Log'!D357=0, "",'Prediction Log'!D357)</f>
        <v/>
      </c>
      <c r="E357" s="22" t="str">
        <f>IF('Prediction Log'!E357=0, "",'Prediction Log'!E357)</f>
        <v/>
      </c>
      <c r="F357" s="22" t="str">
        <f>IF('Prediction Log'!I357=0, "",'Prediction Log'!I357)</f>
        <v/>
      </c>
      <c r="G357" s="23" t="str">
        <f>IF(ISBLANK(Games!B357), "",'Prediction Log'!$J357)</f>
        <v/>
      </c>
      <c r="H357" s="24" t="str">
        <f>'Prediction Log'!$K357</f>
        <v/>
      </c>
      <c r="I357" s="22" t="str">
        <f>IF(ISBLANK(Games!J357), "",IF(AND(Games!J357="",Games!K357=""),"",IF(ISTEXT(Games!K357), "Side",Games!J357)))</f>
        <v/>
      </c>
      <c r="J357" s="22" t="str">
        <f>IF(ISBLANK(Games!J357), "",IF(Table12[[#This Row],[Bet]]="Spread", Games!L357, ""))</f>
        <v/>
      </c>
      <c r="K357" s="22" t="str">
        <f>IF(ISBLANK(Games!K357), "",IF(ISTEXT(Games!K357), Games!K357, ""))</f>
        <v/>
      </c>
      <c r="L357" s="22" t="str">
        <f>IF(ISBLANK(Games!N357), "", Games!N357)</f>
        <v/>
      </c>
      <c r="M357" s="22"/>
      <c r="N357" s="26"/>
      <c r="O357" s="26"/>
      <c r="P357" s="26"/>
      <c r="Q357" s="26"/>
      <c r="R357" s="26"/>
      <c r="S357" s="26"/>
      <c r="T357" s="29">
        <f t="shared" si="50"/>
        <v>0</v>
      </c>
      <c r="U357" s="29">
        <f t="shared" si="51"/>
        <v>0</v>
      </c>
      <c r="V357" s="29">
        <f t="shared" si="52"/>
        <v>0</v>
      </c>
      <c r="W357" s="29">
        <f t="shared" si="53"/>
        <v>0</v>
      </c>
      <c r="X357" s="29">
        <f t="shared" si="54"/>
        <v>0</v>
      </c>
      <c r="Y357" s="29">
        <f t="shared" si="55"/>
        <v>0</v>
      </c>
      <c r="Z357" s="26"/>
      <c r="AA357" s="58" t="str">
        <f t="shared" si="56"/>
        <v/>
      </c>
      <c r="AB357" s="26"/>
      <c r="AC357" s="58" t="str">
        <f t="shared" si="58"/>
        <v/>
      </c>
      <c r="AD357" s="26"/>
      <c r="AE357" s="22" t="str">
        <f t="shared" si="57"/>
        <v/>
      </c>
      <c r="AF3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8" spans="1:32" x14ac:dyDescent="0.45">
      <c r="A358" s="22">
        <f>Games!A358</f>
        <v>0</v>
      </c>
      <c r="B358" s="22" t="str">
        <f>IF('Prediction Log'!B358=0, "",'Prediction Log'!B358)</f>
        <v/>
      </c>
      <c r="C358" s="22" t="str">
        <f>IF('Prediction Log'!C358=0, "",'Prediction Log'!C358)</f>
        <v/>
      </c>
      <c r="D358" s="22" t="str">
        <f>IF('Prediction Log'!D358=0, "",'Prediction Log'!D358)</f>
        <v/>
      </c>
      <c r="E358" s="22" t="str">
        <f>IF('Prediction Log'!E358=0, "",'Prediction Log'!E358)</f>
        <v/>
      </c>
      <c r="F358" s="22" t="str">
        <f>IF('Prediction Log'!I358=0, "",'Prediction Log'!I358)</f>
        <v/>
      </c>
      <c r="G358" s="23" t="str">
        <f>IF(ISBLANK(Games!B358), "",'Prediction Log'!$J358)</f>
        <v/>
      </c>
      <c r="H358" s="24" t="str">
        <f>'Prediction Log'!$K358</f>
        <v/>
      </c>
      <c r="I358" s="22" t="str">
        <f>IF(ISBLANK(Games!J358), "",IF(AND(Games!J358="",Games!K358=""),"",IF(ISTEXT(Games!K358), "Side",Games!J358)))</f>
        <v/>
      </c>
      <c r="J358" s="22" t="str">
        <f>IF(ISBLANK(Games!J358), "",IF(Table12[[#This Row],[Bet]]="Spread", Games!L358, ""))</f>
        <v/>
      </c>
      <c r="K358" s="22" t="str">
        <f>IF(ISBLANK(Games!K358), "",IF(ISTEXT(Games!K358), Games!K358, ""))</f>
        <v/>
      </c>
      <c r="L358" s="22" t="str">
        <f>IF(ISBLANK(Games!N358), "", Games!N358)</f>
        <v/>
      </c>
      <c r="M358" s="22"/>
      <c r="N358" s="26"/>
      <c r="O358" s="26"/>
      <c r="P358" s="26"/>
      <c r="Q358" s="26"/>
      <c r="R358" s="26"/>
      <c r="S358" s="26"/>
      <c r="T358" s="29">
        <f t="shared" si="50"/>
        <v>0</v>
      </c>
      <c r="U358" s="29">
        <f t="shared" si="51"/>
        <v>0</v>
      </c>
      <c r="V358" s="29">
        <f t="shared" si="52"/>
        <v>0</v>
      </c>
      <c r="W358" s="29">
        <f t="shared" si="53"/>
        <v>0</v>
      </c>
      <c r="X358" s="29">
        <f t="shared" si="54"/>
        <v>0</v>
      </c>
      <c r="Y358" s="29">
        <f t="shared" si="55"/>
        <v>0</v>
      </c>
      <c r="Z358" s="26"/>
      <c r="AA358" s="58" t="str">
        <f t="shared" si="56"/>
        <v/>
      </c>
      <c r="AB358" s="26"/>
      <c r="AC358" s="58" t="str">
        <f t="shared" si="58"/>
        <v/>
      </c>
      <c r="AD358" s="26"/>
      <c r="AE358" s="22" t="str">
        <f t="shared" si="57"/>
        <v/>
      </c>
      <c r="AF3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9" spans="1:32" x14ac:dyDescent="0.45">
      <c r="A359" s="22">
        <f>Games!A359</f>
        <v>0</v>
      </c>
      <c r="B359" s="22" t="str">
        <f>IF('Prediction Log'!B359=0, "",'Prediction Log'!B359)</f>
        <v/>
      </c>
      <c r="C359" s="22" t="str">
        <f>IF('Prediction Log'!C359=0, "",'Prediction Log'!C359)</f>
        <v/>
      </c>
      <c r="D359" s="22" t="str">
        <f>IF('Prediction Log'!D359=0, "",'Prediction Log'!D359)</f>
        <v/>
      </c>
      <c r="E359" s="22" t="str">
        <f>IF('Prediction Log'!E359=0, "",'Prediction Log'!E359)</f>
        <v/>
      </c>
      <c r="F359" s="22" t="str">
        <f>IF('Prediction Log'!I359=0, "",'Prediction Log'!I359)</f>
        <v/>
      </c>
      <c r="G359" s="23" t="str">
        <f>IF(ISBLANK(Games!B359), "",'Prediction Log'!$J359)</f>
        <v/>
      </c>
      <c r="H359" s="24" t="str">
        <f>'Prediction Log'!$K359</f>
        <v/>
      </c>
      <c r="I359" s="22" t="str">
        <f>IF(ISBLANK(Games!J359), "",IF(AND(Games!J359="",Games!K359=""),"",IF(ISTEXT(Games!K359), "Side",Games!J359)))</f>
        <v/>
      </c>
      <c r="J359" s="22" t="str">
        <f>IF(ISBLANK(Games!J359), "",IF(Table12[[#This Row],[Bet]]="Spread", Games!L359, ""))</f>
        <v/>
      </c>
      <c r="K359" s="22" t="str">
        <f>IF(ISBLANK(Games!K359), "",IF(ISTEXT(Games!K359), Games!K359, ""))</f>
        <v/>
      </c>
      <c r="L359" s="22" t="str">
        <f>IF(ISBLANK(Games!N359), "", Games!N359)</f>
        <v/>
      </c>
      <c r="M359" s="22"/>
      <c r="N359" s="26"/>
      <c r="O359" s="26"/>
      <c r="P359" s="26"/>
      <c r="Q359" s="26"/>
      <c r="R359" s="26"/>
      <c r="S359" s="26"/>
      <c r="T359" s="29">
        <f t="shared" si="50"/>
        <v>0</v>
      </c>
      <c r="U359" s="29">
        <f t="shared" si="51"/>
        <v>0</v>
      </c>
      <c r="V359" s="29">
        <f t="shared" si="52"/>
        <v>0</v>
      </c>
      <c r="W359" s="29">
        <f t="shared" si="53"/>
        <v>0</v>
      </c>
      <c r="X359" s="29">
        <f t="shared" si="54"/>
        <v>0</v>
      </c>
      <c r="Y359" s="29">
        <f t="shared" si="55"/>
        <v>0</v>
      </c>
      <c r="Z359" s="26"/>
      <c r="AA359" s="58" t="str">
        <f t="shared" si="56"/>
        <v/>
      </c>
      <c r="AB359" s="26"/>
      <c r="AC359" s="58" t="str">
        <f t="shared" si="58"/>
        <v/>
      </c>
      <c r="AD359" s="26"/>
      <c r="AE359" s="22" t="str">
        <f t="shared" si="57"/>
        <v/>
      </c>
      <c r="AF3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0" spans="1:32" x14ac:dyDescent="0.45">
      <c r="A360" s="22">
        <f>Games!A360</f>
        <v>0</v>
      </c>
      <c r="B360" s="22" t="str">
        <f>IF('Prediction Log'!B360=0, "",'Prediction Log'!B360)</f>
        <v/>
      </c>
      <c r="C360" s="22" t="str">
        <f>IF('Prediction Log'!C360=0, "",'Prediction Log'!C360)</f>
        <v/>
      </c>
      <c r="D360" s="22" t="str">
        <f>IF('Prediction Log'!D360=0, "",'Prediction Log'!D360)</f>
        <v/>
      </c>
      <c r="E360" s="22" t="str">
        <f>IF('Prediction Log'!E360=0, "",'Prediction Log'!E360)</f>
        <v/>
      </c>
      <c r="F360" s="22" t="str">
        <f>IF('Prediction Log'!I360=0, "",'Prediction Log'!I360)</f>
        <v/>
      </c>
      <c r="G360" s="23" t="str">
        <f>IF(ISBLANK(Games!B360), "",'Prediction Log'!$J360)</f>
        <v/>
      </c>
      <c r="H360" s="24" t="str">
        <f>'Prediction Log'!$K360</f>
        <v/>
      </c>
      <c r="I360" s="22" t="str">
        <f>IF(ISBLANK(Games!J360), "",IF(AND(Games!J360="",Games!K360=""),"",IF(ISTEXT(Games!K360), "Side",Games!J360)))</f>
        <v/>
      </c>
      <c r="J360" s="22" t="str">
        <f>IF(ISBLANK(Games!J360), "",IF(Table12[[#This Row],[Bet]]="Spread", Games!L360, ""))</f>
        <v/>
      </c>
      <c r="K360" s="22" t="str">
        <f>IF(ISBLANK(Games!K360), "",IF(ISTEXT(Games!K360), Games!K360, ""))</f>
        <v/>
      </c>
      <c r="L360" s="22" t="str">
        <f>IF(ISBLANK(Games!N360), "", Games!N360)</f>
        <v/>
      </c>
      <c r="M360" s="22"/>
      <c r="N360" s="26"/>
      <c r="O360" s="26"/>
      <c r="P360" s="26"/>
      <c r="Q360" s="26"/>
      <c r="R360" s="26"/>
      <c r="S360" s="26"/>
      <c r="T360" s="29">
        <f t="shared" si="50"/>
        <v>0</v>
      </c>
      <c r="U360" s="29">
        <f t="shared" si="51"/>
        <v>0</v>
      </c>
      <c r="V360" s="29">
        <f t="shared" si="52"/>
        <v>0</v>
      </c>
      <c r="W360" s="29">
        <f t="shared" si="53"/>
        <v>0</v>
      </c>
      <c r="X360" s="29">
        <f t="shared" si="54"/>
        <v>0</v>
      </c>
      <c r="Y360" s="29">
        <f t="shared" si="55"/>
        <v>0</v>
      </c>
      <c r="Z360" s="26"/>
      <c r="AA360" s="58" t="str">
        <f t="shared" si="56"/>
        <v/>
      </c>
      <c r="AB360" s="26"/>
      <c r="AC360" s="58" t="str">
        <f t="shared" si="58"/>
        <v/>
      </c>
      <c r="AD360" s="26"/>
      <c r="AE360" s="22" t="str">
        <f t="shared" si="57"/>
        <v/>
      </c>
      <c r="AF3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1" spans="1:32" x14ac:dyDescent="0.45">
      <c r="A361" s="22">
        <f>Games!A361</f>
        <v>0</v>
      </c>
      <c r="B361" s="22" t="str">
        <f>IF('Prediction Log'!B361=0, "",'Prediction Log'!B361)</f>
        <v/>
      </c>
      <c r="C361" s="22" t="str">
        <f>IF('Prediction Log'!C361=0, "",'Prediction Log'!C361)</f>
        <v/>
      </c>
      <c r="D361" s="22" t="str">
        <f>IF('Prediction Log'!D361=0, "",'Prediction Log'!D361)</f>
        <v/>
      </c>
      <c r="E361" s="22" t="str">
        <f>IF('Prediction Log'!E361=0, "",'Prediction Log'!E361)</f>
        <v/>
      </c>
      <c r="F361" s="22" t="str">
        <f>IF('Prediction Log'!I361=0, "",'Prediction Log'!I361)</f>
        <v/>
      </c>
      <c r="G361" s="23" t="str">
        <f>IF(ISBLANK(Games!B361), "",'Prediction Log'!$J361)</f>
        <v/>
      </c>
      <c r="H361" s="24" t="str">
        <f>'Prediction Log'!$K361</f>
        <v/>
      </c>
      <c r="I361" s="22" t="str">
        <f>IF(ISBLANK(Games!J361), "",IF(AND(Games!J361="",Games!K361=""),"",IF(ISTEXT(Games!K361), "Side",Games!J361)))</f>
        <v/>
      </c>
      <c r="J361" s="22" t="str">
        <f>IF(ISBLANK(Games!J361), "",IF(Table12[[#This Row],[Bet]]="Spread", Games!L361, ""))</f>
        <v/>
      </c>
      <c r="K361" s="22" t="str">
        <f>IF(ISBLANK(Games!K361), "",IF(ISTEXT(Games!K361), Games!K361, ""))</f>
        <v/>
      </c>
      <c r="L361" s="22" t="str">
        <f>IF(ISBLANK(Games!N361), "", Games!N361)</f>
        <v/>
      </c>
      <c r="M361" s="22"/>
      <c r="N361" s="26"/>
      <c r="O361" s="26"/>
      <c r="P361" s="26"/>
      <c r="Q361" s="26"/>
      <c r="R361" s="26"/>
      <c r="S361" s="26"/>
      <c r="T361" s="29">
        <f t="shared" si="50"/>
        <v>0</v>
      </c>
      <c r="U361" s="29">
        <f t="shared" si="51"/>
        <v>0</v>
      </c>
      <c r="V361" s="29">
        <f t="shared" si="52"/>
        <v>0</v>
      </c>
      <c r="W361" s="29">
        <f t="shared" si="53"/>
        <v>0</v>
      </c>
      <c r="X361" s="29">
        <f t="shared" si="54"/>
        <v>0</v>
      </c>
      <c r="Y361" s="29">
        <f t="shared" si="55"/>
        <v>0</v>
      </c>
      <c r="Z361" s="26"/>
      <c r="AA361" s="58" t="str">
        <f t="shared" si="56"/>
        <v/>
      </c>
      <c r="AB361" s="26"/>
      <c r="AC361" s="58" t="str">
        <f t="shared" si="58"/>
        <v/>
      </c>
      <c r="AD361" s="26"/>
      <c r="AE361" s="22" t="str">
        <f t="shared" si="57"/>
        <v/>
      </c>
      <c r="AF3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2" spans="1:32" x14ac:dyDescent="0.45">
      <c r="A362" s="22">
        <f>Games!A362</f>
        <v>0</v>
      </c>
      <c r="B362" s="22" t="str">
        <f>IF('Prediction Log'!B362=0, "",'Prediction Log'!B362)</f>
        <v/>
      </c>
      <c r="C362" s="22" t="str">
        <f>IF('Prediction Log'!C362=0, "",'Prediction Log'!C362)</f>
        <v/>
      </c>
      <c r="D362" s="22" t="str">
        <f>IF('Prediction Log'!D362=0, "",'Prediction Log'!D362)</f>
        <v/>
      </c>
      <c r="E362" s="22" t="str">
        <f>IF('Prediction Log'!E362=0, "",'Prediction Log'!E362)</f>
        <v/>
      </c>
      <c r="F362" s="22" t="str">
        <f>IF('Prediction Log'!I362=0, "",'Prediction Log'!I362)</f>
        <v/>
      </c>
      <c r="G362" s="23" t="str">
        <f>IF(ISBLANK(Games!B362), "",'Prediction Log'!$J362)</f>
        <v/>
      </c>
      <c r="H362" s="24" t="str">
        <f>'Prediction Log'!$K362</f>
        <v/>
      </c>
      <c r="I362" s="22" t="str">
        <f>IF(ISBLANK(Games!J362), "",IF(AND(Games!J362="",Games!K362=""),"",IF(ISTEXT(Games!K362), "Side",Games!J362)))</f>
        <v/>
      </c>
      <c r="J362" s="22" t="str">
        <f>IF(ISBLANK(Games!J362), "",IF(Table12[[#This Row],[Bet]]="Spread", Games!L362, ""))</f>
        <v/>
      </c>
      <c r="K362" s="22" t="str">
        <f>IF(ISBLANK(Games!K362), "",IF(ISTEXT(Games!K362), Games!K362, ""))</f>
        <v/>
      </c>
      <c r="L362" s="22" t="str">
        <f>IF(ISBLANK(Games!N362), "", Games!N362)</f>
        <v/>
      </c>
      <c r="M362" s="22"/>
      <c r="N362" s="26"/>
      <c r="O362" s="26"/>
      <c r="P362" s="26"/>
      <c r="Q362" s="26"/>
      <c r="R362" s="26"/>
      <c r="S362" s="26"/>
      <c r="T362" s="29">
        <f t="shared" si="50"/>
        <v>0</v>
      </c>
      <c r="U362" s="29">
        <f t="shared" si="51"/>
        <v>0</v>
      </c>
      <c r="V362" s="29">
        <f t="shared" si="52"/>
        <v>0</v>
      </c>
      <c r="W362" s="29">
        <f t="shared" si="53"/>
        <v>0</v>
      </c>
      <c r="X362" s="29">
        <f t="shared" si="54"/>
        <v>0</v>
      </c>
      <c r="Y362" s="29">
        <f t="shared" si="55"/>
        <v>0</v>
      </c>
      <c r="Z362" s="26"/>
      <c r="AA362" s="58" t="str">
        <f t="shared" si="56"/>
        <v/>
      </c>
      <c r="AB362" s="26"/>
      <c r="AC362" s="58" t="str">
        <f t="shared" si="58"/>
        <v/>
      </c>
      <c r="AD362" s="26"/>
      <c r="AE362" s="22" t="str">
        <f t="shared" si="57"/>
        <v/>
      </c>
      <c r="AF3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3" spans="1:32" x14ac:dyDescent="0.45">
      <c r="A363" s="22">
        <f>Games!A363</f>
        <v>0</v>
      </c>
      <c r="B363" s="22" t="str">
        <f>IF('Prediction Log'!B363=0, "",'Prediction Log'!B363)</f>
        <v/>
      </c>
      <c r="C363" s="22" t="str">
        <f>IF('Prediction Log'!C363=0, "",'Prediction Log'!C363)</f>
        <v/>
      </c>
      <c r="D363" s="22" t="str">
        <f>IF('Prediction Log'!D363=0, "",'Prediction Log'!D363)</f>
        <v/>
      </c>
      <c r="E363" s="22" t="str">
        <f>IF('Prediction Log'!E363=0, "",'Prediction Log'!E363)</f>
        <v/>
      </c>
      <c r="F363" s="22" t="str">
        <f>IF('Prediction Log'!I363=0, "",'Prediction Log'!I363)</f>
        <v/>
      </c>
      <c r="G363" s="23" t="str">
        <f>IF(ISBLANK(Games!B363), "",'Prediction Log'!$J363)</f>
        <v/>
      </c>
      <c r="H363" s="24" t="str">
        <f>'Prediction Log'!$K363</f>
        <v/>
      </c>
      <c r="I363" s="22" t="str">
        <f>IF(ISBLANK(Games!J363), "",IF(AND(Games!J363="",Games!K363=""),"",IF(ISTEXT(Games!K363), "Side",Games!J363)))</f>
        <v/>
      </c>
      <c r="J363" s="22" t="str">
        <f>IF(ISBLANK(Games!J363), "",IF(Table12[[#This Row],[Bet]]="Spread", Games!L363, ""))</f>
        <v/>
      </c>
      <c r="K363" s="22" t="str">
        <f>IF(ISBLANK(Games!K363), "",IF(ISTEXT(Games!K363), Games!K363, ""))</f>
        <v/>
      </c>
      <c r="L363" s="22" t="str">
        <f>IF(ISBLANK(Games!N363), "", Games!N363)</f>
        <v/>
      </c>
      <c r="M363" s="22"/>
      <c r="N363" s="26"/>
      <c r="O363" s="26"/>
      <c r="P363" s="26"/>
      <c r="Q363" s="26"/>
      <c r="R363" s="26"/>
      <c r="S363" s="26"/>
      <c r="T363" s="29">
        <f t="shared" si="50"/>
        <v>0</v>
      </c>
      <c r="U363" s="29">
        <f t="shared" si="51"/>
        <v>0</v>
      </c>
      <c r="V363" s="29">
        <f t="shared" si="52"/>
        <v>0</v>
      </c>
      <c r="W363" s="29">
        <f t="shared" si="53"/>
        <v>0</v>
      </c>
      <c r="X363" s="29">
        <f t="shared" si="54"/>
        <v>0</v>
      </c>
      <c r="Y363" s="29">
        <f t="shared" si="55"/>
        <v>0</v>
      </c>
      <c r="Z363" s="26"/>
      <c r="AA363" s="58" t="str">
        <f t="shared" si="56"/>
        <v/>
      </c>
      <c r="AB363" s="26"/>
      <c r="AC363" s="58" t="str">
        <f t="shared" si="58"/>
        <v/>
      </c>
      <c r="AD363" s="26"/>
      <c r="AE363" s="22" t="str">
        <f t="shared" si="57"/>
        <v/>
      </c>
      <c r="AF3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4" spans="1:32" x14ac:dyDescent="0.45">
      <c r="A364" s="22">
        <f>Games!A364</f>
        <v>0</v>
      </c>
      <c r="B364" s="22" t="str">
        <f>IF('Prediction Log'!B364=0, "",'Prediction Log'!B364)</f>
        <v/>
      </c>
      <c r="C364" s="22" t="str">
        <f>IF('Prediction Log'!C364=0, "",'Prediction Log'!C364)</f>
        <v/>
      </c>
      <c r="D364" s="22" t="str">
        <f>IF('Prediction Log'!D364=0, "",'Prediction Log'!D364)</f>
        <v/>
      </c>
      <c r="E364" s="22" t="str">
        <f>IF('Prediction Log'!E364=0, "",'Prediction Log'!E364)</f>
        <v/>
      </c>
      <c r="F364" s="22" t="str">
        <f>IF('Prediction Log'!I364=0, "",'Prediction Log'!I364)</f>
        <v/>
      </c>
      <c r="G364" s="23" t="str">
        <f>IF(ISBLANK(Games!B364), "",'Prediction Log'!$J364)</f>
        <v/>
      </c>
      <c r="H364" s="24" t="str">
        <f>'Prediction Log'!$K364</f>
        <v/>
      </c>
      <c r="I364" s="22" t="str">
        <f>IF(ISBLANK(Games!J364), "",IF(AND(Games!J364="",Games!K364=""),"",IF(ISTEXT(Games!K364), "Side",Games!J364)))</f>
        <v/>
      </c>
      <c r="J364" s="22" t="str">
        <f>IF(ISBLANK(Games!J364), "",IF(Table12[[#This Row],[Bet]]="Spread", Games!L364, ""))</f>
        <v/>
      </c>
      <c r="K364" s="22" t="str">
        <f>IF(ISBLANK(Games!K364), "",IF(ISTEXT(Games!K364), Games!K364, ""))</f>
        <v/>
      </c>
      <c r="L364" s="22" t="str">
        <f>IF(ISBLANK(Games!N364), "", Games!N364)</f>
        <v/>
      </c>
      <c r="M364" s="22"/>
      <c r="N364" s="26"/>
      <c r="O364" s="26"/>
      <c r="P364" s="26"/>
      <c r="Q364" s="26"/>
      <c r="R364" s="26"/>
      <c r="S364" s="26"/>
      <c r="T364" s="29">
        <f t="shared" si="50"/>
        <v>0</v>
      </c>
      <c r="U364" s="29">
        <f t="shared" si="51"/>
        <v>0</v>
      </c>
      <c r="V364" s="29">
        <f t="shared" si="52"/>
        <v>0</v>
      </c>
      <c r="W364" s="29">
        <f t="shared" si="53"/>
        <v>0</v>
      </c>
      <c r="X364" s="29">
        <f t="shared" si="54"/>
        <v>0</v>
      </c>
      <c r="Y364" s="29">
        <f t="shared" si="55"/>
        <v>0</v>
      </c>
      <c r="Z364" s="26"/>
      <c r="AA364" s="58" t="str">
        <f t="shared" si="56"/>
        <v/>
      </c>
      <c r="AB364" s="26"/>
      <c r="AC364" s="58" t="str">
        <f t="shared" si="58"/>
        <v/>
      </c>
      <c r="AD364" s="26"/>
      <c r="AE364" s="22" t="str">
        <f t="shared" si="57"/>
        <v/>
      </c>
      <c r="AF3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5" spans="1:32" x14ac:dyDescent="0.45">
      <c r="A365" s="22">
        <f>Games!A365</f>
        <v>0</v>
      </c>
      <c r="B365" s="22" t="str">
        <f>IF('Prediction Log'!B365=0, "",'Prediction Log'!B365)</f>
        <v/>
      </c>
      <c r="C365" s="22" t="str">
        <f>IF('Prediction Log'!C365=0, "",'Prediction Log'!C365)</f>
        <v/>
      </c>
      <c r="D365" s="22" t="str">
        <f>IF('Prediction Log'!D365=0, "",'Prediction Log'!D365)</f>
        <v/>
      </c>
      <c r="E365" s="22" t="str">
        <f>IF('Prediction Log'!E365=0, "",'Prediction Log'!E365)</f>
        <v/>
      </c>
      <c r="F365" s="22" t="str">
        <f>IF('Prediction Log'!I365=0, "",'Prediction Log'!I365)</f>
        <v/>
      </c>
      <c r="G365" s="23" t="str">
        <f>IF(ISBLANK(Games!B365), "",'Prediction Log'!$J365)</f>
        <v/>
      </c>
      <c r="H365" s="24" t="str">
        <f>'Prediction Log'!$K365</f>
        <v/>
      </c>
      <c r="I365" s="22" t="str">
        <f>IF(ISBLANK(Games!J365), "",IF(AND(Games!J365="",Games!K365=""),"",IF(ISTEXT(Games!K365), "Side",Games!J365)))</f>
        <v/>
      </c>
      <c r="J365" s="22" t="str">
        <f>IF(ISBLANK(Games!J365), "",IF(Table12[[#This Row],[Bet]]="Spread", Games!L365, ""))</f>
        <v/>
      </c>
      <c r="K365" s="22" t="str">
        <f>IF(ISBLANK(Games!K365), "",IF(ISTEXT(Games!K365), Games!K365, ""))</f>
        <v/>
      </c>
      <c r="L365" s="22" t="str">
        <f>IF(ISBLANK(Games!N365), "", Games!N365)</f>
        <v/>
      </c>
      <c r="M365" s="22"/>
      <c r="N365" s="26"/>
      <c r="O365" s="26"/>
      <c r="P365" s="26"/>
      <c r="Q365" s="26"/>
      <c r="R365" s="26"/>
      <c r="S365" s="26"/>
      <c r="T365" s="29">
        <f t="shared" si="50"/>
        <v>0</v>
      </c>
      <c r="U365" s="29">
        <f t="shared" si="51"/>
        <v>0</v>
      </c>
      <c r="V365" s="29">
        <f t="shared" si="52"/>
        <v>0</v>
      </c>
      <c r="W365" s="29">
        <f t="shared" si="53"/>
        <v>0</v>
      </c>
      <c r="X365" s="29">
        <f t="shared" si="54"/>
        <v>0</v>
      </c>
      <c r="Y365" s="29">
        <f t="shared" si="55"/>
        <v>0</v>
      </c>
      <c r="Z365" s="26"/>
      <c r="AA365" s="58" t="str">
        <f t="shared" si="56"/>
        <v/>
      </c>
      <c r="AB365" s="26"/>
      <c r="AC365" s="58" t="str">
        <f t="shared" si="58"/>
        <v/>
      </c>
      <c r="AD365" s="26"/>
      <c r="AE365" s="22" t="str">
        <f t="shared" si="57"/>
        <v/>
      </c>
      <c r="AF3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6" spans="1:32" x14ac:dyDescent="0.45">
      <c r="A366" s="22">
        <f>Games!A366</f>
        <v>0</v>
      </c>
      <c r="B366" s="22" t="str">
        <f>IF('Prediction Log'!B366=0, "",'Prediction Log'!B366)</f>
        <v/>
      </c>
      <c r="C366" s="22" t="str">
        <f>IF('Prediction Log'!C366=0, "",'Prediction Log'!C366)</f>
        <v/>
      </c>
      <c r="D366" s="22" t="str">
        <f>IF('Prediction Log'!D366=0, "",'Prediction Log'!D366)</f>
        <v/>
      </c>
      <c r="E366" s="22" t="str">
        <f>IF('Prediction Log'!E366=0, "",'Prediction Log'!E366)</f>
        <v/>
      </c>
      <c r="F366" s="22" t="str">
        <f>IF('Prediction Log'!I366=0, "",'Prediction Log'!I366)</f>
        <v/>
      </c>
      <c r="G366" s="23" t="str">
        <f>IF(ISBLANK(Games!B366), "",'Prediction Log'!$J366)</f>
        <v/>
      </c>
      <c r="H366" s="24" t="str">
        <f>'Prediction Log'!$K366</f>
        <v/>
      </c>
      <c r="I366" s="22" t="str">
        <f>IF(ISBLANK(Games!J366), "",IF(AND(Games!J366="",Games!K366=""),"",IF(ISTEXT(Games!K366), "Side",Games!J366)))</f>
        <v/>
      </c>
      <c r="J366" s="22" t="str">
        <f>IF(ISBLANK(Games!J366), "",IF(Table12[[#This Row],[Bet]]="Spread", Games!L366, ""))</f>
        <v/>
      </c>
      <c r="K366" s="22" t="str">
        <f>IF(ISBLANK(Games!K366), "",IF(ISTEXT(Games!K366), Games!K366, ""))</f>
        <v/>
      </c>
      <c r="L366" s="22" t="str">
        <f>IF(ISBLANK(Games!N366), "", Games!N366)</f>
        <v/>
      </c>
      <c r="M366" s="22"/>
      <c r="N366" s="26"/>
      <c r="O366" s="26"/>
      <c r="P366" s="26"/>
      <c r="Q366" s="26"/>
      <c r="R366" s="26"/>
      <c r="S366" s="26"/>
      <c r="T366" s="29">
        <f t="shared" si="50"/>
        <v>0</v>
      </c>
      <c r="U366" s="29">
        <f t="shared" si="51"/>
        <v>0</v>
      </c>
      <c r="V366" s="29">
        <f t="shared" si="52"/>
        <v>0</v>
      </c>
      <c r="W366" s="29">
        <f t="shared" si="53"/>
        <v>0</v>
      </c>
      <c r="X366" s="29">
        <f t="shared" si="54"/>
        <v>0</v>
      </c>
      <c r="Y366" s="29">
        <f t="shared" si="55"/>
        <v>0</v>
      </c>
      <c r="Z366" s="26"/>
      <c r="AA366" s="58" t="str">
        <f t="shared" si="56"/>
        <v/>
      </c>
      <c r="AB366" s="26"/>
      <c r="AC366" s="58" t="str">
        <f t="shared" si="58"/>
        <v/>
      </c>
      <c r="AD366" s="26"/>
      <c r="AE366" s="22" t="str">
        <f t="shared" si="57"/>
        <v/>
      </c>
      <c r="AF3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7" spans="1:32" x14ac:dyDescent="0.45">
      <c r="A367" s="22">
        <f>Games!A367</f>
        <v>0</v>
      </c>
      <c r="B367" s="22" t="str">
        <f>IF('Prediction Log'!B367=0, "",'Prediction Log'!B367)</f>
        <v/>
      </c>
      <c r="C367" s="22" t="str">
        <f>IF('Prediction Log'!C367=0, "",'Prediction Log'!C367)</f>
        <v/>
      </c>
      <c r="D367" s="22" t="str">
        <f>IF('Prediction Log'!D367=0, "",'Prediction Log'!D367)</f>
        <v/>
      </c>
      <c r="E367" s="22" t="str">
        <f>IF('Prediction Log'!E367=0, "",'Prediction Log'!E367)</f>
        <v/>
      </c>
      <c r="F367" s="22" t="str">
        <f>IF('Prediction Log'!I367=0, "",'Prediction Log'!I367)</f>
        <v/>
      </c>
      <c r="G367" s="23" t="str">
        <f>IF(ISBLANK(Games!B367), "",'Prediction Log'!$J367)</f>
        <v/>
      </c>
      <c r="H367" s="24" t="str">
        <f>'Prediction Log'!$K367</f>
        <v/>
      </c>
      <c r="I367" s="22" t="str">
        <f>IF(ISBLANK(Games!J367), "",IF(AND(Games!J367="",Games!K367=""),"",IF(ISTEXT(Games!K367), "Side",Games!J367)))</f>
        <v/>
      </c>
      <c r="J367" s="22" t="str">
        <f>IF(ISBLANK(Games!J367), "",IF(Table12[[#This Row],[Bet]]="Spread", Games!L367, ""))</f>
        <v/>
      </c>
      <c r="K367" s="22" t="str">
        <f>IF(ISBLANK(Games!K367), "",IF(ISTEXT(Games!K367), Games!K367, ""))</f>
        <v/>
      </c>
      <c r="L367" s="22" t="str">
        <f>IF(ISBLANK(Games!N367), "", Games!N367)</f>
        <v/>
      </c>
      <c r="M367" s="22"/>
      <c r="N367" s="26"/>
      <c r="O367" s="26"/>
      <c r="P367" s="26"/>
      <c r="Q367" s="26"/>
      <c r="R367" s="26"/>
      <c r="S367" s="26"/>
      <c r="T367" s="29">
        <f t="shared" si="50"/>
        <v>0</v>
      </c>
      <c r="U367" s="29">
        <f t="shared" si="51"/>
        <v>0</v>
      </c>
      <c r="V367" s="29">
        <f t="shared" si="52"/>
        <v>0</v>
      </c>
      <c r="W367" s="29">
        <f t="shared" si="53"/>
        <v>0</v>
      </c>
      <c r="X367" s="29">
        <f t="shared" si="54"/>
        <v>0</v>
      </c>
      <c r="Y367" s="29">
        <f t="shared" si="55"/>
        <v>0</v>
      </c>
      <c r="Z367" s="26"/>
      <c r="AA367" s="58" t="str">
        <f t="shared" si="56"/>
        <v/>
      </c>
      <c r="AB367" s="26"/>
      <c r="AC367" s="58" t="str">
        <f t="shared" si="58"/>
        <v/>
      </c>
      <c r="AD367" s="26"/>
      <c r="AE367" s="22" t="str">
        <f t="shared" si="57"/>
        <v/>
      </c>
      <c r="AF3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8" spans="1:32" x14ac:dyDescent="0.45">
      <c r="A368" s="22">
        <f>Games!A368</f>
        <v>0</v>
      </c>
      <c r="B368" s="22" t="str">
        <f>IF('Prediction Log'!B368=0, "",'Prediction Log'!B368)</f>
        <v/>
      </c>
      <c r="C368" s="22" t="str">
        <f>IF('Prediction Log'!C368=0, "",'Prediction Log'!C368)</f>
        <v/>
      </c>
      <c r="D368" s="22" t="str">
        <f>IF('Prediction Log'!D368=0, "",'Prediction Log'!D368)</f>
        <v/>
      </c>
      <c r="E368" s="22" t="str">
        <f>IF('Prediction Log'!E368=0, "",'Prediction Log'!E368)</f>
        <v/>
      </c>
      <c r="F368" s="22" t="str">
        <f>IF('Prediction Log'!I368=0, "",'Prediction Log'!I368)</f>
        <v/>
      </c>
      <c r="G368" s="23" t="str">
        <f>IF(ISBLANK(Games!B368), "",'Prediction Log'!$J368)</f>
        <v/>
      </c>
      <c r="H368" s="24" t="str">
        <f>'Prediction Log'!$K368</f>
        <v/>
      </c>
      <c r="I368" s="22" t="str">
        <f>IF(ISBLANK(Games!J368), "",IF(AND(Games!J368="",Games!K368=""),"",IF(ISTEXT(Games!K368), "Side",Games!J368)))</f>
        <v/>
      </c>
      <c r="J368" s="22" t="str">
        <f>IF(ISBLANK(Games!J368), "",IF(Table12[[#This Row],[Bet]]="Spread", Games!L368, ""))</f>
        <v/>
      </c>
      <c r="K368" s="22" t="str">
        <f>IF(ISBLANK(Games!K368), "",IF(ISTEXT(Games!K368), Games!K368, ""))</f>
        <v/>
      </c>
      <c r="L368" s="22" t="str">
        <f>IF(ISBLANK(Games!N368), "", Games!N368)</f>
        <v/>
      </c>
      <c r="M368" s="22"/>
      <c r="N368" s="26"/>
      <c r="O368" s="26"/>
      <c r="P368" s="26"/>
      <c r="Q368" s="26"/>
      <c r="R368" s="26"/>
      <c r="S368" s="26"/>
      <c r="T368" s="29">
        <f t="shared" si="50"/>
        <v>0</v>
      </c>
      <c r="U368" s="29">
        <f t="shared" si="51"/>
        <v>0</v>
      </c>
      <c r="V368" s="29">
        <f t="shared" si="52"/>
        <v>0</v>
      </c>
      <c r="W368" s="29">
        <f t="shared" si="53"/>
        <v>0</v>
      </c>
      <c r="X368" s="29">
        <f t="shared" si="54"/>
        <v>0</v>
      </c>
      <c r="Y368" s="29">
        <f t="shared" si="55"/>
        <v>0</v>
      </c>
      <c r="Z368" s="26"/>
      <c r="AA368" s="58" t="str">
        <f t="shared" si="56"/>
        <v/>
      </c>
      <c r="AB368" s="26"/>
      <c r="AC368" s="58" t="str">
        <f t="shared" si="58"/>
        <v/>
      </c>
      <c r="AD368" s="26"/>
      <c r="AE368" s="22" t="str">
        <f t="shared" si="57"/>
        <v/>
      </c>
      <c r="AF3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9" spans="1:32" x14ac:dyDescent="0.45">
      <c r="A369" s="22">
        <f>Games!A369</f>
        <v>0</v>
      </c>
      <c r="B369" s="22" t="str">
        <f>IF('Prediction Log'!B369=0, "",'Prediction Log'!B369)</f>
        <v/>
      </c>
      <c r="C369" s="22" t="str">
        <f>IF('Prediction Log'!C369=0, "",'Prediction Log'!C369)</f>
        <v/>
      </c>
      <c r="D369" s="22" t="str">
        <f>IF('Prediction Log'!D369=0, "",'Prediction Log'!D369)</f>
        <v/>
      </c>
      <c r="E369" s="22" t="str">
        <f>IF('Prediction Log'!E369=0, "",'Prediction Log'!E369)</f>
        <v/>
      </c>
      <c r="F369" s="22" t="str">
        <f>IF('Prediction Log'!I369=0, "",'Prediction Log'!I369)</f>
        <v/>
      </c>
      <c r="G369" s="23" t="str">
        <f>IF(ISBLANK(Games!B369), "",'Prediction Log'!$J369)</f>
        <v/>
      </c>
      <c r="H369" s="24" t="str">
        <f>'Prediction Log'!$K369</f>
        <v/>
      </c>
      <c r="I369" s="22" t="str">
        <f>IF(ISBLANK(Games!J369), "",IF(AND(Games!J369="",Games!K369=""),"",IF(ISTEXT(Games!K369), "Side",Games!J369)))</f>
        <v/>
      </c>
      <c r="J369" s="22" t="str">
        <f>IF(ISBLANK(Games!J369), "",IF(Table12[[#This Row],[Bet]]="Spread", Games!L369, ""))</f>
        <v/>
      </c>
      <c r="K369" s="22" t="str">
        <f>IF(ISBLANK(Games!K369), "",IF(ISTEXT(Games!K369), Games!K369, ""))</f>
        <v/>
      </c>
      <c r="L369" s="22" t="str">
        <f>IF(ISBLANK(Games!N369), "", Games!N369)</f>
        <v/>
      </c>
      <c r="M369" s="22"/>
      <c r="N369" s="26"/>
      <c r="O369" s="26"/>
      <c r="P369" s="26"/>
      <c r="Q369" s="26"/>
      <c r="R369" s="26"/>
      <c r="S369" s="26"/>
      <c r="T369" s="29">
        <f t="shared" si="50"/>
        <v>0</v>
      </c>
      <c r="U369" s="29">
        <f t="shared" si="51"/>
        <v>0</v>
      </c>
      <c r="V369" s="29">
        <f t="shared" si="52"/>
        <v>0</v>
      </c>
      <c r="W369" s="29">
        <f t="shared" si="53"/>
        <v>0</v>
      </c>
      <c r="X369" s="29">
        <f t="shared" si="54"/>
        <v>0</v>
      </c>
      <c r="Y369" s="29">
        <f t="shared" si="55"/>
        <v>0</v>
      </c>
      <c r="Z369" s="26"/>
      <c r="AA369" s="58" t="str">
        <f t="shared" si="56"/>
        <v/>
      </c>
      <c r="AB369" s="26"/>
      <c r="AC369" s="58" t="str">
        <f t="shared" si="58"/>
        <v/>
      </c>
      <c r="AD369" s="26"/>
      <c r="AE369" s="22" t="str">
        <f t="shared" si="57"/>
        <v/>
      </c>
      <c r="AF3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0" spans="1:32" x14ac:dyDescent="0.45">
      <c r="A370" s="22">
        <f>Games!A370</f>
        <v>0</v>
      </c>
      <c r="B370" s="22" t="str">
        <f>IF('Prediction Log'!B370=0, "",'Prediction Log'!B370)</f>
        <v/>
      </c>
      <c r="C370" s="22" t="str">
        <f>IF('Prediction Log'!C370=0, "",'Prediction Log'!C370)</f>
        <v/>
      </c>
      <c r="D370" s="22" t="str">
        <f>IF('Prediction Log'!D370=0, "",'Prediction Log'!D370)</f>
        <v/>
      </c>
      <c r="E370" s="22" t="str">
        <f>IF('Prediction Log'!E370=0, "",'Prediction Log'!E370)</f>
        <v/>
      </c>
      <c r="F370" s="22" t="str">
        <f>IF('Prediction Log'!I370=0, "",'Prediction Log'!I370)</f>
        <v/>
      </c>
      <c r="G370" s="23" t="str">
        <f>IF(ISBLANK(Games!B370), "",'Prediction Log'!$J370)</f>
        <v/>
      </c>
      <c r="H370" s="24" t="str">
        <f>'Prediction Log'!$K370</f>
        <v/>
      </c>
      <c r="I370" s="22" t="str">
        <f>IF(ISBLANK(Games!J370), "",IF(AND(Games!J370="",Games!K370=""),"",IF(ISTEXT(Games!K370), "Side",Games!J370)))</f>
        <v/>
      </c>
      <c r="J370" s="22" t="str">
        <f>IF(ISBLANK(Games!J370), "",IF(Table12[[#This Row],[Bet]]="Spread", Games!L370, ""))</f>
        <v/>
      </c>
      <c r="K370" s="22" t="str">
        <f>IF(ISBLANK(Games!K370), "",IF(ISTEXT(Games!K370), Games!K370, ""))</f>
        <v/>
      </c>
      <c r="L370" s="22" t="str">
        <f>IF(ISBLANK(Games!N370), "", Games!N370)</f>
        <v/>
      </c>
      <c r="M370" s="22"/>
      <c r="N370" s="26"/>
      <c r="O370" s="26"/>
      <c r="P370" s="26"/>
      <c r="Q370" s="26"/>
      <c r="R370" s="26"/>
      <c r="S370" s="26"/>
      <c r="T370" s="29">
        <f t="shared" si="50"/>
        <v>0</v>
      </c>
      <c r="U370" s="29">
        <f t="shared" si="51"/>
        <v>0</v>
      </c>
      <c r="V370" s="29">
        <f t="shared" si="52"/>
        <v>0</v>
      </c>
      <c r="W370" s="29">
        <f t="shared" si="53"/>
        <v>0</v>
      </c>
      <c r="X370" s="29">
        <f t="shared" si="54"/>
        <v>0</v>
      </c>
      <c r="Y370" s="29">
        <f t="shared" si="55"/>
        <v>0</v>
      </c>
      <c r="Z370" s="26"/>
      <c r="AA370" s="58" t="str">
        <f t="shared" si="56"/>
        <v/>
      </c>
      <c r="AB370" s="26"/>
      <c r="AC370" s="58" t="str">
        <f t="shared" si="58"/>
        <v/>
      </c>
      <c r="AD370" s="26"/>
      <c r="AE370" s="22" t="str">
        <f t="shared" si="57"/>
        <v/>
      </c>
      <c r="AF3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1" spans="1:32" x14ac:dyDescent="0.45">
      <c r="A371" s="22">
        <f>Games!A371</f>
        <v>0</v>
      </c>
      <c r="B371" s="22" t="str">
        <f>IF('Prediction Log'!B371=0, "",'Prediction Log'!B371)</f>
        <v/>
      </c>
      <c r="C371" s="22" t="str">
        <f>IF('Prediction Log'!C371=0, "",'Prediction Log'!C371)</f>
        <v/>
      </c>
      <c r="D371" s="22" t="str">
        <f>IF('Prediction Log'!D371=0, "",'Prediction Log'!D371)</f>
        <v/>
      </c>
      <c r="E371" s="22" t="str">
        <f>IF('Prediction Log'!E371=0, "",'Prediction Log'!E371)</f>
        <v/>
      </c>
      <c r="F371" s="22" t="str">
        <f>IF('Prediction Log'!I371=0, "",'Prediction Log'!I371)</f>
        <v/>
      </c>
      <c r="G371" s="23" t="str">
        <f>IF(ISBLANK(Games!B371), "",'Prediction Log'!$J371)</f>
        <v/>
      </c>
      <c r="H371" s="24" t="str">
        <f>'Prediction Log'!$K371</f>
        <v/>
      </c>
      <c r="I371" s="22" t="str">
        <f>IF(ISBLANK(Games!J371), "",IF(AND(Games!J371="",Games!K371=""),"",IF(ISTEXT(Games!K371), "Side",Games!J371)))</f>
        <v/>
      </c>
      <c r="J371" s="22" t="str">
        <f>IF(ISBLANK(Games!J371), "",IF(Table12[[#This Row],[Bet]]="Spread", Games!L371, ""))</f>
        <v/>
      </c>
      <c r="K371" s="22" t="str">
        <f>IF(ISBLANK(Games!K371), "",IF(ISTEXT(Games!K371), Games!K371, ""))</f>
        <v/>
      </c>
      <c r="L371" s="22" t="str">
        <f>IF(ISBLANK(Games!N371), "", Games!N371)</f>
        <v/>
      </c>
      <c r="M371" s="22"/>
      <c r="N371" s="26"/>
      <c r="O371" s="26"/>
      <c r="P371" s="26"/>
      <c r="Q371" s="26"/>
      <c r="R371" s="26"/>
      <c r="S371" s="26"/>
      <c r="T371" s="29">
        <f t="shared" si="50"/>
        <v>0</v>
      </c>
      <c r="U371" s="29">
        <f t="shared" si="51"/>
        <v>0</v>
      </c>
      <c r="V371" s="29">
        <f t="shared" si="52"/>
        <v>0</v>
      </c>
      <c r="W371" s="29">
        <f t="shared" si="53"/>
        <v>0</v>
      </c>
      <c r="X371" s="29">
        <f t="shared" si="54"/>
        <v>0</v>
      </c>
      <c r="Y371" s="29">
        <f t="shared" si="55"/>
        <v>0</v>
      </c>
      <c r="Z371" s="26"/>
      <c r="AA371" s="58" t="str">
        <f t="shared" si="56"/>
        <v/>
      </c>
      <c r="AB371" s="26"/>
      <c r="AC371" s="58" t="str">
        <f t="shared" si="58"/>
        <v/>
      </c>
      <c r="AD371" s="26"/>
      <c r="AE371" s="22" t="str">
        <f t="shared" si="57"/>
        <v/>
      </c>
      <c r="AF3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2" spans="1:32" x14ac:dyDescent="0.45">
      <c r="A372" s="22">
        <f>Games!A372</f>
        <v>0</v>
      </c>
      <c r="B372" s="22" t="str">
        <f>IF('Prediction Log'!B372=0, "",'Prediction Log'!B372)</f>
        <v/>
      </c>
      <c r="C372" s="22" t="str">
        <f>IF('Prediction Log'!C372=0, "",'Prediction Log'!C372)</f>
        <v/>
      </c>
      <c r="D372" s="22" t="str">
        <f>IF('Prediction Log'!D372=0, "",'Prediction Log'!D372)</f>
        <v/>
      </c>
      <c r="E372" s="22" t="str">
        <f>IF('Prediction Log'!E372=0, "",'Prediction Log'!E372)</f>
        <v/>
      </c>
      <c r="F372" s="22" t="str">
        <f>IF('Prediction Log'!I372=0, "",'Prediction Log'!I372)</f>
        <v/>
      </c>
      <c r="G372" s="23" t="str">
        <f>IF(ISBLANK(Games!B372), "",'Prediction Log'!$J372)</f>
        <v/>
      </c>
      <c r="H372" s="24" t="str">
        <f>'Prediction Log'!$K372</f>
        <v/>
      </c>
      <c r="I372" s="22" t="str">
        <f>IF(ISBLANK(Games!J372), "",IF(AND(Games!J372="",Games!K372=""),"",IF(ISTEXT(Games!K372), "Side",Games!J372)))</f>
        <v/>
      </c>
      <c r="J372" s="22" t="str">
        <f>IF(ISBLANK(Games!J372), "",IF(Table12[[#This Row],[Bet]]="Spread", Games!L372, ""))</f>
        <v/>
      </c>
      <c r="K372" s="22" t="str">
        <f>IF(ISBLANK(Games!K372), "",IF(ISTEXT(Games!K372), Games!K372, ""))</f>
        <v/>
      </c>
      <c r="L372" s="22" t="str">
        <f>IF(ISBLANK(Games!N372), "", Games!N372)</f>
        <v/>
      </c>
      <c r="M372" s="22"/>
      <c r="N372" s="26"/>
      <c r="O372" s="26"/>
      <c r="P372" s="26"/>
      <c r="Q372" s="26"/>
      <c r="R372" s="26"/>
      <c r="S372" s="26"/>
      <c r="T372" s="29">
        <f t="shared" si="50"/>
        <v>0</v>
      </c>
      <c r="U372" s="29">
        <f t="shared" si="51"/>
        <v>0</v>
      </c>
      <c r="V372" s="29">
        <f t="shared" si="52"/>
        <v>0</v>
      </c>
      <c r="W372" s="29">
        <f t="shared" si="53"/>
        <v>0</v>
      </c>
      <c r="X372" s="29">
        <f t="shared" si="54"/>
        <v>0</v>
      </c>
      <c r="Y372" s="29">
        <f t="shared" si="55"/>
        <v>0</v>
      </c>
      <c r="Z372" s="26"/>
      <c r="AA372" s="58" t="str">
        <f t="shared" si="56"/>
        <v/>
      </c>
      <c r="AB372" s="26"/>
      <c r="AC372" s="58" t="str">
        <f t="shared" si="58"/>
        <v/>
      </c>
      <c r="AD372" s="26"/>
      <c r="AE372" s="22" t="str">
        <f t="shared" si="57"/>
        <v/>
      </c>
      <c r="AF3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3" spans="1:32" x14ac:dyDescent="0.45">
      <c r="A373" s="22">
        <f>Games!A373</f>
        <v>0</v>
      </c>
      <c r="B373" s="22" t="str">
        <f>IF('Prediction Log'!B373=0, "",'Prediction Log'!B373)</f>
        <v/>
      </c>
      <c r="C373" s="22" t="str">
        <f>IF('Prediction Log'!C373=0, "",'Prediction Log'!C373)</f>
        <v/>
      </c>
      <c r="D373" s="22" t="str">
        <f>IF('Prediction Log'!D373=0, "",'Prediction Log'!D373)</f>
        <v/>
      </c>
      <c r="E373" s="22" t="str">
        <f>IF('Prediction Log'!E373=0, "",'Prediction Log'!E373)</f>
        <v/>
      </c>
      <c r="F373" s="22" t="str">
        <f>IF('Prediction Log'!I373=0, "",'Prediction Log'!I373)</f>
        <v/>
      </c>
      <c r="G373" s="23" t="str">
        <f>IF(ISBLANK(Games!B373), "",'Prediction Log'!$J373)</f>
        <v/>
      </c>
      <c r="H373" s="24" t="str">
        <f>'Prediction Log'!$K373</f>
        <v/>
      </c>
      <c r="I373" s="22" t="str">
        <f>IF(ISBLANK(Games!J373), "",IF(AND(Games!J373="",Games!K373=""),"",IF(ISTEXT(Games!K373), "Side",Games!J373)))</f>
        <v/>
      </c>
      <c r="J373" s="22" t="str">
        <f>IF(ISBLANK(Games!J373), "",IF(Table12[[#This Row],[Bet]]="Spread", Games!L373, ""))</f>
        <v/>
      </c>
      <c r="K373" s="22" t="str">
        <f>IF(ISBLANK(Games!K373), "",IF(ISTEXT(Games!K373), Games!K373, ""))</f>
        <v/>
      </c>
      <c r="L373" s="22" t="str">
        <f>IF(ISBLANK(Games!N373), "", Games!N373)</f>
        <v/>
      </c>
      <c r="M373" s="22"/>
      <c r="N373" s="26"/>
      <c r="O373" s="26"/>
      <c r="P373" s="26"/>
      <c r="Q373" s="26"/>
      <c r="R373" s="26"/>
      <c r="S373" s="26"/>
      <c r="T373" s="29">
        <f t="shared" si="50"/>
        <v>0</v>
      </c>
      <c r="U373" s="29">
        <f t="shared" si="51"/>
        <v>0</v>
      </c>
      <c r="V373" s="29">
        <f t="shared" si="52"/>
        <v>0</v>
      </c>
      <c r="W373" s="29">
        <f t="shared" si="53"/>
        <v>0</v>
      </c>
      <c r="X373" s="29">
        <f t="shared" si="54"/>
        <v>0</v>
      </c>
      <c r="Y373" s="29">
        <f t="shared" si="55"/>
        <v>0</v>
      </c>
      <c r="Z373" s="26"/>
      <c r="AA373" s="58" t="str">
        <f t="shared" si="56"/>
        <v/>
      </c>
      <c r="AB373" s="26"/>
      <c r="AC373" s="58" t="str">
        <f t="shared" si="58"/>
        <v/>
      </c>
      <c r="AD373" s="26"/>
      <c r="AE373" s="22" t="str">
        <f t="shared" si="57"/>
        <v/>
      </c>
      <c r="AF3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4" spans="1:32" x14ac:dyDescent="0.45">
      <c r="A374" s="22">
        <f>Games!A374</f>
        <v>0</v>
      </c>
      <c r="B374" s="22" t="str">
        <f>IF('Prediction Log'!B374=0, "",'Prediction Log'!B374)</f>
        <v/>
      </c>
      <c r="C374" s="22" t="str">
        <f>IF('Prediction Log'!C374=0, "",'Prediction Log'!C374)</f>
        <v/>
      </c>
      <c r="D374" s="22" t="str">
        <f>IF('Prediction Log'!D374=0, "",'Prediction Log'!D374)</f>
        <v/>
      </c>
      <c r="E374" s="22" t="str">
        <f>IF('Prediction Log'!E374=0, "",'Prediction Log'!E374)</f>
        <v/>
      </c>
      <c r="F374" s="22" t="str">
        <f>IF('Prediction Log'!I374=0, "",'Prediction Log'!I374)</f>
        <v/>
      </c>
      <c r="G374" s="23" t="str">
        <f>IF(ISBLANK(Games!B374), "",'Prediction Log'!$J374)</f>
        <v/>
      </c>
      <c r="H374" s="24" t="str">
        <f>'Prediction Log'!$K374</f>
        <v/>
      </c>
      <c r="I374" s="22" t="str">
        <f>IF(ISBLANK(Games!J374), "",IF(AND(Games!J374="",Games!K374=""),"",IF(ISTEXT(Games!K374), "Side",Games!J374)))</f>
        <v/>
      </c>
      <c r="J374" s="22" t="str">
        <f>IF(ISBLANK(Games!J374), "",IF(Table12[[#This Row],[Bet]]="Spread", Games!L374, ""))</f>
        <v/>
      </c>
      <c r="K374" s="22" t="str">
        <f>IF(ISBLANK(Games!K374), "",IF(ISTEXT(Games!K374), Games!K374, ""))</f>
        <v/>
      </c>
      <c r="L374" s="22" t="str">
        <f>IF(ISBLANK(Games!N374), "", Games!N374)</f>
        <v/>
      </c>
      <c r="M374" s="22"/>
      <c r="N374" s="26"/>
      <c r="O374" s="26"/>
      <c r="P374" s="26"/>
      <c r="Q374" s="26"/>
      <c r="R374" s="26"/>
      <c r="S374" s="26"/>
      <c r="T374" s="29">
        <f t="shared" si="50"/>
        <v>0</v>
      </c>
      <c r="U374" s="29">
        <f t="shared" si="51"/>
        <v>0</v>
      </c>
      <c r="V374" s="29">
        <f t="shared" si="52"/>
        <v>0</v>
      </c>
      <c r="W374" s="29">
        <f t="shared" si="53"/>
        <v>0</v>
      </c>
      <c r="X374" s="29">
        <f t="shared" si="54"/>
        <v>0</v>
      </c>
      <c r="Y374" s="29">
        <f t="shared" si="55"/>
        <v>0</v>
      </c>
      <c r="Z374" s="26"/>
      <c r="AA374" s="58" t="str">
        <f t="shared" si="56"/>
        <v/>
      </c>
      <c r="AB374" s="26"/>
      <c r="AC374" s="58" t="str">
        <f t="shared" si="58"/>
        <v/>
      </c>
      <c r="AD374" s="26"/>
      <c r="AE374" s="22" t="str">
        <f t="shared" si="57"/>
        <v/>
      </c>
      <c r="AF3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5" spans="1:32" x14ac:dyDescent="0.45">
      <c r="A375" s="22">
        <f>Games!A375</f>
        <v>0</v>
      </c>
      <c r="B375" s="22" t="str">
        <f>IF('Prediction Log'!B375=0, "",'Prediction Log'!B375)</f>
        <v/>
      </c>
      <c r="C375" s="22" t="str">
        <f>IF('Prediction Log'!C375=0, "",'Prediction Log'!C375)</f>
        <v/>
      </c>
      <c r="D375" s="22" t="str">
        <f>IF('Prediction Log'!D375=0, "",'Prediction Log'!D375)</f>
        <v/>
      </c>
      <c r="E375" s="22" t="str">
        <f>IF('Prediction Log'!E375=0, "",'Prediction Log'!E375)</f>
        <v/>
      </c>
      <c r="F375" s="22" t="str">
        <f>IF('Prediction Log'!I375=0, "",'Prediction Log'!I375)</f>
        <v/>
      </c>
      <c r="G375" s="23" t="str">
        <f>IF(ISBLANK(Games!B375), "",'Prediction Log'!$J375)</f>
        <v/>
      </c>
      <c r="H375" s="24" t="str">
        <f>'Prediction Log'!$K375</f>
        <v/>
      </c>
      <c r="I375" s="22" t="str">
        <f>IF(ISBLANK(Games!J375), "",IF(AND(Games!J375="",Games!K375=""),"",IF(ISTEXT(Games!K375), "Side",Games!J375)))</f>
        <v/>
      </c>
      <c r="J375" s="22" t="str">
        <f>IF(ISBLANK(Games!J375), "",IF(Table12[[#This Row],[Bet]]="Spread", Games!L375, ""))</f>
        <v/>
      </c>
      <c r="K375" s="22" t="str">
        <f>IF(ISBLANK(Games!K375), "",IF(ISTEXT(Games!K375), Games!K375, ""))</f>
        <v/>
      </c>
      <c r="L375" s="22" t="str">
        <f>IF(ISBLANK(Games!N375), "", Games!N375)</f>
        <v/>
      </c>
      <c r="M375" s="22"/>
      <c r="N375" s="26"/>
      <c r="O375" s="26"/>
      <c r="P375" s="26"/>
      <c r="Q375" s="26"/>
      <c r="R375" s="26"/>
      <c r="S375" s="26"/>
      <c r="T375" s="29">
        <f t="shared" si="50"/>
        <v>0</v>
      </c>
      <c r="U375" s="29">
        <f t="shared" si="51"/>
        <v>0</v>
      </c>
      <c r="V375" s="29">
        <f t="shared" si="52"/>
        <v>0</v>
      </c>
      <c r="W375" s="29">
        <f t="shared" si="53"/>
        <v>0</v>
      </c>
      <c r="X375" s="29">
        <f t="shared" si="54"/>
        <v>0</v>
      </c>
      <c r="Y375" s="29">
        <f t="shared" si="55"/>
        <v>0</v>
      </c>
      <c r="Z375" s="26"/>
      <c r="AA375" s="58" t="str">
        <f t="shared" si="56"/>
        <v/>
      </c>
      <c r="AB375" s="26"/>
      <c r="AC375" s="58" t="str">
        <f t="shared" si="58"/>
        <v/>
      </c>
      <c r="AD375" s="26"/>
      <c r="AE375" s="22" t="str">
        <f t="shared" si="57"/>
        <v/>
      </c>
      <c r="AF3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6" spans="1:32" x14ac:dyDescent="0.45">
      <c r="A376" s="22">
        <f>Games!A376</f>
        <v>0</v>
      </c>
      <c r="B376" s="22" t="str">
        <f>IF('Prediction Log'!B376=0, "",'Prediction Log'!B376)</f>
        <v/>
      </c>
      <c r="C376" s="22" t="str">
        <f>IF('Prediction Log'!C376=0, "",'Prediction Log'!C376)</f>
        <v/>
      </c>
      <c r="D376" s="22" t="str">
        <f>IF('Prediction Log'!D376=0, "",'Prediction Log'!D376)</f>
        <v/>
      </c>
      <c r="E376" s="22" t="str">
        <f>IF('Prediction Log'!E376=0, "",'Prediction Log'!E376)</f>
        <v/>
      </c>
      <c r="F376" s="22" t="str">
        <f>IF('Prediction Log'!I376=0, "",'Prediction Log'!I376)</f>
        <v/>
      </c>
      <c r="G376" s="23" t="str">
        <f>IF(ISBLANK(Games!B376), "",'Prediction Log'!$J376)</f>
        <v/>
      </c>
      <c r="H376" s="24" t="str">
        <f>'Prediction Log'!$K376</f>
        <v/>
      </c>
      <c r="I376" s="22" t="str">
        <f>IF(ISBLANK(Games!J376), "",IF(AND(Games!J376="",Games!K376=""),"",IF(ISTEXT(Games!K376), "Side",Games!J376)))</f>
        <v/>
      </c>
      <c r="J376" s="22" t="str">
        <f>IF(ISBLANK(Games!J376), "",IF(Table12[[#This Row],[Bet]]="Spread", Games!L376, ""))</f>
        <v/>
      </c>
      <c r="K376" s="22" t="str">
        <f>IF(ISBLANK(Games!K376), "",IF(ISTEXT(Games!K376), Games!K376, ""))</f>
        <v/>
      </c>
      <c r="L376" s="22" t="str">
        <f>IF(ISBLANK(Games!N376), "", Games!N376)</f>
        <v/>
      </c>
      <c r="M376" s="22"/>
      <c r="N376" s="26"/>
      <c r="O376" s="26"/>
      <c r="P376" s="26"/>
      <c r="Q376" s="26"/>
      <c r="R376" s="26"/>
      <c r="S376" s="26"/>
      <c r="T376" s="29">
        <f t="shared" si="50"/>
        <v>0</v>
      </c>
      <c r="U376" s="29">
        <f t="shared" si="51"/>
        <v>0</v>
      </c>
      <c r="V376" s="29">
        <f t="shared" si="52"/>
        <v>0</v>
      </c>
      <c r="W376" s="29">
        <f t="shared" si="53"/>
        <v>0</v>
      </c>
      <c r="X376" s="29">
        <f t="shared" si="54"/>
        <v>0</v>
      </c>
      <c r="Y376" s="29">
        <f t="shared" si="55"/>
        <v>0</v>
      </c>
      <c r="Z376" s="26"/>
      <c r="AA376" s="58" t="str">
        <f t="shared" si="56"/>
        <v/>
      </c>
      <c r="AB376" s="26"/>
      <c r="AC376" s="58" t="str">
        <f t="shared" si="58"/>
        <v/>
      </c>
      <c r="AD376" s="26"/>
      <c r="AE376" s="22" t="str">
        <f t="shared" si="57"/>
        <v/>
      </c>
      <c r="AF3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7" spans="1:32" x14ac:dyDescent="0.45">
      <c r="A377" s="22">
        <f>Games!A377</f>
        <v>0</v>
      </c>
      <c r="B377" s="22" t="str">
        <f>IF('Prediction Log'!B377=0, "",'Prediction Log'!B377)</f>
        <v/>
      </c>
      <c r="C377" s="22" t="str">
        <f>IF('Prediction Log'!C377=0, "",'Prediction Log'!C377)</f>
        <v/>
      </c>
      <c r="D377" s="22" t="str">
        <f>IF('Prediction Log'!D377=0, "",'Prediction Log'!D377)</f>
        <v/>
      </c>
      <c r="E377" s="22" t="str">
        <f>IF('Prediction Log'!E377=0, "",'Prediction Log'!E377)</f>
        <v/>
      </c>
      <c r="F377" s="22" t="str">
        <f>IF('Prediction Log'!I377=0, "",'Prediction Log'!I377)</f>
        <v/>
      </c>
      <c r="G377" s="23" t="str">
        <f>IF(ISBLANK(Games!B377), "",'Prediction Log'!$J377)</f>
        <v/>
      </c>
      <c r="H377" s="24" t="str">
        <f>'Prediction Log'!$K377</f>
        <v/>
      </c>
      <c r="I377" s="22" t="str">
        <f>IF(ISBLANK(Games!J377), "",IF(AND(Games!J377="",Games!K377=""),"",IF(ISTEXT(Games!K377), "Side",Games!J377)))</f>
        <v/>
      </c>
      <c r="J377" s="22" t="str">
        <f>IF(ISBLANK(Games!J377), "",IF(Table12[[#This Row],[Bet]]="Spread", Games!L377, ""))</f>
        <v/>
      </c>
      <c r="K377" s="22" t="str">
        <f>IF(ISBLANK(Games!K377), "",IF(ISTEXT(Games!K377), Games!K377, ""))</f>
        <v/>
      </c>
      <c r="L377" s="22" t="str">
        <f>IF(ISBLANK(Games!N377), "", Games!N377)</f>
        <v/>
      </c>
      <c r="M377" s="22"/>
      <c r="N377" s="26"/>
      <c r="O377" s="26"/>
      <c r="P377" s="26"/>
      <c r="Q377" s="26"/>
      <c r="R377" s="26"/>
      <c r="S377" s="26"/>
      <c r="T377" s="29">
        <f t="shared" si="50"/>
        <v>0</v>
      </c>
      <c r="U377" s="29">
        <f t="shared" si="51"/>
        <v>0</v>
      </c>
      <c r="V377" s="29">
        <f t="shared" si="52"/>
        <v>0</v>
      </c>
      <c r="W377" s="29">
        <f t="shared" si="53"/>
        <v>0</v>
      </c>
      <c r="X377" s="29">
        <f t="shared" si="54"/>
        <v>0</v>
      </c>
      <c r="Y377" s="29">
        <f t="shared" si="55"/>
        <v>0</v>
      </c>
      <c r="Z377" s="26"/>
      <c r="AA377" s="58" t="str">
        <f t="shared" si="56"/>
        <v/>
      </c>
      <c r="AB377" s="26"/>
      <c r="AC377" s="58" t="str">
        <f t="shared" si="58"/>
        <v/>
      </c>
      <c r="AD377" s="26"/>
      <c r="AE377" s="22" t="str">
        <f t="shared" si="57"/>
        <v/>
      </c>
      <c r="AF3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8" spans="1:32" x14ac:dyDescent="0.45">
      <c r="A378" s="22">
        <f>Games!A378</f>
        <v>0</v>
      </c>
      <c r="B378" s="22" t="str">
        <f>IF('Prediction Log'!B378=0, "",'Prediction Log'!B378)</f>
        <v/>
      </c>
      <c r="C378" s="22" t="str">
        <f>IF('Prediction Log'!C378=0, "",'Prediction Log'!C378)</f>
        <v/>
      </c>
      <c r="D378" s="22" t="str">
        <f>IF('Prediction Log'!D378=0, "",'Prediction Log'!D378)</f>
        <v/>
      </c>
      <c r="E378" s="22" t="str">
        <f>IF('Prediction Log'!E378=0, "",'Prediction Log'!E378)</f>
        <v/>
      </c>
      <c r="F378" s="22" t="str">
        <f>IF('Prediction Log'!I378=0, "",'Prediction Log'!I378)</f>
        <v/>
      </c>
      <c r="G378" s="23" t="str">
        <f>IF(ISBLANK(Games!B378), "",'Prediction Log'!$J378)</f>
        <v/>
      </c>
      <c r="H378" s="24" t="str">
        <f>'Prediction Log'!$K378</f>
        <v/>
      </c>
      <c r="I378" s="22" t="str">
        <f>IF(ISBLANK(Games!J378), "",IF(AND(Games!J378="",Games!K378=""),"",IF(ISTEXT(Games!K378), "Side",Games!J378)))</f>
        <v/>
      </c>
      <c r="J378" s="22" t="str">
        <f>IF(ISBLANK(Games!J378), "",IF(Table12[[#This Row],[Bet]]="Spread", Games!L378, ""))</f>
        <v/>
      </c>
      <c r="K378" s="22" t="str">
        <f>IF(ISBLANK(Games!K378), "",IF(ISTEXT(Games!K378), Games!K378, ""))</f>
        <v/>
      </c>
      <c r="L378" s="22" t="str">
        <f>IF(ISBLANK(Games!N378), "", Games!N378)</f>
        <v/>
      </c>
      <c r="M378" s="22"/>
      <c r="N378" s="26"/>
      <c r="O378" s="26"/>
      <c r="P378" s="26"/>
      <c r="Q378" s="26"/>
      <c r="R378" s="26"/>
      <c r="S378" s="26"/>
      <c r="T378" s="29">
        <f t="shared" si="50"/>
        <v>0</v>
      </c>
      <c r="U378" s="29">
        <f t="shared" si="51"/>
        <v>0</v>
      </c>
      <c r="V378" s="29">
        <f t="shared" si="52"/>
        <v>0</v>
      </c>
      <c r="W378" s="29">
        <f t="shared" si="53"/>
        <v>0</v>
      </c>
      <c r="X378" s="29">
        <f t="shared" si="54"/>
        <v>0</v>
      </c>
      <c r="Y378" s="29">
        <f t="shared" si="55"/>
        <v>0</v>
      </c>
      <c r="Z378" s="26"/>
      <c r="AA378" s="58" t="str">
        <f t="shared" si="56"/>
        <v/>
      </c>
      <c r="AB378" s="26"/>
      <c r="AC378" s="58" t="str">
        <f t="shared" si="58"/>
        <v/>
      </c>
      <c r="AD378" s="26"/>
      <c r="AE378" s="22" t="str">
        <f t="shared" si="57"/>
        <v/>
      </c>
      <c r="AF3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9" spans="1:32" x14ac:dyDescent="0.45">
      <c r="A379" s="22">
        <f>Games!A379</f>
        <v>0</v>
      </c>
      <c r="B379" s="22" t="str">
        <f>IF('Prediction Log'!B379=0, "",'Prediction Log'!B379)</f>
        <v/>
      </c>
      <c r="C379" s="22" t="str">
        <f>IF('Prediction Log'!C379=0, "",'Prediction Log'!C379)</f>
        <v/>
      </c>
      <c r="D379" s="22" t="str">
        <f>IF('Prediction Log'!D379=0, "",'Prediction Log'!D379)</f>
        <v/>
      </c>
      <c r="E379" s="22" t="str">
        <f>IF('Prediction Log'!E379=0, "",'Prediction Log'!E379)</f>
        <v/>
      </c>
      <c r="F379" s="22" t="str">
        <f>IF('Prediction Log'!I379=0, "",'Prediction Log'!I379)</f>
        <v/>
      </c>
      <c r="G379" s="23" t="str">
        <f>IF(ISBLANK(Games!B379), "",'Prediction Log'!$J379)</f>
        <v/>
      </c>
      <c r="H379" s="24" t="str">
        <f>'Prediction Log'!$K379</f>
        <v/>
      </c>
      <c r="I379" s="22" t="str">
        <f>IF(ISBLANK(Games!J379), "",IF(AND(Games!J379="",Games!K379=""),"",IF(ISTEXT(Games!K379), "Side",Games!J379)))</f>
        <v/>
      </c>
      <c r="J379" s="22" t="str">
        <f>IF(ISBLANK(Games!J379), "",IF(Table12[[#This Row],[Bet]]="Spread", Games!L379, ""))</f>
        <v/>
      </c>
      <c r="K379" s="22" t="str">
        <f>IF(ISBLANK(Games!K379), "",IF(ISTEXT(Games!K379), Games!K379, ""))</f>
        <v/>
      </c>
      <c r="L379" s="22" t="str">
        <f>IF(ISBLANK(Games!N379), "", Games!N379)</f>
        <v/>
      </c>
      <c r="M379" s="22"/>
      <c r="N379" s="26"/>
      <c r="O379" s="26"/>
      <c r="P379" s="26"/>
      <c r="Q379" s="26"/>
      <c r="R379" s="26"/>
      <c r="S379" s="26"/>
      <c r="T379" s="29">
        <f t="shared" si="50"/>
        <v>0</v>
      </c>
      <c r="U379" s="29">
        <f t="shared" si="51"/>
        <v>0</v>
      </c>
      <c r="V379" s="29">
        <f t="shared" si="52"/>
        <v>0</v>
      </c>
      <c r="W379" s="29">
        <f t="shared" si="53"/>
        <v>0</v>
      </c>
      <c r="X379" s="29">
        <f t="shared" si="54"/>
        <v>0</v>
      </c>
      <c r="Y379" s="29">
        <f t="shared" si="55"/>
        <v>0</v>
      </c>
      <c r="Z379" s="26"/>
      <c r="AA379" s="58" t="str">
        <f t="shared" si="56"/>
        <v/>
      </c>
      <c r="AB379" s="26"/>
      <c r="AC379" s="58" t="str">
        <f t="shared" si="58"/>
        <v/>
      </c>
      <c r="AD379" s="26"/>
      <c r="AE379" s="22" t="str">
        <f t="shared" si="57"/>
        <v/>
      </c>
      <c r="AF3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0" spans="1:32" x14ac:dyDescent="0.45">
      <c r="A380" s="22">
        <f>Games!A380</f>
        <v>0</v>
      </c>
      <c r="B380" s="22" t="str">
        <f>IF('Prediction Log'!B380=0, "",'Prediction Log'!B380)</f>
        <v/>
      </c>
      <c r="C380" s="22" t="str">
        <f>IF('Prediction Log'!C380=0, "",'Prediction Log'!C380)</f>
        <v/>
      </c>
      <c r="D380" s="22" t="str">
        <f>IF('Prediction Log'!D380=0, "",'Prediction Log'!D380)</f>
        <v/>
      </c>
      <c r="E380" s="22" t="str">
        <f>IF('Prediction Log'!E380=0, "",'Prediction Log'!E380)</f>
        <v/>
      </c>
      <c r="F380" s="22" t="str">
        <f>IF('Prediction Log'!I380=0, "",'Prediction Log'!I380)</f>
        <v/>
      </c>
      <c r="G380" s="23" t="str">
        <f>IF(ISBLANK(Games!B380), "",'Prediction Log'!$J380)</f>
        <v/>
      </c>
      <c r="H380" s="24" t="str">
        <f>'Prediction Log'!$K380</f>
        <v/>
      </c>
      <c r="I380" s="22" t="str">
        <f>IF(ISBLANK(Games!J380), "",IF(AND(Games!J380="",Games!K380=""),"",IF(ISTEXT(Games!K380), "Side",Games!J380)))</f>
        <v/>
      </c>
      <c r="J380" s="22" t="str">
        <f>IF(ISBLANK(Games!J380), "",IF(Table12[[#This Row],[Bet]]="Spread", Games!L380, ""))</f>
        <v/>
      </c>
      <c r="K380" s="22" t="str">
        <f>IF(ISBLANK(Games!K380), "",IF(ISTEXT(Games!K380), Games!K380, ""))</f>
        <v/>
      </c>
      <c r="L380" s="22" t="str">
        <f>IF(ISBLANK(Games!N380), "", Games!N380)</f>
        <v/>
      </c>
      <c r="M380" s="22"/>
      <c r="N380" s="26"/>
      <c r="O380" s="26"/>
      <c r="P380" s="26"/>
      <c r="Q380" s="26"/>
      <c r="R380" s="26"/>
      <c r="S380" s="26"/>
      <c r="T380" s="29">
        <f t="shared" si="50"/>
        <v>0</v>
      </c>
      <c r="U380" s="29">
        <f t="shared" si="51"/>
        <v>0</v>
      </c>
      <c r="V380" s="29">
        <f t="shared" si="52"/>
        <v>0</v>
      </c>
      <c r="W380" s="29">
        <f t="shared" si="53"/>
        <v>0</v>
      </c>
      <c r="X380" s="29">
        <f t="shared" si="54"/>
        <v>0</v>
      </c>
      <c r="Y380" s="29">
        <f t="shared" si="55"/>
        <v>0</v>
      </c>
      <c r="Z380" s="26"/>
      <c r="AA380" s="58" t="str">
        <f t="shared" si="56"/>
        <v/>
      </c>
      <c r="AB380" s="26"/>
      <c r="AC380" s="58" t="str">
        <f t="shared" si="58"/>
        <v/>
      </c>
      <c r="AD380" s="26"/>
      <c r="AE380" s="22" t="str">
        <f t="shared" si="57"/>
        <v/>
      </c>
      <c r="AF3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1" spans="1:32" x14ac:dyDescent="0.45">
      <c r="A381" s="22">
        <f>Games!A381</f>
        <v>0</v>
      </c>
      <c r="B381" s="22" t="str">
        <f>IF('Prediction Log'!B381=0, "",'Prediction Log'!B381)</f>
        <v/>
      </c>
      <c r="C381" s="22" t="str">
        <f>IF('Prediction Log'!C381=0, "",'Prediction Log'!C381)</f>
        <v/>
      </c>
      <c r="D381" s="22" t="str">
        <f>IF('Prediction Log'!D381=0, "",'Prediction Log'!D381)</f>
        <v/>
      </c>
      <c r="E381" s="22" t="str">
        <f>IF('Prediction Log'!E381=0, "",'Prediction Log'!E381)</f>
        <v/>
      </c>
      <c r="F381" s="22" t="str">
        <f>IF('Prediction Log'!I381=0, "",'Prediction Log'!I381)</f>
        <v/>
      </c>
      <c r="G381" s="23" t="str">
        <f>IF(ISBLANK(Games!B381), "",'Prediction Log'!$J381)</f>
        <v/>
      </c>
      <c r="H381" s="24" t="str">
        <f>'Prediction Log'!$K381</f>
        <v/>
      </c>
      <c r="I381" s="22" t="str">
        <f>IF(ISBLANK(Games!J381), "",IF(AND(Games!J381="",Games!K381=""),"",IF(ISTEXT(Games!K381), "Side",Games!J381)))</f>
        <v/>
      </c>
      <c r="J381" s="22" t="str">
        <f>IF(ISBLANK(Games!J381), "",IF(Table12[[#This Row],[Bet]]="Spread", Games!L381, ""))</f>
        <v/>
      </c>
      <c r="K381" s="22" t="str">
        <f>IF(ISBLANK(Games!K381), "",IF(ISTEXT(Games!K381), Games!K381, ""))</f>
        <v/>
      </c>
      <c r="L381" s="22" t="str">
        <f>IF(ISBLANK(Games!N381), "", Games!N381)</f>
        <v/>
      </c>
      <c r="M381" s="22"/>
      <c r="N381" s="26"/>
      <c r="O381" s="26"/>
      <c r="P381" s="26"/>
      <c r="Q381" s="26"/>
      <c r="R381" s="26"/>
      <c r="S381" s="26"/>
      <c r="T381" s="29">
        <f t="shared" si="50"/>
        <v>0</v>
      </c>
      <c r="U381" s="29">
        <f t="shared" si="51"/>
        <v>0</v>
      </c>
      <c r="V381" s="29">
        <f t="shared" si="52"/>
        <v>0</v>
      </c>
      <c r="W381" s="29">
        <f t="shared" si="53"/>
        <v>0</v>
      </c>
      <c r="X381" s="29">
        <f t="shared" si="54"/>
        <v>0</v>
      </c>
      <c r="Y381" s="29">
        <f t="shared" si="55"/>
        <v>0</v>
      </c>
      <c r="Z381" s="26"/>
      <c r="AA381" s="58" t="str">
        <f t="shared" si="56"/>
        <v/>
      </c>
      <c r="AB381" s="26"/>
      <c r="AC381" s="58" t="str">
        <f t="shared" si="58"/>
        <v/>
      </c>
      <c r="AD381" s="26"/>
      <c r="AE381" s="22" t="str">
        <f t="shared" si="57"/>
        <v/>
      </c>
      <c r="AF3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2" spans="1:32" x14ac:dyDescent="0.45">
      <c r="A382" s="22">
        <f>Games!A382</f>
        <v>0</v>
      </c>
      <c r="B382" s="22" t="str">
        <f>IF('Prediction Log'!B382=0, "",'Prediction Log'!B382)</f>
        <v/>
      </c>
      <c r="C382" s="22" t="str">
        <f>IF('Prediction Log'!C382=0, "",'Prediction Log'!C382)</f>
        <v/>
      </c>
      <c r="D382" s="22" t="str">
        <f>IF('Prediction Log'!D382=0, "",'Prediction Log'!D382)</f>
        <v/>
      </c>
      <c r="E382" s="22" t="str">
        <f>IF('Prediction Log'!E382=0, "",'Prediction Log'!E382)</f>
        <v/>
      </c>
      <c r="F382" s="22" t="str">
        <f>IF('Prediction Log'!I382=0, "",'Prediction Log'!I382)</f>
        <v/>
      </c>
      <c r="G382" s="23" t="str">
        <f>IF(ISBLANK(Games!B382), "",'Prediction Log'!$J382)</f>
        <v/>
      </c>
      <c r="H382" s="24" t="str">
        <f>'Prediction Log'!$K382</f>
        <v/>
      </c>
      <c r="I382" s="22" t="str">
        <f>IF(ISBLANK(Games!J382), "",IF(AND(Games!J382="",Games!K382=""),"",IF(ISTEXT(Games!K382), "Side",Games!J382)))</f>
        <v/>
      </c>
      <c r="J382" s="22" t="str">
        <f>IF(ISBLANK(Games!J382), "",IF(Table12[[#This Row],[Bet]]="Spread", Games!L382, ""))</f>
        <v/>
      </c>
      <c r="K382" s="22" t="str">
        <f>IF(ISBLANK(Games!K382), "",IF(ISTEXT(Games!K382), Games!K382, ""))</f>
        <v/>
      </c>
      <c r="L382" s="22" t="str">
        <f>IF(ISBLANK(Games!N382), "", Games!N382)</f>
        <v/>
      </c>
      <c r="M382" s="22"/>
      <c r="N382" s="26"/>
      <c r="O382" s="26"/>
      <c r="P382" s="26"/>
      <c r="Q382" s="26"/>
      <c r="R382" s="26"/>
      <c r="S382" s="26"/>
      <c r="T382" s="29">
        <f t="shared" si="50"/>
        <v>0</v>
      </c>
      <c r="U382" s="29">
        <f t="shared" si="51"/>
        <v>0</v>
      </c>
      <c r="V382" s="29">
        <f t="shared" si="52"/>
        <v>0</v>
      </c>
      <c r="W382" s="29">
        <f t="shared" si="53"/>
        <v>0</v>
      </c>
      <c r="X382" s="29">
        <f t="shared" si="54"/>
        <v>0</v>
      </c>
      <c r="Y382" s="29">
        <f t="shared" si="55"/>
        <v>0</v>
      </c>
      <c r="Z382" s="26"/>
      <c r="AA382" s="58" t="str">
        <f t="shared" si="56"/>
        <v/>
      </c>
      <c r="AB382" s="26"/>
      <c r="AC382" s="58" t="str">
        <f t="shared" si="58"/>
        <v/>
      </c>
      <c r="AD382" s="26"/>
      <c r="AE382" s="22" t="str">
        <f t="shared" si="57"/>
        <v/>
      </c>
      <c r="AF3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3" spans="1:32" x14ac:dyDescent="0.45">
      <c r="A383" s="22">
        <f>Games!A383</f>
        <v>0</v>
      </c>
      <c r="B383" s="22" t="str">
        <f>IF('Prediction Log'!B383=0, "",'Prediction Log'!B383)</f>
        <v/>
      </c>
      <c r="C383" s="22" t="str">
        <f>IF('Prediction Log'!C383=0, "",'Prediction Log'!C383)</f>
        <v/>
      </c>
      <c r="D383" s="22" t="str">
        <f>IF('Prediction Log'!D383=0, "",'Prediction Log'!D383)</f>
        <v/>
      </c>
      <c r="E383" s="22" t="str">
        <f>IF('Prediction Log'!E383=0, "",'Prediction Log'!E383)</f>
        <v/>
      </c>
      <c r="F383" s="22" t="str">
        <f>IF('Prediction Log'!I383=0, "",'Prediction Log'!I383)</f>
        <v/>
      </c>
      <c r="G383" s="23" t="str">
        <f>IF(ISBLANK(Games!B383), "",'Prediction Log'!$J383)</f>
        <v/>
      </c>
      <c r="H383" s="24" t="str">
        <f>'Prediction Log'!$K383</f>
        <v/>
      </c>
      <c r="I383" s="22" t="str">
        <f>IF(ISBLANK(Games!J383), "",IF(AND(Games!J383="",Games!K383=""),"",IF(ISTEXT(Games!K383), "Side",Games!J383)))</f>
        <v/>
      </c>
      <c r="J383" s="22" t="str">
        <f>IF(ISBLANK(Games!J383), "",IF(Table12[[#This Row],[Bet]]="Spread", Games!L383, ""))</f>
        <v/>
      </c>
      <c r="K383" s="22" t="str">
        <f>IF(ISBLANK(Games!K383), "",IF(ISTEXT(Games!K383), Games!K383, ""))</f>
        <v/>
      </c>
      <c r="L383" s="22" t="str">
        <f>IF(ISBLANK(Games!N383), "", Games!N383)</f>
        <v/>
      </c>
      <c r="M383" s="22"/>
      <c r="N383" s="26"/>
      <c r="O383" s="26"/>
      <c r="P383" s="26"/>
      <c r="Q383" s="26"/>
      <c r="R383" s="26"/>
      <c r="S383" s="26"/>
      <c r="T383" s="29">
        <f t="shared" si="50"/>
        <v>0</v>
      </c>
      <c r="U383" s="29">
        <f t="shared" si="51"/>
        <v>0</v>
      </c>
      <c r="V383" s="29">
        <f t="shared" si="52"/>
        <v>0</v>
      </c>
      <c r="W383" s="29">
        <f t="shared" si="53"/>
        <v>0</v>
      </c>
      <c r="X383" s="29">
        <f t="shared" si="54"/>
        <v>0</v>
      </c>
      <c r="Y383" s="29">
        <f t="shared" si="55"/>
        <v>0</v>
      </c>
      <c r="Z383" s="26"/>
      <c r="AA383" s="58" t="str">
        <f t="shared" si="56"/>
        <v/>
      </c>
      <c r="AB383" s="26"/>
      <c r="AC383" s="58" t="str">
        <f t="shared" si="58"/>
        <v/>
      </c>
      <c r="AD383" s="26"/>
      <c r="AE383" s="22" t="str">
        <f t="shared" si="57"/>
        <v/>
      </c>
      <c r="AF3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4" spans="1:32" x14ac:dyDescent="0.45">
      <c r="A384" s="22">
        <f>Games!A384</f>
        <v>0</v>
      </c>
      <c r="B384" s="22" t="str">
        <f>IF('Prediction Log'!B384=0, "",'Prediction Log'!B384)</f>
        <v/>
      </c>
      <c r="C384" s="22" t="str">
        <f>IF('Prediction Log'!C384=0, "",'Prediction Log'!C384)</f>
        <v/>
      </c>
      <c r="D384" s="22" t="str">
        <f>IF('Prediction Log'!D384=0, "",'Prediction Log'!D384)</f>
        <v/>
      </c>
      <c r="E384" s="22" t="str">
        <f>IF('Prediction Log'!E384=0, "",'Prediction Log'!E384)</f>
        <v/>
      </c>
      <c r="F384" s="22" t="str">
        <f>IF('Prediction Log'!I384=0, "",'Prediction Log'!I384)</f>
        <v/>
      </c>
      <c r="G384" s="23" t="str">
        <f>IF(ISBLANK(Games!B384), "",'Prediction Log'!$J384)</f>
        <v/>
      </c>
      <c r="H384" s="24" t="str">
        <f>'Prediction Log'!$K384</f>
        <v/>
      </c>
      <c r="I384" s="22" t="str">
        <f>IF(ISBLANK(Games!J384), "",IF(AND(Games!J384="",Games!K384=""),"",IF(ISTEXT(Games!K384), "Side",Games!J384)))</f>
        <v/>
      </c>
      <c r="J384" s="22" t="str">
        <f>IF(ISBLANK(Games!J384), "",IF(Table12[[#This Row],[Bet]]="Spread", Games!L384, ""))</f>
        <v/>
      </c>
      <c r="K384" s="22" t="str">
        <f>IF(ISBLANK(Games!K384), "",IF(ISTEXT(Games!K384), Games!K384, ""))</f>
        <v/>
      </c>
      <c r="L384" s="22" t="str">
        <f>IF(ISBLANK(Games!N384), "", Games!N384)</f>
        <v/>
      </c>
      <c r="M384" s="22"/>
      <c r="N384" s="26"/>
      <c r="O384" s="26"/>
      <c r="P384" s="26"/>
      <c r="Q384" s="26"/>
      <c r="R384" s="26"/>
      <c r="S384" s="26"/>
      <c r="T384" s="29">
        <f t="shared" si="50"/>
        <v>0</v>
      </c>
      <c r="U384" s="29">
        <f t="shared" si="51"/>
        <v>0</v>
      </c>
      <c r="V384" s="29">
        <f t="shared" si="52"/>
        <v>0</v>
      </c>
      <c r="W384" s="29">
        <f t="shared" si="53"/>
        <v>0</v>
      </c>
      <c r="X384" s="29">
        <f t="shared" si="54"/>
        <v>0</v>
      </c>
      <c r="Y384" s="29">
        <f t="shared" si="55"/>
        <v>0</v>
      </c>
      <c r="Z384" s="26"/>
      <c r="AA384" s="58" t="str">
        <f t="shared" si="56"/>
        <v/>
      </c>
      <c r="AB384" s="26"/>
      <c r="AC384" s="58" t="str">
        <f t="shared" si="58"/>
        <v/>
      </c>
      <c r="AD384" s="26"/>
      <c r="AE384" s="22" t="str">
        <f t="shared" si="57"/>
        <v/>
      </c>
      <c r="AF3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5" spans="1:32" x14ac:dyDescent="0.45">
      <c r="A385" s="22">
        <f>Games!A385</f>
        <v>0</v>
      </c>
      <c r="B385" s="22" t="str">
        <f>IF('Prediction Log'!B385=0, "",'Prediction Log'!B385)</f>
        <v/>
      </c>
      <c r="C385" s="22" t="str">
        <f>IF('Prediction Log'!C385=0, "",'Prediction Log'!C385)</f>
        <v/>
      </c>
      <c r="D385" s="22" t="str">
        <f>IF('Prediction Log'!D385=0, "",'Prediction Log'!D385)</f>
        <v/>
      </c>
      <c r="E385" s="22" t="str">
        <f>IF('Prediction Log'!E385=0, "",'Prediction Log'!E385)</f>
        <v/>
      </c>
      <c r="F385" s="22" t="str">
        <f>IF('Prediction Log'!I385=0, "",'Prediction Log'!I385)</f>
        <v/>
      </c>
      <c r="G385" s="23" t="str">
        <f>IF(ISBLANK(Games!B385), "",'Prediction Log'!$J385)</f>
        <v/>
      </c>
      <c r="H385" s="24" t="str">
        <f>'Prediction Log'!$K385</f>
        <v/>
      </c>
      <c r="I385" s="22" t="str">
        <f>IF(ISBLANK(Games!J385), "",IF(AND(Games!J385="",Games!K385=""),"",IF(ISTEXT(Games!K385), "Side",Games!J385)))</f>
        <v/>
      </c>
      <c r="J385" s="22" t="str">
        <f>IF(ISBLANK(Games!J385), "",IF(Table12[[#This Row],[Bet]]="Spread", Games!L385, ""))</f>
        <v/>
      </c>
      <c r="K385" s="22" t="str">
        <f>IF(ISBLANK(Games!K385), "",IF(ISTEXT(Games!K385), Games!K385, ""))</f>
        <v/>
      </c>
      <c r="L385" s="22" t="str">
        <f>IF(ISBLANK(Games!N385), "", Games!N385)</f>
        <v/>
      </c>
      <c r="M385" s="22"/>
      <c r="N385" s="26"/>
      <c r="O385" s="26"/>
      <c r="P385" s="26"/>
      <c r="Q385" s="26"/>
      <c r="R385" s="26"/>
      <c r="S385" s="26"/>
      <c r="T385" s="29">
        <f t="shared" si="50"/>
        <v>0</v>
      </c>
      <c r="U385" s="29">
        <f t="shared" si="51"/>
        <v>0</v>
      </c>
      <c r="V385" s="29">
        <f t="shared" si="52"/>
        <v>0</v>
      </c>
      <c r="W385" s="29">
        <f t="shared" si="53"/>
        <v>0</v>
      </c>
      <c r="X385" s="29">
        <f t="shared" si="54"/>
        <v>0</v>
      </c>
      <c r="Y385" s="29">
        <f t="shared" si="55"/>
        <v>0</v>
      </c>
      <c r="Z385" s="26"/>
      <c r="AA385" s="58" t="str">
        <f t="shared" si="56"/>
        <v/>
      </c>
      <c r="AB385" s="26"/>
      <c r="AC385" s="58" t="str">
        <f t="shared" si="58"/>
        <v/>
      </c>
      <c r="AD385" s="26"/>
      <c r="AE385" s="22" t="str">
        <f t="shared" si="57"/>
        <v/>
      </c>
      <c r="AF3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6" spans="1:32" x14ac:dyDescent="0.45">
      <c r="A386" s="22">
        <f>Games!A386</f>
        <v>0</v>
      </c>
      <c r="B386" s="22" t="str">
        <f>IF('Prediction Log'!B386=0, "",'Prediction Log'!B386)</f>
        <v/>
      </c>
      <c r="C386" s="22" t="str">
        <f>IF('Prediction Log'!C386=0, "",'Prediction Log'!C386)</f>
        <v/>
      </c>
      <c r="D386" s="22" t="str">
        <f>IF('Prediction Log'!D386=0, "",'Prediction Log'!D386)</f>
        <v/>
      </c>
      <c r="E386" s="22" t="str">
        <f>IF('Prediction Log'!E386=0, "",'Prediction Log'!E386)</f>
        <v/>
      </c>
      <c r="F386" s="22" t="str">
        <f>IF('Prediction Log'!I386=0, "",'Prediction Log'!I386)</f>
        <v/>
      </c>
      <c r="G386" s="23" t="str">
        <f>IF(ISBLANK(Games!B386), "",'Prediction Log'!$J386)</f>
        <v/>
      </c>
      <c r="H386" s="24" t="str">
        <f>'Prediction Log'!$K386</f>
        <v/>
      </c>
      <c r="I386" s="22" t="str">
        <f>IF(ISBLANK(Games!J386), "",IF(AND(Games!J386="",Games!K386=""),"",IF(ISTEXT(Games!K386), "Side",Games!J386)))</f>
        <v/>
      </c>
      <c r="J386" s="22" t="str">
        <f>IF(ISBLANK(Games!J386), "",IF(Table12[[#This Row],[Bet]]="Spread", Games!L386, ""))</f>
        <v/>
      </c>
      <c r="K386" s="22" t="str">
        <f>IF(ISBLANK(Games!K386), "",IF(ISTEXT(Games!K386), Games!K386, ""))</f>
        <v/>
      </c>
      <c r="L386" s="22" t="str">
        <f>IF(ISBLANK(Games!N386), "", Games!N386)</f>
        <v/>
      </c>
      <c r="M386" s="22"/>
      <c r="N386" s="26"/>
      <c r="O386" s="26"/>
      <c r="P386" s="26"/>
      <c r="Q386" s="26"/>
      <c r="R386" s="26"/>
      <c r="S386" s="26"/>
      <c r="T386" s="29">
        <f t="shared" si="50"/>
        <v>0</v>
      </c>
      <c r="U386" s="29">
        <f t="shared" si="51"/>
        <v>0</v>
      </c>
      <c r="V386" s="29">
        <f t="shared" si="52"/>
        <v>0</v>
      </c>
      <c r="W386" s="29">
        <f t="shared" si="53"/>
        <v>0</v>
      </c>
      <c r="X386" s="29">
        <f t="shared" si="54"/>
        <v>0</v>
      </c>
      <c r="Y386" s="29">
        <f t="shared" si="55"/>
        <v>0</v>
      </c>
      <c r="Z386" s="26"/>
      <c r="AA386" s="58" t="str">
        <f t="shared" si="56"/>
        <v/>
      </c>
      <c r="AB386" s="26"/>
      <c r="AC386" s="58" t="str">
        <f t="shared" si="58"/>
        <v/>
      </c>
      <c r="AD386" s="26"/>
      <c r="AE386" s="22" t="str">
        <f t="shared" si="57"/>
        <v/>
      </c>
      <c r="AF3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7" spans="1:32" x14ac:dyDescent="0.45">
      <c r="A387" s="22">
        <f>Games!A387</f>
        <v>0</v>
      </c>
      <c r="B387" s="22" t="str">
        <f>IF('Prediction Log'!B387=0, "",'Prediction Log'!B387)</f>
        <v/>
      </c>
      <c r="C387" s="22" t="str">
        <f>IF('Prediction Log'!C387=0, "",'Prediction Log'!C387)</f>
        <v/>
      </c>
      <c r="D387" s="22" t="str">
        <f>IF('Prediction Log'!D387=0, "",'Prediction Log'!D387)</f>
        <v/>
      </c>
      <c r="E387" s="22" t="str">
        <f>IF('Prediction Log'!E387=0, "",'Prediction Log'!E387)</f>
        <v/>
      </c>
      <c r="F387" s="22" t="str">
        <f>IF('Prediction Log'!I387=0, "",'Prediction Log'!I387)</f>
        <v/>
      </c>
      <c r="G387" s="23" t="str">
        <f>IF(ISBLANK(Games!B387), "",'Prediction Log'!$J387)</f>
        <v/>
      </c>
      <c r="H387" s="24" t="str">
        <f>'Prediction Log'!$K387</f>
        <v/>
      </c>
      <c r="I387" s="22" t="str">
        <f>IF(ISBLANK(Games!J387), "",IF(AND(Games!J387="",Games!K387=""),"",IF(ISTEXT(Games!K387), "Side",Games!J387)))</f>
        <v/>
      </c>
      <c r="J387" s="22" t="str">
        <f>IF(ISBLANK(Games!J387), "",IF(Table12[[#This Row],[Bet]]="Spread", Games!L387, ""))</f>
        <v/>
      </c>
      <c r="K387" s="22" t="str">
        <f>IF(ISBLANK(Games!K387), "",IF(ISTEXT(Games!K387), Games!K387, ""))</f>
        <v/>
      </c>
      <c r="L387" s="22" t="str">
        <f>IF(ISBLANK(Games!N387), "", Games!N387)</f>
        <v/>
      </c>
      <c r="M387" s="22"/>
      <c r="N387" s="26"/>
      <c r="O387" s="26"/>
      <c r="P387" s="26"/>
      <c r="Q387" s="26"/>
      <c r="R387" s="26"/>
      <c r="S387" s="26"/>
      <c r="T387" s="29">
        <f t="shared" ref="T387:T450" si="59">N387+IF(Q387&lt;0, (N387/(Q387/-100)), N387*(Q387/100))</f>
        <v>0</v>
      </c>
      <c r="U387" s="29">
        <f t="shared" ref="U387:U450" si="60">T387-N387</f>
        <v>0</v>
      </c>
      <c r="V387" s="29">
        <f t="shared" ref="V387:V450" si="61">O387+IF(R387&lt;0, (O387/(R387/-100)), O387*(R387/100))</f>
        <v>0</v>
      </c>
      <c r="W387" s="29">
        <f t="shared" ref="W387:W450" si="62">V387-O387</f>
        <v>0</v>
      </c>
      <c r="X387" s="29">
        <f t="shared" ref="X387:X450" si="63">P387+IF(S387&lt;0, (P387/(S387/-100)), P387*(S387/100))</f>
        <v>0</v>
      </c>
      <c r="Y387" s="29">
        <f t="shared" ref="Y387:Y450" si="64">S387-P387</f>
        <v>0</v>
      </c>
      <c r="Z387" s="26"/>
      <c r="AA387" s="58" t="str">
        <f t="shared" ref="AA387:AA450" si="65">IF(Z387="W", U387, IF(Z387="L",-N387, ""))</f>
        <v/>
      </c>
      <c r="AB387" s="26"/>
      <c r="AC387" s="58" t="str">
        <f t="shared" si="58"/>
        <v/>
      </c>
      <c r="AD387" s="26"/>
      <c r="AE387" s="22" t="str">
        <f t="shared" ref="AE387:AE450" si="66">IF(AD387="W", Y387, IF(AD387="L",-R387, ""))</f>
        <v/>
      </c>
      <c r="AF3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8" spans="1:32" x14ac:dyDescent="0.45">
      <c r="A388" s="22">
        <f>Games!A388</f>
        <v>0</v>
      </c>
      <c r="B388" s="22" t="str">
        <f>IF('Prediction Log'!B388=0, "",'Prediction Log'!B388)</f>
        <v/>
      </c>
      <c r="C388" s="22" t="str">
        <f>IF('Prediction Log'!C388=0, "",'Prediction Log'!C388)</f>
        <v/>
      </c>
      <c r="D388" s="22" t="str">
        <f>IF('Prediction Log'!D388=0, "",'Prediction Log'!D388)</f>
        <v/>
      </c>
      <c r="E388" s="22" t="str">
        <f>IF('Prediction Log'!E388=0, "",'Prediction Log'!E388)</f>
        <v/>
      </c>
      <c r="F388" s="22" t="str">
        <f>IF('Prediction Log'!I388=0, "",'Prediction Log'!I388)</f>
        <v/>
      </c>
      <c r="G388" s="23" t="str">
        <f>IF(ISBLANK(Games!B388), "",'Prediction Log'!$J388)</f>
        <v/>
      </c>
      <c r="H388" s="24" t="str">
        <f>'Prediction Log'!$K388</f>
        <v/>
      </c>
      <c r="I388" s="22" t="str">
        <f>IF(ISBLANK(Games!J388), "",IF(AND(Games!J388="",Games!K388=""),"",IF(ISTEXT(Games!K388), "Side",Games!J388)))</f>
        <v/>
      </c>
      <c r="J388" s="22" t="str">
        <f>IF(ISBLANK(Games!J388), "",IF(Table12[[#This Row],[Bet]]="Spread", Games!L388, ""))</f>
        <v/>
      </c>
      <c r="K388" s="22" t="str">
        <f>IF(ISBLANK(Games!K388), "",IF(ISTEXT(Games!K388), Games!K388, ""))</f>
        <v/>
      </c>
      <c r="L388" s="22" t="str">
        <f>IF(ISBLANK(Games!N388), "", Games!N388)</f>
        <v/>
      </c>
      <c r="M388" s="22"/>
      <c r="N388" s="26"/>
      <c r="O388" s="26"/>
      <c r="P388" s="26"/>
      <c r="Q388" s="26"/>
      <c r="R388" s="26"/>
      <c r="S388" s="26"/>
      <c r="T388" s="29">
        <f t="shared" si="59"/>
        <v>0</v>
      </c>
      <c r="U388" s="29">
        <f t="shared" si="60"/>
        <v>0</v>
      </c>
      <c r="V388" s="29">
        <f t="shared" si="61"/>
        <v>0</v>
      </c>
      <c r="W388" s="29">
        <f t="shared" si="62"/>
        <v>0</v>
      </c>
      <c r="X388" s="29">
        <f t="shared" si="63"/>
        <v>0</v>
      </c>
      <c r="Y388" s="29">
        <f t="shared" si="64"/>
        <v>0</v>
      </c>
      <c r="Z388" s="26"/>
      <c r="AA388" s="58" t="str">
        <f t="shared" si="65"/>
        <v/>
      </c>
      <c r="AB388" s="26"/>
      <c r="AC388" s="58" t="str">
        <f t="shared" ref="AC388:AC451" si="67">IF(AB388="W", W388, IF(AB388="L",-O388, ""))</f>
        <v/>
      </c>
      <c r="AD388" s="26"/>
      <c r="AE388" s="22" t="str">
        <f t="shared" si="66"/>
        <v/>
      </c>
      <c r="AF3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9" spans="1:32" x14ac:dyDescent="0.45">
      <c r="A389" s="22">
        <f>Games!A389</f>
        <v>0</v>
      </c>
      <c r="B389" s="22" t="str">
        <f>IF('Prediction Log'!B389=0, "",'Prediction Log'!B389)</f>
        <v/>
      </c>
      <c r="C389" s="22" t="str">
        <f>IF('Prediction Log'!C389=0, "",'Prediction Log'!C389)</f>
        <v/>
      </c>
      <c r="D389" s="22" t="str">
        <f>IF('Prediction Log'!D389=0, "",'Prediction Log'!D389)</f>
        <v/>
      </c>
      <c r="E389" s="22" t="str">
        <f>IF('Prediction Log'!E389=0, "",'Prediction Log'!E389)</f>
        <v/>
      </c>
      <c r="F389" s="22" t="str">
        <f>IF('Prediction Log'!I389=0, "",'Prediction Log'!I389)</f>
        <v/>
      </c>
      <c r="G389" s="23" t="str">
        <f>IF(ISBLANK(Games!B389), "",'Prediction Log'!$J389)</f>
        <v/>
      </c>
      <c r="H389" s="24" t="str">
        <f>'Prediction Log'!$K389</f>
        <v/>
      </c>
      <c r="I389" s="22" t="str">
        <f>IF(ISBLANK(Games!J389), "",IF(AND(Games!J389="",Games!K389=""),"",IF(ISTEXT(Games!K389), "Side",Games!J389)))</f>
        <v/>
      </c>
      <c r="J389" s="22" t="str">
        <f>IF(ISBLANK(Games!J389), "",IF(Table12[[#This Row],[Bet]]="Spread", Games!L389, ""))</f>
        <v/>
      </c>
      <c r="K389" s="22" t="str">
        <f>IF(ISBLANK(Games!K389), "",IF(ISTEXT(Games!K389), Games!K389, ""))</f>
        <v/>
      </c>
      <c r="L389" s="22" t="str">
        <f>IF(ISBLANK(Games!N389), "", Games!N389)</f>
        <v/>
      </c>
      <c r="M389" s="22"/>
      <c r="N389" s="26"/>
      <c r="O389" s="26"/>
      <c r="P389" s="26"/>
      <c r="Q389" s="26"/>
      <c r="R389" s="26"/>
      <c r="S389" s="26"/>
      <c r="T389" s="29">
        <f t="shared" si="59"/>
        <v>0</v>
      </c>
      <c r="U389" s="29">
        <f t="shared" si="60"/>
        <v>0</v>
      </c>
      <c r="V389" s="29">
        <f t="shared" si="61"/>
        <v>0</v>
      </c>
      <c r="W389" s="29">
        <f t="shared" si="62"/>
        <v>0</v>
      </c>
      <c r="X389" s="29">
        <f t="shared" si="63"/>
        <v>0</v>
      </c>
      <c r="Y389" s="29">
        <f t="shared" si="64"/>
        <v>0</v>
      </c>
      <c r="Z389" s="26"/>
      <c r="AA389" s="58" t="str">
        <f t="shared" si="65"/>
        <v/>
      </c>
      <c r="AB389" s="26"/>
      <c r="AC389" s="58" t="str">
        <f t="shared" si="67"/>
        <v/>
      </c>
      <c r="AD389" s="26"/>
      <c r="AE389" s="22" t="str">
        <f t="shared" si="66"/>
        <v/>
      </c>
      <c r="AF3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0" spans="1:32" x14ac:dyDescent="0.45">
      <c r="A390" s="22">
        <f>Games!A390</f>
        <v>0</v>
      </c>
      <c r="B390" s="22" t="str">
        <f>IF('Prediction Log'!B390=0, "",'Prediction Log'!B390)</f>
        <v/>
      </c>
      <c r="C390" s="22" t="str">
        <f>IF('Prediction Log'!C390=0, "",'Prediction Log'!C390)</f>
        <v/>
      </c>
      <c r="D390" s="22" t="str">
        <f>IF('Prediction Log'!D390=0, "",'Prediction Log'!D390)</f>
        <v/>
      </c>
      <c r="E390" s="22" t="str">
        <f>IF('Prediction Log'!E390=0, "",'Prediction Log'!E390)</f>
        <v/>
      </c>
      <c r="F390" s="22" t="str">
        <f>IF('Prediction Log'!I390=0, "",'Prediction Log'!I390)</f>
        <v/>
      </c>
      <c r="G390" s="23" t="str">
        <f>IF(ISBLANK(Games!B390), "",'Prediction Log'!$J390)</f>
        <v/>
      </c>
      <c r="H390" s="24" t="str">
        <f>'Prediction Log'!$K390</f>
        <v/>
      </c>
      <c r="I390" s="22" t="str">
        <f>IF(ISBLANK(Games!J390), "",IF(AND(Games!J390="",Games!K390=""),"",IF(ISTEXT(Games!K390), "Side",Games!J390)))</f>
        <v/>
      </c>
      <c r="J390" s="22" t="str">
        <f>IF(ISBLANK(Games!J390), "",IF(Table12[[#This Row],[Bet]]="Spread", Games!L390, ""))</f>
        <v/>
      </c>
      <c r="K390" s="22" t="str">
        <f>IF(ISBLANK(Games!K390), "",IF(ISTEXT(Games!K390), Games!K390, ""))</f>
        <v/>
      </c>
      <c r="L390" s="22" t="str">
        <f>IF(ISBLANK(Games!N390), "", Games!N390)</f>
        <v/>
      </c>
      <c r="M390" s="22"/>
      <c r="N390" s="26"/>
      <c r="O390" s="26"/>
      <c r="P390" s="26"/>
      <c r="Q390" s="26"/>
      <c r="R390" s="26"/>
      <c r="S390" s="26"/>
      <c r="T390" s="29">
        <f t="shared" si="59"/>
        <v>0</v>
      </c>
      <c r="U390" s="29">
        <f t="shared" si="60"/>
        <v>0</v>
      </c>
      <c r="V390" s="29">
        <f t="shared" si="61"/>
        <v>0</v>
      </c>
      <c r="W390" s="29">
        <f t="shared" si="62"/>
        <v>0</v>
      </c>
      <c r="X390" s="29">
        <f t="shared" si="63"/>
        <v>0</v>
      </c>
      <c r="Y390" s="29">
        <f t="shared" si="64"/>
        <v>0</v>
      </c>
      <c r="Z390" s="26"/>
      <c r="AA390" s="58" t="str">
        <f t="shared" si="65"/>
        <v/>
      </c>
      <c r="AB390" s="26"/>
      <c r="AC390" s="58" t="str">
        <f t="shared" si="67"/>
        <v/>
      </c>
      <c r="AD390" s="26"/>
      <c r="AE390" s="22" t="str">
        <f t="shared" si="66"/>
        <v/>
      </c>
      <c r="AF3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1" spans="1:32" x14ac:dyDescent="0.45">
      <c r="A391" s="22">
        <f>Games!A391</f>
        <v>0</v>
      </c>
      <c r="B391" s="22" t="str">
        <f>IF('Prediction Log'!B391=0, "",'Prediction Log'!B391)</f>
        <v/>
      </c>
      <c r="C391" s="22" t="str">
        <f>IF('Prediction Log'!C391=0, "",'Prediction Log'!C391)</f>
        <v/>
      </c>
      <c r="D391" s="22" t="str">
        <f>IF('Prediction Log'!D391=0, "",'Prediction Log'!D391)</f>
        <v/>
      </c>
      <c r="E391" s="22" t="str">
        <f>IF('Prediction Log'!E391=0, "",'Prediction Log'!E391)</f>
        <v/>
      </c>
      <c r="F391" s="22" t="str">
        <f>IF('Prediction Log'!I391=0, "",'Prediction Log'!I391)</f>
        <v/>
      </c>
      <c r="G391" s="23" t="str">
        <f>IF(ISBLANK(Games!B391), "",'Prediction Log'!$J391)</f>
        <v/>
      </c>
      <c r="H391" s="24" t="str">
        <f>'Prediction Log'!$K391</f>
        <v/>
      </c>
      <c r="I391" s="22" t="str">
        <f>IF(ISBLANK(Games!J391), "",IF(AND(Games!J391="",Games!K391=""),"",IF(ISTEXT(Games!K391), "Side",Games!J391)))</f>
        <v/>
      </c>
      <c r="J391" s="22" t="str">
        <f>IF(ISBLANK(Games!J391), "",IF(Table12[[#This Row],[Bet]]="Spread", Games!L391, ""))</f>
        <v/>
      </c>
      <c r="K391" s="22" t="str">
        <f>IF(ISBLANK(Games!K391), "",IF(ISTEXT(Games!K391), Games!K391, ""))</f>
        <v/>
      </c>
      <c r="L391" s="22" t="str">
        <f>IF(ISBLANK(Games!N391), "", Games!N391)</f>
        <v/>
      </c>
      <c r="M391" s="22"/>
      <c r="N391" s="26"/>
      <c r="O391" s="26"/>
      <c r="P391" s="26"/>
      <c r="Q391" s="26"/>
      <c r="R391" s="26"/>
      <c r="S391" s="26"/>
      <c r="T391" s="29">
        <f t="shared" si="59"/>
        <v>0</v>
      </c>
      <c r="U391" s="29">
        <f t="shared" si="60"/>
        <v>0</v>
      </c>
      <c r="V391" s="29">
        <f t="shared" si="61"/>
        <v>0</v>
      </c>
      <c r="W391" s="29">
        <f t="shared" si="62"/>
        <v>0</v>
      </c>
      <c r="X391" s="29">
        <f t="shared" si="63"/>
        <v>0</v>
      </c>
      <c r="Y391" s="29">
        <f t="shared" si="64"/>
        <v>0</v>
      </c>
      <c r="Z391" s="26"/>
      <c r="AA391" s="58" t="str">
        <f t="shared" si="65"/>
        <v/>
      </c>
      <c r="AB391" s="26"/>
      <c r="AC391" s="58" t="str">
        <f t="shared" si="67"/>
        <v/>
      </c>
      <c r="AD391" s="26"/>
      <c r="AE391" s="22" t="str">
        <f t="shared" si="66"/>
        <v/>
      </c>
      <c r="AF3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2" spans="1:32" x14ac:dyDescent="0.45">
      <c r="A392" s="22">
        <f>Games!A392</f>
        <v>0</v>
      </c>
      <c r="B392" s="22" t="str">
        <f>IF('Prediction Log'!B392=0, "",'Prediction Log'!B392)</f>
        <v/>
      </c>
      <c r="C392" s="22" t="str">
        <f>IF('Prediction Log'!C392=0, "",'Prediction Log'!C392)</f>
        <v/>
      </c>
      <c r="D392" s="22" t="str">
        <f>IF('Prediction Log'!D392=0, "",'Prediction Log'!D392)</f>
        <v/>
      </c>
      <c r="E392" s="22" t="str">
        <f>IF('Prediction Log'!E392=0, "",'Prediction Log'!E392)</f>
        <v/>
      </c>
      <c r="F392" s="22" t="str">
        <f>IF('Prediction Log'!I392=0, "",'Prediction Log'!I392)</f>
        <v/>
      </c>
      <c r="G392" s="23" t="str">
        <f>IF(ISBLANK(Games!B392), "",'Prediction Log'!$J392)</f>
        <v/>
      </c>
      <c r="H392" s="24" t="str">
        <f>'Prediction Log'!$K392</f>
        <v/>
      </c>
      <c r="I392" s="22" t="str">
        <f>IF(ISBLANK(Games!J392), "",IF(AND(Games!J392="",Games!K392=""),"",IF(ISTEXT(Games!K392), "Side",Games!J392)))</f>
        <v/>
      </c>
      <c r="J392" s="22" t="str">
        <f>IF(ISBLANK(Games!J392), "",IF(Table12[[#This Row],[Bet]]="Spread", Games!L392, ""))</f>
        <v/>
      </c>
      <c r="K392" s="22" t="str">
        <f>IF(ISBLANK(Games!K392), "",IF(ISTEXT(Games!K392), Games!K392, ""))</f>
        <v/>
      </c>
      <c r="L392" s="22" t="str">
        <f>IF(ISBLANK(Games!N392), "", Games!N392)</f>
        <v/>
      </c>
      <c r="M392" s="22"/>
      <c r="N392" s="26"/>
      <c r="O392" s="26"/>
      <c r="P392" s="26"/>
      <c r="Q392" s="26"/>
      <c r="R392" s="26"/>
      <c r="S392" s="26"/>
      <c r="T392" s="29">
        <f t="shared" si="59"/>
        <v>0</v>
      </c>
      <c r="U392" s="29">
        <f t="shared" si="60"/>
        <v>0</v>
      </c>
      <c r="V392" s="29">
        <f t="shared" si="61"/>
        <v>0</v>
      </c>
      <c r="W392" s="29">
        <f t="shared" si="62"/>
        <v>0</v>
      </c>
      <c r="X392" s="29">
        <f t="shared" si="63"/>
        <v>0</v>
      </c>
      <c r="Y392" s="29">
        <f t="shared" si="64"/>
        <v>0</v>
      </c>
      <c r="Z392" s="26"/>
      <c r="AA392" s="58" t="str">
        <f t="shared" si="65"/>
        <v/>
      </c>
      <c r="AB392" s="26"/>
      <c r="AC392" s="58" t="str">
        <f t="shared" si="67"/>
        <v/>
      </c>
      <c r="AD392" s="26"/>
      <c r="AE392" s="22" t="str">
        <f t="shared" si="66"/>
        <v/>
      </c>
      <c r="AF3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3" spans="1:32" x14ac:dyDescent="0.45">
      <c r="A393" s="22">
        <f>Games!A393</f>
        <v>0</v>
      </c>
      <c r="B393" s="22" t="str">
        <f>IF('Prediction Log'!B393=0, "",'Prediction Log'!B393)</f>
        <v/>
      </c>
      <c r="C393" s="22" t="str">
        <f>IF('Prediction Log'!C393=0, "",'Prediction Log'!C393)</f>
        <v/>
      </c>
      <c r="D393" s="22" t="str">
        <f>IF('Prediction Log'!D393=0, "",'Prediction Log'!D393)</f>
        <v/>
      </c>
      <c r="E393" s="22" t="str">
        <f>IF('Prediction Log'!E393=0, "",'Prediction Log'!E393)</f>
        <v/>
      </c>
      <c r="F393" s="22" t="str">
        <f>IF('Prediction Log'!I393=0, "",'Prediction Log'!I393)</f>
        <v/>
      </c>
      <c r="G393" s="23" t="str">
        <f>IF(ISBLANK(Games!B393), "",'Prediction Log'!$J393)</f>
        <v/>
      </c>
      <c r="H393" s="24" t="str">
        <f>'Prediction Log'!$K393</f>
        <v/>
      </c>
      <c r="I393" s="22" t="str">
        <f>IF(ISBLANK(Games!J393), "",IF(AND(Games!J393="",Games!K393=""),"",IF(ISTEXT(Games!K393), "Side",Games!J393)))</f>
        <v/>
      </c>
      <c r="J393" s="22" t="str">
        <f>IF(ISBLANK(Games!J393), "",IF(Table12[[#This Row],[Bet]]="Spread", Games!L393, ""))</f>
        <v/>
      </c>
      <c r="K393" s="22" t="str">
        <f>IF(ISBLANK(Games!K393), "",IF(ISTEXT(Games!K393), Games!K393, ""))</f>
        <v/>
      </c>
      <c r="L393" s="22" t="str">
        <f>IF(ISBLANK(Games!N393), "", Games!N393)</f>
        <v/>
      </c>
      <c r="M393" s="22"/>
      <c r="N393" s="26"/>
      <c r="O393" s="26"/>
      <c r="P393" s="26"/>
      <c r="Q393" s="26"/>
      <c r="R393" s="26"/>
      <c r="S393" s="26"/>
      <c r="T393" s="29">
        <f t="shared" si="59"/>
        <v>0</v>
      </c>
      <c r="U393" s="29">
        <f t="shared" si="60"/>
        <v>0</v>
      </c>
      <c r="V393" s="29">
        <f t="shared" si="61"/>
        <v>0</v>
      </c>
      <c r="W393" s="29">
        <f t="shared" si="62"/>
        <v>0</v>
      </c>
      <c r="X393" s="29">
        <f t="shared" si="63"/>
        <v>0</v>
      </c>
      <c r="Y393" s="29">
        <f t="shared" si="64"/>
        <v>0</v>
      </c>
      <c r="Z393" s="26"/>
      <c r="AA393" s="58" t="str">
        <f t="shared" si="65"/>
        <v/>
      </c>
      <c r="AB393" s="26"/>
      <c r="AC393" s="58" t="str">
        <f t="shared" si="67"/>
        <v/>
      </c>
      <c r="AD393" s="26"/>
      <c r="AE393" s="22" t="str">
        <f t="shared" si="66"/>
        <v/>
      </c>
      <c r="AF3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4" spans="1:32" x14ac:dyDescent="0.45">
      <c r="A394" s="22">
        <f>Games!A394</f>
        <v>0</v>
      </c>
      <c r="B394" s="22" t="str">
        <f>IF('Prediction Log'!B394=0, "",'Prediction Log'!B394)</f>
        <v/>
      </c>
      <c r="C394" s="22" t="str">
        <f>IF('Prediction Log'!C394=0, "",'Prediction Log'!C394)</f>
        <v/>
      </c>
      <c r="D394" s="22" t="str">
        <f>IF('Prediction Log'!D394=0, "",'Prediction Log'!D394)</f>
        <v/>
      </c>
      <c r="E394" s="22" t="str">
        <f>IF('Prediction Log'!E394=0, "",'Prediction Log'!E394)</f>
        <v/>
      </c>
      <c r="F394" s="22" t="str">
        <f>IF('Prediction Log'!I394=0, "",'Prediction Log'!I394)</f>
        <v/>
      </c>
      <c r="G394" s="23" t="str">
        <f>IF(ISBLANK(Games!B394), "",'Prediction Log'!$J394)</f>
        <v/>
      </c>
      <c r="H394" s="24" t="str">
        <f>'Prediction Log'!$K394</f>
        <v/>
      </c>
      <c r="I394" s="22" t="str">
        <f>IF(ISBLANK(Games!J394), "",IF(AND(Games!J394="",Games!K394=""),"",IF(ISTEXT(Games!K394), "Side",Games!J394)))</f>
        <v/>
      </c>
      <c r="J394" s="22" t="str">
        <f>IF(ISBLANK(Games!J394), "",IF(Table12[[#This Row],[Bet]]="Spread", Games!L394, ""))</f>
        <v/>
      </c>
      <c r="K394" s="22" t="str">
        <f>IF(ISBLANK(Games!K394), "",IF(ISTEXT(Games!K394), Games!K394, ""))</f>
        <v/>
      </c>
      <c r="L394" s="22" t="str">
        <f>IF(ISBLANK(Games!N394), "", Games!N394)</f>
        <v/>
      </c>
      <c r="M394" s="22"/>
      <c r="N394" s="26"/>
      <c r="O394" s="26"/>
      <c r="P394" s="26"/>
      <c r="Q394" s="26"/>
      <c r="R394" s="26"/>
      <c r="S394" s="26"/>
      <c r="T394" s="29">
        <f t="shared" si="59"/>
        <v>0</v>
      </c>
      <c r="U394" s="29">
        <f t="shared" si="60"/>
        <v>0</v>
      </c>
      <c r="V394" s="29">
        <f t="shared" si="61"/>
        <v>0</v>
      </c>
      <c r="W394" s="29">
        <f t="shared" si="62"/>
        <v>0</v>
      </c>
      <c r="X394" s="29">
        <f t="shared" si="63"/>
        <v>0</v>
      </c>
      <c r="Y394" s="29">
        <f t="shared" si="64"/>
        <v>0</v>
      </c>
      <c r="Z394" s="26"/>
      <c r="AA394" s="58" t="str">
        <f t="shared" si="65"/>
        <v/>
      </c>
      <c r="AB394" s="26"/>
      <c r="AC394" s="58" t="str">
        <f t="shared" si="67"/>
        <v/>
      </c>
      <c r="AD394" s="26"/>
      <c r="AE394" s="22" t="str">
        <f t="shared" si="66"/>
        <v/>
      </c>
      <c r="AF3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5" spans="1:32" x14ac:dyDescent="0.45">
      <c r="A395" s="22">
        <f>Games!A395</f>
        <v>0</v>
      </c>
      <c r="B395" s="22" t="str">
        <f>IF('Prediction Log'!B395=0, "",'Prediction Log'!B395)</f>
        <v/>
      </c>
      <c r="C395" s="22" t="str">
        <f>IF('Prediction Log'!C395=0, "",'Prediction Log'!C395)</f>
        <v/>
      </c>
      <c r="D395" s="22" t="str">
        <f>IF('Prediction Log'!D395=0, "",'Prediction Log'!D395)</f>
        <v/>
      </c>
      <c r="E395" s="22" t="str">
        <f>IF('Prediction Log'!E395=0, "",'Prediction Log'!E395)</f>
        <v/>
      </c>
      <c r="F395" s="22" t="str">
        <f>IF('Prediction Log'!I395=0, "",'Prediction Log'!I395)</f>
        <v/>
      </c>
      <c r="G395" s="23" t="str">
        <f>IF(ISBLANK(Games!B395), "",'Prediction Log'!$J395)</f>
        <v/>
      </c>
      <c r="H395" s="24" t="str">
        <f>'Prediction Log'!$K395</f>
        <v/>
      </c>
      <c r="I395" s="22" t="str">
        <f>IF(ISBLANK(Games!J395), "",IF(AND(Games!J395="",Games!K395=""),"",IF(ISTEXT(Games!K395), "Side",Games!J395)))</f>
        <v/>
      </c>
      <c r="J395" s="22" t="str">
        <f>IF(ISBLANK(Games!J395), "",IF(Table12[[#This Row],[Bet]]="Spread", Games!L395, ""))</f>
        <v/>
      </c>
      <c r="K395" s="22" t="str">
        <f>IF(ISBLANK(Games!K395), "",IF(ISTEXT(Games!K395), Games!K395, ""))</f>
        <v/>
      </c>
      <c r="L395" s="22" t="str">
        <f>IF(ISBLANK(Games!N395), "", Games!N395)</f>
        <v/>
      </c>
      <c r="M395" s="22"/>
      <c r="N395" s="26"/>
      <c r="O395" s="26"/>
      <c r="P395" s="26"/>
      <c r="Q395" s="26"/>
      <c r="R395" s="26"/>
      <c r="S395" s="26"/>
      <c r="T395" s="29">
        <f t="shared" si="59"/>
        <v>0</v>
      </c>
      <c r="U395" s="29">
        <f t="shared" si="60"/>
        <v>0</v>
      </c>
      <c r="V395" s="29">
        <f t="shared" si="61"/>
        <v>0</v>
      </c>
      <c r="W395" s="29">
        <f t="shared" si="62"/>
        <v>0</v>
      </c>
      <c r="X395" s="29">
        <f t="shared" si="63"/>
        <v>0</v>
      </c>
      <c r="Y395" s="29">
        <f t="shared" si="64"/>
        <v>0</v>
      </c>
      <c r="Z395" s="26"/>
      <c r="AA395" s="58" t="str">
        <f t="shared" si="65"/>
        <v/>
      </c>
      <c r="AB395" s="26"/>
      <c r="AC395" s="58" t="str">
        <f t="shared" si="67"/>
        <v/>
      </c>
      <c r="AD395" s="26"/>
      <c r="AE395" s="22" t="str">
        <f t="shared" si="66"/>
        <v/>
      </c>
      <c r="AF3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6" spans="1:32" x14ac:dyDescent="0.45">
      <c r="A396" s="22">
        <f>Games!A396</f>
        <v>0</v>
      </c>
      <c r="B396" s="22" t="str">
        <f>IF('Prediction Log'!B396=0, "",'Prediction Log'!B396)</f>
        <v/>
      </c>
      <c r="C396" s="22" t="str">
        <f>IF('Prediction Log'!C396=0, "",'Prediction Log'!C396)</f>
        <v/>
      </c>
      <c r="D396" s="22" t="str">
        <f>IF('Prediction Log'!D396=0, "",'Prediction Log'!D396)</f>
        <v/>
      </c>
      <c r="E396" s="22" t="str">
        <f>IF('Prediction Log'!E396=0, "",'Prediction Log'!E396)</f>
        <v/>
      </c>
      <c r="F396" s="22" t="str">
        <f>IF('Prediction Log'!I396=0, "",'Prediction Log'!I396)</f>
        <v/>
      </c>
      <c r="G396" s="23" t="str">
        <f>IF(ISBLANK(Games!B396), "",'Prediction Log'!$J396)</f>
        <v/>
      </c>
      <c r="H396" s="24" t="str">
        <f>'Prediction Log'!$K396</f>
        <v/>
      </c>
      <c r="I396" s="22" t="str">
        <f>IF(ISBLANK(Games!J396), "",IF(AND(Games!J396="",Games!K396=""),"",IF(ISTEXT(Games!K396), "Side",Games!J396)))</f>
        <v/>
      </c>
      <c r="J396" s="22" t="str">
        <f>IF(ISBLANK(Games!J396), "",IF(Table12[[#This Row],[Bet]]="Spread", Games!L396, ""))</f>
        <v/>
      </c>
      <c r="K396" s="22" t="str">
        <f>IF(ISBLANK(Games!K396), "",IF(ISTEXT(Games!K396), Games!K396, ""))</f>
        <v/>
      </c>
      <c r="L396" s="22" t="str">
        <f>IF(ISBLANK(Games!N396), "", Games!N396)</f>
        <v/>
      </c>
      <c r="M396" s="22"/>
      <c r="N396" s="26"/>
      <c r="O396" s="26"/>
      <c r="P396" s="26"/>
      <c r="Q396" s="26"/>
      <c r="R396" s="26"/>
      <c r="S396" s="26"/>
      <c r="T396" s="29">
        <f t="shared" si="59"/>
        <v>0</v>
      </c>
      <c r="U396" s="29">
        <f t="shared" si="60"/>
        <v>0</v>
      </c>
      <c r="V396" s="29">
        <f t="shared" si="61"/>
        <v>0</v>
      </c>
      <c r="W396" s="29">
        <f t="shared" si="62"/>
        <v>0</v>
      </c>
      <c r="X396" s="29">
        <f t="shared" si="63"/>
        <v>0</v>
      </c>
      <c r="Y396" s="29">
        <f t="shared" si="64"/>
        <v>0</v>
      </c>
      <c r="Z396" s="26"/>
      <c r="AA396" s="58" t="str">
        <f t="shared" si="65"/>
        <v/>
      </c>
      <c r="AB396" s="26"/>
      <c r="AC396" s="58" t="str">
        <f t="shared" si="67"/>
        <v/>
      </c>
      <c r="AD396" s="26"/>
      <c r="AE396" s="22" t="str">
        <f t="shared" si="66"/>
        <v/>
      </c>
      <c r="AF3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7" spans="1:32" x14ac:dyDescent="0.45">
      <c r="A397" s="22">
        <f>Games!A397</f>
        <v>0</v>
      </c>
      <c r="B397" s="22" t="str">
        <f>IF('Prediction Log'!B397=0, "",'Prediction Log'!B397)</f>
        <v/>
      </c>
      <c r="C397" s="22" t="str">
        <f>IF('Prediction Log'!C397=0, "",'Prediction Log'!C397)</f>
        <v/>
      </c>
      <c r="D397" s="22" t="str">
        <f>IF('Prediction Log'!D397=0, "",'Prediction Log'!D397)</f>
        <v/>
      </c>
      <c r="E397" s="22" t="str">
        <f>IF('Prediction Log'!E397=0, "",'Prediction Log'!E397)</f>
        <v/>
      </c>
      <c r="F397" s="22" t="str">
        <f>IF('Prediction Log'!I397=0, "",'Prediction Log'!I397)</f>
        <v/>
      </c>
      <c r="G397" s="23" t="str">
        <f>IF(ISBLANK(Games!B397), "",'Prediction Log'!$J397)</f>
        <v/>
      </c>
      <c r="H397" s="24" t="str">
        <f>'Prediction Log'!$K397</f>
        <v/>
      </c>
      <c r="I397" s="22" t="str">
        <f>IF(ISBLANK(Games!J397), "",IF(AND(Games!J397="",Games!K397=""),"",IF(ISTEXT(Games!K397), "Side",Games!J397)))</f>
        <v/>
      </c>
      <c r="J397" s="22" t="str">
        <f>IF(ISBLANK(Games!J397), "",IF(Table12[[#This Row],[Bet]]="Spread", Games!L397, ""))</f>
        <v/>
      </c>
      <c r="K397" s="22" t="str">
        <f>IF(ISBLANK(Games!K397), "",IF(ISTEXT(Games!K397), Games!K397, ""))</f>
        <v/>
      </c>
      <c r="L397" s="22" t="str">
        <f>IF(ISBLANK(Games!N397), "", Games!N397)</f>
        <v/>
      </c>
      <c r="M397" s="22"/>
      <c r="N397" s="26"/>
      <c r="O397" s="26"/>
      <c r="P397" s="26"/>
      <c r="Q397" s="26"/>
      <c r="R397" s="26"/>
      <c r="S397" s="26"/>
      <c r="T397" s="29">
        <f t="shared" si="59"/>
        <v>0</v>
      </c>
      <c r="U397" s="29">
        <f t="shared" si="60"/>
        <v>0</v>
      </c>
      <c r="V397" s="29">
        <f t="shared" si="61"/>
        <v>0</v>
      </c>
      <c r="W397" s="29">
        <f t="shared" si="62"/>
        <v>0</v>
      </c>
      <c r="X397" s="29">
        <f t="shared" si="63"/>
        <v>0</v>
      </c>
      <c r="Y397" s="29">
        <f t="shared" si="64"/>
        <v>0</v>
      </c>
      <c r="Z397" s="26"/>
      <c r="AA397" s="58" t="str">
        <f t="shared" si="65"/>
        <v/>
      </c>
      <c r="AB397" s="26"/>
      <c r="AC397" s="58" t="str">
        <f t="shared" si="67"/>
        <v/>
      </c>
      <c r="AD397" s="26"/>
      <c r="AE397" s="22" t="str">
        <f t="shared" si="66"/>
        <v/>
      </c>
      <c r="AF3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8" spans="1:32" x14ac:dyDescent="0.45">
      <c r="A398" s="22">
        <f>Games!A398</f>
        <v>0</v>
      </c>
      <c r="B398" s="22" t="str">
        <f>IF('Prediction Log'!B398=0, "",'Prediction Log'!B398)</f>
        <v/>
      </c>
      <c r="C398" s="22" t="str">
        <f>IF('Prediction Log'!C398=0, "",'Prediction Log'!C398)</f>
        <v/>
      </c>
      <c r="D398" s="22" t="str">
        <f>IF('Prediction Log'!D398=0, "",'Prediction Log'!D398)</f>
        <v/>
      </c>
      <c r="E398" s="22" t="str">
        <f>IF('Prediction Log'!E398=0, "",'Prediction Log'!E398)</f>
        <v/>
      </c>
      <c r="F398" s="22" t="str">
        <f>IF('Prediction Log'!I398=0, "",'Prediction Log'!I398)</f>
        <v/>
      </c>
      <c r="G398" s="23" t="str">
        <f>IF(ISBLANK(Games!B398), "",'Prediction Log'!$J398)</f>
        <v/>
      </c>
      <c r="H398" s="24" t="str">
        <f>'Prediction Log'!$K398</f>
        <v/>
      </c>
      <c r="I398" s="22" t="str">
        <f>IF(ISBLANK(Games!J398), "",IF(AND(Games!J398="",Games!K398=""),"",IF(ISTEXT(Games!K398), "Side",Games!J398)))</f>
        <v/>
      </c>
      <c r="J398" s="22" t="str">
        <f>IF(ISBLANK(Games!J398), "",IF(Table12[[#This Row],[Bet]]="Spread", Games!L398, ""))</f>
        <v/>
      </c>
      <c r="K398" s="22" t="str">
        <f>IF(ISBLANK(Games!K398), "",IF(ISTEXT(Games!K398), Games!K398, ""))</f>
        <v/>
      </c>
      <c r="L398" s="22" t="str">
        <f>IF(ISBLANK(Games!N398), "", Games!N398)</f>
        <v/>
      </c>
      <c r="M398" s="22"/>
      <c r="N398" s="26"/>
      <c r="O398" s="26"/>
      <c r="P398" s="26"/>
      <c r="Q398" s="26"/>
      <c r="R398" s="26"/>
      <c r="S398" s="26"/>
      <c r="T398" s="29">
        <f t="shared" si="59"/>
        <v>0</v>
      </c>
      <c r="U398" s="29">
        <f t="shared" si="60"/>
        <v>0</v>
      </c>
      <c r="V398" s="29">
        <f t="shared" si="61"/>
        <v>0</v>
      </c>
      <c r="W398" s="29">
        <f t="shared" si="62"/>
        <v>0</v>
      </c>
      <c r="X398" s="29">
        <f t="shared" si="63"/>
        <v>0</v>
      </c>
      <c r="Y398" s="29">
        <f t="shared" si="64"/>
        <v>0</v>
      </c>
      <c r="Z398" s="26"/>
      <c r="AA398" s="58" t="str">
        <f t="shared" si="65"/>
        <v/>
      </c>
      <c r="AB398" s="26"/>
      <c r="AC398" s="58" t="str">
        <f t="shared" si="67"/>
        <v/>
      </c>
      <c r="AD398" s="26"/>
      <c r="AE398" s="22" t="str">
        <f t="shared" si="66"/>
        <v/>
      </c>
      <c r="AF3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9" spans="1:32" x14ac:dyDescent="0.45">
      <c r="A399" s="22">
        <f>Games!A399</f>
        <v>0</v>
      </c>
      <c r="B399" s="22" t="str">
        <f>IF('Prediction Log'!B399=0, "",'Prediction Log'!B399)</f>
        <v/>
      </c>
      <c r="C399" s="22" t="str">
        <f>IF('Prediction Log'!C399=0, "",'Prediction Log'!C399)</f>
        <v/>
      </c>
      <c r="D399" s="22" t="str">
        <f>IF('Prediction Log'!D399=0, "",'Prediction Log'!D399)</f>
        <v/>
      </c>
      <c r="E399" s="22" t="str">
        <f>IF('Prediction Log'!E399=0, "",'Prediction Log'!E399)</f>
        <v/>
      </c>
      <c r="F399" s="22" t="str">
        <f>IF('Prediction Log'!I399=0, "",'Prediction Log'!I399)</f>
        <v/>
      </c>
      <c r="G399" s="23" t="str">
        <f>IF(ISBLANK(Games!B399), "",'Prediction Log'!$J399)</f>
        <v/>
      </c>
      <c r="H399" s="24" t="str">
        <f>'Prediction Log'!$K399</f>
        <v/>
      </c>
      <c r="I399" s="22" t="str">
        <f>IF(ISBLANK(Games!J399), "",IF(AND(Games!J399="",Games!K399=""),"",IF(ISTEXT(Games!K399), "Side",Games!J399)))</f>
        <v/>
      </c>
      <c r="J399" s="22" t="str">
        <f>IF(ISBLANK(Games!J399), "",IF(Table12[[#This Row],[Bet]]="Spread", Games!L399, ""))</f>
        <v/>
      </c>
      <c r="K399" s="22" t="str">
        <f>IF(ISBLANK(Games!K399), "",IF(ISTEXT(Games!K399), Games!K399, ""))</f>
        <v/>
      </c>
      <c r="L399" s="22" t="str">
        <f>IF(ISBLANK(Games!N399), "", Games!N399)</f>
        <v/>
      </c>
      <c r="M399" s="22"/>
      <c r="N399" s="26"/>
      <c r="O399" s="26"/>
      <c r="P399" s="26"/>
      <c r="Q399" s="26"/>
      <c r="R399" s="26"/>
      <c r="S399" s="26"/>
      <c r="T399" s="29">
        <f t="shared" si="59"/>
        <v>0</v>
      </c>
      <c r="U399" s="29">
        <f t="shared" si="60"/>
        <v>0</v>
      </c>
      <c r="V399" s="29">
        <f t="shared" si="61"/>
        <v>0</v>
      </c>
      <c r="W399" s="29">
        <f t="shared" si="62"/>
        <v>0</v>
      </c>
      <c r="X399" s="29">
        <f t="shared" si="63"/>
        <v>0</v>
      </c>
      <c r="Y399" s="29">
        <f t="shared" si="64"/>
        <v>0</v>
      </c>
      <c r="Z399" s="26"/>
      <c r="AA399" s="58" t="str">
        <f t="shared" si="65"/>
        <v/>
      </c>
      <c r="AB399" s="26"/>
      <c r="AC399" s="58" t="str">
        <f t="shared" si="67"/>
        <v/>
      </c>
      <c r="AD399" s="26"/>
      <c r="AE399" s="22" t="str">
        <f t="shared" si="66"/>
        <v/>
      </c>
      <c r="AF3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0" spans="1:32" x14ac:dyDescent="0.45">
      <c r="A400" s="22">
        <f>Games!A400</f>
        <v>0</v>
      </c>
      <c r="B400" s="22" t="str">
        <f>IF('Prediction Log'!B400=0, "",'Prediction Log'!B400)</f>
        <v/>
      </c>
      <c r="C400" s="22" t="str">
        <f>IF('Prediction Log'!C400=0, "",'Prediction Log'!C400)</f>
        <v/>
      </c>
      <c r="D400" s="22" t="str">
        <f>IF('Prediction Log'!D400=0, "",'Prediction Log'!D400)</f>
        <v/>
      </c>
      <c r="E400" s="22" t="str">
        <f>IF('Prediction Log'!E400=0, "",'Prediction Log'!E400)</f>
        <v/>
      </c>
      <c r="F400" s="22" t="str">
        <f>IF('Prediction Log'!I400=0, "",'Prediction Log'!I400)</f>
        <v/>
      </c>
      <c r="G400" s="23" t="str">
        <f>IF(ISBLANK(Games!B400), "",'Prediction Log'!$J400)</f>
        <v/>
      </c>
      <c r="H400" s="24" t="str">
        <f>'Prediction Log'!$K400</f>
        <v/>
      </c>
      <c r="I400" s="22" t="str">
        <f>IF(ISBLANK(Games!J400), "",IF(AND(Games!J400="",Games!K400=""),"",IF(ISTEXT(Games!K400), "Side",Games!J400)))</f>
        <v/>
      </c>
      <c r="J400" s="22" t="str">
        <f>IF(ISBLANK(Games!J400), "",IF(Table12[[#This Row],[Bet]]="Spread", Games!L400, ""))</f>
        <v/>
      </c>
      <c r="K400" s="22" t="str">
        <f>IF(ISBLANK(Games!K400), "",IF(ISTEXT(Games!K400), Games!K400, ""))</f>
        <v/>
      </c>
      <c r="L400" s="22" t="str">
        <f>IF(ISBLANK(Games!N400), "", Games!N400)</f>
        <v/>
      </c>
      <c r="M400" s="22"/>
      <c r="N400" s="26"/>
      <c r="O400" s="26"/>
      <c r="P400" s="26"/>
      <c r="Q400" s="26"/>
      <c r="R400" s="26"/>
      <c r="S400" s="26"/>
      <c r="T400" s="29">
        <f t="shared" si="59"/>
        <v>0</v>
      </c>
      <c r="U400" s="29">
        <f t="shared" si="60"/>
        <v>0</v>
      </c>
      <c r="V400" s="29">
        <f t="shared" si="61"/>
        <v>0</v>
      </c>
      <c r="W400" s="29">
        <f t="shared" si="62"/>
        <v>0</v>
      </c>
      <c r="X400" s="29">
        <f t="shared" si="63"/>
        <v>0</v>
      </c>
      <c r="Y400" s="29">
        <f t="shared" si="64"/>
        <v>0</v>
      </c>
      <c r="Z400" s="26"/>
      <c r="AA400" s="58" t="str">
        <f t="shared" si="65"/>
        <v/>
      </c>
      <c r="AB400" s="26"/>
      <c r="AC400" s="58" t="str">
        <f t="shared" si="67"/>
        <v/>
      </c>
      <c r="AD400" s="26"/>
      <c r="AE400" s="22" t="str">
        <f t="shared" si="66"/>
        <v/>
      </c>
      <c r="AF4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1" spans="1:32" x14ac:dyDescent="0.45">
      <c r="A401" s="22">
        <f>Games!A401</f>
        <v>0</v>
      </c>
      <c r="B401" s="22" t="str">
        <f>IF('Prediction Log'!B401=0, "",'Prediction Log'!B401)</f>
        <v/>
      </c>
      <c r="C401" s="22" t="str">
        <f>IF('Prediction Log'!C401=0, "",'Prediction Log'!C401)</f>
        <v/>
      </c>
      <c r="D401" s="22" t="str">
        <f>IF('Prediction Log'!D401=0, "",'Prediction Log'!D401)</f>
        <v/>
      </c>
      <c r="E401" s="22" t="str">
        <f>IF('Prediction Log'!E401=0, "",'Prediction Log'!E401)</f>
        <v/>
      </c>
      <c r="F401" s="22" t="str">
        <f>IF('Prediction Log'!I401=0, "",'Prediction Log'!I401)</f>
        <v/>
      </c>
      <c r="G401" s="23" t="str">
        <f>IF(ISBLANK(Games!B401), "",'Prediction Log'!$J401)</f>
        <v/>
      </c>
      <c r="H401" s="24" t="str">
        <f>'Prediction Log'!$K401</f>
        <v/>
      </c>
      <c r="I401" s="22" t="str">
        <f>IF(ISBLANK(Games!J401), "",IF(AND(Games!J401="",Games!K401=""),"",IF(ISTEXT(Games!K401), "Side",Games!J401)))</f>
        <v/>
      </c>
      <c r="J401" s="22" t="str">
        <f>IF(ISBLANK(Games!J401), "",IF(Table12[[#This Row],[Bet]]="Spread", Games!L401, ""))</f>
        <v/>
      </c>
      <c r="K401" s="22" t="str">
        <f>IF(ISBLANK(Games!K401), "",IF(ISTEXT(Games!K401), Games!K401, ""))</f>
        <v/>
      </c>
      <c r="L401" s="22" t="str">
        <f>IF(ISBLANK(Games!N401), "", Games!N401)</f>
        <v/>
      </c>
      <c r="M401" s="22"/>
      <c r="N401" s="26"/>
      <c r="O401" s="26"/>
      <c r="P401" s="26"/>
      <c r="Q401" s="26"/>
      <c r="R401" s="26"/>
      <c r="S401" s="26"/>
      <c r="T401" s="29">
        <f t="shared" si="59"/>
        <v>0</v>
      </c>
      <c r="U401" s="29">
        <f t="shared" si="60"/>
        <v>0</v>
      </c>
      <c r="V401" s="29">
        <f t="shared" si="61"/>
        <v>0</v>
      </c>
      <c r="W401" s="29">
        <f t="shared" si="62"/>
        <v>0</v>
      </c>
      <c r="X401" s="29">
        <f t="shared" si="63"/>
        <v>0</v>
      </c>
      <c r="Y401" s="29">
        <f t="shared" si="64"/>
        <v>0</v>
      </c>
      <c r="Z401" s="26"/>
      <c r="AA401" s="58" t="str">
        <f t="shared" si="65"/>
        <v/>
      </c>
      <c r="AB401" s="26"/>
      <c r="AC401" s="58" t="str">
        <f t="shared" si="67"/>
        <v/>
      </c>
      <c r="AD401" s="26"/>
      <c r="AE401" s="22" t="str">
        <f t="shared" si="66"/>
        <v/>
      </c>
      <c r="AF4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2" spans="1:32" x14ac:dyDescent="0.45">
      <c r="A402" s="22">
        <f>Games!A402</f>
        <v>0</v>
      </c>
      <c r="B402" s="22" t="str">
        <f>IF('Prediction Log'!B402=0, "",'Prediction Log'!B402)</f>
        <v/>
      </c>
      <c r="C402" s="22" t="str">
        <f>IF('Prediction Log'!C402=0, "",'Prediction Log'!C402)</f>
        <v/>
      </c>
      <c r="D402" s="22" t="str">
        <f>IF('Prediction Log'!D402=0, "",'Prediction Log'!D402)</f>
        <v/>
      </c>
      <c r="E402" s="22" t="str">
        <f>IF('Prediction Log'!E402=0, "",'Prediction Log'!E402)</f>
        <v/>
      </c>
      <c r="F402" s="22" t="str">
        <f>IF('Prediction Log'!I402=0, "",'Prediction Log'!I402)</f>
        <v/>
      </c>
      <c r="G402" s="23" t="str">
        <f>IF(ISBLANK(Games!B402), "",'Prediction Log'!$J402)</f>
        <v/>
      </c>
      <c r="H402" s="24" t="str">
        <f>'Prediction Log'!$K402</f>
        <v/>
      </c>
      <c r="I402" s="22" t="str">
        <f>IF(ISBLANK(Games!J402), "",IF(AND(Games!J402="",Games!K402=""),"",IF(ISTEXT(Games!K402), "Side",Games!J402)))</f>
        <v/>
      </c>
      <c r="J402" s="22" t="str">
        <f>IF(ISBLANK(Games!J402), "",IF(Table12[[#This Row],[Bet]]="Spread", Games!L402, ""))</f>
        <v/>
      </c>
      <c r="K402" s="22" t="str">
        <f>IF(ISBLANK(Games!K402), "",IF(ISTEXT(Games!K402), Games!K402, ""))</f>
        <v/>
      </c>
      <c r="L402" s="22" t="str">
        <f>IF(ISBLANK(Games!N402), "", Games!N402)</f>
        <v/>
      </c>
      <c r="M402" s="22"/>
      <c r="N402" s="26"/>
      <c r="O402" s="26"/>
      <c r="P402" s="26"/>
      <c r="Q402" s="26"/>
      <c r="R402" s="26"/>
      <c r="S402" s="26"/>
      <c r="T402" s="29">
        <f t="shared" si="59"/>
        <v>0</v>
      </c>
      <c r="U402" s="29">
        <f t="shared" si="60"/>
        <v>0</v>
      </c>
      <c r="V402" s="29">
        <f t="shared" si="61"/>
        <v>0</v>
      </c>
      <c r="W402" s="29">
        <f t="shared" si="62"/>
        <v>0</v>
      </c>
      <c r="X402" s="29">
        <f t="shared" si="63"/>
        <v>0</v>
      </c>
      <c r="Y402" s="29">
        <f t="shared" si="64"/>
        <v>0</v>
      </c>
      <c r="Z402" s="26"/>
      <c r="AA402" s="58" t="str">
        <f t="shared" si="65"/>
        <v/>
      </c>
      <c r="AB402" s="26"/>
      <c r="AC402" s="58" t="str">
        <f t="shared" si="67"/>
        <v/>
      </c>
      <c r="AD402" s="26"/>
      <c r="AE402" s="22" t="str">
        <f t="shared" si="66"/>
        <v/>
      </c>
      <c r="AF4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3" spans="1:32" x14ac:dyDescent="0.45">
      <c r="A403" s="22">
        <f>Games!A403</f>
        <v>0</v>
      </c>
      <c r="B403" s="22" t="str">
        <f>IF('Prediction Log'!B403=0, "",'Prediction Log'!B403)</f>
        <v/>
      </c>
      <c r="C403" s="22" t="str">
        <f>IF('Prediction Log'!C403=0, "",'Prediction Log'!C403)</f>
        <v/>
      </c>
      <c r="D403" s="22" t="str">
        <f>IF('Prediction Log'!D403=0, "",'Prediction Log'!D403)</f>
        <v/>
      </c>
      <c r="E403" s="22" t="str">
        <f>IF('Prediction Log'!E403=0, "",'Prediction Log'!E403)</f>
        <v/>
      </c>
      <c r="F403" s="22" t="str">
        <f>IF('Prediction Log'!I403=0, "",'Prediction Log'!I403)</f>
        <v/>
      </c>
      <c r="G403" s="23" t="str">
        <f>IF(ISBLANK(Games!B403), "",'Prediction Log'!$J403)</f>
        <v/>
      </c>
      <c r="H403" s="24" t="str">
        <f>'Prediction Log'!$K403</f>
        <v/>
      </c>
      <c r="I403" s="22" t="str">
        <f>IF(ISBLANK(Games!J403), "",IF(AND(Games!J403="",Games!K403=""),"",IF(ISTEXT(Games!K403), "Side",Games!J403)))</f>
        <v/>
      </c>
      <c r="J403" s="22" t="str">
        <f>IF(ISBLANK(Games!J403), "",IF(Table12[[#This Row],[Bet]]="Spread", Games!L403, ""))</f>
        <v/>
      </c>
      <c r="K403" s="22" t="str">
        <f>IF(ISBLANK(Games!K403), "",IF(ISTEXT(Games!K403), Games!K403, ""))</f>
        <v/>
      </c>
      <c r="L403" s="22" t="str">
        <f>IF(ISBLANK(Games!N403), "", Games!N403)</f>
        <v/>
      </c>
      <c r="M403" s="22"/>
      <c r="N403" s="26"/>
      <c r="O403" s="26"/>
      <c r="P403" s="26"/>
      <c r="Q403" s="26"/>
      <c r="R403" s="26"/>
      <c r="S403" s="26"/>
      <c r="T403" s="29">
        <f t="shared" si="59"/>
        <v>0</v>
      </c>
      <c r="U403" s="29">
        <f t="shared" si="60"/>
        <v>0</v>
      </c>
      <c r="V403" s="29">
        <f t="shared" si="61"/>
        <v>0</v>
      </c>
      <c r="W403" s="29">
        <f t="shared" si="62"/>
        <v>0</v>
      </c>
      <c r="X403" s="29">
        <f t="shared" si="63"/>
        <v>0</v>
      </c>
      <c r="Y403" s="29">
        <f t="shared" si="64"/>
        <v>0</v>
      </c>
      <c r="Z403" s="26"/>
      <c r="AA403" s="58" t="str">
        <f t="shared" si="65"/>
        <v/>
      </c>
      <c r="AB403" s="26"/>
      <c r="AC403" s="58" t="str">
        <f t="shared" si="67"/>
        <v/>
      </c>
      <c r="AD403" s="26"/>
      <c r="AE403" s="22" t="str">
        <f t="shared" si="66"/>
        <v/>
      </c>
      <c r="AF4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4" spans="1:32" x14ac:dyDescent="0.45">
      <c r="A404" s="22">
        <f>Games!A404</f>
        <v>0</v>
      </c>
      <c r="B404" s="22" t="str">
        <f>IF('Prediction Log'!B404=0, "",'Prediction Log'!B404)</f>
        <v/>
      </c>
      <c r="C404" s="22" t="str">
        <f>IF('Prediction Log'!C404=0, "",'Prediction Log'!C404)</f>
        <v/>
      </c>
      <c r="D404" s="22" t="str">
        <f>IF('Prediction Log'!D404=0, "",'Prediction Log'!D404)</f>
        <v/>
      </c>
      <c r="E404" s="22" t="str">
        <f>IF('Prediction Log'!E404=0, "",'Prediction Log'!E404)</f>
        <v/>
      </c>
      <c r="F404" s="22" t="str">
        <f>IF('Prediction Log'!I404=0, "",'Prediction Log'!I404)</f>
        <v/>
      </c>
      <c r="G404" s="23" t="str">
        <f>IF(ISBLANK(Games!B404), "",'Prediction Log'!$J404)</f>
        <v/>
      </c>
      <c r="H404" s="24" t="str">
        <f>'Prediction Log'!$K404</f>
        <v/>
      </c>
      <c r="I404" s="22" t="str">
        <f>IF(ISBLANK(Games!J404), "",IF(AND(Games!J404="",Games!K404=""),"",IF(ISTEXT(Games!K404), "Side",Games!J404)))</f>
        <v/>
      </c>
      <c r="J404" s="22" t="str">
        <f>IF(ISBLANK(Games!J404), "",IF(Table12[[#This Row],[Bet]]="Spread", Games!L404, ""))</f>
        <v/>
      </c>
      <c r="K404" s="22" t="str">
        <f>IF(ISBLANK(Games!K404), "",IF(ISTEXT(Games!K404), Games!K404, ""))</f>
        <v/>
      </c>
      <c r="L404" s="22" t="str">
        <f>IF(ISBLANK(Games!N404), "", Games!N404)</f>
        <v/>
      </c>
      <c r="M404" s="22"/>
      <c r="N404" s="26"/>
      <c r="O404" s="26"/>
      <c r="P404" s="26"/>
      <c r="Q404" s="26"/>
      <c r="R404" s="26"/>
      <c r="S404" s="26"/>
      <c r="T404" s="29">
        <f t="shared" si="59"/>
        <v>0</v>
      </c>
      <c r="U404" s="29">
        <f t="shared" si="60"/>
        <v>0</v>
      </c>
      <c r="V404" s="29">
        <f t="shared" si="61"/>
        <v>0</v>
      </c>
      <c r="W404" s="29">
        <f t="shared" si="62"/>
        <v>0</v>
      </c>
      <c r="X404" s="29">
        <f t="shared" si="63"/>
        <v>0</v>
      </c>
      <c r="Y404" s="29">
        <f t="shared" si="64"/>
        <v>0</v>
      </c>
      <c r="Z404" s="26"/>
      <c r="AA404" s="58" t="str">
        <f t="shared" si="65"/>
        <v/>
      </c>
      <c r="AB404" s="26"/>
      <c r="AC404" s="58" t="str">
        <f t="shared" si="67"/>
        <v/>
      </c>
      <c r="AD404" s="26"/>
      <c r="AE404" s="22" t="str">
        <f t="shared" si="66"/>
        <v/>
      </c>
      <c r="AF4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5" spans="1:32" x14ac:dyDescent="0.45">
      <c r="A405" s="22">
        <f>Games!A405</f>
        <v>0</v>
      </c>
      <c r="B405" s="22" t="str">
        <f>IF('Prediction Log'!B405=0, "",'Prediction Log'!B405)</f>
        <v/>
      </c>
      <c r="C405" s="22" t="str">
        <f>IF('Prediction Log'!C405=0, "",'Prediction Log'!C405)</f>
        <v/>
      </c>
      <c r="D405" s="22" t="str">
        <f>IF('Prediction Log'!D405=0, "",'Prediction Log'!D405)</f>
        <v/>
      </c>
      <c r="E405" s="22" t="str">
        <f>IF('Prediction Log'!E405=0, "",'Prediction Log'!E405)</f>
        <v/>
      </c>
      <c r="F405" s="22" t="str">
        <f>IF('Prediction Log'!I405=0, "",'Prediction Log'!I405)</f>
        <v/>
      </c>
      <c r="G405" s="23" t="str">
        <f>IF(ISBLANK(Games!B405), "",'Prediction Log'!$J405)</f>
        <v/>
      </c>
      <c r="H405" s="24" t="str">
        <f>'Prediction Log'!$K405</f>
        <v/>
      </c>
      <c r="I405" s="22" t="str">
        <f>IF(ISBLANK(Games!J405), "",IF(AND(Games!J405="",Games!K405=""),"",IF(ISTEXT(Games!K405), "Side",Games!J405)))</f>
        <v/>
      </c>
      <c r="J405" s="22" t="str">
        <f>IF(ISBLANK(Games!J405), "",IF(Table12[[#This Row],[Bet]]="Spread", Games!L405, ""))</f>
        <v/>
      </c>
      <c r="K405" s="22" t="str">
        <f>IF(ISBLANK(Games!K405), "",IF(ISTEXT(Games!K405), Games!K405, ""))</f>
        <v/>
      </c>
      <c r="L405" s="22" t="str">
        <f>IF(ISBLANK(Games!N405), "", Games!N405)</f>
        <v/>
      </c>
      <c r="M405" s="22"/>
      <c r="N405" s="26"/>
      <c r="O405" s="26"/>
      <c r="P405" s="26"/>
      <c r="Q405" s="26"/>
      <c r="R405" s="26"/>
      <c r="S405" s="26"/>
      <c r="T405" s="29">
        <f t="shared" si="59"/>
        <v>0</v>
      </c>
      <c r="U405" s="29">
        <f t="shared" si="60"/>
        <v>0</v>
      </c>
      <c r="V405" s="29">
        <f t="shared" si="61"/>
        <v>0</v>
      </c>
      <c r="W405" s="29">
        <f t="shared" si="62"/>
        <v>0</v>
      </c>
      <c r="X405" s="29">
        <f t="shared" si="63"/>
        <v>0</v>
      </c>
      <c r="Y405" s="29">
        <f t="shared" si="64"/>
        <v>0</v>
      </c>
      <c r="Z405" s="26"/>
      <c r="AA405" s="58" t="str">
        <f t="shared" si="65"/>
        <v/>
      </c>
      <c r="AB405" s="26"/>
      <c r="AC405" s="58" t="str">
        <f t="shared" si="67"/>
        <v/>
      </c>
      <c r="AD405" s="26"/>
      <c r="AE405" s="22" t="str">
        <f t="shared" si="66"/>
        <v/>
      </c>
      <c r="AF4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6" spans="1:32" x14ac:dyDescent="0.45">
      <c r="A406" s="22">
        <f>Games!A406</f>
        <v>0</v>
      </c>
      <c r="B406" s="22" t="str">
        <f>IF('Prediction Log'!B406=0, "",'Prediction Log'!B406)</f>
        <v/>
      </c>
      <c r="C406" s="22" t="str">
        <f>IF('Prediction Log'!C406=0, "",'Prediction Log'!C406)</f>
        <v/>
      </c>
      <c r="D406" s="22" t="str">
        <f>IF('Prediction Log'!D406=0, "",'Prediction Log'!D406)</f>
        <v/>
      </c>
      <c r="E406" s="22" t="str">
        <f>IF('Prediction Log'!E406=0, "",'Prediction Log'!E406)</f>
        <v/>
      </c>
      <c r="F406" s="22" t="str">
        <f>IF('Prediction Log'!I406=0, "",'Prediction Log'!I406)</f>
        <v/>
      </c>
      <c r="G406" s="23" t="str">
        <f>IF(ISBLANK(Games!B406), "",'Prediction Log'!$J406)</f>
        <v/>
      </c>
      <c r="H406" s="24" t="str">
        <f>'Prediction Log'!$K406</f>
        <v/>
      </c>
      <c r="I406" s="22" t="str">
        <f>IF(ISBLANK(Games!J406), "",IF(AND(Games!J406="",Games!K406=""),"",IF(ISTEXT(Games!K406), "Side",Games!J406)))</f>
        <v/>
      </c>
      <c r="J406" s="22" t="str">
        <f>IF(ISBLANK(Games!J406), "",IF(Table12[[#This Row],[Bet]]="Spread", Games!L406, ""))</f>
        <v/>
      </c>
      <c r="K406" s="22" t="str">
        <f>IF(ISBLANK(Games!K406), "",IF(ISTEXT(Games!K406), Games!K406, ""))</f>
        <v/>
      </c>
      <c r="L406" s="22" t="str">
        <f>IF(ISBLANK(Games!N406), "", Games!N406)</f>
        <v/>
      </c>
      <c r="M406" s="22"/>
      <c r="N406" s="26"/>
      <c r="O406" s="26"/>
      <c r="P406" s="26"/>
      <c r="Q406" s="26"/>
      <c r="R406" s="26"/>
      <c r="S406" s="26"/>
      <c r="T406" s="29">
        <f t="shared" si="59"/>
        <v>0</v>
      </c>
      <c r="U406" s="29">
        <f t="shared" si="60"/>
        <v>0</v>
      </c>
      <c r="V406" s="29">
        <f t="shared" si="61"/>
        <v>0</v>
      </c>
      <c r="W406" s="29">
        <f t="shared" si="62"/>
        <v>0</v>
      </c>
      <c r="X406" s="29">
        <f t="shared" si="63"/>
        <v>0</v>
      </c>
      <c r="Y406" s="29">
        <f t="shared" si="64"/>
        <v>0</v>
      </c>
      <c r="Z406" s="26"/>
      <c r="AA406" s="58" t="str">
        <f t="shared" si="65"/>
        <v/>
      </c>
      <c r="AB406" s="26"/>
      <c r="AC406" s="58" t="str">
        <f t="shared" si="67"/>
        <v/>
      </c>
      <c r="AD406" s="26"/>
      <c r="AE406" s="22" t="str">
        <f t="shared" si="66"/>
        <v/>
      </c>
      <c r="AF4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7" spans="1:32" x14ac:dyDescent="0.45">
      <c r="A407" s="22">
        <f>Games!A407</f>
        <v>0</v>
      </c>
      <c r="B407" s="22" t="str">
        <f>IF('Prediction Log'!B407=0, "",'Prediction Log'!B407)</f>
        <v/>
      </c>
      <c r="C407" s="22" t="str">
        <f>IF('Prediction Log'!C407=0, "",'Prediction Log'!C407)</f>
        <v/>
      </c>
      <c r="D407" s="22" t="str">
        <f>IF('Prediction Log'!D407=0, "",'Prediction Log'!D407)</f>
        <v/>
      </c>
      <c r="E407" s="22" t="str">
        <f>IF('Prediction Log'!E407=0, "",'Prediction Log'!E407)</f>
        <v/>
      </c>
      <c r="F407" s="22" t="str">
        <f>IF('Prediction Log'!I407=0, "",'Prediction Log'!I407)</f>
        <v/>
      </c>
      <c r="G407" s="23" t="str">
        <f>IF(ISBLANK(Games!B407), "",'Prediction Log'!$J407)</f>
        <v/>
      </c>
      <c r="H407" s="24" t="str">
        <f>'Prediction Log'!$K407</f>
        <v/>
      </c>
      <c r="I407" s="22" t="str">
        <f>IF(ISBLANK(Games!J407), "",IF(AND(Games!J407="",Games!K407=""),"",IF(ISTEXT(Games!K407), "Side",Games!J407)))</f>
        <v/>
      </c>
      <c r="J407" s="22" t="str">
        <f>IF(ISBLANK(Games!J407), "",IF(Table12[[#This Row],[Bet]]="Spread", Games!L407, ""))</f>
        <v/>
      </c>
      <c r="K407" s="22" t="str">
        <f>IF(ISBLANK(Games!K407), "",IF(ISTEXT(Games!K407), Games!K407, ""))</f>
        <v/>
      </c>
      <c r="L407" s="22" t="str">
        <f>IF(ISBLANK(Games!N407), "", Games!N407)</f>
        <v/>
      </c>
      <c r="M407" s="22"/>
      <c r="N407" s="26"/>
      <c r="O407" s="26"/>
      <c r="P407" s="26"/>
      <c r="Q407" s="26"/>
      <c r="R407" s="26"/>
      <c r="S407" s="26"/>
      <c r="T407" s="29">
        <f t="shared" si="59"/>
        <v>0</v>
      </c>
      <c r="U407" s="29">
        <f t="shared" si="60"/>
        <v>0</v>
      </c>
      <c r="V407" s="29">
        <f t="shared" si="61"/>
        <v>0</v>
      </c>
      <c r="W407" s="29">
        <f t="shared" si="62"/>
        <v>0</v>
      </c>
      <c r="X407" s="29">
        <f t="shared" si="63"/>
        <v>0</v>
      </c>
      <c r="Y407" s="29">
        <f t="shared" si="64"/>
        <v>0</v>
      </c>
      <c r="Z407" s="26"/>
      <c r="AA407" s="58" t="str">
        <f t="shared" si="65"/>
        <v/>
      </c>
      <c r="AB407" s="26"/>
      <c r="AC407" s="58" t="str">
        <f t="shared" si="67"/>
        <v/>
      </c>
      <c r="AD407" s="26"/>
      <c r="AE407" s="22" t="str">
        <f t="shared" si="66"/>
        <v/>
      </c>
      <c r="AF4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8" spans="1:32" x14ac:dyDescent="0.45">
      <c r="A408" s="22">
        <f>Games!A408</f>
        <v>0</v>
      </c>
      <c r="B408" s="22" t="str">
        <f>IF('Prediction Log'!B408=0, "",'Prediction Log'!B408)</f>
        <v/>
      </c>
      <c r="C408" s="22" t="str">
        <f>IF('Prediction Log'!C408=0, "",'Prediction Log'!C408)</f>
        <v/>
      </c>
      <c r="D408" s="22" t="str">
        <f>IF('Prediction Log'!D408=0, "",'Prediction Log'!D408)</f>
        <v/>
      </c>
      <c r="E408" s="22" t="str">
        <f>IF('Prediction Log'!E408=0, "",'Prediction Log'!E408)</f>
        <v/>
      </c>
      <c r="F408" s="22" t="str">
        <f>IF('Prediction Log'!I408=0, "",'Prediction Log'!I408)</f>
        <v/>
      </c>
      <c r="G408" s="23" t="str">
        <f>IF(ISBLANK(Games!B408), "",'Prediction Log'!$J408)</f>
        <v/>
      </c>
      <c r="H408" s="24" t="str">
        <f>'Prediction Log'!$K408</f>
        <v/>
      </c>
      <c r="I408" s="22" t="str">
        <f>IF(ISBLANK(Games!J408), "",IF(AND(Games!J408="",Games!K408=""),"",IF(ISTEXT(Games!K408), "Side",Games!J408)))</f>
        <v/>
      </c>
      <c r="J408" s="22" t="str">
        <f>IF(ISBLANK(Games!J408), "",IF(Table12[[#This Row],[Bet]]="Spread", Games!L408, ""))</f>
        <v/>
      </c>
      <c r="K408" s="22" t="str">
        <f>IF(ISBLANK(Games!K408), "",IF(ISTEXT(Games!K408), Games!K408, ""))</f>
        <v/>
      </c>
      <c r="L408" s="22" t="str">
        <f>IF(ISBLANK(Games!N408), "", Games!N408)</f>
        <v/>
      </c>
      <c r="M408" s="22"/>
      <c r="N408" s="26"/>
      <c r="O408" s="26"/>
      <c r="P408" s="26"/>
      <c r="Q408" s="26"/>
      <c r="R408" s="26"/>
      <c r="S408" s="26"/>
      <c r="T408" s="29">
        <f t="shared" si="59"/>
        <v>0</v>
      </c>
      <c r="U408" s="29">
        <f t="shared" si="60"/>
        <v>0</v>
      </c>
      <c r="V408" s="29">
        <f t="shared" si="61"/>
        <v>0</v>
      </c>
      <c r="W408" s="29">
        <f t="shared" si="62"/>
        <v>0</v>
      </c>
      <c r="X408" s="29">
        <f t="shared" si="63"/>
        <v>0</v>
      </c>
      <c r="Y408" s="29">
        <f t="shared" si="64"/>
        <v>0</v>
      </c>
      <c r="Z408" s="26"/>
      <c r="AA408" s="58" t="str">
        <f t="shared" si="65"/>
        <v/>
      </c>
      <c r="AB408" s="26"/>
      <c r="AC408" s="58" t="str">
        <f t="shared" si="67"/>
        <v/>
      </c>
      <c r="AD408" s="26"/>
      <c r="AE408" s="22" t="str">
        <f t="shared" si="66"/>
        <v/>
      </c>
      <c r="AF4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9" spans="1:32" x14ac:dyDescent="0.45">
      <c r="A409" s="22">
        <f>Games!A409</f>
        <v>0</v>
      </c>
      <c r="B409" s="22" t="str">
        <f>IF('Prediction Log'!B409=0, "",'Prediction Log'!B409)</f>
        <v/>
      </c>
      <c r="C409" s="22" t="str">
        <f>IF('Prediction Log'!C409=0, "",'Prediction Log'!C409)</f>
        <v/>
      </c>
      <c r="D409" s="22" t="str">
        <f>IF('Prediction Log'!D409=0, "",'Prediction Log'!D409)</f>
        <v/>
      </c>
      <c r="E409" s="22" t="str">
        <f>IF('Prediction Log'!E409=0, "",'Prediction Log'!E409)</f>
        <v/>
      </c>
      <c r="F409" s="22" t="str">
        <f>IF('Prediction Log'!I409=0, "",'Prediction Log'!I409)</f>
        <v/>
      </c>
      <c r="G409" s="23" t="str">
        <f>IF(ISBLANK(Games!B409), "",'Prediction Log'!$J409)</f>
        <v/>
      </c>
      <c r="H409" s="24" t="str">
        <f>'Prediction Log'!$K409</f>
        <v/>
      </c>
      <c r="I409" s="22" t="str">
        <f>IF(ISBLANK(Games!J409), "",IF(AND(Games!J409="",Games!K409=""),"",IF(ISTEXT(Games!K409), "Side",Games!J409)))</f>
        <v/>
      </c>
      <c r="J409" s="22" t="str">
        <f>IF(ISBLANK(Games!J409), "",IF(Table12[[#This Row],[Bet]]="Spread", Games!L409, ""))</f>
        <v/>
      </c>
      <c r="K409" s="22" t="str">
        <f>IF(ISBLANK(Games!K409), "",IF(ISTEXT(Games!K409), Games!K409, ""))</f>
        <v/>
      </c>
      <c r="L409" s="22" t="str">
        <f>IF(ISBLANK(Games!N409), "", Games!N409)</f>
        <v/>
      </c>
      <c r="M409" s="22"/>
      <c r="N409" s="26"/>
      <c r="O409" s="26"/>
      <c r="P409" s="26"/>
      <c r="Q409" s="26"/>
      <c r="R409" s="26"/>
      <c r="S409" s="26"/>
      <c r="T409" s="29">
        <f t="shared" si="59"/>
        <v>0</v>
      </c>
      <c r="U409" s="29">
        <f t="shared" si="60"/>
        <v>0</v>
      </c>
      <c r="V409" s="29">
        <f t="shared" si="61"/>
        <v>0</v>
      </c>
      <c r="W409" s="29">
        <f t="shared" si="62"/>
        <v>0</v>
      </c>
      <c r="X409" s="29">
        <f t="shared" si="63"/>
        <v>0</v>
      </c>
      <c r="Y409" s="29">
        <f t="shared" si="64"/>
        <v>0</v>
      </c>
      <c r="Z409" s="26"/>
      <c r="AA409" s="58" t="str">
        <f t="shared" si="65"/>
        <v/>
      </c>
      <c r="AB409" s="26"/>
      <c r="AC409" s="58" t="str">
        <f t="shared" si="67"/>
        <v/>
      </c>
      <c r="AD409" s="26"/>
      <c r="AE409" s="22" t="str">
        <f t="shared" si="66"/>
        <v/>
      </c>
      <c r="AF4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0" spans="1:32" x14ac:dyDescent="0.45">
      <c r="A410" s="22">
        <f>Games!A410</f>
        <v>0</v>
      </c>
      <c r="B410" s="22" t="str">
        <f>IF('Prediction Log'!B410=0, "",'Prediction Log'!B410)</f>
        <v/>
      </c>
      <c r="C410" s="22" t="str">
        <f>IF('Prediction Log'!C410=0, "",'Prediction Log'!C410)</f>
        <v/>
      </c>
      <c r="D410" s="22" t="str">
        <f>IF('Prediction Log'!D410=0, "",'Prediction Log'!D410)</f>
        <v/>
      </c>
      <c r="E410" s="22" t="str">
        <f>IF('Prediction Log'!E410=0, "",'Prediction Log'!E410)</f>
        <v/>
      </c>
      <c r="F410" s="22" t="str">
        <f>IF('Prediction Log'!I410=0, "",'Prediction Log'!I410)</f>
        <v/>
      </c>
      <c r="G410" s="23" t="str">
        <f>IF(ISBLANK(Games!B410), "",'Prediction Log'!$J410)</f>
        <v/>
      </c>
      <c r="H410" s="24" t="str">
        <f>'Prediction Log'!$K410</f>
        <v/>
      </c>
      <c r="I410" s="22" t="str">
        <f>IF(ISBLANK(Games!J410), "",IF(AND(Games!J410="",Games!K410=""),"",IF(ISTEXT(Games!K410), "Side",Games!J410)))</f>
        <v/>
      </c>
      <c r="J410" s="22" t="str">
        <f>IF(ISBLANK(Games!J410), "",IF(Table12[[#This Row],[Bet]]="Spread", Games!L410, ""))</f>
        <v/>
      </c>
      <c r="K410" s="22" t="str">
        <f>IF(ISBLANK(Games!K410), "",IF(ISTEXT(Games!K410), Games!K410, ""))</f>
        <v/>
      </c>
      <c r="L410" s="22" t="str">
        <f>IF(ISBLANK(Games!N410), "", Games!N410)</f>
        <v/>
      </c>
      <c r="M410" s="22"/>
      <c r="N410" s="26"/>
      <c r="O410" s="26"/>
      <c r="P410" s="26"/>
      <c r="Q410" s="26"/>
      <c r="R410" s="26"/>
      <c r="S410" s="26"/>
      <c r="T410" s="29">
        <f t="shared" si="59"/>
        <v>0</v>
      </c>
      <c r="U410" s="29">
        <f t="shared" si="60"/>
        <v>0</v>
      </c>
      <c r="V410" s="29">
        <f t="shared" si="61"/>
        <v>0</v>
      </c>
      <c r="W410" s="29">
        <f t="shared" si="62"/>
        <v>0</v>
      </c>
      <c r="X410" s="29">
        <f t="shared" si="63"/>
        <v>0</v>
      </c>
      <c r="Y410" s="29">
        <f t="shared" si="64"/>
        <v>0</v>
      </c>
      <c r="Z410" s="26"/>
      <c r="AA410" s="58" t="str">
        <f t="shared" si="65"/>
        <v/>
      </c>
      <c r="AB410" s="26"/>
      <c r="AC410" s="58" t="str">
        <f t="shared" si="67"/>
        <v/>
      </c>
      <c r="AD410" s="26"/>
      <c r="AE410" s="22" t="str">
        <f t="shared" si="66"/>
        <v/>
      </c>
      <c r="AF4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1" spans="1:32" x14ac:dyDescent="0.45">
      <c r="A411" s="22">
        <f>Games!A411</f>
        <v>0</v>
      </c>
      <c r="B411" s="22" t="str">
        <f>IF('Prediction Log'!B411=0, "",'Prediction Log'!B411)</f>
        <v/>
      </c>
      <c r="C411" s="22" t="str">
        <f>IF('Prediction Log'!C411=0, "",'Prediction Log'!C411)</f>
        <v/>
      </c>
      <c r="D411" s="22" t="str">
        <f>IF('Prediction Log'!D411=0, "",'Prediction Log'!D411)</f>
        <v/>
      </c>
      <c r="E411" s="22" t="str">
        <f>IF('Prediction Log'!E411=0, "",'Prediction Log'!E411)</f>
        <v/>
      </c>
      <c r="F411" s="22" t="str">
        <f>IF('Prediction Log'!I411=0, "",'Prediction Log'!I411)</f>
        <v/>
      </c>
      <c r="G411" s="23" t="str">
        <f>IF(ISBLANK(Games!B411), "",'Prediction Log'!$J411)</f>
        <v/>
      </c>
      <c r="H411" s="24" t="str">
        <f>'Prediction Log'!$K411</f>
        <v/>
      </c>
      <c r="I411" s="22" t="str">
        <f>IF(ISBLANK(Games!J411), "",IF(AND(Games!J411="",Games!K411=""),"",IF(ISTEXT(Games!K411), "Side",Games!J411)))</f>
        <v/>
      </c>
      <c r="J411" s="22" t="str">
        <f>IF(ISBLANK(Games!J411), "",IF(Table12[[#This Row],[Bet]]="Spread", Games!L411, ""))</f>
        <v/>
      </c>
      <c r="K411" s="22" t="str">
        <f>IF(ISBLANK(Games!K411), "",IF(ISTEXT(Games!K411), Games!K411, ""))</f>
        <v/>
      </c>
      <c r="L411" s="22" t="str">
        <f>IF(ISBLANK(Games!N411), "", Games!N411)</f>
        <v/>
      </c>
      <c r="M411" s="22"/>
      <c r="N411" s="26"/>
      <c r="O411" s="26"/>
      <c r="P411" s="26"/>
      <c r="Q411" s="26"/>
      <c r="R411" s="26"/>
      <c r="S411" s="26"/>
      <c r="T411" s="29">
        <f t="shared" si="59"/>
        <v>0</v>
      </c>
      <c r="U411" s="29">
        <f t="shared" si="60"/>
        <v>0</v>
      </c>
      <c r="V411" s="29">
        <f t="shared" si="61"/>
        <v>0</v>
      </c>
      <c r="W411" s="29">
        <f t="shared" si="62"/>
        <v>0</v>
      </c>
      <c r="X411" s="29">
        <f t="shared" si="63"/>
        <v>0</v>
      </c>
      <c r="Y411" s="29">
        <f t="shared" si="64"/>
        <v>0</v>
      </c>
      <c r="Z411" s="26"/>
      <c r="AA411" s="58" t="str">
        <f t="shared" si="65"/>
        <v/>
      </c>
      <c r="AB411" s="26"/>
      <c r="AC411" s="58" t="str">
        <f t="shared" si="67"/>
        <v/>
      </c>
      <c r="AD411" s="26"/>
      <c r="AE411" s="22" t="str">
        <f t="shared" si="66"/>
        <v/>
      </c>
      <c r="AF4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2" spans="1:32" x14ac:dyDescent="0.45">
      <c r="A412" s="22">
        <f>Games!A412</f>
        <v>0</v>
      </c>
      <c r="B412" s="22" t="str">
        <f>IF('Prediction Log'!B412=0, "",'Prediction Log'!B412)</f>
        <v/>
      </c>
      <c r="C412" s="22" t="str">
        <f>IF('Prediction Log'!C412=0, "",'Prediction Log'!C412)</f>
        <v/>
      </c>
      <c r="D412" s="22" t="str">
        <f>IF('Prediction Log'!D412=0, "",'Prediction Log'!D412)</f>
        <v/>
      </c>
      <c r="E412" s="22" t="str">
        <f>IF('Prediction Log'!E412=0, "",'Prediction Log'!E412)</f>
        <v/>
      </c>
      <c r="F412" s="22" t="str">
        <f>IF('Prediction Log'!I412=0, "",'Prediction Log'!I412)</f>
        <v/>
      </c>
      <c r="G412" s="23" t="str">
        <f>IF(ISBLANK(Games!B412), "",'Prediction Log'!$J412)</f>
        <v/>
      </c>
      <c r="H412" s="24" t="str">
        <f>'Prediction Log'!$K412</f>
        <v/>
      </c>
      <c r="I412" s="22" t="str">
        <f>IF(ISBLANK(Games!J412), "",IF(AND(Games!J412="",Games!K412=""),"",IF(ISTEXT(Games!K412), "Side",Games!J412)))</f>
        <v/>
      </c>
      <c r="J412" s="22" t="str">
        <f>IF(ISBLANK(Games!J412), "",IF(Table12[[#This Row],[Bet]]="Spread", Games!L412, ""))</f>
        <v/>
      </c>
      <c r="K412" s="22" t="str">
        <f>IF(ISBLANK(Games!K412), "",IF(ISTEXT(Games!K412), Games!K412, ""))</f>
        <v/>
      </c>
      <c r="L412" s="22" t="str">
        <f>IF(ISBLANK(Games!N412), "", Games!N412)</f>
        <v/>
      </c>
      <c r="M412" s="22"/>
      <c r="N412" s="26"/>
      <c r="O412" s="26"/>
      <c r="P412" s="26"/>
      <c r="Q412" s="26"/>
      <c r="R412" s="26"/>
      <c r="S412" s="26"/>
      <c r="T412" s="29">
        <f t="shared" si="59"/>
        <v>0</v>
      </c>
      <c r="U412" s="29">
        <f t="shared" si="60"/>
        <v>0</v>
      </c>
      <c r="V412" s="29">
        <f t="shared" si="61"/>
        <v>0</v>
      </c>
      <c r="W412" s="29">
        <f t="shared" si="62"/>
        <v>0</v>
      </c>
      <c r="X412" s="29">
        <f t="shared" si="63"/>
        <v>0</v>
      </c>
      <c r="Y412" s="29">
        <f t="shared" si="64"/>
        <v>0</v>
      </c>
      <c r="Z412" s="26"/>
      <c r="AA412" s="58" t="str">
        <f t="shared" si="65"/>
        <v/>
      </c>
      <c r="AB412" s="26"/>
      <c r="AC412" s="58" t="str">
        <f t="shared" si="67"/>
        <v/>
      </c>
      <c r="AD412" s="26"/>
      <c r="AE412" s="22" t="str">
        <f t="shared" si="66"/>
        <v/>
      </c>
      <c r="AF4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3" spans="1:32" x14ac:dyDescent="0.45">
      <c r="A413" s="22">
        <f>Games!A413</f>
        <v>0</v>
      </c>
      <c r="B413" s="22" t="str">
        <f>IF('Prediction Log'!B413=0, "",'Prediction Log'!B413)</f>
        <v/>
      </c>
      <c r="C413" s="22" t="str">
        <f>IF('Prediction Log'!C413=0, "",'Prediction Log'!C413)</f>
        <v/>
      </c>
      <c r="D413" s="22" t="str">
        <f>IF('Prediction Log'!D413=0, "",'Prediction Log'!D413)</f>
        <v/>
      </c>
      <c r="E413" s="22" t="str">
        <f>IF('Prediction Log'!E413=0, "",'Prediction Log'!E413)</f>
        <v/>
      </c>
      <c r="F413" s="22" t="str">
        <f>IF('Prediction Log'!I413=0, "",'Prediction Log'!I413)</f>
        <v/>
      </c>
      <c r="G413" s="23" t="str">
        <f>IF(ISBLANK(Games!B413), "",'Prediction Log'!$J413)</f>
        <v/>
      </c>
      <c r="H413" s="24" t="str">
        <f>'Prediction Log'!$K413</f>
        <v/>
      </c>
      <c r="I413" s="22" t="str">
        <f>IF(ISBLANK(Games!J413), "",IF(AND(Games!J413="",Games!K413=""),"",IF(ISTEXT(Games!K413), "Side",Games!J413)))</f>
        <v/>
      </c>
      <c r="J413" s="22" t="str">
        <f>IF(ISBLANK(Games!J413), "",IF(Table12[[#This Row],[Bet]]="Spread", Games!L413, ""))</f>
        <v/>
      </c>
      <c r="K413" s="22" t="str">
        <f>IF(ISBLANK(Games!K413), "",IF(ISTEXT(Games!K413), Games!K413, ""))</f>
        <v/>
      </c>
      <c r="L413" s="22" t="str">
        <f>IF(ISBLANK(Games!N413), "", Games!N413)</f>
        <v/>
      </c>
      <c r="M413" s="22"/>
      <c r="N413" s="26"/>
      <c r="O413" s="26"/>
      <c r="P413" s="26"/>
      <c r="Q413" s="26"/>
      <c r="R413" s="26"/>
      <c r="S413" s="26"/>
      <c r="T413" s="29">
        <f t="shared" si="59"/>
        <v>0</v>
      </c>
      <c r="U413" s="29">
        <f t="shared" si="60"/>
        <v>0</v>
      </c>
      <c r="V413" s="29">
        <f t="shared" si="61"/>
        <v>0</v>
      </c>
      <c r="W413" s="29">
        <f t="shared" si="62"/>
        <v>0</v>
      </c>
      <c r="X413" s="29">
        <f t="shared" si="63"/>
        <v>0</v>
      </c>
      <c r="Y413" s="29">
        <f t="shared" si="64"/>
        <v>0</v>
      </c>
      <c r="Z413" s="26"/>
      <c r="AA413" s="58" t="str">
        <f t="shared" si="65"/>
        <v/>
      </c>
      <c r="AB413" s="26"/>
      <c r="AC413" s="58" t="str">
        <f t="shared" si="67"/>
        <v/>
      </c>
      <c r="AD413" s="26"/>
      <c r="AE413" s="22" t="str">
        <f t="shared" si="66"/>
        <v/>
      </c>
      <c r="AF4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4" spans="1:32" x14ac:dyDescent="0.45">
      <c r="A414" s="22">
        <f>Games!A414</f>
        <v>0</v>
      </c>
      <c r="B414" s="22" t="str">
        <f>IF('Prediction Log'!B414=0, "",'Prediction Log'!B414)</f>
        <v/>
      </c>
      <c r="C414" s="22" t="str">
        <f>IF('Prediction Log'!C414=0, "",'Prediction Log'!C414)</f>
        <v/>
      </c>
      <c r="D414" s="22" t="str">
        <f>IF('Prediction Log'!D414=0, "",'Prediction Log'!D414)</f>
        <v/>
      </c>
      <c r="E414" s="22" t="str">
        <f>IF('Prediction Log'!E414=0, "",'Prediction Log'!E414)</f>
        <v/>
      </c>
      <c r="F414" s="22" t="str">
        <f>IF('Prediction Log'!I414=0, "",'Prediction Log'!I414)</f>
        <v/>
      </c>
      <c r="G414" s="23" t="str">
        <f>IF(ISBLANK(Games!B414), "",'Prediction Log'!$J414)</f>
        <v/>
      </c>
      <c r="H414" s="24" t="str">
        <f>'Prediction Log'!$K414</f>
        <v/>
      </c>
      <c r="I414" s="22" t="str">
        <f>IF(ISBLANK(Games!J414), "",IF(AND(Games!J414="",Games!K414=""),"",IF(ISTEXT(Games!K414), "Side",Games!J414)))</f>
        <v/>
      </c>
      <c r="J414" s="22" t="str">
        <f>IF(ISBLANK(Games!J414), "",IF(Table12[[#This Row],[Bet]]="Spread", Games!L414, ""))</f>
        <v/>
      </c>
      <c r="K414" s="22" t="str">
        <f>IF(ISBLANK(Games!K414), "",IF(ISTEXT(Games!K414), Games!K414, ""))</f>
        <v/>
      </c>
      <c r="L414" s="22" t="str">
        <f>IF(ISBLANK(Games!N414), "", Games!N414)</f>
        <v/>
      </c>
      <c r="M414" s="22"/>
      <c r="N414" s="26"/>
      <c r="O414" s="26"/>
      <c r="P414" s="26"/>
      <c r="Q414" s="26"/>
      <c r="R414" s="26"/>
      <c r="S414" s="26"/>
      <c r="T414" s="29">
        <f t="shared" si="59"/>
        <v>0</v>
      </c>
      <c r="U414" s="29">
        <f t="shared" si="60"/>
        <v>0</v>
      </c>
      <c r="V414" s="29">
        <f t="shared" si="61"/>
        <v>0</v>
      </c>
      <c r="W414" s="29">
        <f t="shared" si="62"/>
        <v>0</v>
      </c>
      <c r="X414" s="29">
        <f t="shared" si="63"/>
        <v>0</v>
      </c>
      <c r="Y414" s="29">
        <f t="shared" si="64"/>
        <v>0</v>
      </c>
      <c r="Z414" s="26"/>
      <c r="AA414" s="58" t="str">
        <f t="shared" si="65"/>
        <v/>
      </c>
      <c r="AB414" s="26"/>
      <c r="AC414" s="58" t="str">
        <f t="shared" si="67"/>
        <v/>
      </c>
      <c r="AD414" s="26"/>
      <c r="AE414" s="22" t="str">
        <f t="shared" si="66"/>
        <v/>
      </c>
      <c r="AF4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5" spans="1:32" x14ac:dyDescent="0.45">
      <c r="A415" s="22">
        <f>Games!A415</f>
        <v>0</v>
      </c>
      <c r="B415" s="22" t="str">
        <f>IF('Prediction Log'!B415=0, "",'Prediction Log'!B415)</f>
        <v/>
      </c>
      <c r="C415" s="22" t="str">
        <f>IF('Prediction Log'!C415=0, "",'Prediction Log'!C415)</f>
        <v/>
      </c>
      <c r="D415" s="22" t="str">
        <f>IF('Prediction Log'!D415=0, "",'Prediction Log'!D415)</f>
        <v/>
      </c>
      <c r="E415" s="22" t="str">
        <f>IF('Prediction Log'!E415=0, "",'Prediction Log'!E415)</f>
        <v/>
      </c>
      <c r="F415" s="22" t="str">
        <f>IF('Prediction Log'!I415=0, "",'Prediction Log'!I415)</f>
        <v/>
      </c>
      <c r="G415" s="23" t="str">
        <f>IF(ISBLANK(Games!B415), "",'Prediction Log'!$J415)</f>
        <v/>
      </c>
      <c r="H415" s="24" t="str">
        <f>'Prediction Log'!$K415</f>
        <v/>
      </c>
      <c r="I415" s="22" t="str">
        <f>IF(ISBLANK(Games!J415), "",IF(AND(Games!J415="",Games!K415=""),"",IF(ISTEXT(Games!K415), "Side",Games!J415)))</f>
        <v/>
      </c>
      <c r="J415" s="22" t="str">
        <f>IF(ISBLANK(Games!J415), "",IF(Table12[[#This Row],[Bet]]="Spread", Games!L415, ""))</f>
        <v/>
      </c>
      <c r="K415" s="22" t="str">
        <f>IF(ISBLANK(Games!K415), "",IF(ISTEXT(Games!K415), Games!K415, ""))</f>
        <v/>
      </c>
      <c r="L415" s="22" t="str">
        <f>IF(ISBLANK(Games!N415), "", Games!N415)</f>
        <v/>
      </c>
      <c r="M415" s="22"/>
      <c r="N415" s="26"/>
      <c r="O415" s="26"/>
      <c r="P415" s="26"/>
      <c r="Q415" s="26"/>
      <c r="R415" s="26"/>
      <c r="S415" s="26"/>
      <c r="T415" s="29">
        <f t="shared" si="59"/>
        <v>0</v>
      </c>
      <c r="U415" s="29">
        <f t="shared" si="60"/>
        <v>0</v>
      </c>
      <c r="V415" s="29">
        <f t="shared" si="61"/>
        <v>0</v>
      </c>
      <c r="W415" s="29">
        <f t="shared" si="62"/>
        <v>0</v>
      </c>
      <c r="X415" s="29">
        <f t="shared" si="63"/>
        <v>0</v>
      </c>
      <c r="Y415" s="29">
        <f t="shared" si="64"/>
        <v>0</v>
      </c>
      <c r="Z415" s="26"/>
      <c r="AA415" s="58" t="str">
        <f t="shared" si="65"/>
        <v/>
      </c>
      <c r="AB415" s="26"/>
      <c r="AC415" s="58" t="str">
        <f t="shared" si="67"/>
        <v/>
      </c>
      <c r="AD415" s="26"/>
      <c r="AE415" s="22" t="str">
        <f t="shared" si="66"/>
        <v/>
      </c>
      <c r="AF4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6" spans="1:32" x14ac:dyDescent="0.45">
      <c r="A416" s="22">
        <f>Games!A416</f>
        <v>0</v>
      </c>
      <c r="B416" s="22" t="str">
        <f>IF('Prediction Log'!B416=0, "",'Prediction Log'!B416)</f>
        <v/>
      </c>
      <c r="C416" s="22" t="str">
        <f>IF('Prediction Log'!C416=0, "",'Prediction Log'!C416)</f>
        <v/>
      </c>
      <c r="D416" s="22" t="str">
        <f>IF('Prediction Log'!D416=0, "",'Prediction Log'!D416)</f>
        <v/>
      </c>
      <c r="E416" s="22" t="str">
        <f>IF('Prediction Log'!E416=0, "",'Prediction Log'!E416)</f>
        <v/>
      </c>
      <c r="F416" s="22" t="str">
        <f>IF('Prediction Log'!I416=0, "",'Prediction Log'!I416)</f>
        <v/>
      </c>
      <c r="G416" s="23" t="str">
        <f>IF(ISBLANK(Games!B416), "",'Prediction Log'!$J416)</f>
        <v/>
      </c>
      <c r="H416" s="24" t="str">
        <f>'Prediction Log'!$K416</f>
        <v/>
      </c>
      <c r="I416" s="22" t="str">
        <f>IF(ISBLANK(Games!J416), "",IF(AND(Games!J416="",Games!K416=""),"",IF(ISTEXT(Games!K416), "Side",Games!J416)))</f>
        <v/>
      </c>
      <c r="J416" s="22" t="str">
        <f>IF(ISBLANK(Games!J416), "",IF(Table12[[#This Row],[Bet]]="Spread", Games!L416, ""))</f>
        <v/>
      </c>
      <c r="K416" s="22" t="str">
        <f>IF(ISBLANK(Games!K416), "",IF(ISTEXT(Games!K416), Games!K416, ""))</f>
        <v/>
      </c>
      <c r="L416" s="22" t="str">
        <f>IF(ISBLANK(Games!N416), "", Games!N416)</f>
        <v/>
      </c>
      <c r="M416" s="22"/>
      <c r="N416" s="26"/>
      <c r="O416" s="26"/>
      <c r="P416" s="26"/>
      <c r="Q416" s="26"/>
      <c r="R416" s="26"/>
      <c r="S416" s="26"/>
      <c r="T416" s="29">
        <f t="shared" si="59"/>
        <v>0</v>
      </c>
      <c r="U416" s="29">
        <f t="shared" si="60"/>
        <v>0</v>
      </c>
      <c r="V416" s="29">
        <f t="shared" si="61"/>
        <v>0</v>
      </c>
      <c r="W416" s="29">
        <f t="shared" si="62"/>
        <v>0</v>
      </c>
      <c r="X416" s="29">
        <f t="shared" si="63"/>
        <v>0</v>
      </c>
      <c r="Y416" s="29">
        <f t="shared" si="64"/>
        <v>0</v>
      </c>
      <c r="Z416" s="26"/>
      <c r="AA416" s="58" t="str">
        <f t="shared" si="65"/>
        <v/>
      </c>
      <c r="AB416" s="26"/>
      <c r="AC416" s="58" t="str">
        <f t="shared" si="67"/>
        <v/>
      </c>
      <c r="AD416" s="26"/>
      <c r="AE416" s="22" t="str">
        <f t="shared" si="66"/>
        <v/>
      </c>
      <c r="AF4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7" spans="1:32" x14ac:dyDescent="0.45">
      <c r="A417" s="22">
        <f>Games!A417</f>
        <v>0</v>
      </c>
      <c r="B417" s="22" t="str">
        <f>IF('Prediction Log'!B417=0, "",'Prediction Log'!B417)</f>
        <v/>
      </c>
      <c r="C417" s="22" t="str">
        <f>IF('Prediction Log'!C417=0, "",'Prediction Log'!C417)</f>
        <v/>
      </c>
      <c r="D417" s="22" t="str">
        <f>IF('Prediction Log'!D417=0, "",'Prediction Log'!D417)</f>
        <v/>
      </c>
      <c r="E417" s="22" t="str">
        <f>IF('Prediction Log'!E417=0, "",'Prediction Log'!E417)</f>
        <v/>
      </c>
      <c r="F417" s="22" t="str">
        <f>IF('Prediction Log'!I417=0, "",'Prediction Log'!I417)</f>
        <v/>
      </c>
      <c r="G417" s="23" t="str">
        <f>IF(ISBLANK(Games!B417), "",'Prediction Log'!$J417)</f>
        <v/>
      </c>
      <c r="H417" s="24" t="str">
        <f>'Prediction Log'!$K417</f>
        <v/>
      </c>
      <c r="I417" s="22" t="str">
        <f>IF(ISBLANK(Games!J417), "",IF(AND(Games!J417="",Games!K417=""),"",IF(ISTEXT(Games!K417), "Side",Games!J417)))</f>
        <v/>
      </c>
      <c r="J417" s="22" t="str">
        <f>IF(ISBLANK(Games!J417), "",IF(Table12[[#This Row],[Bet]]="Spread", Games!L417, ""))</f>
        <v/>
      </c>
      <c r="K417" s="22" t="str">
        <f>IF(ISBLANK(Games!K417), "",IF(ISTEXT(Games!K417), Games!K417, ""))</f>
        <v/>
      </c>
      <c r="L417" s="22" t="str">
        <f>IF(ISBLANK(Games!N417), "", Games!N417)</f>
        <v/>
      </c>
      <c r="M417" s="22"/>
      <c r="N417" s="26"/>
      <c r="O417" s="26"/>
      <c r="P417" s="26"/>
      <c r="Q417" s="26"/>
      <c r="R417" s="26"/>
      <c r="S417" s="26"/>
      <c r="T417" s="29">
        <f t="shared" si="59"/>
        <v>0</v>
      </c>
      <c r="U417" s="29">
        <f t="shared" si="60"/>
        <v>0</v>
      </c>
      <c r="V417" s="29">
        <f t="shared" si="61"/>
        <v>0</v>
      </c>
      <c r="W417" s="29">
        <f t="shared" si="62"/>
        <v>0</v>
      </c>
      <c r="X417" s="29">
        <f t="shared" si="63"/>
        <v>0</v>
      </c>
      <c r="Y417" s="29">
        <f t="shared" si="64"/>
        <v>0</v>
      </c>
      <c r="Z417" s="26"/>
      <c r="AA417" s="58" t="str">
        <f t="shared" si="65"/>
        <v/>
      </c>
      <c r="AB417" s="26"/>
      <c r="AC417" s="58" t="str">
        <f t="shared" si="67"/>
        <v/>
      </c>
      <c r="AD417" s="26"/>
      <c r="AE417" s="22" t="str">
        <f t="shared" si="66"/>
        <v/>
      </c>
      <c r="AF4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8" spans="1:32" x14ac:dyDescent="0.45">
      <c r="A418" s="22">
        <f>Games!A418</f>
        <v>0</v>
      </c>
      <c r="B418" s="22" t="str">
        <f>IF('Prediction Log'!B418=0, "",'Prediction Log'!B418)</f>
        <v/>
      </c>
      <c r="C418" s="22" t="str">
        <f>IF('Prediction Log'!C418=0, "",'Prediction Log'!C418)</f>
        <v/>
      </c>
      <c r="D418" s="22" t="str">
        <f>IF('Prediction Log'!D418=0, "",'Prediction Log'!D418)</f>
        <v/>
      </c>
      <c r="E418" s="22" t="str">
        <f>IF('Prediction Log'!E418=0, "",'Prediction Log'!E418)</f>
        <v/>
      </c>
      <c r="F418" s="22" t="str">
        <f>IF('Prediction Log'!I418=0, "",'Prediction Log'!I418)</f>
        <v/>
      </c>
      <c r="G418" s="23" t="str">
        <f>IF(ISBLANK(Games!B418), "",'Prediction Log'!$J418)</f>
        <v/>
      </c>
      <c r="H418" s="24" t="str">
        <f>'Prediction Log'!$K418</f>
        <v/>
      </c>
      <c r="I418" s="22" t="str">
        <f>IF(ISBLANK(Games!J418), "",IF(AND(Games!J418="",Games!K418=""),"",IF(ISTEXT(Games!K418), "Side",Games!J418)))</f>
        <v/>
      </c>
      <c r="J418" s="22" t="str">
        <f>IF(ISBLANK(Games!J418), "",IF(Table12[[#This Row],[Bet]]="Spread", Games!L418, ""))</f>
        <v/>
      </c>
      <c r="K418" s="22" t="str">
        <f>IF(ISBLANK(Games!K418), "",IF(ISTEXT(Games!K418), Games!K418, ""))</f>
        <v/>
      </c>
      <c r="L418" s="22" t="str">
        <f>IF(ISBLANK(Games!N418), "", Games!N418)</f>
        <v/>
      </c>
      <c r="M418" s="22"/>
      <c r="N418" s="26"/>
      <c r="O418" s="26"/>
      <c r="P418" s="26"/>
      <c r="Q418" s="26"/>
      <c r="R418" s="26"/>
      <c r="S418" s="26"/>
      <c r="T418" s="29">
        <f t="shared" si="59"/>
        <v>0</v>
      </c>
      <c r="U418" s="29">
        <f t="shared" si="60"/>
        <v>0</v>
      </c>
      <c r="V418" s="29">
        <f t="shared" si="61"/>
        <v>0</v>
      </c>
      <c r="W418" s="29">
        <f t="shared" si="62"/>
        <v>0</v>
      </c>
      <c r="X418" s="29">
        <f t="shared" si="63"/>
        <v>0</v>
      </c>
      <c r="Y418" s="29">
        <f t="shared" si="64"/>
        <v>0</v>
      </c>
      <c r="Z418" s="26"/>
      <c r="AA418" s="58" t="str">
        <f t="shared" si="65"/>
        <v/>
      </c>
      <c r="AB418" s="26"/>
      <c r="AC418" s="58" t="str">
        <f t="shared" si="67"/>
        <v/>
      </c>
      <c r="AD418" s="26"/>
      <c r="AE418" s="22" t="str">
        <f t="shared" si="66"/>
        <v/>
      </c>
      <c r="AF4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9" spans="1:32" x14ac:dyDescent="0.45">
      <c r="A419" s="22">
        <f>Games!A419</f>
        <v>0</v>
      </c>
      <c r="B419" s="22" t="str">
        <f>IF('Prediction Log'!B419=0, "",'Prediction Log'!B419)</f>
        <v/>
      </c>
      <c r="C419" s="22" t="str">
        <f>IF('Prediction Log'!C419=0, "",'Prediction Log'!C419)</f>
        <v/>
      </c>
      <c r="D419" s="22" t="str">
        <f>IF('Prediction Log'!D419=0, "",'Prediction Log'!D419)</f>
        <v/>
      </c>
      <c r="E419" s="22" t="str">
        <f>IF('Prediction Log'!E419=0, "",'Prediction Log'!E419)</f>
        <v/>
      </c>
      <c r="F419" s="22" t="str">
        <f>IF('Prediction Log'!I419=0, "",'Prediction Log'!I419)</f>
        <v/>
      </c>
      <c r="G419" s="23" t="str">
        <f>IF(ISBLANK(Games!B419), "",'Prediction Log'!$J419)</f>
        <v/>
      </c>
      <c r="H419" s="24" t="str">
        <f>'Prediction Log'!$K419</f>
        <v/>
      </c>
      <c r="I419" s="22" t="str">
        <f>IF(ISBLANK(Games!J419), "",IF(AND(Games!J419="",Games!K419=""),"",IF(ISTEXT(Games!K419), "Side",Games!J419)))</f>
        <v/>
      </c>
      <c r="J419" s="22" t="str">
        <f>IF(ISBLANK(Games!J419), "",IF(Table12[[#This Row],[Bet]]="Spread", Games!L419, ""))</f>
        <v/>
      </c>
      <c r="K419" s="22" t="str">
        <f>IF(ISBLANK(Games!K419), "",IF(ISTEXT(Games!K419), Games!K419, ""))</f>
        <v/>
      </c>
      <c r="L419" s="22" t="str">
        <f>IF(ISBLANK(Games!N419), "", Games!N419)</f>
        <v/>
      </c>
      <c r="M419" s="22"/>
      <c r="N419" s="26"/>
      <c r="O419" s="26"/>
      <c r="P419" s="26"/>
      <c r="Q419" s="26"/>
      <c r="R419" s="26"/>
      <c r="S419" s="26"/>
      <c r="T419" s="29">
        <f t="shared" si="59"/>
        <v>0</v>
      </c>
      <c r="U419" s="29">
        <f t="shared" si="60"/>
        <v>0</v>
      </c>
      <c r="V419" s="29">
        <f t="shared" si="61"/>
        <v>0</v>
      </c>
      <c r="W419" s="29">
        <f t="shared" si="62"/>
        <v>0</v>
      </c>
      <c r="X419" s="29">
        <f t="shared" si="63"/>
        <v>0</v>
      </c>
      <c r="Y419" s="29">
        <f t="shared" si="64"/>
        <v>0</v>
      </c>
      <c r="Z419" s="26"/>
      <c r="AA419" s="58" t="str">
        <f t="shared" si="65"/>
        <v/>
      </c>
      <c r="AB419" s="26"/>
      <c r="AC419" s="58" t="str">
        <f t="shared" si="67"/>
        <v/>
      </c>
      <c r="AD419" s="26"/>
      <c r="AE419" s="22" t="str">
        <f t="shared" si="66"/>
        <v/>
      </c>
      <c r="AF4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0" spans="1:32" x14ac:dyDescent="0.45">
      <c r="A420" s="22">
        <f>Games!A420</f>
        <v>0</v>
      </c>
      <c r="B420" s="22" t="str">
        <f>IF('Prediction Log'!B420=0, "",'Prediction Log'!B420)</f>
        <v/>
      </c>
      <c r="C420" s="22" t="str">
        <f>IF('Prediction Log'!C420=0, "",'Prediction Log'!C420)</f>
        <v/>
      </c>
      <c r="D420" s="22" t="str">
        <f>IF('Prediction Log'!D420=0, "",'Prediction Log'!D420)</f>
        <v/>
      </c>
      <c r="E420" s="22" t="str">
        <f>IF('Prediction Log'!E420=0, "",'Prediction Log'!E420)</f>
        <v/>
      </c>
      <c r="F420" s="22" t="str">
        <f>IF('Prediction Log'!I420=0, "",'Prediction Log'!I420)</f>
        <v/>
      </c>
      <c r="G420" s="23" t="str">
        <f>IF(ISBLANK(Games!B420), "",'Prediction Log'!$J420)</f>
        <v/>
      </c>
      <c r="H420" s="24" t="str">
        <f>'Prediction Log'!$K420</f>
        <v/>
      </c>
      <c r="I420" s="22" t="str">
        <f>IF(ISBLANK(Games!J420), "",IF(AND(Games!J420="",Games!K420=""),"",IF(ISTEXT(Games!K420), "Side",Games!J420)))</f>
        <v/>
      </c>
      <c r="J420" s="22" t="str">
        <f>IF(ISBLANK(Games!J420), "",IF(Table12[[#This Row],[Bet]]="Spread", Games!L420, ""))</f>
        <v/>
      </c>
      <c r="K420" s="22" t="str">
        <f>IF(ISBLANK(Games!K420), "",IF(ISTEXT(Games!K420), Games!K420, ""))</f>
        <v/>
      </c>
      <c r="L420" s="22" t="str">
        <f>IF(ISBLANK(Games!N420), "", Games!N420)</f>
        <v/>
      </c>
      <c r="M420" s="22"/>
      <c r="N420" s="26"/>
      <c r="O420" s="26"/>
      <c r="P420" s="26"/>
      <c r="Q420" s="26"/>
      <c r="R420" s="26"/>
      <c r="S420" s="26"/>
      <c r="T420" s="29">
        <f t="shared" si="59"/>
        <v>0</v>
      </c>
      <c r="U420" s="29">
        <f t="shared" si="60"/>
        <v>0</v>
      </c>
      <c r="V420" s="29">
        <f t="shared" si="61"/>
        <v>0</v>
      </c>
      <c r="W420" s="29">
        <f t="shared" si="62"/>
        <v>0</v>
      </c>
      <c r="X420" s="29">
        <f t="shared" si="63"/>
        <v>0</v>
      </c>
      <c r="Y420" s="29">
        <f t="shared" si="64"/>
        <v>0</v>
      </c>
      <c r="Z420" s="26"/>
      <c r="AA420" s="58" t="str">
        <f t="shared" si="65"/>
        <v/>
      </c>
      <c r="AB420" s="26"/>
      <c r="AC420" s="58" t="str">
        <f t="shared" si="67"/>
        <v/>
      </c>
      <c r="AD420" s="26"/>
      <c r="AE420" s="22" t="str">
        <f t="shared" si="66"/>
        <v/>
      </c>
      <c r="AF4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1" spans="1:32" x14ac:dyDescent="0.45">
      <c r="A421" s="22">
        <f>Games!A421</f>
        <v>0</v>
      </c>
      <c r="B421" s="22" t="str">
        <f>IF('Prediction Log'!B421=0, "",'Prediction Log'!B421)</f>
        <v/>
      </c>
      <c r="C421" s="22" t="str">
        <f>IF('Prediction Log'!C421=0, "",'Prediction Log'!C421)</f>
        <v/>
      </c>
      <c r="D421" s="22" t="str">
        <f>IF('Prediction Log'!D421=0, "",'Prediction Log'!D421)</f>
        <v/>
      </c>
      <c r="E421" s="22" t="str">
        <f>IF('Prediction Log'!E421=0, "",'Prediction Log'!E421)</f>
        <v/>
      </c>
      <c r="F421" s="22" t="str">
        <f>IF('Prediction Log'!I421=0, "",'Prediction Log'!I421)</f>
        <v/>
      </c>
      <c r="G421" s="23" t="str">
        <f>IF(ISBLANK(Games!B421), "",'Prediction Log'!$J421)</f>
        <v/>
      </c>
      <c r="H421" s="24" t="str">
        <f>'Prediction Log'!$K421</f>
        <v/>
      </c>
      <c r="I421" s="22" t="str">
        <f>IF(ISBLANK(Games!J421), "",IF(AND(Games!J421="",Games!K421=""),"",IF(ISTEXT(Games!K421), "Side",Games!J421)))</f>
        <v/>
      </c>
      <c r="J421" s="22" t="str">
        <f>IF(ISBLANK(Games!J421), "",IF(Table12[[#This Row],[Bet]]="Spread", Games!L421, ""))</f>
        <v/>
      </c>
      <c r="K421" s="22" t="str">
        <f>IF(ISBLANK(Games!K421), "",IF(ISTEXT(Games!K421), Games!K421, ""))</f>
        <v/>
      </c>
      <c r="L421" s="22" t="str">
        <f>IF(ISBLANK(Games!N421), "", Games!N421)</f>
        <v/>
      </c>
      <c r="M421" s="22"/>
      <c r="N421" s="26"/>
      <c r="O421" s="26"/>
      <c r="P421" s="26"/>
      <c r="Q421" s="26"/>
      <c r="R421" s="26"/>
      <c r="S421" s="26"/>
      <c r="T421" s="29">
        <f t="shared" si="59"/>
        <v>0</v>
      </c>
      <c r="U421" s="29">
        <f t="shared" si="60"/>
        <v>0</v>
      </c>
      <c r="V421" s="29">
        <f t="shared" si="61"/>
        <v>0</v>
      </c>
      <c r="W421" s="29">
        <f t="shared" si="62"/>
        <v>0</v>
      </c>
      <c r="X421" s="29">
        <f t="shared" si="63"/>
        <v>0</v>
      </c>
      <c r="Y421" s="29">
        <f t="shared" si="64"/>
        <v>0</v>
      </c>
      <c r="Z421" s="26"/>
      <c r="AA421" s="58" t="str">
        <f t="shared" si="65"/>
        <v/>
      </c>
      <c r="AB421" s="26"/>
      <c r="AC421" s="58" t="str">
        <f t="shared" si="67"/>
        <v/>
      </c>
      <c r="AD421" s="26"/>
      <c r="AE421" s="22" t="str">
        <f t="shared" si="66"/>
        <v/>
      </c>
      <c r="AF4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2" spans="1:32" x14ac:dyDescent="0.45">
      <c r="A422" s="22">
        <f>Games!A422</f>
        <v>0</v>
      </c>
      <c r="B422" s="22" t="str">
        <f>IF('Prediction Log'!B422=0, "",'Prediction Log'!B422)</f>
        <v/>
      </c>
      <c r="C422" s="22" t="str">
        <f>IF('Prediction Log'!C422=0, "",'Prediction Log'!C422)</f>
        <v/>
      </c>
      <c r="D422" s="22" t="str">
        <f>IF('Prediction Log'!D422=0, "",'Prediction Log'!D422)</f>
        <v/>
      </c>
      <c r="E422" s="22" t="str">
        <f>IF('Prediction Log'!E422=0, "",'Prediction Log'!E422)</f>
        <v/>
      </c>
      <c r="F422" s="22" t="str">
        <f>IF('Prediction Log'!I422=0, "",'Prediction Log'!I422)</f>
        <v/>
      </c>
      <c r="G422" s="23" t="str">
        <f>IF(ISBLANK(Games!B422), "",'Prediction Log'!$J422)</f>
        <v/>
      </c>
      <c r="H422" s="24" t="str">
        <f>'Prediction Log'!$K422</f>
        <v/>
      </c>
      <c r="I422" s="22" t="str">
        <f>IF(ISBLANK(Games!J422), "",IF(AND(Games!J422="",Games!K422=""),"",IF(ISTEXT(Games!K422), "Side",Games!J422)))</f>
        <v/>
      </c>
      <c r="J422" s="22" t="str">
        <f>IF(ISBLANK(Games!J422), "",IF(Table12[[#This Row],[Bet]]="Spread", Games!L422, ""))</f>
        <v/>
      </c>
      <c r="K422" s="22" t="str">
        <f>IF(ISBLANK(Games!K422), "",IF(ISTEXT(Games!K422), Games!K422, ""))</f>
        <v/>
      </c>
      <c r="L422" s="22" t="str">
        <f>IF(ISBLANK(Games!N422), "", Games!N422)</f>
        <v/>
      </c>
      <c r="M422" s="22"/>
      <c r="N422" s="26"/>
      <c r="O422" s="26"/>
      <c r="P422" s="26"/>
      <c r="Q422" s="26"/>
      <c r="R422" s="26"/>
      <c r="S422" s="26"/>
      <c r="T422" s="29">
        <f t="shared" si="59"/>
        <v>0</v>
      </c>
      <c r="U422" s="29">
        <f t="shared" si="60"/>
        <v>0</v>
      </c>
      <c r="V422" s="29">
        <f t="shared" si="61"/>
        <v>0</v>
      </c>
      <c r="W422" s="29">
        <f t="shared" si="62"/>
        <v>0</v>
      </c>
      <c r="X422" s="29">
        <f t="shared" si="63"/>
        <v>0</v>
      </c>
      <c r="Y422" s="29">
        <f t="shared" si="64"/>
        <v>0</v>
      </c>
      <c r="Z422" s="26"/>
      <c r="AA422" s="58" t="str">
        <f t="shared" si="65"/>
        <v/>
      </c>
      <c r="AB422" s="26"/>
      <c r="AC422" s="58" t="str">
        <f t="shared" si="67"/>
        <v/>
      </c>
      <c r="AD422" s="26"/>
      <c r="AE422" s="22" t="str">
        <f t="shared" si="66"/>
        <v/>
      </c>
      <c r="AF4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3" spans="1:32" x14ac:dyDescent="0.45">
      <c r="A423" s="22">
        <f>Games!A423</f>
        <v>0</v>
      </c>
      <c r="B423" s="22" t="str">
        <f>IF('Prediction Log'!B423=0, "",'Prediction Log'!B423)</f>
        <v/>
      </c>
      <c r="C423" s="22" t="str">
        <f>IF('Prediction Log'!C423=0, "",'Prediction Log'!C423)</f>
        <v/>
      </c>
      <c r="D423" s="22" t="str">
        <f>IF('Prediction Log'!D423=0, "",'Prediction Log'!D423)</f>
        <v/>
      </c>
      <c r="E423" s="22" t="str">
        <f>IF('Prediction Log'!E423=0, "",'Prediction Log'!E423)</f>
        <v/>
      </c>
      <c r="F423" s="22" t="str">
        <f>IF('Prediction Log'!I423=0, "",'Prediction Log'!I423)</f>
        <v/>
      </c>
      <c r="G423" s="23" t="str">
        <f>IF(ISBLANK(Games!B423), "",'Prediction Log'!$J423)</f>
        <v/>
      </c>
      <c r="H423" s="24" t="str">
        <f>'Prediction Log'!$K423</f>
        <v/>
      </c>
      <c r="I423" s="22" t="str">
        <f>IF(ISBLANK(Games!J423), "",IF(AND(Games!J423="",Games!K423=""),"",IF(ISTEXT(Games!K423), "Side",Games!J423)))</f>
        <v/>
      </c>
      <c r="J423" s="22" t="str">
        <f>IF(ISBLANK(Games!J423), "",IF(Table12[[#This Row],[Bet]]="Spread", Games!L423, ""))</f>
        <v/>
      </c>
      <c r="K423" s="22" t="str">
        <f>IF(ISBLANK(Games!K423), "",IF(ISTEXT(Games!K423), Games!K423, ""))</f>
        <v/>
      </c>
      <c r="L423" s="22" t="str">
        <f>IF(ISBLANK(Games!N423), "", Games!N423)</f>
        <v/>
      </c>
      <c r="M423" s="22"/>
      <c r="N423" s="26"/>
      <c r="O423" s="26"/>
      <c r="P423" s="26"/>
      <c r="Q423" s="26"/>
      <c r="R423" s="26"/>
      <c r="S423" s="26"/>
      <c r="T423" s="29">
        <f t="shared" si="59"/>
        <v>0</v>
      </c>
      <c r="U423" s="29">
        <f t="shared" si="60"/>
        <v>0</v>
      </c>
      <c r="V423" s="29">
        <f t="shared" si="61"/>
        <v>0</v>
      </c>
      <c r="W423" s="29">
        <f t="shared" si="62"/>
        <v>0</v>
      </c>
      <c r="X423" s="29">
        <f t="shared" si="63"/>
        <v>0</v>
      </c>
      <c r="Y423" s="29">
        <f t="shared" si="64"/>
        <v>0</v>
      </c>
      <c r="Z423" s="26"/>
      <c r="AA423" s="58" t="str">
        <f t="shared" si="65"/>
        <v/>
      </c>
      <c r="AB423" s="26"/>
      <c r="AC423" s="58" t="str">
        <f t="shared" si="67"/>
        <v/>
      </c>
      <c r="AD423" s="26"/>
      <c r="AE423" s="22" t="str">
        <f t="shared" si="66"/>
        <v/>
      </c>
      <c r="AF4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4" spans="1:32" x14ac:dyDescent="0.45">
      <c r="A424" s="22">
        <f>Games!A424</f>
        <v>0</v>
      </c>
      <c r="B424" s="22" t="str">
        <f>IF('Prediction Log'!B424=0, "",'Prediction Log'!B424)</f>
        <v/>
      </c>
      <c r="C424" s="22" t="str">
        <f>IF('Prediction Log'!C424=0, "",'Prediction Log'!C424)</f>
        <v/>
      </c>
      <c r="D424" s="22" t="str">
        <f>IF('Prediction Log'!D424=0, "",'Prediction Log'!D424)</f>
        <v/>
      </c>
      <c r="E424" s="22" t="str">
        <f>IF('Prediction Log'!E424=0, "",'Prediction Log'!E424)</f>
        <v/>
      </c>
      <c r="F424" s="22" t="str">
        <f>IF('Prediction Log'!I424=0, "",'Prediction Log'!I424)</f>
        <v/>
      </c>
      <c r="G424" s="23" t="str">
        <f>IF(ISBLANK(Games!B424), "",'Prediction Log'!$J424)</f>
        <v/>
      </c>
      <c r="H424" s="24" t="str">
        <f>'Prediction Log'!$K424</f>
        <v/>
      </c>
      <c r="I424" s="22" t="str">
        <f>IF(ISBLANK(Games!J424), "",IF(AND(Games!J424="",Games!K424=""),"",IF(ISTEXT(Games!K424), "Side",Games!J424)))</f>
        <v/>
      </c>
      <c r="J424" s="22" t="str">
        <f>IF(ISBLANK(Games!J424), "",IF(Table12[[#This Row],[Bet]]="Spread", Games!L424, ""))</f>
        <v/>
      </c>
      <c r="K424" s="22" t="str">
        <f>IF(ISBLANK(Games!K424), "",IF(ISTEXT(Games!K424), Games!K424, ""))</f>
        <v/>
      </c>
      <c r="L424" s="22" t="str">
        <f>IF(ISBLANK(Games!N424), "", Games!N424)</f>
        <v/>
      </c>
      <c r="M424" s="22"/>
      <c r="N424" s="26"/>
      <c r="O424" s="26"/>
      <c r="P424" s="26"/>
      <c r="Q424" s="26"/>
      <c r="R424" s="26"/>
      <c r="S424" s="26"/>
      <c r="T424" s="29">
        <f t="shared" si="59"/>
        <v>0</v>
      </c>
      <c r="U424" s="29">
        <f t="shared" si="60"/>
        <v>0</v>
      </c>
      <c r="V424" s="29">
        <f t="shared" si="61"/>
        <v>0</v>
      </c>
      <c r="W424" s="29">
        <f t="shared" si="62"/>
        <v>0</v>
      </c>
      <c r="X424" s="29">
        <f t="shared" si="63"/>
        <v>0</v>
      </c>
      <c r="Y424" s="29">
        <f t="shared" si="64"/>
        <v>0</v>
      </c>
      <c r="Z424" s="26"/>
      <c r="AA424" s="58" t="str">
        <f t="shared" si="65"/>
        <v/>
      </c>
      <c r="AB424" s="26"/>
      <c r="AC424" s="58" t="str">
        <f t="shared" si="67"/>
        <v/>
      </c>
      <c r="AD424" s="26"/>
      <c r="AE424" s="22" t="str">
        <f t="shared" si="66"/>
        <v/>
      </c>
      <c r="AF4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5" spans="1:32" x14ac:dyDescent="0.45">
      <c r="A425" s="22">
        <f>Games!A425</f>
        <v>0</v>
      </c>
      <c r="B425" s="22" t="str">
        <f>IF('Prediction Log'!B425=0, "",'Prediction Log'!B425)</f>
        <v/>
      </c>
      <c r="C425" s="22" t="str">
        <f>IF('Prediction Log'!C425=0, "",'Prediction Log'!C425)</f>
        <v/>
      </c>
      <c r="D425" s="22" t="str">
        <f>IF('Prediction Log'!D425=0, "",'Prediction Log'!D425)</f>
        <v/>
      </c>
      <c r="E425" s="22" t="str">
        <f>IF('Prediction Log'!E425=0, "",'Prediction Log'!E425)</f>
        <v/>
      </c>
      <c r="F425" s="22" t="str">
        <f>IF('Prediction Log'!I425=0, "",'Prediction Log'!I425)</f>
        <v/>
      </c>
      <c r="G425" s="23" t="str">
        <f>IF(ISBLANK(Games!B425), "",'Prediction Log'!$J425)</f>
        <v/>
      </c>
      <c r="H425" s="24" t="str">
        <f>'Prediction Log'!$K425</f>
        <v/>
      </c>
      <c r="I425" s="22" t="str">
        <f>IF(ISBLANK(Games!J425), "",IF(AND(Games!J425="",Games!K425=""),"",IF(ISTEXT(Games!K425), "Side",Games!J425)))</f>
        <v/>
      </c>
      <c r="J425" s="22" t="str">
        <f>IF(ISBLANK(Games!J425), "",IF(Table12[[#This Row],[Bet]]="Spread", Games!L425, ""))</f>
        <v/>
      </c>
      <c r="K425" s="22" t="str">
        <f>IF(ISBLANK(Games!K425), "",IF(ISTEXT(Games!K425), Games!K425, ""))</f>
        <v/>
      </c>
      <c r="L425" s="22" t="str">
        <f>IF(ISBLANK(Games!N425), "", Games!N425)</f>
        <v/>
      </c>
      <c r="M425" s="22"/>
      <c r="N425" s="26"/>
      <c r="O425" s="26"/>
      <c r="P425" s="26"/>
      <c r="Q425" s="26"/>
      <c r="R425" s="26"/>
      <c r="S425" s="26"/>
      <c r="T425" s="29">
        <f t="shared" si="59"/>
        <v>0</v>
      </c>
      <c r="U425" s="29">
        <f t="shared" si="60"/>
        <v>0</v>
      </c>
      <c r="V425" s="29">
        <f t="shared" si="61"/>
        <v>0</v>
      </c>
      <c r="W425" s="29">
        <f t="shared" si="62"/>
        <v>0</v>
      </c>
      <c r="X425" s="29">
        <f t="shared" si="63"/>
        <v>0</v>
      </c>
      <c r="Y425" s="29">
        <f t="shared" si="64"/>
        <v>0</v>
      </c>
      <c r="Z425" s="26"/>
      <c r="AA425" s="58" t="str">
        <f t="shared" si="65"/>
        <v/>
      </c>
      <c r="AB425" s="26"/>
      <c r="AC425" s="58" t="str">
        <f t="shared" si="67"/>
        <v/>
      </c>
      <c r="AD425" s="26"/>
      <c r="AE425" s="22" t="str">
        <f t="shared" si="66"/>
        <v/>
      </c>
      <c r="AF4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6" spans="1:32" x14ac:dyDescent="0.45">
      <c r="A426" s="22">
        <f>Games!A426</f>
        <v>0</v>
      </c>
      <c r="B426" s="22" t="str">
        <f>IF('Prediction Log'!B426=0, "",'Prediction Log'!B426)</f>
        <v/>
      </c>
      <c r="C426" s="22" t="str">
        <f>IF('Prediction Log'!C426=0, "",'Prediction Log'!C426)</f>
        <v/>
      </c>
      <c r="D426" s="22" t="str">
        <f>IF('Prediction Log'!D426=0, "",'Prediction Log'!D426)</f>
        <v/>
      </c>
      <c r="E426" s="22" t="str">
        <f>IF('Prediction Log'!E426=0, "",'Prediction Log'!E426)</f>
        <v/>
      </c>
      <c r="F426" s="22" t="str">
        <f>IF('Prediction Log'!I426=0, "",'Prediction Log'!I426)</f>
        <v/>
      </c>
      <c r="G426" s="23" t="str">
        <f>IF(ISBLANK(Games!B426), "",'Prediction Log'!$J426)</f>
        <v/>
      </c>
      <c r="H426" s="24" t="str">
        <f>'Prediction Log'!$K426</f>
        <v/>
      </c>
      <c r="I426" s="22" t="str">
        <f>IF(ISBLANK(Games!J426), "",IF(AND(Games!J426="",Games!K426=""),"",IF(ISTEXT(Games!K426), "Side",Games!J426)))</f>
        <v/>
      </c>
      <c r="J426" s="22" t="str">
        <f>IF(ISBLANK(Games!J426), "",IF(Table12[[#This Row],[Bet]]="Spread", Games!L426, ""))</f>
        <v/>
      </c>
      <c r="K426" s="22" t="str">
        <f>IF(ISBLANK(Games!K426), "",IF(ISTEXT(Games!K426), Games!K426, ""))</f>
        <v/>
      </c>
      <c r="L426" s="22" t="str">
        <f>IF(ISBLANK(Games!N426), "", Games!N426)</f>
        <v/>
      </c>
      <c r="M426" s="22"/>
      <c r="N426" s="26"/>
      <c r="O426" s="26"/>
      <c r="P426" s="26"/>
      <c r="Q426" s="26"/>
      <c r="R426" s="26"/>
      <c r="S426" s="26"/>
      <c r="T426" s="29">
        <f t="shared" si="59"/>
        <v>0</v>
      </c>
      <c r="U426" s="29">
        <f t="shared" si="60"/>
        <v>0</v>
      </c>
      <c r="V426" s="29">
        <f t="shared" si="61"/>
        <v>0</v>
      </c>
      <c r="W426" s="29">
        <f t="shared" si="62"/>
        <v>0</v>
      </c>
      <c r="X426" s="29">
        <f t="shared" si="63"/>
        <v>0</v>
      </c>
      <c r="Y426" s="29">
        <f t="shared" si="64"/>
        <v>0</v>
      </c>
      <c r="Z426" s="26"/>
      <c r="AA426" s="58" t="str">
        <f t="shared" si="65"/>
        <v/>
      </c>
      <c r="AB426" s="26"/>
      <c r="AC426" s="58" t="str">
        <f t="shared" si="67"/>
        <v/>
      </c>
      <c r="AD426" s="26"/>
      <c r="AE426" s="22" t="str">
        <f t="shared" si="66"/>
        <v/>
      </c>
      <c r="AF4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7" spans="1:32" x14ac:dyDescent="0.45">
      <c r="A427" s="22">
        <f>Games!A427</f>
        <v>0</v>
      </c>
      <c r="B427" s="22" t="str">
        <f>IF('Prediction Log'!B427=0, "",'Prediction Log'!B427)</f>
        <v/>
      </c>
      <c r="C427" s="22" t="str">
        <f>IF('Prediction Log'!C427=0, "",'Prediction Log'!C427)</f>
        <v/>
      </c>
      <c r="D427" s="22" t="str">
        <f>IF('Prediction Log'!D427=0, "",'Prediction Log'!D427)</f>
        <v/>
      </c>
      <c r="E427" s="22" t="str">
        <f>IF('Prediction Log'!E427=0, "",'Prediction Log'!E427)</f>
        <v/>
      </c>
      <c r="F427" s="22" t="str">
        <f>IF('Prediction Log'!I427=0, "",'Prediction Log'!I427)</f>
        <v/>
      </c>
      <c r="G427" s="23" t="str">
        <f>IF(ISBLANK(Games!B427), "",'Prediction Log'!$J427)</f>
        <v/>
      </c>
      <c r="H427" s="24" t="str">
        <f>'Prediction Log'!$K427</f>
        <v/>
      </c>
      <c r="I427" s="22" t="str">
        <f>IF(ISBLANK(Games!J427), "",IF(AND(Games!J427="",Games!K427=""),"",IF(ISTEXT(Games!K427), "Side",Games!J427)))</f>
        <v/>
      </c>
      <c r="J427" s="22" t="str">
        <f>IF(ISBLANK(Games!J427), "",IF(Table12[[#This Row],[Bet]]="Spread", Games!L427, ""))</f>
        <v/>
      </c>
      <c r="K427" s="22" t="str">
        <f>IF(ISBLANK(Games!K427), "",IF(ISTEXT(Games!K427), Games!K427, ""))</f>
        <v/>
      </c>
      <c r="L427" s="22" t="str">
        <f>IF(ISBLANK(Games!N427), "", Games!N427)</f>
        <v/>
      </c>
      <c r="M427" s="22"/>
      <c r="N427" s="26"/>
      <c r="O427" s="26"/>
      <c r="P427" s="26"/>
      <c r="Q427" s="26"/>
      <c r="R427" s="26"/>
      <c r="S427" s="26"/>
      <c r="T427" s="29">
        <f t="shared" si="59"/>
        <v>0</v>
      </c>
      <c r="U427" s="29">
        <f t="shared" si="60"/>
        <v>0</v>
      </c>
      <c r="V427" s="29">
        <f t="shared" si="61"/>
        <v>0</v>
      </c>
      <c r="W427" s="29">
        <f t="shared" si="62"/>
        <v>0</v>
      </c>
      <c r="X427" s="29">
        <f t="shared" si="63"/>
        <v>0</v>
      </c>
      <c r="Y427" s="29">
        <f t="shared" si="64"/>
        <v>0</v>
      </c>
      <c r="Z427" s="26"/>
      <c r="AA427" s="58" t="str">
        <f t="shared" si="65"/>
        <v/>
      </c>
      <c r="AB427" s="26"/>
      <c r="AC427" s="58" t="str">
        <f t="shared" si="67"/>
        <v/>
      </c>
      <c r="AD427" s="26"/>
      <c r="AE427" s="22" t="str">
        <f t="shared" si="66"/>
        <v/>
      </c>
      <c r="AF4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8" spans="1:32" x14ac:dyDescent="0.45">
      <c r="A428" s="22">
        <f>Games!A428</f>
        <v>0</v>
      </c>
      <c r="B428" s="22" t="str">
        <f>IF('Prediction Log'!B428=0, "",'Prediction Log'!B428)</f>
        <v/>
      </c>
      <c r="C428" s="22" t="str">
        <f>IF('Prediction Log'!C428=0, "",'Prediction Log'!C428)</f>
        <v/>
      </c>
      <c r="D428" s="22" t="str">
        <f>IF('Prediction Log'!D428=0, "",'Prediction Log'!D428)</f>
        <v/>
      </c>
      <c r="E428" s="22" t="str">
        <f>IF('Prediction Log'!E428=0, "",'Prediction Log'!E428)</f>
        <v/>
      </c>
      <c r="F428" s="22" t="str">
        <f>IF('Prediction Log'!I428=0, "",'Prediction Log'!I428)</f>
        <v/>
      </c>
      <c r="G428" s="23" t="str">
        <f>IF(ISBLANK(Games!B428), "",'Prediction Log'!$J428)</f>
        <v/>
      </c>
      <c r="H428" s="24" t="str">
        <f>'Prediction Log'!$K428</f>
        <v/>
      </c>
      <c r="I428" s="22" t="str">
        <f>IF(ISBLANK(Games!J428), "",IF(AND(Games!J428="",Games!K428=""),"",IF(ISTEXT(Games!K428), "Side",Games!J428)))</f>
        <v/>
      </c>
      <c r="J428" s="22" t="str">
        <f>IF(ISBLANK(Games!J428), "",IF(Table12[[#This Row],[Bet]]="Spread", Games!L428, ""))</f>
        <v/>
      </c>
      <c r="K428" s="22" t="str">
        <f>IF(ISBLANK(Games!K428), "",IF(ISTEXT(Games!K428), Games!K428, ""))</f>
        <v/>
      </c>
      <c r="L428" s="22" t="str">
        <f>IF(ISBLANK(Games!N428), "", Games!N428)</f>
        <v/>
      </c>
      <c r="M428" s="22"/>
      <c r="N428" s="26"/>
      <c r="O428" s="26"/>
      <c r="P428" s="26"/>
      <c r="Q428" s="26"/>
      <c r="R428" s="26"/>
      <c r="S428" s="26"/>
      <c r="T428" s="29">
        <f t="shared" si="59"/>
        <v>0</v>
      </c>
      <c r="U428" s="29">
        <f t="shared" si="60"/>
        <v>0</v>
      </c>
      <c r="V428" s="29">
        <f t="shared" si="61"/>
        <v>0</v>
      </c>
      <c r="W428" s="29">
        <f t="shared" si="62"/>
        <v>0</v>
      </c>
      <c r="X428" s="29">
        <f t="shared" si="63"/>
        <v>0</v>
      </c>
      <c r="Y428" s="29">
        <f t="shared" si="64"/>
        <v>0</v>
      </c>
      <c r="Z428" s="26"/>
      <c r="AA428" s="58" t="str">
        <f t="shared" si="65"/>
        <v/>
      </c>
      <c r="AB428" s="26"/>
      <c r="AC428" s="58" t="str">
        <f t="shared" si="67"/>
        <v/>
      </c>
      <c r="AD428" s="26"/>
      <c r="AE428" s="22" t="str">
        <f t="shared" si="66"/>
        <v/>
      </c>
      <c r="AF4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9" spans="1:32" x14ac:dyDescent="0.45">
      <c r="A429" s="22">
        <f>Games!A429</f>
        <v>0</v>
      </c>
      <c r="B429" s="22" t="str">
        <f>IF('Prediction Log'!B429=0, "",'Prediction Log'!B429)</f>
        <v/>
      </c>
      <c r="C429" s="22" t="str">
        <f>IF('Prediction Log'!C429=0, "",'Prediction Log'!C429)</f>
        <v/>
      </c>
      <c r="D429" s="22" t="str">
        <f>IF('Prediction Log'!D429=0, "",'Prediction Log'!D429)</f>
        <v/>
      </c>
      <c r="E429" s="22" t="str">
        <f>IF('Prediction Log'!E429=0, "",'Prediction Log'!E429)</f>
        <v/>
      </c>
      <c r="F429" s="22" t="str">
        <f>IF('Prediction Log'!I429=0, "",'Prediction Log'!I429)</f>
        <v/>
      </c>
      <c r="G429" s="23" t="str">
        <f>IF(ISBLANK(Games!B429), "",'Prediction Log'!$J429)</f>
        <v/>
      </c>
      <c r="H429" s="24" t="str">
        <f>'Prediction Log'!$K429</f>
        <v/>
      </c>
      <c r="I429" s="22" t="str">
        <f>IF(ISBLANK(Games!J429), "",IF(AND(Games!J429="",Games!K429=""),"",IF(ISTEXT(Games!K429), "Side",Games!J429)))</f>
        <v/>
      </c>
      <c r="J429" s="22" t="str">
        <f>IF(ISBLANK(Games!J429), "",IF(Table12[[#This Row],[Bet]]="Spread", Games!L429, ""))</f>
        <v/>
      </c>
      <c r="K429" s="22" t="str">
        <f>IF(ISBLANK(Games!K429), "",IF(ISTEXT(Games!K429), Games!K429, ""))</f>
        <v/>
      </c>
      <c r="L429" s="22" t="str">
        <f>IF(ISBLANK(Games!N429), "", Games!N429)</f>
        <v/>
      </c>
      <c r="M429" s="22"/>
      <c r="N429" s="26"/>
      <c r="O429" s="26"/>
      <c r="P429" s="26"/>
      <c r="Q429" s="26"/>
      <c r="R429" s="26"/>
      <c r="S429" s="26"/>
      <c r="T429" s="29">
        <f t="shared" si="59"/>
        <v>0</v>
      </c>
      <c r="U429" s="29">
        <f t="shared" si="60"/>
        <v>0</v>
      </c>
      <c r="V429" s="29">
        <f t="shared" si="61"/>
        <v>0</v>
      </c>
      <c r="W429" s="29">
        <f t="shared" si="62"/>
        <v>0</v>
      </c>
      <c r="X429" s="29">
        <f t="shared" si="63"/>
        <v>0</v>
      </c>
      <c r="Y429" s="29">
        <f t="shared" si="64"/>
        <v>0</v>
      </c>
      <c r="Z429" s="26"/>
      <c r="AA429" s="58" t="str">
        <f t="shared" si="65"/>
        <v/>
      </c>
      <c r="AB429" s="26"/>
      <c r="AC429" s="58" t="str">
        <f t="shared" si="67"/>
        <v/>
      </c>
      <c r="AD429" s="26"/>
      <c r="AE429" s="22" t="str">
        <f t="shared" si="66"/>
        <v/>
      </c>
      <c r="AF4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0" spans="1:32" x14ac:dyDescent="0.45">
      <c r="A430" s="22">
        <f>Games!A430</f>
        <v>0</v>
      </c>
      <c r="B430" s="22" t="str">
        <f>IF('Prediction Log'!B430=0, "",'Prediction Log'!B430)</f>
        <v/>
      </c>
      <c r="C430" s="22" t="str">
        <f>IF('Prediction Log'!C430=0, "",'Prediction Log'!C430)</f>
        <v/>
      </c>
      <c r="D430" s="22" t="str">
        <f>IF('Prediction Log'!D430=0, "",'Prediction Log'!D430)</f>
        <v/>
      </c>
      <c r="E430" s="22" t="str">
        <f>IF('Prediction Log'!E430=0, "",'Prediction Log'!E430)</f>
        <v/>
      </c>
      <c r="F430" s="22" t="str">
        <f>IF('Prediction Log'!I430=0, "",'Prediction Log'!I430)</f>
        <v/>
      </c>
      <c r="G430" s="23" t="str">
        <f>IF(ISBLANK(Games!B430), "",'Prediction Log'!$J430)</f>
        <v/>
      </c>
      <c r="H430" s="24" t="str">
        <f>'Prediction Log'!$K430</f>
        <v/>
      </c>
      <c r="I430" s="22" t="str">
        <f>IF(ISBLANK(Games!J430), "",IF(AND(Games!J430="",Games!K430=""),"",IF(ISTEXT(Games!K430), "Side",Games!J430)))</f>
        <v/>
      </c>
      <c r="J430" s="22" t="str">
        <f>IF(ISBLANK(Games!J430), "",IF(Table12[[#This Row],[Bet]]="Spread", Games!L430, ""))</f>
        <v/>
      </c>
      <c r="K430" s="22" t="str">
        <f>IF(ISBLANK(Games!K430), "",IF(ISTEXT(Games!K430), Games!K430, ""))</f>
        <v/>
      </c>
      <c r="L430" s="22" t="str">
        <f>IF(ISBLANK(Games!N430), "", Games!N430)</f>
        <v/>
      </c>
      <c r="M430" s="22"/>
      <c r="N430" s="26"/>
      <c r="O430" s="26"/>
      <c r="P430" s="26"/>
      <c r="Q430" s="26"/>
      <c r="R430" s="26"/>
      <c r="S430" s="26"/>
      <c r="T430" s="29">
        <f t="shared" si="59"/>
        <v>0</v>
      </c>
      <c r="U430" s="29">
        <f t="shared" si="60"/>
        <v>0</v>
      </c>
      <c r="V430" s="29">
        <f t="shared" si="61"/>
        <v>0</v>
      </c>
      <c r="W430" s="29">
        <f t="shared" si="62"/>
        <v>0</v>
      </c>
      <c r="X430" s="29">
        <f t="shared" si="63"/>
        <v>0</v>
      </c>
      <c r="Y430" s="29">
        <f t="shared" si="64"/>
        <v>0</v>
      </c>
      <c r="Z430" s="26"/>
      <c r="AA430" s="58" t="str">
        <f t="shared" si="65"/>
        <v/>
      </c>
      <c r="AB430" s="26"/>
      <c r="AC430" s="58" t="str">
        <f t="shared" si="67"/>
        <v/>
      </c>
      <c r="AD430" s="26"/>
      <c r="AE430" s="22" t="str">
        <f t="shared" si="66"/>
        <v/>
      </c>
      <c r="AF4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1" spans="1:32" x14ac:dyDescent="0.45">
      <c r="A431" s="22">
        <f>Games!A431</f>
        <v>0</v>
      </c>
      <c r="B431" s="22" t="str">
        <f>IF('Prediction Log'!B431=0, "",'Prediction Log'!B431)</f>
        <v/>
      </c>
      <c r="C431" s="22" t="str">
        <f>IF('Prediction Log'!C431=0, "",'Prediction Log'!C431)</f>
        <v/>
      </c>
      <c r="D431" s="22" t="str">
        <f>IF('Prediction Log'!D431=0, "",'Prediction Log'!D431)</f>
        <v/>
      </c>
      <c r="E431" s="22" t="str">
        <f>IF('Prediction Log'!E431=0, "",'Prediction Log'!E431)</f>
        <v/>
      </c>
      <c r="F431" s="22" t="str">
        <f>IF('Prediction Log'!I431=0, "",'Prediction Log'!I431)</f>
        <v/>
      </c>
      <c r="G431" s="23" t="str">
        <f>IF(ISBLANK(Games!B431), "",'Prediction Log'!$J431)</f>
        <v/>
      </c>
      <c r="H431" s="24" t="str">
        <f>'Prediction Log'!$K431</f>
        <v/>
      </c>
      <c r="I431" s="22" t="str">
        <f>IF(ISBLANK(Games!J431), "",IF(AND(Games!J431="",Games!K431=""),"",IF(ISTEXT(Games!K431), "Side",Games!J431)))</f>
        <v/>
      </c>
      <c r="J431" s="22" t="str">
        <f>IF(ISBLANK(Games!J431), "",IF(Table12[[#This Row],[Bet]]="Spread", Games!L431, ""))</f>
        <v/>
      </c>
      <c r="K431" s="22" t="str">
        <f>IF(ISBLANK(Games!K431), "",IF(ISTEXT(Games!K431), Games!K431, ""))</f>
        <v/>
      </c>
      <c r="L431" s="22" t="str">
        <f>IF(ISBLANK(Games!N431), "", Games!N431)</f>
        <v/>
      </c>
      <c r="M431" s="22"/>
      <c r="N431" s="26"/>
      <c r="O431" s="26"/>
      <c r="P431" s="26"/>
      <c r="Q431" s="26"/>
      <c r="R431" s="26"/>
      <c r="S431" s="26"/>
      <c r="T431" s="29">
        <f t="shared" si="59"/>
        <v>0</v>
      </c>
      <c r="U431" s="29">
        <f t="shared" si="60"/>
        <v>0</v>
      </c>
      <c r="V431" s="29">
        <f t="shared" si="61"/>
        <v>0</v>
      </c>
      <c r="W431" s="29">
        <f t="shared" si="62"/>
        <v>0</v>
      </c>
      <c r="X431" s="29">
        <f t="shared" si="63"/>
        <v>0</v>
      </c>
      <c r="Y431" s="29">
        <f t="shared" si="64"/>
        <v>0</v>
      </c>
      <c r="Z431" s="26"/>
      <c r="AA431" s="58" t="str">
        <f t="shared" si="65"/>
        <v/>
      </c>
      <c r="AB431" s="26"/>
      <c r="AC431" s="58" t="str">
        <f t="shared" si="67"/>
        <v/>
      </c>
      <c r="AD431" s="26"/>
      <c r="AE431" s="22" t="str">
        <f t="shared" si="66"/>
        <v/>
      </c>
      <c r="AF4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2" spans="1:32" x14ac:dyDescent="0.45">
      <c r="A432" s="22">
        <f>Games!A432</f>
        <v>0</v>
      </c>
      <c r="B432" s="22" t="str">
        <f>IF('Prediction Log'!B432=0, "",'Prediction Log'!B432)</f>
        <v/>
      </c>
      <c r="C432" s="22" t="str">
        <f>IF('Prediction Log'!C432=0, "",'Prediction Log'!C432)</f>
        <v/>
      </c>
      <c r="D432" s="22" t="str">
        <f>IF('Prediction Log'!D432=0, "",'Prediction Log'!D432)</f>
        <v/>
      </c>
      <c r="E432" s="22" t="str">
        <f>IF('Prediction Log'!E432=0, "",'Prediction Log'!E432)</f>
        <v/>
      </c>
      <c r="F432" s="22" t="str">
        <f>IF('Prediction Log'!I432=0, "",'Prediction Log'!I432)</f>
        <v/>
      </c>
      <c r="G432" s="23" t="str">
        <f>IF(ISBLANK(Games!B432), "",'Prediction Log'!$J432)</f>
        <v/>
      </c>
      <c r="H432" s="24" t="str">
        <f>'Prediction Log'!$K432</f>
        <v/>
      </c>
      <c r="I432" s="22" t="str">
        <f>IF(ISBLANK(Games!J432), "",IF(AND(Games!J432="",Games!K432=""),"",IF(ISTEXT(Games!K432), "Side",Games!J432)))</f>
        <v/>
      </c>
      <c r="J432" s="22" t="str">
        <f>IF(ISBLANK(Games!J432), "",IF(Table12[[#This Row],[Bet]]="Spread", Games!L432, ""))</f>
        <v/>
      </c>
      <c r="K432" s="22" t="str">
        <f>IF(ISBLANK(Games!K432), "",IF(ISTEXT(Games!K432), Games!K432, ""))</f>
        <v/>
      </c>
      <c r="L432" s="22" t="str">
        <f>IF(ISBLANK(Games!N432), "", Games!N432)</f>
        <v/>
      </c>
      <c r="M432" s="22"/>
      <c r="N432" s="26"/>
      <c r="O432" s="26"/>
      <c r="P432" s="26"/>
      <c r="Q432" s="26"/>
      <c r="R432" s="26"/>
      <c r="S432" s="26"/>
      <c r="T432" s="29">
        <f t="shared" si="59"/>
        <v>0</v>
      </c>
      <c r="U432" s="29">
        <f t="shared" si="60"/>
        <v>0</v>
      </c>
      <c r="V432" s="29">
        <f t="shared" si="61"/>
        <v>0</v>
      </c>
      <c r="W432" s="29">
        <f t="shared" si="62"/>
        <v>0</v>
      </c>
      <c r="X432" s="29">
        <f t="shared" si="63"/>
        <v>0</v>
      </c>
      <c r="Y432" s="29">
        <f t="shared" si="64"/>
        <v>0</v>
      </c>
      <c r="Z432" s="26"/>
      <c r="AA432" s="58" t="str">
        <f t="shared" si="65"/>
        <v/>
      </c>
      <c r="AB432" s="26"/>
      <c r="AC432" s="58" t="str">
        <f t="shared" si="67"/>
        <v/>
      </c>
      <c r="AD432" s="26"/>
      <c r="AE432" s="22" t="str">
        <f t="shared" si="66"/>
        <v/>
      </c>
      <c r="AF4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3" spans="1:32" x14ac:dyDescent="0.45">
      <c r="A433" s="22">
        <f>Games!A433</f>
        <v>0</v>
      </c>
      <c r="B433" s="22" t="str">
        <f>IF('Prediction Log'!B433=0, "",'Prediction Log'!B433)</f>
        <v/>
      </c>
      <c r="C433" s="22" t="str">
        <f>IF('Prediction Log'!C433=0, "",'Prediction Log'!C433)</f>
        <v/>
      </c>
      <c r="D433" s="22" t="str">
        <f>IF('Prediction Log'!D433=0, "",'Prediction Log'!D433)</f>
        <v/>
      </c>
      <c r="E433" s="22" t="str">
        <f>IF('Prediction Log'!E433=0, "",'Prediction Log'!E433)</f>
        <v/>
      </c>
      <c r="F433" s="22" t="str">
        <f>IF('Prediction Log'!I433=0, "",'Prediction Log'!I433)</f>
        <v/>
      </c>
      <c r="G433" s="23" t="str">
        <f>IF(ISBLANK(Games!B433), "",'Prediction Log'!$J433)</f>
        <v/>
      </c>
      <c r="H433" s="24" t="str">
        <f>'Prediction Log'!$K433</f>
        <v/>
      </c>
      <c r="I433" s="22" t="str">
        <f>IF(ISBLANK(Games!J433), "",IF(AND(Games!J433="",Games!K433=""),"",IF(ISTEXT(Games!K433), "Side",Games!J433)))</f>
        <v/>
      </c>
      <c r="J433" s="22" t="str">
        <f>IF(ISBLANK(Games!J433), "",IF(Table12[[#This Row],[Bet]]="Spread", Games!L433, ""))</f>
        <v/>
      </c>
      <c r="K433" s="22" t="str">
        <f>IF(ISBLANK(Games!K433), "",IF(ISTEXT(Games!K433), Games!K433, ""))</f>
        <v/>
      </c>
      <c r="L433" s="22" t="str">
        <f>IF(ISBLANK(Games!N433), "", Games!N433)</f>
        <v/>
      </c>
      <c r="M433" s="22"/>
      <c r="N433" s="26"/>
      <c r="O433" s="26"/>
      <c r="P433" s="26"/>
      <c r="Q433" s="26"/>
      <c r="R433" s="26"/>
      <c r="S433" s="26"/>
      <c r="T433" s="29">
        <f t="shared" si="59"/>
        <v>0</v>
      </c>
      <c r="U433" s="29">
        <f t="shared" si="60"/>
        <v>0</v>
      </c>
      <c r="V433" s="29">
        <f t="shared" si="61"/>
        <v>0</v>
      </c>
      <c r="W433" s="29">
        <f t="shared" si="62"/>
        <v>0</v>
      </c>
      <c r="X433" s="29">
        <f t="shared" si="63"/>
        <v>0</v>
      </c>
      <c r="Y433" s="29">
        <f t="shared" si="64"/>
        <v>0</v>
      </c>
      <c r="Z433" s="26"/>
      <c r="AA433" s="58" t="str">
        <f t="shared" si="65"/>
        <v/>
      </c>
      <c r="AB433" s="26"/>
      <c r="AC433" s="58" t="str">
        <f t="shared" si="67"/>
        <v/>
      </c>
      <c r="AD433" s="26"/>
      <c r="AE433" s="22" t="str">
        <f t="shared" si="66"/>
        <v/>
      </c>
      <c r="AF4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4" spans="1:32" x14ac:dyDescent="0.45">
      <c r="A434" s="22">
        <f>Games!A434</f>
        <v>0</v>
      </c>
      <c r="B434" s="22" t="str">
        <f>IF('Prediction Log'!B434=0, "",'Prediction Log'!B434)</f>
        <v/>
      </c>
      <c r="C434" s="22" t="str">
        <f>IF('Prediction Log'!C434=0, "",'Prediction Log'!C434)</f>
        <v/>
      </c>
      <c r="D434" s="22" t="str">
        <f>IF('Prediction Log'!D434=0, "",'Prediction Log'!D434)</f>
        <v/>
      </c>
      <c r="E434" s="22" t="str">
        <f>IF('Prediction Log'!E434=0, "",'Prediction Log'!E434)</f>
        <v/>
      </c>
      <c r="F434" s="22" t="str">
        <f>IF('Prediction Log'!I434=0, "",'Prediction Log'!I434)</f>
        <v/>
      </c>
      <c r="G434" s="23" t="str">
        <f>IF(ISBLANK(Games!B434), "",'Prediction Log'!$J434)</f>
        <v/>
      </c>
      <c r="H434" s="24" t="str">
        <f>'Prediction Log'!$K434</f>
        <v/>
      </c>
      <c r="I434" s="22" t="str">
        <f>IF(ISBLANK(Games!J434), "",IF(AND(Games!J434="",Games!K434=""),"",IF(ISTEXT(Games!K434), "Side",Games!J434)))</f>
        <v/>
      </c>
      <c r="J434" s="22" t="str">
        <f>IF(ISBLANK(Games!J434), "",IF(Table12[[#This Row],[Bet]]="Spread", Games!L434, ""))</f>
        <v/>
      </c>
      <c r="K434" s="22" t="str">
        <f>IF(ISBLANK(Games!K434), "",IF(ISTEXT(Games!K434), Games!K434, ""))</f>
        <v/>
      </c>
      <c r="L434" s="22" t="str">
        <f>IF(ISBLANK(Games!N434), "", Games!N434)</f>
        <v/>
      </c>
      <c r="M434" s="22"/>
      <c r="N434" s="26"/>
      <c r="O434" s="26"/>
      <c r="P434" s="26"/>
      <c r="Q434" s="26"/>
      <c r="R434" s="26"/>
      <c r="S434" s="26"/>
      <c r="T434" s="29">
        <f t="shared" si="59"/>
        <v>0</v>
      </c>
      <c r="U434" s="29">
        <f t="shared" si="60"/>
        <v>0</v>
      </c>
      <c r="V434" s="29">
        <f t="shared" si="61"/>
        <v>0</v>
      </c>
      <c r="W434" s="29">
        <f t="shared" si="62"/>
        <v>0</v>
      </c>
      <c r="X434" s="29">
        <f t="shared" si="63"/>
        <v>0</v>
      </c>
      <c r="Y434" s="29">
        <f t="shared" si="64"/>
        <v>0</v>
      </c>
      <c r="Z434" s="26"/>
      <c r="AA434" s="58" t="str">
        <f t="shared" si="65"/>
        <v/>
      </c>
      <c r="AB434" s="26"/>
      <c r="AC434" s="58" t="str">
        <f t="shared" si="67"/>
        <v/>
      </c>
      <c r="AD434" s="26"/>
      <c r="AE434" s="22" t="str">
        <f t="shared" si="66"/>
        <v/>
      </c>
      <c r="AF4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5" spans="1:32" x14ac:dyDescent="0.45">
      <c r="A435" s="22">
        <f>Games!A435</f>
        <v>0</v>
      </c>
      <c r="B435" s="22" t="str">
        <f>IF('Prediction Log'!B435=0, "",'Prediction Log'!B435)</f>
        <v/>
      </c>
      <c r="C435" s="22" t="str">
        <f>IF('Prediction Log'!C435=0, "",'Prediction Log'!C435)</f>
        <v/>
      </c>
      <c r="D435" s="22" t="str">
        <f>IF('Prediction Log'!D435=0, "",'Prediction Log'!D435)</f>
        <v/>
      </c>
      <c r="E435" s="22" t="str">
        <f>IF('Prediction Log'!E435=0, "",'Prediction Log'!E435)</f>
        <v/>
      </c>
      <c r="F435" s="22" t="str">
        <f>IF('Prediction Log'!I435=0, "",'Prediction Log'!I435)</f>
        <v/>
      </c>
      <c r="G435" s="23" t="str">
        <f>IF(ISBLANK(Games!B435), "",'Prediction Log'!$J435)</f>
        <v/>
      </c>
      <c r="H435" s="24" t="str">
        <f>'Prediction Log'!$K435</f>
        <v/>
      </c>
      <c r="I435" s="22" t="str">
        <f>IF(ISBLANK(Games!J435), "",IF(AND(Games!J435="",Games!K435=""),"",IF(ISTEXT(Games!K435), "Side",Games!J435)))</f>
        <v/>
      </c>
      <c r="J435" s="22" t="str">
        <f>IF(ISBLANK(Games!J435), "",IF(Table12[[#This Row],[Bet]]="Spread", Games!L435, ""))</f>
        <v/>
      </c>
      <c r="K435" s="22" t="str">
        <f>IF(ISBLANK(Games!K435), "",IF(ISTEXT(Games!K435), Games!K435, ""))</f>
        <v/>
      </c>
      <c r="L435" s="22" t="str">
        <f>IF(ISBLANK(Games!N435), "", Games!N435)</f>
        <v/>
      </c>
      <c r="M435" s="22"/>
      <c r="N435" s="26"/>
      <c r="O435" s="26"/>
      <c r="P435" s="26"/>
      <c r="Q435" s="26"/>
      <c r="R435" s="26"/>
      <c r="S435" s="26"/>
      <c r="T435" s="29">
        <f t="shared" si="59"/>
        <v>0</v>
      </c>
      <c r="U435" s="29">
        <f t="shared" si="60"/>
        <v>0</v>
      </c>
      <c r="V435" s="29">
        <f t="shared" si="61"/>
        <v>0</v>
      </c>
      <c r="W435" s="29">
        <f t="shared" si="62"/>
        <v>0</v>
      </c>
      <c r="X435" s="29">
        <f t="shared" si="63"/>
        <v>0</v>
      </c>
      <c r="Y435" s="29">
        <f t="shared" si="64"/>
        <v>0</v>
      </c>
      <c r="Z435" s="26"/>
      <c r="AA435" s="58" t="str">
        <f t="shared" si="65"/>
        <v/>
      </c>
      <c r="AB435" s="26"/>
      <c r="AC435" s="58" t="str">
        <f t="shared" si="67"/>
        <v/>
      </c>
      <c r="AD435" s="26"/>
      <c r="AE435" s="22" t="str">
        <f t="shared" si="66"/>
        <v/>
      </c>
      <c r="AF4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6" spans="1:32" x14ac:dyDescent="0.45">
      <c r="A436" s="22">
        <f>Games!A436</f>
        <v>0</v>
      </c>
      <c r="B436" s="22" t="str">
        <f>IF('Prediction Log'!B436=0, "",'Prediction Log'!B436)</f>
        <v/>
      </c>
      <c r="C436" s="22" t="str">
        <f>IF('Prediction Log'!C436=0, "",'Prediction Log'!C436)</f>
        <v/>
      </c>
      <c r="D436" s="22" t="str">
        <f>IF('Prediction Log'!D436=0, "",'Prediction Log'!D436)</f>
        <v/>
      </c>
      <c r="E436" s="22" t="str">
        <f>IF('Prediction Log'!E436=0, "",'Prediction Log'!E436)</f>
        <v/>
      </c>
      <c r="F436" s="22" t="str">
        <f>IF('Prediction Log'!I436=0, "",'Prediction Log'!I436)</f>
        <v/>
      </c>
      <c r="G436" s="23" t="str">
        <f>IF(ISBLANK(Games!B436), "",'Prediction Log'!$J436)</f>
        <v/>
      </c>
      <c r="H436" s="24" t="str">
        <f>'Prediction Log'!$K436</f>
        <v/>
      </c>
      <c r="I436" s="22" t="str">
        <f>IF(ISBLANK(Games!J436), "",IF(AND(Games!J436="",Games!K436=""),"",IF(ISTEXT(Games!K436), "Side",Games!J436)))</f>
        <v/>
      </c>
      <c r="J436" s="22" t="str">
        <f>IF(ISBLANK(Games!J436), "",IF(Table12[[#This Row],[Bet]]="Spread", Games!L436, ""))</f>
        <v/>
      </c>
      <c r="K436" s="22" t="str">
        <f>IF(ISBLANK(Games!K436), "",IF(ISTEXT(Games!K436), Games!K436, ""))</f>
        <v/>
      </c>
      <c r="L436" s="22" t="str">
        <f>IF(ISBLANK(Games!N436), "", Games!N436)</f>
        <v/>
      </c>
      <c r="M436" s="22"/>
      <c r="N436" s="26"/>
      <c r="O436" s="26"/>
      <c r="P436" s="26"/>
      <c r="Q436" s="26"/>
      <c r="R436" s="26"/>
      <c r="S436" s="26"/>
      <c r="T436" s="29">
        <f t="shared" si="59"/>
        <v>0</v>
      </c>
      <c r="U436" s="29">
        <f t="shared" si="60"/>
        <v>0</v>
      </c>
      <c r="V436" s="29">
        <f t="shared" si="61"/>
        <v>0</v>
      </c>
      <c r="W436" s="29">
        <f t="shared" si="62"/>
        <v>0</v>
      </c>
      <c r="X436" s="29">
        <f t="shared" si="63"/>
        <v>0</v>
      </c>
      <c r="Y436" s="29">
        <f t="shared" si="64"/>
        <v>0</v>
      </c>
      <c r="Z436" s="26"/>
      <c r="AA436" s="58" t="str">
        <f t="shared" si="65"/>
        <v/>
      </c>
      <c r="AB436" s="26"/>
      <c r="AC436" s="58" t="str">
        <f t="shared" si="67"/>
        <v/>
      </c>
      <c r="AD436" s="26"/>
      <c r="AE436" s="22" t="str">
        <f t="shared" si="66"/>
        <v/>
      </c>
      <c r="AF4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7" spans="1:32" x14ac:dyDescent="0.45">
      <c r="A437" s="22">
        <f>Games!A437</f>
        <v>0</v>
      </c>
      <c r="B437" s="22" t="str">
        <f>IF('Prediction Log'!B437=0, "",'Prediction Log'!B437)</f>
        <v/>
      </c>
      <c r="C437" s="22" t="str">
        <f>IF('Prediction Log'!C437=0, "",'Prediction Log'!C437)</f>
        <v/>
      </c>
      <c r="D437" s="22" t="str">
        <f>IF('Prediction Log'!D437=0, "",'Prediction Log'!D437)</f>
        <v/>
      </c>
      <c r="E437" s="22" t="str">
        <f>IF('Prediction Log'!E437=0, "",'Prediction Log'!E437)</f>
        <v/>
      </c>
      <c r="F437" s="22" t="str">
        <f>IF('Prediction Log'!I437=0, "",'Prediction Log'!I437)</f>
        <v/>
      </c>
      <c r="G437" s="23" t="str">
        <f>IF(ISBLANK(Games!B437), "",'Prediction Log'!$J437)</f>
        <v/>
      </c>
      <c r="H437" s="24" t="str">
        <f>'Prediction Log'!$K437</f>
        <v/>
      </c>
      <c r="I437" s="22" t="str">
        <f>IF(ISBLANK(Games!J437), "",IF(AND(Games!J437="",Games!K437=""),"",IF(ISTEXT(Games!K437), "Side",Games!J437)))</f>
        <v/>
      </c>
      <c r="J437" s="22" t="str">
        <f>IF(ISBLANK(Games!J437), "",IF(Table12[[#This Row],[Bet]]="Spread", Games!L437, ""))</f>
        <v/>
      </c>
      <c r="K437" s="22" t="str">
        <f>IF(ISBLANK(Games!K437), "",IF(ISTEXT(Games!K437), Games!K437, ""))</f>
        <v/>
      </c>
      <c r="L437" s="22" t="str">
        <f>IF(ISBLANK(Games!N437), "", Games!N437)</f>
        <v/>
      </c>
      <c r="M437" s="22"/>
      <c r="N437" s="26"/>
      <c r="O437" s="26"/>
      <c r="P437" s="26"/>
      <c r="Q437" s="26"/>
      <c r="R437" s="26"/>
      <c r="S437" s="26"/>
      <c r="T437" s="29">
        <f t="shared" si="59"/>
        <v>0</v>
      </c>
      <c r="U437" s="29">
        <f t="shared" si="60"/>
        <v>0</v>
      </c>
      <c r="V437" s="29">
        <f t="shared" si="61"/>
        <v>0</v>
      </c>
      <c r="W437" s="29">
        <f t="shared" si="62"/>
        <v>0</v>
      </c>
      <c r="X437" s="29">
        <f t="shared" si="63"/>
        <v>0</v>
      </c>
      <c r="Y437" s="29">
        <f t="shared" si="64"/>
        <v>0</v>
      </c>
      <c r="Z437" s="26"/>
      <c r="AA437" s="58" t="str">
        <f t="shared" si="65"/>
        <v/>
      </c>
      <c r="AB437" s="26"/>
      <c r="AC437" s="58" t="str">
        <f t="shared" si="67"/>
        <v/>
      </c>
      <c r="AD437" s="26"/>
      <c r="AE437" s="22" t="str">
        <f t="shared" si="66"/>
        <v/>
      </c>
      <c r="AF4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8" spans="1:32" x14ac:dyDescent="0.45">
      <c r="A438" s="22">
        <f>Games!A438</f>
        <v>0</v>
      </c>
      <c r="B438" s="22" t="str">
        <f>IF('Prediction Log'!B438=0, "",'Prediction Log'!B438)</f>
        <v/>
      </c>
      <c r="C438" s="22" t="str">
        <f>IF('Prediction Log'!C438=0, "",'Prediction Log'!C438)</f>
        <v/>
      </c>
      <c r="D438" s="22" t="str">
        <f>IF('Prediction Log'!D438=0, "",'Prediction Log'!D438)</f>
        <v/>
      </c>
      <c r="E438" s="22" t="str">
        <f>IF('Prediction Log'!E438=0, "",'Prediction Log'!E438)</f>
        <v/>
      </c>
      <c r="F438" s="22" t="str">
        <f>IF('Prediction Log'!I438=0, "",'Prediction Log'!I438)</f>
        <v/>
      </c>
      <c r="G438" s="23" t="str">
        <f>IF(ISBLANK(Games!B438), "",'Prediction Log'!$J438)</f>
        <v/>
      </c>
      <c r="H438" s="24" t="str">
        <f>'Prediction Log'!$K438</f>
        <v/>
      </c>
      <c r="I438" s="22" t="str">
        <f>IF(ISBLANK(Games!J438), "",IF(AND(Games!J438="",Games!K438=""),"",IF(ISTEXT(Games!K438), "Side",Games!J438)))</f>
        <v/>
      </c>
      <c r="J438" s="22" t="str">
        <f>IF(ISBLANK(Games!J438), "",IF(Table12[[#This Row],[Bet]]="Spread", Games!L438, ""))</f>
        <v/>
      </c>
      <c r="K438" s="22" t="str">
        <f>IF(ISBLANK(Games!K438), "",IF(ISTEXT(Games!K438), Games!K438, ""))</f>
        <v/>
      </c>
      <c r="L438" s="22" t="str">
        <f>IF(ISBLANK(Games!N438), "", Games!N438)</f>
        <v/>
      </c>
      <c r="M438" s="22"/>
      <c r="N438" s="26"/>
      <c r="O438" s="26"/>
      <c r="P438" s="26"/>
      <c r="Q438" s="26"/>
      <c r="R438" s="26"/>
      <c r="S438" s="26"/>
      <c r="T438" s="29">
        <f t="shared" si="59"/>
        <v>0</v>
      </c>
      <c r="U438" s="29">
        <f t="shared" si="60"/>
        <v>0</v>
      </c>
      <c r="V438" s="29">
        <f t="shared" si="61"/>
        <v>0</v>
      </c>
      <c r="W438" s="29">
        <f t="shared" si="62"/>
        <v>0</v>
      </c>
      <c r="X438" s="29">
        <f t="shared" si="63"/>
        <v>0</v>
      </c>
      <c r="Y438" s="29">
        <f t="shared" si="64"/>
        <v>0</v>
      </c>
      <c r="Z438" s="26"/>
      <c r="AA438" s="58" t="str">
        <f t="shared" si="65"/>
        <v/>
      </c>
      <c r="AB438" s="26"/>
      <c r="AC438" s="58" t="str">
        <f t="shared" si="67"/>
        <v/>
      </c>
      <c r="AD438" s="26"/>
      <c r="AE438" s="22" t="str">
        <f t="shared" si="66"/>
        <v/>
      </c>
      <c r="AF4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9" spans="1:32" x14ac:dyDescent="0.45">
      <c r="A439" s="22">
        <f>Games!A439</f>
        <v>0</v>
      </c>
      <c r="B439" s="22" t="str">
        <f>IF('Prediction Log'!B439=0, "",'Prediction Log'!B439)</f>
        <v/>
      </c>
      <c r="C439" s="22" t="str">
        <f>IF('Prediction Log'!C439=0, "",'Prediction Log'!C439)</f>
        <v/>
      </c>
      <c r="D439" s="22" t="str">
        <f>IF('Prediction Log'!D439=0, "",'Prediction Log'!D439)</f>
        <v/>
      </c>
      <c r="E439" s="22" t="str">
        <f>IF('Prediction Log'!E439=0, "",'Prediction Log'!E439)</f>
        <v/>
      </c>
      <c r="F439" s="22" t="str">
        <f>IF('Prediction Log'!I439=0, "",'Prediction Log'!I439)</f>
        <v/>
      </c>
      <c r="G439" s="23" t="str">
        <f>IF(ISBLANK(Games!B439), "",'Prediction Log'!$J439)</f>
        <v/>
      </c>
      <c r="H439" s="24" t="str">
        <f>'Prediction Log'!$K439</f>
        <v/>
      </c>
      <c r="I439" s="22" t="str">
        <f>IF(ISBLANK(Games!J439), "",IF(AND(Games!J439="",Games!K439=""),"",IF(ISTEXT(Games!K439), "Side",Games!J439)))</f>
        <v/>
      </c>
      <c r="J439" s="22" t="str">
        <f>IF(ISBLANK(Games!J439), "",IF(Table12[[#This Row],[Bet]]="Spread", Games!L439, ""))</f>
        <v/>
      </c>
      <c r="K439" s="22" t="str">
        <f>IF(ISBLANK(Games!K439), "",IF(ISTEXT(Games!K439), Games!K439, ""))</f>
        <v/>
      </c>
      <c r="L439" s="22" t="str">
        <f>IF(ISBLANK(Games!N439), "", Games!N439)</f>
        <v/>
      </c>
      <c r="M439" s="22"/>
      <c r="N439" s="26"/>
      <c r="O439" s="26"/>
      <c r="P439" s="26"/>
      <c r="Q439" s="26"/>
      <c r="R439" s="26"/>
      <c r="S439" s="26"/>
      <c r="T439" s="29">
        <f t="shared" si="59"/>
        <v>0</v>
      </c>
      <c r="U439" s="29">
        <f t="shared" si="60"/>
        <v>0</v>
      </c>
      <c r="V439" s="29">
        <f t="shared" si="61"/>
        <v>0</v>
      </c>
      <c r="W439" s="29">
        <f t="shared" si="62"/>
        <v>0</v>
      </c>
      <c r="X439" s="29">
        <f t="shared" si="63"/>
        <v>0</v>
      </c>
      <c r="Y439" s="29">
        <f t="shared" si="64"/>
        <v>0</v>
      </c>
      <c r="Z439" s="26"/>
      <c r="AA439" s="58" t="str">
        <f t="shared" si="65"/>
        <v/>
      </c>
      <c r="AB439" s="26"/>
      <c r="AC439" s="58" t="str">
        <f t="shared" si="67"/>
        <v/>
      </c>
      <c r="AD439" s="26"/>
      <c r="AE439" s="22" t="str">
        <f t="shared" si="66"/>
        <v/>
      </c>
      <c r="AF4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0" spans="1:32" x14ac:dyDescent="0.45">
      <c r="A440" s="22">
        <f>Games!A440</f>
        <v>0</v>
      </c>
      <c r="B440" s="22" t="str">
        <f>IF('Prediction Log'!B440=0, "",'Prediction Log'!B440)</f>
        <v/>
      </c>
      <c r="C440" s="22" t="str">
        <f>IF('Prediction Log'!C440=0, "",'Prediction Log'!C440)</f>
        <v/>
      </c>
      <c r="D440" s="22" t="str">
        <f>IF('Prediction Log'!D440=0, "",'Prediction Log'!D440)</f>
        <v/>
      </c>
      <c r="E440" s="22" t="str">
        <f>IF('Prediction Log'!E440=0, "",'Prediction Log'!E440)</f>
        <v/>
      </c>
      <c r="F440" s="22" t="str">
        <f>IF('Prediction Log'!I440=0, "",'Prediction Log'!I440)</f>
        <v/>
      </c>
      <c r="G440" s="23" t="str">
        <f>IF(ISBLANK(Games!B440), "",'Prediction Log'!$J440)</f>
        <v/>
      </c>
      <c r="H440" s="24" t="str">
        <f>'Prediction Log'!$K440</f>
        <v/>
      </c>
      <c r="I440" s="22" t="str">
        <f>IF(ISBLANK(Games!J440), "",IF(AND(Games!J440="",Games!K440=""),"",IF(ISTEXT(Games!K440), "Side",Games!J440)))</f>
        <v/>
      </c>
      <c r="J440" s="22" t="str">
        <f>IF(ISBLANK(Games!J440), "",IF(Table12[[#This Row],[Bet]]="Spread", Games!L440, ""))</f>
        <v/>
      </c>
      <c r="K440" s="22" t="str">
        <f>IF(ISBLANK(Games!K440), "",IF(ISTEXT(Games!K440), Games!K440, ""))</f>
        <v/>
      </c>
      <c r="L440" s="22" t="str">
        <f>IF(ISBLANK(Games!N440), "", Games!N440)</f>
        <v/>
      </c>
      <c r="M440" s="22"/>
      <c r="N440" s="26"/>
      <c r="O440" s="26"/>
      <c r="P440" s="26"/>
      <c r="Q440" s="26"/>
      <c r="R440" s="26"/>
      <c r="S440" s="26"/>
      <c r="T440" s="29">
        <f t="shared" si="59"/>
        <v>0</v>
      </c>
      <c r="U440" s="29">
        <f t="shared" si="60"/>
        <v>0</v>
      </c>
      <c r="V440" s="29">
        <f t="shared" si="61"/>
        <v>0</v>
      </c>
      <c r="W440" s="29">
        <f t="shared" si="62"/>
        <v>0</v>
      </c>
      <c r="X440" s="29">
        <f t="shared" si="63"/>
        <v>0</v>
      </c>
      <c r="Y440" s="29">
        <f t="shared" si="64"/>
        <v>0</v>
      </c>
      <c r="Z440" s="26"/>
      <c r="AA440" s="58" t="str">
        <f t="shared" si="65"/>
        <v/>
      </c>
      <c r="AB440" s="26"/>
      <c r="AC440" s="58" t="str">
        <f t="shared" si="67"/>
        <v/>
      </c>
      <c r="AD440" s="26"/>
      <c r="AE440" s="22" t="str">
        <f t="shared" si="66"/>
        <v/>
      </c>
      <c r="AF4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1" spans="1:32" x14ac:dyDescent="0.45">
      <c r="A441" s="22">
        <f>Games!A441</f>
        <v>0</v>
      </c>
      <c r="B441" s="22" t="str">
        <f>IF('Prediction Log'!B441=0, "",'Prediction Log'!B441)</f>
        <v/>
      </c>
      <c r="C441" s="22" t="str">
        <f>IF('Prediction Log'!C441=0, "",'Prediction Log'!C441)</f>
        <v/>
      </c>
      <c r="D441" s="22" t="str">
        <f>IF('Prediction Log'!D441=0, "",'Prediction Log'!D441)</f>
        <v/>
      </c>
      <c r="E441" s="22" t="str">
        <f>IF('Prediction Log'!E441=0, "",'Prediction Log'!E441)</f>
        <v/>
      </c>
      <c r="F441" s="22" t="str">
        <f>IF('Prediction Log'!I441=0, "",'Prediction Log'!I441)</f>
        <v/>
      </c>
      <c r="G441" s="23" t="str">
        <f>IF(ISBLANK(Games!B441), "",'Prediction Log'!$J441)</f>
        <v/>
      </c>
      <c r="H441" s="24" t="str">
        <f>'Prediction Log'!$K441</f>
        <v/>
      </c>
      <c r="I441" s="22" t="str">
        <f>IF(ISBLANK(Games!J441), "",IF(AND(Games!J441="",Games!K441=""),"",IF(ISTEXT(Games!K441), "Side",Games!J441)))</f>
        <v/>
      </c>
      <c r="J441" s="22" t="str">
        <f>IF(ISBLANK(Games!J441), "",IF(Table12[[#This Row],[Bet]]="Spread", Games!L441, ""))</f>
        <v/>
      </c>
      <c r="K441" s="22" t="str">
        <f>IF(ISBLANK(Games!K441), "",IF(ISTEXT(Games!K441), Games!K441, ""))</f>
        <v/>
      </c>
      <c r="L441" s="22" t="str">
        <f>IF(ISBLANK(Games!N441), "", Games!N441)</f>
        <v/>
      </c>
      <c r="M441" s="22"/>
      <c r="N441" s="26"/>
      <c r="O441" s="26"/>
      <c r="P441" s="26"/>
      <c r="Q441" s="26"/>
      <c r="R441" s="26"/>
      <c r="S441" s="26"/>
      <c r="T441" s="29">
        <f t="shared" si="59"/>
        <v>0</v>
      </c>
      <c r="U441" s="29">
        <f t="shared" si="60"/>
        <v>0</v>
      </c>
      <c r="V441" s="29">
        <f t="shared" si="61"/>
        <v>0</v>
      </c>
      <c r="W441" s="29">
        <f t="shared" si="62"/>
        <v>0</v>
      </c>
      <c r="X441" s="29">
        <f t="shared" si="63"/>
        <v>0</v>
      </c>
      <c r="Y441" s="29">
        <f t="shared" si="64"/>
        <v>0</v>
      </c>
      <c r="Z441" s="26"/>
      <c r="AA441" s="58" t="str">
        <f t="shared" si="65"/>
        <v/>
      </c>
      <c r="AB441" s="26"/>
      <c r="AC441" s="58" t="str">
        <f t="shared" si="67"/>
        <v/>
      </c>
      <c r="AD441" s="26"/>
      <c r="AE441" s="22" t="str">
        <f t="shared" si="66"/>
        <v/>
      </c>
      <c r="AF4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2" spans="1:32" x14ac:dyDescent="0.45">
      <c r="A442" s="22">
        <f>Games!A442</f>
        <v>0</v>
      </c>
      <c r="B442" s="22" t="str">
        <f>IF('Prediction Log'!B442=0, "",'Prediction Log'!B442)</f>
        <v/>
      </c>
      <c r="C442" s="22" t="str">
        <f>IF('Prediction Log'!C442=0, "",'Prediction Log'!C442)</f>
        <v/>
      </c>
      <c r="D442" s="22" t="str">
        <f>IF('Prediction Log'!D442=0, "",'Prediction Log'!D442)</f>
        <v/>
      </c>
      <c r="E442" s="22" t="str">
        <f>IF('Prediction Log'!E442=0, "",'Prediction Log'!E442)</f>
        <v/>
      </c>
      <c r="F442" s="22" t="str">
        <f>IF('Prediction Log'!I442=0, "",'Prediction Log'!I442)</f>
        <v/>
      </c>
      <c r="G442" s="23" t="str">
        <f>IF(ISBLANK(Games!B442), "",'Prediction Log'!$J442)</f>
        <v/>
      </c>
      <c r="H442" s="24" t="str">
        <f>'Prediction Log'!$K442</f>
        <v/>
      </c>
      <c r="I442" s="22" t="str">
        <f>IF(ISBLANK(Games!J442), "",IF(AND(Games!J442="",Games!K442=""),"",IF(ISTEXT(Games!K442), "Side",Games!J442)))</f>
        <v/>
      </c>
      <c r="J442" s="22" t="str">
        <f>IF(ISBLANK(Games!J442), "",IF(Table12[[#This Row],[Bet]]="Spread", Games!L442, ""))</f>
        <v/>
      </c>
      <c r="K442" s="22" t="str">
        <f>IF(ISBLANK(Games!K442), "",IF(ISTEXT(Games!K442), Games!K442, ""))</f>
        <v/>
      </c>
      <c r="L442" s="22" t="str">
        <f>IF(ISBLANK(Games!N442), "", Games!N442)</f>
        <v/>
      </c>
      <c r="M442" s="22"/>
      <c r="N442" s="26"/>
      <c r="O442" s="26"/>
      <c r="P442" s="26"/>
      <c r="Q442" s="26"/>
      <c r="R442" s="26"/>
      <c r="S442" s="26"/>
      <c r="T442" s="29">
        <f t="shared" si="59"/>
        <v>0</v>
      </c>
      <c r="U442" s="29">
        <f t="shared" si="60"/>
        <v>0</v>
      </c>
      <c r="V442" s="29">
        <f t="shared" si="61"/>
        <v>0</v>
      </c>
      <c r="W442" s="29">
        <f t="shared" si="62"/>
        <v>0</v>
      </c>
      <c r="X442" s="29">
        <f t="shared" si="63"/>
        <v>0</v>
      </c>
      <c r="Y442" s="29">
        <f t="shared" si="64"/>
        <v>0</v>
      </c>
      <c r="Z442" s="26"/>
      <c r="AA442" s="58" t="str">
        <f t="shared" si="65"/>
        <v/>
      </c>
      <c r="AB442" s="26"/>
      <c r="AC442" s="58" t="str">
        <f t="shared" si="67"/>
        <v/>
      </c>
      <c r="AD442" s="26"/>
      <c r="AE442" s="22" t="str">
        <f t="shared" si="66"/>
        <v/>
      </c>
      <c r="AF4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3" spans="1:32" x14ac:dyDescent="0.45">
      <c r="A443" s="22">
        <f>Games!A443</f>
        <v>0</v>
      </c>
      <c r="B443" s="22" t="str">
        <f>IF('Prediction Log'!B443=0, "",'Prediction Log'!B443)</f>
        <v/>
      </c>
      <c r="C443" s="22" t="str">
        <f>IF('Prediction Log'!C443=0, "",'Prediction Log'!C443)</f>
        <v/>
      </c>
      <c r="D443" s="22" t="str">
        <f>IF('Prediction Log'!D443=0, "",'Prediction Log'!D443)</f>
        <v/>
      </c>
      <c r="E443" s="22" t="str">
        <f>IF('Prediction Log'!E443=0, "",'Prediction Log'!E443)</f>
        <v/>
      </c>
      <c r="F443" s="22" t="str">
        <f>IF('Prediction Log'!I443=0, "",'Prediction Log'!I443)</f>
        <v/>
      </c>
      <c r="G443" s="23" t="str">
        <f>IF(ISBLANK(Games!B443), "",'Prediction Log'!$J443)</f>
        <v/>
      </c>
      <c r="H443" s="24" t="str">
        <f>'Prediction Log'!$K443</f>
        <v/>
      </c>
      <c r="I443" s="22" t="str">
        <f>IF(ISBLANK(Games!J443), "",IF(AND(Games!J443="",Games!K443=""),"",IF(ISTEXT(Games!K443), "Side",Games!J443)))</f>
        <v/>
      </c>
      <c r="J443" s="22" t="str">
        <f>IF(ISBLANK(Games!J443), "",IF(Table12[[#This Row],[Bet]]="Spread", Games!L443, ""))</f>
        <v/>
      </c>
      <c r="K443" s="22" t="str">
        <f>IF(ISBLANK(Games!K443), "",IF(ISTEXT(Games!K443), Games!K443, ""))</f>
        <v/>
      </c>
      <c r="L443" s="22" t="str">
        <f>IF(ISBLANK(Games!N443), "", Games!N443)</f>
        <v/>
      </c>
      <c r="M443" s="22"/>
      <c r="N443" s="26"/>
      <c r="O443" s="26"/>
      <c r="P443" s="26"/>
      <c r="Q443" s="26"/>
      <c r="R443" s="26"/>
      <c r="S443" s="26"/>
      <c r="T443" s="29">
        <f t="shared" si="59"/>
        <v>0</v>
      </c>
      <c r="U443" s="29">
        <f t="shared" si="60"/>
        <v>0</v>
      </c>
      <c r="V443" s="29">
        <f t="shared" si="61"/>
        <v>0</v>
      </c>
      <c r="W443" s="29">
        <f t="shared" si="62"/>
        <v>0</v>
      </c>
      <c r="X443" s="29">
        <f t="shared" si="63"/>
        <v>0</v>
      </c>
      <c r="Y443" s="29">
        <f t="shared" si="64"/>
        <v>0</v>
      </c>
      <c r="Z443" s="26"/>
      <c r="AA443" s="58" t="str">
        <f t="shared" si="65"/>
        <v/>
      </c>
      <c r="AB443" s="26"/>
      <c r="AC443" s="58" t="str">
        <f t="shared" si="67"/>
        <v/>
      </c>
      <c r="AD443" s="26"/>
      <c r="AE443" s="22" t="str">
        <f t="shared" si="66"/>
        <v/>
      </c>
      <c r="AF4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4" spans="1:32" x14ac:dyDescent="0.45">
      <c r="A444" s="22">
        <f>Games!A444</f>
        <v>0</v>
      </c>
      <c r="B444" s="22" t="str">
        <f>IF('Prediction Log'!B444=0, "",'Prediction Log'!B444)</f>
        <v/>
      </c>
      <c r="C444" s="22" t="str">
        <f>IF('Prediction Log'!C444=0, "",'Prediction Log'!C444)</f>
        <v/>
      </c>
      <c r="D444" s="22" t="str">
        <f>IF('Prediction Log'!D444=0, "",'Prediction Log'!D444)</f>
        <v/>
      </c>
      <c r="E444" s="22" t="str">
        <f>IF('Prediction Log'!E444=0, "",'Prediction Log'!E444)</f>
        <v/>
      </c>
      <c r="F444" s="22" t="str">
        <f>IF('Prediction Log'!I444=0, "",'Prediction Log'!I444)</f>
        <v/>
      </c>
      <c r="G444" s="23" t="str">
        <f>IF(ISBLANK(Games!B444), "",'Prediction Log'!$J444)</f>
        <v/>
      </c>
      <c r="H444" s="24" t="str">
        <f>'Prediction Log'!$K444</f>
        <v/>
      </c>
      <c r="I444" s="22" t="str">
        <f>IF(ISBLANK(Games!J444), "",IF(AND(Games!J444="",Games!K444=""),"",IF(ISTEXT(Games!K444), "Side",Games!J444)))</f>
        <v/>
      </c>
      <c r="J444" s="22" t="str">
        <f>IF(ISBLANK(Games!J444), "",IF(Table12[[#This Row],[Bet]]="Spread", Games!L444, ""))</f>
        <v/>
      </c>
      <c r="K444" s="22" t="str">
        <f>IF(ISBLANK(Games!K444), "",IF(ISTEXT(Games!K444), Games!K444, ""))</f>
        <v/>
      </c>
      <c r="L444" s="22" t="str">
        <f>IF(ISBLANK(Games!N444), "", Games!N444)</f>
        <v/>
      </c>
      <c r="M444" s="22"/>
      <c r="N444" s="26"/>
      <c r="O444" s="26"/>
      <c r="P444" s="26"/>
      <c r="Q444" s="26"/>
      <c r="R444" s="26"/>
      <c r="S444" s="26"/>
      <c r="T444" s="29">
        <f t="shared" si="59"/>
        <v>0</v>
      </c>
      <c r="U444" s="29">
        <f t="shared" si="60"/>
        <v>0</v>
      </c>
      <c r="V444" s="29">
        <f t="shared" si="61"/>
        <v>0</v>
      </c>
      <c r="W444" s="29">
        <f t="shared" si="62"/>
        <v>0</v>
      </c>
      <c r="X444" s="29">
        <f t="shared" si="63"/>
        <v>0</v>
      </c>
      <c r="Y444" s="29">
        <f t="shared" si="64"/>
        <v>0</v>
      </c>
      <c r="Z444" s="26"/>
      <c r="AA444" s="58" t="str">
        <f t="shared" si="65"/>
        <v/>
      </c>
      <c r="AB444" s="26"/>
      <c r="AC444" s="58" t="str">
        <f t="shared" si="67"/>
        <v/>
      </c>
      <c r="AD444" s="26"/>
      <c r="AE444" s="22" t="str">
        <f t="shared" si="66"/>
        <v/>
      </c>
      <c r="AF4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5" spans="1:32" x14ac:dyDescent="0.45">
      <c r="A445" s="22">
        <f>Games!A445</f>
        <v>0</v>
      </c>
      <c r="B445" s="22" t="str">
        <f>IF('Prediction Log'!B445=0, "",'Prediction Log'!B445)</f>
        <v/>
      </c>
      <c r="C445" s="22" t="str">
        <f>IF('Prediction Log'!C445=0, "",'Prediction Log'!C445)</f>
        <v/>
      </c>
      <c r="D445" s="22" t="str">
        <f>IF('Prediction Log'!D445=0, "",'Prediction Log'!D445)</f>
        <v/>
      </c>
      <c r="E445" s="22" t="str">
        <f>IF('Prediction Log'!E445=0, "",'Prediction Log'!E445)</f>
        <v/>
      </c>
      <c r="F445" s="22" t="str">
        <f>IF('Prediction Log'!I445=0, "",'Prediction Log'!I445)</f>
        <v/>
      </c>
      <c r="G445" s="23" t="str">
        <f>IF(ISBLANK(Games!B445), "",'Prediction Log'!$J445)</f>
        <v/>
      </c>
      <c r="H445" s="24" t="str">
        <f>'Prediction Log'!$K445</f>
        <v/>
      </c>
      <c r="I445" s="22" t="str">
        <f>IF(ISBLANK(Games!J445), "",IF(AND(Games!J445="",Games!K445=""),"",IF(ISTEXT(Games!K445), "Side",Games!J445)))</f>
        <v/>
      </c>
      <c r="J445" s="22" t="str">
        <f>IF(ISBLANK(Games!J445), "",IF(Table12[[#This Row],[Bet]]="Spread", Games!L445, ""))</f>
        <v/>
      </c>
      <c r="K445" s="22" t="str">
        <f>IF(ISBLANK(Games!K445), "",IF(ISTEXT(Games!K445), Games!K445, ""))</f>
        <v/>
      </c>
      <c r="L445" s="22" t="str">
        <f>IF(ISBLANK(Games!N445), "", Games!N445)</f>
        <v/>
      </c>
      <c r="M445" s="22"/>
      <c r="N445" s="26"/>
      <c r="O445" s="26"/>
      <c r="P445" s="26"/>
      <c r="Q445" s="26"/>
      <c r="R445" s="26"/>
      <c r="S445" s="26"/>
      <c r="T445" s="29">
        <f t="shared" si="59"/>
        <v>0</v>
      </c>
      <c r="U445" s="29">
        <f t="shared" si="60"/>
        <v>0</v>
      </c>
      <c r="V445" s="29">
        <f t="shared" si="61"/>
        <v>0</v>
      </c>
      <c r="W445" s="29">
        <f t="shared" si="62"/>
        <v>0</v>
      </c>
      <c r="X445" s="29">
        <f t="shared" si="63"/>
        <v>0</v>
      </c>
      <c r="Y445" s="29">
        <f t="shared" si="64"/>
        <v>0</v>
      </c>
      <c r="Z445" s="26"/>
      <c r="AA445" s="58" t="str">
        <f t="shared" si="65"/>
        <v/>
      </c>
      <c r="AB445" s="26"/>
      <c r="AC445" s="58" t="str">
        <f t="shared" si="67"/>
        <v/>
      </c>
      <c r="AD445" s="26"/>
      <c r="AE445" s="22" t="str">
        <f t="shared" si="66"/>
        <v/>
      </c>
      <c r="AF4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6" spans="1:32" x14ac:dyDescent="0.45">
      <c r="A446" s="22">
        <f>Games!A446</f>
        <v>0</v>
      </c>
      <c r="B446" s="22" t="str">
        <f>IF('Prediction Log'!B446=0, "",'Prediction Log'!B446)</f>
        <v/>
      </c>
      <c r="C446" s="22" t="str">
        <f>IF('Prediction Log'!C446=0, "",'Prediction Log'!C446)</f>
        <v/>
      </c>
      <c r="D446" s="22" t="str">
        <f>IF('Prediction Log'!D446=0, "",'Prediction Log'!D446)</f>
        <v/>
      </c>
      <c r="E446" s="22" t="str">
        <f>IF('Prediction Log'!E446=0, "",'Prediction Log'!E446)</f>
        <v/>
      </c>
      <c r="F446" s="22" t="str">
        <f>IF('Prediction Log'!I446=0, "",'Prediction Log'!I446)</f>
        <v/>
      </c>
      <c r="G446" s="23" t="str">
        <f>IF(ISBLANK(Games!B446), "",'Prediction Log'!$J446)</f>
        <v/>
      </c>
      <c r="H446" s="24" t="str">
        <f>'Prediction Log'!$K446</f>
        <v/>
      </c>
      <c r="I446" s="22" t="str">
        <f>IF(ISBLANK(Games!J446), "",IF(AND(Games!J446="",Games!K446=""),"",IF(ISTEXT(Games!K446), "Side",Games!J446)))</f>
        <v/>
      </c>
      <c r="J446" s="22" t="str">
        <f>IF(ISBLANK(Games!J446), "",IF(Table12[[#This Row],[Bet]]="Spread", Games!L446, ""))</f>
        <v/>
      </c>
      <c r="K446" s="22" t="str">
        <f>IF(ISBLANK(Games!K446), "",IF(ISTEXT(Games!K446), Games!K446, ""))</f>
        <v/>
      </c>
      <c r="L446" s="22" t="str">
        <f>IF(ISBLANK(Games!N446), "", Games!N446)</f>
        <v/>
      </c>
      <c r="M446" s="22"/>
      <c r="N446" s="26"/>
      <c r="O446" s="26"/>
      <c r="P446" s="26"/>
      <c r="Q446" s="26"/>
      <c r="R446" s="26"/>
      <c r="S446" s="26"/>
      <c r="T446" s="29">
        <f t="shared" si="59"/>
        <v>0</v>
      </c>
      <c r="U446" s="29">
        <f t="shared" si="60"/>
        <v>0</v>
      </c>
      <c r="V446" s="29">
        <f t="shared" si="61"/>
        <v>0</v>
      </c>
      <c r="W446" s="29">
        <f t="shared" si="62"/>
        <v>0</v>
      </c>
      <c r="X446" s="29">
        <f t="shared" si="63"/>
        <v>0</v>
      </c>
      <c r="Y446" s="29">
        <f t="shared" si="64"/>
        <v>0</v>
      </c>
      <c r="Z446" s="26"/>
      <c r="AA446" s="58" t="str">
        <f t="shared" si="65"/>
        <v/>
      </c>
      <c r="AB446" s="26"/>
      <c r="AC446" s="58" t="str">
        <f t="shared" si="67"/>
        <v/>
      </c>
      <c r="AD446" s="26"/>
      <c r="AE446" s="22" t="str">
        <f t="shared" si="66"/>
        <v/>
      </c>
      <c r="AF4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7" spans="1:32" x14ac:dyDescent="0.45">
      <c r="A447" s="22">
        <f>Games!A447</f>
        <v>0</v>
      </c>
      <c r="B447" s="22" t="str">
        <f>IF('Prediction Log'!B447=0, "",'Prediction Log'!B447)</f>
        <v/>
      </c>
      <c r="C447" s="22" t="str">
        <f>IF('Prediction Log'!C447=0, "",'Prediction Log'!C447)</f>
        <v/>
      </c>
      <c r="D447" s="22" t="str">
        <f>IF('Prediction Log'!D447=0, "",'Prediction Log'!D447)</f>
        <v/>
      </c>
      <c r="E447" s="22" t="str">
        <f>IF('Prediction Log'!E447=0, "",'Prediction Log'!E447)</f>
        <v/>
      </c>
      <c r="F447" s="22" t="str">
        <f>IF('Prediction Log'!I447=0, "",'Prediction Log'!I447)</f>
        <v/>
      </c>
      <c r="G447" s="23" t="str">
        <f>IF(ISBLANK(Games!B447), "",'Prediction Log'!$J447)</f>
        <v/>
      </c>
      <c r="H447" s="24" t="str">
        <f>'Prediction Log'!$K447</f>
        <v/>
      </c>
      <c r="I447" s="22" t="str">
        <f>IF(ISBLANK(Games!J447), "",IF(AND(Games!J447="",Games!K447=""),"",IF(ISTEXT(Games!K447), "Side",Games!J447)))</f>
        <v/>
      </c>
      <c r="J447" s="22" t="str">
        <f>IF(ISBLANK(Games!J447), "",IF(Table12[[#This Row],[Bet]]="Spread", Games!L447, ""))</f>
        <v/>
      </c>
      <c r="K447" s="22" t="str">
        <f>IF(ISBLANK(Games!K447), "",IF(ISTEXT(Games!K447), Games!K447, ""))</f>
        <v/>
      </c>
      <c r="L447" s="22" t="str">
        <f>IF(ISBLANK(Games!N447), "", Games!N447)</f>
        <v/>
      </c>
      <c r="M447" s="22"/>
      <c r="N447" s="26"/>
      <c r="O447" s="26"/>
      <c r="P447" s="26"/>
      <c r="Q447" s="26"/>
      <c r="R447" s="26"/>
      <c r="S447" s="26"/>
      <c r="T447" s="29">
        <f t="shared" si="59"/>
        <v>0</v>
      </c>
      <c r="U447" s="29">
        <f t="shared" si="60"/>
        <v>0</v>
      </c>
      <c r="V447" s="29">
        <f t="shared" si="61"/>
        <v>0</v>
      </c>
      <c r="W447" s="29">
        <f t="shared" si="62"/>
        <v>0</v>
      </c>
      <c r="X447" s="29">
        <f t="shared" si="63"/>
        <v>0</v>
      </c>
      <c r="Y447" s="29">
        <f t="shared" si="64"/>
        <v>0</v>
      </c>
      <c r="Z447" s="26"/>
      <c r="AA447" s="58" t="str">
        <f t="shared" si="65"/>
        <v/>
      </c>
      <c r="AB447" s="26"/>
      <c r="AC447" s="58" t="str">
        <f t="shared" si="67"/>
        <v/>
      </c>
      <c r="AD447" s="26"/>
      <c r="AE447" s="22" t="str">
        <f t="shared" si="66"/>
        <v/>
      </c>
      <c r="AF4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8" spans="1:32" x14ac:dyDescent="0.45">
      <c r="A448" s="22">
        <f>Games!A448</f>
        <v>0</v>
      </c>
      <c r="B448" s="22" t="str">
        <f>IF('Prediction Log'!B448=0, "",'Prediction Log'!B448)</f>
        <v/>
      </c>
      <c r="C448" s="22" t="str">
        <f>IF('Prediction Log'!C448=0, "",'Prediction Log'!C448)</f>
        <v/>
      </c>
      <c r="D448" s="22" t="str">
        <f>IF('Prediction Log'!D448=0, "",'Prediction Log'!D448)</f>
        <v/>
      </c>
      <c r="E448" s="22" t="str">
        <f>IF('Prediction Log'!E448=0, "",'Prediction Log'!E448)</f>
        <v/>
      </c>
      <c r="F448" s="22" t="str">
        <f>IF('Prediction Log'!I448=0, "",'Prediction Log'!I448)</f>
        <v/>
      </c>
      <c r="G448" s="23" t="str">
        <f>IF(ISBLANK(Games!B448), "",'Prediction Log'!$J448)</f>
        <v/>
      </c>
      <c r="H448" s="24" t="str">
        <f>'Prediction Log'!$K448</f>
        <v/>
      </c>
      <c r="I448" s="22" t="str">
        <f>IF(ISBLANK(Games!J448), "",IF(AND(Games!J448="",Games!K448=""),"",IF(ISTEXT(Games!K448), "Side",Games!J448)))</f>
        <v/>
      </c>
      <c r="J448" s="22" t="str">
        <f>IF(ISBLANK(Games!J448), "",IF(Table12[[#This Row],[Bet]]="Spread", Games!L448, ""))</f>
        <v/>
      </c>
      <c r="K448" s="22" t="str">
        <f>IF(ISBLANK(Games!K448), "",IF(ISTEXT(Games!K448), Games!K448, ""))</f>
        <v/>
      </c>
      <c r="L448" s="22" t="str">
        <f>IF(ISBLANK(Games!N448), "", Games!N448)</f>
        <v/>
      </c>
      <c r="M448" s="22"/>
      <c r="N448" s="26"/>
      <c r="O448" s="26"/>
      <c r="P448" s="26"/>
      <c r="Q448" s="26"/>
      <c r="R448" s="26"/>
      <c r="S448" s="26"/>
      <c r="T448" s="29">
        <f t="shared" si="59"/>
        <v>0</v>
      </c>
      <c r="U448" s="29">
        <f t="shared" si="60"/>
        <v>0</v>
      </c>
      <c r="V448" s="29">
        <f t="shared" si="61"/>
        <v>0</v>
      </c>
      <c r="W448" s="29">
        <f t="shared" si="62"/>
        <v>0</v>
      </c>
      <c r="X448" s="29">
        <f t="shared" si="63"/>
        <v>0</v>
      </c>
      <c r="Y448" s="29">
        <f t="shared" si="64"/>
        <v>0</v>
      </c>
      <c r="Z448" s="26"/>
      <c r="AA448" s="58" t="str">
        <f t="shared" si="65"/>
        <v/>
      </c>
      <c r="AB448" s="26"/>
      <c r="AC448" s="58" t="str">
        <f t="shared" si="67"/>
        <v/>
      </c>
      <c r="AD448" s="26"/>
      <c r="AE448" s="22" t="str">
        <f t="shared" si="66"/>
        <v/>
      </c>
      <c r="AF4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9" spans="1:32" x14ac:dyDescent="0.45">
      <c r="A449" s="22">
        <f>Games!A449</f>
        <v>0</v>
      </c>
      <c r="B449" s="22" t="str">
        <f>IF('Prediction Log'!B449=0, "",'Prediction Log'!B449)</f>
        <v/>
      </c>
      <c r="C449" s="22" t="str">
        <f>IF('Prediction Log'!C449=0, "",'Prediction Log'!C449)</f>
        <v/>
      </c>
      <c r="D449" s="22" t="str">
        <f>IF('Prediction Log'!D449=0, "",'Prediction Log'!D449)</f>
        <v/>
      </c>
      <c r="E449" s="22" t="str">
        <f>IF('Prediction Log'!E449=0, "",'Prediction Log'!E449)</f>
        <v/>
      </c>
      <c r="F449" s="22" t="str">
        <f>IF('Prediction Log'!I449=0, "",'Prediction Log'!I449)</f>
        <v/>
      </c>
      <c r="G449" s="23" t="str">
        <f>IF(ISBLANK(Games!B449), "",'Prediction Log'!$J449)</f>
        <v/>
      </c>
      <c r="H449" s="24" t="str">
        <f>'Prediction Log'!$K449</f>
        <v/>
      </c>
      <c r="I449" s="22" t="str">
        <f>IF(ISBLANK(Games!J449), "",IF(AND(Games!J449="",Games!K449=""),"",IF(ISTEXT(Games!K449), "Side",Games!J449)))</f>
        <v/>
      </c>
      <c r="J449" s="22" t="str">
        <f>IF(ISBLANK(Games!J449), "",IF(Table12[[#This Row],[Bet]]="Spread", Games!L449, ""))</f>
        <v/>
      </c>
      <c r="K449" s="22" t="str">
        <f>IF(ISBLANK(Games!K449), "",IF(ISTEXT(Games!K449), Games!K449, ""))</f>
        <v/>
      </c>
      <c r="L449" s="22" t="str">
        <f>IF(ISBLANK(Games!N449), "", Games!N449)</f>
        <v/>
      </c>
      <c r="M449" s="22"/>
      <c r="N449" s="26"/>
      <c r="O449" s="26"/>
      <c r="P449" s="26"/>
      <c r="Q449" s="26"/>
      <c r="R449" s="26"/>
      <c r="S449" s="26"/>
      <c r="T449" s="29">
        <f t="shared" si="59"/>
        <v>0</v>
      </c>
      <c r="U449" s="29">
        <f t="shared" si="60"/>
        <v>0</v>
      </c>
      <c r="V449" s="29">
        <f t="shared" si="61"/>
        <v>0</v>
      </c>
      <c r="W449" s="29">
        <f t="shared" si="62"/>
        <v>0</v>
      </c>
      <c r="X449" s="29">
        <f t="shared" si="63"/>
        <v>0</v>
      </c>
      <c r="Y449" s="29">
        <f t="shared" si="64"/>
        <v>0</v>
      </c>
      <c r="Z449" s="26"/>
      <c r="AA449" s="58" t="str">
        <f t="shared" si="65"/>
        <v/>
      </c>
      <c r="AB449" s="26"/>
      <c r="AC449" s="58" t="str">
        <f t="shared" si="67"/>
        <v/>
      </c>
      <c r="AD449" s="26"/>
      <c r="AE449" s="22" t="str">
        <f t="shared" si="66"/>
        <v/>
      </c>
      <c r="AF4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0" spans="1:32" x14ac:dyDescent="0.45">
      <c r="A450" s="22">
        <f>Games!A450</f>
        <v>0</v>
      </c>
      <c r="B450" s="22" t="str">
        <f>IF('Prediction Log'!B450=0, "",'Prediction Log'!B450)</f>
        <v/>
      </c>
      <c r="C450" s="22" t="str">
        <f>IF('Prediction Log'!C450=0, "",'Prediction Log'!C450)</f>
        <v/>
      </c>
      <c r="D450" s="22" t="str">
        <f>IF('Prediction Log'!D450=0, "",'Prediction Log'!D450)</f>
        <v/>
      </c>
      <c r="E450" s="22" t="str">
        <f>IF('Prediction Log'!E450=0, "",'Prediction Log'!E450)</f>
        <v/>
      </c>
      <c r="F450" s="22" t="str">
        <f>IF('Prediction Log'!I450=0, "",'Prediction Log'!I450)</f>
        <v/>
      </c>
      <c r="G450" s="23" t="str">
        <f>IF(ISBLANK(Games!B450), "",'Prediction Log'!$J450)</f>
        <v/>
      </c>
      <c r="H450" s="24" t="str">
        <f>'Prediction Log'!$K450</f>
        <v/>
      </c>
      <c r="I450" s="22" t="str">
        <f>IF(ISBLANK(Games!J450), "",IF(AND(Games!J450="",Games!K450=""),"",IF(ISTEXT(Games!K450), "Side",Games!J450)))</f>
        <v/>
      </c>
      <c r="J450" s="22" t="str">
        <f>IF(ISBLANK(Games!J450), "",IF(Table12[[#This Row],[Bet]]="Spread", Games!L450, ""))</f>
        <v/>
      </c>
      <c r="K450" s="22" t="str">
        <f>IF(ISBLANK(Games!K450), "",IF(ISTEXT(Games!K450), Games!K450, ""))</f>
        <v/>
      </c>
      <c r="L450" s="22" t="str">
        <f>IF(ISBLANK(Games!N450), "", Games!N450)</f>
        <v/>
      </c>
      <c r="M450" s="22"/>
      <c r="N450" s="26"/>
      <c r="O450" s="26"/>
      <c r="P450" s="26"/>
      <c r="Q450" s="26"/>
      <c r="R450" s="26"/>
      <c r="S450" s="26"/>
      <c r="T450" s="29">
        <f t="shared" si="59"/>
        <v>0</v>
      </c>
      <c r="U450" s="29">
        <f t="shared" si="60"/>
        <v>0</v>
      </c>
      <c r="V450" s="29">
        <f t="shared" si="61"/>
        <v>0</v>
      </c>
      <c r="W450" s="29">
        <f t="shared" si="62"/>
        <v>0</v>
      </c>
      <c r="X450" s="29">
        <f t="shared" si="63"/>
        <v>0</v>
      </c>
      <c r="Y450" s="29">
        <f t="shared" si="64"/>
        <v>0</v>
      </c>
      <c r="Z450" s="26"/>
      <c r="AA450" s="58" t="str">
        <f t="shared" si="65"/>
        <v/>
      </c>
      <c r="AB450" s="26"/>
      <c r="AC450" s="58" t="str">
        <f t="shared" si="67"/>
        <v/>
      </c>
      <c r="AD450" s="26"/>
      <c r="AE450" s="22" t="str">
        <f t="shared" si="66"/>
        <v/>
      </c>
      <c r="AF4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1" spans="1:32" x14ac:dyDescent="0.45">
      <c r="A451" s="22">
        <f>Games!A451</f>
        <v>0</v>
      </c>
      <c r="B451" s="22" t="str">
        <f>IF('Prediction Log'!B451=0, "",'Prediction Log'!B451)</f>
        <v/>
      </c>
      <c r="C451" s="22" t="str">
        <f>IF('Prediction Log'!C451=0, "",'Prediction Log'!C451)</f>
        <v/>
      </c>
      <c r="D451" s="22" t="str">
        <f>IF('Prediction Log'!D451=0, "",'Prediction Log'!D451)</f>
        <v/>
      </c>
      <c r="E451" s="22" t="str">
        <f>IF('Prediction Log'!E451=0, "",'Prediction Log'!E451)</f>
        <v/>
      </c>
      <c r="F451" s="22" t="str">
        <f>IF('Prediction Log'!I451=0, "",'Prediction Log'!I451)</f>
        <v/>
      </c>
      <c r="G451" s="23" t="str">
        <f>IF(ISBLANK(Games!B451), "",'Prediction Log'!$J451)</f>
        <v/>
      </c>
      <c r="H451" s="24" t="str">
        <f>'Prediction Log'!$K451</f>
        <v/>
      </c>
      <c r="I451" s="22" t="str">
        <f>IF(ISBLANK(Games!J451), "",IF(AND(Games!J451="",Games!K451=""),"",IF(ISTEXT(Games!K451), "Side",Games!J451)))</f>
        <v/>
      </c>
      <c r="J451" s="22" t="str">
        <f>IF(ISBLANK(Games!J451), "",IF(Table12[[#This Row],[Bet]]="Spread", Games!L451, ""))</f>
        <v/>
      </c>
      <c r="K451" s="22" t="str">
        <f>IF(ISBLANK(Games!K451), "",IF(ISTEXT(Games!K451), Games!K451, ""))</f>
        <v/>
      </c>
      <c r="L451" s="22" t="str">
        <f>IF(ISBLANK(Games!N451), "", Games!N451)</f>
        <v/>
      </c>
      <c r="M451" s="22"/>
      <c r="N451" s="26"/>
      <c r="O451" s="26"/>
      <c r="P451" s="26"/>
      <c r="Q451" s="26"/>
      <c r="R451" s="26"/>
      <c r="S451" s="26"/>
      <c r="T451" s="29">
        <f t="shared" ref="T451:T514" si="68">N451+IF(Q451&lt;0, (N451/(Q451/-100)), N451*(Q451/100))</f>
        <v>0</v>
      </c>
      <c r="U451" s="29">
        <f t="shared" ref="U451:U514" si="69">T451-N451</f>
        <v>0</v>
      </c>
      <c r="V451" s="29">
        <f t="shared" ref="V451:V514" si="70">O451+IF(R451&lt;0, (O451/(R451/-100)), O451*(R451/100))</f>
        <v>0</v>
      </c>
      <c r="W451" s="29">
        <f t="shared" ref="W451:W514" si="71">V451-O451</f>
        <v>0</v>
      </c>
      <c r="X451" s="29">
        <f t="shared" ref="X451:X514" si="72">P451+IF(S451&lt;0, (P451/(S451/-100)), P451*(S451/100))</f>
        <v>0</v>
      </c>
      <c r="Y451" s="29">
        <f t="shared" ref="Y451:Y514" si="73">S451-P451</f>
        <v>0</v>
      </c>
      <c r="Z451" s="26"/>
      <c r="AA451" s="58" t="str">
        <f t="shared" ref="AA451:AA514" si="74">IF(Z451="W", U451, IF(Z451="L",-N451, ""))</f>
        <v/>
      </c>
      <c r="AB451" s="26"/>
      <c r="AC451" s="58" t="str">
        <f t="shared" si="67"/>
        <v/>
      </c>
      <c r="AD451" s="26"/>
      <c r="AE451" s="22" t="str">
        <f t="shared" ref="AE451:AE514" si="75">IF(AD451="W", Y451, IF(AD451="L",-R451, ""))</f>
        <v/>
      </c>
      <c r="AF4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2" spans="1:32" x14ac:dyDescent="0.45">
      <c r="A452" s="22">
        <f>Games!A452</f>
        <v>0</v>
      </c>
      <c r="B452" s="22" t="str">
        <f>IF('Prediction Log'!B452=0, "",'Prediction Log'!B452)</f>
        <v/>
      </c>
      <c r="C452" s="22" t="str">
        <f>IF('Prediction Log'!C452=0, "",'Prediction Log'!C452)</f>
        <v/>
      </c>
      <c r="D452" s="22" t="str">
        <f>IF('Prediction Log'!D452=0, "",'Prediction Log'!D452)</f>
        <v/>
      </c>
      <c r="E452" s="22" t="str">
        <f>IF('Prediction Log'!E452=0, "",'Prediction Log'!E452)</f>
        <v/>
      </c>
      <c r="F452" s="22" t="str">
        <f>IF('Prediction Log'!I452=0, "",'Prediction Log'!I452)</f>
        <v/>
      </c>
      <c r="G452" s="23" t="str">
        <f>IF(ISBLANK(Games!B452), "",'Prediction Log'!$J452)</f>
        <v/>
      </c>
      <c r="H452" s="24" t="str">
        <f>'Prediction Log'!$K452</f>
        <v/>
      </c>
      <c r="I452" s="22" t="str">
        <f>IF(ISBLANK(Games!J452), "",IF(AND(Games!J452="",Games!K452=""),"",IF(ISTEXT(Games!K452), "Side",Games!J452)))</f>
        <v/>
      </c>
      <c r="J452" s="22" t="str">
        <f>IF(ISBLANK(Games!J452), "",IF(Table12[[#This Row],[Bet]]="Spread", Games!L452, ""))</f>
        <v/>
      </c>
      <c r="K452" s="22" t="str">
        <f>IF(ISBLANK(Games!K452), "",IF(ISTEXT(Games!K452), Games!K452, ""))</f>
        <v/>
      </c>
      <c r="L452" s="22" t="str">
        <f>IF(ISBLANK(Games!N452), "", Games!N452)</f>
        <v/>
      </c>
      <c r="M452" s="22"/>
      <c r="N452" s="26"/>
      <c r="O452" s="26"/>
      <c r="P452" s="26"/>
      <c r="Q452" s="26"/>
      <c r="R452" s="26"/>
      <c r="S452" s="26"/>
      <c r="T452" s="29">
        <f t="shared" si="68"/>
        <v>0</v>
      </c>
      <c r="U452" s="29">
        <f t="shared" si="69"/>
        <v>0</v>
      </c>
      <c r="V452" s="29">
        <f t="shared" si="70"/>
        <v>0</v>
      </c>
      <c r="W452" s="29">
        <f t="shared" si="71"/>
        <v>0</v>
      </c>
      <c r="X452" s="29">
        <f t="shared" si="72"/>
        <v>0</v>
      </c>
      <c r="Y452" s="29">
        <f t="shared" si="73"/>
        <v>0</v>
      </c>
      <c r="Z452" s="26"/>
      <c r="AA452" s="58" t="str">
        <f t="shared" si="74"/>
        <v/>
      </c>
      <c r="AB452" s="26"/>
      <c r="AC452" s="58" t="str">
        <f t="shared" ref="AC452:AC515" si="76">IF(AB452="W", W452, IF(AB452="L",-O452, ""))</f>
        <v/>
      </c>
      <c r="AD452" s="26"/>
      <c r="AE452" s="22" t="str">
        <f t="shared" si="75"/>
        <v/>
      </c>
      <c r="AF4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3" spans="1:32" x14ac:dyDescent="0.45">
      <c r="A453" s="22">
        <f>Games!A453</f>
        <v>0</v>
      </c>
      <c r="B453" s="22" t="str">
        <f>IF('Prediction Log'!B453=0, "",'Prediction Log'!B453)</f>
        <v/>
      </c>
      <c r="C453" s="22" t="str">
        <f>IF('Prediction Log'!C453=0, "",'Prediction Log'!C453)</f>
        <v/>
      </c>
      <c r="D453" s="22" t="str">
        <f>IF('Prediction Log'!D453=0, "",'Prediction Log'!D453)</f>
        <v/>
      </c>
      <c r="E453" s="22" t="str">
        <f>IF('Prediction Log'!E453=0, "",'Prediction Log'!E453)</f>
        <v/>
      </c>
      <c r="F453" s="22" t="str">
        <f>IF('Prediction Log'!I453=0, "",'Prediction Log'!I453)</f>
        <v/>
      </c>
      <c r="G453" s="23" t="str">
        <f>IF(ISBLANK(Games!B453), "",'Prediction Log'!$J453)</f>
        <v/>
      </c>
      <c r="H453" s="24" t="str">
        <f>'Prediction Log'!$K453</f>
        <v/>
      </c>
      <c r="I453" s="22" t="str">
        <f>IF(ISBLANK(Games!J453), "",IF(AND(Games!J453="",Games!K453=""),"",IF(ISTEXT(Games!K453), "Side",Games!J453)))</f>
        <v/>
      </c>
      <c r="J453" s="22" t="str">
        <f>IF(ISBLANK(Games!J453), "",IF(Table12[[#This Row],[Bet]]="Spread", Games!L453, ""))</f>
        <v/>
      </c>
      <c r="K453" s="22" t="str">
        <f>IF(ISBLANK(Games!K453), "",IF(ISTEXT(Games!K453), Games!K453, ""))</f>
        <v/>
      </c>
      <c r="L453" s="22" t="str">
        <f>IF(ISBLANK(Games!N453), "", Games!N453)</f>
        <v/>
      </c>
      <c r="M453" s="22"/>
      <c r="N453" s="26"/>
      <c r="O453" s="26"/>
      <c r="P453" s="26"/>
      <c r="Q453" s="26"/>
      <c r="R453" s="26"/>
      <c r="S453" s="26"/>
      <c r="T453" s="29">
        <f t="shared" si="68"/>
        <v>0</v>
      </c>
      <c r="U453" s="29">
        <f t="shared" si="69"/>
        <v>0</v>
      </c>
      <c r="V453" s="29">
        <f t="shared" si="70"/>
        <v>0</v>
      </c>
      <c r="W453" s="29">
        <f t="shared" si="71"/>
        <v>0</v>
      </c>
      <c r="X453" s="29">
        <f t="shared" si="72"/>
        <v>0</v>
      </c>
      <c r="Y453" s="29">
        <f t="shared" si="73"/>
        <v>0</v>
      </c>
      <c r="Z453" s="26"/>
      <c r="AA453" s="58" t="str">
        <f t="shared" si="74"/>
        <v/>
      </c>
      <c r="AB453" s="26"/>
      <c r="AC453" s="58" t="str">
        <f t="shared" si="76"/>
        <v/>
      </c>
      <c r="AD453" s="26"/>
      <c r="AE453" s="22" t="str">
        <f t="shared" si="75"/>
        <v/>
      </c>
      <c r="AF4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4" spans="1:32" x14ac:dyDescent="0.45">
      <c r="A454" s="22">
        <f>Games!A454</f>
        <v>0</v>
      </c>
      <c r="B454" s="22" t="str">
        <f>IF('Prediction Log'!B454=0, "",'Prediction Log'!B454)</f>
        <v/>
      </c>
      <c r="C454" s="22" t="str">
        <f>IF('Prediction Log'!C454=0, "",'Prediction Log'!C454)</f>
        <v/>
      </c>
      <c r="D454" s="22" t="str">
        <f>IF('Prediction Log'!D454=0, "",'Prediction Log'!D454)</f>
        <v/>
      </c>
      <c r="E454" s="22" t="str">
        <f>IF('Prediction Log'!E454=0, "",'Prediction Log'!E454)</f>
        <v/>
      </c>
      <c r="F454" s="22" t="str">
        <f>IF('Prediction Log'!I454=0, "",'Prediction Log'!I454)</f>
        <v/>
      </c>
      <c r="G454" s="23" t="str">
        <f>IF(ISBLANK(Games!B454), "",'Prediction Log'!$J454)</f>
        <v/>
      </c>
      <c r="H454" s="24" t="str">
        <f>'Prediction Log'!$K454</f>
        <v/>
      </c>
      <c r="I454" s="22" t="str">
        <f>IF(ISBLANK(Games!J454), "",IF(AND(Games!J454="",Games!K454=""),"",IF(ISTEXT(Games!K454), "Side",Games!J454)))</f>
        <v/>
      </c>
      <c r="J454" s="22" t="str">
        <f>IF(ISBLANK(Games!J454), "",IF(Table12[[#This Row],[Bet]]="Spread", Games!L454, ""))</f>
        <v/>
      </c>
      <c r="K454" s="22" t="str">
        <f>IF(ISBLANK(Games!K454), "",IF(ISTEXT(Games!K454), Games!K454, ""))</f>
        <v/>
      </c>
      <c r="L454" s="22" t="str">
        <f>IF(ISBLANK(Games!N454), "", Games!N454)</f>
        <v/>
      </c>
      <c r="M454" s="22"/>
      <c r="N454" s="26"/>
      <c r="O454" s="26"/>
      <c r="P454" s="26"/>
      <c r="Q454" s="26"/>
      <c r="R454" s="26"/>
      <c r="S454" s="26"/>
      <c r="T454" s="29">
        <f t="shared" si="68"/>
        <v>0</v>
      </c>
      <c r="U454" s="29">
        <f t="shared" si="69"/>
        <v>0</v>
      </c>
      <c r="V454" s="29">
        <f t="shared" si="70"/>
        <v>0</v>
      </c>
      <c r="W454" s="29">
        <f t="shared" si="71"/>
        <v>0</v>
      </c>
      <c r="X454" s="29">
        <f t="shared" si="72"/>
        <v>0</v>
      </c>
      <c r="Y454" s="29">
        <f t="shared" si="73"/>
        <v>0</v>
      </c>
      <c r="Z454" s="26"/>
      <c r="AA454" s="58" t="str">
        <f t="shared" si="74"/>
        <v/>
      </c>
      <c r="AB454" s="26"/>
      <c r="AC454" s="58" t="str">
        <f t="shared" si="76"/>
        <v/>
      </c>
      <c r="AD454" s="26"/>
      <c r="AE454" s="22" t="str">
        <f t="shared" si="75"/>
        <v/>
      </c>
      <c r="AF4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5" spans="1:32" x14ac:dyDescent="0.45">
      <c r="A455" s="22">
        <f>Games!A455</f>
        <v>0</v>
      </c>
      <c r="B455" s="22" t="str">
        <f>IF('Prediction Log'!B455=0, "",'Prediction Log'!B455)</f>
        <v/>
      </c>
      <c r="C455" s="22" t="str">
        <f>IF('Prediction Log'!C455=0, "",'Prediction Log'!C455)</f>
        <v/>
      </c>
      <c r="D455" s="22" t="str">
        <f>IF('Prediction Log'!D455=0, "",'Prediction Log'!D455)</f>
        <v/>
      </c>
      <c r="E455" s="22" t="str">
        <f>IF('Prediction Log'!E455=0, "",'Prediction Log'!E455)</f>
        <v/>
      </c>
      <c r="F455" s="22" t="str">
        <f>IF('Prediction Log'!I455=0, "",'Prediction Log'!I455)</f>
        <v/>
      </c>
      <c r="G455" s="23" t="str">
        <f>IF(ISBLANK(Games!B455), "",'Prediction Log'!$J455)</f>
        <v/>
      </c>
      <c r="H455" s="24" t="str">
        <f>'Prediction Log'!$K455</f>
        <v/>
      </c>
      <c r="I455" s="22" t="str">
        <f>IF(ISBLANK(Games!J455), "",IF(AND(Games!J455="",Games!K455=""),"",IF(ISTEXT(Games!K455), "Side",Games!J455)))</f>
        <v/>
      </c>
      <c r="J455" s="22" t="str">
        <f>IF(ISBLANK(Games!J455), "",IF(Table12[[#This Row],[Bet]]="Spread", Games!L455, ""))</f>
        <v/>
      </c>
      <c r="K455" s="22" t="str">
        <f>IF(ISBLANK(Games!K455), "",IF(ISTEXT(Games!K455), Games!K455, ""))</f>
        <v/>
      </c>
      <c r="L455" s="22" t="str">
        <f>IF(ISBLANK(Games!N455), "", Games!N455)</f>
        <v/>
      </c>
      <c r="M455" s="22"/>
      <c r="N455" s="26"/>
      <c r="O455" s="26"/>
      <c r="P455" s="26"/>
      <c r="Q455" s="26"/>
      <c r="R455" s="26"/>
      <c r="S455" s="26"/>
      <c r="T455" s="29">
        <f t="shared" si="68"/>
        <v>0</v>
      </c>
      <c r="U455" s="29">
        <f t="shared" si="69"/>
        <v>0</v>
      </c>
      <c r="V455" s="29">
        <f t="shared" si="70"/>
        <v>0</v>
      </c>
      <c r="W455" s="29">
        <f t="shared" si="71"/>
        <v>0</v>
      </c>
      <c r="X455" s="29">
        <f t="shared" si="72"/>
        <v>0</v>
      </c>
      <c r="Y455" s="29">
        <f t="shared" si="73"/>
        <v>0</v>
      </c>
      <c r="Z455" s="26"/>
      <c r="AA455" s="58" t="str">
        <f t="shared" si="74"/>
        <v/>
      </c>
      <c r="AB455" s="26"/>
      <c r="AC455" s="58" t="str">
        <f t="shared" si="76"/>
        <v/>
      </c>
      <c r="AD455" s="26"/>
      <c r="AE455" s="22" t="str">
        <f t="shared" si="75"/>
        <v/>
      </c>
      <c r="AF4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6" spans="1:32" x14ac:dyDescent="0.45">
      <c r="A456" s="22">
        <f>Games!A456</f>
        <v>0</v>
      </c>
      <c r="B456" s="22" t="str">
        <f>IF('Prediction Log'!B456=0, "",'Prediction Log'!B456)</f>
        <v/>
      </c>
      <c r="C456" s="22" t="str">
        <f>IF('Prediction Log'!C456=0, "",'Prediction Log'!C456)</f>
        <v/>
      </c>
      <c r="D456" s="22" t="str">
        <f>IF('Prediction Log'!D456=0, "",'Prediction Log'!D456)</f>
        <v/>
      </c>
      <c r="E456" s="22" t="str">
        <f>IF('Prediction Log'!E456=0, "",'Prediction Log'!E456)</f>
        <v/>
      </c>
      <c r="F456" s="22" t="str">
        <f>IF('Prediction Log'!I456=0, "",'Prediction Log'!I456)</f>
        <v/>
      </c>
      <c r="G456" s="23" t="str">
        <f>IF(ISBLANK(Games!B456), "",'Prediction Log'!$J456)</f>
        <v/>
      </c>
      <c r="H456" s="24" t="str">
        <f>'Prediction Log'!$K456</f>
        <v/>
      </c>
      <c r="I456" s="22" t="str">
        <f>IF(ISBLANK(Games!J456), "",IF(AND(Games!J456="",Games!K456=""),"",IF(ISTEXT(Games!K456), "Side",Games!J456)))</f>
        <v/>
      </c>
      <c r="J456" s="22" t="str">
        <f>IF(ISBLANK(Games!J456), "",IF(Table12[[#This Row],[Bet]]="Spread", Games!L456, ""))</f>
        <v/>
      </c>
      <c r="K456" s="22" t="str">
        <f>IF(ISBLANK(Games!K456), "",IF(ISTEXT(Games!K456), Games!K456, ""))</f>
        <v/>
      </c>
      <c r="L456" s="22" t="str">
        <f>IF(ISBLANK(Games!N456), "", Games!N456)</f>
        <v/>
      </c>
      <c r="M456" s="22"/>
      <c r="N456" s="26"/>
      <c r="O456" s="26"/>
      <c r="P456" s="26"/>
      <c r="Q456" s="26"/>
      <c r="R456" s="26"/>
      <c r="S456" s="26"/>
      <c r="T456" s="29">
        <f t="shared" si="68"/>
        <v>0</v>
      </c>
      <c r="U456" s="29">
        <f t="shared" si="69"/>
        <v>0</v>
      </c>
      <c r="V456" s="29">
        <f t="shared" si="70"/>
        <v>0</v>
      </c>
      <c r="W456" s="29">
        <f t="shared" si="71"/>
        <v>0</v>
      </c>
      <c r="X456" s="29">
        <f t="shared" si="72"/>
        <v>0</v>
      </c>
      <c r="Y456" s="29">
        <f t="shared" si="73"/>
        <v>0</v>
      </c>
      <c r="Z456" s="26"/>
      <c r="AA456" s="58" t="str">
        <f t="shared" si="74"/>
        <v/>
      </c>
      <c r="AB456" s="26"/>
      <c r="AC456" s="58" t="str">
        <f t="shared" si="76"/>
        <v/>
      </c>
      <c r="AD456" s="26"/>
      <c r="AE456" s="22" t="str">
        <f t="shared" si="75"/>
        <v/>
      </c>
      <c r="AF4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7" spans="1:32" x14ac:dyDescent="0.45">
      <c r="A457" s="22">
        <f>Games!A457</f>
        <v>0</v>
      </c>
      <c r="B457" s="22" t="str">
        <f>IF('Prediction Log'!B457=0, "",'Prediction Log'!B457)</f>
        <v/>
      </c>
      <c r="C457" s="22" t="str">
        <f>IF('Prediction Log'!C457=0, "",'Prediction Log'!C457)</f>
        <v/>
      </c>
      <c r="D457" s="22" t="str">
        <f>IF('Prediction Log'!D457=0, "",'Prediction Log'!D457)</f>
        <v/>
      </c>
      <c r="E457" s="22" t="str">
        <f>IF('Prediction Log'!E457=0, "",'Prediction Log'!E457)</f>
        <v/>
      </c>
      <c r="F457" s="22" t="str">
        <f>IF('Prediction Log'!I457=0, "",'Prediction Log'!I457)</f>
        <v/>
      </c>
      <c r="G457" s="23" t="str">
        <f>IF(ISBLANK(Games!B457), "",'Prediction Log'!$J457)</f>
        <v/>
      </c>
      <c r="H457" s="24" t="str">
        <f>'Prediction Log'!$K457</f>
        <v/>
      </c>
      <c r="I457" s="22" t="str">
        <f>IF(ISBLANK(Games!J457), "",IF(AND(Games!J457="",Games!K457=""),"",IF(ISTEXT(Games!K457), "Side",Games!J457)))</f>
        <v/>
      </c>
      <c r="J457" s="22" t="str">
        <f>IF(ISBLANK(Games!J457), "",IF(Table12[[#This Row],[Bet]]="Spread", Games!L457, ""))</f>
        <v/>
      </c>
      <c r="K457" s="22" t="str">
        <f>IF(ISBLANK(Games!K457), "",IF(ISTEXT(Games!K457), Games!K457, ""))</f>
        <v/>
      </c>
      <c r="L457" s="22" t="str">
        <f>IF(ISBLANK(Games!N457), "", Games!N457)</f>
        <v/>
      </c>
      <c r="M457" s="22"/>
      <c r="N457" s="26"/>
      <c r="O457" s="26"/>
      <c r="P457" s="26"/>
      <c r="Q457" s="26"/>
      <c r="R457" s="26"/>
      <c r="S457" s="26"/>
      <c r="T457" s="29">
        <f t="shared" si="68"/>
        <v>0</v>
      </c>
      <c r="U457" s="29">
        <f t="shared" si="69"/>
        <v>0</v>
      </c>
      <c r="V457" s="29">
        <f t="shared" si="70"/>
        <v>0</v>
      </c>
      <c r="W457" s="29">
        <f t="shared" si="71"/>
        <v>0</v>
      </c>
      <c r="X457" s="29">
        <f t="shared" si="72"/>
        <v>0</v>
      </c>
      <c r="Y457" s="29">
        <f t="shared" si="73"/>
        <v>0</v>
      </c>
      <c r="Z457" s="26"/>
      <c r="AA457" s="58" t="str">
        <f t="shared" si="74"/>
        <v/>
      </c>
      <c r="AB457" s="26"/>
      <c r="AC457" s="58" t="str">
        <f t="shared" si="76"/>
        <v/>
      </c>
      <c r="AD457" s="26"/>
      <c r="AE457" s="22" t="str">
        <f t="shared" si="75"/>
        <v/>
      </c>
      <c r="AF4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8" spans="1:32" x14ac:dyDescent="0.45">
      <c r="A458" s="22">
        <f>Games!A458</f>
        <v>0</v>
      </c>
      <c r="B458" s="22" t="str">
        <f>IF('Prediction Log'!B458=0, "",'Prediction Log'!B458)</f>
        <v/>
      </c>
      <c r="C458" s="22" t="str">
        <f>IF('Prediction Log'!C458=0, "",'Prediction Log'!C458)</f>
        <v/>
      </c>
      <c r="D458" s="22" t="str">
        <f>IF('Prediction Log'!D458=0, "",'Prediction Log'!D458)</f>
        <v/>
      </c>
      <c r="E458" s="22" t="str">
        <f>IF('Prediction Log'!E458=0, "",'Prediction Log'!E458)</f>
        <v/>
      </c>
      <c r="F458" s="22" t="str">
        <f>IF('Prediction Log'!I458=0, "",'Prediction Log'!I458)</f>
        <v/>
      </c>
      <c r="G458" s="23" t="str">
        <f>IF(ISBLANK(Games!B458), "",'Prediction Log'!$J458)</f>
        <v/>
      </c>
      <c r="H458" s="24" t="str">
        <f>'Prediction Log'!$K458</f>
        <v/>
      </c>
      <c r="I458" s="22" t="str">
        <f>IF(ISBLANK(Games!J458), "",IF(AND(Games!J458="",Games!K458=""),"",IF(ISTEXT(Games!K458), "Side",Games!J458)))</f>
        <v/>
      </c>
      <c r="J458" s="22" t="str">
        <f>IF(ISBLANK(Games!J458), "",IF(Table12[[#This Row],[Bet]]="Spread", Games!L458, ""))</f>
        <v/>
      </c>
      <c r="K458" s="22" t="str">
        <f>IF(ISBLANK(Games!K458), "",IF(ISTEXT(Games!K458), Games!K458, ""))</f>
        <v/>
      </c>
      <c r="L458" s="22" t="str">
        <f>IF(ISBLANK(Games!N458), "", Games!N458)</f>
        <v/>
      </c>
      <c r="M458" s="22"/>
      <c r="N458" s="26"/>
      <c r="O458" s="26"/>
      <c r="P458" s="26"/>
      <c r="Q458" s="26"/>
      <c r="R458" s="26"/>
      <c r="S458" s="26"/>
      <c r="T458" s="29">
        <f t="shared" si="68"/>
        <v>0</v>
      </c>
      <c r="U458" s="29">
        <f t="shared" si="69"/>
        <v>0</v>
      </c>
      <c r="V458" s="29">
        <f t="shared" si="70"/>
        <v>0</v>
      </c>
      <c r="W458" s="29">
        <f t="shared" si="71"/>
        <v>0</v>
      </c>
      <c r="X458" s="29">
        <f t="shared" si="72"/>
        <v>0</v>
      </c>
      <c r="Y458" s="29">
        <f t="shared" si="73"/>
        <v>0</v>
      </c>
      <c r="Z458" s="26"/>
      <c r="AA458" s="58" t="str">
        <f t="shared" si="74"/>
        <v/>
      </c>
      <c r="AB458" s="26"/>
      <c r="AC458" s="58" t="str">
        <f t="shared" si="76"/>
        <v/>
      </c>
      <c r="AD458" s="26"/>
      <c r="AE458" s="22" t="str">
        <f t="shared" si="75"/>
        <v/>
      </c>
      <c r="AF4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9" spans="1:32" x14ac:dyDescent="0.45">
      <c r="A459" s="22">
        <f>Games!A459</f>
        <v>0</v>
      </c>
      <c r="B459" s="22" t="str">
        <f>IF('Prediction Log'!B459=0, "",'Prediction Log'!B459)</f>
        <v/>
      </c>
      <c r="C459" s="22" t="str">
        <f>IF('Prediction Log'!C459=0, "",'Prediction Log'!C459)</f>
        <v/>
      </c>
      <c r="D459" s="22" t="str">
        <f>IF('Prediction Log'!D459=0, "",'Prediction Log'!D459)</f>
        <v/>
      </c>
      <c r="E459" s="22" t="str">
        <f>IF('Prediction Log'!E459=0, "",'Prediction Log'!E459)</f>
        <v/>
      </c>
      <c r="F459" s="22" t="str">
        <f>IF('Prediction Log'!I459=0, "",'Prediction Log'!I459)</f>
        <v/>
      </c>
      <c r="G459" s="23" t="str">
        <f>IF(ISBLANK(Games!B459), "",'Prediction Log'!$J459)</f>
        <v/>
      </c>
      <c r="H459" s="24" t="str">
        <f>'Prediction Log'!$K459</f>
        <v/>
      </c>
      <c r="I459" s="22" t="str">
        <f>IF(ISBLANK(Games!J459), "",IF(AND(Games!J459="",Games!K459=""),"",IF(ISTEXT(Games!K459), "Side",Games!J459)))</f>
        <v/>
      </c>
      <c r="J459" s="22" t="str">
        <f>IF(ISBLANK(Games!J459), "",IF(Table12[[#This Row],[Bet]]="Spread", Games!L459, ""))</f>
        <v/>
      </c>
      <c r="K459" s="22" t="str">
        <f>IF(ISBLANK(Games!K459), "",IF(ISTEXT(Games!K459), Games!K459, ""))</f>
        <v/>
      </c>
      <c r="L459" s="22" t="str">
        <f>IF(ISBLANK(Games!N459), "", Games!N459)</f>
        <v/>
      </c>
      <c r="M459" s="22"/>
      <c r="N459" s="26"/>
      <c r="O459" s="26"/>
      <c r="P459" s="26"/>
      <c r="Q459" s="26"/>
      <c r="R459" s="26"/>
      <c r="S459" s="26"/>
      <c r="T459" s="29">
        <f t="shared" si="68"/>
        <v>0</v>
      </c>
      <c r="U459" s="29">
        <f t="shared" si="69"/>
        <v>0</v>
      </c>
      <c r="V459" s="29">
        <f t="shared" si="70"/>
        <v>0</v>
      </c>
      <c r="W459" s="29">
        <f t="shared" si="71"/>
        <v>0</v>
      </c>
      <c r="X459" s="29">
        <f t="shared" si="72"/>
        <v>0</v>
      </c>
      <c r="Y459" s="29">
        <f t="shared" si="73"/>
        <v>0</v>
      </c>
      <c r="Z459" s="26"/>
      <c r="AA459" s="58" t="str">
        <f t="shared" si="74"/>
        <v/>
      </c>
      <c r="AB459" s="26"/>
      <c r="AC459" s="58" t="str">
        <f t="shared" si="76"/>
        <v/>
      </c>
      <c r="AD459" s="26"/>
      <c r="AE459" s="22" t="str">
        <f t="shared" si="75"/>
        <v/>
      </c>
      <c r="AF4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0" spans="1:32" x14ac:dyDescent="0.45">
      <c r="A460" s="22">
        <f>Games!A460</f>
        <v>0</v>
      </c>
      <c r="B460" s="22" t="str">
        <f>IF('Prediction Log'!B460=0, "",'Prediction Log'!B460)</f>
        <v/>
      </c>
      <c r="C460" s="22" t="str">
        <f>IF('Prediction Log'!C460=0, "",'Prediction Log'!C460)</f>
        <v/>
      </c>
      <c r="D460" s="22" t="str">
        <f>IF('Prediction Log'!D460=0, "",'Prediction Log'!D460)</f>
        <v/>
      </c>
      <c r="E460" s="22" t="str">
        <f>IF('Prediction Log'!E460=0, "",'Prediction Log'!E460)</f>
        <v/>
      </c>
      <c r="F460" s="22" t="str">
        <f>IF('Prediction Log'!I460=0, "",'Prediction Log'!I460)</f>
        <v/>
      </c>
      <c r="G460" s="23" t="str">
        <f>IF(ISBLANK(Games!B460), "",'Prediction Log'!$J460)</f>
        <v/>
      </c>
      <c r="H460" s="24" t="str">
        <f>'Prediction Log'!$K460</f>
        <v/>
      </c>
      <c r="I460" s="22" t="str">
        <f>IF(ISBLANK(Games!J460), "",IF(AND(Games!J460="",Games!K460=""),"",IF(ISTEXT(Games!K460), "Side",Games!J460)))</f>
        <v/>
      </c>
      <c r="J460" s="22" t="str">
        <f>IF(ISBLANK(Games!J460), "",IF(Table12[[#This Row],[Bet]]="Spread", Games!L460, ""))</f>
        <v/>
      </c>
      <c r="K460" s="22" t="str">
        <f>IF(ISBLANK(Games!K460), "",IF(ISTEXT(Games!K460), Games!K460, ""))</f>
        <v/>
      </c>
      <c r="L460" s="22" t="str">
        <f>IF(ISBLANK(Games!N460), "", Games!N460)</f>
        <v/>
      </c>
      <c r="M460" s="22"/>
      <c r="N460" s="26"/>
      <c r="O460" s="26"/>
      <c r="P460" s="26"/>
      <c r="Q460" s="26"/>
      <c r="R460" s="26"/>
      <c r="S460" s="26"/>
      <c r="T460" s="29">
        <f t="shared" si="68"/>
        <v>0</v>
      </c>
      <c r="U460" s="29">
        <f t="shared" si="69"/>
        <v>0</v>
      </c>
      <c r="V460" s="29">
        <f t="shared" si="70"/>
        <v>0</v>
      </c>
      <c r="W460" s="29">
        <f t="shared" si="71"/>
        <v>0</v>
      </c>
      <c r="X460" s="29">
        <f t="shared" si="72"/>
        <v>0</v>
      </c>
      <c r="Y460" s="29">
        <f t="shared" si="73"/>
        <v>0</v>
      </c>
      <c r="Z460" s="26"/>
      <c r="AA460" s="58" t="str">
        <f t="shared" si="74"/>
        <v/>
      </c>
      <c r="AB460" s="26"/>
      <c r="AC460" s="58" t="str">
        <f t="shared" si="76"/>
        <v/>
      </c>
      <c r="AD460" s="26"/>
      <c r="AE460" s="22" t="str">
        <f t="shared" si="75"/>
        <v/>
      </c>
      <c r="AF4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1" spans="1:32" x14ac:dyDescent="0.45">
      <c r="A461" s="22">
        <f>Games!A461</f>
        <v>0</v>
      </c>
      <c r="B461" s="22" t="str">
        <f>IF('Prediction Log'!B461=0, "",'Prediction Log'!B461)</f>
        <v/>
      </c>
      <c r="C461" s="22" t="str">
        <f>IF('Prediction Log'!C461=0, "",'Prediction Log'!C461)</f>
        <v/>
      </c>
      <c r="D461" s="22" t="str">
        <f>IF('Prediction Log'!D461=0, "",'Prediction Log'!D461)</f>
        <v/>
      </c>
      <c r="E461" s="22" t="str">
        <f>IF('Prediction Log'!E461=0, "",'Prediction Log'!E461)</f>
        <v/>
      </c>
      <c r="F461" s="22" t="str">
        <f>IF('Prediction Log'!I461=0, "",'Prediction Log'!I461)</f>
        <v/>
      </c>
      <c r="G461" s="23" t="str">
        <f>IF(ISBLANK(Games!B461), "",'Prediction Log'!$J461)</f>
        <v/>
      </c>
      <c r="H461" s="24" t="str">
        <f>'Prediction Log'!$K461</f>
        <v/>
      </c>
      <c r="I461" s="22" t="str">
        <f>IF(ISBLANK(Games!J461), "",IF(AND(Games!J461="",Games!K461=""),"",IF(ISTEXT(Games!K461), "Side",Games!J461)))</f>
        <v/>
      </c>
      <c r="J461" s="22" t="str">
        <f>IF(ISBLANK(Games!J461), "",IF(Table12[[#This Row],[Bet]]="Spread", Games!L461, ""))</f>
        <v/>
      </c>
      <c r="K461" s="22" t="str">
        <f>IF(ISBLANK(Games!K461), "",IF(ISTEXT(Games!K461), Games!K461, ""))</f>
        <v/>
      </c>
      <c r="L461" s="22" t="str">
        <f>IF(ISBLANK(Games!N461), "", Games!N461)</f>
        <v/>
      </c>
      <c r="M461" s="22"/>
      <c r="N461" s="26"/>
      <c r="O461" s="26"/>
      <c r="P461" s="26"/>
      <c r="Q461" s="26"/>
      <c r="R461" s="26"/>
      <c r="S461" s="26"/>
      <c r="T461" s="29">
        <f t="shared" si="68"/>
        <v>0</v>
      </c>
      <c r="U461" s="29">
        <f t="shared" si="69"/>
        <v>0</v>
      </c>
      <c r="V461" s="29">
        <f t="shared" si="70"/>
        <v>0</v>
      </c>
      <c r="W461" s="29">
        <f t="shared" si="71"/>
        <v>0</v>
      </c>
      <c r="X461" s="29">
        <f t="shared" si="72"/>
        <v>0</v>
      </c>
      <c r="Y461" s="29">
        <f t="shared" si="73"/>
        <v>0</v>
      </c>
      <c r="Z461" s="26"/>
      <c r="AA461" s="58" t="str">
        <f t="shared" si="74"/>
        <v/>
      </c>
      <c r="AB461" s="26"/>
      <c r="AC461" s="58" t="str">
        <f t="shared" si="76"/>
        <v/>
      </c>
      <c r="AD461" s="26"/>
      <c r="AE461" s="22" t="str">
        <f t="shared" si="75"/>
        <v/>
      </c>
      <c r="AF4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2" spans="1:32" x14ac:dyDescent="0.45">
      <c r="A462" s="22">
        <f>Games!A462</f>
        <v>0</v>
      </c>
      <c r="B462" s="22" t="str">
        <f>IF('Prediction Log'!B462=0, "",'Prediction Log'!B462)</f>
        <v/>
      </c>
      <c r="C462" s="22" t="str">
        <f>IF('Prediction Log'!C462=0, "",'Prediction Log'!C462)</f>
        <v/>
      </c>
      <c r="D462" s="22" t="str">
        <f>IF('Prediction Log'!D462=0, "",'Prediction Log'!D462)</f>
        <v/>
      </c>
      <c r="E462" s="22" t="str">
        <f>IF('Prediction Log'!E462=0, "",'Prediction Log'!E462)</f>
        <v/>
      </c>
      <c r="F462" s="22" t="str">
        <f>IF('Prediction Log'!I462=0, "",'Prediction Log'!I462)</f>
        <v/>
      </c>
      <c r="G462" s="23" t="str">
        <f>IF(ISBLANK(Games!B462), "",'Prediction Log'!$J462)</f>
        <v/>
      </c>
      <c r="H462" s="24" t="str">
        <f>'Prediction Log'!$K462</f>
        <v/>
      </c>
      <c r="I462" s="22" t="str">
        <f>IF(ISBLANK(Games!J462), "",IF(AND(Games!J462="",Games!K462=""),"",IF(ISTEXT(Games!K462), "Side",Games!J462)))</f>
        <v/>
      </c>
      <c r="J462" s="22" t="str">
        <f>IF(ISBLANK(Games!J462), "",IF(Table12[[#This Row],[Bet]]="Spread", Games!L462, ""))</f>
        <v/>
      </c>
      <c r="K462" s="22" t="str">
        <f>IF(ISBLANK(Games!K462), "",IF(ISTEXT(Games!K462), Games!K462, ""))</f>
        <v/>
      </c>
      <c r="L462" s="22" t="str">
        <f>IF(ISBLANK(Games!N462), "", Games!N462)</f>
        <v/>
      </c>
      <c r="M462" s="22"/>
      <c r="N462" s="26"/>
      <c r="O462" s="26"/>
      <c r="P462" s="26"/>
      <c r="Q462" s="26"/>
      <c r="R462" s="26"/>
      <c r="S462" s="26"/>
      <c r="T462" s="29">
        <f t="shared" si="68"/>
        <v>0</v>
      </c>
      <c r="U462" s="29">
        <f t="shared" si="69"/>
        <v>0</v>
      </c>
      <c r="V462" s="29">
        <f t="shared" si="70"/>
        <v>0</v>
      </c>
      <c r="W462" s="29">
        <f t="shared" si="71"/>
        <v>0</v>
      </c>
      <c r="X462" s="29">
        <f t="shared" si="72"/>
        <v>0</v>
      </c>
      <c r="Y462" s="29">
        <f t="shared" si="73"/>
        <v>0</v>
      </c>
      <c r="Z462" s="26"/>
      <c r="AA462" s="58" t="str">
        <f t="shared" si="74"/>
        <v/>
      </c>
      <c r="AB462" s="26"/>
      <c r="AC462" s="58" t="str">
        <f t="shared" si="76"/>
        <v/>
      </c>
      <c r="AD462" s="26"/>
      <c r="AE462" s="22" t="str">
        <f t="shared" si="75"/>
        <v/>
      </c>
      <c r="AF4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3" spans="1:32" x14ac:dyDescent="0.45">
      <c r="A463" s="22">
        <f>Games!A463</f>
        <v>0</v>
      </c>
      <c r="B463" s="22" t="str">
        <f>IF('Prediction Log'!B463=0, "",'Prediction Log'!B463)</f>
        <v/>
      </c>
      <c r="C463" s="22" t="str">
        <f>IF('Prediction Log'!C463=0, "",'Prediction Log'!C463)</f>
        <v/>
      </c>
      <c r="D463" s="22" t="str">
        <f>IF('Prediction Log'!D463=0, "",'Prediction Log'!D463)</f>
        <v/>
      </c>
      <c r="E463" s="22" t="str">
        <f>IF('Prediction Log'!E463=0, "",'Prediction Log'!E463)</f>
        <v/>
      </c>
      <c r="F463" s="22" t="str">
        <f>IF('Prediction Log'!I463=0, "",'Prediction Log'!I463)</f>
        <v/>
      </c>
      <c r="G463" s="23" t="str">
        <f>IF(ISBLANK(Games!B463), "",'Prediction Log'!$J463)</f>
        <v/>
      </c>
      <c r="H463" s="24" t="str">
        <f>'Prediction Log'!$K463</f>
        <v/>
      </c>
      <c r="I463" s="22" t="str">
        <f>IF(ISBLANK(Games!J463), "",IF(AND(Games!J463="",Games!K463=""),"",IF(ISTEXT(Games!K463), "Side",Games!J463)))</f>
        <v/>
      </c>
      <c r="J463" s="22" t="str">
        <f>IF(ISBLANK(Games!J463), "",IF(Table12[[#This Row],[Bet]]="Spread", Games!L463, ""))</f>
        <v/>
      </c>
      <c r="K463" s="22" t="str">
        <f>IF(ISBLANK(Games!K463), "",IF(ISTEXT(Games!K463), Games!K463, ""))</f>
        <v/>
      </c>
      <c r="L463" s="22" t="str">
        <f>IF(ISBLANK(Games!N463), "", Games!N463)</f>
        <v/>
      </c>
      <c r="M463" s="22"/>
      <c r="N463" s="26"/>
      <c r="O463" s="26"/>
      <c r="P463" s="26"/>
      <c r="Q463" s="26"/>
      <c r="R463" s="26"/>
      <c r="S463" s="26"/>
      <c r="T463" s="29">
        <f t="shared" si="68"/>
        <v>0</v>
      </c>
      <c r="U463" s="29">
        <f t="shared" si="69"/>
        <v>0</v>
      </c>
      <c r="V463" s="29">
        <f t="shared" si="70"/>
        <v>0</v>
      </c>
      <c r="W463" s="29">
        <f t="shared" si="71"/>
        <v>0</v>
      </c>
      <c r="X463" s="29">
        <f t="shared" si="72"/>
        <v>0</v>
      </c>
      <c r="Y463" s="29">
        <f t="shared" si="73"/>
        <v>0</v>
      </c>
      <c r="Z463" s="26"/>
      <c r="AA463" s="58" t="str">
        <f t="shared" si="74"/>
        <v/>
      </c>
      <c r="AB463" s="26"/>
      <c r="AC463" s="58" t="str">
        <f t="shared" si="76"/>
        <v/>
      </c>
      <c r="AD463" s="26"/>
      <c r="AE463" s="22" t="str">
        <f t="shared" si="75"/>
        <v/>
      </c>
      <c r="AF4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4" spans="1:32" x14ac:dyDescent="0.45">
      <c r="A464" s="22">
        <f>Games!A464</f>
        <v>0</v>
      </c>
      <c r="B464" s="22" t="str">
        <f>IF('Prediction Log'!B464=0, "",'Prediction Log'!B464)</f>
        <v/>
      </c>
      <c r="C464" s="22" t="str">
        <f>IF('Prediction Log'!C464=0, "",'Prediction Log'!C464)</f>
        <v/>
      </c>
      <c r="D464" s="22" t="str">
        <f>IF('Prediction Log'!D464=0, "",'Prediction Log'!D464)</f>
        <v/>
      </c>
      <c r="E464" s="22" t="str">
        <f>IF('Prediction Log'!E464=0, "",'Prediction Log'!E464)</f>
        <v/>
      </c>
      <c r="F464" s="22" t="str">
        <f>IF('Prediction Log'!I464=0, "",'Prediction Log'!I464)</f>
        <v/>
      </c>
      <c r="G464" s="23" t="str">
        <f>IF(ISBLANK(Games!B464), "",'Prediction Log'!$J464)</f>
        <v/>
      </c>
      <c r="H464" s="24" t="str">
        <f>'Prediction Log'!$K464</f>
        <v/>
      </c>
      <c r="I464" s="22" t="str">
        <f>IF(ISBLANK(Games!J464), "",IF(AND(Games!J464="",Games!K464=""),"",IF(ISTEXT(Games!K464), "Side",Games!J464)))</f>
        <v/>
      </c>
      <c r="J464" s="22" t="str">
        <f>IF(ISBLANK(Games!J464), "",IF(Table12[[#This Row],[Bet]]="Spread", Games!L464, ""))</f>
        <v/>
      </c>
      <c r="K464" s="22" t="str">
        <f>IF(ISBLANK(Games!K464), "",IF(ISTEXT(Games!K464), Games!K464, ""))</f>
        <v/>
      </c>
      <c r="L464" s="22" t="str">
        <f>IF(ISBLANK(Games!N464), "", Games!N464)</f>
        <v/>
      </c>
      <c r="M464" s="22"/>
      <c r="N464" s="26"/>
      <c r="O464" s="26"/>
      <c r="P464" s="26"/>
      <c r="Q464" s="26"/>
      <c r="R464" s="26"/>
      <c r="S464" s="26"/>
      <c r="T464" s="29">
        <f t="shared" si="68"/>
        <v>0</v>
      </c>
      <c r="U464" s="29">
        <f t="shared" si="69"/>
        <v>0</v>
      </c>
      <c r="V464" s="29">
        <f t="shared" si="70"/>
        <v>0</v>
      </c>
      <c r="W464" s="29">
        <f t="shared" si="71"/>
        <v>0</v>
      </c>
      <c r="X464" s="29">
        <f t="shared" si="72"/>
        <v>0</v>
      </c>
      <c r="Y464" s="29">
        <f t="shared" si="73"/>
        <v>0</v>
      </c>
      <c r="Z464" s="26"/>
      <c r="AA464" s="58" t="str">
        <f t="shared" si="74"/>
        <v/>
      </c>
      <c r="AB464" s="26"/>
      <c r="AC464" s="58" t="str">
        <f t="shared" si="76"/>
        <v/>
      </c>
      <c r="AD464" s="26"/>
      <c r="AE464" s="22" t="str">
        <f t="shared" si="75"/>
        <v/>
      </c>
      <c r="AF4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5" spans="1:32" x14ac:dyDescent="0.45">
      <c r="A465" s="22">
        <f>Games!A465</f>
        <v>0</v>
      </c>
      <c r="B465" s="22" t="str">
        <f>IF('Prediction Log'!B465=0, "",'Prediction Log'!B465)</f>
        <v/>
      </c>
      <c r="C465" s="22" t="str">
        <f>IF('Prediction Log'!C465=0, "",'Prediction Log'!C465)</f>
        <v/>
      </c>
      <c r="D465" s="22" t="str">
        <f>IF('Prediction Log'!D465=0, "",'Prediction Log'!D465)</f>
        <v/>
      </c>
      <c r="E465" s="22" t="str">
        <f>IF('Prediction Log'!E465=0, "",'Prediction Log'!E465)</f>
        <v/>
      </c>
      <c r="F465" s="22" t="str">
        <f>IF('Prediction Log'!I465=0, "",'Prediction Log'!I465)</f>
        <v/>
      </c>
      <c r="G465" s="23" t="str">
        <f>IF(ISBLANK(Games!B465), "",'Prediction Log'!$J465)</f>
        <v/>
      </c>
      <c r="H465" s="24" t="str">
        <f>'Prediction Log'!$K465</f>
        <v/>
      </c>
      <c r="I465" s="22" t="str">
        <f>IF(ISBLANK(Games!J465), "",IF(AND(Games!J465="",Games!K465=""),"",IF(ISTEXT(Games!K465), "Side",Games!J465)))</f>
        <v/>
      </c>
      <c r="J465" s="22" t="str">
        <f>IF(ISBLANK(Games!J465), "",IF(Table12[[#This Row],[Bet]]="Spread", Games!L465, ""))</f>
        <v/>
      </c>
      <c r="K465" s="22" t="str">
        <f>IF(ISBLANK(Games!K465), "",IF(ISTEXT(Games!K465), Games!K465, ""))</f>
        <v/>
      </c>
      <c r="L465" s="22" t="str">
        <f>IF(ISBLANK(Games!N465), "", Games!N465)</f>
        <v/>
      </c>
      <c r="M465" s="22"/>
      <c r="N465" s="26"/>
      <c r="O465" s="26"/>
      <c r="P465" s="26"/>
      <c r="Q465" s="26"/>
      <c r="R465" s="26"/>
      <c r="S465" s="26"/>
      <c r="T465" s="29">
        <f t="shared" si="68"/>
        <v>0</v>
      </c>
      <c r="U465" s="29">
        <f t="shared" si="69"/>
        <v>0</v>
      </c>
      <c r="V465" s="29">
        <f t="shared" si="70"/>
        <v>0</v>
      </c>
      <c r="W465" s="29">
        <f t="shared" si="71"/>
        <v>0</v>
      </c>
      <c r="X465" s="29">
        <f t="shared" si="72"/>
        <v>0</v>
      </c>
      <c r="Y465" s="29">
        <f t="shared" si="73"/>
        <v>0</v>
      </c>
      <c r="Z465" s="26"/>
      <c r="AA465" s="58" t="str">
        <f t="shared" si="74"/>
        <v/>
      </c>
      <c r="AB465" s="26"/>
      <c r="AC465" s="58" t="str">
        <f t="shared" si="76"/>
        <v/>
      </c>
      <c r="AD465" s="26"/>
      <c r="AE465" s="22" t="str">
        <f t="shared" si="75"/>
        <v/>
      </c>
      <c r="AF4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6" spans="1:32" x14ac:dyDescent="0.45">
      <c r="A466" s="22">
        <f>Games!A466</f>
        <v>0</v>
      </c>
      <c r="B466" s="22" t="str">
        <f>IF('Prediction Log'!B466=0, "",'Prediction Log'!B466)</f>
        <v/>
      </c>
      <c r="C466" s="22" t="str">
        <f>IF('Prediction Log'!C466=0, "",'Prediction Log'!C466)</f>
        <v/>
      </c>
      <c r="D466" s="22" t="str">
        <f>IF('Prediction Log'!D466=0, "",'Prediction Log'!D466)</f>
        <v/>
      </c>
      <c r="E466" s="22" t="str">
        <f>IF('Prediction Log'!E466=0, "",'Prediction Log'!E466)</f>
        <v/>
      </c>
      <c r="F466" s="22" t="str">
        <f>IF('Prediction Log'!I466=0, "",'Prediction Log'!I466)</f>
        <v/>
      </c>
      <c r="G466" s="23" t="str">
        <f>IF(ISBLANK(Games!B466), "",'Prediction Log'!$J466)</f>
        <v/>
      </c>
      <c r="H466" s="24" t="str">
        <f>'Prediction Log'!$K466</f>
        <v/>
      </c>
      <c r="I466" s="22" t="str">
        <f>IF(ISBLANK(Games!J466), "",IF(AND(Games!J466="",Games!K466=""),"",IF(ISTEXT(Games!K466), "Side",Games!J466)))</f>
        <v/>
      </c>
      <c r="J466" s="22" t="str">
        <f>IF(ISBLANK(Games!J466), "",IF(Table12[[#This Row],[Bet]]="Spread", Games!L466, ""))</f>
        <v/>
      </c>
      <c r="K466" s="22" t="str">
        <f>IF(ISBLANK(Games!K466), "",IF(ISTEXT(Games!K466), Games!K466, ""))</f>
        <v/>
      </c>
      <c r="L466" s="22" t="str">
        <f>IF(ISBLANK(Games!N466), "", Games!N466)</f>
        <v/>
      </c>
      <c r="M466" s="22"/>
      <c r="N466" s="26"/>
      <c r="O466" s="26"/>
      <c r="P466" s="26"/>
      <c r="Q466" s="26"/>
      <c r="R466" s="26"/>
      <c r="S466" s="26"/>
      <c r="T466" s="29">
        <f t="shared" si="68"/>
        <v>0</v>
      </c>
      <c r="U466" s="29">
        <f t="shared" si="69"/>
        <v>0</v>
      </c>
      <c r="V466" s="29">
        <f t="shared" si="70"/>
        <v>0</v>
      </c>
      <c r="W466" s="29">
        <f t="shared" si="71"/>
        <v>0</v>
      </c>
      <c r="X466" s="29">
        <f t="shared" si="72"/>
        <v>0</v>
      </c>
      <c r="Y466" s="29">
        <f t="shared" si="73"/>
        <v>0</v>
      </c>
      <c r="Z466" s="26"/>
      <c r="AA466" s="58" t="str">
        <f t="shared" si="74"/>
        <v/>
      </c>
      <c r="AB466" s="26"/>
      <c r="AC466" s="58" t="str">
        <f t="shared" si="76"/>
        <v/>
      </c>
      <c r="AD466" s="26"/>
      <c r="AE466" s="22" t="str">
        <f t="shared" si="75"/>
        <v/>
      </c>
      <c r="AF4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7" spans="1:32" x14ac:dyDescent="0.45">
      <c r="A467" s="22">
        <f>Games!A467</f>
        <v>0</v>
      </c>
      <c r="B467" s="22" t="str">
        <f>IF('Prediction Log'!B467=0, "",'Prediction Log'!B467)</f>
        <v/>
      </c>
      <c r="C467" s="22" t="str">
        <f>IF('Prediction Log'!C467=0, "",'Prediction Log'!C467)</f>
        <v/>
      </c>
      <c r="D467" s="22" t="str">
        <f>IF('Prediction Log'!D467=0, "",'Prediction Log'!D467)</f>
        <v/>
      </c>
      <c r="E467" s="22" t="str">
        <f>IF('Prediction Log'!E467=0, "",'Prediction Log'!E467)</f>
        <v/>
      </c>
      <c r="F467" s="22" t="str">
        <f>IF('Prediction Log'!I467=0, "",'Prediction Log'!I467)</f>
        <v/>
      </c>
      <c r="G467" s="23" t="str">
        <f>IF(ISBLANK(Games!B467), "",'Prediction Log'!$J467)</f>
        <v/>
      </c>
      <c r="H467" s="24" t="str">
        <f>'Prediction Log'!$K467</f>
        <v/>
      </c>
      <c r="I467" s="22" t="str">
        <f>IF(ISBLANK(Games!J467), "",IF(AND(Games!J467="",Games!K467=""),"",IF(ISTEXT(Games!K467), "Side",Games!J467)))</f>
        <v/>
      </c>
      <c r="J467" s="22" t="str">
        <f>IF(ISBLANK(Games!J467), "",IF(Table12[[#This Row],[Bet]]="Spread", Games!L467, ""))</f>
        <v/>
      </c>
      <c r="K467" s="22" t="str">
        <f>IF(ISBLANK(Games!K467), "",IF(ISTEXT(Games!K467), Games!K467, ""))</f>
        <v/>
      </c>
      <c r="L467" s="22" t="str">
        <f>IF(ISBLANK(Games!N467), "", Games!N467)</f>
        <v/>
      </c>
      <c r="M467" s="22"/>
      <c r="N467" s="26"/>
      <c r="O467" s="26"/>
      <c r="P467" s="26"/>
      <c r="Q467" s="26"/>
      <c r="R467" s="26"/>
      <c r="S467" s="26"/>
      <c r="T467" s="29">
        <f t="shared" si="68"/>
        <v>0</v>
      </c>
      <c r="U467" s="29">
        <f t="shared" si="69"/>
        <v>0</v>
      </c>
      <c r="V467" s="29">
        <f t="shared" si="70"/>
        <v>0</v>
      </c>
      <c r="W467" s="29">
        <f t="shared" si="71"/>
        <v>0</v>
      </c>
      <c r="X467" s="29">
        <f t="shared" si="72"/>
        <v>0</v>
      </c>
      <c r="Y467" s="29">
        <f t="shared" si="73"/>
        <v>0</v>
      </c>
      <c r="Z467" s="26"/>
      <c r="AA467" s="58" t="str">
        <f t="shared" si="74"/>
        <v/>
      </c>
      <c r="AB467" s="26"/>
      <c r="AC467" s="58" t="str">
        <f t="shared" si="76"/>
        <v/>
      </c>
      <c r="AD467" s="26"/>
      <c r="AE467" s="22" t="str">
        <f t="shared" si="75"/>
        <v/>
      </c>
      <c r="AF4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8" spans="1:32" x14ac:dyDescent="0.45">
      <c r="A468" s="22">
        <f>Games!A468</f>
        <v>0</v>
      </c>
      <c r="B468" s="22" t="str">
        <f>IF('Prediction Log'!B468=0, "",'Prediction Log'!B468)</f>
        <v/>
      </c>
      <c r="C468" s="22" t="str">
        <f>IF('Prediction Log'!C468=0, "",'Prediction Log'!C468)</f>
        <v/>
      </c>
      <c r="D468" s="22" t="str">
        <f>IF('Prediction Log'!D468=0, "",'Prediction Log'!D468)</f>
        <v/>
      </c>
      <c r="E468" s="22" t="str">
        <f>IF('Prediction Log'!E468=0, "",'Prediction Log'!E468)</f>
        <v/>
      </c>
      <c r="F468" s="22" t="str">
        <f>IF('Prediction Log'!I468=0, "",'Prediction Log'!I468)</f>
        <v/>
      </c>
      <c r="G468" s="23" t="str">
        <f>IF(ISBLANK(Games!B468), "",'Prediction Log'!$J468)</f>
        <v/>
      </c>
      <c r="H468" s="24" t="str">
        <f>'Prediction Log'!$K468</f>
        <v/>
      </c>
      <c r="I468" s="22" t="str">
        <f>IF(ISBLANK(Games!J468), "",IF(AND(Games!J468="",Games!K468=""),"",IF(ISTEXT(Games!K468), "Side",Games!J468)))</f>
        <v/>
      </c>
      <c r="J468" s="22" t="str">
        <f>IF(ISBLANK(Games!J468), "",IF(Table12[[#This Row],[Bet]]="Spread", Games!L468, ""))</f>
        <v/>
      </c>
      <c r="K468" s="22" t="str">
        <f>IF(ISBLANK(Games!K468), "",IF(ISTEXT(Games!K468), Games!K468, ""))</f>
        <v/>
      </c>
      <c r="L468" s="22" t="str">
        <f>IF(ISBLANK(Games!N468), "", Games!N468)</f>
        <v/>
      </c>
      <c r="M468" s="22"/>
      <c r="N468" s="26"/>
      <c r="O468" s="26"/>
      <c r="P468" s="26"/>
      <c r="Q468" s="26"/>
      <c r="R468" s="26"/>
      <c r="S468" s="26"/>
      <c r="T468" s="29">
        <f t="shared" si="68"/>
        <v>0</v>
      </c>
      <c r="U468" s="29">
        <f t="shared" si="69"/>
        <v>0</v>
      </c>
      <c r="V468" s="29">
        <f t="shared" si="70"/>
        <v>0</v>
      </c>
      <c r="W468" s="29">
        <f t="shared" si="71"/>
        <v>0</v>
      </c>
      <c r="X468" s="29">
        <f t="shared" si="72"/>
        <v>0</v>
      </c>
      <c r="Y468" s="29">
        <f t="shared" si="73"/>
        <v>0</v>
      </c>
      <c r="Z468" s="26"/>
      <c r="AA468" s="58" t="str">
        <f t="shared" si="74"/>
        <v/>
      </c>
      <c r="AB468" s="26"/>
      <c r="AC468" s="58" t="str">
        <f t="shared" si="76"/>
        <v/>
      </c>
      <c r="AD468" s="26"/>
      <c r="AE468" s="22" t="str">
        <f t="shared" si="75"/>
        <v/>
      </c>
      <c r="AF4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9" spans="1:32" x14ac:dyDescent="0.45">
      <c r="A469" s="22">
        <f>Games!A469</f>
        <v>0</v>
      </c>
      <c r="B469" s="22" t="str">
        <f>IF('Prediction Log'!B469=0, "",'Prediction Log'!B469)</f>
        <v/>
      </c>
      <c r="C469" s="22" t="str">
        <f>IF('Prediction Log'!C469=0, "",'Prediction Log'!C469)</f>
        <v/>
      </c>
      <c r="D469" s="22" t="str">
        <f>IF('Prediction Log'!D469=0, "",'Prediction Log'!D469)</f>
        <v/>
      </c>
      <c r="E469" s="22" t="str">
        <f>IF('Prediction Log'!E469=0, "",'Prediction Log'!E469)</f>
        <v/>
      </c>
      <c r="F469" s="22" t="str">
        <f>IF('Prediction Log'!I469=0, "",'Prediction Log'!I469)</f>
        <v/>
      </c>
      <c r="G469" s="23" t="str">
        <f>IF(ISBLANK(Games!B469), "",'Prediction Log'!$J469)</f>
        <v/>
      </c>
      <c r="H469" s="24" t="str">
        <f>'Prediction Log'!$K469</f>
        <v/>
      </c>
      <c r="I469" s="22" t="str">
        <f>IF(ISBLANK(Games!J469), "",IF(AND(Games!J469="",Games!K469=""),"",IF(ISTEXT(Games!K469), "Side",Games!J469)))</f>
        <v/>
      </c>
      <c r="J469" s="22" t="str">
        <f>IF(ISBLANK(Games!J469), "",IF(Table12[[#This Row],[Bet]]="Spread", Games!L469, ""))</f>
        <v/>
      </c>
      <c r="K469" s="22" t="str">
        <f>IF(ISBLANK(Games!K469), "",IF(ISTEXT(Games!K469), Games!K469, ""))</f>
        <v/>
      </c>
      <c r="L469" s="22" t="str">
        <f>IF(ISBLANK(Games!N469), "", Games!N469)</f>
        <v/>
      </c>
      <c r="M469" s="22"/>
      <c r="N469" s="26"/>
      <c r="O469" s="26"/>
      <c r="P469" s="26"/>
      <c r="Q469" s="26"/>
      <c r="R469" s="26"/>
      <c r="S469" s="26"/>
      <c r="T469" s="29">
        <f t="shared" si="68"/>
        <v>0</v>
      </c>
      <c r="U469" s="29">
        <f t="shared" si="69"/>
        <v>0</v>
      </c>
      <c r="V469" s="29">
        <f t="shared" si="70"/>
        <v>0</v>
      </c>
      <c r="W469" s="29">
        <f t="shared" si="71"/>
        <v>0</v>
      </c>
      <c r="X469" s="29">
        <f t="shared" si="72"/>
        <v>0</v>
      </c>
      <c r="Y469" s="29">
        <f t="shared" si="73"/>
        <v>0</v>
      </c>
      <c r="Z469" s="26"/>
      <c r="AA469" s="58" t="str">
        <f t="shared" si="74"/>
        <v/>
      </c>
      <c r="AB469" s="26"/>
      <c r="AC469" s="58" t="str">
        <f t="shared" si="76"/>
        <v/>
      </c>
      <c r="AD469" s="26"/>
      <c r="AE469" s="22" t="str">
        <f t="shared" si="75"/>
        <v/>
      </c>
      <c r="AF4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0" spans="1:32" x14ac:dyDescent="0.45">
      <c r="A470" s="22">
        <f>Games!A470</f>
        <v>0</v>
      </c>
      <c r="B470" s="22" t="str">
        <f>IF('Prediction Log'!B470=0, "",'Prediction Log'!B470)</f>
        <v/>
      </c>
      <c r="C470" s="22" t="str">
        <f>IF('Prediction Log'!C470=0, "",'Prediction Log'!C470)</f>
        <v/>
      </c>
      <c r="D470" s="22" t="str">
        <f>IF('Prediction Log'!D470=0, "",'Prediction Log'!D470)</f>
        <v/>
      </c>
      <c r="E470" s="22" t="str">
        <f>IF('Prediction Log'!E470=0, "",'Prediction Log'!E470)</f>
        <v/>
      </c>
      <c r="F470" s="22" t="str">
        <f>IF('Prediction Log'!I470=0, "",'Prediction Log'!I470)</f>
        <v/>
      </c>
      <c r="G470" s="23" t="str">
        <f>IF(ISBLANK(Games!B470), "",'Prediction Log'!$J470)</f>
        <v/>
      </c>
      <c r="H470" s="24" t="str">
        <f>'Prediction Log'!$K470</f>
        <v/>
      </c>
      <c r="I470" s="22" t="str">
        <f>IF(ISBLANK(Games!J470), "",IF(AND(Games!J470="",Games!K470=""),"",IF(ISTEXT(Games!K470), "Side",Games!J470)))</f>
        <v/>
      </c>
      <c r="J470" s="22" t="str">
        <f>IF(ISBLANK(Games!J470), "",IF(Table12[[#This Row],[Bet]]="Spread", Games!L470, ""))</f>
        <v/>
      </c>
      <c r="K470" s="22" t="str">
        <f>IF(ISBLANK(Games!K470), "",IF(ISTEXT(Games!K470), Games!K470, ""))</f>
        <v/>
      </c>
      <c r="L470" s="22" t="str">
        <f>IF(ISBLANK(Games!N470), "", Games!N470)</f>
        <v/>
      </c>
      <c r="M470" s="22"/>
      <c r="N470" s="26"/>
      <c r="O470" s="26"/>
      <c r="P470" s="26"/>
      <c r="Q470" s="26"/>
      <c r="R470" s="26"/>
      <c r="S470" s="26"/>
      <c r="T470" s="29">
        <f t="shared" si="68"/>
        <v>0</v>
      </c>
      <c r="U470" s="29">
        <f t="shared" si="69"/>
        <v>0</v>
      </c>
      <c r="V470" s="29">
        <f t="shared" si="70"/>
        <v>0</v>
      </c>
      <c r="W470" s="29">
        <f t="shared" si="71"/>
        <v>0</v>
      </c>
      <c r="X470" s="29">
        <f t="shared" si="72"/>
        <v>0</v>
      </c>
      <c r="Y470" s="29">
        <f t="shared" si="73"/>
        <v>0</v>
      </c>
      <c r="Z470" s="26"/>
      <c r="AA470" s="58" t="str">
        <f t="shared" si="74"/>
        <v/>
      </c>
      <c r="AB470" s="26"/>
      <c r="AC470" s="58" t="str">
        <f t="shared" si="76"/>
        <v/>
      </c>
      <c r="AD470" s="26"/>
      <c r="AE470" s="22" t="str">
        <f t="shared" si="75"/>
        <v/>
      </c>
      <c r="AF4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1" spans="1:32" x14ac:dyDescent="0.45">
      <c r="A471" s="22">
        <f>Games!A471</f>
        <v>0</v>
      </c>
      <c r="B471" s="22" t="str">
        <f>IF('Prediction Log'!B471=0, "",'Prediction Log'!B471)</f>
        <v/>
      </c>
      <c r="C471" s="22" t="str">
        <f>IF('Prediction Log'!C471=0, "",'Prediction Log'!C471)</f>
        <v/>
      </c>
      <c r="D471" s="22" t="str">
        <f>IF('Prediction Log'!D471=0, "",'Prediction Log'!D471)</f>
        <v/>
      </c>
      <c r="E471" s="22" t="str">
        <f>IF('Prediction Log'!E471=0, "",'Prediction Log'!E471)</f>
        <v/>
      </c>
      <c r="F471" s="22" t="str">
        <f>IF('Prediction Log'!I471=0, "",'Prediction Log'!I471)</f>
        <v/>
      </c>
      <c r="G471" s="23" t="str">
        <f>IF(ISBLANK(Games!B471), "",'Prediction Log'!$J471)</f>
        <v/>
      </c>
      <c r="H471" s="24" t="str">
        <f>'Prediction Log'!$K471</f>
        <v/>
      </c>
      <c r="I471" s="22" t="str">
        <f>IF(ISBLANK(Games!J471), "",IF(AND(Games!J471="",Games!K471=""),"",IF(ISTEXT(Games!K471), "Side",Games!J471)))</f>
        <v/>
      </c>
      <c r="J471" s="22" t="str">
        <f>IF(ISBLANK(Games!J471), "",IF(Table12[[#This Row],[Bet]]="Spread", Games!L471, ""))</f>
        <v/>
      </c>
      <c r="K471" s="22" t="str">
        <f>IF(ISBLANK(Games!K471), "",IF(ISTEXT(Games!K471), Games!K471, ""))</f>
        <v/>
      </c>
      <c r="L471" s="22" t="str">
        <f>IF(ISBLANK(Games!N471), "", Games!N471)</f>
        <v/>
      </c>
      <c r="M471" s="22"/>
      <c r="N471" s="26"/>
      <c r="O471" s="26"/>
      <c r="P471" s="26"/>
      <c r="Q471" s="26"/>
      <c r="R471" s="26"/>
      <c r="S471" s="26"/>
      <c r="T471" s="29">
        <f t="shared" si="68"/>
        <v>0</v>
      </c>
      <c r="U471" s="29">
        <f t="shared" si="69"/>
        <v>0</v>
      </c>
      <c r="V471" s="29">
        <f t="shared" si="70"/>
        <v>0</v>
      </c>
      <c r="W471" s="29">
        <f t="shared" si="71"/>
        <v>0</v>
      </c>
      <c r="X471" s="29">
        <f t="shared" si="72"/>
        <v>0</v>
      </c>
      <c r="Y471" s="29">
        <f t="shared" si="73"/>
        <v>0</v>
      </c>
      <c r="Z471" s="26"/>
      <c r="AA471" s="58" t="str">
        <f t="shared" si="74"/>
        <v/>
      </c>
      <c r="AB471" s="26"/>
      <c r="AC471" s="58" t="str">
        <f t="shared" si="76"/>
        <v/>
      </c>
      <c r="AD471" s="26"/>
      <c r="AE471" s="22" t="str">
        <f t="shared" si="75"/>
        <v/>
      </c>
      <c r="AF4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2" spans="1:32" x14ac:dyDescent="0.45">
      <c r="A472" s="22">
        <f>Games!A472</f>
        <v>0</v>
      </c>
      <c r="B472" s="22" t="str">
        <f>IF('Prediction Log'!B472=0, "",'Prediction Log'!B472)</f>
        <v/>
      </c>
      <c r="C472" s="22" t="str">
        <f>IF('Prediction Log'!C472=0, "",'Prediction Log'!C472)</f>
        <v/>
      </c>
      <c r="D472" s="22" t="str">
        <f>IF('Prediction Log'!D472=0, "",'Prediction Log'!D472)</f>
        <v/>
      </c>
      <c r="E472" s="22" t="str">
        <f>IF('Prediction Log'!E472=0, "",'Prediction Log'!E472)</f>
        <v/>
      </c>
      <c r="F472" s="22" t="str">
        <f>IF('Prediction Log'!I472=0, "",'Prediction Log'!I472)</f>
        <v/>
      </c>
      <c r="G472" s="23" t="str">
        <f>IF(ISBLANK(Games!B472), "",'Prediction Log'!$J472)</f>
        <v/>
      </c>
      <c r="H472" s="24" t="str">
        <f>'Prediction Log'!$K472</f>
        <v/>
      </c>
      <c r="I472" s="22" t="str">
        <f>IF(ISBLANK(Games!J472), "",IF(AND(Games!J472="",Games!K472=""),"",IF(ISTEXT(Games!K472), "Side",Games!J472)))</f>
        <v/>
      </c>
      <c r="J472" s="22" t="str">
        <f>IF(ISBLANK(Games!J472), "",IF(Table12[[#This Row],[Bet]]="Spread", Games!L472, ""))</f>
        <v/>
      </c>
      <c r="K472" s="22" t="str">
        <f>IF(ISBLANK(Games!K472), "",IF(ISTEXT(Games!K472), Games!K472, ""))</f>
        <v/>
      </c>
      <c r="L472" s="22" t="str">
        <f>IF(ISBLANK(Games!N472), "", Games!N472)</f>
        <v/>
      </c>
      <c r="M472" s="22"/>
      <c r="N472" s="26"/>
      <c r="O472" s="26"/>
      <c r="P472" s="26"/>
      <c r="Q472" s="26"/>
      <c r="R472" s="26"/>
      <c r="S472" s="26"/>
      <c r="T472" s="29">
        <f t="shared" si="68"/>
        <v>0</v>
      </c>
      <c r="U472" s="29">
        <f t="shared" si="69"/>
        <v>0</v>
      </c>
      <c r="V472" s="29">
        <f t="shared" si="70"/>
        <v>0</v>
      </c>
      <c r="W472" s="29">
        <f t="shared" si="71"/>
        <v>0</v>
      </c>
      <c r="X472" s="29">
        <f t="shared" si="72"/>
        <v>0</v>
      </c>
      <c r="Y472" s="29">
        <f t="shared" si="73"/>
        <v>0</v>
      </c>
      <c r="Z472" s="26"/>
      <c r="AA472" s="58" t="str">
        <f t="shared" si="74"/>
        <v/>
      </c>
      <c r="AB472" s="26"/>
      <c r="AC472" s="58" t="str">
        <f t="shared" si="76"/>
        <v/>
      </c>
      <c r="AD472" s="26"/>
      <c r="AE472" s="22" t="str">
        <f t="shared" si="75"/>
        <v/>
      </c>
      <c r="AF4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3" spans="1:32" x14ac:dyDescent="0.45">
      <c r="A473" s="22">
        <f>Games!A473</f>
        <v>0</v>
      </c>
      <c r="B473" s="22" t="str">
        <f>IF('Prediction Log'!B473=0, "",'Prediction Log'!B473)</f>
        <v/>
      </c>
      <c r="C473" s="22" t="str">
        <f>IF('Prediction Log'!C473=0, "",'Prediction Log'!C473)</f>
        <v/>
      </c>
      <c r="D473" s="22" t="str">
        <f>IF('Prediction Log'!D473=0, "",'Prediction Log'!D473)</f>
        <v/>
      </c>
      <c r="E473" s="22" t="str">
        <f>IF('Prediction Log'!E473=0, "",'Prediction Log'!E473)</f>
        <v/>
      </c>
      <c r="F473" s="22" t="str">
        <f>IF('Prediction Log'!I473=0, "",'Prediction Log'!I473)</f>
        <v/>
      </c>
      <c r="G473" s="23" t="str">
        <f>IF(ISBLANK(Games!B473), "",'Prediction Log'!$J473)</f>
        <v/>
      </c>
      <c r="H473" s="24" t="str">
        <f>'Prediction Log'!$K473</f>
        <v/>
      </c>
      <c r="I473" s="22" t="str">
        <f>IF(ISBLANK(Games!J473), "",IF(AND(Games!J473="",Games!K473=""),"",IF(ISTEXT(Games!K473), "Side",Games!J473)))</f>
        <v/>
      </c>
      <c r="J473" s="22" t="str">
        <f>IF(ISBLANK(Games!J473), "",IF(Table12[[#This Row],[Bet]]="Spread", Games!L473, ""))</f>
        <v/>
      </c>
      <c r="K473" s="22" t="str">
        <f>IF(ISBLANK(Games!K473), "",IF(ISTEXT(Games!K473), Games!K473, ""))</f>
        <v/>
      </c>
      <c r="L473" s="22" t="str">
        <f>IF(ISBLANK(Games!N473), "", Games!N473)</f>
        <v/>
      </c>
      <c r="M473" s="22"/>
      <c r="N473" s="26"/>
      <c r="O473" s="26"/>
      <c r="P473" s="26"/>
      <c r="Q473" s="26"/>
      <c r="R473" s="26"/>
      <c r="S473" s="26"/>
      <c r="T473" s="29">
        <f t="shared" si="68"/>
        <v>0</v>
      </c>
      <c r="U473" s="29">
        <f t="shared" si="69"/>
        <v>0</v>
      </c>
      <c r="V473" s="29">
        <f t="shared" si="70"/>
        <v>0</v>
      </c>
      <c r="W473" s="29">
        <f t="shared" si="71"/>
        <v>0</v>
      </c>
      <c r="X473" s="29">
        <f t="shared" si="72"/>
        <v>0</v>
      </c>
      <c r="Y473" s="29">
        <f t="shared" si="73"/>
        <v>0</v>
      </c>
      <c r="Z473" s="26"/>
      <c r="AA473" s="58" t="str">
        <f t="shared" si="74"/>
        <v/>
      </c>
      <c r="AB473" s="26"/>
      <c r="AC473" s="58" t="str">
        <f t="shared" si="76"/>
        <v/>
      </c>
      <c r="AD473" s="26"/>
      <c r="AE473" s="22" t="str">
        <f t="shared" si="75"/>
        <v/>
      </c>
      <c r="AF4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4" spans="1:32" x14ac:dyDescent="0.45">
      <c r="A474" s="22">
        <f>Games!A474</f>
        <v>0</v>
      </c>
      <c r="B474" s="22" t="str">
        <f>IF('Prediction Log'!B474=0, "",'Prediction Log'!B474)</f>
        <v/>
      </c>
      <c r="C474" s="22" t="str">
        <f>IF('Prediction Log'!C474=0, "",'Prediction Log'!C474)</f>
        <v/>
      </c>
      <c r="D474" s="22" t="str">
        <f>IF('Prediction Log'!D474=0, "",'Prediction Log'!D474)</f>
        <v/>
      </c>
      <c r="E474" s="22" t="str">
        <f>IF('Prediction Log'!E474=0, "",'Prediction Log'!E474)</f>
        <v/>
      </c>
      <c r="F474" s="22" t="str">
        <f>IF('Prediction Log'!I474=0, "",'Prediction Log'!I474)</f>
        <v/>
      </c>
      <c r="G474" s="23" t="str">
        <f>IF(ISBLANK(Games!B474), "",'Prediction Log'!$J474)</f>
        <v/>
      </c>
      <c r="H474" s="24" t="str">
        <f>'Prediction Log'!$K474</f>
        <v/>
      </c>
      <c r="I474" s="22" t="str">
        <f>IF(ISBLANK(Games!J474), "",IF(AND(Games!J474="",Games!K474=""),"",IF(ISTEXT(Games!K474), "Side",Games!J474)))</f>
        <v/>
      </c>
      <c r="J474" s="22" t="str">
        <f>IF(ISBLANK(Games!J474), "",IF(Table12[[#This Row],[Bet]]="Spread", Games!L474, ""))</f>
        <v/>
      </c>
      <c r="K474" s="22" t="str">
        <f>IF(ISBLANK(Games!K474), "",IF(ISTEXT(Games!K474), Games!K474, ""))</f>
        <v/>
      </c>
      <c r="L474" s="22" t="str">
        <f>IF(ISBLANK(Games!N474), "", Games!N474)</f>
        <v/>
      </c>
      <c r="M474" s="22"/>
      <c r="N474" s="26"/>
      <c r="O474" s="26"/>
      <c r="P474" s="26"/>
      <c r="Q474" s="26"/>
      <c r="R474" s="26"/>
      <c r="S474" s="26"/>
      <c r="T474" s="29">
        <f t="shared" si="68"/>
        <v>0</v>
      </c>
      <c r="U474" s="29">
        <f t="shared" si="69"/>
        <v>0</v>
      </c>
      <c r="V474" s="29">
        <f t="shared" si="70"/>
        <v>0</v>
      </c>
      <c r="W474" s="29">
        <f t="shared" si="71"/>
        <v>0</v>
      </c>
      <c r="X474" s="29">
        <f t="shared" si="72"/>
        <v>0</v>
      </c>
      <c r="Y474" s="29">
        <f t="shared" si="73"/>
        <v>0</v>
      </c>
      <c r="Z474" s="26"/>
      <c r="AA474" s="58" t="str">
        <f t="shared" si="74"/>
        <v/>
      </c>
      <c r="AB474" s="26"/>
      <c r="AC474" s="58" t="str">
        <f t="shared" si="76"/>
        <v/>
      </c>
      <c r="AD474" s="26"/>
      <c r="AE474" s="22" t="str">
        <f t="shared" si="75"/>
        <v/>
      </c>
      <c r="AF4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5" spans="1:32" x14ac:dyDescent="0.45">
      <c r="A475" s="22">
        <f>Games!A475</f>
        <v>0</v>
      </c>
      <c r="B475" s="22" t="str">
        <f>IF('Prediction Log'!B475=0, "",'Prediction Log'!B475)</f>
        <v/>
      </c>
      <c r="C475" s="22" t="str">
        <f>IF('Prediction Log'!C475=0, "",'Prediction Log'!C475)</f>
        <v/>
      </c>
      <c r="D475" s="22" t="str">
        <f>IF('Prediction Log'!D475=0, "",'Prediction Log'!D475)</f>
        <v/>
      </c>
      <c r="E475" s="22" t="str">
        <f>IF('Prediction Log'!E475=0, "",'Prediction Log'!E475)</f>
        <v/>
      </c>
      <c r="F475" s="22" t="str">
        <f>IF('Prediction Log'!I475=0, "",'Prediction Log'!I475)</f>
        <v/>
      </c>
      <c r="G475" s="23" t="str">
        <f>IF(ISBLANK(Games!B475), "",'Prediction Log'!$J475)</f>
        <v/>
      </c>
      <c r="H475" s="24" t="str">
        <f>'Prediction Log'!$K475</f>
        <v/>
      </c>
      <c r="I475" s="22" t="str">
        <f>IF(ISBLANK(Games!J475), "",IF(AND(Games!J475="",Games!K475=""),"",IF(ISTEXT(Games!K475), "Side",Games!J475)))</f>
        <v/>
      </c>
      <c r="J475" s="22" t="str">
        <f>IF(ISBLANK(Games!J475), "",IF(Table12[[#This Row],[Bet]]="Spread", Games!L475, ""))</f>
        <v/>
      </c>
      <c r="K475" s="22" t="str">
        <f>IF(ISBLANK(Games!K475), "",IF(ISTEXT(Games!K475), Games!K475, ""))</f>
        <v/>
      </c>
      <c r="L475" s="22" t="str">
        <f>IF(ISBLANK(Games!N475), "", Games!N475)</f>
        <v/>
      </c>
      <c r="M475" s="22"/>
      <c r="N475" s="26"/>
      <c r="O475" s="26"/>
      <c r="P475" s="26"/>
      <c r="Q475" s="26"/>
      <c r="R475" s="26"/>
      <c r="S475" s="26"/>
      <c r="T475" s="29">
        <f t="shared" si="68"/>
        <v>0</v>
      </c>
      <c r="U475" s="29">
        <f t="shared" si="69"/>
        <v>0</v>
      </c>
      <c r="V475" s="29">
        <f t="shared" si="70"/>
        <v>0</v>
      </c>
      <c r="W475" s="29">
        <f t="shared" si="71"/>
        <v>0</v>
      </c>
      <c r="X475" s="29">
        <f t="shared" si="72"/>
        <v>0</v>
      </c>
      <c r="Y475" s="29">
        <f t="shared" si="73"/>
        <v>0</v>
      </c>
      <c r="Z475" s="26"/>
      <c r="AA475" s="58" t="str">
        <f t="shared" si="74"/>
        <v/>
      </c>
      <c r="AB475" s="26"/>
      <c r="AC475" s="58" t="str">
        <f t="shared" si="76"/>
        <v/>
      </c>
      <c r="AD475" s="26"/>
      <c r="AE475" s="22" t="str">
        <f t="shared" si="75"/>
        <v/>
      </c>
      <c r="AF4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6" spans="1:32" x14ac:dyDescent="0.45">
      <c r="A476" s="22">
        <f>Games!A476</f>
        <v>0</v>
      </c>
      <c r="B476" s="22" t="str">
        <f>IF('Prediction Log'!B476=0, "",'Prediction Log'!B476)</f>
        <v/>
      </c>
      <c r="C476" s="22" t="str">
        <f>IF('Prediction Log'!C476=0, "",'Prediction Log'!C476)</f>
        <v/>
      </c>
      <c r="D476" s="22" t="str">
        <f>IF('Prediction Log'!D476=0, "",'Prediction Log'!D476)</f>
        <v/>
      </c>
      <c r="E476" s="22" t="str">
        <f>IF('Prediction Log'!E476=0, "",'Prediction Log'!E476)</f>
        <v/>
      </c>
      <c r="F476" s="22" t="str">
        <f>IF('Prediction Log'!I476=0, "",'Prediction Log'!I476)</f>
        <v/>
      </c>
      <c r="G476" s="23" t="str">
        <f>IF(ISBLANK(Games!B476), "",'Prediction Log'!$J476)</f>
        <v/>
      </c>
      <c r="H476" s="24" t="str">
        <f>'Prediction Log'!$K476</f>
        <v/>
      </c>
      <c r="I476" s="22" t="str">
        <f>IF(ISBLANK(Games!J476), "",IF(AND(Games!J476="",Games!K476=""),"",IF(ISTEXT(Games!K476), "Side",Games!J476)))</f>
        <v/>
      </c>
      <c r="J476" s="22" t="str">
        <f>IF(ISBLANK(Games!J476), "",IF(Table12[[#This Row],[Bet]]="Spread", Games!L476, ""))</f>
        <v/>
      </c>
      <c r="K476" s="22" t="str">
        <f>IF(ISBLANK(Games!K476), "",IF(ISTEXT(Games!K476), Games!K476, ""))</f>
        <v/>
      </c>
      <c r="L476" s="22" t="str">
        <f>IF(ISBLANK(Games!N476), "", Games!N476)</f>
        <v/>
      </c>
      <c r="M476" s="22"/>
      <c r="N476" s="26"/>
      <c r="O476" s="26"/>
      <c r="P476" s="26"/>
      <c r="Q476" s="26"/>
      <c r="R476" s="26"/>
      <c r="S476" s="26"/>
      <c r="T476" s="29">
        <f t="shared" si="68"/>
        <v>0</v>
      </c>
      <c r="U476" s="29">
        <f t="shared" si="69"/>
        <v>0</v>
      </c>
      <c r="V476" s="29">
        <f t="shared" si="70"/>
        <v>0</v>
      </c>
      <c r="W476" s="29">
        <f t="shared" si="71"/>
        <v>0</v>
      </c>
      <c r="X476" s="29">
        <f t="shared" si="72"/>
        <v>0</v>
      </c>
      <c r="Y476" s="29">
        <f t="shared" si="73"/>
        <v>0</v>
      </c>
      <c r="Z476" s="26"/>
      <c r="AA476" s="58" t="str">
        <f t="shared" si="74"/>
        <v/>
      </c>
      <c r="AB476" s="26"/>
      <c r="AC476" s="58" t="str">
        <f t="shared" si="76"/>
        <v/>
      </c>
      <c r="AD476" s="26"/>
      <c r="AE476" s="22" t="str">
        <f t="shared" si="75"/>
        <v/>
      </c>
      <c r="AF4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7" spans="1:32" x14ac:dyDescent="0.45">
      <c r="A477" s="22">
        <f>Games!A477</f>
        <v>0</v>
      </c>
      <c r="B477" s="22" t="str">
        <f>IF('Prediction Log'!B477=0, "",'Prediction Log'!B477)</f>
        <v/>
      </c>
      <c r="C477" s="22" t="str">
        <f>IF('Prediction Log'!C477=0, "",'Prediction Log'!C477)</f>
        <v/>
      </c>
      <c r="D477" s="22" t="str">
        <f>IF('Prediction Log'!D477=0, "",'Prediction Log'!D477)</f>
        <v/>
      </c>
      <c r="E477" s="22" t="str">
        <f>IF('Prediction Log'!E477=0, "",'Prediction Log'!E477)</f>
        <v/>
      </c>
      <c r="F477" s="22" t="str">
        <f>IF('Prediction Log'!I477=0, "",'Prediction Log'!I477)</f>
        <v/>
      </c>
      <c r="G477" s="23" t="str">
        <f>IF(ISBLANK(Games!B477), "",'Prediction Log'!$J477)</f>
        <v/>
      </c>
      <c r="H477" s="24" t="str">
        <f>'Prediction Log'!$K477</f>
        <v/>
      </c>
      <c r="I477" s="22" t="str">
        <f>IF(ISBLANK(Games!J477), "",IF(AND(Games!J477="",Games!K477=""),"",IF(ISTEXT(Games!K477), "Side",Games!J477)))</f>
        <v/>
      </c>
      <c r="J477" s="22" t="str">
        <f>IF(ISBLANK(Games!J477), "",IF(Table12[[#This Row],[Bet]]="Spread", Games!L477, ""))</f>
        <v/>
      </c>
      <c r="K477" s="22" t="str">
        <f>IF(ISBLANK(Games!K477), "",IF(ISTEXT(Games!K477), Games!K477, ""))</f>
        <v/>
      </c>
      <c r="L477" s="22" t="str">
        <f>IF(ISBLANK(Games!N477), "", Games!N477)</f>
        <v/>
      </c>
      <c r="M477" s="22"/>
      <c r="N477" s="26"/>
      <c r="O477" s="26"/>
      <c r="P477" s="26"/>
      <c r="Q477" s="26"/>
      <c r="R477" s="26"/>
      <c r="S477" s="26"/>
      <c r="T477" s="29">
        <f t="shared" si="68"/>
        <v>0</v>
      </c>
      <c r="U477" s="29">
        <f t="shared" si="69"/>
        <v>0</v>
      </c>
      <c r="V477" s="29">
        <f t="shared" si="70"/>
        <v>0</v>
      </c>
      <c r="W477" s="29">
        <f t="shared" si="71"/>
        <v>0</v>
      </c>
      <c r="X477" s="29">
        <f t="shared" si="72"/>
        <v>0</v>
      </c>
      <c r="Y477" s="29">
        <f t="shared" si="73"/>
        <v>0</v>
      </c>
      <c r="Z477" s="26"/>
      <c r="AA477" s="58" t="str">
        <f t="shared" si="74"/>
        <v/>
      </c>
      <c r="AB477" s="26"/>
      <c r="AC477" s="58" t="str">
        <f t="shared" si="76"/>
        <v/>
      </c>
      <c r="AD477" s="26"/>
      <c r="AE477" s="22" t="str">
        <f t="shared" si="75"/>
        <v/>
      </c>
      <c r="AF4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8" spans="1:32" x14ac:dyDescent="0.45">
      <c r="A478" s="22">
        <f>Games!A478</f>
        <v>0</v>
      </c>
      <c r="B478" s="22" t="str">
        <f>IF('Prediction Log'!B478=0, "",'Prediction Log'!B478)</f>
        <v/>
      </c>
      <c r="C478" s="22" t="str">
        <f>IF('Prediction Log'!C478=0, "",'Prediction Log'!C478)</f>
        <v/>
      </c>
      <c r="D478" s="22" t="str">
        <f>IF('Prediction Log'!D478=0, "",'Prediction Log'!D478)</f>
        <v/>
      </c>
      <c r="E478" s="22" t="str">
        <f>IF('Prediction Log'!E478=0, "",'Prediction Log'!E478)</f>
        <v/>
      </c>
      <c r="F478" s="22" t="str">
        <f>IF('Prediction Log'!I478=0, "",'Prediction Log'!I478)</f>
        <v/>
      </c>
      <c r="G478" s="23" t="str">
        <f>IF(ISBLANK(Games!B478), "",'Prediction Log'!$J478)</f>
        <v/>
      </c>
      <c r="H478" s="24" t="str">
        <f>'Prediction Log'!$K478</f>
        <v/>
      </c>
      <c r="I478" s="22" t="str">
        <f>IF(ISBLANK(Games!J478), "",IF(AND(Games!J478="",Games!K478=""),"",IF(ISTEXT(Games!K478), "Side",Games!J478)))</f>
        <v/>
      </c>
      <c r="J478" s="22" t="str">
        <f>IF(ISBLANK(Games!J478), "",IF(Table12[[#This Row],[Bet]]="Spread", Games!L478, ""))</f>
        <v/>
      </c>
      <c r="K478" s="22" t="str">
        <f>IF(ISBLANK(Games!K478), "",IF(ISTEXT(Games!K478), Games!K478, ""))</f>
        <v/>
      </c>
      <c r="L478" s="22" t="str">
        <f>IF(ISBLANK(Games!N478), "", Games!N478)</f>
        <v/>
      </c>
      <c r="M478" s="22"/>
      <c r="N478" s="26"/>
      <c r="O478" s="26"/>
      <c r="P478" s="26"/>
      <c r="Q478" s="26"/>
      <c r="R478" s="26"/>
      <c r="S478" s="26"/>
      <c r="T478" s="29">
        <f t="shared" si="68"/>
        <v>0</v>
      </c>
      <c r="U478" s="29">
        <f t="shared" si="69"/>
        <v>0</v>
      </c>
      <c r="V478" s="29">
        <f t="shared" si="70"/>
        <v>0</v>
      </c>
      <c r="W478" s="29">
        <f t="shared" si="71"/>
        <v>0</v>
      </c>
      <c r="X478" s="29">
        <f t="shared" si="72"/>
        <v>0</v>
      </c>
      <c r="Y478" s="29">
        <f t="shared" si="73"/>
        <v>0</v>
      </c>
      <c r="Z478" s="26"/>
      <c r="AA478" s="58" t="str">
        <f t="shared" si="74"/>
        <v/>
      </c>
      <c r="AB478" s="26"/>
      <c r="AC478" s="58" t="str">
        <f t="shared" si="76"/>
        <v/>
      </c>
      <c r="AD478" s="26"/>
      <c r="AE478" s="22" t="str">
        <f t="shared" si="75"/>
        <v/>
      </c>
      <c r="AF4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9" spans="1:32" x14ac:dyDescent="0.45">
      <c r="A479" s="22">
        <f>Games!A479</f>
        <v>0</v>
      </c>
      <c r="B479" s="22" t="str">
        <f>IF('Prediction Log'!B479=0, "",'Prediction Log'!B479)</f>
        <v/>
      </c>
      <c r="C479" s="22" t="str">
        <f>IF('Prediction Log'!C479=0, "",'Prediction Log'!C479)</f>
        <v/>
      </c>
      <c r="D479" s="22" t="str">
        <f>IF('Prediction Log'!D479=0, "",'Prediction Log'!D479)</f>
        <v/>
      </c>
      <c r="E479" s="22" t="str">
        <f>IF('Prediction Log'!E479=0, "",'Prediction Log'!E479)</f>
        <v/>
      </c>
      <c r="F479" s="22" t="str">
        <f>IF('Prediction Log'!I479=0, "",'Prediction Log'!I479)</f>
        <v/>
      </c>
      <c r="G479" s="23" t="str">
        <f>IF(ISBLANK(Games!B479), "",'Prediction Log'!$J479)</f>
        <v/>
      </c>
      <c r="H479" s="24" t="str">
        <f>'Prediction Log'!$K479</f>
        <v/>
      </c>
      <c r="I479" s="22" t="str">
        <f>IF(ISBLANK(Games!J479), "",IF(AND(Games!J479="",Games!K479=""),"",IF(ISTEXT(Games!K479), "Side",Games!J479)))</f>
        <v/>
      </c>
      <c r="J479" s="22" t="str">
        <f>IF(ISBLANK(Games!J479), "",IF(Table12[[#This Row],[Bet]]="Spread", Games!L479, ""))</f>
        <v/>
      </c>
      <c r="K479" s="22" t="str">
        <f>IF(ISBLANK(Games!K479), "",IF(ISTEXT(Games!K479), Games!K479, ""))</f>
        <v/>
      </c>
      <c r="L479" s="22" t="str">
        <f>IF(ISBLANK(Games!N479), "", Games!N479)</f>
        <v/>
      </c>
      <c r="M479" s="22"/>
      <c r="N479" s="26"/>
      <c r="O479" s="26"/>
      <c r="P479" s="26"/>
      <c r="Q479" s="26"/>
      <c r="R479" s="26"/>
      <c r="S479" s="26"/>
      <c r="T479" s="29">
        <f t="shared" si="68"/>
        <v>0</v>
      </c>
      <c r="U479" s="29">
        <f t="shared" si="69"/>
        <v>0</v>
      </c>
      <c r="V479" s="29">
        <f t="shared" si="70"/>
        <v>0</v>
      </c>
      <c r="W479" s="29">
        <f t="shared" si="71"/>
        <v>0</v>
      </c>
      <c r="X479" s="29">
        <f t="shared" si="72"/>
        <v>0</v>
      </c>
      <c r="Y479" s="29">
        <f t="shared" si="73"/>
        <v>0</v>
      </c>
      <c r="Z479" s="26"/>
      <c r="AA479" s="58" t="str">
        <f t="shared" si="74"/>
        <v/>
      </c>
      <c r="AB479" s="26"/>
      <c r="AC479" s="58" t="str">
        <f t="shared" si="76"/>
        <v/>
      </c>
      <c r="AD479" s="26"/>
      <c r="AE479" s="22" t="str">
        <f t="shared" si="75"/>
        <v/>
      </c>
      <c r="AF4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0" spans="1:32" x14ac:dyDescent="0.45">
      <c r="A480" s="22">
        <f>Games!A480</f>
        <v>0</v>
      </c>
      <c r="B480" s="22" t="str">
        <f>IF('Prediction Log'!B480=0, "",'Prediction Log'!B480)</f>
        <v/>
      </c>
      <c r="C480" s="22" t="str">
        <f>IF('Prediction Log'!C480=0, "",'Prediction Log'!C480)</f>
        <v/>
      </c>
      <c r="D480" s="22" t="str">
        <f>IF('Prediction Log'!D480=0, "",'Prediction Log'!D480)</f>
        <v/>
      </c>
      <c r="E480" s="22" t="str">
        <f>IF('Prediction Log'!E480=0, "",'Prediction Log'!E480)</f>
        <v/>
      </c>
      <c r="F480" s="22" t="str">
        <f>IF('Prediction Log'!I480=0, "",'Prediction Log'!I480)</f>
        <v/>
      </c>
      <c r="G480" s="23" t="str">
        <f>IF(ISBLANK(Games!B480), "",'Prediction Log'!$J480)</f>
        <v/>
      </c>
      <c r="H480" s="24" t="str">
        <f>'Prediction Log'!$K480</f>
        <v/>
      </c>
      <c r="I480" s="22" t="str">
        <f>IF(ISBLANK(Games!J480), "",IF(AND(Games!J480="",Games!K480=""),"",IF(ISTEXT(Games!K480), "Side",Games!J480)))</f>
        <v/>
      </c>
      <c r="J480" s="22" t="str">
        <f>IF(ISBLANK(Games!J480), "",IF(Table12[[#This Row],[Bet]]="Spread", Games!L480, ""))</f>
        <v/>
      </c>
      <c r="K480" s="22" t="str">
        <f>IF(ISBLANK(Games!K480), "",IF(ISTEXT(Games!K480), Games!K480, ""))</f>
        <v/>
      </c>
      <c r="L480" s="22" t="str">
        <f>IF(ISBLANK(Games!N480), "", Games!N480)</f>
        <v/>
      </c>
      <c r="M480" s="22"/>
      <c r="N480" s="26"/>
      <c r="O480" s="26"/>
      <c r="P480" s="26"/>
      <c r="Q480" s="26"/>
      <c r="R480" s="26"/>
      <c r="S480" s="26"/>
      <c r="T480" s="29">
        <f t="shared" si="68"/>
        <v>0</v>
      </c>
      <c r="U480" s="29">
        <f t="shared" si="69"/>
        <v>0</v>
      </c>
      <c r="V480" s="29">
        <f t="shared" si="70"/>
        <v>0</v>
      </c>
      <c r="W480" s="29">
        <f t="shared" si="71"/>
        <v>0</v>
      </c>
      <c r="X480" s="29">
        <f t="shared" si="72"/>
        <v>0</v>
      </c>
      <c r="Y480" s="29">
        <f t="shared" si="73"/>
        <v>0</v>
      </c>
      <c r="Z480" s="26"/>
      <c r="AA480" s="58" t="str">
        <f t="shared" si="74"/>
        <v/>
      </c>
      <c r="AB480" s="26"/>
      <c r="AC480" s="58" t="str">
        <f t="shared" si="76"/>
        <v/>
      </c>
      <c r="AD480" s="26"/>
      <c r="AE480" s="22" t="str">
        <f t="shared" si="75"/>
        <v/>
      </c>
      <c r="AF4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1" spans="1:32" x14ac:dyDescent="0.45">
      <c r="A481" s="22">
        <f>Games!A481</f>
        <v>0</v>
      </c>
      <c r="B481" s="22" t="str">
        <f>IF('Prediction Log'!B481=0, "",'Prediction Log'!B481)</f>
        <v/>
      </c>
      <c r="C481" s="22" t="str">
        <f>IF('Prediction Log'!C481=0, "",'Prediction Log'!C481)</f>
        <v/>
      </c>
      <c r="D481" s="22" t="str">
        <f>IF('Prediction Log'!D481=0, "",'Prediction Log'!D481)</f>
        <v/>
      </c>
      <c r="E481" s="22" t="str">
        <f>IF('Prediction Log'!E481=0, "",'Prediction Log'!E481)</f>
        <v/>
      </c>
      <c r="F481" s="22" t="str">
        <f>IF('Prediction Log'!I481=0, "",'Prediction Log'!I481)</f>
        <v/>
      </c>
      <c r="G481" s="23" t="str">
        <f>IF(ISBLANK(Games!B481), "",'Prediction Log'!$J481)</f>
        <v/>
      </c>
      <c r="H481" s="24" t="str">
        <f>'Prediction Log'!$K481</f>
        <v/>
      </c>
      <c r="I481" s="22" t="str">
        <f>IF(ISBLANK(Games!J481), "",IF(AND(Games!J481="",Games!K481=""),"",IF(ISTEXT(Games!K481), "Side",Games!J481)))</f>
        <v/>
      </c>
      <c r="J481" s="22" t="str">
        <f>IF(ISBLANK(Games!J481), "",IF(Table12[[#This Row],[Bet]]="Spread", Games!L481, ""))</f>
        <v/>
      </c>
      <c r="K481" s="22" t="str">
        <f>IF(ISBLANK(Games!K481), "",IF(ISTEXT(Games!K481), Games!K481, ""))</f>
        <v/>
      </c>
      <c r="L481" s="22" t="str">
        <f>IF(ISBLANK(Games!N481), "", Games!N481)</f>
        <v/>
      </c>
      <c r="M481" s="22"/>
      <c r="N481" s="26"/>
      <c r="O481" s="26"/>
      <c r="P481" s="26"/>
      <c r="Q481" s="26"/>
      <c r="R481" s="26"/>
      <c r="S481" s="26"/>
      <c r="T481" s="29">
        <f t="shared" si="68"/>
        <v>0</v>
      </c>
      <c r="U481" s="29">
        <f t="shared" si="69"/>
        <v>0</v>
      </c>
      <c r="V481" s="29">
        <f t="shared" si="70"/>
        <v>0</v>
      </c>
      <c r="W481" s="29">
        <f t="shared" si="71"/>
        <v>0</v>
      </c>
      <c r="X481" s="29">
        <f t="shared" si="72"/>
        <v>0</v>
      </c>
      <c r="Y481" s="29">
        <f t="shared" si="73"/>
        <v>0</v>
      </c>
      <c r="Z481" s="26"/>
      <c r="AA481" s="58" t="str">
        <f t="shared" si="74"/>
        <v/>
      </c>
      <c r="AB481" s="26"/>
      <c r="AC481" s="58" t="str">
        <f t="shared" si="76"/>
        <v/>
      </c>
      <c r="AD481" s="26"/>
      <c r="AE481" s="22" t="str">
        <f t="shared" si="75"/>
        <v/>
      </c>
      <c r="AF4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2" spans="1:32" x14ac:dyDescent="0.45">
      <c r="A482" s="22">
        <f>Games!A482</f>
        <v>0</v>
      </c>
      <c r="B482" s="22" t="str">
        <f>IF('Prediction Log'!B482=0, "",'Prediction Log'!B482)</f>
        <v/>
      </c>
      <c r="C482" s="22" t="str">
        <f>IF('Prediction Log'!C482=0, "",'Prediction Log'!C482)</f>
        <v/>
      </c>
      <c r="D482" s="22" t="str">
        <f>IF('Prediction Log'!D482=0, "",'Prediction Log'!D482)</f>
        <v/>
      </c>
      <c r="E482" s="22" t="str">
        <f>IF('Prediction Log'!E482=0, "",'Prediction Log'!E482)</f>
        <v/>
      </c>
      <c r="F482" s="22" t="str">
        <f>IF('Prediction Log'!I482=0, "",'Prediction Log'!I482)</f>
        <v/>
      </c>
      <c r="G482" s="23" t="str">
        <f>IF(ISBLANK(Games!B482), "",'Prediction Log'!$J482)</f>
        <v/>
      </c>
      <c r="H482" s="24" t="str">
        <f>'Prediction Log'!$K482</f>
        <v/>
      </c>
      <c r="I482" s="22" t="str">
        <f>IF(ISBLANK(Games!J482), "",IF(AND(Games!J482="",Games!K482=""),"",IF(ISTEXT(Games!K482), "Side",Games!J482)))</f>
        <v/>
      </c>
      <c r="J482" s="22" t="str">
        <f>IF(ISBLANK(Games!J482), "",IF(Table12[[#This Row],[Bet]]="Spread", Games!L482, ""))</f>
        <v/>
      </c>
      <c r="K482" s="22" t="str">
        <f>IF(ISBLANK(Games!K482), "",IF(ISTEXT(Games!K482), Games!K482, ""))</f>
        <v/>
      </c>
      <c r="L482" s="22" t="str">
        <f>IF(ISBLANK(Games!N482), "", Games!N482)</f>
        <v/>
      </c>
      <c r="M482" s="22"/>
      <c r="N482" s="26"/>
      <c r="O482" s="26"/>
      <c r="P482" s="26"/>
      <c r="Q482" s="26"/>
      <c r="R482" s="26"/>
      <c r="S482" s="26"/>
      <c r="T482" s="29">
        <f t="shared" si="68"/>
        <v>0</v>
      </c>
      <c r="U482" s="29">
        <f t="shared" si="69"/>
        <v>0</v>
      </c>
      <c r="V482" s="29">
        <f t="shared" si="70"/>
        <v>0</v>
      </c>
      <c r="W482" s="29">
        <f t="shared" si="71"/>
        <v>0</v>
      </c>
      <c r="X482" s="29">
        <f t="shared" si="72"/>
        <v>0</v>
      </c>
      <c r="Y482" s="29">
        <f t="shared" si="73"/>
        <v>0</v>
      </c>
      <c r="Z482" s="26"/>
      <c r="AA482" s="58" t="str">
        <f t="shared" si="74"/>
        <v/>
      </c>
      <c r="AB482" s="26"/>
      <c r="AC482" s="58" t="str">
        <f t="shared" si="76"/>
        <v/>
      </c>
      <c r="AD482" s="26"/>
      <c r="AE482" s="22" t="str">
        <f t="shared" si="75"/>
        <v/>
      </c>
      <c r="AF4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3" spans="1:32" x14ac:dyDescent="0.45">
      <c r="A483" s="22">
        <f>Games!A483</f>
        <v>0</v>
      </c>
      <c r="B483" s="22" t="str">
        <f>IF('Prediction Log'!B483=0, "",'Prediction Log'!B483)</f>
        <v/>
      </c>
      <c r="C483" s="22" t="str">
        <f>IF('Prediction Log'!C483=0, "",'Prediction Log'!C483)</f>
        <v/>
      </c>
      <c r="D483" s="22" t="str">
        <f>IF('Prediction Log'!D483=0, "",'Prediction Log'!D483)</f>
        <v/>
      </c>
      <c r="E483" s="22" t="str">
        <f>IF('Prediction Log'!E483=0, "",'Prediction Log'!E483)</f>
        <v/>
      </c>
      <c r="F483" s="22" t="str">
        <f>IF('Prediction Log'!I483=0, "",'Prediction Log'!I483)</f>
        <v/>
      </c>
      <c r="G483" s="23" t="str">
        <f>IF(ISBLANK(Games!B483), "",'Prediction Log'!$J483)</f>
        <v/>
      </c>
      <c r="H483" s="24" t="str">
        <f>'Prediction Log'!$K483</f>
        <v/>
      </c>
      <c r="I483" s="22" t="str">
        <f>IF(ISBLANK(Games!J483), "",IF(AND(Games!J483="",Games!K483=""),"",IF(ISTEXT(Games!K483), "Side",Games!J483)))</f>
        <v/>
      </c>
      <c r="J483" s="22" t="str">
        <f>IF(ISBLANK(Games!J483), "",IF(Table12[[#This Row],[Bet]]="Spread", Games!L483, ""))</f>
        <v/>
      </c>
      <c r="K483" s="22" t="str">
        <f>IF(ISBLANK(Games!K483), "",IF(ISTEXT(Games!K483), Games!K483, ""))</f>
        <v/>
      </c>
      <c r="L483" s="22" t="str">
        <f>IF(ISBLANK(Games!N483), "", Games!N483)</f>
        <v/>
      </c>
      <c r="M483" s="22"/>
      <c r="N483" s="26"/>
      <c r="O483" s="26"/>
      <c r="P483" s="26"/>
      <c r="Q483" s="26"/>
      <c r="R483" s="26"/>
      <c r="S483" s="26"/>
      <c r="T483" s="29">
        <f t="shared" si="68"/>
        <v>0</v>
      </c>
      <c r="U483" s="29">
        <f t="shared" si="69"/>
        <v>0</v>
      </c>
      <c r="V483" s="29">
        <f t="shared" si="70"/>
        <v>0</v>
      </c>
      <c r="W483" s="29">
        <f t="shared" si="71"/>
        <v>0</v>
      </c>
      <c r="X483" s="29">
        <f t="shared" si="72"/>
        <v>0</v>
      </c>
      <c r="Y483" s="29">
        <f t="shared" si="73"/>
        <v>0</v>
      </c>
      <c r="Z483" s="26"/>
      <c r="AA483" s="58" t="str">
        <f t="shared" si="74"/>
        <v/>
      </c>
      <c r="AB483" s="26"/>
      <c r="AC483" s="58" t="str">
        <f t="shared" si="76"/>
        <v/>
      </c>
      <c r="AD483" s="26"/>
      <c r="AE483" s="22" t="str">
        <f t="shared" si="75"/>
        <v/>
      </c>
      <c r="AF4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4" spans="1:32" x14ac:dyDescent="0.45">
      <c r="A484" s="22">
        <f>Games!A484</f>
        <v>0</v>
      </c>
      <c r="B484" s="22" t="str">
        <f>IF('Prediction Log'!B484=0, "",'Prediction Log'!B484)</f>
        <v/>
      </c>
      <c r="C484" s="22" t="str">
        <f>IF('Prediction Log'!C484=0, "",'Prediction Log'!C484)</f>
        <v/>
      </c>
      <c r="D484" s="22" t="str">
        <f>IF('Prediction Log'!D484=0, "",'Prediction Log'!D484)</f>
        <v/>
      </c>
      <c r="E484" s="22" t="str">
        <f>IF('Prediction Log'!E484=0, "",'Prediction Log'!E484)</f>
        <v/>
      </c>
      <c r="F484" s="22" t="str">
        <f>IF('Prediction Log'!I484=0, "",'Prediction Log'!I484)</f>
        <v/>
      </c>
      <c r="G484" s="23" t="str">
        <f>IF(ISBLANK(Games!B484), "",'Prediction Log'!$J484)</f>
        <v/>
      </c>
      <c r="H484" s="24" t="str">
        <f>'Prediction Log'!$K484</f>
        <v/>
      </c>
      <c r="I484" s="22" t="str">
        <f>IF(ISBLANK(Games!J484), "",IF(AND(Games!J484="",Games!K484=""),"",IF(ISTEXT(Games!K484), "Side",Games!J484)))</f>
        <v/>
      </c>
      <c r="J484" s="22" t="str">
        <f>IF(ISBLANK(Games!J484), "",IF(Table12[[#This Row],[Bet]]="Spread", Games!L484, ""))</f>
        <v/>
      </c>
      <c r="K484" s="22" t="str">
        <f>IF(ISBLANK(Games!K484), "",IF(ISTEXT(Games!K484), Games!K484, ""))</f>
        <v/>
      </c>
      <c r="L484" s="22" t="str">
        <f>IF(ISBLANK(Games!N484), "", Games!N484)</f>
        <v/>
      </c>
      <c r="M484" s="22"/>
      <c r="N484" s="26"/>
      <c r="O484" s="26"/>
      <c r="P484" s="26"/>
      <c r="Q484" s="26"/>
      <c r="R484" s="26"/>
      <c r="S484" s="26"/>
      <c r="T484" s="29">
        <f t="shared" si="68"/>
        <v>0</v>
      </c>
      <c r="U484" s="29">
        <f t="shared" si="69"/>
        <v>0</v>
      </c>
      <c r="V484" s="29">
        <f t="shared" si="70"/>
        <v>0</v>
      </c>
      <c r="W484" s="29">
        <f t="shared" si="71"/>
        <v>0</v>
      </c>
      <c r="X484" s="29">
        <f t="shared" si="72"/>
        <v>0</v>
      </c>
      <c r="Y484" s="29">
        <f t="shared" si="73"/>
        <v>0</v>
      </c>
      <c r="Z484" s="26"/>
      <c r="AA484" s="58" t="str">
        <f t="shared" si="74"/>
        <v/>
      </c>
      <c r="AB484" s="26"/>
      <c r="AC484" s="58" t="str">
        <f t="shared" si="76"/>
        <v/>
      </c>
      <c r="AD484" s="26"/>
      <c r="AE484" s="22" t="str">
        <f t="shared" si="75"/>
        <v/>
      </c>
      <c r="AF4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5" spans="1:32" x14ac:dyDescent="0.45">
      <c r="A485" s="22">
        <f>Games!A485</f>
        <v>0</v>
      </c>
      <c r="B485" s="22" t="str">
        <f>IF('Prediction Log'!B485=0, "",'Prediction Log'!B485)</f>
        <v/>
      </c>
      <c r="C485" s="22" t="str">
        <f>IF('Prediction Log'!C485=0, "",'Prediction Log'!C485)</f>
        <v/>
      </c>
      <c r="D485" s="22" t="str">
        <f>IF('Prediction Log'!D485=0, "",'Prediction Log'!D485)</f>
        <v/>
      </c>
      <c r="E485" s="22" t="str">
        <f>IF('Prediction Log'!E485=0, "",'Prediction Log'!E485)</f>
        <v/>
      </c>
      <c r="F485" s="22" t="str">
        <f>IF('Prediction Log'!I485=0, "",'Prediction Log'!I485)</f>
        <v/>
      </c>
      <c r="G485" s="23" t="str">
        <f>IF(ISBLANK(Games!B485), "",'Prediction Log'!$J485)</f>
        <v/>
      </c>
      <c r="H485" s="24" t="str">
        <f>'Prediction Log'!$K485</f>
        <v/>
      </c>
      <c r="I485" s="22" t="str">
        <f>IF(ISBLANK(Games!J485), "",IF(AND(Games!J485="",Games!K485=""),"",IF(ISTEXT(Games!K485), "Side",Games!J485)))</f>
        <v/>
      </c>
      <c r="J485" s="22" t="str">
        <f>IF(ISBLANK(Games!J485), "",IF(Table12[[#This Row],[Bet]]="Spread", Games!L485, ""))</f>
        <v/>
      </c>
      <c r="K485" s="22" t="str">
        <f>IF(ISBLANK(Games!K485), "",IF(ISTEXT(Games!K485), Games!K485, ""))</f>
        <v/>
      </c>
      <c r="L485" s="22" t="str">
        <f>IF(ISBLANK(Games!N485), "", Games!N485)</f>
        <v/>
      </c>
      <c r="M485" s="22"/>
      <c r="N485" s="26"/>
      <c r="O485" s="26"/>
      <c r="P485" s="26"/>
      <c r="Q485" s="26"/>
      <c r="R485" s="26"/>
      <c r="S485" s="26"/>
      <c r="T485" s="29">
        <f t="shared" si="68"/>
        <v>0</v>
      </c>
      <c r="U485" s="29">
        <f t="shared" si="69"/>
        <v>0</v>
      </c>
      <c r="V485" s="29">
        <f t="shared" si="70"/>
        <v>0</v>
      </c>
      <c r="W485" s="29">
        <f t="shared" si="71"/>
        <v>0</v>
      </c>
      <c r="X485" s="29">
        <f t="shared" si="72"/>
        <v>0</v>
      </c>
      <c r="Y485" s="29">
        <f t="shared" si="73"/>
        <v>0</v>
      </c>
      <c r="Z485" s="26"/>
      <c r="AA485" s="58" t="str">
        <f t="shared" si="74"/>
        <v/>
      </c>
      <c r="AB485" s="26"/>
      <c r="AC485" s="58" t="str">
        <f t="shared" si="76"/>
        <v/>
      </c>
      <c r="AD485" s="26"/>
      <c r="AE485" s="22" t="str">
        <f t="shared" si="75"/>
        <v/>
      </c>
      <c r="AF4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6" spans="1:32" x14ac:dyDescent="0.45">
      <c r="A486" s="22">
        <f>Games!A486</f>
        <v>0</v>
      </c>
      <c r="B486" s="22" t="str">
        <f>IF('Prediction Log'!B486=0, "",'Prediction Log'!B486)</f>
        <v/>
      </c>
      <c r="C486" s="22" t="str">
        <f>IF('Prediction Log'!C486=0, "",'Prediction Log'!C486)</f>
        <v/>
      </c>
      <c r="D486" s="22" t="str">
        <f>IF('Prediction Log'!D486=0, "",'Prediction Log'!D486)</f>
        <v/>
      </c>
      <c r="E486" s="22" t="str">
        <f>IF('Prediction Log'!E486=0, "",'Prediction Log'!E486)</f>
        <v/>
      </c>
      <c r="F486" s="22" t="str">
        <f>IF('Prediction Log'!I486=0, "",'Prediction Log'!I486)</f>
        <v/>
      </c>
      <c r="G486" s="23" t="str">
        <f>IF(ISBLANK(Games!B486), "",'Prediction Log'!$J486)</f>
        <v/>
      </c>
      <c r="H486" s="24" t="str">
        <f>'Prediction Log'!$K486</f>
        <v/>
      </c>
      <c r="I486" s="22" t="str">
        <f>IF(ISBLANK(Games!J486), "",IF(AND(Games!J486="",Games!K486=""),"",IF(ISTEXT(Games!K486), "Side",Games!J486)))</f>
        <v/>
      </c>
      <c r="J486" s="22" t="str">
        <f>IF(ISBLANK(Games!J486), "",IF(Table12[[#This Row],[Bet]]="Spread", Games!L486, ""))</f>
        <v/>
      </c>
      <c r="K486" s="22" t="str">
        <f>IF(ISBLANK(Games!K486), "",IF(ISTEXT(Games!K486), Games!K486, ""))</f>
        <v/>
      </c>
      <c r="L486" s="22" t="str">
        <f>IF(ISBLANK(Games!N486), "", Games!N486)</f>
        <v/>
      </c>
      <c r="M486" s="22"/>
      <c r="N486" s="26"/>
      <c r="O486" s="26"/>
      <c r="P486" s="26"/>
      <c r="Q486" s="26"/>
      <c r="R486" s="26"/>
      <c r="S486" s="26"/>
      <c r="T486" s="29">
        <f t="shared" si="68"/>
        <v>0</v>
      </c>
      <c r="U486" s="29">
        <f t="shared" si="69"/>
        <v>0</v>
      </c>
      <c r="V486" s="29">
        <f t="shared" si="70"/>
        <v>0</v>
      </c>
      <c r="W486" s="29">
        <f t="shared" si="71"/>
        <v>0</v>
      </c>
      <c r="X486" s="29">
        <f t="shared" si="72"/>
        <v>0</v>
      </c>
      <c r="Y486" s="29">
        <f t="shared" si="73"/>
        <v>0</v>
      </c>
      <c r="Z486" s="26"/>
      <c r="AA486" s="58" t="str">
        <f t="shared" si="74"/>
        <v/>
      </c>
      <c r="AB486" s="26"/>
      <c r="AC486" s="58" t="str">
        <f t="shared" si="76"/>
        <v/>
      </c>
      <c r="AD486" s="26"/>
      <c r="AE486" s="22" t="str">
        <f t="shared" si="75"/>
        <v/>
      </c>
      <c r="AF4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7" spans="1:32" x14ac:dyDescent="0.45">
      <c r="A487" s="22">
        <f>Games!A487</f>
        <v>0</v>
      </c>
      <c r="B487" s="22" t="str">
        <f>IF('Prediction Log'!B487=0, "",'Prediction Log'!B487)</f>
        <v/>
      </c>
      <c r="C487" s="22" t="str">
        <f>IF('Prediction Log'!C487=0, "",'Prediction Log'!C487)</f>
        <v/>
      </c>
      <c r="D487" s="22" t="str">
        <f>IF('Prediction Log'!D487=0, "",'Prediction Log'!D487)</f>
        <v/>
      </c>
      <c r="E487" s="22" t="str">
        <f>IF('Prediction Log'!E487=0, "",'Prediction Log'!E487)</f>
        <v/>
      </c>
      <c r="F487" s="22" t="str">
        <f>IF('Prediction Log'!I487=0, "",'Prediction Log'!I487)</f>
        <v/>
      </c>
      <c r="G487" s="23" t="str">
        <f>IF(ISBLANK(Games!B487), "",'Prediction Log'!$J487)</f>
        <v/>
      </c>
      <c r="H487" s="24" t="str">
        <f>'Prediction Log'!$K487</f>
        <v/>
      </c>
      <c r="I487" s="22" t="str">
        <f>IF(ISBLANK(Games!J487), "",IF(AND(Games!J487="",Games!K487=""),"",IF(ISTEXT(Games!K487), "Side",Games!J487)))</f>
        <v/>
      </c>
      <c r="J487" s="22" t="str">
        <f>IF(ISBLANK(Games!J487), "",IF(Table12[[#This Row],[Bet]]="Spread", Games!L487, ""))</f>
        <v/>
      </c>
      <c r="K487" s="22" t="str">
        <f>IF(ISBLANK(Games!K487), "",IF(ISTEXT(Games!K487), Games!K487, ""))</f>
        <v/>
      </c>
      <c r="L487" s="22" t="str">
        <f>IF(ISBLANK(Games!N487), "", Games!N487)</f>
        <v/>
      </c>
      <c r="M487" s="22"/>
      <c r="N487" s="26"/>
      <c r="O487" s="26"/>
      <c r="P487" s="26"/>
      <c r="Q487" s="26"/>
      <c r="R487" s="26"/>
      <c r="S487" s="26"/>
      <c r="T487" s="29">
        <f t="shared" si="68"/>
        <v>0</v>
      </c>
      <c r="U487" s="29">
        <f t="shared" si="69"/>
        <v>0</v>
      </c>
      <c r="V487" s="29">
        <f t="shared" si="70"/>
        <v>0</v>
      </c>
      <c r="W487" s="29">
        <f t="shared" si="71"/>
        <v>0</v>
      </c>
      <c r="X487" s="29">
        <f t="shared" si="72"/>
        <v>0</v>
      </c>
      <c r="Y487" s="29">
        <f t="shared" si="73"/>
        <v>0</v>
      </c>
      <c r="Z487" s="26"/>
      <c r="AA487" s="58" t="str">
        <f t="shared" si="74"/>
        <v/>
      </c>
      <c r="AB487" s="26"/>
      <c r="AC487" s="58" t="str">
        <f t="shared" si="76"/>
        <v/>
      </c>
      <c r="AD487" s="26"/>
      <c r="AE487" s="22" t="str">
        <f t="shared" si="75"/>
        <v/>
      </c>
      <c r="AF4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8" spans="1:32" x14ac:dyDescent="0.45">
      <c r="A488" s="22">
        <f>Games!A488</f>
        <v>0</v>
      </c>
      <c r="B488" s="22" t="str">
        <f>IF('Prediction Log'!B488=0, "",'Prediction Log'!B488)</f>
        <v/>
      </c>
      <c r="C488" s="22" t="str">
        <f>IF('Prediction Log'!C488=0, "",'Prediction Log'!C488)</f>
        <v/>
      </c>
      <c r="D488" s="22" t="str">
        <f>IF('Prediction Log'!D488=0, "",'Prediction Log'!D488)</f>
        <v/>
      </c>
      <c r="E488" s="22" t="str">
        <f>IF('Prediction Log'!E488=0, "",'Prediction Log'!E488)</f>
        <v/>
      </c>
      <c r="F488" s="22" t="str">
        <f>IF('Prediction Log'!I488=0, "",'Prediction Log'!I488)</f>
        <v/>
      </c>
      <c r="G488" s="23" t="str">
        <f>IF(ISBLANK(Games!B488), "",'Prediction Log'!$J488)</f>
        <v/>
      </c>
      <c r="H488" s="24" t="str">
        <f>'Prediction Log'!$K488</f>
        <v/>
      </c>
      <c r="I488" s="22" t="str">
        <f>IF(ISBLANK(Games!J488), "",IF(AND(Games!J488="",Games!K488=""),"",IF(ISTEXT(Games!K488), "Side",Games!J488)))</f>
        <v/>
      </c>
      <c r="J488" s="22" t="str">
        <f>IF(ISBLANK(Games!J488), "",IF(Table12[[#This Row],[Bet]]="Spread", Games!L488, ""))</f>
        <v/>
      </c>
      <c r="K488" s="22" t="str">
        <f>IF(ISBLANK(Games!K488), "",IF(ISTEXT(Games!K488), Games!K488, ""))</f>
        <v/>
      </c>
      <c r="L488" s="22" t="str">
        <f>IF(ISBLANK(Games!N488), "", Games!N488)</f>
        <v/>
      </c>
      <c r="M488" s="22"/>
      <c r="N488" s="26"/>
      <c r="O488" s="26"/>
      <c r="P488" s="26"/>
      <c r="Q488" s="26"/>
      <c r="R488" s="26"/>
      <c r="S488" s="26"/>
      <c r="T488" s="29">
        <f t="shared" si="68"/>
        <v>0</v>
      </c>
      <c r="U488" s="29">
        <f t="shared" si="69"/>
        <v>0</v>
      </c>
      <c r="V488" s="29">
        <f t="shared" si="70"/>
        <v>0</v>
      </c>
      <c r="W488" s="29">
        <f t="shared" si="71"/>
        <v>0</v>
      </c>
      <c r="X488" s="29">
        <f t="shared" si="72"/>
        <v>0</v>
      </c>
      <c r="Y488" s="29">
        <f t="shared" si="73"/>
        <v>0</v>
      </c>
      <c r="Z488" s="26"/>
      <c r="AA488" s="58" t="str">
        <f t="shared" si="74"/>
        <v/>
      </c>
      <c r="AB488" s="26"/>
      <c r="AC488" s="58" t="str">
        <f t="shared" si="76"/>
        <v/>
      </c>
      <c r="AD488" s="26"/>
      <c r="AE488" s="22" t="str">
        <f t="shared" si="75"/>
        <v/>
      </c>
      <c r="AF4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9" spans="1:32" x14ac:dyDescent="0.45">
      <c r="A489" s="22">
        <f>Games!A489</f>
        <v>0</v>
      </c>
      <c r="B489" s="22" t="str">
        <f>IF('Prediction Log'!B489=0, "",'Prediction Log'!B489)</f>
        <v/>
      </c>
      <c r="C489" s="22" t="str">
        <f>IF('Prediction Log'!C489=0, "",'Prediction Log'!C489)</f>
        <v/>
      </c>
      <c r="D489" s="22" t="str">
        <f>IF('Prediction Log'!D489=0, "",'Prediction Log'!D489)</f>
        <v/>
      </c>
      <c r="E489" s="22" t="str">
        <f>IF('Prediction Log'!E489=0, "",'Prediction Log'!E489)</f>
        <v/>
      </c>
      <c r="F489" s="22" t="str">
        <f>IF('Prediction Log'!I489=0, "",'Prediction Log'!I489)</f>
        <v/>
      </c>
      <c r="G489" s="23" t="str">
        <f>IF(ISBLANK(Games!B489), "",'Prediction Log'!$J489)</f>
        <v/>
      </c>
      <c r="H489" s="24" t="str">
        <f>'Prediction Log'!$K489</f>
        <v/>
      </c>
      <c r="I489" s="22" t="str">
        <f>IF(ISBLANK(Games!J489), "",IF(AND(Games!J489="",Games!K489=""),"",IF(ISTEXT(Games!K489), "Side",Games!J489)))</f>
        <v/>
      </c>
      <c r="J489" s="22" t="str">
        <f>IF(ISBLANK(Games!J489), "",IF(Table12[[#This Row],[Bet]]="Spread", Games!L489, ""))</f>
        <v/>
      </c>
      <c r="K489" s="22" t="str">
        <f>IF(ISBLANK(Games!K489), "",IF(ISTEXT(Games!K489), Games!K489, ""))</f>
        <v/>
      </c>
      <c r="L489" s="22" t="str">
        <f>IF(ISBLANK(Games!N489), "", Games!N489)</f>
        <v/>
      </c>
      <c r="M489" s="22"/>
      <c r="N489" s="26"/>
      <c r="O489" s="26"/>
      <c r="P489" s="26"/>
      <c r="Q489" s="26"/>
      <c r="R489" s="26"/>
      <c r="S489" s="26"/>
      <c r="T489" s="29">
        <f t="shared" si="68"/>
        <v>0</v>
      </c>
      <c r="U489" s="29">
        <f t="shared" si="69"/>
        <v>0</v>
      </c>
      <c r="V489" s="29">
        <f t="shared" si="70"/>
        <v>0</v>
      </c>
      <c r="W489" s="29">
        <f t="shared" si="71"/>
        <v>0</v>
      </c>
      <c r="X489" s="29">
        <f t="shared" si="72"/>
        <v>0</v>
      </c>
      <c r="Y489" s="29">
        <f t="shared" si="73"/>
        <v>0</v>
      </c>
      <c r="Z489" s="26"/>
      <c r="AA489" s="58" t="str">
        <f t="shared" si="74"/>
        <v/>
      </c>
      <c r="AB489" s="26"/>
      <c r="AC489" s="58" t="str">
        <f t="shared" si="76"/>
        <v/>
      </c>
      <c r="AD489" s="26"/>
      <c r="AE489" s="22" t="str">
        <f t="shared" si="75"/>
        <v/>
      </c>
      <c r="AF4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0" spans="1:32" x14ac:dyDescent="0.45">
      <c r="A490" s="22">
        <f>Games!A490</f>
        <v>0</v>
      </c>
      <c r="B490" s="22" t="str">
        <f>IF('Prediction Log'!B490=0, "",'Prediction Log'!B490)</f>
        <v/>
      </c>
      <c r="C490" s="22" t="str">
        <f>IF('Prediction Log'!C490=0, "",'Prediction Log'!C490)</f>
        <v/>
      </c>
      <c r="D490" s="22" t="str">
        <f>IF('Prediction Log'!D490=0, "",'Prediction Log'!D490)</f>
        <v/>
      </c>
      <c r="E490" s="22" t="str">
        <f>IF('Prediction Log'!E490=0, "",'Prediction Log'!E490)</f>
        <v/>
      </c>
      <c r="F490" s="22" t="str">
        <f>IF('Prediction Log'!I490=0, "",'Prediction Log'!I490)</f>
        <v/>
      </c>
      <c r="G490" s="23" t="str">
        <f>IF(ISBLANK(Games!B490), "",'Prediction Log'!$J490)</f>
        <v/>
      </c>
      <c r="H490" s="24" t="str">
        <f>'Prediction Log'!$K490</f>
        <v/>
      </c>
      <c r="I490" s="22" t="str">
        <f>IF(ISBLANK(Games!J490), "",IF(AND(Games!J490="",Games!K490=""),"",IF(ISTEXT(Games!K490), "Side",Games!J490)))</f>
        <v/>
      </c>
      <c r="J490" s="22" t="str">
        <f>IF(ISBLANK(Games!J490), "",IF(Table12[[#This Row],[Bet]]="Spread", Games!L490, ""))</f>
        <v/>
      </c>
      <c r="K490" s="22" t="str">
        <f>IF(ISBLANK(Games!K490), "",IF(ISTEXT(Games!K490), Games!K490, ""))</f>
        <v/>
      </c>
      <c r="L490" s="22" t="str">
        <f>IF(ISBLANK(Games!N490), "", Games!N490)</f>
        <v/>
      </c>
      <c r="M490" s="22"/>
      <c r="N490" s="26"/>
      <c r="O490" s="26"/>
      <c r="P490" s="26"/>
      <c r="Q490" s="26"/>
      <c r="R490" s="26"/>
      <c r="S490" s="26"/>
      <c r="T490" s="29">
        <f t="shared" si="68"/>
        <v>0</v>
      </c>
      <c r="U490" s="29">
        <f t="shared" si="69"/>
        <v>0</v>
      </c>
      <c r="V490" s="29">
        <f t="shared" si="70"/>
        <v>0</v>
      </c>
      <c r="W490" s="29">
        <f t="shared" si="71"/>
        <v>0</v>
      </c>
      <c r="X490" s="29">
        <f t="shared" si="72"/>
        <v>0</v>
      </c>
      <c r="Y490" s="29">
        <f t="shared" si="73"/>
        <v>0</v>
      </c>
      <c r="Z490" s="26"/>
      <c r="AA490" s="58" t="str">
        <f t="shared" si="74"/>
        <v/>
      </c>
      <c r="AB490" s="26"/>
      <c r="AC490" s="58" t="str">
        <f t="shared" si="76"/>
        <v/>
      </c>
      <c r="AD490" s="26"/>
      <c r="AE490" s="22" t="str">
        <f t="shared" si="75"/>
        <v/>
      </c>
      <c r="AF4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1" spans="1:32" x14ac:dyDescent="0.45">
      <c r="A491" s="22">
        <f>Games!A491</f>
        <v>0</v>
      </c>
      <c r="B491" s="22" t="str">
        <f>IF('Prediction Log'!B491=0, "",'Prediction Log'!B491)</f>
        <v/>
      </c>
      <c r="C491" s="22" t="str">
        <f>IF('Prediction Log'!C491=0, "",'Prediction Log'!C491)</f>
        <v/>
      </c>
      <c r="D491" s="22" t="str">
        <f>IF('Prediction Log'!D491=0, "",'Prediction Log'!D491)</f>
        <v/>
      </c>
      <c r="E491" s="22" t="str">
        <f>IF('Prediction Log'!E491=0, "",'Prediction Log'!E491)</f>
        <v/>
      </c>
      <c r="F491" s="22" t="str">
        <f>IF('Prediction Log'!I491=0, "",'Prediction Log'!I491)</f>
        <v/>
      </c>
      <c r="G491" s="23" t="str">
        <f>IF(ISBLANK(Games!B491), "",'Prediction Log'!$J491)</f>
        <v/>
      </c>
      <c r="H491" s="24" t="str">
        <f>'Prediction Log'!$K491</f>
        <v/>
      </c>
      <c r="I491" s="22" t="str">
        <f>IF(ISBLANK(Games!J491), "",IF(AND(Games!J491="",Games!K491=""),"",IF(ISTEXT(Games!K491), "Side",Games!J491)))</f>
        <v/>
      </c>
      <c r="J491" s="22" t="str">
        <f>IF(ISBLANK(Games!J491), "",IF(Table12[[#This Row],[Bet]]="Spread", Games!L491, ""))</f>
        <v/>
      </c>
      <c r="K491" s="22" t="str">
        <f>IF(ISBLANK(Games!K491), "",IF(ISTEXT(Games!K491), Games!K491, ""))</f>
        <v/>
      </c>
      <c r="L491" s="22" t="str">
        <f>IF(ISBLANK(Games!N491), "", Games!N491)</f>
        <v/>
      </c>
      <c r="M491" s="22"/>
      <c r="N491" s="26"/>
      <c r="O491" s="26"/>
      <c r="P491" s="26"/>
      <c r="Q491" s="26"/>
      <c r="R491" s="26"/>
      <c r="S491" s="26"/>
      <c r="T491" s="29">
        <f t="shared" si="68"/>
        <v>0</v>
      </c>
      <c r="U491" s="29">
        <f t="shared" si="69"/>
        <v>0</v>
      </c>
      <c r="V491" s="29">
        <f t="shared" si="70"/>
        <v>0</v>
      </c>
      <c r="W491" s="29">
        <f t="shared" si="71"/>
        <v>0</v>
      </c>
      <c r="X491" s="29">
        <f t="shared" si="72"/>
        <v>0</v>
      </c>
      <c r="Y491" s="29">
        <f t="shared" si="73"/>
        <v>0</v>
      </c>
      <c r="Z491" s="26"/>
      <c r="AA491" s="58" t="str">
        <f t="shared" si="74"/>
        <v/>
      </c>
      <c r="AB491" s="26"/>
      <c r="AC491" s="58" t="str">
        <f t="shared" si="76"/>
        <v/>
      </c>
      <c r="AD491" s="26"/>
      <c r="AE491" s="22" t="str">
        <f t="shared" si="75"/>
        <v/>
      </c>
      <c r="AF4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2" spans="1:32" x14ac:dyDescent="0.45">
      <c r="A492" s="22">
        <f>Games!A492</f>
        <v>0</v>
      </c>
      <c r="B492" s="22" t="str">
        <f>IF('Prediction Log'!B492=0, "",'Prediction Log'!B492)</f>
        <v/>
      </c>
      <c r="C492" s="22" t="str">
        <f>IF('Prediction Log'!C492=0, "",'Prediction Log'!C492)</f>
        <v/>
      </c>
      <c r="D492" s="22" t="str">
        <f>IF('Prediction Log'!D492=0, "",'Prediction Log'!D492)</f>
        <v/>
      </c>
      <c r="E492" s="22" t="str">
        <f>IF('Prediction Log'!E492=0, "",'Prediction Log'!E492)</f>
        <v/>
      </c>
      <c r="F492" s="22" t="str">
        <f>IF('Prediction Log'!I492=0, "",'Prediction Log'!I492)</f>
        <v/>
      </c>
      <c r="G492" s="23" t="str">
        <f>IF(ISBLANK(Games!B492), "",'Prediction Log'!$J492)</f>
        <v/>
      </c>
      <c r="H492" s="24" t="str">
        <f>'Prediction Log'!$K492</f>
        <v/>
      </c>
      <c r="I492" s="22" t="str">
        <f>IF(ISBLANK(Games!J492), "",IF(AND(Games!J492="",Games!K492=""),"",IF(ISTEXT(Games!K492), "Side",Games!J492)))</f>
        <v/>
      </c>
      <c r="J492" s="22" t="str">
        <f>IF(ISBLANK(Games!J492), "",IF(Table12[[#This Row],[Bet]]="Spread", Games!L492, ""))</f>
        <v/>
      </c>
      <c r="K492" s="22" t="str">
        <f>IF(ISBLANK(Games!K492), "",IF(ISTEXT(Games!K492), Games!K492, ""))</f>
        <v/>
      </c>
      <c r="L492" s="22" t="str">
        <f>IF(ISBLANK(Games!N492), "", Games!N492)</f>
        <v/>
      </c>
      <c r="M492" s="22"/>
      <c r="N492" s="26"/>
      <c r="O492" s="26"/>
      <c r="P492" s="26"/>
      <c r="Q492" s="26"/>
      <c r="R492" s="26"/>
      <c r="S492" s="26"/>
      <c r="T492" s="29">
        <f t="shared" si="68"/>
        <v>0</v>
      </c>
      <c r="U492" s="29">
        <f t="shared" si="69"/>
        <v>0</v>
      </c>
      <c r="V492" s="29">
        <f t="shared" si="70"/>
        <v>0</v>
      </c>
      <c r="W492" s="29">
        <f t="shared" si="71"/>
        <v>0</v>
      </c>
      <c r="X492" s="29">
        <f t="shared" si="72"/>
        <v>0</v>
      </c>
      <c r="Y492" s="29">
        <f t="shared" si="73"/>
        <v>0</v>
      </c>
      <c r="Z492" s="26"/>
      <c r="AA492" s="58" t="str">
        <f t="shared" si="74"/>
        <v/>
      </c>
      <c r="AB492" s="26"/>
      <c r="AC492" s="58" t="str">
        <f t="shared" si="76"/>
        <v/>
      </c>
      <c r="AD492" s="26"/>
      <c r="AE492" s="22" t="str">
        <f t="shared" si="75"/>
        <v/>
      </c>
      <c r="AF4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3" spans="1:32" x14ac:dyDescent="0.45">
      <c r="A493" s="22">
        <f>Games!A493</f>
        <v>0</v>
      </c>
      <c r="B493" s="22" t="str">
        <f>IF('Prediction Log'!B493=0, "",'Prediction Log'!B493)</f>
        <v/>
      </c>
      <c r="C493" s="22" t="str">
        <f>IF('Prediction Log'!C493=0, "",'Prediction Log'!C493)</f>
        <v/>
      </c>
      <c r="D493" s="22" t="str">
        <f>IF('Prediction Log'!D493=0, "",'Prediction Log'!D493)</f>
        <v/>
      </c>
      <c r="E493" s="22" t="str">
        <f>IF('Prediction Log'!E493=0, "",'Prediction Log'!E493)</f>
        <v/>
      </c>
      <c r="F493" s="22" t="str">
        <f>IF('Prediction Log'!I493=0, "",'Prediction Log'!I493)</f>
        <v/>
      </c>
      <c r="G493" s="23" t="str">
        <f>IF(ISBLANK(Games!B493), "",'Prediction Log'!$J493)</f>
        <v/>
      </c>
      <c r="H493" s="24" t="str">
        <f>'Prediction Log'!$K493</f>
        <v/>
      </c>
      <c r="I493" s="22" t="str">
        <f>IF(ISBLANK(Games!J493), "",IF(AND(Games!J493="",Games!K493=""),"",IF(ISTEXT(Games!K493), "Side",Games!J493)))</f>
        <v/>
      </c>
      <c r="J493" s="22" t="str">
        <f>IF(ISBLANK(Games!J493), "",IF(Table12[[#This Row],[Bet]]="Spread", Games!L493, ""))</f>
        <v/>
      </c>
      <c r="K493" s="22" t="str">
        <f>IF(ISBLANK(Games!K493), "",IF(ISTEXT(Games!K493), Games!K493, ""))</f>
        <v/>
      </c>
      <c r="L493" s="22" t="str">
        <f>IF(ISBLANK(Games!N493), "", Games!N493)</f>
        <v/>
      </c>
      <c r="M493" s="22"/>
      <c r="N493" s="26"/>
      <c r="O493" s="26"/>
      <c r="P493" s="26"/>
      <c r="Q493" s="26"/>
      <c r="R493" s="26"/>
      <c r="S493" s="26"/>
      <c r="T493" s="29">
        <f t="shared" si="68"/>
        <v>0</v>
      </c>
      <c r="U493" s="29">
        <f t="shared" si="69"/>
        <v>0</v>
      </c>
      <c r="V493" s="29">
        <f t="shared" si="70"/>
        <v>0</v>
      </c>
      <c r="W493" s="29">
        <f t="shared" si="71"/>
        <v>0</v>
      </c>
      <c r="X493" s="29">
        <f t="shared" si="72"/>
        <v>0</v>
      </c>
      <c r="Y493" s="29">
        <f t="shared" si="73"/>
        <v>0</v>
      </c>
      <c r="Z493" s="26"/>
      <c r="AA493" s="58" t="str">
        <f t="shared" si="74"/>
        <v/>
      </c>
      <c r="AB493" s="26"/>
      <c r="AC493" s="58" t="str">
        <f t="shared" si="76"/>
        <v/>
      </c>
      <c r="AD493" s="26"/>
      <c r="AE493" s="22" t="str">
        <f t="shared" si="75"/>
        <v/>
      </c>
      <c r="AF4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4" spans="1:32" x14ac:dyDescent="0.45">
      <c r="A494" s="22">
        <f>Games!A494</f>
        <v>0</v>
      </c>
      <c r="B494" s="22" t="str">
        <f>IF('Prediction Log'!B494=0, "",'Prediction Log'!B494)</f>
        <v/>
      </c>
      <c r="C494" s="22" t="str">
        <f>IF('Prediction Log'!C494=0, "",'Prediction Log'!C494)</f>
        <v/>
      </c>
      <c r="D494" s="22" t="str">
        <f>IF('Prediction Log'!D494=0, "",'Prediction Log'!D494)</f>
        <v/>
      </c>
      <c r="E494" s="22" t="str">
        <f>IF('Prediction Log'!E494=0, "",'Prediction Log'!E494)</f>
        <v/>
      </c>
      <c r="F494" s="22" t="str">
        <f>IF('Prediction Log'!I494=0, "",'Prediction Log'!I494)</f>
        <v/>
      </c>
      <c r="G494" s="23" t="str">
        <f>IF(ISBLANK(Games!B494), "",'Prediction Log'!$J494)</f>
        <v/>
      </c>
      <c r="H494" s="24" t="str">
        <f>'Prediction Log'!$K494</f>
        <v/>
      </c>
      <c r="I494" s="22" t="str">
        <f>IF(ISBLANK(Games!J494), "",IF(AND(Games!J494="",Games!K494=""),"",IF(ISTEXT(Games!K494), "Side",Games!J494)))</f>
        <v/>
      </c>
      <c r="J494" s="22" t="str">
        <f>IF(ISBLANK(Games!J494), "",IF(Table12[[#This Row],[Bet]]="Spread", Games!L494, ""))</f>
        <v/>
      </c>
      <c r="K494" s="22" t="str">
        <f>IF(ISBLANK(Games!K494), "",IF(ISTEXT(Games!K494), Games!K494, ""))</f>
        <v/>
      </c>
      <c r="L494" s="22" t="str">
        <f>IF(ISBLANK(Games!N494), "", Games!N494)</f>
        <v/>
      </c>
      <c r="M494" s="22"/>
      <c r="N494" s="26"/>
      <c r="O494" s="26"/>
      <c r="P494" s="26"/>
      <c r="Q494" s="26"/>
      <c r="R494" s="26"/>
      <c r="S494" s="26"/>
      <c r="T494" s="29">
        <f t="shared" si="68"/>
        <v>0</v>
      </c>
      <c r="U494" s="29">
        <f t="shared" si="69"/>
        <v>0</v>
      </c>
      <c r="V494" s="29">
        <f t="shared" si="70"/>
        <v>0</v>
      </c>
      <c r="W494" s="29">
        <f t="shared" si="71"/>
        <v>0</v>
      </c>
      <c r="X494" s="29">
        <f t="shared" si="72"/>
        <v>0</v>
      </c>
      <c r="Y494" s="29">
        <f t="shared" si="73"/>
        <v>0</v>
      </c>
      <c r="Z494" s="26"/>
      <c r="AA494" s="58" t="str">
        <f t="shared" si="74"/>
        <v/>
      </c>
      <c r="AB494" s="26"/>
      <c r="AC494" s="58" t="str">
        <f t="shared" si="76"/>
        <v/>
      </c>
      <c r="AD494" s="26"/>
      <c r="AE494" s="22" t="str">
        <f t="shared" si="75"/>
        <v/>
      </c>
      <c r="AF4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5" spans="1:32" x14ac:dyDescent="0.45">
      <c r="A495" s="22">
        <f>Games!A495</f>
        <v>0</v>
      </c>
      <c r="B495" s="22" t="str">
        <f>IF('Prediction Log'!B495=0, "",'Prediction Log'!B495)</f>
        <v/>
      </c>
      <c r="C495" s="22" t="str">
        <f>IF('Prediction Log'!C495=0, "",'Prediction Log'!C495)</f>
        <v/>
      </c>
      <c r="D495" s="22" t="str">
        <f>IF('Prediction Log'!D495=0, "",'Prediction Log'!D495)</f>
        <v/>
      </c>
      <c r="E495" s="22" t="str">
        <f>IF('Prediction Log'!E495=0, "",'Prediction Log'!E495)</f>
        <v/>
      </c>
      <c r="F495" s="22" t="str">
        <f>IF('Prediction Log'!I495=0, "",'Prediction Log'!I495)</f>
        <v/>
      </c>
      <c r="G495" s="23" t="str">
        <f>IF(ISBLANK(Games!B495), "",'Prediction Log'!$J495)</f>
        <v/>
      </c>
      <c r="H495" s="24" t="str">
        <f>'Prediction Log'!$K495</f>
        <v/>
      </c>
      <c r="I495" s="22" t="str">
        <f>IF(ISBLANK(Games!J495), "",IF(AND(Games!J495="",Games!K495=""),"",IF(ISTEXT(Games!K495), "Side",Games!J495)))</f>
        <v/>
      </c>
      <c r="J495" s="22" t="str">
        <f>IF(ISBLANK(Games!J495), "",IF(Table12[[#This Row],[Bet]]="Spread", Games!L495, ""))</f>
        <v/>
      </c>
      <c r="K495" s="22" t="str">
        <f>IF(ISBLANK(Games!K495), "",IF(ISTEXT(Games!K495), Games!K495, ""))</f>
        <v/>
      </c>
      <c r="L495" s="22" t="str">
        <f>IF(ISBLANK(Games!N495), "", Games!N495)</f>
        <v/>
      </c>
      <c r="M495" s="22"/>
      <c r="N495" s="26"/>
      <c r="O495" s="26"/>
      <c r="P495" s="26"/>
      <c r="Q495" s="26"/>
      <c r="R495" s="26"/>
      <c r="S495" s="26"/>
      <c r="T495" s="29">
        <f t="shared" si="68"/>
        <v>0</v>
      </c>
      <c r="U495" s="29">
        <f t="shared" si="69"/>
        <v>0</v>
      </c>
      <c r="V495" s="29">
        <f t="shared" si="70"/>
        <v>0</v>
      </c>
      <c r="W495" s="29">
        <f t="shared" si="71"/>
        <v>0</v>
      </c>
      <c r="X495" s="29">
        <f t="shared" si="72"/>
        <v>0</v>
      </c>
      <c r="Y495" s="29">
        <f t="shared" si="73"/>
        <v>0</v>
      </c>
      <c r="Z495" s="26"/>
      <c r="AA495" s="58" t="str">
        <f t="shared" si="74"/>
        <v/>
      </c>
      <c r="AB495" s="26"/>
      <c r="AC495" s="58" t="str">
        <f t="shared" si="76"/>
        <v/>
      </c>
      <c r="AD495" s="26"/>
      <c r="AE495" s="22" t="str">
        <f t="shared" si="75"/>
        <v/>
      </c>
      <c r="AF4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6" spans="1:32" x14ac:dyDescent="0.45">
      <c r="A496" s="22">
        <f>Games!A496</f>
        <v>0</v>
      </c>
      <c r="B496" s="22" t="str">
        <f>IF('Prediction Log'!B496=0, "",'Prediction Log'!B496)</f>
        <v/>
      </c>
      <c r="C496" s="22" t="str">
        <f>IF('Prediction Log'!C496=0, "",'Prediction Log'!C496)</f>
        <v/>
      </c>
      <c r="D496" s="22" t="str">
        <f>IF('Prediction Log'!D496=0, "",'Prediction Log'!D496)</f>
        <v/>
      </c>
      <c r="E496" s="22" t="str">
        <f>IF('Prediction Log'!E496=0, "",'Prediction Log'!E496)</f>
        <v/>
      </c>
      <c r="F496" s="22" t="str">
        <f>IF('Prediction Log'!I496=0, "",'Prediction Log'!I496)</f>
        <v/>
      </c>
      <c r="G496" s="23" t="str">
        <f>IF(ISBLANK(Games!B496), "",'Prediction Log'!$J496)</f>
        <v/>
      </c>
      <c r="H496" s="24" t="str">
        <f>'Prediction Log'!$K496</f>
        <v/>
      </c>
      <c r="I496" s="22" t="str">
        <f>IF(ISBLANK(Games!J496), "",IF(AND(Games!J496="",Games!K496=""),"",IF(ISTEXT(Games!K496), "Side",Games!J496)))</f>
        <v/>
      </c>
      <c r="J496" s="22" t="str">
        <f>IF(ISBLANK(Games!J496), "",IF(Table12[[#This Row],[Bet]]="Spread", Games!L496, ""))</f>
        <v/>
      </c>
      <c r="K496" s="22" t="str">
        <f>IF(ISBLANK(Games!K496), "",IF(ISTEXT(Games!K496), Games!K496, ""))</f>
        <v/>
      </c>
      <c r="L496" s="22" t="str">
        <f>IF(ISBLANK(Games!N496), "", Games!N496)</f>
        <v/>
      </c>
      <c r="M496" s="22"/>
      <c r="N496" s="26"/>
      <c r="O496" s="26"/>
      <c r="P496" s="26"/>
      <c r="Q496" s="26"/>
      <c r="R496" s="26"/>
      <c r="S496" s="26"/>
      <c r="T496" s="29">
        <f t="shared" si="68"/>
        <v>0</v>
      </c>
      <c r="U496" s="29">
        <f t="shared" si="69"/>
        <v>0</v>
      </c>
      <c r="V496" s="29">
        <f t="shared" si="70"/>
        <v>0</v>
      </c>
      <c r="W496" s="29">
        <f t="shared" si="71"/>
        <v>0</v>
      </c>
      <c r="X496" s="29">
        <f t="shared" si="72"/>
        <v>0</v>
      </c>
      <c r="Y496" s="29">
        <f t="shared" si="73"/>
        <v>0</v>
      </c>
      <c r="Z496" s="26"/>
      <c r="AA496" s="58" t="str">
        <f t="shared" si="74"/>
        <v/>
      </c>
      <c r="AB496" s="26"/>
      <c r="AC496" s="58" t="str">
        <f t="shared" si="76"/>
        <v/>
      </c>
      <c r="AD496" s="26"/>
      <c r="AE496" s="22" t="str">
        <f t="shared" si="75"/>
        <v/>
      </c>
      <c r="AF4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7" spans="1:32" x14ac:dyDescent="0.45">
      <c r="A497" s="22">
        <f>Games!A497</f>
        <v>0</v>
      </c>
      <c r="B497" s="22" t="str">
        <f>IF('Prediction Log'!B497=0, "",'Prediction Log'!B497)</f>
        <v/>
      </c>
      <c r="C497" s="22" t="str">
        <f>IF('Prediction Log'!C497=0, "",'Prediction Log'!C497)</f>
        <v/>
      </c>
      <c r="D497" s="22" t="str">
        <f>IF('Prediction Log'!D497=0, "",'Prediction Log'!D497)</f>
        <v/>
      </c>
      <c r="E497" s="22" t="str">
        <f>IF('Prediction Log'!E497=0, "",'Prediction Log'!E497)</f>
        <v/>
      </c>
      <c r="F497" s="22" t="str">
        <f>IF('Prediction Log'!I497=0, "",'Prediction Log'!I497)</f>
        <v/>
      </c>
      <c r="G497" s="23" t="str">
        <f>IF(ISBLANK(Games!B497), "",'Prediction Log'!$J497)</f>
        <v/>
      </c>
      <c r="H497" s="24" t="str">
        <f>'Prediction Log'!$K497</f>
        <v/>
      </c>
      <c r="I497" s="22" t="str">
        <f>IF(ISBLANK(Games!J497), "",IF(AND(Games!J497="",Games!K497=""),"",IF(ISTEXT(Games!K497), "Side",Games!J497)))</f>
        <v/>
      </c>
      <c r="J497" s="22" t="str">
        <f>IF(ISBLANK(Games!J497), "",IF(Table12[[#This Row],[Bet]]="Spread", Games!L497, ""))</f>
        <v/>
      </c>
      <c r="K497" s="22" t="str">
        <f>IF(ISBLANK(Games!K497), "",IF(ISTEXT(Games!K497), Games!K497, ""))</f>
        <v/>
      </c>
      <c r="L497" s="22" t="str">
        <f>IF(ISBLANK(Games!N497), "", Games!N497)</f>
        <v/>
      </c>
      <c r="M497" s="22"/>
      <c r="N497" s="26"/>
      <c r="O497" s="26"/>
      <c r="P497" s="26"/>
      <c r="Q497" s="26"/>
      <c r="R497" s="26"/>
      <c r="S497" s="26"/>
      <c r="T497" s="29">
        <f t="shared" si="68"/>
        <v>0</v>
      </c>
      <c r="U497" s="29">
        <f t="shared" si="69"/>
        <v>0</v>
      </c>
      <c r="V497" s="29">
        <f t="shared" si="70"/>
        <v>0</v>
      </c>
      <c r="W497" s="29">
        <f t="shared" si="71"/>
        <v>0</v>
      </c>
      <c r="X497" s="29">
        <f t="shared" si="72"/>
        <v>0</v>
      </c>
      <c r="Y497" s="29">
        <f t="shared" si="73"/>
        <v>0</v>
      </c>
      <c r="Z497" s="26"/>
      <c r="AA497" s="58" t="str">
        <f t="shared" si="74"/>
        <v/>
      </c>
      <c r="AB497" s="26"/>
      <c r="AC497" s="58" t="str">
        <f t="shared" si="76"/>
        <v/>
      </c>
      <c r="AD497" s="26"/>
      <c r="AE497" s="22" t="str">
        <f t="shared" si="75"/>
        <v/>
      </c>
      <c r="AF4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8" spans="1:32" x14ac:dyDescent="0.45">
      <c r="A498" s="22">
        <f>Games!A498</f>
        <v>0</v>
      </c>
      <c r="B498" s="22" t="str">
        <f>IF('Prediction Log'!B498=0, "",'Prediction Log'!B498)</f>
        <v/>
      </c>
      <c r="C498" s="22" t="str">
        <f>IF('Prediction Log'!C498=0, "",'Prediction Log'!C498)</f>
        <v/>
      </c>
      <c r="D498" s="22" t="str">
        <f>IF('Prediction Log'!D498=0, "",'Prediction Log'!D498)</f>
        <v/>
      </c>
      <c r="E498" s="22" t="str">
        <f>IF('Prediction Log'!E498=0, "",'Prediction Log'!E498)</f>
        <v/>
      </c>
      <c r="F498" s="22" t="str">
        <f>IF('Prediction Log'!I498=0, "",'Prediction Log'!I498)</f>
        <v/>
      </c>
      <c r="G498" s="23" t="str">
        <f>IF(ISBLANK(Games!B498), "",'Prediction Log'!$J498)</f>
        <v/>
      </c>
      <c r="H498" s="24" t="str">
        <f>'Prediction Log'!$K498</f>
        <v/>
      </c>
      <c r="I498" s="22" t="str">
        <f>IF(ISBLANK(Games!J498), "",IF(AND(Games!J498="",Games!K498=""),"",IF(ISTEXT(Games!K498), "Side",Games!J498)))</f>
        <v/>
      </c>
      <c r="J498" s="22" t="str">
        <f>IF(ISBLANK(Games!J498), "",IF(Table12[[#This Row],[Bet]]="Spread", Games!L498, ""))</f>
        <v/>
      </c>
      <c r="K498" s="22" t="str">
        <f>IF(ISBLANK(Games!K498), "",IF(ISTEXT(Games!K498), Games!K498, ""))</f>
        <v/>
      </c>
      <c r="L498" s="22" t="str">
        <f>IF(ISBLANK(Games!N498), "", Games!N498)</f>
        <v/>
      </c>
      <c r="M498" s="22"/>
      <c r="N498" s="26"/>
      <c r="O498" s="26"/>
      <c r="P498" s="26"/>
      <c r="Q498" s="26"/>
      <c r="R498" s="26"/>
      <c r="S498" s="26"/>
      <c r="T498" s="29">
        <f t="shared" si="68"/>
        <v>0</v>
      </c>
      <c r="U498" s="29">
        <f t="shared" si="69"/>
        <v>0</v>
      </c>
      <c r="V498" s="29">
        <f t="shared" si="70"/>
        <v>0</v>
      </c>
      <c r="W498" s="29">
        <f t="shared" si="71"/>
        <v>0</v>
      </c>
      <c r="X498" s="29">
        <f t="shared" si="72"/>
        <v>0</v>
      </c>
      <c r="Y498" s="29">
        <f t="shared" si="73"/>
        <v>0</v>
      </c>
      <c r="Z498" s="26"/>
      <c r="AA498" s="58" t="str">
        <f t="shared" si="74"/>
        <v/>
      </c>
      <c r="AB498" s="26"/>
      <c r="AC498" s="58" t="str">
        <f t="shared" si="76"/>
        <v/>
      </c>
      <c r="AD498" s="26"/>
      <c r="AE498" s="22" t="str">
        <f t="shared" si="75"/>
        <v/>
      </c>
      <c r="AF4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9" spans="1:32" x14ac:dyDescent="0.45">
      <c r="A499" s="22">
        <f>Games!A499</f>
        <v>0</v>
      </c>
      <c r="B499" s="22" t="str">
        <f>IF('Prediction Log'!B499=0, "",'Prediction Log'!B499)</f>
        <v/>
      </c>
      <c r="C499" s="22" t="str">
        <f>IF('Prediction Log'!C499=0, "",'Prediction Log'!C499)</f>
        <v/>
      </c>
      <c r="D499" s="22" t="str">
        <f>IF('Prediction Log'!D499=0, "",'Prediction Log'!D499)</f>
        <v/>
      </c>
      <c r="E499" s="22" t="str">
        <f>IF('Prediction Log'!E499=0, "",'Prediction Log'!E499)</f>
        <v/>
      </c>
      <c r="F499" s="22" t="str">
        <f>IF('Prediction Log'!I499=0, "",'Prediction Log'!I499)</f>
        <v/>
      </c>
      <c r="G499" s="23" t="str">
        <f>IF(ISBLANK(Games!B499), "",'Prediction Log'!$J499)</f>
        <v/>
      </c>
      <c r="H499" s="24" t="str">
        <f>'Prediction Log'!$K499</f>
        <v/>
      </c>
      <c r="I499" s="22" t="str">
        <f>IF(ISBLANK(Games!J499), "",IF(AND(Games!J499="",Games!K499=""),"",IF(ISTEXT(Games!K499), "Side",Games!J499)))</f>
        <v/>
      </c>
      <c r="J499" s="22" t="str">
        <f>IF(ISBLANK(Games!J499), "",IF(Table12[[#This Row],[Bet]]="Spread", Games!L499, ""))</f>
        <v/>
      </c>
      <c r="K499" s="22" t="str">
        <f>IF(ISBLANK(Games!K499), "",IF(ISTEXT(Games!K499), Games!K499, ""))</f>
        <v/>
      </c>
      <c r="L499" s="22" t="str">
        <f>IF(ISBLANK(Games!N499), "", Games!N499)</f>
        <v/>
      </c>
      <c r="M499" s="22"/>
      <c r="N499" s="26"/>
      <c r="O499" s="26"/>
      <c r="P499" s="26"/>
      <c r="Q499" s="26"/>
      <c r="R499" s="26"/>
      <c r="S499" s="26"/>
      <c r="T499" s="29">
        <f t="shared" si="68"/>
        <v>0</v>
      </c>
      <c r="U499" s="29">
        <f t="shared" si="69"/>
        <v>0</v>
      </c>
      <c r="V499" s="29">
        <f t="shared" si="70"/>
        <v>0</v>
      </c>
      <c r="W499" s="29">
        <f t="shared" si="71"/>
        <v>0</v>
      </c>
      <c r="X499" s="29">
        <f t="shared" si="72"/>
        <v>0</v>
      </c>
      <c r="Y499" s="29">
        <f t="shared" si="73"/>
        <v>0</v>
      </c>
      <c r="Z499" s="26"/>
      <c r="AA499" s="58" t="str">
        <f t="shared" si="74"/>
        <v/>
      </c>
      <c r="AB499" s="26"/>
      <c r="AC499" s="58" t="str">
        <f t="shared" si="76"/>
        <v/>
      </c>
      <c r="AD499" s="26"/>
      <c r="AE499" s="22" t="str">
        <f t="shared" si="75"/>
        <v/>
      </c>
      <c r="AF4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0" spans="1:32" x14ac:dyDescent="0.45">
      <c r="A500" s="22">
        <f>Games!A500</f>
        <v>0</v>
      </c>
      <c r="B500" s="22" t="str">
        <f>IF('Prediction Log'!B500=0, "",'Prediction Log'!B500)</f>
        <v/>
      </c>
      <c r="C500" s="22" t="str">
        <f>IF('Prediction Log'!C500=0, "",'Prediction Log'!C500)</f>
        <v/>
      </c>
      <c r="D500" s="22" t="str">
        <f>IF('Prediction Log'!D500=0, "",'Prediction Log'!D500)</f>
        <v/>
      </c>
      <c r="E500" s="22" t="str">
        <f>IF('Prediction Log'!E500=0, "",'Prediction Log'!E500)</f>
        <v/>
      </c>
      <c r="F500" s="22" t="str">
        <f>IF('Prediction Log'!I500=0, "",'Prediction Log'!I500)</f>
        <v/>
      </c>
      <c r="G500" s="23" t="str">
        <f>IF(ISBLANK(Games!B500), "",'Prediction Log'!$J500)</f>
        <v/>
      </c>
      <c r="H500" s="24" t="str">
        <f>'Prediction Log'!$K500</f>
        <v/>
      </c>
      <c r="I500" s="22" t="str">
        <f>IF(ISBLANK(Games!J500), "",IF(AND(Games!J500="",Games!K500=""),"",IF(ISTEXT(Games!K500), "Side",Games!J500)))</f>
        <v/>
      </c>
      <c r="J500" s="22" t="str">
        <f>IF(ISBLANK(Games!J500), "",IF(Table12[[#This Row],[Bet]]="Spread", Games!L500, ""))</f>
        <v/>
      </c>
      <c r="K500" s="22" t="str">
        <f>IF(ISBLANK(Games!K500), "",IF(ISTEXT(Games!K500), Games!K500, ""))</f>
        <v/>
      </c>
      <c r="L500" s="22" t="str">
        <f>IF(ISBLANK(Games!N500), "", Games!N500)</f>
        <v/>
      </c>
      <c r="M500" s="22"/>
      <c r="N500" s="26"/>
      <c r="O500" s="26"/>
      <c r="P500" s="26"/>
      <c r="Q500" s="26"/>
      <c r="R500" s="26"/>
      <c r="S500" s="26"/>
      <c r="T500" s="29">
        <f t="shared" si="68"/>
        <v>0</v>
      </c>
      <c r="U500" s="29">
        <f t="shared" si="69"/>
        <v>0</v>
      </c>
      <c r="V500" s="29">
        <f t="shared" si="70"/>
        <v>0</v>
      </c>
      <c r="W500" s="29">
        <f t="shared" si="71"/>
        <v>0</v>
      </c>
      <c r="X500" s="29">
        <f t="shared" si="72"/>
        <v>0</v>
      </c>
      <c r="Y500" s="29">
        <f t="shared" si="73"/>
        <v>0</v>
      </c>
      <c r="Z500" s="26"/>
      <c r="AA500" s="58" t="str">
        <f t="shared" si="74"/>
        <v/>
      </c>
      <c r="AB500" s="26"/>
      <c r="AC500" s="58" t="str">
        <f t="shared" si="76"/>
        <v/>
      </c>
      <c r="AD500" s="26"/>
      <c r="AE500" s="22" t="str">
        <f t="shared" si="75"/>
        <v/>
      </c>
      <c r="AF5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1" spans="1:32" x14ac:dyDescent="0.45">
      <c r="A501" s="22">
        <f>Games!A501</f>
        <v>0</v>
      </c>
      <c r="B501" s="22" t="str">
        <f>IF('Prediction Log'!B501=0, "",'Prediction Log'!B501)</f>
        <v/>
      </c>
      <c r="C501" s="22" t="str">
        <f>IF('Prediction Log'!C501=0, "",'Prediction Log'!C501)</f>
        <v/>
      </c>
      <c r="D501" s="22" t="str">
        <f>IF('Prediction Log'!D501=0, "",'Prediction Log'!D501)</f>
        <v/>
      </c>
      <c r="E501" s="22" t="str">
        <f>IF('Prediction Log'!E501=0, "",'Prediction Log'!E501)</f>
        <v/>
      </c>
      <c r="F501" s="22" t="str">
        <f>IF('Prediction Log'!I501=0, "",'Prediction Log'!I501)</f>
        <v/>
      </c>
      <c r="G501" s="23" t="str">
        <f>IF(ISBLANK(Games!B501), "",'Prediction Log'!$J501)</f>
        <v/>
      </c>
      <c r="H501" s="24" t="str">
        <f>'Prediction Log'!$K501</f>
        <v/>
      </c>
      <c r="I501" s="22" t="str">
        <f>IF(ISBLANK(Games!J501), "",IF(AND(Games!J501="",Games!K501=""),"",IF(ISTEXT(Games!K501), "Side",Games!J501)))</f>
        <v/>
      </c>
      <c r="J501" s="22" t="str">
        <f>IF(ISBLANK(Games!J501), "",IF(Table12[[#This Row],[Bet]]="Spread", Games!L501, ""))</f>
        <v/>
      </c>
      <c r="K501" s="22" t="str">
        <f>IF(ISBLANK(Games!K501), "",IF(ISTEXT(Games!K501), Games!K501, ""))</f>
        <v/>
      </c>
      <c r="L501" s="22" t="str">
        <f>IF(ISBLANK(Games!N501), "", Games!N501)</f>
        <v/>
      </c>
      <c r="M501" s="22"/>
      <c r="N501" s="26"/>
      <c r="O501" s="26"/>
      <c r="P501" s="26"/>
      <c r="Q501" s="26"/>
      <c r="R501" s="26"/>
      <c r="S501" s="26"/>
      <c r="T501" s="29">
        <f t="shared" si="68"/>
        <v>0</v>
      </c>
      <c r="U501" s="29">
        <f t="shared" si="69"/>
        <v>0</v>
      </c>
      <c r="V501" s="29">
        <f t="shared" si="70"/>
        <v>0</v>
      </c>
      <c r="W501" s="29">
        <f t="shared" si="71"/>
        <v>0</v>
      </c>
      <c r="X501" s="29">
        <f t="shared" si="72"/>
        <v>0</v>
      </c>
      <c r="Y501" s="29">
        <f t="shared" si="73"/>
        <v>0</v>
      </c>
      <c r="Z501" s="26"/>
      <c r="AA501" s="58" t="str">
        <f t="shared" si="74"/>
        <v/>
      </c>
      <c r="AB501" s="26"/>
      <c r="AC501" s="58" t="str">
        <f t="shared" si="76"/>
        <v/>
      </c>
      <c r="AD501" s="26"/>
      <c r="AE501" s="22" t="str">
        <f t="shared" si="75"/>
        <v/>
      </c>
      <c r="AF5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2" spans="1:32" x14ac:dyDescent="0.45">
      <c r="A502" s="22">
        <f>Games!A502</f>
        <v>0</v>
      </c>
      <c r="B502" s="22" t="str">
        <f>IF('Prediction Log'!B502=0, "",'Prediction Log'!B502)</f>
        <v/>
      </c>
      <c r="C502" s="22" t="str">
        <f>IF('Prediction Log'!C502=0, "",'Prediction Log'!C502)</f>
        <v/>
      </c>
      <c r="D502" s="22" t="str">
        <f>IF('Prediction Log'!D502=0, "",'Prediction Log'!D502)</f>
        <v/>
      </c>
      <c r="E502" s="22" t="str">
        <f>IF('Prediction Log'!E502=0, "",'Prediction Log'!E502)</f>
        <v/>
      </c>
      <c r="F502" s="22" t="str">
        <f>IF('Prediction Log'!I502=0, "",'Prediction Log'!I502)</f>
        <v/>
      </c>
      <c r="G502" s="23" t="str">
        <f>IF(ISBLANK(Games!B502), "",'Prediction Log'!$J502)</f>
        <v/>
      </c>
      <c r="H502" s="24" t="str">
        <f>'Prediction Log'!$K502</f>
        <v/>
      </c>
      <c r="I502" s="22" t="str">
        <f>IF(ISBLANK(Games!J502), "",IF(AND(Games!J502="",Games!K502=""),"",IF(ISTEXT(Games!K502), "Side",Games!J502)))</f>
        <v/>
      </c>
      <c r="J502" s="22" t="str">
        <f>IF(ISBLANK(Games!J502), "",IF(Table12[[#This Row],[Bet]]="Spread", Games!L502, ""))</f>
        <v/>
      </c>
      <c r="K502" s="22" t="str">
        <f>IF(ISBLANK(Games!K502), "",IF(ISTEXT(Games!K502), Games!K502, ""))</f>
        <v/>
      </c>
      <c r="L502" s="22" t="str">
        <f>IF(ISBLANK(Games!N502), "", Games!N502)</f>
        <v/>
      </c>
      <c r="M502" s="22"/>
      <c r="N502" s="26"/>
      <c r="O502" s="26"/>
      <c r="P502" s="26"/>
      <c r="Q502" s="26"/>
      <c r="R502" s="26"/>
      <c r="S502" s="26"/>
      <c r="T502" s="29">
        <f t="shared" si="68"/>
        <v>0</v>
      </c>
      <c r="U502" s="29">
        <f t="shared" si="69"/>
        <v>0</v>
      </c>
      <c r="V502" s="29">
        <f t="shared" si="70"/>
        <v>0</v>
      </c>
      <c r="W502" s="29">
        <f t="shared" si="71"/>
        <v>0</v>
      </c>
      <c r="X502" s="29">
        <f t="shared" si="72"/>
        <v>0</v>
      </c>
      <c r="Y502" s="29">
        <f t="shared" si="73"/>
        <v>0</v>
      </c>
      <c r="Z502" s="26"/>
      <c r="AA502" s="58" t="str">
        <f t="shared" si="74"/>
        <v/>
      </c>
      <c r="AB502" s="26"/>
      <c r="AC502" s="58" t="str">
        <f t="shared" si="76"/>
        <v/>
      </c>
      <c r="AD502" s="26"/>
      <c r="AE502" s="22" t="str">
        <f t="shared" si="75"/>
        <v/>
      </c>
      <c r="AF5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3" spans="1:32" x14ac:dyDescent="0.45">
      <c r="A503" s="22">
        <f>Games!A503</f>
        <v>0</v>
      </c>
      <c r="B503" s="22" t="str">
        <f>IF('Prediction Log'!B503=0, "",'Prediction Log'!B503)</f>
        <v/>
      </c>
      <c r="C503" s="22" t="str">
        <f>IF('Prediction Log'!C503=0, "",'Prediction Log'!C503)</f>
        <v/>
      </c>
      <c r="D503" s="22" t="str">
        <f>IF('Prediction Log'!D503=0, "",'Prediction Log'!D503)</f>
        <v/>
      </c>
      <c r="E503" s="22" t="str">
        <f>IF('Prediction Log'!E503=0, "",'Prediction Log'!E503)</f>
        <v/>
      </c>
      <c r="F503" s="22" t="str">
        <f>IF('Prediction Log'!I503=0, "",'Prediction Log'!I503)</f>
        <v/>
      </c>
      <c r="G503" s="23" t="str">
        <f>IF(ISBLANK(Games!B503), "",'Prediction Log'!$J503)</f>
        <v/>
      </c>
      <c r="H503" s="24" t="str">
        <f>'Prediction Log'!$K503</f>
        <v/>
      </c>
      <c r="I503" s="22" t="str">
        <f>IF(ISBLANK(Games!J503), "",IF(AND(Games!J503="",Games!K503=""),"",IF(ISTEXT(Games!K503), "Side",Games!J503)))</f>
        <v/>
      </c>
      <c r="J503" s="22" t="str">
        <f>IF(ISBLANK(Games!J503), "",IF(Table12[[#This Row],[Bet]]="Spread", Games!L503, ""))</f>
        <v/>
      </c>
      <c r="K503" s="22" t="str">
        <f>IF(ISBLANK(Games!K503), "",IF(ISTEXT(Games!K503), Games!K503, ""))</f>
        <v/>
      </c>
      <c r="L503" s="22" t="str">
        <f>IF(ISBLANK(Games!N503), "", Games!N503)</f>
        <v/>
      </c>
      <c r="M503" s="22"/>
      <c r="N503" s="26"/>
      <c r="O503" s="26"/>
      <c r="P503" s="26"/>
      <c r="Q503" s="26"/>
      <c r="R503" s="26"/>
      <c r="S503" s="26"/>
      <c r="T503" s="29">
        <f t="shared" si="68"/>
        <v>0</v>
      </c>
      <c r="U503" s="29">
        <f t="shared" si="69"/>
        <v>0</v>
      </c>
      <c r="V503" s="29">
        <f t="shared" si="70"/>
        <v>0</v>
      </c>
      <c r="W503" s="29">
        <f t="shared" si="71"/>
        <v>0</v>
      </c>
      <c r="X503" s="29">
        <f t="shared" si="72"/>
        <v>0</v>
      </c>
      <c r="Y503" s="29">
        <f t="shared" si="73"/>
        <v>0</v>
      </c>
      <c r="Z503" s="26"/>
      <c r="AA503" s="58" t="str">
        <f t="shared" si="74"/>
        <v/>
      </c>
      <c r="AB503" s="26"/>
      <c r="AC503" s="58" t="str">
        <f t="shared" si="76"/>
        <v/>
      </c>
      <c r="AD503" s="26"/>
      <c r="AE503" s="22" t="str">
        <f t="shared" si="75"/>
        <v/>
      </c>
      <c r="AF5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4" spans="1:32" x14ac:dyDescent="0.45">
      <c r="A504" s="22">
        <f>Games!A504</f>
        <v>0</v>
      </c>
      <c r="B504" s="22" t="str">
        <f>IF('Prediction Log'!B504=0, "",'Prediction Log'!B504)</f>
        <v/>
      </c>
      <c r="C504" s="22" t="str">
        <f>IF('Prediction Log'!C504=0, "",'Prediction Log'!C504)</f>
        <v/>
      </c>
      <c r="D504" s="22" t="str">
        <f>IF('Prediction Log'!D504=0, "",'Prediction Log'!D504)</f>
        <v/>
      </c>
      <c r="E504" s="22" t="str">
        <f>IF('Prediction Log'!E504=0, "",'Prediction Log'!E504)</f>
        <v/>
      </c>
      <c r="F504" s="22" t="str">
        <f>IF('Prediction Log'!I504=0, "",'Prediction Log'!I504)</f>
        <v/>
      </c>
      <c r="G504" s="23" t="str">
        <f>IF(ISBLANK(Games!B504), "",'Prediction Log'!$J504)</f>
        <v/>
      </c>
      <c r="H504" s="24" t="str">
        <f>'Prediction Log'!$K504</f>
        <v/>
      </c>
      <c r="I504" s="22" t="str">
        <f>IF(ISBLANK(Games!J504), "",IF(AND(Games!J504="",Games!K504=""),"",IF(ISTEXT(Games!K504), "Side",Games!J504)))</f>
        <v/>
      </c>
      <c r="J504" s="22" t="str">
        <f>IF(ISBLANK(Games!J504), "",IF(Table12[[#This Row],[Bet]]="Spread", Games!L504, ""))</f>
        <v/>
      </c>
      <c r="K504" s="22" t="str">
        <f>IF(ISBLANK(Games!K504), "",IF(ISTEXT(Games!K504), Games!K504, ""))</f>
        <v/>
      </c>
      <c r="L504" s="22" t="str">
        <f>IF(ISBLANK(Games!N504), "", Games!N504)</f>
        <v/>
      </c>
      <c r="M504" s="22"/>
      <c r="N504" s="26"/>
      <c r="O504" s="26"/>
      <c r="P504" s="26"/>
      <c r="Q504" s="26"/>
      <c r="R504" s="26"/>
      <c r="S504" s="26"/>
      <c r="T504" s="29">
        <f t="shared" si="68"/>
        <v>0</v>
      </c>
      <c r="U504" s="29">
        <f t="shared" si="69"/>
        <v>0</v>
      </c>
      <c r="V504" s="29">
        <f t="shared" si="70"/>
        <v>0</v>
      </c>
      <c r="W504" s="29">
        <f t="shared" si="71"/>
        <v>0</v>
      </c>
      <c r="X504" s="29">
        <f t="shared" si="72"/>
        <v>0</v>
      </c>
      <c r="Y504" s="29">
        <f t="shared" si="73"/>
        <v>0</v>
      </c>
      <c r="Z504" s="26"/>
      <c r="AA504" s="58" t="str">
        <f t="shared" si="74"/>
        <v/>
      </c>
      <c r="AB504" s="26"/>
      <c r="AC504" s="58" t="str">
        <f t="shared" si="76"/>
        <v/>
      </c>
      <c r="AD504" s="26"/>
      <c r="AE504" s="22" t="str">
        <f t="shared" si="75"/>
        <v/>
      </c>
      <c r="AF5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5" spans="1:32" x14ac:dyDescent="0.45">
      <c r="A505" s="22">
        <f>Games!A505</f>
        <v>0</v>
      </c>
      <c r="B505" s="22" t="str">
        <f>IF('Prediction Log'!B505=0, "",'Prediction Log'!B505)</f>
        <v/>
      </c>
      <c r="C505" s="22" t="str">
        <f>IF('Prediction Log'!C505=0, "",'Prediction Log'!C505)</f>
        <v/>
      </c>
      <c r="D505" s="22" t="str">
        <f>IF('Prediction Log'!D505=0, "",'Prediction Log'!D505)</f>
        <v/>
      </c>
      <c r="E505" s="22" t="str">
        <f>IF('Prediction Log'!E505=0, "",'Prediction Log'!E505)</f>
        <v/>
      </c>
      <c r="F505" s="22" t="str">
        <f>IF('Prediction Log'!I505=0, "",'Prediction Log'!I505)</f>
        <v/>
      </c>
      <c r="G505" s="23" t="str">
        <f>IF(ISBLANK(Games!B505), "",'Prediction Log'!$J505)</f>
        <v/>
      </c>
      <c r="H505" s="24" t="str">
        <f>'Prediction Log'!$K505</f>
        <v/>
      </c>
      <c r="I505" s="22" t="str">
        <f>IF(ISBLANK(Games!J505), "",IF(AND(Games!J505="",Games!K505=""),"",IF(ISTEXT(Games!K505), "Side",Games!J505)))</f>
        <v/>
      </c>
      <c r="J505" s="22" t="str">
        <f>IF(ISBLANK(Games!J505), "",IF(Table12[[#This Row],[Bet]]="Spread", Games!L505, ""))</f>
        <v/>
      </c>
      <c r="K505" s="22" t="str">
        <f>IF(ISBLANK(Games!K505), "",IF(ISTEXT(Games!K505), Games!K505, ""))</f>
        <v/>
      </c>
      <c r="L505" s="22" t="str">
        <f>IF(ISBLANK(Games!N505), "", Games!N505)</f>
        <v/>
      </c>
      <c r="M505" s="22"/>
      <c r="N505" s="26"/>
      <c r="O505" s="26"/>
      <c r="P505" s="26"/>
      <c r="Q505" s="26"/>
      <c r="R505" s="26"/>
      <c r="S505" s="26"/>
      <c r="T505" s="29">
        <f t="shared" si="68"/>
        <v>0</v>
      </c>
      <c r="U505" s="29">
        <f t="shared" si="69"/>
        <v>0</v>
      </c>
      <c r="V505" s="29">
        <f t="shared" si="70"/>
        <v>0</v>
      </c>
      <c r="W505" s="29">
        <f t="shared" si="71"/>
        <v>0</v>
      </c>
      <c r="X505" s="29">
        <f t="shared" si="72"/>
        <v>0</v>
      </c>
      <c r="Y505" s="29">
        <f t="shared" si="73"/>
        <v>0</v>
      </c>
      <c r="Z505" s="26"/>
      <c r="AA505" s="58" t="str">
        <f t="shared" si="74"/>
        <v/>
      </c>
      <c r="AB505" s="26"/>
      <c r="AC505" s="58" t="str">
        <f t="shared" si="76"/>
        <v/>
      </c>
      <c r="AD505" s="26"/>
      <c r="AE505" s="22" t="str">
        <f t="shared" si="75"/>
        <v/>
      </c>
      <c r="AF5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6" spans="1:32" x14ac:dyDescent="0.45">
      <c r="A506" s="22">
        <f>Games!A506</f>
        <v>0</v>
      </c>
      <c r="B506" s="22" t="str">
        <f>IF('Prediction Log'!B506=0, "",'Prediction Log'!B506)</f>
        <v/>
      </c>
      <c r="C506" s="22" t="str">
        <f>IF('Prediction Log'!C506=0, "",'Prediction Log'!C506)</f>
        <v/>
      </c>
      <c r="D506" s="22" t="str">
        <f>IF('Prediction Log'!D506=0, "",'Prediction Log'!D506)</f>
        <v/>
      </c>
      <c r="E506" s="22" t="str">
        <f>IF('Prediction Log'!E506=0, "",'Prediction Log'!E506)</f>
        <v/>
      </c>
      <c r="F506" s="22" t="str">
        <f>IF('Prediction Log'!I506=0, "",'Prediction Log'!I506)</f>
        <v/>
      </c>
      <c r="G506" s="23" t="str">
        <f>IF(ISBLANK(Games!B506), "",'Prediction Log'!$J506)</f>
        <v/>
      </c>
      <c r="H506" s="24" t="str">
        <f>'Prediction Log'!$K506</f>
        <v/>
      </c>
      <c r="I506" s="22" t="str">
        <f>IF(ISBLANK(Games!J506), "",IF(AND(Games!J506="",Games!K506=""),"",IF(ISTEXT(Games!K506), "Side",Games!J506)))</f>
        <v/>
      </c>
      <c r="J506" s="22" t="str">
        <f>IF(ISBLANK(Games!J506), "",IF(Table12[[#This Row],[Bet]]="Spread", Games!L506, ""))</f>
        <v/>
      </c>
      <c r="K506" s="22" t="str">
        <f>IF(ISBLANK(Games!K506), "",IF(ISTEXT(Games!K506), Games!K506, ""))</f>
        <v/>
      </c>
      <c r="L506" s="22" t="str">
        <f>IF(ISBLANK(Games!N506), "", Games!N506)</f>
        <v/>
      </c>
      <c r="M506" s="22"/>
      <c r="N506" s="26"/>
      <c r="O506" s="26"/>
      <c r="P506" s="26"/>
      <c r="Q506" s="26"/>
      <c r="R506" s="26"/>
      <c r="S506" s="26"/>
      <c r="T506" s="29">
        <f t="shared" si="68"/>
        <v>0</v>
      </c>
      <c r="U506" s="29">
        <f t="shared" si="69"/>
        <v>0</v>
      </c>
      <c r="V506" s="29">
        <f t="shared" si="70"/>
        <v>0</v>
      </c>
      <c r="W506" s="29">
        <f t="shared" si="71"/>
        <v>0</v>
      </c>
      <c r="X506" s="29">
        <f t="shared" si="72"/>
        <v>0</v>
      </c>
      <c r="Y506" s="29">
        <f t="shared" si="73"/>
        <v>0</v>
      </c>
      <c r="Z506" s="26"/>
      <c r="AA506" s="58" t="str">
        <f t="shared" si="74"/>
        <v/>
      </c>
      <c r="AB506" s="26"/>
      <c r="AC506" s="58" t="str">
        <f t="shared" si="76"/>
        <v/>
      </c>
      <c r="AD506" s="26"/>
      <c r="AE506" s="22" t="str">
        <f t="shared" si="75"/>
        <v/>
      </c>
      <c r="AF5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7" spans="1:32" x14ac:dyDescent="0.45">
      <c r="A507" s="22">
        <f>Games!A507</f>
        <v>0</v>
      </c>
      <c r="B507" s="22" t="str">
        <f>IF('Prediction Log'!B507=0, "",'Prediction Log'!B507)</f>
        <v/>
      </c>
      <c r="C507" s="22" t="str">
        <f>IF('Prediction Log'!C507=0, "",'Prediction Log'!C507)</f>
        <v/>
      </c>
      <c r="D507" s="22" t="str">
        <f>IF('Prediction Log'!D507=0, "",'Prediction Log'!D507)</f>
        <v/>
      </c>
      <c r="E507" s="22" t="str">
        <f>IF('Prediction Log'!E507=0, "",'Prediction Log'!E507)</f>
        <v/>
      </c>
      <c r="F507" s="22" t="str">
        <f>IF('Prediction Log'!I507=0, "",'Prediction Log'!I507)</f>
        <v/>
      </c>
      <c r="G507" s="23" t="str">
        <f>IF(ISBLANK(Games!B507), "",'Prediction Log'!$J507)</f>
        <v/>
      </c>
      <c r="H507" s="24" t="str">
        <f>'Prediction Log'!$K507</f>
        <v/>
      </c>
      <c r="I507" s="22" t="str">
        <f>IF(ISBLANK(Games!J507), "",IF(AND(Games!J507="",Games!K507=""),"",IF(ISTEXT(Games!K507), "Side",Games!J507)))</f>
        <v/>
      </c>
      <c r="J507" s="22" t="str">
        <f>IF(ISBLANK(Games!J507), "",IF(Table12[[#This Row],[Bet]]="Spread", Games!L507, ""))</f>
        <v/>
      </c>
      <c r="K507" s="22" t="str">
        <f>IF(ISBLANK(Games!K507), "",IF(ISTEXT(Games!K507), Games!K507, ""))</f>
        <v/>
      </c>
      <c r="L507" s="22" t="str">
        <f>IF(ISBLANK(Games!N507), "", Games!N507)</f>
        <v/>
      </c>
      <c r="M507" s="22"/>
      <c r="N507" s="26"/>
      <c r="O507" s="26"/>
      <c r="P507" s="26"/>
      <c r="Q507" s="26"/>
      <c r="R507" s="26"/>
      <c r="S507" s="26"/>
      <c r="T507" s="29">
        <f t="shared" si="68"/>
        <v>0</v>
      </c>
      <c r="U507" s="29">
        <f t="shared" si="69"/>
        <v>0</v>
      </c>
      <c r="V507" s="29">
        <f t="shared" si="70"/>
        <v>0</v>
      </c>
      <c r="W507" s="29">
        <f t="shared" si="71"/>
        <v>0</v>
      </c>
      <c r="X507" s="29">
        <f t="shared" si="72"/>
        <v>0</v>
      </c>
      <c r="Y507" s="29">
        <f t="shared" si="73"/>
        <v>0</v>
      </c>
      <c r="Z507" s="26"/>
      <c r="AA507" s="58" t="str">
        <f t="shared" si="74"/>
        <v/>
      </c>
      <c r="AB507" s="26"/>
      <c r="AC507" s="58" t="str">
        <f t="shared" si="76"/>
        <v/>
      </c>
      <c r="AD507" s="26"/>
      <c r="AE507" s="22" t="str">
        <f t="shared" si="75"/>
        <v/>
      </c>
      <c r="AF5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8" spans="1:32" x14ac:dyDescent="0.45">
      <c r="A508" s="22">
        <f>Games!A508</f>
        <v>0</v>
      </c>
      <c r="B508" s="22" t="str">
        <f>IF('Prediction Log'!B508=0, "",'Prediction Log'!B508)</f>
        <v/>
      </c>
      <c r="C508" s="22" t="str">
        <f>IF('Prediction Log'!C508=0, "",'Prediction Log'!C508)</f>
        <v/>
      </c>
      <c r="D508" s="22" t="str">
        <f>IF('Prediction Log'!D508=0, "",'Prediction Log'!D508)</f>
        <v/>
      </c>
      <c r="E508" s="22" t="str">
        <f>IF('Prediction Log'!E508=0, "",'Prediction Log'!E508)</f>
        <v/>
      </c>
      <c r="F508" s="22" t="str">
        <f>IF('Prediction Log'!I508=0, "",'Prediction Log'!I508)</f>
        <v/>
      </c>
      <c r="G508" s="23" t="str">
        <f>IF(ISBLANK(Games!B508), "",'Prediction Log'!$J508)</f>
        <v/>
      </c>
      <c r="H508" s="24" t="str">
        <f>'Prediction Log'!$K508</f>
        <v/>
      </c>
      <c r="I508" s="22" t="str">
        <f>IF(ISBLANK(Games!J508), "",IF(AND(Games!J508="",Games!K508=""),"",IF(ISTEXT(Games!K508), "Side",Games!J508)))</f>
        <v/>
      </c>
      <c r="J508" s="22" t="str">
        <f>IF(ISBLANK(Games!J508), "",IF(Table12[[#This Row],[Bet]]="Spread", Games!L508, ""))</f>
        <v/>
      </c>
      <c r="K508" s="22" t="str">
        <f>IF(ISBLANK(Games!K508), "",IF(ISTEXT(Games!K508), Games!K508, ""))</f>
        <v/>
      </c>
      <c r="L508" s="22" t="str">
        <f>IF(ISBLANK(Games!N508), "", Games!N508)</f>
        <v/>
      </c>
      <c r="M508" s="22"/>
      <c r="N508" s="26"/>
      <c r="O508" s="26"/>
      <c r="P508" s="26"/>
      <c r="Q508" s="26"/>
      <c r="R508" s="26"/>
      <c r="S508" s="26"/>
      <c r="T508" s="29">
        <f t="shared" si="68"/>
        <v>0</v>
      </c>
      <c r="U508" s="29">
        <f t="shared" si="69"/>
        <v>0</v>
      </c>
      <c r="V508" s="29">
        <f t="shared" si="70"/>
        <v>0</v>
      </c>
      <c r="W508" s="29">
        <f t="shared" si="71"/>
        <v>0</v>
      </c>
      <c r="X508" s="29">
        <f t="shared" si="72"/>
        <v>0</v>
      </c>
      <c r="Y508" s="29">
        <f t="shared" si="73"/>
        <v>0</v>
      </c>
      <c r="Z508" s="26"/>
      <c r="AA508" s="58" t="str">
        <f t="shared" si="74"/>
        <v/>
      </c>
      <c r="AB508" s="26"/>
      <c r="AC508" s="58" t="str">
        <f t="shared" si="76"/>
        <v/>
      </c>
      <c r="AD508" s="26"/>
      <c r="AE508" s="22" t="str">
        <f t="shared" si="75"/>
        <v/>
      </c>
      <c r="AF5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9" spans="1:32" x14ac:dyDescent="0.45">
      <c r="A509" s="22">
        <f>Games!A509</f>
        <v>0</v>
      </c>
      <c r="B509" s="22" t="str">
        <f>IF('Prediction Log'!B509=0, "",'Prediction Log'!B509)</f>
        <v/>
      </c>
      <c r="C509" s="22" t="str">
        <f>IF('Prediction Log'!C509=0, "",'Prediction Log'!C509)</f>
        <v/>
      </c>
      <c r="D509" s="22" t="str">
        <f>IF('Prediction Log'!D509=0, "",'Prediction Log'!D509)</f>
        <v/>
      </c>
      <c r="E509" s="22" t="str">
        <f>IF('Prediction Log'!E509=0, "",'Prediction Log'!E509)</f>
        <v/>
      </c>
      <c r="F509" s="22" t="str">
        <f>IF('Prediction Log'!I509=0, "",'Prediction Log'!I509)</f>
        <v/>
      </c>
      <c r="G509" s="23" t="str">
        <f>IF(ISBLANK(Games!B509), "",'Prediction Log'!$J509)</f>
        <v/>
      </c>
      <c r="H509" s="24" t="str">
        <f>'Prediction Log'!$K509</f>
        <v/>
      </c>
      <c r="I509" s="22" t="str">
        <f>IF(ISBLANK(Games!J509), "",IF(AND(Games!J509="",Games!K509=""),"",IF(ISTEXT(Games!K509), "Side",Games!J509)))</f>
        <v/>
      </c>
      <c r="J509" s="22" t="str">
        <f>IF(ISBLANK(Games!J509), "",IF(Table12[[#This Row],[Bet]]="Spread", Games!L509, ""))</f>
        <v/>
      </c>
      <c r="K509" s="22" t="str">
        <f>IF(ISBLANK(Games!K509), "",IF(ISTEXT(Games!K509), Games!K509, ""))</f>
        <v/>
      </c>
      <c r="L509" s="22" t="str">
        <f>IF(ISBLANK(Games!N509), "", Games!N509)</f>
        <v/>
      </c>
      <c r="M509" s="22"/>
      <c r="N509" s="26"/>
      <c r="O509" s="26"/>
      <c r="P509" s="26"/>
      <c r="Q509" s="26"/>
      <c r="R509" s="26"/>
      <c r="S509" s="26"/>
      <c r="T509" s="29">
        <f t="shared" si="68"/>
        <v>0</v>
      </c>
      <c r="U509" s="29">
        <f t="shared" si="69"/>
        <v>0</v>
      </c>
      <c r="V509" s="29">
        <f t="shared" si="70"/>
        <v>0</v>
      </c>
      <c r="W509" s="29">
        <f t="shared" si="71"/>
        <v>0</v>
      </c>
      <c r="X509" s="29">
        <f t="shared" si="72"/>
        <v>0</v>
      </c>
      <c r="Y509" s="29">
        <f t="shared" si="73"/>
        <v>0</v>
      </c>
      <c r="Z509" s="26"/>
      <c r="AA509" s="58" t="str">
        <f t="shared" si="74"/>
        <v/>
      </c>
      <c r="AB509" s="26"/>
      <c r="AC509" s="58" t="str">
        <f t="shared" si="76"/>
        <v/>
      </c>
      <c r="AD509" s="26"/>
      <c r="AE509" s="22" t="str">
        <f t="shared" si="75"/>
        <v/>
      </c>
      <c r="AF5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0" spans="1:32" x14ac:dyDescent="0.45">
      <c r="A510" s="22">
        <f>Games!A510</f>
        <v>0</v>
      </c>
      <c r="B510" s="22" t="str">
        <f>IF('Prediction Log'!B510=0, "",'Prediction Log'!B510)</f>
        <v/>
      </c>
      <c r="C510" s="22" t="str">
        <f>IF('Prediction Log'!C510=0, "",'Prediction Log'!C510)</f>
        <v/>
      </c>
      <c r="D510" s="22" t="str">
        <f>IF('Prediction Log'!D510=0, "",'Prediction Log'!D510)</f>
        <v/>
      </c>
      <c r="E510" s="22" t="str">
        <f>IF('Prediction Log'!E510=0, "",'Prediction Log'!E510)</f>
        <v/>
      </c>
      <c r="F510" s="22" t="str">
        <f>IF('Prediction Log'!I510=0, "",'Prediction Log'!I510)</f>
        <v/>
      </c>
      <c r="G510" s="23" t="str">
        <f>IF(ISBLANK(Games!B510), "",'Prediction Log'!$J510)</f>
        <v/>
      </c>
      <c r="H510" s="24" t="str">
        <f>'Prediction Log'!$K510</f>
        <v/>
      </c>
      <c r="I510" s="22" t="str">
        <f>IF(ISBLANK(Games!J510), "",IF(AND(Games!J510="",Games!K510=""),"",IF(ISTEXT(Games!K510), "Side",Games!J510)))</f>
        <v/>
      </c>
      <c r="J510" s="22" t="str">
        <f>IF(ISBLANK(Games!J510), "",IF(Table12[[#This Row],[Bet]]="Spread", Games!L510, ""))</f>
        <v/>
      </c>
      <c r="K510" s="22" t="str">
        <f>IF(ISBLANK(Games!K510), "",IF(ISTEXT(Games!K510), Games!K510, ""))</f>
        <v/>
      </c>
      <c r="L510" s="22" t="str">
        <f>IF(ISBLANK(Games!N510), "", Games!N510)</f>
        <v/>
      </c>
      <c r="M510" s="22"/>
      <c r="N510" s="26"/>
      <c r="O510" s="26"/>
      <c r="P510" s="26"/>
      <c r="Q510" s="26"/>
      <c r="R510" s="26"/>
      <c r="S510" s="26"/>
      <c r="T510" s="29">
        <f t="shared" si="68"/>
        <v>0</v>
      </c>
      <c r="U510" s="29">
        <f t="shared" si="69"/>
        <v>0</v>
      </c>
      <c r="V510" s="29">
        <f t="shared" si="70"/>
        <v>0</v>
      </c>
      <c r="W510" s="29">
        <f t="shared" si="71"/>
        <v>0</v>
      </c>
      <c r="X510" s="29">
        <f t="shared" si="72"/>
        <v>0</v>
      </c>
      <c r="Y510" s="29">
        <f t="shared" si="73"/>
        <v>0</v>
      </c>
      <c r="Z510" s="26"/>
      <c r="AA510" s="58" t="str">
        <f t="shared" si="74"/>
        <v/>
      </c>
      <c r="AB510" s="26"/>
      <c r="AC510" s="58" t="str">
        <f t="shared" si="76"/>
        <v/>
      </c>
      <c r="AD510" s="26"/>
      <c r="AE510" s="22" t="str">
        <f t="shared" si="75"/>
        <v/>
      </c>
      <c r="AF5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1" spans="1:32" x14ac:dyDescent="0.45">
      <c r="A511" s="22">
        <f>Games!A511</f>
        <v>0</v>
      </c>
      <c r="B511" s="22" t="str">
        <f>IF('Prediction Log'!B511=0, "",'Prediction Log'!B511)</f>
        <v/>
      </c>
      <c r="C511" s="22" t="str">
        <f>IF('Prediction Log'!C511=0, "",'Prediction Log'!C511)</f>
        <v/>
      </c>
      <c r="D511" s="22" t="str">
        <f>IF('Prediction Log'!D511=0, "",'Prediction Log'!D511)</f>
        <v/>
      </c>
      <c r="E511" s="22" t="str">
        <f>IF('Prediction Log'!E511=0, "",'Prediction Log'!E511)</f>
        <v/>
      </c>
      <c r="F511" s="22" t="str">
        <f>IF('Prediction Log'!I511=0, "",'Prediction Log'!I511)</f>
        <v/>
      </c>
      <c r="G511" s="23" t="str">
        <f>IF(ISBLANK(Games!B511), "",'Prediction Log'!$J511)</f>
        <v/>
      </c>
      <c r="H511" s="24" t="str">
        <f>'Prediction Log'!$K511</f>
        <v/>
      </c>
      <c r="I511" s="22" t="str">
        <f>IF(ISBLANK(Games!J511), "",IF(AND(Games!J511="",Games!K511=""),"",IF(ISTEXT(Games!K511), "Side",Games!J511)))</f>
        <v/>
      </c>
      <c r="J511" s="22" t="str">
        <f>IF(ISBLANK(Games!J511), "",IF(Table12[[#This Row],[Bet]]="Spread", Games!L511, ""))</f>
        <v/>
      </c>
      <c r="K511" s="22" t="str">
        <f>IF(ISBLANK(Games!K511), "",IF(ISTEXT(Games!K511), Games!K511, ""))</f>
        <v/>
      </c>
      <c r="L511" s="22" t="str">
        <f>IF(ISBLANK(Games!N511), "", Games!N511)</f>
        <v/>
      </c>
      <c r="M511" s="22"/>
      <c r="N511" s="26"/>
      <c r="O511" s="26"/>
      <c r="P511" s="26"/>
      <c r="Q511" s="26"/>
      <c r="R511" s="26"/>
      <c r="S511" s="26"/>
      <c r="T511" s="29">
        <f t="shared" si="68"/>
        <v>0</v>
      </c>
      <c r="U511" s="29">
        <f t="shared" si="69"/>
        <v>0</v>
      </c>
      <c r="V511" s="29">
        <f t="shared" si="70"/>
        <v>0</v>
      </c>
      <c r="W511" s="29">
        <f t="shared" si="71"/>
        <v>0</v>
      </c>
      <c r="X511" s="29">
        <f t="shared" si="72"/>
        <v>0</v>
      </c>
      <c r="Y511" s="29">
        <f t="shared" si="73"/>
        <v>0</v>
      </c>
      <c r="Z511" s="26"/>
      <c r="AA511" s="58" t="str">
        <f t="shared" si="74"/>
        <v/>
      </c>
      <c r="AB511" s="26"/>
      <c r="AC511" s="58" t="str">
        <f t="shared" si="76"/>
        <v/>
      </c>
      <c r="AD511" s="26"/>
      <c r="AE511" s="22" t="str">
        <f t="shared" si="75"/>
        <v/>
      </c>
      <c r="AF5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2" spans="1:32" x14ac:dyDescent="0.45">
      <c r="A512" s="22">
        <f>Games!A512</f>
        <v>0</v>
      </c>
      <c r="B512" s="22" t="str">
        <f>IF('Prediction Log'!B512=0, "",'Prediction Log'!B512)</f>
        <v/>
      </c>
      <c r="C512" s="22" t="str">
        <f>IF('Prediction Log'!C512=0, "",'Prediction Log'!C512)</f>
        <v/>
      </c>
      <c r="D512" s="22" t="str">
        <f>IF('Prediction Log'!D512=0, "",'Prediction Log'!D512)</f>
        <v/>
      </c>
      <c r="E512" s="22" t="str">
        <f>IF('Prediction Log'!E512=0, "",'Prediction Log'!E512)</f>
        <v/>
      </c>
      <c r="F512" s="22" t="str">
        <f>IF('Prediction Log'!I512=0, "",'Prediction Log'!I512)</f>
        <v/>
      </c>
      <c r="G512" s="23" t="str">
        <f>IF(ISBLANK(Games!B512), "",'Prediction Log'!$J512)</f>
        <v/>
      </c>
      <c r="H512" s="24" t="str">
        <f>'Prediction Log'!$K512</f>
        <v/>
      </c>
      <c r="I512" s="22" t="str">
        <f>IF(ISBLANK(Games!J512), "",IF(AND(Games!J512="",Games!K512=""),"",IF(ISTEXT(Games!K512), "Side",Games!J512)))</f>
        <v/>
      </c>
      <c r="J512" s="22" t="str">
        <f>IF(ISBLANK(Games!J512), "",IF(Table12[[#This Row],[Bet]]="Spread", Games!L512, ""))</f>
        <v/>
      </c>
      <c r="K512" s="22" t="str">
        <f>IF(ISBLANK(Games!K512), "",IF(ISTEXT(Games!K512), Games!K512, ""))</f>
        <v/>
      </c>
      <c r="L512" s="22" t="str">
        <f>IF(ISBLANK(Games!N512), "", Games!N512)</f>
        <v/>
      </c>
      <c r="M512" s="22"/>
      <c r="N512" s="26"/>
      <c r="O512" s="26"/>
      <c r="P512" s="26"/>
      <c r="Q512" s="26"/>
      <c r="R512" s="26"/>
      <c r="S512" s="26"/>
      <c r="T512" s="29">
        <f t="shared" si="68"/>
        <v>0</v>
      </c>
      <c r="U512" s="29">
        <f t="shared" si="69"/>
        <v>0</v>
      </c>
      <c r="V512" s="29">
        <f t="shared" si="70"/>
        <v>0</v>
      </c>
      <c r="W512" s="29">
        <f t="shared" si="71"/>
        <v>0</v>
      </c>
      <c r="X512" s="29">
        <f t="shared" si="72"/>
        <v>0</v>
      </c>
      <c r="Y512" s="29">
        <f t="shared" si="73"/>
        <v>0</v>
      </c>
      <c r="Z512" s="26"/>
      <c r="AA512" s="58" t="str">
        <f t="shared" si="74"/>
        <v/>
      </c>
      <c r="AB512" s="26"/>
      <c r="AC512" s="58" t="str">
        <f t="shared" si="76"/>
        <v/>
      </c>
      <c r="AD512" s="26"/>
      <c r="AE512" s="22" t="str">
        <f t="shared" si="75"/>
        <v/>
      </c>
      <c r="AF5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3" spans="1:32" x14ac:dyDescent="0.45">
      <c r="A513" s="22">
        <f>Games!A513</f>
        <v>0</v>
      </c>
      <c r="B513" s="22" t="str">
        <f>IF('Prediction Log'!B513=0, "",'Prediction Log'!B513)</f>
        <v/>
      </c>
      <c r="C513" s="22" t="str">
        <f>IF('Prediction Log'!C513=0, "",'Prediction Log'!C513)</f>
        <v/>
      </c>
      <c r="D513" s="22" t="str">
        <f>IF('Prediction Log'!D513=0, "",'Prediction Log'!D513)</f>
        <v/>
      </c>
      <c r="E513" s="22" t="str">
        <f>IF('Prediction Log'!E513=0, "",'Prediction Log'!E513)</f>
        <v/>
      </c>
      <c r="F513" s="22" t="str">
        <f>IF('Prediction Log'!I513=0, "",'Prediction Log'!I513)</f>
        <v/>
      </c>
      <c r="G513" s="23" t="str">
        <f>IF(ISBLANK(Games!B513), "",'Prediction Log'!$J513)</f>
        <v/>
      </c>
      <c r="H513" s="24" t="str">
        <f>'Prediction Log'!$K513</f>
        <v/>
      </c>
      <c r="I513" s="22" t="str">
        <f>IF(ISBLANK(Games!J513), "",IF(AND(Games!J513="",Games!K513=""),"",IF(ISTEXT(Games!K513), "Side",Games!J513)))</f>
        <v/>
      </c>
      <c r="J513" s="22" t="str">
        <f>IF(ISBLANK(Games!J513), "",IF(Table12[[#This Row],[Bet]]="Spread", Games!L513, ""))</f>
        <v/>
      </c>
      <c r="K513" s="22" t="str">
        <f>IF(ISBLANK(Games!K513), "",IF(ISTEXT(Games!K513), Games!K513, ""))</f>
        <v/>
      </c>
      <c r="L513" s="22" t="str">
        <f>IF(ISBLANK(Games!N513), "", Games!N513)</f>
        <v/>
      </c>
      <c r="M513" s="22"/>
      <c r="N513" s="26"/>
      <c r="O513" s="26"/>
      <c r="P513" s="26"/>
      <c r="Q513" s="26"/>
      <c r="R513" s="26"/>
      <c r="S513" s="26"/>
      <c r="T513" s="29">
        <f t="shared" si="68"/>
        <v>0</v>
      </c>
      <c r="U513" s="29">
        <f t="shared" si="69"/>
        <v>0</v>
      </c>
      <c r="V513" s="29">
        <f t="shared" si="70"/>
        <v>0</v>
      </c>
      <c r="W513" s="29">
        <f t="shared" si="71"/>
        <v>0</v>
      </c>
      <c r="X513" s="29">
        <f t="shared" si="72"/>
        <v>0</v>
      </c>
      <c r="Y513" s="29">
        <f t="shared" si="73"/>
        <v>0</v>
      </c>
      <c r="Z513" s="26"/>
      <c r="AA513" s="58" t="str">
        <f t="shared" si="74"/>
        <v/>
      </c>
      <c r="AB513" s="26"/>
      <c r="AC513" s="58" t="str">
        <f t="shared" si="76"/>
        <v/>
      </c>
      <c r="AD513" s="26"/>
      <c r="AE513" s="22" t="str">
        <f t="shared" si="75"/>
        <v/>
      </c>
      <c r="AF5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4" spans="1:32" x14ac:dyDescent="0.45">
      <c r="A514" s="22">
        <f>Games!A514</f>
        <v>0</v>
      </c>
      <c r="B514" s="22" t="str">
        <f>IF('Prediction Log'!B514=0, "",'Prediction Log'!B514)</f>
        <v/>
      </c>
      <c r="C514" s="22" t="str">
        <f>IF('Prediction Log'!C514=0, "",'Prediction Log'!C514)</f>
        <v/>
      </c>
      <c r="D514" s="22" t="str">
        <f>IF('Prediction Log'!D514=0, "",'Prediction Log'!D514)</f>
        <v/>
      </c>
      <c r="E514" s="22" t="str">
        <f>IF('Prediction Log'!E514=0, "",'Prediction Log'!E514)</f>
        <v/>
      </c>
      <c r="F514" s="22" t="str">
        <f>IF('Prediction Log'!I514=0, "",'Prediction Log'!I514)</f>
        <v/>
      </c>
      <c r="G514" s="23" t="str">
        <f>IF(ISBLANK(Games!B514), "",'Prediction Log'!$J514)</f>
        <v/>
      </c>
      <c r="H514" s="24" t="str">
        <f>'Prediction Log'!$K514</f>
        <v/>
      </c>
      <c r="I514" s="22" t="str">
        <f>IF(ISBLANK(Games!J514), "",IF(AND(Games!J514="",Games!K514=""),"",IF(ISTEXT(Games!K514), "Side",Games!J514)))</f>
        <v/>
      </c>
      <c r="J514" s="22" t="str">
        <f>IF(ISBLANK(Games!J514), "",IF(Table12[[#This Row],[Bet]]="Spread", Games!L514, ""))</f>
        <v/>
      </c>
      <c r="K514" s="22" t="str">
        <f>IF(ISBLANK(Games!K514), "",IF(ISTEXT(Games!K514), Games!K514, ""))</f>
        <v/>
      </c>
      <c r="L514" s="22" t="str">
        <f>IF(ISBLANK(Games!N514), "", Games!N514)</f>
        <v/>
      </c>
      <c r="M514" s="22"/>
      <c r="N514" s="26"/>
      <c r="O514" s="26"/>
      <c r="P514" s="26"/>
      <c r="Q514" s="26"/>
      <c r="R514" s="26"/>
      <c r="S514" s="26"/>
      <c r="T514" s="29">
        <f t="shared" si="68"/>
        <v>0</v>
      </c>
      <c r="U514" s="29">
        <f t="shared" si="69"/>
        <v>0</v>
      </c>
      <c r="V514" s="29">
        <f t="shared" si="70"/>
        <v>0</v>
      </c>
      <c r="W514" s="29">
        <f t="shared" si="71"/>
        <v>0</v>
      </c>
      <c r="X514" s="29">
        <f t="shared" si="72"/>
        <v>0</v>
      </c>
      <c r="Y514" s="29">
        <f t="shared" si="73"/>
        <v>0</v>
      </c>
      <c r="Z514" s="26"/>
      <c r="AA514" s="58" t="str">
        <f t="shared" si="74"/>
        <v/>
      </c>
      <c r="AB514" s="26"/>
      <c r="AC514" s="58" t="str">
        <f t="shared" si="76"/>
        <v/>
      </c>
      <c r="AD514" s="26"/>
      <c r="AE514" s="22" t="str">
        <f t="shared" si="75"/>
        <v/>
      </c>
      <c r="AF5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5" spans="1:32" x14ac:dyDescent="0.45">
      <c r="A515" s="22">
        <f>Games!A515</f>
        <v>0</v>
      </c>
      <c r="B515" s="22" t="str">
        <f>IF('Prediction Log'!B515=0, "",'Prediction Log'!B515)</f>
        <v/>
      </c>
      <c r="C515" s="22" t="str">
        <f>IF('Prediction Log'!C515=0, "",'Prediction Log'!C515)</f>
        <v/>
      </c>
      <c r="D515" s="22" t="str">
        <f>IF('Prediction Log'!D515=0, "",'Prediction Log'!D515)</f>
        <v/>
      </c>
      <c r="E515" s="22" t="str">
        <f>IF('Prediction Log'!E515=0, "",'Prediction Log'!E515)</f>
        <v/>
      </c>
      <c r="F515" s="22" t="str">
        <f>IF('Prediction Log'!I515=0, "",'Prediction Log'!I515)</f>
        <v/>
      </c>
      <c r="G515" s="23" t="str">
        <f>IF(ISBLANK(Games!B515), "",'Prediction Log'!$J515)</f>
        <v/>
      </c>
      <c r="H515" s="24" t="str">
        <f>'Prediction Log'!$K515</f>
        <v/>
      </c>
      <c r="I515" s="22" t="str">
        <f>IF(ISBLANK(Games!J515), "",IF(AND(Games!J515="",Games!K515=""),"",IF(ISTEXT(Games!K515), "Side",Games!J515)))</f>
        <v/>
      </c>
      <c r="J515" s="22" t="str">
        <f>IF(ISBLANK(Games!J515), "",IF(Table12[[#This Row],[Bet]]="Spread", Games!L515, ""))</f>
        <v/>
      </c>
      <c r="K515" s="22" t="str">
        <f>IF(ISBLANK(Games!K515), "",IF(ISTEXT(Games!K515), Games!K515, ""))</f>
        <v/>
      </c>
      <c r="L515" s="22" t="str">
        <f>IF(ISBLANK(Games!N515), "", Games!N515)</f>
        <v/>
      </c>
      <c r="M515" s="22"/>
      <c r="N515" s="26"/>
      <c r="O515" s="26"/>
      <c r="P515" s="26"/>
      <c r="Q515" s="26"/>
      <c r="R515" s="26"/>
      <c r="S515" s="26"/>
      <c r="T515" s="29">
        <f t="shared" ref="T515:T578" si="77">N515+IF(Q515&lt;0, (N515/(Q515/-100)), N515*(Q515/100))</f>
        <v>0</v>
      </c>
      <c r="U515" s="29">
        <f t="shared" ref="U515:U578" si="78">T515-N515</f>
        <v>0</v>
      </c>
      <c r="V515" s="29">
        <f t="shared" ref="V515:V578" si="79">O515+IF(R515&lt;0, (O515/(R515/-100)), O515*(R515/100))</f>
        <v>0</v>
      </c>
      <c r="W515" s="29">
        <f t="shared" ref="W515:W578" si="80">V515-O515</f>
        <v>0</v>
      </c>
      <c r="X515" s="29">
        <f t="shared" ref="X515:X578" si="81">P515+IF(S515&lt;0, (P515/(S515/-100)), P515*(S515/100))</f>
        <v>0</v>
      </c>
      <c r="Y515" s="29">
        <f t="shared" ref="Y515:Y578" si="82">S515-P515</f>
        <v>0</v>
      </c>
      <c r="Z515" s="26"/>
      <c r="AA515" s="58" t="str">
        <f t="shared" ref="AA515:AA578" si="83">IF(Z515="W", U515, IF(Z515="L",-N515, ""))</f>
        <v/>
      </c>
      <c r="AB515" s="26"/>
      <c r="AC515" s="58" t="str">
        <f t="shared" si="76"/>
        <v/>
      </c>
      <c r="AD515" s="26"/>
      <c r="AE515" s="22" t="str">
        <f t="shared" ref="AE515:AE578" si="84">IF(AD515="W", Y515, IF(AD515="L",-R515, ""))</f>
        <v/>
      </c>
      <c r="AF5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6" spans="1:32" x14ac:dyDescent="0.45">
      <c r="A516" s="22">
        <f>Games!A516</f>
        <v>0</v>
      </c>
      <c r="B516" s="22" t="str">
        <f>IF('Prediction Log'!B516=0, "",'Prediction Log'!B516)</f>
        <v/>
      </c>
      <c r="C516" s="22" t="str">
        <f>IF('Prediction Log'!C516=0, "",'Prediction Log'!C516)</f>
        <v/>
      </c>
      <c r="D516" s="22" t="str">
        <f>IF('Prediction Log'!D516=0, "",'Prediction Log'!D516)</f>
        <v/>
      </c>
      <c r="E516" s="22" t="str">
        <f>IF('Prediction Log'!E516=0, "",'Prediction Log'!E516)</f>
        <v/>
      </c>
      <c r="F516" s="22" t="str">
        <f>IF('Prediction Log'!I516=0, "",'Prediction Log'!I516)</f>
        <v/>
      </c>
      <c r="G516" s="23" t="str">
        <f>IF(ISBLANK(Games!B516), "",'Prediction Log'!$J516)</f>
        <v/>
      </c>
      <c r="H516" s="24" t="str">
        <f>'Prediction Log'!$K516</f>
        <v/>
      </c>
      <c r="I516" s="22" t="str">
        <f>IF(ISBLANK(Games!J516), "",IF(AND(Games!J516="",Games!K516=""),"",IF(ISTEXT(Games!K516), "Side",Games!J516)))</f>
        <v/>
      </c>
      <c r="J516" s="22" t="str">
        <f>IF(ISBLANK(Games!J516), "",IF(Table12[[#This Row],[Bet]]="Spread", Games!L516, ""))</f>
        <v/>
      </c>
      <c r="K516" s="22" t="str">
        <f>IF(ISBLANK(Games!K516), "",IF(ISTEXT(Games!K516), Games!K516, ""))</f>
        <v/>
      </c>
      <c r="L516" s="22" t="str">
        <f>IF(ISBLANK(Games!N516), "", Games!N516)</f>
        <v/>
      </c>
      <c r="M516" s="22"/>
      <c r="N516" s="26"/>
      <c r="O516" s="26"/>
      <c r="P516" s="26"/>
      <c r="Q516" s="26"/>
      <c r="R516" s="26"/>
      <c r="S516" s="26"/>
      <c r="T516" s="29">
        <f t="shared" si="77"/>
        <v>0</v>
      </c>
      <c r="U516" s="29">
        <f t="shared" si="78"/>
        <v>0</v>
      </c>
      <c r="V516" s="29">
        <f t="shared" si="79"/>
        <v>0</v>
      </c>
      <c r="W516" s="29">
        <f t="shared" si="80"/>
        <v>0</v>
      </c>
      <c r="X516" s="29">
        <f t="shared" si="81"/>
        <v>0</v>
      </c>
      <c r="Y516" s="29">
        <f t="shared" si="82"/>
        <v>0</v>
      </c>
      <c r="Z516" s="26"/>
      <c r="AA516" s="58" t="str">
        <f t="shared" si="83"/>
        <v/>
      </c>
      <c r="AB516" s="26"/>
      <c r="AC516" s="58" t="str">
        <f t="shared" ref="AC516:AC579" si="85">IF(AB516="W", W516, IF(AB516="L",-O516, ""))</f>
        <v/>
      </c>
      <c r="AD516" s="26"/>
      <c r="AE516" s="22" t="str">
        <f t="shared" si="84"/>
        <v/>
      </c>
      <c r="AF5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7" spans="1:32" x14ac:dyDescent="0.45">
      <c r="A517" s="22">
        <f>Games!A517</f>
        <v>0</v>
      </c>
      <c r="B517" s="22" t="str">
        <f>IF('Prediction Log'!B517=0, "",'Prediction Log'!B517)</f>
        <v/>
      </c>
      <c r="C517" s="22" t="str">
        <f>IF('Prediction Log'!C517=0, "",'Prediction Log'!C517)</f>
        <v/>
      </c>
      <c r="D517" s="22" t="str">
        <f>IF('Prediction Log'!D517=0, "",'Prediction Log'!D517)</f>
        <v/>
      </c>
      <c r="E517" s="22" t="str">
        <f>IF('Prediction Log'!E517=0, "",'Prediction Log'!E517)</f>
        <v/>
      </c>
      <c r="F517" s="22" t="str">
        <f>IF('Prediction Log'!I517=0, "",'Prediction Log'!I517)</f>
        <v/>
      </c>
      <c r="G517" s="23" t="str">
        <f>IF(ISBLANK(Games!B517), "",'Prediction Log'!$J517)</f>
        <v/>
      </c>
      <c r="H517" s="24" t="str">
        <f>'Prediction Log'!$K517</f>
        <v/>
      </c>
      <c r="I517" s="22" t="str">
        <f>IF(ISBLANK(Games!J517), "",IF(AND(Games!J517="",Games!K517=""),"",IF(ISTEXT(Games!K517), "Side",Games!J517)))</f>
        <v/>
      </c>
      <c r="J517" s="22" t="str">
        <f>IF(ISBLANK(Games!J517), "",IF(Table12[[#This Row],[Bet]]="Spread", Games!L517, ""))</f>
        <v/>
      </c>
      <c r="K517" s="22" t="str">
        <f>IF(ISBLANK(Games!K517), "",IF(ISTEXT(Games!K517), Games!K517, ""))</f>
        <v/>
      </c>
      <c r="L517" s="22" t="str">
        <f>IF(ISBLANK(Games!N517), "", Games!N517)</f>
        <v/>
      </c>
      <c r="M517" s="22"/>
      <c r="N517" s="26"/>
      <c r="O517" s="26"/>
      <c r="P517" s="26"/>
      <c r="Q517" s="26"/>
      <c r="R517" s="26"/>
      <c r="S517" s="26"/>
      <c r="T517" s="29">
        <f t="shared" si="77"/>
        <v>0</v>
      </c>
      <c r="U517" s="29">
        <f t="shared" si="78"/>
        <v>0</v>
      </c>
      <c r="V517" s="29">
        <f t="shared" si="79"/>
        <v>0</v>
      </c>
      <c r="W517" s="29">
        <f t="shared" si="80"/>
        <v>0</v>
      </c>
      <c r="X517" s="29">
        <f t="shared" si="81"/>
        <v>0</v>
      </c>
      <c r="Y517" s="29">
        <f t="shared" si="82"/>
        <v>0</v>
      </c>
      <c r="Z517" s="26"/>
      <c r="AA517" s="58" t="str">
        <f t="shared" si="83"/>
        <v/>
      </c>
      <c r="AB517" s="26"/>
      <c r="AC517" s="58" t="str">
        <f t="shared" si="85"/>
        <v/>
      </c>
      <c r="AD517" s="26"/>
      <c r="AE517" s="22" t="str">
        <f t="shared" si="84"/>
        <v/>
      </c>
      <c r="AF5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8" spans="1:32" x14ac:dyDescent="0.45">
      <c r="A518" s="22">
        <f>Games!A518</f>
        <v>0</v>
      </c>
      <c r="B518" s="22" t="str">
        <f>IF('Prediction Log'!B518=0, "",'Prediction Log'!B518)</f>
        <v/>
      </c>
      <c r="C518" s="22" t="str">
        <f>IF('Prediction Log'!C518=0, "",'Prediction Log'!C518)</f>
        <v/>
      </c>
      <c r="D518" s="22" t="str">
        <f>IF('Prediction Log'!D518=0, "",'Prediction Log'!D518)</f>
        <v/>
      </c>
      <c r="E518" s="22" t="str">
        <f>IF('Prediction Log'!E518=0, "",'Prediction Log'!E518)</f>
        <v/>
      </c>
      <c r="F518" s="22" t="str">
        <f>IF('Prediction Log'!I518=0, "",'Prediction Log'!I518)</f>
        <v/>
      </c>
      <c r="G518" s="23" t="str">
        <f>IF(ISBLANK(Games!B518), "",'Prediction Log'!$J518)</f>
        <v/>
      </c>
      <c r="H518" s="24" t="str">
        <f>'Prediction Log'!$K518</f>
        <v/>
      </c>
      <c r="I518" s="22" t="str">
        <f>IF(ISBLANK(Games!J518), "",IF(AND(Games!J518="",Games!K518=""),"",IF(ISTEXT(Games!K518), "Side",Games!J518)))</f>
        <v/>
      </c>
      <c r="J518" s="22" t="str">
        <f>IF(ISBLANK(Games!J518), "",IF(Table12[[#This Row],[Bet]]="Spread", Games!L518, ""))</f>
        <v/>
      </c>
      <c r="K518" s="22" t="str">
        <f>IF(ISBLANK(Games!K518), "",IF(ISTEXT(Games!K518), Games!K518, ""))</f>
        <v/>
      </c>
      <c r="L518" s="22" t="str">
        <f>IF(ISBLANK(Games!N518), "", Games!N518)</f>
        <v/>
      </c>
      <c r="M518" s="22"/>
      <c r="N518" s="26"/>
      <c r="O518" s="26"/>
      <c r="P518" s="26"/>
      <c r="Q518" s="26"/>
      <c r="R518" s="26"/>
      <c r="S518" s="26"/>
      <c r="T518" s="29">
        <f t="shared" si="77"/>
        <v>0</v>
      </c>
      <c r="U518" s="29">
        <f t="shared" si="78"/>
        <v>0</v>
      </c>
      <c r="V518" s="29">
        <f t="shared" si="79"/>
        <v>0</v>
      </c>
      <c r="W518" s="29">
        <f t="shared" si="80"/>
        <v>0</v>
      </c>
      <c r="X518" s="29">
        <f t="shared" si="81"/>
        <v>0</v>
      </c>
      <c r="Y518" s="29">
        <f t="shared" si="82"/>
        <v>0</v>
      </c>
      <c r="Z518" s="26"/>
      <c r="AA518" s="58" t="str">
        <f t="shared" si="83"/>
        <v/>
      </c>
      <c r="AB518" s="26"/>
      <c r="AC518" s="58" t="str">
        <f t="shared" si="85"/>
        <v/>
      </c>
      <c r="AD518" s="26"/>
      <c r="AE518" s="22" t="str">
        <f t="shared" si="84"/>
        <v/>
      </c>
      <c r="AF5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9" spans="1:32" x14ac:dyDescent="0.45">
      <c r="A519" s="22">
        <f>Games!A519</f>
        <v>0</v>
      </c>
      <c r="B519" s="22" t="str">
        <f>IF('Prediction Log'!B519=0, "",'Prediction Log'!B519)</f>
        <v/>
      </c>
      <c r="C519" s="22" t="str">
        <f>IF('Prediction Log'!C519=0, "",'Prediction Log'!C519)</f>
        <v/>
      </c>
      <c r="D519" s="22" t="str">
        <f>IF('Prediction Log'!D519=0, "",'Prediction Log'!D519)</f>
        <v/>
      </c>
      <c r="E519" s="22" t="str">
        <f>IF('Prediction Log'!E519=0, "",'Prediction Log'!E519)</f>
        <v/>
      </c>
      <c r="F519" s="22" t="str">
        <f>IF('Prediction Log'!I519=0, "",'Prediction Log'!I519)</f>
        <v/>
      </c>
      <c r="G519" s="23" t="str">
        <f>IF(ISBLANK(Games!B519), "",'Prediction Log'!$J519)</f>
        <v/>
      </c>
      <c r="H519" s="24" t="str">
        <f>'Prediction Log'!$K519</f>
        <v/>
      </c>
      <c r="I519" s="22" t="str">
        <f>IF(ISBLANK(Games!J519), "",IF(AND(Games!J519="",Games!K519=""),"",IF(ISTEXT(Games!K519), "Side",Games!J519)))</f>
        <v/>
      </c>
      <c r="J519" s="22" t="str">
        <f>IF(ISBLANK(Games!J519), "",IF(Table12[[#This Row],[Bet]]="Spread", Games!L519, ""))</f>
        <v/>
      </c>
      <c r="K519" s="22" t="str">
        <f>IF(ISBLANK(Games!K519), "",IF(ISTEXT(Games!K519), Games!K519, ""))</f>
        <v/>
      </c>
      <c r="L519" s="22" t="str">
        <f>IF(ISBLANK(Games!N519), "", Games!N519)</f>
        <v/>
      </c>
      <c r="M519" s="22"/>
      <c r="N519" s="26"/>
      <c r="O519" s="26"/>
      <c r="P519" s="26"/>
      <c r="Q519" s="26"/>
      <c r="R519" s="26"/>
      <c r="S519" s="26"/>
      <c r="T519" s="29">
        <f t="shared" si="77"/>
        <v>0</v>
      </c>
      <c r="U519" s="29">
        <f t="shared" si="78"/>
        <v>0</v>
      </c>
      <c r="V519" s="29">
        <f t="shared" si="79"/>
        <v>0</v>
      </c>
      <c r="W519" s="29">
        <f t="shared" si="80"/>
        <v>0</v>
      </c>
      <c r="X519" s="29">
        <f t="shared" si="81"/>
        <v>0</v>
      </c>
      <c r="Y519" s="29">
        <f t="shared" si="82"/>
        <v>0</v>
      </c>
      <c r="Z519" s="26"/>
      <c r="AA519" s="58" t="str">
        <f t="shared" si="83"/>
        <v/>
      </c>
      <c r="AB519" s="26"/>
      <c r="AC519" s="58" t="str">
        <f t="shared" si="85"/>
        <v/>
      </c>
      <c r="AD519" s="26"/>
      <c r="AE519" s="22" t="str">
        <f t="shared" si="84"/>
        <v/>
      </c>
      <c r="AF5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0" spans="1:32" x14ac:dyDescent="0.45">
      <c r="A520" s="22">
        <f>Games!A520</f>
        <v>0</v>
      </c>
      <c r="B520" s="22" t="str">
        <f>IF('Prediction Log'!B520=0, "",'Prediction Log'!B520)</f>
        <v/>
      </c>
      <c r="C520" s="22" t="str">
        <f>IF('Prediction Log'!C520=0, "",'Prediction Log'!C520)</f>
        <v/>
      </c>
      <c r="D520" s="22" t="str">
        <f>IF('Prediction Log'!D520=0, "",'Prediction Log'!D520)</f>
        <v/>
      </c>
      <c r="E520" s="22" t="str">
        <f>IF('Prediction Log'!E520=0, "",'Prediction Log'!E520)</f>
        <v/>
      </c>
      <c r="F520" s="22" t="str">
        <f>IF('Prediction Log'!I520=0, "",'Prediction Log'!I520)</f>
        <v/>
      </c>
      <c r="G520" s="23" t="str">
        <f>IF(ISBLANK(Games!B520), "",'Prediction Log'!$J520)</f>
        <v/>
      </c>
      <c r="H520" s="24" t="str">
        <f>'Prediction Log'!$K520</f>
        <v/>
      </c>
      <c r="I520" s="22" t="str">
        <f>IF(ISBLANK(Games!J520), "",IF(AND(Games!J520="",Games!K520=""),"",IF(ISTEXT(Games!K520), "Side",Games!J520)))</f>
        <v/>
      </c>
      <c r="J520" s="22" t="str">
        <f>IF(ISBLANK(Games!J520), "",IF(Table12[[#This Row],[Bet]]="Spread", Games!L520, ""))</f>
        <v/>
      </c>
      <c r="K520" s="22" t="str">
        <f>IF(ISBLANK(Games!K520), "",IF(ISTEXT(Games!K520), Games!K520, ""))</f>
        <v/>
      </c>
      <c r="L520" s="22" t="str">
        <f>IF(ISBLANK(Games!N520), "", Games!N520)</f>
        <v/>
      </c>
      <c r="M520" s="22"/>
      <c r="N520" s="26"/>
      <c r="O520" s="26"/>
      <c r="P520" s="26"/>
      <c r="Q520" s="26"/>
      <c r="R520" s="26"/>
      <c r="S520" s="26"/>
      <c r="T520" s="29">
        <f t="shared" si="77"/>
        <v>0</v>
      </c>
      <c r="U520" s="29">
        <f t="shared" si="78"/>
        <v>0</v>
      </c>
      <c r="V520" s="29">
        <f t="shared" si="79"/>
        <v>0</v>
      </c>
      <c r="W520" s="29">
        <f t="shared" si="80"/>
        <v>0</v>
      </c>
      <c r="X520" s="29">
        <f t="shared" si="81"/>
        <v>0</v>
      </c>
      <c r="Y520" s="29">
        <f t="shared" si="82"/>
        <v>0</v>
      </c>
      <c r="Z520" s="26"/>
      <c r="AA520" s="58" t="str">
        <f t="shared" si="83"/>
        <v/>
      </c>
      <c r="AB520" s="26"/>
      <c r="AC520" s="58" t="str">
        <f t="shared" si="85"/>
        <v/>
      </c>
      <c r="AD520" s="26"/>
      <c r="AE520" s="22" t="str">
        <f t="shared" si="84"/>
        <v/>
      </c>
      <c r="AF5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1" spans="1:32" x14ac:dyDescent="0.45">
      <c r="A521" s="22">
        <f>Games!A521</f>
        <v>0</v>
      </c>
      <c r="B521" s="22" t="str">
        <f>IF('Prediction Log'!B521=0, "",'Prediction Log'!B521)</f>
        <v/>
      </c>
      <c r="C521" s="22" t="str">
        <f>IF('Prediction Log'!C521=0, "",'Prediction Log'!C521)</f>
        <v/>
      </c>
      <c r="D521" s="22" t="str">
        <f>IF('Prediction Log'!D521=0, "",'Prediction Log'!D521)</f>
        <v/>
      </c>
      <c r="E521" s="22" t="str">
        <f>IF('Prediction Log'!E521=0, "",'Prediction Log'!E521)</f>
        <v/>
      </c>
      <c r="F521" s="22" t="str">
        <f>IF('Prediction Log'!I521=0, "",'Prediction Log'!I521)</f>
        <v/>
      </c>
      <c r="G521" s="23" t="str">
        <f>IF(ISBLANK(Games!B521), "",'Prediction Log'!$J521)</f>
        <v/>
      </c>
      <c r="H521" s="24" t="str">
        <f>'Prediction Log'!$K521</f>
        <v/>
      </c>
      <c r="I521" s="22" t="str">
        <f>IF(ISBLANK(Games!J521), "",IF(AND(Games!J521="",Games!K521=""),"",IF(ISTEXT(Games!K521), "Side",Games!J521)))</f>
        <v/>
      </c>
      <c r="J521" s="22" t="str">
        <f>IF(ISBLANK(Games!J521), "",IF(Table12[[#This Row],[Bet]]="Spread", Games!L521, ""))</f>
        <v/>
      </c>
      <c r="K521" s="22" t="str">
        <f>IF(ISBLANK(Games!K521), "",IF(ISTEXT(Games!K521), Games!K521, ""))</f>
        <v/>
      </c>
      <c r="L521" s="22" t="str">
        <f>IF(ISBLANK(Games!N521), "", Games!N521)</f>
        <v/>
      </c>
      <c r="M521" s="22"/>
      <c r="N521" s="26"/>
      <c r="O521" s="26"/>
      <c r="P521" s="26"/>
      <c r="Q521" s="26"/>
      <c r="R521" s="26"/>
      <c r="S521" s="26"/>
      <c r="T521" s="29">
        <f t="shared" si="77"/>
        <v>0</v>
      </c>
      <c r="U521" s="29">
        <f t="shared" si="78"/>
        <v>0</v>
      </c>
      <c r="V521" s="29">
        <f t="shared" si="79"/>
        <v>0</v>
      </c>
      <c r="W521" s="29">
        <f t="shared" si="80"/>
        <v>0</v>
      </c>
      <c r="X521" s="29">
        <f t="shared" si="81"/>
        <v>0</v>
      </c>
      <c r="Y521" s="29">
        <f t="shared" si="82"/>
        <v>0</v>
      </c>
      <c r="Z521" s="26"/>
      <c r="AA521" s="58" t="str">
        <f t="shared" si="83"/>
        <v/>
      </c>
      <c r="AB521" s="26"/>
      <c r="AC521" s="58" t="str">
        <f t="shared" si="85"/>
        <v/>
      </c>
      <c r="AD521" s="26"/>
      <c r="AE521" s="22" t="str">
        <f t="shared" si="84"/>
        <v/>
      </c>
      <c r="AF5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2" spans="1:32" x14ac:dyDescent="0.45">
      <c r="A522" s="22">
        <f>Games!A522</f>
        <v>0</v>
      </c>
      <c r="B522" s="22" t="str">
        <f>IF('Prediction Log'!B522=0, "",'Prediction Log'!B522)</f>
        <v/>
      </c>
      <c r="C522" s="22" t="str">
        <f>IF('Prediction Log'!C522=0, "",'Prediction Log'!C522)</f>
        <v/>
      </c>
      <c r="D522" s="22" t="str">
        <f>IF('Prediction Log'!D522=0, "",'Prediction Log'!D522)</f>
        <v/>
      </c>
      <c r="E522" s="22" t="str">
        <f>IF('Prediction Log'!E522=0, "",'Prediction Log'!E522)</f>
        <v/>
      </c>
      <c r="F522" s="22" t="str">
        <f>IF('Prediction Log'!I522=0, "",'Prediction Log'!I522)</f>
        <v/>
      </c>
      <c r="G522" s="23" t="str">
        <f>IF(ISBLANK(Games!B522), "",'Prediction Log'!$J522)</f>
        <v/>
      </c>
      <c r="H522" s="24" t="str">
        <f>'Prediction Log'!$K522</f>
        <v/>
      </c>
      <c r="I522" s="22" t="str">
        <f>IF(ISBLANK(Games!J522), "",IF(AND(Games!J522="",Games!K522=""),"",IF(ISTEXT(Games!K522), "Side",Games!J522)))</f>
        <v/>
      </c>
      <c r="J522" s="22" t="str">
        <f>IF(ISBLANK(Games!J522), "",IF(Table12[[#This Row],[Bet]]="Spread", Games!L522, ""))</f>
        <v/>
      </c>
      <c r="K522" s="22" t="str">
        <f>IF(ISBLANK(Games!K522), "",IF(ISTEXT(Games!K522), Games!K522, ""))</f>
        <v/>
      </c>
      <c r="L522" s="22" t="str">
        <f>IF(ISBLANK(Games!N522), "", Games!N522)</f>
        <v/>
      </c>
      <c r="M522" s="22"/>
      <c r="N522" s="26"/>
      <c r="O522" s="26"/>
      <c r="P522" s="26"/>
      <c r="Q522" s="26"/>
      <c r="R522" s="26"/>
      <c r="S522" s="26"/>
      <c r="T522" s="29">
        <f t="shared" si="77"/>
        <v>0</v>
      </c>
      <c r="U522" s="29">
        <f t="shared" si="78"/>
        <v>0</v>
      </c>
      <c r="V522" s="29">
        <f t="shared" si="79"/>
        <v>0</v>
      </c>
      <c r="W522" s="29">
        <f t="shared" si="80"/>
        <v>0</v>
      </c>
      <c r="X522" s="29">
        <f t="shared" si="81"/>
        <v>0</v>
      </c>
      <c r="Y522" s="29">
        <f t="shared" si="82"/>
        <v>0</v>
      </c>
      <c r="Z522" s="26"/>
      <c r="AA522" s="58" t="str">
        <f t="shared" si="83"/>
        <v/>
      </c>
      <c r="AB522" s="26"/>
      <c r="AC522" s="58" t="str">
        <f t="shared" si="85"/>
        <v/>
      </c>
      <c r="AD522" s="26"/>
      <c r="AE522" s="22" t="str">
        <f t="shared" si="84"/>
        <v/>
      </c>
      <c r="AF5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3" spans="1:32" x14ac:dyDescent="0.45">
      <c r="A523" s="22">
        <f>Games!A523</f>
        <v>0</v>
      </c>
      <c r="B523" s="22" t="str">
        <f>IF('Prediction Log'!B523=0, "",'Prediction Log'!B523)</f>
        <v/>
      </c>
      <c r="C523" s="22" t="str">
        <f>IF('Prediction Log'!C523=0, "",'Prediction Log'!C523)</f>
        <v/>
      </c>
      <c r="D523" s="22" t="str">
        <f>IF('Prediction Log'!D523=0, "",'Prediction Log'!D523)</f>
        <v/>
      </c>
      <c r="E523" s="22" t="str">
        <f>IF('Prediction Log'!E523=0, "",'Prediction Log'!E523)</f>
        <v/>
      </c>
      <c r="F523" s="22" t="str">
        <f>IF('Prediction Log'!I523=0, "",'Prediction Log'!I523)</f>
        <v/>
      </c>
      <c r="G523" s="23" t="str">
        <f>IF(ISBLANK(Games!B523), "",'Prediction Log'!$J523)</f>
        <v/>
      </c>
      <c r="H523" s="24" t="str">
        <f>'Prediction Log'!$K523</f>
        <v/>
      </c>
      <c r="I523" s="22" t="str">
        <f>IF(ISBLANK(Games!J523), "",IF(AND(Games!J523="",Games!K523=""),"",IF(ISTEXT(Games!K523), "Side",Games!J523)))</f>
        <v/>
      </c>
      <c r="J523" s="22" t="str">
        <f>IF(ISBLANK(Games!J523), "",IF(Table12[[#This Row],[Bet]]="Spread", Games!L523, ""))</f>
        <v/>
      </c>
      <c r="K523" s="22" t="str">
        <f>IF(ISBLANK(Games!K523), "",IF(ISTEXT(Games!K523), Games!K523, ""))</f>
        <v/>
      </c>
      <c r="L523" s="22" t="str">
        <f>IF(ISBLANK(Games!N523), "", Games!N523)</f>
        <v/>
      </c>
      <c r="M523" s="22"/>
      <c r="N523" s="26"/>
      <c r="O523" s="26"/>
      <c r="P523" s="26"/>
      <c r="Q523" s="26"/>
      <c r="R523" s="26"/>
      <c r="S523" s="26"/>
      <c r="T523" s="29">
        <f t="shared" si="77"/>
        <v>0</v>
      </c>
      <c r="U523" s="29">
        <f t="shared" si="78"/>
        <v>0</v>
      </c>
      <c r="V523" s="29">
        <f t="shared" si="79"/>
        <v>0</v>
      </c>
      <c r="W523" s="29">
        <f t="shared" si="80"/>
        <v>0</v>
      </c>
      <c r="X523" s="29">
        <f t="shared" si="81"/>
        <v>0</v>
      </c>
      <c r="Y523" s="29">
        <f t="shared" si="82"/>
        <v>0</v>
      </c>
      <c r="Z523" s="26"/>
      <c r="AA523" s="58" t="str">
        <f t="shared" si="83"/>
        <v/>
      </c>
      <c r="AB523" s="26"/>
      <c r="AC523" s="58" t="str">
        <f t="shared" si="85"/>
        <v/>
      </c>
      <c r="AD523" s="26"/>
      <c r="AE523" s="22" t="str">
        <f t="shared" si="84"/>
        <v/>
      </c>
      <c r="AF5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4" spans="1:32" x14ac:dyDescent="0.45">
      <c r="A524" s="22">
        <f>Games!A524</f>
        <v>0</v>
      </c>
      <c r="B524" s="22" t="str">
        <f>IF('Prediction Log'!B524=0, "",'Prediction Log'!B524)</f>
        <v/>
      </c>
      <c r="C524" s="22" t="str">
        <f>IF('Prediction Log'!C524=0, "",'Prediction Log'!C524)</f>
        <v/>
      </c>
      <c r="D524" s="22" t="str">
        <f>IF('Prediction Log'!D524=0, "",'Prediction Log'!D524)</f>
        <v/>
      </c>
      <c r="E524" s="22" t="str">
        <f>IF('Prediction Log'!E524=0, "",'Prediction Log'!E524)</f>
        <v/>
      </c>
      <c r="F524" s="22" t="str">
        <f>IF('Prediction Log'!I524=0, "",'Prediction Log'!I524)</f>
        <v/>
      </c>
      <c r="G524" s="23" t="str">
        <f>IF(ISBLANK(Games!B524), "",'Prediction Log'!$J524)</f>
        <v/>
      </c>
      <c r="H524" s="24" t="str">
        <f>'Prediction Log'!$K524</f>
        <v/>
      </c>
      <c r="I524" s="22" t="str">
        <f>IF(ISBLANK(Games!J524), "",IF(AND(Games!J524="",Games!K524=""),"",IF(ISTEXT(Games!K524), "Side",Games!J524)))</f>
        <v/>
      </c>
      <c r="J524" s="22" t="str">
        <f>IF(ISBLANK(Games!J524), "",IF(Table12[[#This Row],[Bet]]="Spread", Games!L524, ""))</f>
        <v/>
      </c>
      <c r="K524" s="22" t="str">
        <f>IF(ISBLANK(Games!K524), "",IF(ISTEXT(Games!K524), Games!K524, ""))</f>
        <v/>
      </c>
      <c r="L524" s="22" t="str">
        <f>IF(ISBLANK(Games!N524), "", Games!N524)</f>
        <v/>
      </c>
      <c r="M524" s="22"/>
      <c r="N524" s="26"/>
      <c r="O524" s="26"/>
      <c r="P524" s="26"/>
      <c r="Q524" s="26"/>
      <c r="R524" s="26"/>
      <c r="S524" s="26"/>
      <c r="T524" s="29">
        <f t="shared" si="77"/>
        <v>0</v>
      </c>
      <c r="U524" s="29">
        <f t="shared" si="78"/>
        <v>0</v>
      </c>
      <c r="V524" s="29">
        <f t="shared" si="79"/>
        <v>0</v>
      </c>
      <c r="W524" s="29">
        <f t="shared" si="80"/>
        <v>0</v>
      </c>
      <c r="X524" s="29">
        <f t="shared" si="81"/>
        <v>0</v>
      </c>
      <c r="Y524" s="29">
        <f t="shared" si="82"/>
        <v>0</v>
      </c>
      <c r="Z524" s="26"/>
      <c r="AA524" s="58" t="str">
        <f t="shared" si="83"/>
        <v/>
      </c>
      <c r="AB524" s="26"/>
      <c r="AC524" s="58" t="str">
        <f t="shared" si="85"/>
        <v/>
      </c>
      <c r="AD524" s="26"/>
      <c r="AE524" s="22" t="str">
        <f t="shared" si="84"/>
        <v/>
      </c>
      <c r="AF5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5" spans="1:32" x14ac:dyDescent="0.45">
      <c r="A525" s="22">
        <f>Games!A525</f>
        <v>0</v>
      </c>
      <c r="B525" s="22" t="str">
        <f>IF('Prediction Log'!B525=0, "",'Prediction Log'!B525)</f>
        <v/>
      </c>
      <c r="C525" s="22" t="str">
        <f>IF('Prediction Log'!C525=0, "",'Prediction Log'!C525)</f>
        <v/>
      </c>
      <c r="D525" s="22" t="str">
        <f>IF('Prediction Log'!D525=0, "",'Prediction Log'!D525)</f>
        <v/>
      </c>
      <c r="E525" s="22" t="str">
        <f>IF('Prediction Log'!E525=0, "",'Prediction Log'!E525)</f>
        <v/>
      </c>
      <c r="F525" s="22" t="str">
        <f>IF('Prediction Log'!I525=0, "",'Prediction Log'!I525)</f>
        <v/>
      </c>
      <c r="G525" s="23" t="str">
        <f>IF(ISBLANK(Games!B525), "",'Prediction Log'!$J525)</f>
        <v/>
      </c>
      <c r="H525" s="24" t="str">
        <f>'Prediction Log'!$K525</f>
        <v/>
      </c>
      <c r="I525" s="22" t="str">
        <f>IF(ISBLANK(Games!J525), "",IF(AND(Games!J525="",Games!K525=""),"",IF(ISTEXT(Games!K525), "Side",Games!J525)))</f>
        <v/>
      </c>
      <c r="J525" s="22" t="str">
        <f>IF(ISBLANK(Games!J525), "",IF(Table12[[#This Row],[Bet]]="Spread", Games!L525, ""))</f>
        <v/>
      </c>
      <c r="K525" s="22" t="str">
        <f>IF(ISBLANK(Games!K525), "",IF(ISTEXT(Games!K525), Games!K525, ""))</f>
        <v/>
      </c>
      <c r="L525" s="22" t="str">
        <f>IF(ISBLANK(Games!N525), "", Games!N525)</f>
        <v/>
      </c>
      <c r="M525" s="22"/>
      <c r="N525" s="26"/>
      <c r="O525" s="26"/>
      <c r="P525" s="26"/>
      <c r="Q525" s="26"/>
      <c r="R525" s="26"/>
      <c r="S525" s="26"/>
      <c r="T525" s="29">
        <f t="shared" si="77"/>
        <v>0</v>
      </c>
      <c r="U525" s="29">
        <f t="shared" si="78"/>
        <v>0</v>
      </c>
      <c r="V525" s="29">
        <f t="shared" si="79"/>
        <v>0</v>
      </c>
      <c r="W525" s="29">
        <f t="shared" si="80"/>
        <v>0</v>
      </c>
      <c r="X525" s="29">
        <f t="shared" si="81"/>
        <v>0</v>
      </c>
      <c r="Y525" s="29">
        <f t="shared" si="82"/>
        <v>0</v>
      </c>
      <c r="Z525" s="26"/>
      <c r="AA525" s="58" t="str">
        <f t="shared" si="83"/>
        <v/>
      </c>
      <c r="AB525" s="26"/>
      <c r="AC525" s="58" t="str">
        <f t="shared" si="85"/>
        <v/>
      </c>
      <c r="AD525" s="26"/>
      <c r="AE525" s="22" t="str">
        <f t="shared" si="84"/>
        <v/>
      </c>
      <c r="AF5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6" spans="1:32" x14ac:dyDescent="0.45">
      <c r="A526" s="22">
        <f>Games!A526</f>
        <v>0</v>
      </c>
      <c r="B526" s="22" t="str">
        <f>IF('Prediction Log'!B526=0, "",'Prediction Log'!B526)</f>
        <v/>
      </c>
      <c r="C526" s="22" t="str">
        <f>IF('Prediction Log'!C526=0, "",'Prediction Log'!C526)</f>
        <v/>
      </c>
      <c r="D526" s="22" t="str">
        <f>IF('Prediction Log'!D526=0, "",'Prediction Log'!D526)</f>
        <v/>
      </c>
      <c r="E526" s="22" t="str">
        <f>IF('Prediction Log'!E526=0, "",'Prediction Log'!E526)</f>
        <v/>
      </c>
      <c r="F526" s="22" t="str">
        <f>IF('Prediction Log'!I526=0, "",'Prediction Log'!I526)</f>
        <v/>
      </c>
      <c r="G526" s="23" t="str">
        <f>IF(ISBLANK(Games!B526), "",'Prediction Log'!$J526)</f>
        <v/>
      </c>
      <c r="H526" s="24" t="str">
        <f>'Prediction Log'!$K526</f>
        <v/>
      </c>
      <c r="I526" s="22" t="str">
        <f>IF(ISBLANK(Games!J526), "",IF(AND(Games!J526="",Games!K526=""),"",IF(ISTEXT(Games!K526), "Side",Games!J526)))</f>
        <v/>
      </c>
      <c r="J526" s="22" t="str">
        <f>IF(ISBLANK(Games!J526), "",IF(Table12[[#This Row],[Bet]]="Spread", Games!L526, ""))</f>
        <v/>
      </c>
      <c r="K526" s="22" t="str">
        <f>IF(ISBLANK(Games!K526), "",IF(ISTEXT(Games!K526), Games!K526, ""))</f>
        <v/>
      </c>
      <c r="L526" s="22" t="str">
        <f>IF(ISBLANK(Games!N526), "", Games!N526)</f>
        <v/>
      </c>
      <c r="M526" s="22"/>
      <c r="N526" s="26"/>
      <c r="O526" s="26"/>
      <c r="P526" s="26"/>
      <c r="Q526" s="26"/>
      <c r="R526" s="26"/>
      <c r="S526" s="26"/>
      <c r="T526" s="29">
        <f t="shared" si="77"/>
        <v>0</v>
      </c>
      <c r="U526" s="29">
        <f t="shared" si="78"/>
        <v>0</v>
      </c>
      <c r="V526" s="29">
        <f t="shared" si="79"/>
        <v>0</v>
      </c>
      <c r="W526" s="29">
        <f t="shared" si="80"/>
        <v>0</v>
      </c>
      <c r="X526" s="29">
        <f t="shared" si="81"/>
        <v>0</v>
      </c>
      <c r="Y526" s="29">
        <f t="shared" si="82"/>
        <v>0</v>
      </c>
      <c r="Z526" s="26"/>
      <c r="AA526" s="58" t="str">
        <f t="shared" si="83"/>
        <v/>
      </c>
      <c r="AB526" s="26"/>
      <c r="AC526" s="58" t="str">
        <f t="shared" si="85"/>
        <v/>
      </c>
      <c r="AD526" s="26"/>
      <c r="AE526" s="22" t="str">
        <f t="shared" si="84"/>
        <v/>
      </c>
      <c r="AF5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7" spans="1:32" x14ac:dyDescent="0.45">
      <c r="A527" s="22">
        <f>Games!A527</f>
        <v>0</v>
      </c>
      <c r="B527" s="22" t="str">
        <f>IF('Prediction Log'!B527=0, "",'Prediction Log'!B527)</f>
        <v/>
      </c>
      <c r="C527" s="22" t="str">
        <f>IF('Prediction Log'!C527=0, "",'Prediction Log'!C527)</f>
        <v/>
      </c>
      <c r="D527" s="22" t="str">
        <f>IF('Prediction Log'!D527=0, "",'Prediction Log'!D527)</f>
        <v/>
      </c>
      <c r="E527" s="22" t="str">
        <f>IF('Prediction Log'!E527=0, "",'Prediction Log'!E527)</f>
        <v/>
      </c>
      <c r="F527" s="22" t="str">
        <f>IF('Prediction Log'!I527=0, "",'Prediction Log'!I527)</f>
        <v/>
      </c>
      <c r="G527" s="23" t="str">
        <f>IF(ISBLANK(Games!B527), "",'Prediction Log'!$J527)</f>
        <v/>
      </c>
      <c r="H527" s="24" t="str">
        <f>'Prediction Log'!$K527</f>
        <v/>
      </c>
      <c r="I527" s="22" t="str">
        <f>IF(ISBLANK(Games!J527), "",IF(AND(Games!J527="",Games!K527=""),"",IF(ISTEXT(Games!K527), "Side",Games!J527)))</f>
        <v/>
      </c>
      <c r="J527" s="22" t="str">
        <f>IF(ISBLANK(Games!J527), "",IF(Table12[[#This Row],[Bet]]="Spread", Games!L527, ""))</f>
        <v/>
      </c>
      <c r="K527" s="22" t="str">
        <f>IF(ISBLANK(Games!K527), "",IF(ISTEXT(Games!K527), Games!K527, ""))</f>
        <v/>
      </c>
      <c r="L527" s="22" t="str">
        <f>IF(ISBLANK(Games!N527), "", Games!N527)</f>
        <v/>
      </c>
      <c r="M527" s="22"/>
      <c r="N527" s="26"/>
      <c r="O527" s="26"/>
      <c r="P527" s="26"/>
      <c r="Q527" s="26"/>
      <c r="R527" s="26"/>
      <c r="S527" s="26"/>
      <c r="T527" s="29">
        <f t="shared" si="77"/>
        <v>0</v>
      </c>
      <c r="U527" s="29">
        <f t="shared" si="78"/>
        <v>0</v>
      </c>
      <c r="V527" s="29">
        <f t="shared" si="79"/>
        <v>0</v>
      </c>
      <c r="W527" s="29">
        <f t="shared" si="80"/>
        <v>0</v>
      </c>
      <c r="X527" s="29">
        <f t="shared" si="81"/>
        <v>0</v>
      </c>
      <c r="Y527" s="29">
        <f t="shared" si="82"/>
        <v>0</v>
      </c>
      <c r="Z527" s="26"/>
      <c r="AA527" s="58" t="str">
        <f t="shared" si="83"/>
        <v/>
      </c>
      <c r="AB527" s="26"/>
      <c r="AC527" s="58" t="str">
        <f t="shared" si="85"/>
        <v/>
      </c>
      <c r="AD527" s="26"/>
      <c r="AE527" s="22" t="str">
        <f t="shared" si="84"/>
        <v/>
      </c>
      <c r="AF5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8" spans="1:32" x14ac:dyDescent="0.45">
      <c r="A528" s="22">
        <f>Games!A528</f>
        <v>0</v>
      </c>
      <c r="B528" s="22" t="str">
        <f>IF('Prediction Log'!B528=0, "",'Prediction Log'!B528)</f>
        <v/>
      </c>
      <c r="C528" s="22" t="str">
        <f>IF('Prediction Log'!C528=0, "",'Prediction Log'!C528)</f>
        <v/>
      </c>
      <c r="D528" s="22" t="str">
        <f>IF('Prediction Log'!D528=0, "",'Prediction Log'!D528)</f>
        <v/>
      </c>
      <c r="E528" s="22" t="str">
        <f>IF('Prediction Log'!E528=0, "",'Prediction Log'!E528)</f>
        <v/>
      </c>
      <c r="F528" s="22" t="str">
        <f>IF('Prediction Log'!I528=0, "",'Prediction Log'!I528)</f>
        <v/>
      </c>
      <c r="G528" s="23" t="str">
        <f>IF(ISBLANK(Games!B528), "",'Prediction Log'!$J528)</f>
        <v/>
      </c>
      <c r="H528" s="24" t="str">
        <f>'Prediction Log'!$K528</f>
        <v/>
      </c>
      <c r="I528" s="22" t="str">
        <f>IF(ISBLANK(Games!J528), "",IF(AND(Games!J528="",Games!K528=""),"",IF(ISTEXT(Games!K528), "Side",Games!J528)))</f>
        <v/>
      </c>
      <c r="J528" s="22" t="str">
        <f>IF(ISBLANK(Games!J528), "",IF(Table12[[#This Row],[Bet]]="Spread", Games!L528, ""))</f>
        <v/>
      </c>
      <c r="K528" s="22" t="str">
        <f>IF(ISBLANK(Games!K528), "",IF(ISTEXT(Games!K528), Games!K528, ""))</f>
        <v/>
      </c>
      <c r="L528" s="22" t="str">
        <f>IF(ISBLANK(Games!N528), "", Games!N528)</f>
        <v/>
      </c>
      <c r="M528" s="22"/>
      <c r="N528" s="26"/>
      <c r="O528" s="26"/>
      <c r="P528" s="26"/>
      <c r="Q528" s="26"/>
      <c r="R528" s="26"/>
      <c r="S528" s="26"/>
      <c r="T528" s="29">
        <f t="shared" si="77"/>
        <v>0</v>
      </c>
      <c r="U528" s="29">
        <f t="shared" si="78"/>
        <v>0</v>
      </c>
      <c r="V528" s="29">
        <f t="shared" si="79"/>
        <v>0</v>
      </c>
      <c r="W528" s="29">
        <f t="shared" si="80"/>
        <v>0</v>
      </c>
      <c r="X528" s="29">
        <f t="shared" si="81"/>
        <v>0</v>
      </c>
      <c r="Y528" s="29">
        <f t="shared" si="82"/>
        <v>0</v>
      </c>
      <c r="Z528" s="26"/>
      <c r="AA528" s="58" t="str">
        <f t="shared" si="83"/>
        <v/>
      </c>
      <c r="AB528" s="26"/>
      <c r="AC528" s="58" t="str">
        <f t="shared" si="85"/>
        <v/>
      </c>
      <c r="AD528" s="26"/>
      <c r="AE528" s="22" t="str">
        <f t="shared" si="84"/>
        <v/>
      </c>
      <c r="AF5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9" spans="1:32" x14ac:dyDescent="0.45">
      <c r="A529" s="22">
        <f>Games!A529</f>
        <v>0</v>
      </c>
      <c r="B529" s="22" t="str">
        <f>IF('Prediction Log'!B529=0, "",'Prediction Log'!B529)</f>
        <v/>
      </c>
      <c r="C529" s="22" t="str">
        <f>IF('Prediction Log'!C529=0, "",'Prediction Log'!C529)</f>
        <v/>
      </c>
      <c r="D529" s="22" t="str">
        <f>IF('Prediction Log'!D529=0, "",'Prediction Log'!D529)</f>
        <v/>
      </c>
      <c r="E529" s="22" t="str">
        <f>IF('Prediction Log'!E529=0, "",'Prediction Log'!E529)</f>
        <v/>
      </c>
      <c r="F529" s="22" t="str">
        <f>IF('Prediction Log'!I529=0, "",'Prediction Log'!I529)</f>
        <v/>
      </c>
      <c r="G529" s="23" t="str">
        <f>IF(ISBLANK(Games!B529), "",'Prediction Log'!$J529)</f>
        <v/>
      </c>
      <c r="H529" s="24" t="str">
        <f>'Prediction Log'!$K529</f>
        <v/>
      </c>
      <c r="I529" s="22" t="str">
        <f>IF(ISBLANK(Games!J529), "",IF(AND(Games!J529="",Games!K529=""),"",IF(ISTEXT(Games!K529), "Side",Games!J529)))</f>
        <v/>
      </c>
      <c r="J529" s="22" t="str">
        <f>IF(ISBLANK(Games!J529), "",IF(Table12[[#This Row],[Bet]]="Spread", Games!L529, ""))</f>
        <v/>
      </c>
      <c r="K529" s="22" t="str">
        <f>IF(ISBLANK(Games!K529), "",IF(ISTEXT(Games!K529), Games!K529, ""))</f>
        <v/>
      </c>
      <c r="L529" s="22" t="str">
        <f>IF(ISBLANK(Games!N529), "", Games!N529)</f>
        <v/>
      </c>
      <c r="M529" s="22"/>
      <c r="N529" s="26"/>
      <c r="O529" s="26"/>
      <c r="P529" s="26"/>
      <c r="Q529" s="26"/>
      <c r="R529" s="26"/>
      <c r="S529" s="26"/>
      <c r="T529" s="29">
        <f t="shared" si="77"/>
        <v>0</v>
      </c>
      <c r="U529" s="29">
        <f t="shared" si="78"/>
        <v>0</v>
      </c>
      <c r="V529" s="29">
        <f t="shared" si="79"/>
        <v>0</v>
      </c>
      <c r="W529" s="29">
        <f t="shared" si="80"/>
        <v>0</v>
      </c>
      <c r="X529" s="29">
        <f t="shared" si="81"/>
        <v>0</v>
      </c>
      <c r="Y529" s="29">
        <f t="shared" si="82"/>
        <v>0</v>
      </c>
      <c r="Z529" s="26"/>
      <c r="AA529" s="58" t="str">
        <f t="shared" si="83"/>
        <v/>
      </c>
      <c r="AB529" s="26"/>
      <c r="AC529" s="58" t="str">
        <f t="shared" si="85"/>
        <v/>
      </c>
      <c r="AD529" s="26"/>
      <c r="AE529" s="22" t="str">
        <f t="shared" si="84"/>
        <v/>
      </c>
      <c r="AF5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0" spans="1:32" x14ac:dyDescent="0.45">
      <c r="A530" s="22">
        <f>Games!A530</f>
        <v>0</v>
      </c>
      <c r="B530" s="22" t="str">
        <f>IF('Prediction Log'!B530=0, "",'Prediction Log'!B530)</f>
        <v/>
      </c>
      <c r="C530" s="22" t="str">
        <f>IF('Prediction Log'!C530=0, "",'Prediction Log'!C530)</f>
        <v/>
      </c>
      <c r="D530" s="22" t="str">
        <f>IF('Prediction Log'!D530=0, "",'Prediction Log'!D530)</f>
        <v/>
      </c>
      <c r="E530" s="22" t="str">
        <f>IF('Prediction Log'!E530=0, "",'Prediction Log'!E530)</f>
        <v/>
      </c>
      <c r="F530" s="22" t="str">
        <f>IF('Prediction Log'!I530=0, "",'Prediction Log'!I530)</f>
        <v/>
      </c>
      <c r="G530" s="23" t="str">
        <f>IF(ISBLANK(Games!B530), "",'Prediction Log'!$J530)</f>
        <v/>
      </c>
      <c r="H530" s="24" t="str">
        <f>'Prediction Log'!$K530</f>
        <v/>
      </c>
      <c r="I530" s="22" t="str">
        <f>IF(ISBLANK(Games!J530), "",IF(AND(Games!J530="",Games!K530=""),"",IF(ISTEXT(Games!K530), "Side",Games!J530)))</f>
        <v/>
      </c>
      <c r="J530" s="22" t="str">
        <f>IF(ISBLANK(Games!J530), "",IF(Table12[[#This Row],[Bet]]="Spread", Games!L530, ""))</f>
        <v/>
      </c>
      <c r="K530" s="22" t="str">
        <f>IF(ISBLANK(Games!K530), "",IF(ISTEXT(Games!K530), Games!K530, ""))</f>
        <v/>
      </c>
      <c r="L530" s="22" t="str">
        <f>IF(ISBLANK(Games!N530), "", Games!N530)</f>
        <v/>
      </c>
      <c r="M530" s="22"/>
      <c r="N530" s="26"/>
      <c r="O530" s="26"/>
      <c r="P530" s="26"/>
      <c r="Q530" s="26"/>
      <c r="R530" s="26"/>
      <c r="S530" s="26"/>
      <c r="T530" s="29">
        <f t="shared" si="77"/>
        <v>0</v>
      </c>
      <c r="U530" s="29">
        <f t="shared" si="78"/>
        <v>0</v>
      </c>
      <c r="V530" s="29">
        <f t="shared" si="79"/>
        <v>0</v>
      </c>
      <c r="W530" s="29">
        <f t="shared" si="80"/>
        <v>0</v>
      </c>
      <c r="X530" s="29">
        <f t="shared" si="81"/>
        <v>0</v>
      </c>
      <c r="Y530" s="29">
        <f t="shared" si="82"/>
        <v>0</v>
      </c>
      <c r="Z530" s="26"/>
      <c r="AA530" s="58" t="str">
        <f t="shared" si="83"/>
        <v/>
      </c>
      <c r="AB530" s="26"/>
      <c r="AC530" s="58" t="str">
        <f t="shared" si="85"/>
        <v/>
      </c>
      <c r="AD530" s="26"/>
      <c r="AE530" s="22" t="str">
        <f t="shared" si="84"/>
        <v/>
      </c>
      <c r="AF5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1" spans="1:32" x14ac:dyDescent="0.45">
      <c r="A531" s="22">
        <f>Games!A531</f>
        <v>0</v>
      </c>
      <c r="B531" s="22" t="str">
        <f>IF('Prediction Log'!B531=0, "",'Prediction Log'!B531)</f>
        <v/>
      </c>
      <c r="C531" s="22" t="str">
        <f>IF('Prediction Log'!C531=0, "",'Prediction Log'!C531)</f>
        <v/>
      </c>
      <c r="D531" s="22" t="str">
        <f>IF('Prediction Log'!D531=0, "",'Prediction Log'!D531)</f>
        <v/>
      </c>
      <c r="E531" s="22" t="str">
        <f>IF('Prediction Log'!E531=0, "",'Prediction Log'!E531)</f>
        <v/>
      </c>
      <c r="F531" s="22" t="str">
        <f>IF('Prediction Log'!I531=0, "",'Prediction Log'!I531)</f>
        <v/>
      </c>
      <c r="G531" s="23" t="str">
        <f>IF(ISBLANK(Games!B531), "",'Prediction Log'!$J531)</f>
        <v/>
      </c>
      <c r="H531" s="24" t="str">
        <f>'Prediction Log'!$K531</f>
        <v/>
      </c>
      <c r="I531" s="22" t="str">
        <f>IF(ISBLANK(Games!J531), "",IF(AND(Games!J531="",Games!K531=""),"",IF(ISTEXT(Games!K531), "Side",Games!J531)))</f>
        <v/>
      </c>
      <c r="J531" s="22" t="str">
        <f>IF(ISBLANK(Games!J531), "",IF(Table12[[#This Row],[Bet]]="Spread", Games!L531, ""))</f>
        <v/>
      </c>
      <c r="K531" s="22" t="str">
        <f>IF(ISBLANK(Games!K531), "",IF(ISTEXT(Games!K531), Games!K531, ""))</f>
        <v/>
      </c>
      <c r="L531" s="22" t="str">
        <f>IF(ISBLANK(Games!N531), "", Games!N531)</f>
        <v/>
      </c>
      <c r="M531" s="22"/>
      <c r="N531" s="26"/>
      <c r="O531" s="26"/>
      <c r="P531" s="26"/>
      <c r="Q531" s="26"/>
      <c r="R531" s="26"/>
      <c r="S531" s="26"/>
      <c r="T531" s="29">
        <f t="shared" si="77"/>
        <v>0</v>
      </c>
      <c r="U531" s="29">
        <f t="shared" si="78"/>
        <v>0</v>
      </c>
      <c r="V531" s="29">
        <f t="shared" si="79"/>
        <v>0</v>
      </c>
      <c r="W531" s="29">
        <f t="shared" si="80"/>
        <v>0</v>
      </c>
      <c r="X531" s="29">
        <f t="shared" si="81"/>
        <v>0</v>
      </c>
      <c r="Y531" s="29">
        <f t="shared" si="82"/>
        <v>0</v>
      </c>
      <c r="Z531" s="26"/>
      <c r="AA531" s="58" t="str">
        <f t="shared" si="83"/>
        <v/>
      </c>
      <c r="AB531" s="26"/>
      <c r="AC531" s="58" t="str">
        <f t="shared" si="85"/>
        <v/>
      </c>
      <c r="AD531" s="26"/>
      <c r="AE531" s="22" t="str">
        <f t="shared" si="84"/>
        <v/>
      </c>
      <c r="AF5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2" spans="1:32" x14ac:dyDescent="0.45">
      <c r="A532" s="22">
        <f>Games!A532</f>
        <v>0</v>
      </c>
      <c r="B532" s="22" t="str">
        <f>IF('Prediction Log'!B532=0, "",'Prediction Log'!B532)</f>
        <v/>
      </c>
      <c r="C532" s="22" t="str">
        <f>IF('Prediction Log'!C532=0, "",'Prediction Log'!C532)</f>
        <v/>
      </c>
      <c r="D532" s="22" t="str">
        <f>IF('Prediction Log'!D532=0, "",'Prediction Log'!D532)</f>
        <v/>
      </c>
      <c r="E532" s="22" t="str">
        <f>IF('Prediction Log'!E532=0, "",'Prediction Log'!E532)</f>
        <v/>
      </c>
      <c r="F532" s="22" t="str">
        <f>IF('Prediction Log'!I532=0, "",'Prediction Log'!I532)</f>
        <v/>
      </c>
      <c r="G532" s="23" t="str">
        <f>IF(ISBLANK(Games!B532), "",'Prediction Log'!$J532)</f>
        <v/>
      </c>
      <c r="H532" s="24" t="str">
        <f>'Prediction Log'!$K532</f>
        <v/>
      </c>
      <c r="I532" s="22" t="str">
        <f>IF(ISBLANK(Games!J532), "",IF(AND(Games!J532="",Games!K532=""),"",IF(ISTEXT(Games!K532), "Side",Games!J532)))</f>
        <v/>
      </c>
      <c r="J532" s="22" t="str">
        <f>IF(ISBLANK(Games!J532), "",IF(Table12[[#This Row],[Bet]]="Spread", Games!L532, ""))</f>
        <v/>
      </c>
      <c r="K532" s="22" t="str">
        <f>IF(ISBLANK(Games!K532), "",IF(ISTEXT(Games!K532), Games!K532, ""))</f>
        <v/>
      </c>
      <c r="L532" s="22" t="str">
        <f>IF(ISBLANK(Games!N532), "", Games!N532)</f>
        <v/>
      </c>
      <c r="M532" s="22"/>
      <c r="N532" s="26"/>
      <c r="O532" s="26"/>
      <c r="P532" s="26"/>
      <c r="Q532" s="26"/>
      <c r="R532" s="26"/>
      <c r="S532" s="26"/>
      <c r="T532" s="29">
        <f t="shared" si="77"/>
        <v>0</v>
      </c>
      <c r="U532" s="29">
        <f t="shared" si="78"/>
        <v>0</v>
      </c>
      <c r="V532" s="29">
        <f t="shared" si="79"/>
        <v>0</v>
      </c>
      <c r="W532" s="29">
        <f t="shared" si="80"/>
        <v>0</v>
      </c>
      <c r="X532" s="29">
        <f t="shared" si="81"/>
        <v>0</v>
      </c>
      <c r="Y532" s="29">
        <f t="shared" si="82"/>
        <v>0</v>
      </c>
      <c r="Z532" s="26"/>
      <c r="AA532" s="58" t="str">
        <f t="shared" si="83"/>
        <v/>
      </c>
      <c r="AB532" s="26"/>
      <c r="AC532" s="58" t="str">
        <f t="shared" si="85"/>
        <v/>
      </c>
      <c r="AD532" s="26"/>
      <c r="AE532" s="22" t="str">
        <f t="shared" si="84"/>
        <v/>
      </c>
      <c r="AF5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3" spans="1:32" x14ac:dyDescent="0.45">
      <c r="A533" s="22">
        <f>Games!A533</f>
        <v>0</v>
      </c>
      <c r="B533" s="22" t="str">
        <f>IF('Prediction Log'!B533=0, "",'Prediction Log'!B533)</f>
        <v/>
      </c>
      <c r="C533" s="22" t="str">
        <f>IF('Prediction Log'!C533=0, "",'Prediction Log'!C533)</f>
        <v/>
      </c>
      <c r="D533" s="22" t="str">
        <f>IF('Prediction Log'!D533=0, "",'Prediction Log'!D533)</f>
        <v/>
      </c>
      <c r="E533" s="22" t="str">
        <f>IF('Prediction Log'!E533=0, "",'Prediction Log'!E533)</f>
        <v/>
      </c>
      <c r="F533" s="22" t="str">
        <f>IF('Prediction Log'!I533=0, "",'Prediction Log'!I533)</f>
        <v/>
      </c>
      <c r="G533" s="23" t="str">
        <f>IF(ISBLANK(Games!B533), "",'Prediction Log'!$J533)</f>
        <v/>
      </c>
      <c r="H533" s="24" t="str">
        <f>'Prediction Log'!$K533</f>
        <v/>
      </c>
      <c r="I533" s="22" t="str">
        <f>IF(ISBLANK(Games!J533), "",IF(AND(Games!J533="",Games!K533=""),"",IF(ISTEXT(Games!K533), "Side",Games!J533)))</f>
        <v/>
      </c>
      <c r="J533" s="22" t="str">
        <f>IF(ISBLANK(Games!J533), "",IF(Table12[[#This Row],[Bet]]="Spread", Games!L533, ""))</f>
        <v/>
      </c>
      <c r="K533" s="22" t="str">
        <f>IF(ISBLANK(Games!K533), "",IF(ISTEXT(Games!K533), Games!K533, ""))</f>
        <v/>
      </c>
      <c r="L533" s="22" t="str">
        <f>IF(ISBLANK(Games!N533), "", Games!N533)</f>
        <v/>
      </c>
      <c r="M533" s="22"/>
      <c r="N533" s="26"/>
      <c r="O533" s="26"/>
      <c r="P533" s="26"/>
      <c r="Q533" s="26"/>
      <c r="R533" s="26"/>
      <c r="S533" s="26"/>
      <c r="T533" s="29">
        <f t="shared" si="77"/>
        <v>0</v>
      </c>
      <c r="U533" s="29">
        <f t="shared" si="78"/>
        <v>0</v>
      </c>
      <c r="V533" s="29">
        <f t="shared" si="79"/>
        <v>0</v>
      </c>
      <c r="W533" s="29">
        <f t="shared" si="80"/>
        <v>0</v>
      </c>
      <c r="X533" s="29">
        <f t="shared" si="81"/>
        <v>0</v>
      </c>
      <c r="Y533" s="29">
        <f t="shared" si="82"/>
        <v>0</v>
      </c>
      <c r="Z533" s="26"/>
      <c r="AA533" s="58" t="str">
        <f t="shared" si="83"/>
        <v/>
      </c>
      <c r="AB533" s="26"/>
      <c r="AC533" s="58" t="str">
        <f t="shared" si="85"/>
        <v/>
      </c>
      <c r="AD533" s="26"/>
      <c r="AE533" s="22" t="str">
        <f t="shared" si="84"/>
        <v/>
      </c>
      <c r="AF5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4" spans="1:32" x14ac:dyDescent="0.45">
      <c r="A534" s="22">
        <f>Games!A534</f>
        <v>0</v>
      </c>
      <c r="B534" s="22" t="str">
        <f>IF('Prediction Log'!B534=0, "",'Prediction Log'!B534)</f>
        <v/>
      </c>
      <c r="C534" s="22" t="str">
        <f>IF('Prediction Log'!C534=0, "",'Prediction Log'!C534)</f>
        <v/>
      </c>
      <c r="D534" s="22" t="str">
        <f>IF('Prediction Log'!D534=0, "",'Prediction Log'!D534)</f>
        <v/>
      </c>
      <c r="E534" s="22" t="str">
        <f>IF('Prediction Log'!E534=0, "",'Prediction Log'!E534)</f>
        <v/>
      </c>
      <c r="F534" s="22" t="str">
        <f>IF('Prediction Log'!I534=0, "",'Prediction Log'!I534)</f>
        <v/>
      </c>
      <c r="G534" s="23" t="str">
        <f>IF(ISBLANK(Games!B534), "",'Prediction Log'!$J534)</f>
        <v/>
      </c>
      <c r="H534" s="24" t="str">
        <f>'Prediction Log'!$K534</f>
        <v/>
      </c>
      <c r="I534" s="22" t="str">
        <f>IF(ISBLANK(Games!J534), "",IF(AND(Games!J534="",Games!K534=""),"",IF(ISTEXT(Games!K534), "Side",Games!J534)))</f>
        <v/>
      </c>
      <c r="J534" s="22" t="str">
        <f>IF(ISBLANK(Games!J534), "",IF(Table12[[#This Row],[Bet]]="Spread", Games!L534, ""))</f>
        <v/>
      </c>
      <c r="K534" s="22" t="str">
        <f>IF(ISBLANK(Games!K534), "",IF(ISTEXT(Games!K534), Games!K534, ""))</f>
        <v/>
      </c>
      <c r="L534" s="22" t="str">
        <f>IF(ISBLANK(Games!N534), "", Games!N534)</f>
        <v/>
      </c>
      <c r="M534" s="22"/>
      <c r="N534" s="26"/>
      <c r="O534" s="26"/>
      <c r="P534" s="26"/>
      <c r="Q534" s="26"/>
      <c r="R534" s="26"/>
      <c r="S534" s="26"/>
      <c r="T534" s="29">
        <f t="shared" si="77"/>
        <v>0</v>
      </c>
      <c r="U534" s="29">
        <f t="shared" si="78"/>
        <v>0</v>
      </c>
      <c r="V534" s="29">
        <f t="shared" si="79"/>
        <v>0</v>
      </c>
      <c r="W534" s="29">
        <f t="shared" si="80"/>
        <v>0</v>
      </c>
      <c r="X534" s="29">
        <f t="shared" si="81"/>
        <v>0</v>
      </c>
      <c r="Y534" s="29">
        <f t="shared" si="82"/>
        <v>0</v>
      </c>
      <c r="Z534" s="26"/>
      <c r="AA534" s="58" t="str">
        <f t="shared" si="83"/>
        <v/>
      </c>
      <c r="AB534" s="26"/>
      <c r="AC534" s="58" t="str">
        <f t="shared" si="85"/>
        <v/>
      </c>
      <c r="AD534" s="26"/>
      <c r="AE534" s="22" t="str">
        <f t="shared" si="84"/>
        <v/>
      </c>
      <c r="AF5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5" spans="1:32" x14ac:dyDescent="0.45">
      <c r="A535" s="22">
        <f>Games!A535</f>
        <v>0</v>
      </c>
      <c r="B535" s="22" t="str">
        <f>IF('Prediction Log'!B535=0, "",'Prediction Log'!B535)</f>
        <v/>
      </c>
      <c r="C535" s="22" t="str">
        <f>IF('Prediction Log'!C535=0, "",'Prediction Log'!C535)</f>
        <v/>
      </c>
      <c r="D535" s="22" t="str">
        <f>IF('Prediction Log'!D535=0, "",'Prediction Log'!D535)</f>
        <v/>
      </c>
      <c r="E535" s="22" t="str">
        <f>IF('Prediction Log'!E535=0, "",'Prediction Log'!E535)</f>
        <v/>
      </c>
      <c r="F535" s="22" t="str">
        <f>IF('Prediction Log'!I535=0, "",'Prediction Log'!I535)</f>
        <v/>
      </c>
      <c r="G535" s="23" t="str">
        <f>IF(ISBLANK(Games!B535), "",'Prediction Log'!$J535)</f>
        <v/>
      </c>
      <c r="H535" s="24" t="str">
        <f>'Prediction Log'!$K535</f>
        <v/>
      </c>
      <c r="I535" s="22" t="str">
        <f>IF(ISBLANK(Games!J535), "",IF(AND(Games!J535="",Games!K535=""),"",IF(ISTEXT(Games!K535), "Side",Games!J535)))</f>
        <v/>
      </c>
      <c r="J535" s="22" t="str">
        <f>IF(ISBLANK(Games!J535), "",IF(Table12[[#This Row],[Bet]]="Spread", Games!L535, ""))</f>
        <v/>
      </c>
      <c r="K535" s="22" t="str">
        <f>IF(ISBLANK(Games!K535), "",IF(ISTEXT(Games!K535), Games!K535, ""))</f>
        <v/>
      </c>
      <c r="L535" s="22" t="str">
        <f>IF(ISBLANK(Games!N535), "", Games!N535)</f>
        <v/>
      </c>
      <c r="M535" s="22"/>
      <c r="N535" s="26"/>
      <c r="O535" s="26"/>
      <c r="P535" s="26"/>
      <c r="Q535" s="26"/>
      <c r="R535" s="26"/>
      <c r="S535" s="26"/>
      <c r="T535" s="29">
        <f t="shared" si="77"/>
        <v>0</v>
      </c>
      <c r="U535" s="29">
        <f t="shared" si="78"/>
        <v>0</v>
      </c>
      <c r="V535" s="29">
        <f t="shared" si="79"/>
        <v>0</v>
      </c>
      <c r="W535" s="29">
        <f t="shared" si="80"/>
        <v>0</v>
      </c>
      <c r="X535" s="29">
        <f t="shared" si="81"/>
        <v>0</v>
      </c>
      <c r="Y535" s="29">
        <f t="shared" si="82"/>
        <v>0</v>
      </c>
      <c r="Z535" s="26"/>
      <c r="AA535" s="58" t="str">
        <f t="shared" si="83"/>
        <v/>
      </c>
      <c r="AB535" s="26"/>
      <c r="AC535" s="58" t="str">
        <f t="shared" si="85"/>
        <v/>
      </c>
      <c r="AD535" s="26"/>
      <c r="AE535" s="22" t="str">
        <f t="shared" si="84"/>
        <v/>
      </c>
      <c r="AF5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6" spans="1:32" x14ac:dyDescent="0.45">
      <c r="A536" s="22">
        <f>Games!A536</f>
        <v>0</v>
      </c>
      <c r="B536" s="22" t="str">
        <f>IF('Prediction Log'!B536=0, "",'Prediction Log'!B536)</f>
        <v/>
      </c>
      <c r="C536" s="22" t="str">
        <f>IF('Prediction Log'!C536=0, "",'Prediction Log'!C536)</f>
        <v/>
      </c>
      <c r="D536" s="22" t="str">
        <f>IF('Prediction Log'!D536=0, "",'Prediction Log'!D536)</f>
        <v/>
      </c>
      <c r="E536" s="22" t="str">
        <f>IF('Prediction Log'!E536=0, "",'Prediction Log'!E536)</f>
        <v/>
      </c>
      <c r="F536" s="22" t="str">
        <f>IF('Prediction Log'!I536=0, "",'Prediction Log'!I536)</f>
        <v/>
      </c>
      <c r="G536" s="23" t="str">
        <f>IF(ISBLANK(Games!B536), "",'Prediction Log'!$J536)</f>
        <v/>
      </c>
      <c r="H536" s="24" t="str">
        <f>'Prediction Log'!$K536</f>
        <v/>
      </c>
      <c r="I536" s="22" t="str">
        <f>IF(ISBLANK(Games!J536), "",IF(AND(Games!J536="",Games!K536=""),"",IF(ISTEXT(Games!K536), "Side",Games!J536)))</f>
        <v/>
      </c>
      <c r="J536" s="22" t="str">
        <f>IF(ISBLANK(Games!J536), "",IF(Table12[[#This Row],[Bet]]="Spread", Games!L536, ""))</f>
        <v/>
      </c>
      <c r="K536" s="22" t="str">
        <f>IF(ISBLANK(Games!K536), "",IF(ISTEXT(Games!K536), Games!K536, ""))</f>
        <v/>
      </c>
      <c r="L536" s="22" t="str">
        <f>IF(ISBLANK(Games!N536), "", Games!N536)</f>
        <v/>
      </c>
      <c r="M536" s="22"/>
      <c r="N536" s="26"/>
      <c r="O536" s="26"/>
      <c r="P536" s="26"/>
      <c r="Q536" s="26"/>
      <c r="R536" s="26"/>
      <c r="S536" s="26"/>
      <c r="T536" s="29">
        <f t="shared" si="77"/>
        <v>0</v>
      </c>
      <c r="U536" s="29">
        <f t="shared" si="78"/>
        <v>0</v>
      </c>
      <c r="V536" s="29">
        <f t="shared" si="79"/>
        <v>0</v>
      </c>
      <c r="W536" s="29">
        <f t="shared" si="80"/>
        <v>0</v>
      </c>
      <c r="X536" s="29">
        <f t="shared" si="81"/>
        <v>0</v>
      </c>
      <c r="Y536" s="29">
        <f t="shared" si="82"/>
        <v>0</v>
      </c>
      <c r="Z536" s="26"/>
      <c r="AA536" s="58" t="str">
        <f t="shared" si="83"/>
        <v/>
      </c>
      <c r="AB536" s="26"/>
      <c r="AC536" s="58" t="str">
        <f t="shared" si="85"/>
        <v/>
      </c>
      <c r="AD536" s="26"/>
      <c r="AE536" s="22" t="str">
        <f t="shared" si="84"/>
        <v/>
      </c>
      <c r="AF5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7" spans="1:32" x14ac:dyDescent="0.45">
      <c r="A537" s="22">
        <f>Games!A537</f>
        <v>0</v>
      </c>
      <c r="B537" s="22" t="str">
        <f>IF('Prediction Log'!B537=0, "",'Prediction Log'!B537)</f>
        <v/>
      </c>
      <c r="C537" s="22" t="str">
        <f>IF('Prediction Log'!C537=0, "",'Prediction Log'!C537)</f>
        <v/>
      </c>
      <c r="D537" s="22" t="str">
        <f>IF('Prediction Log'!D537=0, "",'Prediction Log'!D537)</f>
        <v/>
      </c>
      <c r="E537" s="22" t="str">
        <f>IF('Prediction Log'!E537=0, "",'Prediction Log'!E537)</f>
        <v/>
      </c>
      <c r="F537" s="22" t="str">
        <f>IF('Prediction Log'!I537=0, "",'Prediction Log'!I537)</f>
        <v/>
      </c>
      <c r="G537" s="23" t="str">
        <f>IF(ISBLANK(Games!B537), "",'Prediction Log'!$J537)</f>
        <v/>
      </c>
      <c r="H537" s="24" t="str">
        <f>'Prediction Log'!$K537</f>
        <v/>
      </c>
      <c r="I537" s="22" t="str">
        <f>IF(ISBLANK(Games!J537), "",IF(AND(Games!J537="",Games!K537=""),"",IF(ISTEXT(Games!K537), "Side",Games!J537)))</f>
        <v/>
      </c>
      <c r="J537" s="22" t="str">
        <f>IF(ISBLANK(Games!J537), "",IF(Table12[[#This Row],[Bet]]="Spread", Games!L537, ""))</f>
        <v/>
      </c>
      <c r="K537" s="22" t="str">
        <f>IF(ISBLANK(Games!K537), "",IF(ISTEXT(Games!K537), Games!K537, ""))</f>
        <v/>
      </c>
      <c r="L537" s="22" t="str">
        <f>IF(ISBLANK(Games!N537), "", Games!N537)</f>
        <v/>
      </c>
      <c r="M537" s="22"/>
      <c r="N537" s="26"/>
      <c r="O537" s="26"/>
      <c r="P537" s="26"/>
      <c r="Q537" s="26"/>
      <c r="R537" s="26"/>
      <c r="S537" s="26"/>
      <c r="T537" s="29">
        <f t="shared" si="77"/>
        <v>0</v>
      </c>
      <c r="U537" s="29">
        <f t="shared" si="78"/>
        <v>0</v>
      </c>
      <c r="V537" s="29">
        <f t="shared" si="79"/>
        <v>0</v>
      </c>
      <c r="W537" s="29">
        <f t="shared" si="80"/>
        <v>0</v>
      </c>
      <c r="X537" s="29">
        <f t="shared" si="81"/>
        <v>0</v>
      </c>
      <c r="Y537" s="29">
        <f t="shared" si="82"/>
        <v>0</v>
      </c>
      <c r="Z537" s="26"/>
      <c r="AA537" s="58" t="str">
        <f t="shared" si="83"/>
        <v/>
      </c>
      <c r="AB537" s="26"/>
      <c r="AC537" s="58" t="str">
        <f t="shared" si="85"/>
        <v/>
      </c>
      <c r="AD537" s="26"/>
      <c r="AE537" s="22" t="str">
        <f t="shared" si="84"/>
        <v/>
      </c>
      <c r="AF5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8" spans="1:32" x14ac:dyDescent="0.45">
      <c r="A538" s="22">
        <f>Games!A538</f>
        <v>0</v>
      </c>
      <c r="B538" s="22" t="str">
        <f>IF('Prediction Log'!B538=0, "",'Prediction Log'!B538)</f>
        <v/>
      </c>
      <c r="C538" s="22" t="str">
        <f>IF('Prediction Log'!C538=0, "",'Prediction Log'!C538)</f>
        <v/>
      </c>
      <c r="D538" s="22" t="str">
        <f>IF('Prediction Log'!D538=0, "",'Prediction Log'!D538)</f>
        <v/>
      </c>
      <c r="E538" s="22" t="str">
        <f>IF('Prediction Log'!E538=0, "",'Prediction Log'!E538)</f>
        <v/>
      </c>
      <c r="F538" s="22" t="str">
        <f>IF('Prediction Log'!I538=0, "",'Prediction Log'!I538)</f>
        <v/>
      </c>
      <c r="G538" s="23" t="str">
        <f>IF(ISBLANK(Games!B538), "",'Prediction Log'!$J538)</f>
        <v/>
      </c>
      <c r="H538" s="24" t="str">
        <f>'Prediction Log'!$K538</f>
        <v/>
      </c>
      <c r="I538" s="22" t="str">
        <f>IF(ISBLANK(Games!J538), "",IF(AND(Games!J538="",Games!K538=""),"",IF(ISTEXT(Games!K538), "Side",Games!J538)))</f>
        <v/>
      </c>
      <c r="J538" s="22" t="str">
        <f>IF(ISBLANK(Games!J538), "",IF(Table12[[#This Row],[Bet]]="Spread", Games!L538, ""))</f>
        <v/>
      </c>
      <c r="K538" s="22" t="str">
        <f>IF(ISBLANK(Games!K538), "",IF(ISTEXT(Games!K538), Games!K538, ""))</f>
        <v/>
      </c>
      <c r="L538" s="22" t="str">
        <f>IF(ISBLANK(Games!N538), "", Games!N538)</f>
        <v/>
      </c>
      <c r="M538" s="22"/>
      <c r="N538" s="26"/>
      <c r="O538" s="26"/>
      <c r="P538" s="26"/>
      <c r="Q538" s="26"/>
      <c r="R538" s="26"/>
      <c r="S538" s="26"/>
      <c r="T538" s="29">
        <f t="shared" si="77"/>
        <v>0</v>
      </c>
      <c r="U538" s="29">
        <f t="shared" si="78"/>
        <v>0</v>
      </c>
      <c r="V538" s="29">
        <f t="shared" si="79"/>
        <v>0</v>
      </c>
      <c r="W538" s="29">
        <f t="shared" si="80"/>
        <v>0</v>
      </c>
      <c r="X538" s="29">
        <f t="shared" si="81"/>
        <v>0</v>
      </c>
      <c r="Y538" s="29">
        <f t="shared" si="82"/>
        <v>0</v>
      </c>
      <c r="Z538" s="26"/>
      <c r="AA538" s="58" t="str">
        <f t="shared" si="83"/>
        <v/>
      </c>
      <c r="AB538" s="26"/>
      <c r="AC538" s="58" t="str">
        <f t="shared" si="85"/>
        <v/>
      </c>
      <c r="AD538" s="26"/>
      <c r="AE538" s="22" t="str">
        <f t="shared" si="84"/>
        <v/>
      </c>
      <c r="AF5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9" spans="1:32" x14ac:dyDescent="0.45">
      <c r="A539" s="22">
        <f>Games!A539</f>
        <v>0</v>
      </c>
      <c r="B539" s="22" t="str">
        <f>IF('Prediction Log'!B539=0, "",'Prediction Log'!B539)</f>
        <v/>
      </c>
      <c r="C539" s="22" t="str">
        <f>IF('Prediction Log'!C539=0, "",'Prediction Log'!C539)</f>
        <v/>
      </c>
      <c r="D539" s="22" t="str">
        <f>IF('Prediction Log'!D539=0, "",'Prediction Log'!D539)</f>
        <v/>
      </c>
      <c r="E539" s="22" t="str">
        <f>IF('Prediction Log'!E539=0, "",'Prediction Log'!E539)</f>
        <v/>
      </c>
      <c r="F539" s="22" t="str">
        <f>IF('Prediction Log'!I539=0, "",'Prediction Log'!I539)</f>
        <v/>
      </c>
      <c r="G539" s="23" t="str">
        <f>IF(ISBLANK(Games!B539), "",'Prediction Log'!$J539)</f>
        <v/>
      </c>
      <c r="H539" s="24" t="str">
        <f>'Prediction Log'!$K539</f>
        <v/>
      </c>
      <c r="I539" s="22" t="str">
        <f>IF(ISBLANK(Games!J539), "",IF(AND(Games!J539="",Games!K539=""),"",IF(ISTEXT(Games!K539), "Side",Games!J539)))</f>
        <v/>
      </c>
      <c r="J539" s="22" t="str">
        <f>IF(ISBLANK(Games!J539), "",IF(Table12[[#This Row],[Bet]]="Spread", Games!L539, ""))</f>
        <v/>
      </c>
      <c r="K539" s="22" t="str">
        <f>IF(ISBLANK(Games!K539), "",IF(ISTEXT(Games!K539), Games!K539, ""))</f>
        <v/>
      </c>
      <c r="L539" s="22" t="str">
        <f>IF(ISBLANK(Games!N539), "", Games!N539)</f>
        <v/>
      </c>
      <c r="M539" s="22"/>
      <c r="N539" s="26"/>
      <c r="O539" s="26"/>
      <c r="P539" s="26"/>
      <c r="Q539" s="26"/>
      <c r="R539" s="26"/>
      <c r="S539" s="26"/>
      <c r="T539" s="29">
        <f t="shared" si="77"/>
        <v>0</v>
      </c>
      <c r="U539" s="29">
        <f t="shared" si="78"/>
        <v>0</v>
      </c>
      <c r="V539" s="29">
        <f t="shared" si="79"/>
        <v>0</v>
      </c>
      <c r="W539" s="29">
        <f t="shared" si="80"/>
        <v>0</v>
      </c>
      <c r="X539" s="29">
        <f t="shared" si="81"/>
        <v>0</v>
      </c>
      <c r="Y539" s="29">
        <f t="shared" si="82"/>
        <v>0</v>
      </c>
      <c r="Z539" s="26"/>
      <c r="AA539" s="58" t="str">
        <f t="shared" si="83"/>
        <v/>
      </c>
      <c r="AB539" s="26"/>
      <c r="AC539" s="58" t="str">
        <f t="shared" si="85"/>
        <v/>
      </c>
      <c r="AD539" s="26"/>
      <c r="AE539" s="22" t="str">
        <f t="shared" si="84"/>
        <v/>
      </c>
      <c r="AF5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0" spans="1:32" x14ac:dyDescent="0.45">
      <c r="A540" s="22">
        <f>Games!A540</f>
        <v>0</v>
      </c>
      <c r="B540" s="22" t="str">
        <f>IF('Prediction Log'!B540=0, "",'Prediction Log'!B540)</f>
        <v/>
      </c>
      <c r="C540" s="22" t="str">
        <f>IF('Prediction Log'!C540=0, "",'Prediction Log'!C540)</f>
        <v/>
      </c>
      <c r="D540" s="22" t="str">
        <f>IF('Prediction Log'!D540=0, "",'Prediction Log'!D540)</f>
        <v/>
      </c>
      <c r="E540" s="22" t="str">
        <f>IF('Prediction Log'!E540=0, "",'Prediction Log'!E540)</f>
        <v/>
      </c>
      <c r="F540" s="22" t="str">
        <f>IF('Prediction Log'!I540=0, "",'Prediction Log'!I540)</f>
        <v/>
      </c>
      <c r="G540" s="23" t="str">
        <f>IF(ISBLANK(Games!B540), "",'Prediction Log'!$J540)</f>
        <v/>
      </c>
      <c r="H540" s="24" t="str">
        <f>'Prediction Log'!$K540</f>
        <v/>
      </c>
      <c r="I540" s="22" t="str">
        <f>IF(ISBLANK(Games!J540), "",IF(AND(Games!J540="",Games!K540=""),"",IF(ISTEXT(Games!K540), "Side",Games!J540)))</f>
        <v/>
      </c>
      <c r="J540" s="22" t="str">
        <f>IF(ISBLANK(Games!J540), "",IF(Table12[[#This Row],[Bet]]="Spread", Games!L540, ""))</f>
        <v/>
      </c>
      <c r="K540" s="22" t="str">
        <f>IF(ISBLANK(Games!K540), "",IF(ISTEXT(Games!K540), Games!K540, ""))</f>
        <v/>
      </c>
      <c r="L540" s="22" t="str">
        <f>IF(ISBLANK(Games!N540), "", Games!N540)</f>
        <v/>
      </c>
      <c r="M540" s="22"/>
      <c r="N540" s="26"/>
      <c r="O540" s="26"/>
      <c r="P540" s="26"/>
      <c r="Q540" s="26"/>
      <c r="R540" s="26"/>
      <c r="S540" s="26"/>
      <c r="T540" s="29">
        <f t="shared" si="77"/>
        <v>0</v>
      </c>
      <c r="U540" s="29">
        <f t="shared" si="78"/>
        <v>0</v>
      </c>
      <c r="V540" s="29">
        <f t="shared" si="79"/>
        <v>0</v>
      </c>
      <c r="W540" s="29">
        <f t="shared" si="80"/>
        <v>0</v>
      </c>
      <c r="X540" s="29">
        <f t="shared" si="81"/>
        <v>0</v>
      </c>
      <c r="Y540" s="29">
        <f t="shared" si="82"/>
        <v>0</v>
      </c>
      <c r="Z540" s="26"/>
      <c r="AA540" s="58" t="str">
        <f t="shared" si="83"/>
        <v/>
      </c>
      <c r="AB540" s="26"/>
      <c r="AC540" s="58" t="str">
        <f t="shared" si="85"/>
        <v/>
      </c>
      <c r="AD540" s="26"/>
      <c r="AE540" s="22" t="str">
        <f t="shared" si="84"/>
        <v/>
      </c>
      <c r="AF5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1" spans="1:32" x14ac:dyDescent="0.45">
      <c r="A541" s="22">
        <f>Games!A541</f>
        <v>0</v>
      </c>
      <c r="B541" s="22" t="str">
        <f>IF('Prediction Log'!B541=0, "",'Prediction Log'!B541)</f>
        <v/>
      </c>
      <c r="C541" s="22" t="str">
        <f>IF('Prediction Log'!C541=0, "",'Prediction Log'!C541)</f>
        <v/>
      </c>
      <c r="D541" s="22" t="str">
        <f>IF('Prediction Log'!D541=0, "",'Prediction Log'!D541)</f>
        <v/>
      </c>
      <c r="E541" s="22" t="str">
        <f>IF('Prediction Log'!E541=0, "",'Prediction Log'!E541)</f>
        <v/>
      </c>
      <c r="F541" s="22" t="str">
        <f>IF('Prediction Log'!I541=0, "",'Prediction Log'!I541)</f>
        <v/>
      </c>
      <c r="G541" s="23" t="str">
        <f>IF(ISBLANK(Games!B541), "",'Prediction Log'!$J541)</f>
        <v/>
      </c>
      <c r="H541" s="24" t="str">
        <f>'Prediction Log'!$K541</f>
        <v/>
      </c>
      <c r="I541" s="22" t="str">
        <f>IF(ISBLANK(Games!J541), "",IF(AND(Games!J541="",Games!K541=""),"",IF(ISTEXT(Games!K541), "Side",Games!J541)))</f>
        <v/>
      </c>
      <c r="J541" s="22" t="str">
        <f>IF(ISBLANK(Games!J541), "",IF(Table12[[#This Row],[Bet]]="Spread", Games!L541, ""))</f>
        <v/>
      </c>
      <c r="K541" s="22" t="str">
        <f>IF(ISBLANK(Games!K541), "",IF(ISTEXT(Games!K541), Games!K541, ""))</f>
        <v/>
      </c>
      <c r="L541" s="22" t="str">
        <f>IF(ISBLANK(Games!N541), "", Games!N541)</f>
        <v/>
      </c>
      <c r="M541" s="22"/>
      <c r="N541" s="26"/>
      <c r="O541" s="26"/>
      <c r="P541" s="26"/>
      <c r="Q541" s="26"/>
      <c r="R541" s="26"/>
      <c r="S541" s="26"/>
      <c r="T541" s="29">
        <f t="shared" si="77"/>
        <v>0</v>
      </c>
      <c r="U541" s="29">
        <f t="shared" si="78"/>
        <v>0</v>
      </c>
      <c r="V541" s="29">
        <f t="shared" si="79"/>
        <v>0</v>
      </c>
      <c r="W541" s="29">
        <f t="shared" si="80"/>
        <v>0</v>
      </c>
      <c r="X541" s="29">
        <f t="shared" si="81"/>
        <v>0</v>
      </c>
      <c r="Y541" s="29">
        <f t="shared" si="82"/>
        <v>0</v>
      </c>
      <c r="Z541" s="26"/>
      <c r="AA541" s="58" t="str">
        <f t="shared" si="83"/>
        <v/>
      </c>
      <c r="AB541" s="26"/>
      <c r="AC541" s="58" t="str">
        <f t="shared" si="85"/>
        <v/>
      </c>
      <c r="AD541" s="26"/>
      <c r="AE541" s="22" t="str">
        <f t="shared" si="84"/>
        <v/>
      </c>
      <c r="AF5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2" spans="1:32" x14ac:dyDescent="0.45">
      <c r="A542" s="22">
        <f>Games!A542</f>
        <v>0</v>
      </c>
      <c r="B542" s="22" t="str">
        <f>IF('Prediction Log'!B542=0, "",'Prediction Log'!B542)</f>
        <v/>
      </c>
      <c r="C542" s="22" t="str">
        <f>IF('Prediction Log'!C542=0, "",'Prediction Log'!C542)</f>
        <v/>
      </c>
      <c r="D542" s="22" t="str">
        <f>IF('Prediction Log'!D542=0, "",'Prediction Log'!D542)</f>
        <v/>
      </c>
      <c r="E542" s="22" t="str">
        <f>IF('Prediction Log'!E542=0, "",'Prediction Log'!E542)</f>
        <v/>
      </c>
      <c r="F542" s="22" t="str">
        <f>IF('Prediction Log'!I542=0, "",'Prediction Log'!I542)</f>
        <v/>
      </c>
      <c r="G542" s="23" t="str">
        <f>IF(ISBLANK(Games!B542), "",'Prediction Log'!$J542)</f>
        <v/>
      </c>
      <c r="H542" s="24" t="str">
        <f>'Prediction Log'!$K542</f>
        <v/>
      </c>
      <c r="I542" s="22" t="str">
        <f>IF(ISBLANK(Games!J542), "",IF(AND(Games!J542="",Games!K542=""),"",IF(ISTEXT(Games!K542), "Side",Games!J542)))</f>
        <v/>
      </c>
      <c r="J542" s="22" t="str">
        <f>IF(ISBLANK(Games!J542), "",IF(Table12[[#This Row],[Bet]]="Spread", Games!L542, ""))</f>
        <v/>
      </c>
      <c r="K542" s="22" t="str">
        <f>IF(ISBLANK(Games!K542), "",IF(ISTEXT(Games!K542), Games!K542, ""))</f>
        <v/>
      </c>
      <c r="L542" s="22" t="str">
        <f>IF(ISBLANK(Games!N542), "", Games!N542)</f>
        <v/>
      </c>
      <c r="M542" s="22"/>
      <c r="N542" s="26"/>
      <c r="O542" s="26"/>
      <c r="P542" s="26"/>
      <c r="Q542" s="26"/>
      <c r="R542" s="26"/>
      <c r="S542" s="26"/>
      <c r="T542" s="29">
        <f t="shared" si="77"/>
        <v>0</v>
      </c>
      <c r="U542" s="29">
        <f t="shared" si="78"/>
        <v>0</v>
      </c>
      <c r="V542" s="29">
        <f t="shared" si="79"/>
        <v>0</v>
      </c>
      <c r="W542" s="29">
        <f t="shared" si="80"/>
        <v>0</v>
      </c>
      <c r="X542" s="29">
        <f t="shared" si="81"/>
        <v>0</v>
      </c>
      <c r="Y542" s="29">
        <f t="shared" si="82"/>
        <v>0</v>
      </c>
      <c r="Z542" s="26"/>
      <c r="AA542" s="58" t="str">
        <f t="shared" si="83"/>
        <v/>
      </c>
      <c r="AB542" s="26"/>
      <c r="AC542" s="58" t="str">
        <f t="shared" si="85"/>
        <v/>
      </c>
      <c r="AD542" s="26"/>
      <c r="AE542" s="22" t="str">
        <f t="shared" si="84"/>
        <v/>
      </c>
      <c r="AF5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3" spans="1:32" x14ac:dyDescent="0.45">
      <c r="A543" s="22">
        <f>Games!A543</f>
        <v>0</v>
      </c>
      <c r="B543" s="22" t="str">
        <f>IF('Prediction Log'!B543=0, "",'Prediction Log'!B543)</f>
        <v/>
      </c>
      <c r="C543" s="22" t="str">
        <f>IF('Prediction Log'!C543=0, "",'Prediction Log'!C543)</f>
        <v/>
      </c>
      <c r="D543" s="22" t="str">
        <f>IF('Prediction Log'!D543=0, "",'Prediction Log'!D543)</f>
        <v/>
      </c>
      <c r="E543" s="22" t="str">
        <f>IF('Prediction Log'!E543=0, "",'Prediction Log'!E543)</f>
        <v/>
      </c>
      <c r="F543" s="22" t="str">
        <f>IF('Prediction Log'!I543=0, "",'Prediction Log'!I543)</f>
        <v/>
      </c>
      <c r="G543" s="23" t="str">
        <f>IF(ISBLANK(Games!B543), "",'Prediction Log'!$J543)</f>
        <v/>
      </c>
      <c r="H543" s="24" t="str">
        <f>'Prediction Log'!$K543</f>
        <v/>
      </c>
      <c r="I543" s="22" t="str">
        <f>IF(ISBLANK(Games!J543), "",IF(AND(Games!J543="",Games!K543=""),"",IF(ISTEXT(Games!K543), "Side",Games!J543)))</f>
        <v/>
      </c>
      <c r="J543" s="22" t="str">
        <f>IF(ISBLANK(Games!J543), "",IF(Table12[[#This Row],[Bet]]="Spread", Games!L543, ""))</f>
        <v/>
      </c>
      <c r="K543" s="22" t="str">
        <f>IF(ISBLANK(Games!K543), "",IF(ISTEXT(Games!K543), Games!K543, ""))</f>
        <v/>
      </c>
      <c r="L543" s="22" t="str">
        <f>IF(ISBLANK(Games!N543), "", Games!N543)</f>
        <v/>
      </c>
      <c r="M543" s="22"/>
      <c r="N543" s="26"/>
      <c r="O543" s="26"/>
      <c r="P543" s="26"/>
      <c r="Q543" s="26"/>
      <c r="R543" s="26"/>
      <c r="S543" s="26"/>
      <c r="T543" s="29">
        <f t="shared" si="77"/>
        <v>0</v>
      </c>
      <c r="U543" s="29">
        <f t="shared" si="78"/>
        <v>0</v>
      </c>
      <c r="V543" s="29">
        <f t="shared" si="79"/>
        <v>0</v>
      </c>
      <c r="W543" s="29">
        <f t="shared" si="80"/>
        <v>0</v>
      </c>
      <c r="X543" s="29">
        <f t="shared" si="81"/>
        <v>0</v>
      </c>
      <c r="Y543" s="29">
        <f t="shared" si="82"/>
        <v>0</v>
      </c>
      <c r="Z543" s="26"/>
      <c r="AA543" s="58" t="str">
        <f t="shared" si="83"/>
        <v/>
      </c>
      <c r="AB543" s="26"/>
      <c r="AC543" s="58" t="str">
        <f t="shared" si="85"/>
        <v/>
      </c>
      <c r="AD543" s="26"/>
      <c r="AE543" s="22" t="str">
        <f t="shared" si="84"/>
        <v/>
      </c>
      <c r="AF5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4" spans="1:32" x14ac:dyDescent="0.45">
      <c r="A544" s="22">
        <f>Games!A544</f>
        <v>0</v>
      </c>
      <c r="B544" s="22" t="str">
        <f>IF('Prediction Log'!B544=0, "",'Prediction Log'!B544)</f>
        <v/>
      </c>
      <c r="C544" s="22" t="str">
        <f>IF('Prediction Log'!C544=0, "",'Prediction Log'!C544)</f>
        <v/>
      </c>
      <c r="D544" s="22" t="str">
        <f>IF('Prediction Log'!D544=0, "",'Prediction Log'!D544)</f>
        <v/>
      </c>
      <c r="E544" s="22" t="str">
        <f>IF('Prediction Log'!E544=0, "",'Prediction Log'!E544)</f>
        <v/>
      </c>
      <c r="F544" s="22" t="str">
        <f>IF('Prediction Log'!I544=0, "",'Prediction Log'!I544)</f>
        <v/>
      </c>
      <c r="G544" s="23" t="str">
        <f>IF(ISBLANK(Games!B544), "",'Prediction Log'!$J544)</f>
        <v/>
      </c>
      <c r="H544" s="24" t="str">
        <f>'Prediction Log'!$K544</f>
        <v/>
      </c>
      <c r="I544" s="22" t="str">
        <f>IF(ISBLANK(Games!J544), "",IF(AND(Games!J544="",Games!K544=""),"",IF(ISTEXT(Games!K544), "Side",Games!J544)))</f>
        <v/>
      </c>
      <c r="J544" s="22" t="str">
        <f>IF(ISBLANK(Games!J544), "",IF(Table12[[#This Row],[Bet]]="Spread", Games!L544, ""))</f>
        <v/>
      </c>
      <c r="K544" s="22" t="str">
        <f>IF(ISBLANK(Games!K544), "",IF(ISTEXT(Games!K544), Games!K544, ""))</f>
        <v/>
      </c>
      <c r="L544" s="22" t="str">
        <f>IF(ISBLANK(Games!N544), "", Games!N544)</f>
        <v/>
      </c>
      <c r="M544" s="22"/>
      <c r="N544" s="26"/>
      <c r="O544" s="26"/>
      <c r="P544" s="26"/>
      <c r="Q544" s="26"/>
      <c r="R544" s="26"/>
      <c r="S544" s="26"/>
      <c r="T544" s="29">
        <f t="shared" si="77"/>
        <v>0</v>
      </c>
      <c r="U544" s="29">
        <f t="shared" si="78"/>
        <v>0</v>
      </c>
      <c r="V544" s="29">
        <f t="shared" si="79"/>
        <v>0</v>
      </c>
      <c r="W544" s="29">
        <f t="shared" si="80"/>
        <v>0</v>
      </c>
      <c r="X544" s="29">
        <f t="shared" si="81"/>
        <v>0</v>
      </c>
      <c r="Y544" s="29">
        <f t="shared" si="82"/>
        <v>0</v>
      </c>
      <c r="Z544" s="26"/>
      <c r="AA544" s="58" t="str">
        <f t="shared" si="83"/>
        <v/>
      </c>
      <c r="AB544" s="26"/>
      <c r="AC544" s="58" t="str">
        <f t="shared" si="85"/>
        <v/>
      </c>
      <c r="AD544" s="26"/>
      <c r="AE544" s="22" t="str">
        <f t="shared" si="84"/>
        <v/>
      </c>
      <c r="AF5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5" spans="1:32" x14ac:dyDescent="0.45">
      <c r="A545" s="22">
        <f>Games!A545</f>
        <v>0</v>
      </c>
      <c r="B545" s="22" t="str">
        <f>IF('Prediction Log'!B545=0, "",'Prediction Log'!B545)</f>
        <v/>
      </c>
      <c r="C545" s="22" t="str">
        <f>IF('Prediction Log'!C545=0, "",'Prediction Log'!C545)</f>
        <v/>
      </c>
      <c r="D545" s="22" t="str">
        <f>IF('Prediction Log'!D545=0, "",'Prediction Log'!D545)</f>
        <v/>
      </c>
      <c r="E545" s="22" t="str">
        <f>IF('Prediction Log'!E545=0, "",'Prediction Log'!E545)</f>
        <v/>
      </c>
      <c r="F545" s="22" t="str">
        <f>IF('Prediction Log'!I545=0, "",'Prediction Log'!I545)</f>
        <v/>
      </c>
      <c r="G545" s="23" t="str">
        <f>IF(ISBLANK(Games!B545), "",'Prediction Log'!$J545)</f>
        <v/>
      </c>
      <c r="H545" s="24" t="str">
        <f>'Prediction Log'!$K545</f>
        <v/>
      </c>
      <c r="I545" s="22" t="str">
        <f>IF(ISBLANK(Games!J545), "",IF(AND(Games!J545="",Games!K545=""),"",IF(ISTEXT(Games!K545), "Side",Games!J545)))</f>
        <v/>
      </c>
      <c r="J545" s="22" t="str">
        <f>IF(ISBLANK(Games!J545), "",IF(Table12[[#This Row],[Bet]]="Spread", Games!L545, ""))</f>
        <v/>
      </c>
      <c r="K545" s="22" t="str">
        <f>IF(ISBLANK(Games!K545), "",IF(ISTEXT(Games!K545), Games!K545, ""))</f>
        <v/>
      </c>
      <c r="L545" s="22" t="str">
        <f>IF(ISBLANK(Games!N545), "", Games!N545)</f>
        <v/>
      </c>
      <c r="M545" s="22"/>
      <c r="N545" s="26"/>
      <c r="O545" s="26"/>
      <c r="P545" s="26"/>
      <c r="Q545" s="26"/>
      <c r="R545" s="26"/>
      <c r="S545" s="26"/>
      <c r="T545" s="29">
        <f t="shared" si="77"/>
        <v>0</v>
      </c>
      <c r="U545" s="29">
        <f t="shared" si="78"/>
        <v>0</v>
      </c>
      <c r="V545" s="29">
        <f t="shared" si="79"/>
        <v>0</v>
      </c>
      <c r="W545" s="29">
        <f t="shared" si="80"/>
        <v>0</v>
      </c>
      <c r="X545" s="29">
        <f t="shared" si="81"/>
        <v>0</v>
      </c>
      <c r="Y545" s="29">
        <f t="shared" si="82"/>
        <v>0</v>
      </c>
      <c r="Z545" s="26"/>
      <c r="AA545" s="58" t="str">
        <f t="shared" si="83"/>
        <v/>
      </c>
      <c r="AB545" s="26"/>
      <c r="AC545" s="58" t="str">
        <f t="shared" si="85"/>
        <v/>
      </c>
      <c r="AD545" s="26"/>
      <c r="AE545" s="22" t="str">
        <f t="shared" si="84"/>
        <v/>
      </c>
      <c r="AF5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6" spans="1:32" x14ac:dyDescent="0.45">
      <c r="A546" s="22">
        <f>Games!A546</f>
        <v>0</v>
      </c>
      <c r="B546" s="22" t="str">
        <f>IF('Prediction Log'!B546=0, "",'Prediction Log'!B546)</f>
        <v/>
      </c>
      <c r="C546" s="22" t="str">
        <f>IF('Prediction Log'!C546=0, "",'Prediction Log'!C546)</f>
        <v/>
      </c>
      <c r="D546" s="22" t="str">
        <f>IF('Prediction Log'!D546=0, "",'Prediction Log'!D546)</f>
        <v/>
      </c>
      <c r="E546" s="22" t="str">
        <f>IF('Prediction Log'!E546=0, "",'Prediction Log'!E546)</f>
        <v/>
      </c>
      <c r="F546" s="22" t="str">
        <f>IF('Prediction Log'!I546=0, "",'Prediction Log'!I546)</f>
        <v/>
      </c>
      <c r="G546" s="23" t="str">
        <f>IF(ISBLANK(Games!B546), "",'Prediction Log'!$J546)</f>
        <v/>
      </c>
      <c r="H546" s="24" t="str">
        <f>'Prediction Log'!$K546</f>
        <v/>
      </c>
      <c r="I546" s="22" t="str">
        <f>IF(ISBLANK(Games!J546), "",IF(AND(Games!J546="",Games!K546=""),"",IF(ISTEXT(Games!K546), "Side",Games!J546)))</f>
        <v/>
      </c>
      <c r="J546" s="22" t="str">
        <f>IF(ISBLANK(Games!J546), "",IF(Table12[[#This Row],[Bet]]="Spread", Games!L546, ""))</f>
        <v/>
      </c>
      <c r="K546" s="22" t="str">
        <f>IF(ISBLANK(Games!K546), "",IF(ISTEXT(Games!K546), Games!K546, ""))</f>
        <v/>
      </c>
      <c r="L546" s="22" t="str">
        <f>IF(ISBLANK(Games!N546), "", Games!N546)</f>
        <v/>
      </c>
      <c r="M546" s="22"/>
      <c r="N546" s="26"/>
      <c r="O546" s="26"/>
      <c r="P546" s="26"/>
      <c r="Q546" s="26"/>
      <c r="R546" s="26"/>
      <c r="S546" s="26"/>
      <c r="T546" s="29">
        <f t="shared" si="77"/>
        <v>0</v>
      </c>
      <c r="U546" s="29">
        <f t="shared" si="78"/>
        <v>0</v>
      </c>
      <c r="V546" s="29">
        <f t="shared" si="79"/>
        <v>0</v>
      </c>
      <c r="W546" s="29">
        <f t="shared" si="80"/>
        <v>0</v>
      </c>
      <c r="X546" s="29">
        <f t="shared" si="81"/>
        <v>0</v>
      </c>
      <c r="Y546" s="29">
        <f t="shared" si="82"/>
        <v>0</v>
      </c>
      <c r="Z546" s="26"/>
      <c r="AA546" s="58" t="str">
        <f t="shared" si="83"/>
        <v/>
      </c>
      <c r="AB546" s="26"/>
      <c r="AC546" s="58" t="str">
        <f t="shared" si="85"/>
        <v/>
      </c>
      <c r="AD546" s="26"/>
      <c r="AE546" s="22" t="str">
        <f t="shared" si="84"/>
        <v/>
      </c>
      <c r="AF5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7" spans="1:32" x14ac:dyDescent="0.45">
      <c r="A547" s="22">
        <f>Games!A547</f>
        <v>0</v>
      </c>
      <c r="B547" s="22" t="str">
        <f>IF('Prediction Log'!B547=0, "",'Prediction Log'!B547)</f>
        <v/>
      </c>
      <c r="C547" s="22" t="str">
        <f>IF('Prediction Log'!C547=0, "",'Prediction Log'!C547)</f>
        <v/>
      </c>
      <c r="D547" s="22" t="str">
        <f>IF('Prediction Log'!D547=0, "",'Prediction Log'!D547)</f>
        <v/>
      </c>
      <c r="E547" s="22" t="str">
        <f>IF('Prediction Log'!E547=0, "",'Prediction Log'!E547)</f>
        <v/>
      </c>
      <c r="F547" s="22" t="str">
        <f>IF('Prediction Log'!I547=0, "",'Prediction Log'!I547)</f>
        <v/>
      </c>
      <c r="G547" s="23" t="str">
        <f>IF(ISBLANK(Games!B547), "",'Prediction Log'!$J547)</f>
        <v/>
      </c>
      <c r="H547" s="24" t="str">
        <f>'Prediction Log'!$K547</f>
        <v/>
      </c>
      <c r="I547" s="22" t="str">
        <f>IF(ISBLANK(Games!J547), "",IF(AND(Games!J547="",Games!K547=""),"",IF(ISTEXT(Games!K547), "Side",Games!J547)))</f>
        <v/>
      </c>
      <c r="J547" s="22" t="str">
        <f>IF(ISBLANK(Games!J547), "",IF(Table12[[#This Row],[Bet]]="Spread", Games!L547, ""))</f>
        <v/>
      </c>
      <c r="K547" s="22" t="str">
        <f>IF(ISBLANK(Games!K547), "",IF(ISTEXT(Games!K547), Games!K547, ""))</f>
        <v/>
      </c>
      <c r="L547" s="22" t="str">
        <f>IF(ISBLANK(Games!N547), "", Games!N547)</f>
        <v/>
      </c>
      <c r="M547" s="22"/>
      <c r="N547" s="26"/>
      <c r="O547" s="26"/>
      <c r="P547" s="26"/>
      <c r="Q547" s="26"/>
      <c r="R547" s="26"/>
      <c r="S547" s="26"/>
      <c r="T547" s="29">
        <f t="shared" si="77"/>
        <v>0</v>
      </c>
      <c r="U547" s="29">
        <f t="shared" si="78"/>
        <v>0</v>
      </c>
      <c r="V547" s="29">
        <f t="shared" si="79"/>
        <v>0</v>
      </c>
      <c r="W547" s="29">
        <f t="shared" si="80"/>
        <v>0</v>
      </c>
      <c r="X547" s="29">
        <f t="shared" si="81"/>
        <v>0</v>
      </c>
      <c r="Y547" s="29">
        <f t="shared" si="82"/>
        <v>0</v>
      </c>
      <c r="Z547" s="26"/>
      <c r="AA547" s="58" t="str">
        <f t="shared" si="83"/>
        <v/>
      </c>
      <c r="AB547" s="26"/>
      <c r="AC547" s="58" t="str">
        <f t="shared" si="85"/>
        <v/>
      </c>
      <c r="AD547" s="26"/>
      <c r="AE547" s="22" t="str">
        <f t="shared" si="84"/>
        <v/>
      </c>
      <c r="AF5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8" spans="1:32" x14ac:dyDescent="0.45">
      <c r="A548" s="22">
        <f>Games!A548</f>
        <v>0</v>
      </c>
      <c r="B548" s="22" t="str">
        <f>IF('Prediction Log'!B548=0, "",'Prediction Log'!B548)</f>
        <v/>
      </c>
      <c r="C548" s="22" t="str">
        <f>IF('Prediction Log'!C548=0, "",'Prediction Log'!C548)</f>
        <v/>
      </c>
      <c r="D548" s="22" t="str">
        <f>IF('Prediction Log'!D548=0, "",'Prediction Log'!D548)</f>
        <v/>
      </c>
      <c r="E548" s="22" t="str">
        <f>IF('Prediction Log'!E548=0, "",'Prediction Log'!E548)</f>
        <v/>
      </c>
      <c r="F548" s="22" t="str">
        <f>IF('Prediction Log'!I548=0, "",'Prediction Log'!I548)</f>
        <v/>
      </c>
      <c r="G548" s="23" t="str">
        <f>IF(ISBLANK(Games!B548), "",'Prediction Log'!$J548)</f>
        <v/>
      </c>
      <c r="H548" s="24" t="str">
        <f>'Prediction Log'!$K548</f>
        <v/>
      </c>
      <c r="I548" s="22" t="str">
        <f>IF(ISBLANK(Games!J548), "",IF(AND(Games!J548="",Games!K548=""),"",IF(ISTEXT(Games!K548), "Side",Games!J548)))</f>
        <v/>
      </c>
      <c r="J548" s="22" t="str">
        <f>IF(ISBLANK(Games!J548), "",IF(Table12[[#This Row],[Bet]]="Spread", Games!L548, ""))</f>
        <v/>
      </c>
      <c r="K548" s="22" t="str">
        <f>IF(ISBLANK(Games!K548), "",IF(ISTEXT(Games!K548), Games!K548, ""))</f>
        <v/>
      </c>
      <c r="L548" s="22" t="str">
        <f>IF(ISBLANK(Games!N548), "", Games!N548)</f>
        <v/>
      </c>
      <c r="M548" s="22"/>
      <c r="N548" s="26"/>
      <c r="O548" s="26"/>
      <c r="P548" s="26"/>
      <c r="Q548" s="26"/>
      <c r="R548" s="26"/>
      <c r="S548" s="26"/>
      <c r="T548" s="29">
        <f t="shared" si="77"/>
        <v>0</v>
      </c>
      <c r="U548" s="29">
        <f t="shared" si="78"/>
        <v>0</v>
      </c>
      <c r="V548" s="29">
        <f t="shared" si="79"/>
        <v>0</v>
      </c>
      <c r="W548" s="29">
        <f t="shared" si="80"/>
        <v>0</v>
      </c>
      <c r="X548" s="29">
        <f t="shared" si="81"/>
        <v>0</v>
      </c>
      <c r="Y548" s="29">
        <f t="shared" si="82"/>
        <v>0</v>
      </c>
      <c r="Z548" s="26"/>
      <c r="AA548" s="58" t="str">
        <f t="shared" si="83"/>
        <v/>
      </c>
      <c r="AB548" s="26"/>
      <c r="AC548" s="58" t="str">
        <f t="shared" si="85"/>
        <v/>
      </c>
      <c r="AD548" s="26"/>
      <c r="AE548" s="22" t="str">
        <f t="shared" si="84"/>
        <v/>
      </c>
      <c r="AF5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9" spans="1:32" x14ac:dyDescent="0.45">
      <c r="A549" s="22">
        <f>Games!A549</f>
        <v>0</v>
      </c>
      <c r="B549" s="22" t="str">
        <f>IF('Prediction Log'!B549=0, "",'Prediction Log'!B549)</f>
        <v/>
      </c>
      <c r="C549" s="22" t="str">
        <f>IF('Prediction Log'!C549=0, "",'Prediction Log'!C549)</f>
        <v/>
      </c>
      <c r="D549" s="22" t="str">
        <f>IF('Prediction Log'!D549=0, "",'Prediction Log'!D549)</f>
        <v/>
      </c>
      <c r="E549" s="22" t="str">
        <f>IF('Prediction Log'!E549=0, "",'Prediction Log'!E549)</f>
        <v/>
      </c>
      <c r="F549" s="22" t="str">
        <f>IF('Prediction Log'!I549=0, "",'Prediction Log'!I549)</f>
        <v/>
      </c>
      <c r="G549" s="23" t="str">
        <f>IF(ISBLANK(Games!B549), "",'Prediction Log'!$J549)</f>
        <v/>
      </c>
      <c r="H549" s="24" t="str">
        <f>'Prediction Log'!$K549</f>
        <v/>
      </c>
      <c r="I549" s="22" t="str">
        <f>IF(ISBLANK(Games!J549), "",IF(AND(Games!J549="",Games!K549=""),"",IF(ISTEXT(Games!K549), "Side",Games!J549)))</f>
        <v/>
      </c>
      <c r="J549" s="22" t="str">
        <f>IF(ISBLANK(Games!J549), "",IF(Table12[[#This Row],[Bet]]="Spread", Games!L549, ""))</f>
        <v/>
      </c>
      <c r="K549" s="22" t="str">
        <f>IF(ISBLANK(Games!K549), "",IF(ISTEXT(Games!K549), Games!K549, ""))</f>
        <v/>
      </c>
      <c r="L549" s="22" t="str">
        <f>IF(ISBLANK(Games!N549), "", Games!N549)</f>
        <v/>
      </c>
      <c r="M549" s="22"/>
      <c r="N549" s="26"/>
      <c r="O549" s="26"/>
      <c r="P549" s="26"/>
      <c r="Q549" s="26"/>
      <c r="R549" s="26"/>
      <c r="S549" s="26"/>
      <c r="T549" s="29">
        <f t="shared" si="77"/>
        <v>0</v>
      </c>
      <c r="U549" s="29">
        <f t="shared" si="78"/>
        <v>0</v>
      </c>
      <c r="V549" s="29">
        <f t="shared" si="79"/>
        <v>0</v>
      </c>
      <c r="W549" s="29">
        <f t="shared" si="80"/>
        <v>0</v>
      </c>
      <c r="X549" s="29">
        <f t="shared" si="81"/>
        <v>0</v>
      </c>
      <c r="Y549" s="29">
        <f t="shared" si="82"/>
        <v>0</v>
      </c>
      <c r="Z549" s="26"/>
      <c r="AA549" s="58" t="str">
        <f t="shared" si="83"/>
        <v/>
      </c>
      <c r="AB549" s="26"/>
      <c r="AC549" s="58" t="str">
        <f t="shared" si="85"/>
        <v/>
      </c>
      <c r="AD549" s="26"/>
      <c r="AE549" s="22" t="str">
        <f t="shared" si="84"/>
        <v/>
      </c>
      <c r="AF5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0" spans="1:32" x14ac:dyDescent="0.45">
      <c r="A550" s="22">
        <f>Games!A550</f>
        <v>0</v>
      </c>
      <c r="B550" s="22" t="str">
        <f>IF('Prediction Log'!B550=0, "",'Prediction Log'!B550)</f>
        <v/>
      </c>
      <c r="C550" s="22" t="str">
        <f>IF('Prediction Log'!C550=0, "",'Prediction Log'!C550)</f>
        <v/>
      </c>
      <c r="D550" s="22" t="str">
        <f>IF('Prediction Log'!D550=0, "",'Prediction Log'!D550)</f>
        <v/>
      </c>
      <c r="E550" s="22" t="str">
        <f>IF('Prediction Log'!E550=0, "",'Prediction Log'!E550)</f>
        <v/>
      </c>
      <c r="F550" s="22" t="str">
        <f>IF('Prediction Log'!I550=0, "",'Prediction Log'!I550)</f>
        <v/>
      </c>
      <c r="G550" s="23" t="str">
        <f>IF(ISBLANK(Games!B550), "",'Prediction Log'!$J550)</f>
        <v/>
      </c>
      <c r="H550" s="24" t="str">
        <f>'Prediction Log'!$K550</f>
        <v/>
      </c>
      <c r="I550" s="22" t="str">
        <f>IF(ISBLANK(Games!J550), "",IF(AND(Games!J550="",Games!K550=""),"",IF(ISTEXT(Games!K550), "Side",Games!J550)))</f>
        <v/>
      </c>
      <c r="J550" s="22" t="str">
        <f>IF(ISBLANK(Games!J550), "",IF(Table12[[#This Row],[Bet]]="Spread", Games!L550, ""))</f>
        <v/>
      </c>
      <c r="K550" s="22" t="str">
        <f>IF(ISBLANK(Games!K550), "",IF(ISTEXT(Games!K550), Games!K550, ""))</f>
        <v/>
      </c>
      <c r="L550" s="22" t="str">
        <f>IF(ISBLANK(Games!N550), "", Games!N550)</f>
        <v/>
      </c>
      <c r="M550" s="22"/>
      <c r="N550" s="26"/>
      <c r="O550" s="26"/>
      <c r="P550" s="26"/>
      <c r="Q550" s="26"/>
      <c r="R550" s="26"/>
      <c r="S550" s="26"/>
      <c r="T550" s="29">
        <f t="shared" si="77"/>
        <v>0</v>
      </c>
      <c r="U550" s="29">
        <f t="shared" si="78"/>
        <v>0</v>
      </c>
      <c r="V550" s="29">
        <f t="shared" si="79"/>
        <v>0</v>
      </c>
      <c r="W550" s="29">
        <f t="shared" si="80"/>
        <v>0</v>
      </c>
      <c r="X550" s="29">
        <f t="shared" si="81"/>
        <v>0</v>
      </c>
      <c r="Y550" s="29">
        <f t="shared" si="82"/>
        <v>0</v>
      </c>
      <c r="Z550" s="26"/>
      <c r="AA550" s="58" t="str">
        <f t="shared" si="83"/>
        <v/>
      </c>
      <c r="AB550" s="26"/>
      <c r="AC550" s="58" t="str">
        <f t="shared" si="85"/>
        <v/>
      </c>
      <c r="AD550" s="26"/>
      <c r="AE550" s="22" t="str">
        <f t="shared" si="84"/>
        <v/>
      </c>
      <c r="AF5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1" spans="1:32" x14ac:dyDescent="0.45">
      <c r="A551" s="22">
        <f>Games!A551</f>
        <v>0</v>
      </c>
      <c r="B551" s="22" t="str">
        <f>IF('Prediction Log'!B551=0, "",'Prediction Log'!B551)</f>
        <v/>
      </c>
      <c r="C551" s="22" t="str">
        <f>IF('Prediction Log'!C551=0, "",'Prediction Log'!C551)</f>
        <v/>
      </c>
      <c r="D551" s="22" t="str">
        <f>IF('Prediction Log'!D551=0, "",'Prediction Log'!D551)</f>
        <v/>
      </c>
      <c r="E551" s="22" t="str">
        <f>IF('Prediction Log'!E551=0, "",'Prediction Log'!E551)</f>
        <v/>
      </c>
      <c r="F551" s="22" t="str">
        <f>IF('Prediction Log'!I551=0, "",'Prediction Log'!I551)</f>
        <v/>
      </c>
      <c r="G551" s="23" t="str">
        <f>IF(ISBLANK(Games!B551), "",'Prediction Log'!$J551)</f>
        <v/>
      </c>
      <c r="H551" s="24" t="str">
        <f>'Prediction Log'!$K551</f>
        <v/>
      </c>
      <c r="I551" s="22" t="str">
        <f>IF(ISBLANK(Games!J551), "",IF(AND(Games!J551="",Games!K551=""),"",IF(ISTEXT(Games!K551), "Side",Games!J551)))</f>
        <v/>
      </c>
      <c r="J551" s="22" t="str">
        <f>IF(ISBLANK(Games!J551), "",IF(Table12[[#This Row],[Bet]]="Spread", Games!L551, ""))</f>
        <v/>
      </c>
      <c r="K551" s="22" t="str">
        <f>IF(ISBLANK(Games!K551), "",IF(ISTEXT(Games!K551), Games!K551, ""))</f>
        <v/>
      </c>
      <c r="L551" s="22" t="str">
        <f>IF(ISBLANK(Games!N551), "", Games!N551)</f>
        <v/>
      </c>
      <c r="M551" s="22"/>
      <c r="N551" s="26"/>
      <c r="O551" s="26"/>
      <c r="P551" s="26"/>
      <c r="Q551" s="26"/>
      <c r="R551" s="26"/>
      <c r="S551" s="26"/>
      <c r="T551" s="29">
        <f t="shared" si="77"/>
        <v>0</v>
      </c>
      <c r="U551" s="29">
        <f t="shared" si="78"/>
        <v>0</v>
      </c>
      <c r="V551" s="29">
        <f t="shared" si="79"/>
        <v>0</v>
      </c>
      <c r="W551" s="29">
        <f t="shared" si="80"/>
        <v>0</v>
      </c>
      <c r="X551" s="29">
        <f t="shared" si="81"/>
        <v>0</v>
      </c>
      <c r="Y551" s="29">
        <f t="shared" si="82"/>
        <v>0</v>
      </c>
      <c r="Z551" s="26"/>
      <c r="AA551" s="58" t="str">
        <f t="shared" si="83"/>
        <v/>
      </c>
      <c r="AB551" s="26"/>
      <c r="AC551" s="58" t="str">
        <f t="shared" si="85"/>
        <v/>
      </c>
      <c r="AD551" s="26"/>
      <c r="AE551" s="22" t="str">
        <f t="shared" si="84"/>
        <v/>
      </c>
      <c r="AF5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2" spans="1:32" x14ac:dyDescent="0.45">
      <c r="A552" s="22">
        <f>Games!A552</f>
        <v>0</v>
      </c>
      <c r="B552" s="22" t="str">
        <f>IF('Prediction Log'!B552=0, "",'Prediction Log'!B552)</f>
        <v/>
      </c>
      <c r="C552" s="22" t="str">
        <f>IF('Prediction Log'!C552=0, "",'Prediction Log'!C552)</f>
        <v/>
      </c>
      <c r="D552" s="22" t="str">
        <f>IF('Prediction Log'!D552=0, "",'Prediction Log'!D552)</f>
        <v/>
      </c>
      <c r="E552" s="22" t="str">
        <f>IF('Prediction Log'!E552=0, "",'Prediction Log'!E552)</f>
        <v/>
      </c>
      <c r="F552" s="22" t="str">
        <f>IF('Prediction Log'!I552=0, "",'Prediction Log'!I552)</f>
        <v/>
      </c>
      <c r="G552" s="23" t="str">
        <f>IF(ISBLANK(Games!B552), "",'Prediction Log'!$J552)</f>
        <v/>
      </c>
      <c r="H552" s="24" t="str">
        <f>'Prediction Log'!$K552</f>
        <v/>
      </c>
      <c r="I552" s="22" t="str">
        <f>IF(ISBLANK(Games!J552), "",IF(AND(Games!J552="",Games!K552=""),"",IF(ISTEXT(Games!K552), "Side",Games!J552)))</f>
        <v/>
      </c>
      <c r="J552" s="22" t="str">
        <f>IF(ISBLANK(Games!J552), "",IF(Table12[[#This Row],[Bet]]="Spread", Games!L552, ""))</f>
        <v/>
      </c>
      <c r="K552" s="22" t="str">
        <f>IF(ISBLANK(Games!K552), "",IF(ISTEXT(Games!K552), Games!K552, ""))</f>
        <v/>
      </c>
      <c r="L552" s="22" t="str">
        <f>IF(ISBLANK(Games!N552), "", Games!N552)</f>
        <v/>
      </c>
      <c r="M552" s="22"/>
      <c r="N552" s="26"/>
      <c r="O552" s="26"/>
      <c r="P552" s="26"/>
      <c r="Q552" s="26"/>
      <c r="R552" s="26"/>
      <c r="S552" s="26"/>
      <c r="T552" s="29">
        <f t="shared" si="77"/>
        <v>0</v>
      </c>
      <c r="U552" s="29">
        <f t="shared" si="78"/>
        <v>0</v>
      </c>
      <c r="V552" s="29">
        <f t="shared" si="79"/>
        <v>0</v>
      </c>
      <c r="W552" s="29">
        <f t="shared" si="80"/>
        <v>0</v>
      </c>
      <c r="X552" s="29">
        <f t="shared" si="81"/>
        <v>0</v>
      </c>
      <c r="Y552" s="29">
        <f t="shared" si="82"/>
        <v>0</v>
      </c>
      <c r="Z552" s="26"/>
      <c r="AA552" s="58" t="str">
        <f t="shared" si="83"/>
        <v/>
      </c>
      <c r="AB552" s="26"/>
      <c r="AC552" s="58" t="str">
        <f t="shared" si="85"/>
        <v/>
      </c>
      <c r="AD552" s="26"/>
      <c r="AE552" s="22" t="str">
        <f t="shared" si="84"/>
        <v/>
      </c>
      <c r="AF5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3" spans="1:32" x14ac:dyDescent="0.45">
      <c r="A553" s="22">
        <f>Games!A553</f>
        <v>0</v>
      </c>
      <c r="B553" s="22" t="str">
        <f>IF('Prediction Log'!B553=0, "",'Prediction Log'!B553)</f>
        <v/>
      </c>
      <c r="C553" s="22" t="str">
        <f>IF('Prediction Log'!C553=0, "",'Prediction Log'!C553)</f>
        <v/>
      </c>
      <c r="D553" s="22" t="str">
        <f>IF('Prediction Log'!D553=0, "",'Prediction Log'!D553)</f>
        <v/>
      </c>
      <c r="E553" s="22" t="str">
        <f>IF('Prediction Log'!E553=0, "",'Prediction Log'!E553)</f>
        <v/>
      </c>
      <c r="F553" s="22" t="str">
        <f>IF('Prediction Log'!I553=0, "",'Prediction Log'!I553)</f>
        <v/>
      </c>
      <c r="G553" s="23" t="str">
        <f>IF(ISBLANK(Games!B553), "",'Prediction Log'!$J553)</f>
        <v/>
      </c>
      <c r="H553" s="24" t="str">
        <f>'Prediction Log'!$K553</f>
        <v/>
      </c>
      <c r="I553" s="22" t="str">
        <f>IF(ISBLANK(Games!J553), "",IF(AND(Games!J553="",Games!K553=""),"",IF(ISTEXT(Games!K553), "Side",Games!J553)))</f>
        <v/>
      </c>
      <c r="J553" s="22" t="str">
        <f>IF(ISBLANK(Games!J553), "",IF(Table12[[#This Row],[Bet]]="Spread", Games!L553, ""))</f>
        <v/>
      </c>
      <c r="K553" s="22" t="str">
        <f>IF(ISBLANK(Games!K553), "",IF(ISTEXT(Games!K553), Games!K553, ""))</f>
        <v/>
      </c>
      <c r="L553" s="22" t="str">
        <f>IF(ISBLANK(Games!N553), "", Games!N553)</f>
        <v/>
      </c>
      <c r="M553" s="22"/>
      <c r="N553" s="26"/>
      <c r="O553" s="26"/>
      <c r="P553" s="26"/>
      <c r="Q553" s="26"/>
      <c r="R553" s="26"/>
      <c r="S553" s="26"/>
      <c r="T553" s="29">
        <f t="shared" si="77"/>
        <v>0</v>
      </c>
      <c r="U553" s="29">
        <f t="shared" si="78"/>
        <v>0</v>
      </c>
      <c r="V553" s="29">
        <f t="shared" si="79"/>
        <v>0</v>
      </c>
      <c r="W553" s="29">
        <f t="shared" si="80"/>
        <v>0</v>
      </c>
      <c r="X553" s="29">
        <f t="shared" si="81"/>
        <v>0</v>
      </c>
      <c r="Y553" s="29">
        <f t="shared" si="82"/>
        <v>0</v>
      </c>
      <c r="Z553" s="26"/>
      <c r="AA553" s="58" t="str">
        <f t="shared" si="83"/>
        <v/>
      </c>
      <c r="AB553" s="26"/>
      <c r="AC553" s="58" t="str">
        <f t="shared" si="85"/>
        <v/>
      </c>
      <c r="AD553" s="26"/>
      <c r="AE553" s="22" t="str">
        <f t="shared" si="84"/>
        <v/>
      </c>
      <c r="AF5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4" spans="1:32" x14ac:dyDescent="0.45">
      <c r="A554" s="22">
        <f>Games!A554</f>
        <v>0</v>
      </c>
      <c r="B554" s="22" t="str">
        <f>IF('Prediction Log'!B554=0, "",'Prediction Log'!B554)</f>
        <v/>
      </c>
      <c r="C554" s="22" t="str">
        <f>IF('Prediction Log'!C554=0, "",'Prediction Log'!C554)</f>
        <v/>
      </c>
      <c r="D554" s="22" t="str">
        <f>IF('Prediction Log'!D554=0, "",'Prediction Log'!D554)</f>
        <v/>
      </c>
      <c r="E554" s="22" t="str">
        <f>IF('Prediction Log'!E554=0, "",'Prediction Log'!E554)</f>
        <v/>
      </c>
      <c r="F554" s="22" t="str">
        <f>IF('Prediction Log'!I554=0, "",'Prediction Log'!I554)</f>
        <v/>
      </c>
      <c r="G554" s="23" t="str">
        <f>IF(ISBLANK(Games!B554), "",'Prediction Log'!$J554)</f>
        <v/>
      </c>
      <c r="H554" s="24" t="str">
        <f>'Prediction Log'!$K554</f>
        <v/>
      </c>
      <c r="I554" s="22" t="str">
        <f>IF(ISBLANK(Games!J554), "",IF(AND(Games!J554="",Games!K554=""),"",IF(ISTEXT(Games!K554), "Side",Games!J554)))</f>
        <v/>
      </c>
      <c r="J554" s="22" t="str">
        <f>IF(ISBLANK(Games!J554), "",IF(Table12[[#This Row],[Bet]]="Spread", Games!L554, ""))</f>
        <v/>
      </c>
      <c r="K554" s="22" t="str">
        <f>IF(ISBLANK(Games!K554), "",IF(ISTEXT(Games!K554), Games!K554, ""))</f>
        <v/>
      </c>
      <c r="L554" s="22" t="str">
        <f>IF(ISBLANK(Games!N554), "", Games!N554)</f>
        <v/>
      </c>
      <c r="M554" s="22"/>
      <c r="N554" s="26"/>
      <c r="O554" s="26"/>
      <c r="P554" s="26"/>
      <c r="Q554" s="26"/>
      <c r="R554" s="26"/>
      <c r="S554" s="26"/>
      <c r="T554" s="29">
        <f t="shared" si="77"/>
        <v>0</v>
      </c>
      <c r="U554" s="29">
        <f t="shared" si="78"/>
        <v>0</v>
      </c>
      <c r="V554" s="29">
        <f t="shared" si="79"/>
        <v>0</v>
      </c>
      <c r="W554" s="29">
        <f t="shared" si="80"/>
        <v>0</v>
      </c>
      <c r="X554" s="29">
        <f t="shared" si="81"/>
        <v>0</v>
      </c>
      <c r="Y554" s="29">
        <f t="shared" si="82"/>
        <v>0</v>
      </c>
      <c r="Z554" s="26"/>
      <c r="AA554" s="58" t="str">
        <f t="shared" si="83"/>
        <v/>
      </c>
      <c r="AB554" s="26"/>
      <c r="AC554" s="58" t="str">
        <f t="shared" si="85"/>
        <v/>
      </c>
      <c r="AD554" s="26"/>
      <c r="AE554" s="22" t="str">
        <f t="shared" si="84"/>
        <v/>
      </c>
      <c r="AF5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5" spans="1:32" x14ac:dyDescent="0.45">
      <c r="A555" s="22">
        <f>Games!A555</f>
        <v>0</v>
      </c>
      <c r="B555" s="22" t="str">
        <f>IF('Prediction Log'!B555=0, "",'Prediction Log'!B555)</f>
        <v/>
      </c>
      <c r="C555" s="22" t="str">
        <f>IF('Prediction Log'!C555=0, "",'Prediction Log'!C555)</f>
        <v/>
      </c>
      <c r="D555" s="22" t="str">
        <f>IF('Prediction Log'!D555=0, "",'Prediction Log'!D555)</f>
        <v/>
      </c>
      <c r="E555" s="22" t="str">
        <f>IF('Prediction Log'!E555=0, "",'Prediction Log'!E555)</f>
        <v/>
      </c>
      <c r="F555" s="22" t="str">
        <f>IF('Prediction Log'!I555=0, "",'Prediction Log'!I555)</f>
        <v/>
      </c>
      <c r="G555" s="23" t="str">
        <f>IF(ISBLANK(Games!B555), "",'Prediction Log'!$J555)</f>
        <v/>
      </c>
      <c r="H555" s="24" t="str">
        <f>'Prediction Log'!$K555</f>
        <v/>
      </c>
      <c r="I555" s="22" t="str">
        <f>IF(ISBLANK(Games!J555), "",IF(AND(Games!J555="",Games!K555=""),"",IF(ISTEXT(Games!K555), "Side",Games!J555)))</f>
        <v/>
      </c>
      <c r="J555" s="22" t="str">
        <f>IF(ISBLANK(Games!J555), "",IF(Table12[[#This Row],[Bet]]="Spread", Games!L555, ""))</f>
        <v/>
      </c>
      <c r="K555" s="22" t="str">
        <f>IF(ISBLANK(Games!K555), "",IF(ISTEXT(Games!K555), Games!K555, ""))</f>
        <v/>
      </c>
      <c r="L555" s="22" t="str">
        <f>IF(ISBLANK(Games!N555), "", Games!N555)</f>
        <v/>
      </c>
      <c r="M555" s="22"/>
      <c r="N555" s="26"/>
      <c r="O555" s="26"/>
      <c r="P555" s="26"/>
      <c r="Q555" s="26"/>
      <c r="R555" s="26"/>
      <c r="S555" s="26"/>
      <c r="T555" s="29">
        <f t="shared" si="77"/>
        <v>0</v>
      </c>
      <c r="U555" s="29">
        <f t="shared" si="78"/>
        <v>0</v>
      </c>
      <c r="V555" s="29">
        <f t="shared" si="79"/>
        <v>0</v>
      </c>
      <c r="W555" s="29">
        <f t="shared" si="80"/>
        <v>0</v>
      </c>
      <c r="X555" s="29">
        <f t="shared" si="81"/>
        <v>0</v>
      </c>
      <c r="Y555" s="29">
        <f t="shared" si="82"/>
        <v>0</v>
      </c>
      <c r="Z555" s="26"/>
      <c r="AA555" s="58" t="str">
        <f t="shared" si="83"/>
        <v/>
      </c>
      <c r="AB555" s="26"/>
      <c r="AC555" s="58" t="str">
        <f t="shared" si="85"/>
        <v/>
      </c>
      <c r="AD555" s="26"/>
      <c r="AE555" s="22" t="str">
        <f t="shared" si="84"/>
        <v/>
      </c>
      <c r="AF5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6" spans="1:32" x14ac:dyDescent="0.45">
      <c r="A556" s="22">
        <f>Games!A556</f>
        <v>0</v>
      </c>
      <c r="B556" s="22" t="str">
        <f>IF('Prediction Log'!B556=0, "",'Prediction Log'!B556)</f>
        <v/>
      </c>
      <c r="C556" s="22" t="str">
        <f>IF('Prediction Log'!C556=0, "",'Prediction Log'!C556)</f>
        <v/>
      </c>
      <c r="D556" s="22" t="str">
        <f>IF('Prediction Log'!D556=0, "",'Prediction Log'!D556)</f>
        <v/>
      </c>
      <c r="E556" s="22" t="str">
        <f>IF('Prediction Log'!E556=0, "",'Prediction Log'!E556)</f>
        <v/>
      </c>
      <c r="F556" s="22" t="str">
        <f>IF('Prediction Log'!I556=0, "",'Prediction Log'!I556)</f>
        <v/>
      </c>
      <c r="G556" s="23" t="str">
        <f>IF(ISBLANK(Games!B556), "",'Prediction Log'!$J556)</f>
        <v/>
      </c>
      <c r="H556" s="24" t="str">
        <f>'Prediction Log'!$K556</f>
        <v/>
      </c>
      <c r="I556" s="22" t="str">
        <f>IF(ISBLANK(Games!J556), "",IF(AND(Games!J556="",Games!K556=""),"",IF(ISTEXT(Games!K556), "Side",Games!J556)))</f>
        <v/>
      </c>
      <c r="J556" s="22" t="str">
        <f>IF(ISBLANK(Games!J556), "",IF(Table12[[#This Row],[Bet]]="Spread", Games!L556, ""))</f>
        <v/>
      </c>
      <c r="K556" s="22" t="str">
        <f>IF(ISBLANK(Games!K556), "",IF(ISTEXT(Games!K556), Games!K556, ""))</f>
        <v/>
      </c>
      <c r="L556" s="22" t="str">
        <f>IF(ISBLANK(Games!N556), "", Games!N556)</f>
        <v/>
      </c>
      <c r="M556" s="22"/>
      <c r="N556" s="26"/>
      <c r="O556" s="26"/>
      <c r="P556" s="26"/>
      <c r="Q556" s="26"/>
      <c r="R556" s="26"/>
      <c r="S556" s="26"/>
      <c r="T556" s="29">
        <f t="shared" si="77"/>
        <v>0</v>
      </c>
      <c r="U556" s="29">
        <f t="shared" si="78"/>
        <v>0</v>
      </c>
      <c r="V556" s="29">
        <f t="shared" si="79"/>
        <v>0</v>
      </c>
      <c r="W556" s="29">
        <f t="shared" si="80"/>
        <v>0</v>
      </c>
      <c r="X556" s="29">
        <f t="shared" si="81"/>
        <v>0</v>
      </c>
      <c r="Y556" s="29">
        <f t="shared" si="82"/>
        <v>0</v>
      </c>
      <c r="Z556" s="26"/>
      <c r="AA556" s="58" t="str">
        <f t="shared" si="83"/>
        <v/>
      </c>
      <c r="AB556" s="26"/>
      <c r="AC556" s="58" t="str">
        <f t="shared" si="85"/>
        <v/>
      </c>
      <c r="AD556" s="26"/>
      <c r="AE556" s="22" t="str">
        <f t="shared" si="84"/>
        <v/>
      </c>
      <c r="AF5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7" spans="1:32" x14ac:dyDescent="0.45">
      <c r="A557" s="22">
        <f>Games!A557</f>
        <v>0</v>
      </c>
      <c r="B557" s="22" t="str">
        <f>IF('Prediction Log'!B557=0, "",'Prediction Log'!B557)</f>
        <v/>
      </c>
      <c r="C557" s="22" t="str">
        <f>IF('Prediction Log'!C557=0, "",'Prediction Log'!C557)</f>
        <v/>
      </c>
      <c r="D557" s="22" t="str">
        <f>IF('Prediction Log'!D557=0, "",'Prediction Log'!D557)</f>
        <v/>
      </c>
      <c r="E557" s="22" t="str">
        <f>IF('Prediction Log'!E557=0, "",'Prediction Log'!E557)</f>
        <v/>
      </c>
      <c r="F557" s="22" t="str">
        <f>IF('Prediction Log'!I557=0, "",'Prediction Log'!I557)</f>
        <v/>
      </c>
      <c r="G557" s="23" t="str">
        <f>IF(ISBLANK(Games!B557), "",'Prediction Log'!$J557)</f>
        <v/>
      </c>
      <c r="H557" s="24" t="str">
        <f>'Prediction Log'!$K557</f>
        <v/>
      </c>
      <c r="I557" s="22" t="str">
        <f>IF(ISBLANK(Games!J557), "",IF(AND(Games!J557="",Games!K557=""),"",IF(ISTEXT(Games!K557), "Side",Games!J557)))</f>
        <v/>
      </c>
      <c r="J557" s="22" t="str">
        <f>IF(ISBLANK(Games!J557), "",IF(Table12[[#This Row],[Bet]]="Spread", Games!L557, ""))</f>
        <v/>
      </c>
      <c r="K557" s="22" t="str">
        <f>IF(ISBLANK(Games!K557), "",IF(ISTEXT(Games!K557), Games!K557, ""))</f>
        <v/>
      </c>
      <c r="L557" s="22" t="str">
        <f>IF(ISBLANK(Games!N557), "", Games!N557)</f>
        <v/>
      </c>
      <c r="M557" s="22"/>
      <c r="N557" s="26"/>
      <c r="O557" s="26"/>
      <c r="P557" s="26"/>
      <c r="Q557" s="26"/>
      <c r="R557" s="26"/>
      <c r="S557" s="26"/>
      <c r="T557" s="29">
        <f t="shared" si="77"/>
        <v>0</v>
      </c>
      <c r="U557" s="29">
        <f t="shared" si="78"/>
        <v>0</v>
      </c>
      <c r="V557" s="29">
        <f t="shared" si="79"/>
        <v>0</v>
      </c>
      <c r="W557" s="29">
        <f t="shared" si="80"/>
        <v>0</v>
      </c>
      <c r="X557" s="29">
        <f t="shared" si="81"/>
        <v>0</v>
      </c>
      <c r="Y557" s="29">
        <f t="shared" si="82"/>
        <v>0</v>
      </c>
      <c r="Z557" s="26"/>
      <c r="AA557" s="58" t="str">
        <f t="shared" si="83"/>
        <v/>
      </c>
      <c r="AB557" s="26"/>
      <c r="AC557" s="58" t="str">
        <f t="shared" si="85"/>
        <v/>
      </c>
      <c r="AD557" s="26"/>
      <c r="AE557" s="22" t="str">
        <f t="shared" si="84"/>
        <v/>
      </c>
      <c r="AF5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8" spans="1:32" x14ac:dyDescent="0.45">
      <c r="A558" s="22">
        <f>Games!A558</f>
        <v>0</v>
      </c>
      <c r="B558" s="22" t="str">
        <f>IF('Prediction Log'!B558=0, "",'Prediction Log'!B558)</f>
        <v/>
      </c>
      <c r="C558" s="22" t="str">
        <f>IF('Prediction Log'!C558=0, "",'Prediction Log'!C558)</f>
        <v/>
      </c>
      <c r="D558" s="22" t="str">
        <f>IF('Prediction Log'!D558=0, "",'Prediction Log'!D558)</f>
        <v/>
      </c>
      <c r="E558" s="22" t="str">
        <f>IF('Prediction Log'!E558=0, "",'Prediction Log'!E558)</f>
        <v/>
      </c>
      <c r="F558" s="22" t="str">
        <f>IF('Prediction Log'!I558=0, "",'Prediction Log'!I558)</f>
        <v/>
      </c>
      <c r="G558" s="23" t="str">
        <f>IF(ISBLANK(Games!B558), "",'Prediction Log'!$J558)</f>
        <v/>
      </c>
      <c r="H558" s="24" t="str">
        <f>'Prediction Log'!$K558</f>
        <v/>
      </c>
      <c r="I558" s="22" t="str">
        <f>IF(ISBLANK(Games!J558), "",IF(AND(Games!J558="",Games!K558=""),"",IF(ISTEXT(Games!K558), "Side",Games!J558)))</f>
        <v/>
      </c>
      <c r="J558" s="22" t="str">
        <f>IF(ISBLANK(Games!J558), "",IF(Table12[[#This Row],[Bet]]="Spread", Games!L558, ""))</f>
        <v/>
      </c>
      <c r="K558" s="22" t="str">
        <f>IF(ISBLANK(Games!K558), "",IF(ISTEXT(Games!K558), Games!K558, ""))</f>
        <v/>
      </c>
      <c r="L558" s="22" t="str">
        <f>IF(ISBLANK(Games!N558), "", Games!N558)</f>
        <v/>
      </c>
      <c r="M558" s="22"/>
      <c r="N558" s="26"/>
      <c r="O558" s="26"/>
      <c r="P558" s="26"/>
      <c r="Q558" s="26"/>
      <c r="R558" s="26"/>
      <c r="S558" s="26"/>
      <c r="T558" s="29">
        <f t="shared" si="77"/>
        <v>0</v>
      </c>
      <c r="U558" s="29">
        <f t="shared" si="78"/>
        <v>0</v>
      </c>
      <c r="V558" s="29">
        <f t="shared" si="79"/>
        <v>0</v>
      </c>
      <c r="W558" s="29">
        <f t="shared" si="80"/>
        <v>0</v>
      </c>
      <c r="X558" s="29">
        <f t="shared" si="81"/>
        <v>0</v>
      </c>
      <c r="Y558" s="29">
        <f t="shared" si="82"/>
        <v>0</v>
      </c>
      <c r="Z558" s="26"/>
      <c r="AA558" s="58" t="str">
        <f t="shared" si="83"/>
        <v/>
      </c>
      <c r="AB558" s="26"/>
      <c r="AC558" s="58" t="str">
        <f t="shared" si="85"/>
        <v/>
      </c>
      <c r="AD558" s="26"/>
      <c r="AE558" s="22" t="str">
        <f t="shared" si="84"/>
        <v/>
      </c>
      <c r="AF5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9" spans="1:32" x14ac:dyDescent="0.45">
      <c r="A559" s="22">
        <f>Games!A559</f>
        <v>0</v>
      </c>
      <c r="B559" s="22" t="str">
        <f>IF('Prediction Log'!B559=0, "",'Prediction Log'!B559)</f>
        <v/>
      </c>
      <c r="C559" s="22" t="str">
        <f>IF('Prediction Log'!C559=0, "",'Prediction Log'!C559)</f>
        <v/>
      </c>
      <c r="D559" s="22" t="str">
        <f>IF('Prediction Log'!D559=0, "",'Prediction Log'!D559)</f>
        <v/>
      </c>
      <c r="E559" s="22" t="str">
        <f>IF('Prediction Log'!E559=0, "",'Prediction Log'!E559)</f>
        <v/>
      </c>
      <c r="F559" s="22" t="str">
        <f>IF('Prediction Log'!I559=0, "",'Prediction Log'!I559)</f>
        <v/>
      </c>
      <c r="G559" s="23" t="str">
        <f>IF(ISBLANK(Games!B559), "",'Prediction Log'!$J559)</f>
        <v/>
      </c>
      <c r="H559" s="24" t="str">
        <f>'Prediction Log'!$K559</f>
        <v/>
      </c>
      <c r="I559" s="22" t="str">
        <f>IF(ISBLANK(Games!J559), "",IF(AND(Games!J559="",Games!K559=""),"",IF(ISTEXT(Games!K559), "Side",Games!J559)))</f>
        <v/>
      </c>
      <c r="J559" s="22" t="str">
        <f>IF(ISBLANK(Games!J559), "",IF(Table12[[#This Row],[Bet]]="Spread", Games!L559, ""))</f>
        <v/>
      </c>
      <c r="K559" s="22" t="str">
        <f>IF(ISBLANK(Games!K559), "",IF(ISTEXT(Games!K559), Games!K559, ""))</f>
        <v/>
      </c>
      <c r="L559" s="22" t="str">
        <f>IF(ISBLANK(Games!N559), "", Games!N559)</f>
        <v/>
      </c>
      <c r="M559" s="22"/>
      <c r="N559" s="26"/>
      <c r="O559" s="26"/>
      <c r="P559" s="26"/>
      <c r="Q559" s="26"/>
      <c r="R559" s="26"/>
      <c r="S559" s="26"/>
      <c r="T559" s="29">
        <f t="shared" si="77"/>
        <v>0</v>
      </c>
      <c r="U559" s="29">
        <f t="shared" si="78"/>
        <v>0</v>
      </c>
      <c r="V559" s="29">
        <f t="shared" si="79"/>
        <v>0</v>
      </c>
      <c r="W559" s="29">
        <f t="shared" si="80"/>
        <v>0</v>
      </c>
      <c r="X559" s="29">
        <f t="shared" si="81"/>
        <v>0</v>
      </c>
      <c r="Y559" s="29">
        <f t="shared" si="82"/>
        <v>0</v>
      </c>
      <c r="Z559" s="26"/>
      <c r="AA559" s="58" t="str">
        <f t="shared" si="83"/>
        <v/>
      </c>
      <c r="AB559" s="26"/>
      <c r="AC559" s="58" t="str">
        <f t="shared" si="85"/>
        <v/>
      </c>
      <c r="AD559" s="26"/>
      <c r="AE559" s="22" t="str">
        <f t="shared" si="84"/>
        <v/>
      </c>
      <c r="AF5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0" spans="1:32" x14ac:dyDescent="0.45">
      <c r="A560" s="22">
        <f>Games!A560</f>
        <v>0</v>
      </c>
      <c r="B560" s="22" t="str">
        <f>IF('Prediction Log'!B560=0, "",'Prediction Log'!B560)</f>
        <v/>
      </c>
      <c r="C560" s="22" t="str">
        <f>IF('Prediction Log'!C560=0, "",'Prediction Log'!C560)</f>
        <v/>
      </c>
      <c r="D560" s="22" t="str">
        <f>IF('Prediction Log'!D560=0, "",'Prediction Log'!D560)</f>
        <v/>
      </c>
      <c r="E560" s="22" t="str">
        <f>IF('Prediction Log'!E560=0, "",'Prediction Log'!E560)</f>
        <v/>
      </c>
      <c r="F560" s="22" t="str">
        <f>IF('Prediction Log'!I560=0, "",'Prediction Log'!I560)</f>
        <v/>
      </c>
      <c r="G560" s="23" t="str">
        <f>IF(ISBLANK(Games!B560), "",'Prediction Log'!$J560)</f>
        <v/>
      </c>
      <c r="H560" s="24" t="str">
        <f>'Prediction Log'!$K560</f>
        <v/>
      </c>
      <c r="I560" s="22" t="str">
        <f>IF(ISBLANK(Games!J560), "",IF(AND(Games!J560="",Games!K560=""),"",IF(ISTEXT(Games!K560), "Side",Games!J560)))</f>
        <v/>
      </c>
      <c r="J560" s="22" t="str">
        <f>IF(ISBLANK(Games!J560), "",IF(Table12[[#This Row],[Bet]]="Spread", Games!L560, ""))</f>
        <v/>
      </c>
      <c r="K560" s="22" t="str">
        <f>IF(ISBLANK(Games!K560), "",IF(ISTEXT(Games!K560), Games!K560, ""))</f>
        <v/>
      </c>
      <c r="L560" s="22" t="str">
        <f>IF(ISBLANK(Games!N560), "", Games!N560)</f>
        <v/>
      </c>
      <c r="M560" s="22"/>
      <c r="N560" s="26"/>
      <c r="O560" s="26"/>
      <c r="P560" s="26"/>
      <c r="Q560" s="26"/>
      <c r="R560" s="26"/>
      <c r="S560" s="26"/>
      <c r="T560" s="29">
        <f t="shared" si="77"/>
        <v>0</v>
      </c>
      <c r="U560" s="29">
        <f t="shared" si="78"/>
        <v>0</v>
      </c>
      <c r="V560" s="29">
        <f t="shared" si="79"/>
        <v>0</v>
      </c>
      <c r="W560" s="29">
        <f t="shared" si="80"/>
        <v>0</v>
      </c>
      <c r="X560" s="29">
        <f t="shared" si="81"/>
        <v>0</v>
      </c>
      <c r="Y560" s="29">
        <f t="shared" si="82"/>
        <v>0</v>
      </c>
      <c r="Z560" s="26"/>
      <c r="AA560" s="58" t="str">
        <f t="shared" si="83"/>
        <v/>
      </c>
      <c r="AB560" s="26"/>
      <c r="AC560" s="58" t="str">
        <f t="shared" si="85"/>
        <v/>
      </c>
      <c r="AD560" s="26"/>
      <c r="AE560" s="22" t="str">
        <f t="shared" si="84"/>
        <v/>
      </c>
      <c r="AF5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1" spans="1:32" x14ac:dyDescent="0.45">
      <c r="A561" s="22">
        <f>Games!A561</f>
        <v>0</v>
      </c>
      <c r="B561" s="22" t="str">
        <f>IF('Prediction Log'!B561=0, "",'Prediction Log'!B561)</f>
        <v/>
      </c>
      <c r="C561" s="22" t="str">
        <f>IF('Prediction Log'!C561=0, "",'Prediction Log'!C561)</f>
        <v/>
      </c>
      <c r="D561" s="22" t="str">
        <f>IF('Prediction Log'!D561=0, "",'Prediction Log'!D561)</f>
        <v/>
      </c>
      <c r="E561" s="22" t="str">
        <f>IF('Prediction Log'!E561=0, "",'Prediction Log'!E561)</f>
        <v/>
      </c>
      <c r="F561" s="22" t="str">
        <f>IF('Prediction Log'!I561=0, "",'Prediction Log'!I561)</f>
        <v/>
      </c>
      <c r="G561" s="23" t="str">
        <f>IF(ISBLANK(Games!B561), "",'Prediction Log'!$J561)</f>
        <v/>
      </c>
      <c r="H561" s="24" t="str">
        <f>'Prediction Log'!$K561</f>
        <v/>
      </c>
      <c r="I561" s="22" t="str">
        <f>IF(ISBLANK(Games!J561), "",IF(AND(Games!J561="",Games!K561=""),"",IF(ISTEXT(Games!K561), "Side",Games!J561)))</f>
        <v/>
      </c>
      <c r="J561" s="22" t="str">
        <f>IF(ISBLANK(Games!J561), "",IF(Table12[[#This Row],[Bet]]="Spread", Games!L561, ""))</f>
        <v/>
      </c>
      <c r="K561" s="22" t="str">
        <f>IF(ISBLANK(Games!K561), "",IF(ISTEXT(Games!K561), Games!K561, ""))</f>
        <v/>
      </c>
      <c r="L561" s="22" t="str">
        <f>IF(ISBLANK(Games!N561), "", Games!N561)</f>
        <v/>
      </c>
      <c r="M561" s="22"/>
      <c r="N561" s="26"/>
      <c r="O561" s="26"/>
      <c r="P561" s="26"/>
      <c r="Q561" s="26"/>
      <c r="R561" s="26"/>
      <c r="S561" s="26"/>
      <c r="T561" s="29">
        <f t="shared" si="77"/>
        <v>0</v>
      </c>
      <c r="U561" s="29">
        <f t="shared" si="78"/>
        <v>0</v>
      </c>
      <c r="V561" s="29">
        <f t="shared" si="79"/>
        <v>0</v>
      </c>
      <c r="W561" s="29">
        <f t="shared" si="80"/>
        <v>0</v>
      </c>
      <c r="X561" s="29">
        <f t="shared" si="81"/>
        <v>0</v>
      </c>
      <c r="Y561" s="29">
        <f t="shared" si="82"/>
        <v>0</v>
      </c>
      <c r="Z561" s="26"/>
      <c r="AA561" s="58" t="str">
        <f t="shared" si="83"/>
        <v/>
      </c>
      <c r="AB561" s="26"/>
      <c r="AC561" s="58" t="str">
        <f t="shared" si="85"/>
        <v/>
      </c>
      <c r="AD561" s="26"/>
      <c r="AE561" s="22" t="str">
        <f t="shared" si="84"/>
        <v/>
      </c>
      <c r="AF5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2" spans="1:32" x14ac:dyDescent="0.45">
      <c r="A562" s="22">
        <f>Games!A562</f>
        <v>0</v>
      </c>
      <c r="B562" s="22" t="str">
        <f>IF('Prediction Log'!B562=0, "",'Prediction Log'!B562)</f>
        <v/>
      </c>
      <c r="C562" s="22" t="str">
        <f>IF('Prediction Log'!C562=0, "",'Prediction Log'!C562)</f>
        <v/>
      </c>
      <c r="D562" s="22" t="str">
        <f>IF('Prediction Log'!D562=0, "",'Prediction Log'!D562)</f>
        <v/>
      </c>
      <c r="E562" s="22" t="str">
        <f>IF('Prediction Log'!E562=0, "",'Prediction Log'!E562)</f>
        <v/>
      </c>
      <c r="F562" s="22" t="str">
        <f>IF('Prediction Log'!I562=0, "",'Prediction Log'!I562)</f>
        <v/>
      </c>
      <c r="G562" s="23" t="str">
        <f>IF(ISBLANK(Games!B562), "",'Prediction Log'!$J562)</f>
        <v/>
      </c>
      <c r="H562" s="24" t="str">
        <f>'Prediction Log'!$K562</f>
        <v/>
      </c>
      <c r="I562" s="22" t="str">
        <f>IF(ISBLANK(Games!J562), "",IF(AND(Games!J562="",Games!K562=""),"",IF(ISTEXT(Games!K562), "Side",Games!J562)))</f>
        <v/>
      </c>
      <c r="J562" s="22" t="str">
        <f>IF(ISBLANK(Games!J562), "",IF(Table12[[#This Row],[Bet]]="Spread", Games!L562, ""))</f>
        <v/>
      </c>
      <c r="K562" s="22" t="str">
        <f>IF(ISBLANK(Games!K562), "",IF(ISTEXT(Games!K562), Games!K562, ""))</f>
        <v/>
      </c>
      <c r="L562" s="22" t="str">
        <f>IF(ISBLANK(Games!N562), "", Games!N562)</f>
        <v/>
      </c>
      <c r="M562" s="22"/>
      <c r="N562" s="26"/>
      <c r="O562" s="26"/>
      <c r="P562" s="26"/>
      <c r="Q562" s="26"/>
      <c r="R562" s="26"/>
      <c r="S562" s="26"/>
      <c r="T562" s="29">
        <f t="shared" si="77"/>
        <v>0</v>
      </c>
      <c r="U562" s="29">
        <f t="shared" si="78"/>
        <v>0</v>
      </c>
      <c r="V562" s="29">
        <f t="shared" si="79"/>
        <v>0</v>
      </c>
      <c r="W562" s="29">
        <f t="shared" si="80"/>
        <v>0</v>
      </c>
      <c r="X562" s="29">
        <f t="shared" si="81"/>
        <v>0</v>
      </c>
      <c r="Y562" s="29">
        <f t="shared" si="82"/>
        <v>0</v>
      </c>
      <c r="Z562" s="26"/>
      <c r="AA562" s="58" t="str">
        <f t="shared" si="83"/>
        <v/>
      </c>
      <c r="AB562" s="26"/>
      <c r="AC562" s="58" t="str">
        <f t="shared" si="85"/>
        <v/>
      </c>
      <c r="AD562" s="26"/>
      <c r="AE562" s="22" t="str">
        <f t="shared" si="84"/>
        <v/>
      </c>
      <c r="AF5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3" spans="1:32" x14ac:dyDescent="0.45">
      <c r="A563" s="22">
        <f>Games!A563</f>
        <v>0</v>
      </c>
      <c r="B563" s="22" t="str">
        <f>IF('Prediction Log'!B563=0, "",'Prediction Log'!B563)</f>
        <v/>
      </c>
      <c r="C563" s="22" t="str">
        <f>IF('Prediction Log'!C563=0, "",'Prediction Log'!C563)</f>
        <v/>
      </c>
      <c r="D563" s="22" t="str">
        <f>IF('Prediction Log'!D563=0, "",'Prediction Log'!D563)</f>
        <v/>
      </c>
      <c r="E563" s="22" t="str">
        <f>IF('Prediction Log'!E563=0, "",'Prediction Log'!E563)</f>
        <v/>
      </c>
      <c r="F563" s="22" t="str">
        <f>IF('Prediction Log'!I563=0, "",'Prediction Log'!I563)</f>
        <v/>
      </c>
      <c r="G563" s="23" t="str">
        <f>IF(ISBLANK(Games!B563), "",'Prediction Log'!$J563)</f>
        <v/>
      </c>
      <c r="H563" s="24" t="str">
        <f>'Prediction Log'!$K563</f>
        <v/>
      </c>
      <c r="I563" s="22" t="str">
        <f>IF(ISBLANK(Games!J563), "",IF(AND(Games!J563="",Games!K563=""),"",IF(ISTEXT(Games!K563), "Side",Games!J563)))</f>
        <v/>
      </c>
      <c r="J563" s="22" t="str">
        <f>IF(ISBLANK(Games!J563), "",IF(Table12[[#This Row],[Bet]]="Spread", Games!L563, ""))</f>
        <v/>
      </c>
      <c r="K563" s="22" t="str">
        <f>IF(ISBLANK(Games!K563), "",IF(ISTEXT(Games!K563), Games!K563, ""))</f>
        <v/>
      </c>
      <c r="L563" s="22" t="str">
        <f>IF(ISBLANK(Games!N563), "", Games!N563)</f>
        <v/>
      </c>
      <c r="M563" s="22"/>
      <c r="N563" s="26"/>
      <c r="O563" s="26"/>
      <c r="P563" s="26"/>
      <c r="Q563" s="26"/>
      <c r="R563" s="26"/>
      <c r="S563" s="26"/>
      <c r="T563" s="29">
        <f t="shared" si="77"/>
        <v>0</v>
      </c>
      <c r="U563" s="29">
        <f t="shared" si="78"/>
        <v>0</v>
      </c>
      <c r="V563" s="29">
        <f t="shared" si="79"/>
        <v>0</v>
      </c>
      <c r="W563" s="29">
        <f t="shared" si="80"/>
        <v>0</v>
      </c>
      <c r="X563" s="29">
        <f t="shared" si="81"/>
        <v>0</v>
      </c>
      <c r="Y563" s="29">
        <f t="shared" si="82"/>
        <v>0</v>
      </c>
      <c r="Z563" s="26"/>
      <c r="AA563" s="58" t="str">
        <f t="shared" si="83"/>
        <v/>
      </c>
      <c r="AB563" s="26"/>
      <c r="AC563" s="58" t="str">
        <f t="shared" si="85"/>
        <v/>
      </c>
      <c r="AD563" s="26"/>
      <c r="AE563" s="22" t="str">
        <f t="shared" si="84"/>
        <v/>
      </c>
      <c r="AF5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4" spans="1:32" x14ac:dyDescent="0.45">
      <c r="A564" s="22">
        <f>Games!A564</f>
        <v>0</v>
      </c>
      <c r="B564" s="22" t="str">
        <f>IF('Prediction Log'!B564=0, "",'Prediction Log'!B564)</f>
        <v/>
      </c>
      <c r="C564" s="22" t="str">
        <f>IF('Prediction Log'!C564=0, "",'Prediction Log'!C564)</f>
        <v/>
      </c>
      <c r="D564" s="22" t="str">
        <f>IF('Prediction Log'!D564=0, "",'Prediction Log'!D564)</f>
        <v/>
      </c>
      <c r="E564" s="22" t="str">
        <f>IF('Prediction Log'!E564=0, "",'Prediction Log'!E564)</f>
        <v/>
      </c>
      <c r="F564" s="22" t="str">
        <f>IF('Prediction Log'!I564=0, "",'Prediction Log'!I564)</f>
        <v/>
      </c>
      <c r="G564" s="23" t="str">
        <f>IF(ISBLANK(Games!B564), "",'Prediction Log'!$J564)</f>
        <v/>
      </c>
      <c r="H564" s="24" t="str">
        <f>'Prediction Log'!$K564</f>
        <v/>
      </c>
      <c r="I564" s="22" t="str">
        <f>IF(ISBLANK(Games!J564), "",IF(AND(Games!J564="",Games!K564=""),"",IF(ISTEXT(Games!K564), "Side",Games!J564)))</f>
        <v/>
      </c>
      <c r="J564" s="22" t="str">
        <f>IF(ISBLANK(Games!J564), "",IF(Table12[[#This Row],[Bet]]="Spread", Games!L564, ""))</f>
        <v/>
      </c>
      <c r="K564" s="22" t="str">
        <f>IF(ISBLANK(Games!K564), "",IF(ISTEXT(Games!K564), Games!K564, ""))</f>
        <v/>
      </c>
      <c r="L564" s="22" t="str">
        <f>IF(ISBLANK(Games!N564), "", Games!N564)</f>
        <v/>
      </c>
      <c r="M564" s="22"/>
      <c r="N564" s="26"/>
      <c r="O564" s="26"/>
      <c r="P564" s="26"/>
      <c r="Q564" s="26"/>
      <c r="R564" s="26"/>
      <c r="S564" s="26"/>
      <c r="T564" s="29">
        <f t="shared" si="77"/>
        <v>0</v>
      </c>
      <c r="U564" s="29">
        <f t="shared" si="78"/>
        <v>0</v>
      </c>
      <c r="V564" s="29">
        <f t="shared" si="79"/>
        <v>0</v>
      </c>
      <c r="W564" s="29">
        <f t="shared" si="80"/>
        <v>0</v>
      </c>
      <c r="X564" s="29">
        <f t="shared" si="81"/>
        <v>0</v>
      </c>
      <c r="Y564" s="29">
        <f t="shared" si="82"/>
        <v>0</v>
      </c>
      <c r="Z564" s="26"/>
      <c r="AA564" s="58" t="str">
        <f t="shared" si="83"/>
        <v/>
      </c>
      <c r="AB564" s="26"/>
      <c r="AC564" s="58" t="str">
        <f t="shared" si="85"/>
        <v/>
      </c>
      <c r="AD564" s="26"/>
      <c r="AE564" s="22" t="str">
        <f t="shared" si="84"/>
        <v/>
      </c>
      <c r="AF5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5" spans="1:32" x14ac:dyDescent="0.45">
      <c r="A565" s="22">
        <f>Games!A565</f>
        <v>0</v>
      </c>
      <c r="B565" s="22" t="str">
        <f>IF('Prediction Log'!B565=0, "",'Prediction Log'!B565)</f>
        <v/>
      </c>
      <c r="C565" s="22" t="str">
        <f>IF('Prediction Log'!C565=0, "",'Prediction Log'!C565)</f>
        <v/>
      </c>
      <c r="D565" s="22" t="str">
        <f>IF('Prediction Log'!D565=0, "",'Prediction Log'!D565)</f>
        <v/>
      </c>
      <c r="E565" s="22" t="str">
        <f>IF('Prediction Log'!E565=0, "",'Prediction Log'!E565)</f>
        <v/>
      </c>
      <c r="F565" s="22" t="str">
        <f>IF('Prediction Log'!I565=0, "",'Prediction Log'!I565)</f>
        <v/>
      </c>
      <c r="G565" s="23" t="str">
        <f>IF(ISBLANK(Games!B565), "",'Prediction Log'!$J565)</f>
        <v/>
      </c>
      <c r="H565" s="24" t="str">
        <f>'Prediction Log'!$K565</f>
        <v/>
      </c>
      <c r="I565" s="22" t="str">
        <f>IF(ISBLANK(Games!J565), "",IF(AND(Games!J565="",Games!K565=""),"",IF(ISTEXT(Games!K565), "Side",Games!J565)))</f>
        <v/>
      </c>
      <c r="J565" s="22" t="str">
        <f>IF(ISBLANK(Games!J565), "",IF(Table12[[#This Row],[Bet]]="Spread", Games!L565, ""))</f>
        <v/>
      </c>
      <c r="K565" s="22" t="str">
        <f>IF(ISBLANK(Games!K565), "",IF(ISTEXT(Games!K565), Games!K565, ""))</f>
        <v/>
      </c>
      <c r="L565" s="22" t="str">
        <f>IF(ISBLANK(Games!N565), "", Games!N565)</f>
        <v/>
      </c>
      <c r="M565" s="22"/>
      <c r="N565" s="26"/>
      <c r="O565" s="26"/>
      <c r="P565" s="26"/>
      <c r="Q565" s="26"/>
      <c r="R565" s="26"/>
      <c r="S565" s="26"/>
      <c r="T565" s="29">
        <f t="shared" si="77"/>
        <v>0</v>
      </c>
      <c r="U565" s="29">
        <f t="shared" si="78"/>
        <v>0</v>
      </c>
      <c r="V565" s="29">
        <f t="shared" si="79"/>
        <v>0</v>
      </c>
      <c r="W565" s="29">
        <f t="shared" si="80"/>
        <v>0</v>
      </c>
      <c r="X565" s="29">
        <f t="shared" si="81"/>
        <v>0</v>
      </c>
      <c r="Y565" s="29">
        <f t="shared" si="82"/>
        <v>0</v>
      </c>
      <c r="Z565" s="26"/>
      <c r="AA565" s="58" t="str">
        <f t="shared" si="83"/>
        <v/>
      </c>
      <c r="AB565" s="26"/>
      <c r="AC565" s="58" t="str">
        <f t="shared" si="85"/>
        <v/>
      </c>
      <c r="AD565" s="26"/>
      <c r="AE565" s="22" t="str">
        <f t="shared" si="84"/>
        <v/>
      </c>
      <c r="AF5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6" spans="1:32" x14ac:dyDescent="0.45">
      <c r="A566" s="22">
        <f>Games!A566</f>
        <v>0</v>
      </c>
      <c r="B566" s="22" t="str">
        <f>IF('Prediction Log'!B566=0, "",'Prediction Log'!B566)</f>
        <v/>
      </c>
      <c r="C566" s="22" t="str">
        <f>IF('Prediction Log'!C566=0, "",'Prediction Log'!C566)</f>
        <v/>
      </c>
      <c r="D566" s="22" t="str">
        <f>IF('Prediction Log'!D566=0, "",'Prediction Log'!D566)</f>
        <v/>
      </c>
      <c r="E566" s="22" t="str">
        <f>IF('Prediction Log'!E566=0, "",'Prediction Log'!E566)</f>
        <v/>
      </c>
      <c r="F566" s="22" t="str">
        <f>IF('Prediction Log'!I566=0, "",'Prediction Log'!I566)</f>
        <v/>
      </c>
      <c r="G566" s="23" t="str">
        <f>IF(ISBLANK(Games!B566), "",'Prediction Log'!$J566)</f>
        <v/>
      </c>
      <c r="H566" s="24" t="str">
        <f>'Prediction Log'!$K566</f>
        <v/>
      </c>
      <c r="I566" s="22" t="str">
        <f>IF(ISBLANK(Games!J566), "",IF(AND(Games!J566="",Games!K566=""),"",IF(ISTEXT(Games!K566), "Side",Games!J566)))</f>
        <v/>
      </c>
      <c r="J566" s="22" t="str">
        <f>IF(ISBLANK(Games!J566), "",IF(Table12[[#This Row],[Bet]]="Spread", Games!L566, ""))</f>
        <v/>
      </c>
      <c r="K566" s="22" t="str">
        <f>IF(ISBLANK(Games!K566), "",IF(ISTEXT(Games!K566), Games!K566, ""))</f>
        <v/>
      </c>
      <c r="L566" s="22" t="str">
        <f>IF(ISBLANK(Games!N566), "", Games!N566)</f>
        <v/>
      </c>
      <c r="M566" s="22"/>
      <c r="N566" s="26"/>
      <c r="O566" s="26"/>
      <c r="P566" s="26"/>
      <c r="Q566" s="26"/>
      <c r="R566" s="26"/>
      <c r="S566" s="26"/>
      <c r="T566" s="29">
        <f t="shared" si="77"/>
        <v>0</v>
      </c>
      <c r="U566" s="29">
        <f t="shared" si="78"/>
        <v>0</v>
      </c>
      <c r="V566" s="29">
        <f t="shared" si="79"/>
        <v>0</v>
      </c>
      <c r="W566" s="29">
        <f t="shared" si="80"/>
        <v>0</v>
      </c>
      <c r="X566" s="29">
        <f t="shared" si="81"/>
        <v>0</v>
      </c>
      <c r="Y566" s="29">
        <f t="shared" si="82"/>
        <v>0</v>
      </c>
      <c r="Z566" s="26"/>
      <c r="AA566" s="58" t="str">
        <f t="shared" si="83"/>
        <v/>
      </c>
      <c r="AB566" s="26"/>
      <c r="AC566" s="58" t="str">
        <f t="shared" si="85"/>
        <v/>
      </c>
      <c r="AD566" s="26"/>
      <c r="AE566" s="22" t="str">
        <f t="shared" si="84"/>
        <v/>
      </c>
      <c r="AF5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7" spans="1:32" x14ac:dyDescent="0.45">
      <c r="A567" s="22">
        <f>Games!A567</f>
        <v>0</v>
      </c>
      <c r="B567" s="22" t="str">
        <f>IF('Prediction Log'!B567=0, "",'Prediction Log'!B567)</f>
        <v/>
      </c>
      <c r="C567" s="22" t="str">
        <f>IF('Prediction Log'!C567=0, "",'Prediction Log'!C567)</f>
        <v/>
      </c>
      <c r="D567" s="22" t="str">
        <f>IF('Prediction Log'!D567=0, "",'Prediction Log'!D567)</f>
        <v/>
      </c>
      <c r="E567" s="22" t="str">
        <f>IF('Prediction Log'!E567=0, "",'Prediction Log'!E567)</f>
        <v/>
      </c>
      <c r="F567" s="22" t="str">
        <f>IF('Prediction Log'!I567=0, "",'Prediction Log'!I567)</f>
        <v/>
      </c>
      <c r="G567" s="23" t="str">
        <f>IF(ISBLANK(Games!B567), "",'Prediction Log'!$J567)</f>
        <v/>
      </c>
      <c r="H567" s="24" t="str">
        <f>'Prediction Log'!$K567</f>
        <v/>
      </c>
      <c r="I567" s="22" t="str">
        <f>IF(ISBLANK(Games!J567), "",IF(AND(Games!J567="",Games!K567=""),"",IF(ISTEXT(Games!K567), "Side",Games!J567)))</f>
        <v/>
      </c>
      <c r="J567" s="22" t="str">
        <f>IF(ISBLANK(Games!J567), "",IF(Table12[[#This Row],[Bet]]="Spread", Games!L567, ""))</f>
        <v/>
      </c>
      <c r="K567" s="22" t="str">
        <f>IF(ISBLANK(Games!K567), "",IF(ISTEXT(Games!K567), Games!K567, ""))</f>
        <v/>
      </c>
      <c r="L567" s="22" t="str">
        <f>IF(ISBLANK(Games!N567), "", Games!N567)</f>
        <v/>
      </c>
      <c r="M567" s="22"/>
      <c r="N567" s="26"/>
      <c r="O567" s="26"/>
      <c r="P567" s="26"/>
      <c r="Q567" s="26"/>
      <c r="R567" s="26"/>
      <c r="S567" s="26"/>
      <c r="T567" s="29">
        <f t="shared" si="77"/>
        <v>0</v>
      </c>
      <c r="U567" s="29">
        <f t="shared" si="78"/>
        <v>0</v>
      </c>
      <c r="V567" s="29">
        <f t="shared" si="79"/>
        <v>0</v>
      </c>
      <c r="W567" s="29">
        <f t="shared" si="80"/>
        <v>0</v>
      </c>
      <c r="X567" s="29">
        <f t="shared" si="81"/>
        <v>0</v>
      </c>
      <c r="Y567" s="29">
        <f t="shared" si="82"/>
        <v>0</v>
      </c>
      <c r="Z567" s="26"/>
      <c r="AA567" s="58" t="str">
        <f t="shared" si="83"/>
        <v/>
      </c>
      <c r="AB567" s="26"/>
      <c r="AC567" s="58" t="str">
        <f t="shared" si="85"/>
        <v/>
      </c>
      <c r="AD567" s="26"/>
      <c r="AE567" s="22" t="str">
        <f t="shared" si="84"/>
        <v/>
      </c>
      <c r="AF5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8" spans="1:32" x14ac:dyDescent="0.45">
      <c r="A568" s="22">
        <f>Games!A568</f>
        <v>0</v>
      </c>
      <c r="B568" s="22" t="str">
        <f>IF('Prediction Log'!B568=0, "",'Prediction Log'!B568)</f>
        <v/>
      </c>
      <c r="C568" s="22" t="str">
        <f>IF('Prediction Log'!C568=0, "",'Prediction Log'!C568)</f>
        <v/>
      </c>
      <c r="D568" s="22" t="str">
        <f>IF('Prediction Log'!D568=0, "",'Prediction Log'!D568)</f>
        <v/>
      </c>
      <c r="E568" s="22" t="str">
        <f>IF('Prediction Log'!E568=0, "",'Prediction Log'!E568)</f>
        <v/>
      </c>
      <c r="F568" s="22" t="str">
        <f>IF('Prediction Log'!I568=0, "",'Prediction Log'!I568)</f>
        <v/>
      </c>
      <c r="G568" s="23" t="str">
        <f>IF(ISBLANK(Games!B568), "",'Prediction Log'!$J568)</f>
        <v/>
      </c>
      <c r="H568" s="24" t="str">
        <f>'Prediction Log'!$K568</f>
        <v/>
      </c>
      <c r="I568" s="22" t="str">
        <f>IF(ISBLANK(Games!J568), "",IF(AND(Games!J568="",Games!K568=""),"",IF(ISTEXT(Games!K568), "Side",Games!J568)))</f>
        <v/>
      </c>
      <c r="J568" s="22" t="str">
        <f>IF(ISBLANK(Games!J568), "",IF(Table12[[#This Row],[Bet]]="Spread", Games!L568, ""))</f>
        <v/>
      </c>
      <c r="K568" s="22" t="str">
        <f>IF(ISBLANK(Games!K568), "",IF(ISTEXT(Games!K568), Games!K568, ""))</f>
        <v/>
      </c>
      <c r="L568" s="22" t="str">
        <f>IF(ISBLANK(Games!N568), "", Games!N568)</f>
        <v/>
      </c>
      <c r="M568" s="22"/>
      <c r="N568" s="26"/>
      <c r="O568" s="26"/>
      <c r="P568" s="26"/>
      <c r="Q568" s="26"/>
      <c r="R568" s="26"/>
      <c r="S568" s="26"/>
      <c r="T568" s="29">
        <f t="shared" si="77"/>
        <v>0</v>
      </c>
      <c r="U568" s="29">
        <f t="shared" si="78"/>
        <v>0</v>
      </c>
      <c r="V568" s="29">
        <f t="shared" si="79"/>
        <v>0</v>
      </c>
      <c r="W568" s="29">
        <f t="shared" si="80"/>
        <v>0</v>
      </c>
      <c r="X568" s="29">
        <f t="shared" si="81"/>
        <v>0</v>
      </c>
      <c r="Y568" s="29">
        <f t="shared" si="82"/>
        <v>0</v>
      </c>
      <c r="Z568" s="26"/>
      <c r="AA568" s="58" t="str">
        <f t="shared" si="83"/>
        <v/>
      </c>
      <c r="AB568" s="26"/>
      <c r="AC568" s="58" t="str">
        <f t="shared" si="85"/>
        <v/>
      </c>
      <c r="AD568" s="26"/>
      <c r="AE568" s="22" t="str">
        <f t="shared" si="84"/>
        <v/>
      </c>
      <c r="AF5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9" spans="1:32" x14ac:dyDescent="0.45">
      <c r="A569" s="22">
        <f>Games!A569</f>
        <v>0</v>
      </c>
      <c r="B569" s="22" t="str">
        <f>IF('Prediction Log'!B569=0, "",'Prediction Log'!B569)</f>
        <v/>
      </c>
      <c r="C569" s="22" t="str">
        <f>IF('Prediction Log'!C569=0, "",'Prediction Log'!C569)</f>
        <v/>
      </c>
      <c r="D569" s="22" t="str">
        <f>IF('Prediction Log'!D569=0, "",'Prediction Log'!D569)</f>
        <v/>
      </c>
      <c r="E569" s="22" t="str">
        <f>IF('Prediction Log'!E569=0, "",'Prediction Log'!E569)</f>
        <v/>
      </c>
      <c r="F569" s="22" t="str">
        <f>IF('Prediction Log'!I569=0, "",'Prediction Log'!I569)</f>
        <v/>
      </c>
      <c r="G569" s="23" t="str">
        <f>IF(ISBLANK(Games!B569), "",'Prediction Log'!$J569)</f>
        <v/>
      </c>
      <c r="H569" s="24" t="str">
        <f>'Prediction Log'!$K569</f>
        <v/>
      </c>
      <c r="I569" s="22" t="str">
        <f>IF(ISBLANK(Games!J569), "",IF(AND(Games!J569="",Games!K569=""),"",IF(ISTEXT(Games!K569), "Side",Games!J569)))</f>
        <v/>
      </c>
      <c r="J569" s="22" t="str">
        <f>IF(ISBLANK(Games!J569), "",IF(Table12[[#This Row],[Bet]]="Spread", Games!L569, ""))</f>
        <v/>
      </c>
      <c r="K569" s="22" t="str">
        <f>IF(ISBLANK(Games!K569), "",IF(ISTEXT(Games!K569), Games!K569, ""))</f>
        <v/>
      </c>
      <c r="L569" s="22" t="str">
        <f>IF(ISBLANK(Games!N569), "", Games!N569)</f>
        <v/>
      </c>
      <c r="M569" s="22"/>
      <c r="N569" s="26"/>
      <c r="O569" s="26"/>
      <c r="P569" s="26"/>
      <c r="Q569" s="26"/>
      <c r="R569" s="26"/>
      <c r="S569" s="26"/>
      <c r="T569" s="29">
        <f t="shared" si="77"/>
        <v>0</v>
      </c>
      <c r="U569" s="29">
        <f t="shared" si="78"/>
        <v>0</v>
      </c>
      <c r="V569" s="29">
        <f t="shared" si="79"/>
        <v>0</v>
      </c>
      <c r="W569" s="29">
        <f t="shared" si="80"/>
        <v>0</v>
      </c>
      <c r="X569" s="29">
        <f t="shared" si="81"/>
        <v>0</v>
      </c>
      <c r="Y569" s="29">
        <f t="shared" si="82"/>
        <v>0</v>
      </c>
      <c r="Z569" s="26"/>
      <c r="AA569" s="58" t="str">
        <f t="shared" si="83"/>
        <v/>
      </c>
      <c r="AB569" s="26"/>
      <c r="AC569" s="58" t="str">
        <f t="shared" si="85"/>
        <v/>
      </c>
      <c r="AD569" s="26"/>
      <c r="AE569" s="22" t="str">
        <f t="shared" si="84"/>
        <v/>
      </c>
      <c r="AF5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0" spans="1:32" x14ac:dyDescent="0.45">
      <c r="A570" s="22">
        <f>Games!A570</f>
        <v>0</v>
      </c>
      <c r="B570" s="22" t="str">
        <f>IF('Prediction Log'!B570=0, "",'Prediction Log'!B570)</f>
        <v/>
      </c>
      <c r="C570" s="22" t="str">
        <f>IF('Prediction Log'!C570=0, "",'Prediction Log'!C570)</f>
        <v/>
      </c>
      <c r="D570" s="22" t="str">
        <f>IF('Prediction Log'!D570=0, "",'Prediction Log'!D570)</f>
        <v/>
      </c>
      <c r="E570" s="22" t="str">
        <f>IF('Prediction Log'!E570=0, "",'Prediction Log'!E570)</f>
        <v/>
      </c>
      <c r="F570" s="22" t="str">
        <f>IF('Prediction Log'!I570=0, "",'Prediction Log'!I570)</f>
        <v/>
      </c>
      <c r="G570" s="23" t="str">
        <f>IF(ISBLANK(Games!B570), "",'Prediction Log'!$J570)</f>
        <v/>
      </c>
      <c r="H570" s="24" t="str">
        <f>'Prediction Log'!$K570</f>
        <v/>
      </c>
      <c r="I570" s="22" t="str">
        <f>IF(ISBLANK(Games!J570), "",IF(AND(Games!J570="",Games!K570=""),"",IF(ISTEXT(Games!K570), "Side",Games!J570)))</f>
        <v/>
      </c>
      <c r="J570" s="22" t="str">
        <f>IF(ISBLANK(Games!J570), "",IF(Table12[[#This Row],[Bet]]="Spread", Games!L570, ""))</f>
        <v/>
      </c>
      <c r="K570" s="22" t="str">
        <f>IF(ISBLANK(Games!K570), "",IF(ISTEXT(Games!K570), Games!K570, ""))</f>
        <v/>
      </c>
      <c r="L570" s="22" t="str">
        <f>IF(ISBLANK(Games!N570), "", Games!N570)</f>
        <v/>
      </c>
      <c r="M570" s="22"/>
      <c r="N570" s="26"/>
      <c r="O570" s="26"/>
      <c r="P570" s="26"/>
      <c r="Q570" s="26"/>
      <c r="R570" s="26"/>
      <c r="S570" s="26"/>
      <c r="T570" s="29">
        <f t="shared" si="77"/>
        <v>0</v>
      </c>
      <c r="U570" s="29">
        <f t="shared" si="78"/>
        <v>0</v>
      </c>
      <c r="V570" s="29">
        <f t="shared" si="79"/>
        <v>0</v>
      </c>
      <c r="W570" s="29">
        <f t="shared" si="80"/>
        <v>0</v>
      </c>
      <c r="X570" s="29">
        <f t="shared" si="81"/>
        <v>0</v>
      </c>
      <c r="Y570" s="29">
        <f t="shared" si="82"/>
        <v>0</v>
      </c>
      <c r="Z570" s="26"/>
      <c r="AA570" s="58" t="str">
        <f t="shared" si="83"/>
        <v/>
      </c>
      <c r="AB570" s="26"/>
      <c r="AC570" s="58" t="str">
        <f t="shared" si="85"/>
        <v/>
      </c>
      <c r="AD570" s="26"/>
      <c r="AE570" s="22" t="str">
        <f t="shared" si="84"/>
        <v/>
      </c>
      <c r="AF5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1" spans="1:32" x14ac:dyDescent="0.45">
      <c r="A571" s="22">
        <f>Games!A571</f>
        <v>0</v>
      </c>
      <c r="B571" s="22" t="str">
        <f>IF('Prediction Log'!B571=0, "",'Prediction Log'!B571)</f>
        <v/>
      </c>
      <c r="C571" s="22" t="str">
        <f>IF('Prediction Log'!C571=0, "",'Prediction Log'!C571)</f>
        <v/>
      </c>
      <c r="D571" s="22" t="str">
        <f>IF('Prediction Log'!D571=0, "",'Prediction Log'!D571)</f>
        <v/>
      </c>
      <c r="E571" s="22" t="str">
        <f>IF('Prediction Log'!E571=0, "",'Prediction Log'!E571)</f>
        <v/>
      </c>
      <c r="F571" s="22" t="str">
        <f>IF('Prediction Log'!I571=0, "",'Prediction Log'!I571)</f>
        <v/>
      </c>
      <c r="G571" s="23" t="str">
        <f>IF(ISBLANK(Games!B571), "",'Prediction Log'!$J571)</f>
        <v/>
      </c>
      <c r="H571" s="24" t="str">
        <f>'Prediction Log'!$K571</f>
        <v/>
      </c>
      <c r="I571" s="22" t="str">
        <f>IF(ISBLANK(Games!J571), "",IF(AND(Games!J571="",Games!K571=""),"",IF(ISTEXT(Games!K571), "Side",Games!J571)))</f>
        <v/>
      </c>
      <c r="J571" s="22" t="str">
        <f>IF(ISBLANK(Games!J571), "",IF(Table12[[#This Row],[Bet]]="Spread", Games!L571, ""))</f>
        <v/>
      </c>
      <c r="K571" s="22" t="str">
        <f>IF(ISBLANK(Games!K571), "",IF(ISTEXT(Games!K571), Games!K571, ""))</f>
        <v/>
      </c>
      <c r="L571" s="22" t="str">
        <f>IF(ISBLANK(Games!N571), "", Games!N571)</f>
        <v/>
      </c>
      <c r="M571" s="22"/>
      <c r="N571" s="26"/>
      <c r="O571" s="26"/>
      <c r="P571" s="26"/>
      <c r="Q571" s="26"/>
      <c r="R571" s="26"/>
      <c r="S571" s="26"/>
      <c r="T571" s="29">
        <f t="shared" si="77"/>
        <v>0</v>
      </c>
      <c r="U571" s="29">
        <f t="shared" si="78"/>
        <v>0</v>
      </c>
      <c r="V571" s="29">
        <f t="shared" si="79"/>
        <v>0</v>
      </c>
      <c r="W571" s="29">
        <f t="shared" si="80"/>
        <v>0</v>
      </c>
      <c r="X571" s="29">
        <f t="shared" si="81"/>
        <v>0</v>
      </c>
      <c r="Y571" s="29">
        <f t="shared" si="82"/>
        <v>0</v>
      </c>
      <c r="Z571" s="26"/>
      <c r="AA571" s="58" t="str">
        <f t="shared" si="83"/>
        <v/>
      </c>
      <c r="AB571" s="26"/>
      <c r="AC571" s="58" t="str">
        <f t="shared" si="85"/>
        <v/>
      </c>
      <c r="AD571" s="26"/>
      <c r="AE571" s="22" t="str">
        <f t="shared" si="84"/>
        <v/>
      </c>
      <c r="AF5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2" spans="1:32" x14ac:dyDescent="0.45">
      <c r="A572" s="22">
        <f>Games!A572</f>
        <v>0</v>
      </c>
      <c r="B572" s="22" t="str">
        <f>IF('Prediction Log'!B572=0, "",'Prediction Log'!B572)</f>
        <v/>
      </c>
      <c r="C572" s="22" t="str">
        <f>IF('Prediction Log'!C572=0, "",'Prediction Log'!C572)</f>
        <v/>
      </c>
      <c r="D572" s="22" t="str">
        <f>IF('Prediction Log'!D572=0, "",'Prediction Log'!D572)</f>
        <v/>
      </c>
      <c r="E572" s="22" t="str">
        <f>IF('Prediction Log'!E572=0, "",'Prediction Log'!E572)</f>
        <v/>
      </c>
      <c r="F572" s="22" t="str">
        <f>IF('Prediction Log'!I572=0, "",'Prediction Log'!I572)</f>
        <v/>
      </c>
      <c r="G572" s="23" t="str">
        <f>IF(ISBLANK(Games!B572), "",'Prediction Log'!$J572)</f>
        <v/>
      </c>
      <c r="H572" s="24" t="str">
        <f>'Prediction Log'!$K572</f>
        <v/>
      </c>
      <c r="I572" s="22" t="str">
        <f>IF(ISBLANK(Games!J572), "",IF(AND(Games!J572="",Games!K572=""),"",IF(ISTEXT(Games!K572), "Side",Games!J572)))</f>
        <v/>
      </c>
      <c r="J572" s="22" t="str">
        <f>IF(ISBLANK(Games!J572), "",IF(Table12[[#This Row],[Bet]]="Spread", Games!L572, ""))</f>
        <v/>
      </c>
      <c r="K572" s="22" t="str">
        <f>IF(ISBLANK(Games!K572), "",IF(ISTEXT(Games!K572), Games!K572, ""))</f>
        <v/>
      </c>
      <c r="L572" s="22" t="str">
        <f>IF(ISBLANK(Games!N572), "", Games!N572)</f>
        <v/>
      </c>
      <c r="M572" s="22"/>
      <c r="N572" s="26"/>
      <c r="O572" s="26"/>
      <c r="P572" s="26"/>
      <c r="Q572" s="26"/>
      <c r="R572" s="26"/>
      <c r="S572" s="26"/>
      <c r="T572" s="29">
        <f t="shared" si="77"/>
        <v>0</v>
      </c>
      <c r="U572" s="29">
        <f t="shared" si="78"/>
        <v>0</v>
      </c>
      <c r="V572" s="29">
        <f t="shared" si="79"/>
        <v>0</v>
      </c>
      <c r="W572" s="29">
        <f t="shared" si="80"/>
        <v>0</v>
      </c>
      <c r="X572" s="29">
        <f t="shared" si="81"/>
        <v>0</v>
      </c>
      <c r="Y572" s="29">
        <f t="shared" si="82"/>
        <v>0</v>
      </c>
      <c r="Z572" s="26"/>
      <c r="AA572" s="58" t="str">
        <f t="shared" si="83"/>
        <v/>
      </c>
      <c r="AB572" s="26"/>
      <c r="AC572" s="58" t="str">
        <f t="shared" si="85"/>
        <v/>
      </c>
      <c r="AD572" s="26"/>
      <c r="AE572" s="22" t="str">
        <f t="shared" si="84"/>
        <v/>
      </c>
      <c r="AF5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3" spans="1:32" x14ac:dyDescent="0.45">
      <c r="A573" s="22">
        <f>Games!A573</f>
        <v>0</v>
      </c>
      <c r="B573" s="22" t="str">
        <f>IF('Prediction Log'!B573=0, "",'Prediction Log'!B573)</f>
        <v/>
      </c>
      <c r="C573" s="22" t="str">
        <f>IF('Prediction Log'!C573=0, "",'Prediction Log'!C573)</f>
        <v/>
      </c>
      <c r="D573" s="22" t="str">
        <f>IF('Prediction Log'!D573=0, "",'Prediction Log'!D573)</f>
        <v/>
      </c>
      <c r="E573" s="22" t="str">
        <f>IF('Prediction Log'!E573=0, "",'Prediction Log'!E573)</f>
        <v/>
      </c>
      <c r="F573" s="22" t="str">
        <f>IF('Prediction Log'!I573=0, "",'Prediction Log'!I573)</f>
        <v/>
      </c>
      <c r="G573" s="23" t="str">
        <f>IF(ISBLANK(Games!B573), "",'Prediction Log'!$J573)</f>
        <v/>
      </c>
      <c r="H573" s="24" t="str">
        <f>'Prediction Log'!$K573</f>
        <v/>
      </c>
      <c r="I573" s="22" t="str">
        <f>IF(ISBLANK(Games!J573), "",IF(AND(Games!J573="",Games!K573=""),"",IF(ISTEXT(Games!K573), "Side",Games!J573)))</f>
        <v/>
      </c>
      <c r="J573" s="22" t="str">
        <f>IF(ISBLANK(Games!J573), "",IF(Table12[[#This Row],[Bet]]="Spread", Games!L573, ""))</f>
        <v/>
      </c>
      <c r="K573" s="22" t="str">
        <f>IF(ISBLANK(Games!K573), "",IF(ISTEXT(Games!K573), Games!K573, ""))</f>
        <v/>
      </c>
      <c r="L573" s="22" t="str">
        <f>IF(ISBLANK(Games!N573), "", Games!N573)</f>
        <v/>
      </c>
      <c r="M573" s="22"/>
      <c r="N573" s="26"/>
      <c r="O573" s="26"/>
      <c r="P573" s="26"/>
      <c r="Q573" s="26"/>
      <c r="R573" s="26"/>
      <c r="S573" s="26"/>
      <c r="T573" s="29">
        <f t="shared" si="77"/>
        <v>0</v>
      </c>
      <c r="U573" s="29">
        <f t="shared" si="78"/>
        <v>0</v>
      </c>
      <c r="V573" s="29">
        <f t="shared" si="79"/>
        <v>0</v>
      </c>
      <c r="W573" s="29">
        <f t="shared" si="80"/>
        <v>0</v>
      </c>
      <c r="X573" s="29">
        <f t="shared" si="81"/>
        <v>0</v>
      </c>
      <c r="Y573" s="29">
        <f t="shared" si="82"/>
        <v>0</v>
      </c>
      <c r="Z573" s="26"/>
      <c r="AA573" s="58" t="str">
        <f t="shared" si="83"/>
        <v/>
      </c>
      <c r="AB573" s="26"/>
      <c r="AC573" s="58" t="str">
        <f t="shared" si="85"/>
        <v/>
      </c>
      <c r="AD573" s="26"/>
      <c r="AE573" s="22" t="str">
        <f t="shared" si="84"/>
        <v/>
      </c>
      <c r="AF5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4" spans="1:32" x14ac:dyDescent="0.45">
      <c r="A574" s="22">
        <f>Games!A574</f>
        <v>0</v>
      </c>
      <c r="B574" s="22" t="str">
        <f>IF('Prediction Log'!B574=0, "",'Prediction Log'!B574)</f>
        <v/>
      </c>
      <c r="C574" s="22" t="str">
        <f>IF('Prediction Log'!C574=0, "",'Prediction Log'!C574)</f>
        <v/>
      </c>
      <c r="D574" s="22" t="str">
        <f>IF('Prediction Log'!D574=0, "",'Prediction Log'!D574)</f>
        <v/>
      </c>
      <c r="E574" s="22" t="str">
        <f>IF('Prediction Log'!E574=0, "",'Prediction Log'!E574)</f>
        <v/>
      </c>
      <c r="F574" s="22" t="str">
        <f>IF('Prediction Log'!I574=0, "",'Prediction Log'!I574)</f>
        <v/>
      </c>
      <c r="G574" s="23" t="str">
        <f>IF(ISBLANK(Games!B574), "",'Prediction Log'!$J574)</f>
        <v/>
      </c>
      <c r="H574" s="24" t="str">
        <f>'Prediction Log'!$K574</f>
        <v/>
      </c>
      <c r="I574" s="22" t="str">
        <f>IF(ISBLANK(Games!J574), "",IF(AND(Games!J574="",Games!K574=""),"",IF(ISTEXT(Games!K574), "Side",Games!J574)))</f>
        <v/>
      </c>
      <c r="J574" s="22" t="str">
        <f>IF(ISBLANK(Games!J574), "",IF(Table12[[#This Row],[Bet]]="Spread", Games!L574, ""))</f>
        <v/>
      </c>
      <c r="K574" s="22" t="str">
        <f>IF(ISBLANK(Games!K574), "",IF(ISTEXT(Games!K574), Games!K574, ""))</f>
        <v/>
      </c>
      <c r="L574" s="22" t="str">
        <f>IF(ISBLANK(Games!N574), "", Games!N574)</f>
        <v/>
      </c>
      <c r="M574" s="22"/>
      <c r="N574" s="26"/>
      <c r="O574" s="26"/>
      <c r="P574" s="26"/>
      <c r="Q574" s="26"/>
      <c r="R574" s="26"/>
      <c r="S574" s="26"/>
      <c r="T574" s="29">
        <f t="shared" si="77"/>
        <v>0</v>
      </c>
      <c r="U574" s="29">
        <f t="shared" si="78"/>
        <v>0</v>
      </c>
      <c r="V574" s="29">
        <f t="shared" si="79"/>
        <v>0</v>
      </c>
      <c r="W574" s="29">
        <f t="shared" si="80"/>
        <v>0</v>
      </c>
      <c r="X574" s="29">
        <f t="shared" si="81"/>
        <v>0</v>
      </c>
      <c r="Y574" s="29">
        <f t="shared" si="82"/>
        <v>0</v>
      </c>
      <c r="Z574" s="26"/>
      <c r="AA574" s="58" t="str">
        <f t="shared" si="83"/>
        <v/>
      </c>
      <c r="AB574" s="26"/>
      <c r="AC574" s="58" t="str">
        <f t="shared" si="85"/>
        <v/>
      </c>
      <c r="AD574" s="26"/>
      <c r="AE574" s="22" t="str">
        <f t="shared" si="84"/>
        <v/>
      </c>
      <c r="AF5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5" spans="1:32" x14ac:dyDescent="0.45">
      <c r="A575" s="22">
        <f>Games!A575</f>
        <v>0</v>
      </c>
      <c r="B575" s="22" t="str">
        <f>IF('Prediction Log'!B575=0, "",'Prediction Log'!B575)</f>
        <v/>
      </c>
      <c r="C575" s="22" t="str">
        <f>IF('Prediction Log'!C575=0, "",'Prediction Log'!C575)</f>
        <v/>
      </c>
      <c r="D575" s="22" t="str">
        <f>IF('Prediction Log'!D575=0, "",'Prediction Log'!D575)</f>
        <v/>
      </c>
      <c r="E575" s="22" t="str">
        <f>IF('Prediction Log'!E575=0, "",'Prediction Log'!E575)</f>
        <v/>
      </c>
      <c r="F575" s="22" t="str">
        <f>IF('Prediction Log'!I575=0, "",'Prediction Log'!I575)</f>
        <v/>
      </c>
      <c r="G575" s="23" t="str">
        <f>IF(ISBLANK(Games!B575), "",'Prediction Log'!$J575)</f>
        <v/>
      </c>
      <c r="H575" s="24" t="str">
        <f>'Prediction Log'!$K575</f>
        <v/>
      </c>
      <c r="I575" s="22" t="str">
        <f>IF(ISBLANK(Games!J575), "",IF(AND(Games!J575="",Games!K575=""),"",IF(ISTEXT(Games!K575), "Side",Games!J575)))</f>
        <v/>
      </c>
      <c r="J575" s="22" t="str">
        <f>IF(ISBLANK(Games!J575), "",IF(Table12[[#This Row],[Bet]]="Spread", Games!L575, ""))</f>
        <v/>
      </c>
      <c r="K575" s="22" t="str">
        <f>IF(ISBLANK(Games!K575), "",IF(ISTEXT(Games!K575), Games!K575, ""))</f>
        <v/>
      </c>
      <c r="L575" s="22" t="str">
        <f>IF(ISBLANK(Games!N575), "", Games!N575)</f>
        <v/>
      </c>
      <c r="M575" s="22"/>
      <c r="N575" s="26"/>
      <c r="O575" s="26"/>
      <c r="P575" s="26"/>
      <c r="Q575" s="26"/>
      <c r="R575" s="26"/>
      <c r="S575" s="26"/>
      <c r="T575" s="29">
        <f t="shared" si="77"/>
        <v>0</v>
      </c>
      <c r="U575" s="29">
        <f t="shared" si="78"/>
        <v>0</v>
      </c>
      <c r="V575" s="29">
        <f t="shared" si="79"/>
        <v>0</v>
      </c>
      <c r="W575" s="29">
        <f t="shared" si="80"/>
        <v>0</v>
      </c>
      <c r="X575" s="29">
        <f t="shared" si="81"/>
        <v>0</v>
      </c>
      <c r="Y575" s="29">
        <f t="shared" si="82"/>
        <v>0</v>
      </c>
      <c r="Z575" s="26"/>
      <c r="AA575" s="58" t="str">
        <f t="shared" si="83"/>
        <v/>
      </c>
      <c r="AB575" s="26"/>
      <c r="AC575" s="58" t="str">
        <f t="shared" si="85"/>
        <v/>
      </c>
      <c r="AD575" s="26"/>
      <c r="AE575" s="22" t="str">
        <f t="shared" si="84"/>
        <v/>
      </c>
      <c r="AF5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6" spans="1:32" x14ac:dyDescent="0.45">
      <c r="A576" s="22">
        <f>Games!A576</f>
        <v>0</v>
      </c>
      <c r="B576" s="22" t="str">
        <f>IF('Prediction Log'!B576=0, "",'Prediction Log'!B576)</f>
        <v/>
      </c>
      <c r="C576" s="22" t="str">
        <f>IF('Prediction Log'!C576=0, "",'Prediction Log'!C576)</f>
        <v/>
      </c>
      <c r="D576" s="22" t="str">
        <f>IF('Prediction Log'!D576=0, "",'Prediction Log'!D576)</f>
        <v/>
      </c>
      <c r="E576" s="22" t="str">
        <f>IF('Prediction Log'!E576=0, "",'Prediction Log'!E576)</f>
        <v/>
      </c>
      <c r="F576" s="22" t="str">
        <f>IF('Prediction Log'!I576=0, "",'Prediction Log'!I576)</f>
        <v/>
      </c>
      <c r="G576" s="23" t="str">
        <f>IF(ISBLANK(Games!B576), "",'Prediction Log'!$J576)</f>
        <v/>
      </c>
      <c r="H576" s="24" t="str">
        <f>'Prediction Log'!$K576</f>
        <v/>
      </c>
      <c r="I576" s="22" t="str">
        <f>IF(ISBLANK(Games!J576), "",IF(AND(Games!J576="",Games!K576=""),"",IF(ISTEXT(Games!K576), "Side",Games!J576)))</f>
        <v/>
      </c>
      <c r="J576" s="22" t="str">
        <f>IF(ISBLANK(Games!J576), "",IF(Table12[[#This Row],[Bet]]="Spread", Games!L576, ""))</f>
        <v/>
      </c>
      <c r="K576" s="22" t="str">
        <f>IF(ISBLANK(Games!K576), "",IF(ISTEXT(Games!K576), Games!K576, ""))</f>
        <v/>
      </c>
      <c r="L576" s="22" t="str">
        <f>IF(ISBLANK(Games!N576), "", Games!N576)</f>
        <v/>
      </c>
      <c r="M576" s="22"/>
      <c r="N576" s="26"/>
      <c r="O576" s="26"/>
      <c r="P576" s="26"/>
      <c r="Q576" s="26"/>
      <c r="R576" s="26"/>
      <c r="S576" s="26"/>
      <c r="T576" s="29">
        <f t="shared" si="77"/>
        <v>0</v>
      </c>
      <c r="U576" s="29">
        <f t="shared" si="78"/>
        <v>0</v>
      </c>
      <c r="V576" s="29">
        <f t="shared" si="79"/>
        <v>0</v>
      </c>
      <c r="W576" s="29">
        <f t="shared" si="80"/>
        <v>0</v>
      </c>
      <c r="X576" s="29">
        <f t="shared" si="81"/>
        <v>0</v>
      </c>
      <c r="Y576" s="29">
        <f t="shared" si="82"/>
        <v>0</v>
      </c>
      <c r="Z576" s="26"/>
      <c r="AA576" s="58" t="str">
        <f t="shared" si="83"/>
        <v/>
      </c>
      <c r="AB576" s="26"/>
      <c r="AC576" s="58" t="str">
        <f t="shared" si="85"/>
        <v/>
      </c>
      <c r="AD576" s="26"/>
      <c r="AE576" s="22" t="str">
        <f t="shared" si="84"/>
        <v/>
      </c>
      <c r="AF5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7" spans="1:32" x14ac:dyDescent="0.45">
      <c r="A577" s="22">
        <f>Games!A577</f>
        <v>0</v>
      </c>
      <c r="B577" s="22" t="str">
        <f>IF('Prediction Log'!B577=0, "",'Prediction Log'!B577)</f>
        <v/>
      </c>
      <c r="C577" s="22" t="str">
        <f>IF('Prediction Log'!C577=0, "",'Prediction Log'!C577)</f>
        <v/>
      </c>
      <c r="D577" s="22" t="str">
        <f>IF('Prediction Log'!D577=0, "",'Prediction Log'!D577)</f>
        <v/>
      </c>
      <c r="E577" s="22" t="str">
        <f>IF('Prediction Log'!E577=0, "",'Prediction Log'!E577)</f>
        <v/>
      </c>
      <c r="F577" s="22" t="str">
        <f>IF('Prediction Log'!I577=0, "",'Prediction Log'!I577)</f>
        <v/>
      </c>
      <c r="G577" s="23" t="str">
        <f>IF(ISBLANK(Games!B577), "",'Prediction Log'!$J577)</f>
        <v/>
      </c>
      <c r="H577" s="24" t="str">
        <f>'Prediction Log'!$K577</f>
        <v/>
      </c>
      <c r="I577" s="22" t="str">
        <f>IF(ISBLANK(Games!J577), "",IF(AND(Games!J577="",Games!K577=""),"",IF(ISTEXT(Games!K577), "Side",Games!J577)))</f>
        <v/>
      </c>
      <c r="J577" s="22" t="str">
        <f>IF(ISBLANK(Games!J577), "",IF(Table12[[#This Row],[Bet]]="Spread", Games!L577, ""))</f>
        <v/>
      </c>
      <c r="K577" s="22" t="str">
        <f>IF(ISBLANK(Games!K577), "",IF(ISTEXT(Games!K577), Games!K577, ""))</f>
        <v/>
      </c>
      <c r="L577" s="22" t="str">
        <f>IF(ISBLANK(Games!N577), "", Games!N577)</f>
        <v/>
      </c>
      <c r="M577" s="22"/>
      <c r="N577" s="26"/>
      <c r="O577" s="26"/>
      <c r="P577" s="26"/>
      <c r="Q577" s="26"/>
      <c r="R577" s="26"/>
      <c r="S577" s="26"/>
      <c r="T577" s="29">
        <f t="shared" si="77"/>
        <v>0</v>
      </c>
      <c r="U577" s="29">
        <f t="shared" si="78"/>
        <v>0</v>
      </c>
      <c r="V577" s="29">
        <f t="shared" si="79"/>
        <v>0</v>
      </c>
      <c r="W577" s="29">
        <f t="shared" si="80"/>
        <v>0</v>
      </c>
      <c r="X577" s="29">
        <f t="shared" si="81"/>
        <v>0</v>
      </c>
      <c r="Y577" s="29">
        <f t="shared" si="82"/>
        <v>0</v>
      </c>
      <c r="Z577" s="26"/>
      <c r="AA577" s="58" t="str">
        <f t="shared" si="83"/>
        <v/>
      </c>
      <c r="AB577" s="26"/>
      <c r="AC577" s="58" t="str">
        <f t="shared" si="85"/>
        <v/>
      </c>
      <c r="AD577" s="26"/>
      <c r="AE577" s="22" t="str">
        <f t="shared" si="84"/>
        <v/>
      </c>
      <c r="AF5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8" spans="1:32" x14ac:dyDescent="0.45">
      <c r="A578" s="22">
        <f>Games!A578</f>
        <v>0</v>
      </c>
      <c r="B578" s="22" t="str">
        <f>IF('Prediction Log'!B578=0, "",'Prediction Log'!B578)</f>
        <v/>
      </c>
      <c r="C578" s="22" t="str">
        <f>IF('Prediction Log'!C578=0, "",'Prediction Log'!C578)</f>
        <v/>
      </c>
      <c r="D578" s="22" t="str">
        <f>IF('Prediction Log'!D578=0, "",'Prediction Log'!D578)</f>
        <v/>
      </c>
      <c r="E578" s="22" t="str">
        <f>IF('Prediction Log'!E578=0, "",'Prediction Log'!E578)</f>
        <v/>
      </c>
      <c r="F578" s="22" t="str">
        <f>IF('Prediction Log'!I578=0, "",'Prediction Log'!I578)</f>
        <v/>
      </c>
      <c r="G578" s="23" t="str">
        <f>IF(ISBLANK(Games!B578), "",'Prediction Log'!$J578)</f>
        <v/>
      </c>
      <c r="H578" s="24" t="str">
        <f>'Prediction Log'!$K578</f>
        <v/>
      </c>
      <c r="I578" s="22" t="str">
        <f>IF(ISBLANK(Games!J578), "",IF(AND(Games!J578="",Games!K578=""),"",IF(ISTEXT(Games!K578), "Side",Games!J578)))</f>
        <v/>
      </c>
      <c r="J578" s="22" t="str">
        <f>IF(ISBLANK(Games!J578), "",IF(Table12[[#This Row],[Bet]]="Spread", Games!L578, ""))</f>
        <v/>
      </c>
      <c r="K578" s="22" t="str">
        <f>IF(ISBLANK(Games!K578), "",IF(ISTEXT(Games!K578), Games!K578, ""))</f>
        <v/>
      </c>
      <c r="L578" s="22" t="str">
        <f>IF(ISBLANK(Games!N578), "", Games!N578)</f>
        <v/>
      </c>
      <c r="M578" s="22"/>
      <c r="N578" s="26"/>
      <c r="O578" s="26"/>
      <c r="P578" s="26"/>
      <c r="Q578" s="26"/>
      <c r="R578" s="26"/>
      <c r="S578" s="26"/>
      <c r="T578" s="29">
        <f t="shared" si="77"/>
        <v>0</v>
      </c>
      <c r="U578" s="29">
        <f t="shared" si="78"/>
        <v>0</v>
      </c>
      <c r="V578" s="29">
        <f t="shared" si="79"/>
        <v>0</v>
      </c>
      <c r="W578" s="29">
        <f t="shared" si="80"/>
        <v>0</v>
      </c>
      <c r="X578" s="29">
        <f t="shared" si="81"/>
        <v>0</v>
      </c>
      <c r="Y578" s="29">
        <f t="shared" si="82"/>
        <v>0</v>
      </c>
      <c r="Z578" s="26"/>
      <c r="AA578" s="58" t="str">
        <f t="shared" si="83"/>
        <v/>
      </c>
      <c r="AB578" s="26"/>
      <c r="AC578" s="58" t="str">
        <f t="shared" si="85"/>
        <v/>
      </c>
      <c r="AD578" s="26"/>
      <c r="AE578" s="22" t="str">
        <f t="shared" si="84"/>
        <v/>
      </c>
      <c r="AF5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9" spans="1:32" x14ac:dyDescent="0.45">
      <c r="A579" s="22">
        <f>Games!A579</f>
        <v>0</v>
      </c>
      <c r="B579" s="22" t="str">
        <f>IF('Prediction Log'!B579=0, "",'Prediction Log'!B579)</f>
        <v/>
      </c>
      <c r="C579" s="22" t="str">
        <f>IF('Prediction Log'!C579=0, "",'Prediction Log'!C579)</f>
        <v/>
      </c>
      <c r="D579" s="22" t="str">
        <f>IF('Prediction Log'!D579=0, "",'Prediction Log'!D579)</f>
        <v/>
      </c>
      <c r="E579" s="22" t="str">
        <f>IF('Prediction Log'!E579=0, "",'Prediction Log'!E579)</f>
        <v/>
      </c>
      <c r="F579" s="22" t="str">
        <f>IF('Prediction Log'!I579=0, "",'Prediction Log'!I579)</f>
        <v/>
      </c>
      <c r="G579" s="23" t="str">
        <f>IF(ISBLANK(Games!B579), "",'Prediction Log'!$J579)</f>
        <v/>
      </c>
      <c r="H579" s="24" t="str">
        <f>'Prediction Log'!$K579</f>
        <v/>
      </c>
      <c r="I579" s="22" t="str">
        <f>IF(ISBLANK(Games!J579), "",IF(AND(Games!J579="",Games!K579=""),"",IF(ISTEXT(Games!K579), "Side",Games!J579)))</f>
        <v/>
      </c>
      <c r="J579" s="22" t="str">
        <f>IF(ISBLANK(Games!J579), "",IF(Table12[[#This Row],[Bet]]="Spread", Games!L579, ""))</f>
        <v/>
      </c>
      <c r="K579" s="22" t="str">
        <f>IF(ISBLANK(Games!K579), "",IF(ISTEXT(Games!K579), Games!K579, ""))</f>
        <v/>
      </c>
      <c r="L579" s="22" t="str">
        <f>IF(ISBLANK(Games!N579), "", Games!N579)</f>
        <v/>
      </c>
      <c r="M579" s="22"/>
      <c r="N579" s="26"/>
      <c r="O579" s="26"/>
      <c r="P579" s="26"/>
      <c r="Q579" s="26"/>
      <c r="R579" s="26"/>
      <c r="S579" s="26"/>
      <c r="T579" s="29">
        <f t="shared" ref="T579:T642" si="86">N579+IF(Q579&lt;0, (N579/(Q579/-100)), N579*(Q579/100))</f>
        <v>0</v>
      </c>
      <c r="U579" s="29">
        <f t="shared" ref="U579:U642" si="87">T579-N579</f>
        <v>0</v>
      </c>
      <c r="V579" s="29">
        <f t="shared" ref="V579:V642" si="88">O579+IF(R579&lt;0, (O579/(R579/-100)), O579*(R579/100))</f>
        <v>0</v>
      </c>
      <c r="W579" s="29">
        <f t="shared" ref="W579:W642" si="89">V579-O579</f>
        <v>0</v>
      </c>
      <c r="X579" s="29">
        <f t="shared" ref="X579:X642" si="90">P579+IF(S579&lt;0, (P579/(S579/-100)), P579*(S579/100))</f>
        <v>0</v>
      </c>
      <c r="Y579" s="29">
        <f t="shared" ref="Y579:Y642" si="91">S579-P579</f>
        <v>0</v>
      </c>
      <c r="Z579" s="26"/>
      <c r="AA579" s="58" t="str">
        <f t="shared" ref="AA579:AA642" si="92">IF(Z579="W", U579, IF(Z579="L",-N579, ""))</f>
        <v/>
      </c>
      <c r="AB579" s="26"/>
      <c r="AC579" s="58" t="str">
        <f t="shared" si="85"/>
        <v/>
      </c>
      <c r="AD579" s="26"/>
      <c r="AE579" s="22" t="str">
        <f t="shared" ref="AE579:AE642" si="93">IF(AD579="W", Y579, IF(AD579="L",-R579, ""))</f>
        <v/>
      </c>
      <c r="AF5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0" spans="1:32" x14ac:dyDescent="0.45">
      <c r="A580" s="22">
        <f>Games!A580</f>
        <v>0</v>
      </c>
      <c r="B580" s="22" t="str">
        <f>IF('Prediction Log'!B580=0, "",'Prediction Log'!B580)</f>
        <v/>
      </c>
      <c r="C580" s="22" t="str">
        <f>IF('Prediction Log'!C580=0, "",'Prediction Log'!C580)</f>
        <v/>
      </c>
      <c r="D580" s="22" t="str">
        <f>IF('Prediction Log'!D580=0, "",'Prediction Log'!D580)</f>
        <v/>
      </c>
      <c r="E580" s="22" t="str">
        <f>IF('Prediction Log'!E580=0, "",'Prediction Log'!E580)</f>
        <v/>
      </c>
      <c r="F580" s="22" t="str">
        <f>IF('Prediction Log'!I580=0, "",'Prediction Log'!I580)</f>
        <v/>
      </c>
      <c r="G580" s="23" t="str">
        <f>IF(ISBLANK(Games!B580), "",'Prediction Log'!$J580)</f>
        <v/>
      </c>
      <c r="H580" s="24" t="str">
        <f>'Prediction Log'!$K580</f>
        <v/>
      </c>
      <c r="I580" s="22" t="str">
        <f>IF(ISBLANK(Games!J580), "",IF(AND(Games!J580="",Games!K580=""),"",IF(ISTEXT(Games!K580), "Side",Games!J580)))</f>
        <v/>
      </c>
      <c r="J580" s="22" t="str">
        <f>IF(ISBLANK(Games!J580), "",IF(Table12[[#This Row],[Bet]]="Spread", Games!L580, ""))</f>
        <v/>
      </c>
      <c r="K580" s="22" t="str">
        <f>IF(ISBLANK(Games!K580), "",IF(ISTEXT(Games!K580), Games!K580, ""))</f>
        <v/>
      </c>
      <c r="L580" s="22" t="str">
        <f>IF(ISBLANK(Games!N580), "", Games!N580)</f>
        <v/>
      </c>
      <c r="M580" s="22"/>
      <c r="N580" s="26"/>
      <c r="O580" s="26"/>
      <c r="P580" s="26"/>
      <c r="Q580" s="26"/>
      <c r="R580" s="26"/>
      <c r="S580" s="26"/>
      <c r="T580" s="29">
        <f t="shared" si="86"/>
        <v>0</v>
      </c>
      <c r="U580" s="29">
        <f t="shared" si="87"/>
        <v>0</v>
      </c>
      <c r="V580" s="29">
        <f t="shared" si="88"/>
        <v>0</v>
      </c>
      <c r="W580" s="29">
        <f t="shared" si="89"/>
        <v>0</v>
      </c>
      <c r="X580" s="29">
        <f t="shared" si="90"/>
        <v>0</v>
      </c>
      <c r="Y580" s="29">
        <f t="shared" si="91"/>
        <v>0</v>
      </c>
      <c r="Z580" s="26"/>
      <c r="AA580" s="58" t="str">
        <f t="shared" si="92"/>
        <v/>
      </c>
      <c r="AB580" s="26"/>
      <c r="AC580" s="58" t="str">
        <f t="shared" ref="AC580:AC643" si="94">IF(AB580="W", W580, IF(AB580="L",-O580, ""))</f>
        <v/>
      </c>
      <c r="AD580" s="26"/>
      <c r="AE580" s="22" t="str">
        <f t="shared" si="93"/>
        <v/>
      </c>
      <c r="AF5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1" spans="1:32" x14ac:dyDescent="0.45">
      <c r="A581" s="22">
        <f>Games!A581</f>
        <v>0</v>
      </c>
      <c r="B581" s="22" t="str">
        <f>IF('Prediction Log'!B581=0, "",'Prediction Log'!B581)</f>
        <v/>
      </c>
      <c r="C581" s="22" t="str">
        <f>IF('Prediction Log'!C581=0, "",'Prediction Log'!C581)</f>
        <v/>
      </c>
      <c r="D581" s="22" t="str">
        <f>IF('Prediction Log'!D581=0, "",'Prediction Log'!D581)</f>
        <v/>
      </c>
      <c r="E581" s="22" t="str">
        <f>IF('Prediction Log'!E581=0, "",'Prediction Log'!E581)</f>
        <v/>
      </c>
      <c r="F581" s="22" t="str">
        <f>IF('Prediction Log'!I581=0, "",'Prediction Log'!I581)</f>
        <v/>
      </c>
      <c r="G581" s="23" t="str">
        <f>IF(ISBLANK(Games!B581), "",'Prediction Log'!$J581)</f>
        <v/>
      </c>
      <c r="H581" s="24" t="str">
        <f>'Prediction Log'!$K581</f>
        <v/>
      </c>
      <c r="I581" s="22" t="str">
        <f>IF(ISBLANK(Games!J581), "",IF(AND(Games!J581="",Games!K581=""),"",IF(ISTEXT(Games!K581), "Side",Games!J581)))</f>
        <v/>
      </c>
      <c r="J581" s="22" t="str">
        <f>IF(ISBLANK(Games!J581), "",IF(Table12[[#This Row],[Bet]]="Spread", Games!L581, ""))</f>
        <v/>
      </c>
      <c r="K581" s="22" t="str">
        <f>IF(ISBLANK(Games!K581), "",IF(ISTEXT(Games!K581), Games!K581, ""))</f>
        <v/>
      </c>
      <c r="L581" s="22" t="str">
        <f>IF(ISBLANK(Games!N581), "", Games!N581)</f>
        <v/>
      </c>
      <c r="M581" s="22"/>
      <c r="N581" s="26"/>
      <c r="O581" s="26"/>
      <c r="P581" s="26"/>
      <c r="Q581" s="26"/>
      <c r="R581" s="26"/>
      <c r="S581" s="26"/>
      <c r="T581" s="29">
        <f t="shared" si="86"/>
        <v>0</v>
      </c>
      <c r="U581" s="29">
        <f t="shared" si="87"/>
        <v>0</v>
      </c>
      <c r="V581" s="29">
        <f t="shared" si="88"/>
        <v>0</v>
      </c>
      <c r="W581" s="29">
        <f t="shared" si="89"/>
        <v>0</v>
      </c>
      <c r="X581" s="29">
        <f t="shared" si="90"/>
        <v>0</v>
      </c>
      <c r="Y581" s="29">
        <f t="shared" si="91"/>
        <v>0</v>
      </c>
      <c r="Z581" s="26"/>
      <c r="AA581" s="58" t="str">
        <f t="shared" si="92"/>
        <v/>
      </c>
      <c r="AB581" s="26"/>
      <c r="AC581" s="58" t="str">
        <f t="shared" si="94"/>
        <v/>
      </c>
      <c r="AD581" s="26"/>
      <c r="AE581" s="22" t="str">
        <f t="shared" si="93"/>
        <v/>
      </c>
      <c r="AF5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2" spans="1:32" x14ac:dyDescent="0.45">
      <c r="A582" s="22">
        <f>Games!A582</f>
        <v>0</v>
      </c>
      <c r="B582" s="22" t="str">
        <f>IF('Prediction Log'!B582=0, "",'Prediction Log'!B582)</f>
        <v/>
      </c>
      <c r="C582" s="22" t="str">
        <f>IF('Prediction Log'!C582=0, "",'Prediction Log'!C582)</f>
        <v/>
      </c>
      <c r="D582" s="22" t="str">
        <f>IF('Prediction Log'!D582=0, "",'Prediction Log'!D582)</f>
        <v/>
      </c>
      <c r="E582" s="22" t="str">
        <f>IF('Prediction Log'!E582=0, "",'Prediction Log'!E582)</f>
        <v/>
      </c>
      <c r="F582" s="22" t="str">
        <f>IF('Prediction Log'!I582=0, "",'Prediction Log'!I582)</f>
        <v/>
      </c>
      <c r="G582" s="23" t="str">
        <f>IF(ISBLANK(Games!B582), "",'Prediction Log'!$J582)</f>
        <v/>
      </c>
      <c r="H582" s="24" t="str">
        <f>'Prediction Log'!$K582</f>
        <v/>
      </c>
      <c r="I582" s="22" t="str">
        <f>IF(ISBLANK(Games!J582), "",IF(AND(Games!J582="",Games!K582=""),"",IF(ISTEXT(Games!K582), "Side",Games!J582)))</f>
        <v/>
      </c>
      <c r="J582" s="22" t="str">
        <f>IF(ISBLANK(Games!J582), "",IF(Table12[[#This Row],[Bet]]="Spread", Games!L582, ""))</f>
        <v/>
      </c>
      <c r="K582" s="22" t="str">
        <f>IF(ISBLANK(Games!K582), "",IF(ISTEXT(Games!K582), Games!K582, ""))</f>
        <v/>
      </c>
      <c r="L582" s="22" t="str">
        <f>IF(ISBLANK(Games!N582), "", Games!N582)</f>
        <v/>
      </c>
      <c r="M582" s="22"/>
      <c r="N582" s="26"/>
      <c r="O582" s="26"/>
      <c r="P582" s="26"/>
      <c r="Q582" s="26"/>
      <c r="R582" s="26"/>
      <c r="S582" s="26"/>
      <c r="T582" s="29">
        <f t="shared" si="86"/>
        <v>0</v>
      </c>
      <c r="U582" s="29">
        <f t="shared" si="87"/>
        <v>0</v>
      </c>
      <c r="V582" s="29">
        <f t="shared" si="88"/>
        <v>0</v>
      </c>
      <c r="W582" s="29">
        <f t="shared" si="89"/>
        <v>0</v>
      </c>
      <c r="X582" s="29">
        <f t="shared" si="90"/>
        <v>0</v>
      </c>
      <c r="Y582" s="29">
        <f t="shared" si="91"/>
        <v>0</v>
      </c>
      <c r="Z582" s="26"/>
      <c r="AA582" s="58" t="str">
        <f t="shared" si="92"/>
        <v/>
      </c>
      <c r="AB582" s="26"/>
      <c r="AC582" s="58" t="str">
        <f t="shared" si="94"/>
        <v/>
      </c>
      <c r="AD582" s="26"/>
      <c r="AE582" s="22" t="str">
        <f t="shared" si="93"/>
        <v/>
      </c>
      <c r="AF5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3" spans="1:32" x14ac:dyDescent="0.45">
      <c r="A583" s="22">
        <f>Games!A583</f>
        <v>0</v>
      </c>
      <c r="B583" s="22" t="str">
        <f>IF('Prediction Log'!B583=0, "",'Prediction Log'!B583)</f>
        <v/>
      </c>
      <c r="C583" s="22" t="str">
        <f>IF('Prediction Log'!C583=0, "",'Prediction Log'!C583)</f>
        <v/>
      </c>
      <c r="D583" s="22" t="str">
        <f>IF('Prediction Log'!D583=0, "",'Prediction Log'!D583)</f>
        <v/>
      </c>
      <c r="E583" s="22" t="str">
        <f>IF('Prediction Log'!E583=0, "",'Prediction Log'!E583)</f>
        <v/>
      </c>
      <c r="F583" s="22" t="str">
        <f>IF('Prediction Log'!I583=0, "",'Prediction Log'!I583)</f>
        <v/>
      </c>
      <c r="G583" s="23" t="str">
        <f>IF(ISBLANK(Games!B583), "",'Prediction Log'!$J583)</f>
        <v/>
      </c>
      <c r="H583" s="24" t="str">
        <f>'Prediction Log'!$K583</f>
        <v/>
      </c>
      <c r="I583" s="22" t="str">
        <f>IF(ISBLANK(Games!J583), "",IF(AND(Games!J583="",Games!K583=""),"",IF(ISTEXT(Games!K583), "Side",Games!J583)))</f>
        <v/>
      </c>
      <c r="J583" s="22" t="str">
        <f>IF(ISBLANK(Games!J583), "",IF(Table12[[#This Row],[Bet]]="Spread", Games!L583, ""))</f>
        <v/>
      </c>
      <c r="K583" s="22" t="str">
        <f>IF(ISBLANK(Games!K583), "",IF(ISTEXT(Games!K583), Games!K583, ""))</f>
        <v/>
      </c>
      <c r="L583" s="22" t="str">
        <f>IF(ISBLANK(Games!N583), "", Games!N583)</f>
        <v/>
      </c>
      <c r="M583" s="22"/>
      <c r="N583" s="26"/>
      <c r="O583" s="26"/>
      <c r="P583" s="26"/>
      <c r="Q583" s="26"/>
      <c r="R583" s="26"/>
      <c r="S583" s="26"/>
      <c r="T583" s="29">
        <f t="shared" si="86"/>
        <v>0</v>
      </c>
      <c r="U583" s="29">
        <f t="shared" si="87"/>
        <v>0</v>
      </c>
      <c r="V583" s="29">
        <f t="shared" si="88"/>
        <v>0</v>
      </c>
      <c r="W583" s="29">
        <f t="shared" si="89"/>
        <v>0</v>
      </c>
      <c r="X583" s="29">
        <f t="shared" si="90"/>
        <v>0</v>
      </c>
      <c r="Y583" s="29">
        <f t="shared" si="91"/>
        <v>0</v>
      </c>
      <c r="Z583" s="26"/>
      <c r="AA583" s="58" t="str">
        <f t="shared" si="92"/>
        <v/>
      </c>
      <c r="AB583" s="26"/>
      <c r="AC583" s="58" t="str">
        <f t="shared" si="94"/>
        <v/>
      </c>
      <c r="AD583" s="26"/>
      <c r="AE583" s="22" t="str">
        <f t="shared" si="93"/>
        <v/>
      </c>
      <c r="AF5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4" spans="1:32" x14ac:dyDescent="0.45">
      <c r="A584" s="22">
        <f>Games!A584</f>
        <v>0</v>
      </c>
      <c r="B584" s="22" t="str">
        <f>IF('Prediction Log'!B584=0, "",'Prediction Log'!B584)</f>
        <v/>
      </c>
      <c r="C584" s="22" t="str">
        <f>IF('Prediction Log'!C584=0, "",'Prediction Log'!C584)</f>
        <v/>
      </c>
      <c r="D584" s="22" t="str">
        <f>IF('Prediction Log'!D584=0, "",'Prediction Log'!D584)</f>
        <v/>
      </c>
      <c r="E584" s="22" t="str">
        <f>IF('Prediction Log'!E584=0, "",'Prediction Log'!E584)</f>
        <v/>
      </c>
      <c r="F584" s="22" t="str">
        <f>IF('Prediction Log'!I584=0, "",'Prediction Log'!I584)</f>
        <v/>
      </c>
      <c r="G584" s="23" t="str">
        <f>IF(ISBLANK(Games!B584), "",'Prediction Log'!$J584)</f>
        <v/>
      </c>
      <c r="H584" s="24" t="str">
        <f>'Prediction Log'!$K584</f>
        <v/>
      </c>
      <c r="I584" s="22" t="str">
        <f>IF(ISBLANK(Games!J584), "",IF(AND(Games!J584="",Games!K584=""),"",IF(ISTEXT(Games!K584), "Side",Games!J584)))</f>
        <v/>
      </c>
      <c r="J584" s="22" t="str">
        <f>IF(ISBLANK(Games!J584), "",IF(Table12[[#This Row],[Bet]]="Spread", Games!L584, ""))</f>
        <v/>
      </c>
      <c r="K584" s="22" t="str">
        <f>IF(ISBLANK(Games!K584), "",IF(ISTEXT(Games!K584), Games!K584, ""))</f>
        <v/>
      </c>
      <c r="L584" s="22" t="str">
        <f>IF(ISBLANK(Games!N584), "", Games!N584)</f>
        <v/>
      </c>
      <c r="M584" s="22"/>
      <c r="N584" s="26"/>
      <c r="O584" s="26"/>
      <c r="P584" s="26"/>
      <c r="Q584" s="26"/>
      <c r="R584" s="26"/>
      <c r="S584" s="26"/>
      <c r="T584" s="29">
        <f t="shared" si="86"/>
        <v>0</v>
      </c>
      <c r="U584" s="29">
        <f t="shared" si="87"/>
        <v>0</v>
      </c>
      <c r="V584" s="29">
        <f t="shared" si="88"/>
        <v>0</v>
      </c>
      <c r="W584" s="29">
        <f t="shared" si="89"/>
        <v>0</v>
      </c>
      <c r="X584" s="29">
        <f t="shared" si="90"/>
        <v>0</v>
      </c>
      <c r="Y584" s="29">
        <f t="shared" si="91"/>
        <v>0</v>
      </c>
      <c r="Z584" s="26"/>
      <c r="AA584" s="58" t="str">
        <f t="shared" si="92"/>
        <v/>
      </c>
      <c r="AB584" s="26"/>
      <c r="AC584" s="58" t="str">
        <f t="shared" si="94"/>
        <v/>
      </c>
      <c r="AD584" s="26"/>
      <c r="AE584" s="22" t="str">
        <f t="shared" si="93"/>
        <v/>
      </c>
      <c r="AF5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5" spans="1:32" x14ac:dyDescent="0.45">
      <c r="A585" s="22">
        <f>Games!A585</f>
        <v>0</v>
      </c>
      <c r="B585" s="22" t="str">
        <f>IF('Prediction Log'!B585=0, "",'Prediction Log'!B585)</f>
        <v/>
      </c>
      <c r="C585" s="22" t="str">
        <f>IF('Prediction Log'!C585=0, "",'Prediction Log'!C585)</f>
        <v/>
      </c>
      <c r="D585" s="22" t="str">
        <f>IF('Prediction Log'!D585=0, "",'Prediction Log'!D585)</f>
        <v/>
      </c>
      <c r="E585" s="22" t="str">
        <f>IF('Prediction Log'!E585=0, "",'Prediction Log'!E585)</f>
        <v/>
      </c>
      <c r="F585" s="22" t="str">
        <f>IF('Prediction Log'!I585=0, "",'Prediction Log'!I585)</f>
        <v/>
      </c>
      <c r="G585" s="23" t="str">
        <f>IF(ISBLANK(Games!B585), "",'Prediction Log'!$J585)</f>
        <v/>
      </c>
      <c r="H585" s="24" t="str">
        <f>'Prediction Log'!$K585</f>
        <v/>
      </c>
      <c r="I585" s="22" t="str">
        <f>IF(ISBLANK(Games!J585), "",IF(AND(Games!J585="",Games!K585=""),"",IF(ISTEXT(Games!K585), "Side",Games!J585)))</f>
        <v/>
      </c>
      <c r="J585" s="22" t="str">
        <f>IF(ISBLANK(Games!J585), "",IF(Table12[[#This Row],[Bet]]="Spread", Games!L585, ""))</f>
        <v/>
      </c>
      <c r="K585" s="22" t="str">
        <f>IF(ISBLANK(Games!K585), "",IF(ISTEXT(Games!K585), Games!K585, ""))</f>
        <v/>
      </c>
      <c r="L585" s="22" t="str">
        <f>IF(ISBLANK(Games!N585), "", Games!N585)</f>
        <v/>
      </c>
      <c r="M585" s="22"/>
      <c r="N585" s="26"/>
      <c r="O585" s="26"/>
      <c r="P585" s="26"/>
      <c r="Q585" s="26"/>
      <c r="R585" s="26"/>
      <c r="S585" s="26"/>
      <c r="T585" s="29">
        <f t="shared" si="86"/>
        <v>0</v>
      </c>
      <c r="U585" s="29">
        <f t="shared" si="87"/>
        <v>0</v>
      </c>
      <c r="V585" s="29">
        <f t="shared" si="88"/>
        <v>0</v>
      </c>
      <c r="W585" s="29">
        <f t="shared" si="89"/>
        <v>0</v>
      </c>
      <c r="X585" s="29">
        <f t="shared" si="90"/>
        <v>0</v>
      </c>
      <c r="Y585" s="29">
        <f t="shared" si="91"/>
        <v>0</v>
      </c>
      <c r="Z585" s="26"/>
      <c r="AA585" s="58" t="str">
        <f t="shared" si="92"/>
        <v/>
      </c>
      <c r="AB585" s="26"/>
      <c r="AC585" s="58" t="str">
        <f t="shared" si="94"/>
        <v/>
      </c>
      <c r="AD585" s="26"/>
      <c r="AE585" s="22" t="str">
        <f t="shared" si="93"/>
        <v/>
      </c>
      <c r="AF5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6" spans="1:32" x14ac:dyDescent="0.45">
      <c r="A586" s="22">
        <f>Games!A586</f>
        <v>0</v>
      </c>
      <c r="B586" s="22" t="str">
        <f>IF('Prediction Log'!B586=0, "",'Prediction Log'!B586)</f>
        <v/>
      </c>
      <c r="C586" s="22" t="str">
        <f>IF('Prediction Log'!C586=0, "",'Prediction Log'!C586)</f>
        <v/>
      </c>
      <c r="D586" s="22" t="str">
        <f>IF('Prediction Log'!D586=0, "",'Prediction Log'!D586)</f>
        <v/>
      </c>
      <c r="E586" s="22" t="str">
        <f>IF('Prediction Log'!E586=0, "",'Prediction Log'!E586)</f>
        <v/>
      </c>
      <c r="F586" s="22" t="str">
        <f>IF('Prediction Log'!I586=0, "",'Prediction Log'!I586)</f>
        <v/>
      </c>
      <c r="G586" s="23" t="str">
        <f>IF(ISBLANK(Games!B586), "",'Prediction Log'!$J586)</f>
        <v/>
      </c>
      <c r="H586" s="24" t="str">
        <f>'Prediction Log'!$K586</f>
        <v/>
      </c>
      <c r="I586" s="22" t="str">
        <f>IF(ISBLANK(Games!J586), "",IF(AND(Games!J586="",Games!K586=""),"",IF(ISTEXT(Games!K586), "Side",Games!J586)))</f>
        <v/>
      </c>
      <c r="J586" s="22" t="str">
        <f>IF(ISBLANK(Games!J586), "",IF(Table12[[#This Row],[Bet]]="Spread", Games!L586, ""))</f>
        <v/>
      </c>
      <c r="K586" s="22" t="str">
        <f>IF(ISBLANK(Games!K586), "",IF(ISTEXT(Games!K586), Games!K586, ""))</f>
        <v/>
      </c>
      <c r="L586" s="22" t="str">
        <f>IF(ISBLANK(Games!N586), "", Games!N586)</f>
        <v/>
      </c>
      <c r="M586" s="22"/>
      <c r="N586" s="26"/>
      <c r="O586" s="26"/>
      <c r="P586" s="26"/>
      <c r="Q586" s="26"/>
      <c r="R586" s="26"/>
      <c r="S586" s="26"/>
      <c r="T586" s="29">
        <f t="shared" si="86"/>
        <v>0</v>
      </c>
      <c r="U586" s="29">
        <f t="shared" si="87"/>
        <v>0</v>
      </c>
      <c r="V586" s="29">
        <f t="shared" si="88"/>
        <v>0</v>
      </c>
      <c r="W586" s="29">
        <f t="shared" si="89"/>
        <v>0</v>
      </c>
      <c r="X586" s="29">
        <f t="shared" si="90"/>
        <v>0</v>
      </c>
      <c r="Y586" s="29">
        <f t="shared" si="91"/>
        <v>0</v>
      </c>
      <c r="Z586" s="26"/>
      <c r="AA586" s="58" t="str">
        <f t="shared" si="92"/>
        <v/>
      </c>
      <c r="AB586" s="26"/>
      <c r="AC586" s="58" t="str">
        <f t="shared" si="94"/>
        <v/>
      </c>
      <c r="AD586" s="26"/>
      <c r="AE586" s="22" t="str">
        <f t="shared" si="93"/>
        <v/>
      </c>
      <c r="AF5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7" spans="1:32" x14ac:dyDescent="0.45">
      <c r="A587" s="22">
        <f>Games!A587</f>
        <v>0</v>
      </c>
      <c r="B587" s="22" t="str">
        <f>IF('Prediction Log'!B587=0, "",'Prediction Log'!B587)</f>
        <v/>
      </c>
      <c r="C587" s="22" t="str">
        <f>IF('Prediction Log'!C587=0, "",'Prediction Log'!C587)</f>
        <v/>
      </c>
      <c r="D587" s="22" t="str">
        <f>IF('Prediction Log'!D587=0, "",'Prediction Log'!D587)</f>
        <v/>
      </c>
      <c r="E587" s="22" t="str">
        <f>IF('Prediction Log'!E587=0, "",'Prediction Log'!E587)</f>
        <v/>
      </c>
      <c r="F587" s="22" t="str">
        <f>IF('Prediction Log'!I587=0, "",'Prediction Log'!I587)</f>
        <v/>
      </c>
      <c r="G587" s="23" t="str">
        <f>IF(ISBLANK(Games!B587), "",'Prediction Log'!$J587)</f>
        <v/>
      </c>
      <c r="H587" s="24" t="str">
        <f>'Prediction Log'!$K587</f>
        <v/>
      </c>
      <c r="I587" s="22" t="str">
        <f>IF(ISBLANK(Games!J587), "",IF(AND(Games!J587="",Games!K587=""),"",IF(ISTEXT(Games!K587), "Side",Games!J587)))</f>
        <v/>
      </c>
      <c r="J587" s="22" t="str">
        <f>IF(ISBLANK(Games!J587), "",IF(Table12[[#This Row],[Bet]]="Spread", Games!L587, ""))</f>
        <v/>
      </c>
      <c r="K587" s="22" t="str">
        <f>IF(ISBLANK(Games!K587), "",IF(ISTEXT(Games!K587), Games!K587, ""))</f>
        <v/>
      </c>
      <c r="L587" s="22" t="str">
        <f>IF(ISBLANK(Games!N587), "", Games!N587)</f>
        <v/>
      </c>
      <c r="M587" s="22"/>
      <c r="N587" s="26"/>
      <c r="O587" s="26"/>
      <c r="P587" s="26"/>
      <c r="Q587" s="26"/>
      <c r="R587" s="26"/>
      <c r="S587" s="26"/>
      <c r="T587" s="29">
        <f t="shared" si="86"/>
        <v>0</v>
      </c>
      <c r="U587" s="29">
        <f t="shared" si="87"/>
        <v>0</v>
      </c>
      <c r="V587" s="29">
        <f t="shared" si="88"/>
        <v>0</v>
      </c>
      <c r="W587" s="29">
        <f t="shared" si="89"/>
        <v>0</v>
      </c>
      <c r="X587" s="29">
        <f t="shared" si="90"/>
        <v>0</v>
      </c>
      <c r="Y587" s="29">
        <f t="shared" si="91"/>
        <v>0</v>
      </c>
      <c r="Z587" s="26"/>
      <c r="AA587" s="58" t="str">
        <f t="shared" si="92"/>
        <v/>
      </c>
      <c r="AB587" s="26"/>
      <c r="AC587" s="58" t="str">
        <f t="shared" si="94"/>
        <v/>
      </c>
      <c r="AD587" s="26"/>
      <c r="AE587" s="22" t="str">
        <f t="shared" si="93"/>
        <v/>
      </c>
      <c r="AF5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8" spans="1:32" x14ac:dyDescent="0.45">
      <c r="A588" s="22">
        <f>Games!A588</f>
        <v>0</v>
      </c>
      <c r="B588" s="22" t="str">
        <f>IF('Prediction Log'!B588=0, "",'Prediction Log'!B588)</f>
        <v/>
      </c>
      <c r="C588" s="22" t="str">
        <f>IF('Prediction Log'!C588=0, "",'Prediction Log'!C588)</f>
        <v/>
      </c>
      <c r="D588" s="22" t="str">
        <f>IF('Prediction Log'!D588=0, "",'Prediction Log'!D588)</f>
        <v/>
      </c>
      <c r="E588" s="22" t="str">
        <f>IF('Prediction Log'!E588=0, "",'Prediction Log'!E588)</f>
        <v/>
      </c>
      <c r="F588" s="22" t="str">
        <f>IF('Prediction Log'!I588=0, "",'Prediction Log'!I588)</f>
        <v/>
      </c>
      <c r="G588" s="23" t="str">
        <f>IF(ISBLANK(Games!B588), "",'Prediction Log'!$J588)</f>
        <v/>
      </c>
      <c r="H588" s="24" t="str">
        <f>'Prediction Log'!$K588</f>
        <v/>
      </c>
      <c r="I588" s="22" t="str">
        <f>IF(ISBLANK(Games!J588), "",IF(AND(Games!J588="",Games!K588=""),"",IF(ISTEXT(Games!K588), "Side",Games!J588)))</f>
        <v/>
      </c>
      <c r="J588" s="22" t="str">
        <f>IF(ISBLANK(Games!J588), "",IF(Table12[[#This Row],[Bet]]="Spread", Games!L588, ""))</f>
        <v/>
      </c>
      <c r="K588" s="22" t="str">
        <f>IF(ISBLANK(Games!K588), "",IF(ISTEXT(Games!K588), Games!K588, ""))</f>
        <v/>
      </c>
      <c r="L588" s="22" t="str">
        <f>IF(ISBLANK(Games!N588), "", Games!N588)</f>
        <v/>
      </c>
      <c r="M588" s="22"/>
      <c r="N588" s="26"/>
      <c r="O588" s="26"/>
      <c r="P588" s="26"/>
      <c r="Q588" s="26"/>
      <c r="R588" s="26"/>
      <c r="S588" s="26"/>
      <c r="T588" s="29">
        <f t="shared" si="86"/>
        <v>0</v>
      </c>
      <c r="U588" s="29">
        <f t="shared" si="87"/>
        <v>0</v>
      </c>
      <c r="V588" s="29">
        <f t="shared" si="88"/>
        <v>0</v>
      </c>
      <c r="W588" s="29">
        <f t="shared" si="89"/>
        <v>0</v>
      </c>
      <c r="X588" s="29">
        <f t="shared" si="90"/>
        <v>0</v>
      </c>
      <c r="Y588" s="29">
        <f t="shared" si="91"/>
        <v>0</v>
      </c>
      <c r="Z588" s="26"/>
      <c r="AA588" s="58" t="str">
        <f t="shared" si="92"/>
        <v/>
      </c>
      <c r="AB588" s="26"/>
      <c r="AC588" s="58" t="str">
        <f t="shared" si="94"/>
        <v/>
      </c>
      <c r="AD588" s="26"/>
      <c r="AE588" s="22" t="str">
        <f t="shared" si="93"/>
        <v/>
      </c>
      <c r="AF5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9" spans="1:32" x14ac:dyDescent="0.45">
      <c r="A589" s="22">
        <f>Games!A589</f>
        <v>0</v>
      </c>
      <c r="B589" s="22" t="str">
        <f>IF('Prediction Log'!B589=0, "",'Prediction Log'!B589)</f>
        <v/>
      </c>
      <c r="C589" s="22" t="str">
        <f>IF('Prediction Log'!C589=0, "",'Prediction Log'!C589)</f>
        <v/>
      </c>
      <c r="D589" s="22" t="str">
        <f>IF('Prediction Log'!D589=0, "",'Prediction Log'!D589)</f>
        <v/>
      </c>
      <c r="E589" s="22" t="str">
        <f>IF('Prediction Log'!E589=0, "",'Prediction Log'!E589)</f>
        <v/>
      </c>
      <c r="F589" s="22" t="str">
        <f>IF('Prediction Log'!I589=0, "",'Prediction Log'!I589)</f>
        <v/>
      </c>
      <c r="G589" s="23" t="str">
        <f>IF(ISBLANK(Games!B589), "",'Prediction Log'!$J589)</f>
        <v/>
      </c>
      <c r="H589" s="24" t="str">
        <f>'Prediction Log'!$K589</f>
        <v/>
      </c>
      <c r="I589" s="22" t="str">
        <f>IF(ISBLANK(Games!J589), "",IF(AND(Games!J589="",Games!K589=""),"",IF(ISTEXT(Games!K589), "Side",Games!J589)))</f>
        <v/>
      </c>
      <c r="J589" s="22" t="str">
        <f>IF(ISBLANK(Games!J589), "",IF(Table12[[#This Row],[Bet]]="Spread", Games!L589, ""))</f>
        <v/>
      </c>
      <c r="K589" s="22" t="str">
        <f>IF(ISBLANK(Games!K589), "",IF(ISTEXT(Games!K589), Games!K589, ""))</f>
        <v/>
      </c>
      <c r="L589" s="22" t="str">
        <f>IF(ISBLANK(Games!N589), "", Games!N589)</f>
        <v/>
      </c>
      <c r="M589" s="22"/>
      <c r="N589" s="26"/>
      <c r="O589" s="26"/>
      <c r="P589" s="26"/>
      <c r="Q589" s="26"/>
      <c r="R589" s="26"/>
      <c r="S589" s="26"/>
      <c r="T589" s="29">
        <f t="shared" si="86"/>
        <v>0</v>
      </c>
      <c r="U589" s="29">
        <f t="shared" si="87"/>
        <v>0</v>
      </c>
      <c r="V589" s="29">
        <f t="shared" si="88"/>
        <v>0</v>
      </c>
      <c r="W589" s="29">
        <f t="shared" si="89"/>
        <v>0</v>
      </c>
      <c r="X589" s="29">
        <f t="shared" si="90"/>
        <v>0</v>
      </c>
      <c r="Y589" s="29">
        <f t="shared" si="91"/>
        <v>0</v>
      </c>
      <c r="Z589" s="26"/>
      <c r="AA589" s="58" t="str">
        <f t="shared" si="92"/>
        <v/>
      </c>
      <c r="AB589" s="26"/>
      <c r="AC589" s="58" t="str">
        <f t="shared" si="94"/>
        <v/>
      </c>
      <c r="AD589" s="26"/>
      <c r="AE589" s="22" t="str">
        <f t="shared" si="93"/>
        <v/>
      </c>
      <c r="AF5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0" spans="1:32" x14ac:dyDescent="0.45">
      <c r="A590" s="22">
        <f>Games!A590</f>
        <v>0</v>
      </c>
      <c r="B590" s="22" t="str">
        <f>IF('Prediction Log'!B590=0, "",'Prediction Log'!B590)</f>
        <v/>
      </c>
      <c r="C590" s="22" t="str">
        <f>IF('Prediction Log'!C590=0, "",'Prediction Log'!C590)</f>
        <v/>
      </c>
      <c r="D590" s="22" t="str">
        <f>IF('Prediction Log'!D590=0, "",'Prediction Log'!D590)</f>
        <v/>
      </c>
      <c r="E590" s="22" t="str">
        <f>IF('Prediction Log'!E590=0, "",'Prediction Log'!E590)</f>
        <v/>
      </c>
      <c r="F590" s="22" t="str">
        <f>IF('Prediction Log'!I590=0, "",'Prediction Log'!I590)</f>
        <v/>
      </c>
      <c r="G590" s="23" t="str">
        <f>IF(ISBLANK(Games!B590), "",'Prediction Log'!$J590)</f>
        <v/>
      </c>
      <c r="H590" s="24" t="str">
        <f>'Prediction Log'!$K590</f>
        <v/>
      </c>
      <c r="I590" s="22" t="str">
        <f>IF(ISBLANK(Games!J590), "",IF(AND(Games!J590="",Games!K590=""),"",IF(ISTEXT(Games!K590), "Side",Games!J590)))</f>
        <v/>
      </c>
      <c r="J590" s="22" t="str">
        <f>IF(ISBLANK(Games!J590), "",IF(Table12[[#This Row],[Bet]]="Spread", Games!L590, ""))</f>
        <v/>
      </c>
      <c r="K590" s="22" t="str">
        <f>IF(ISBLANK(Games!K590), "",IF(ISTEXT(Games!K590), Games!K590, ""))</f>
        <v/>
      </c>
      <c r="L590" s="22" t="str">
        <f>IF(ISBLANK(Games!N590), "", Games!N590)</f>
        <v/>
      </c>
      <c r="M590" s="22"/>
      <c r="N590" s="26"/>
      <c r="O590" s="26"/>
      <c r="P590" s="26"/>
      <c r="Q590" s="26"/>
      <c r="R590" s="26"/>
      <c r="S590" s="26"/>
      <c r="T590" s="29">
        <f t="shared" si="86"/>
        <v>0</v>
      </c>
      <c r="U590" s="29">
        <f t="shared" si="87"/>
        <v>0</v>
      </c>
      <c r="V590" s="29">
        <f t="shared" si="88"/>
        <v>0</v>
      </c>
      <c r="W590" s="29">
        <f t="shared" si="89"/>
        <v>0</v>
      </c>
      <c r="X590" s="29">
        <f t="shared" si="90"/>
        <v>0</v>
      </c>
      <c r="Y590" s="29">
        <f t="shared" si="91"/>
        <v>0</v>
      </c>
      <c r="Z590" s="26"/>
      <c r="AA590" s="58" t="str">
        <f t="shared" si="92"/>
        <v/>
      </c>
      <c r="AB590" s="26"/>
      <c r="AC590" s="58" t="str">
        <f t="shared" si="94"/>
        <v/>
      </c>
      <c r="AD590" s="26"/>
      <c r="AE590" s="22" t="str">
        <f t="shared" si="93"/>
        <v/>
      </c>
      <c r="AF5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1" spans="1:32" x14ac:dyDescent="0.45">
      <c r="A591" s="22">
        <f>Games!A591</f>
        <v>0</v>
      </c>
      <c r="B591" s="22" t="str">
        <f>IF('Prediction Log'!B591=0, "",'Prediction Log'!B591)</f>
        <v/>
      </c>
      <c r="C591" s="22" t="str">
        <f>IF('Prediction Log'!C591=0, "",'Prediction Log'!C591)</f>
        <v/>
      </c>
      <c r="D591" s="22" t="str">
        <f>IF('Prediction Log'!D591=0, "",'Prediction Log'!D591)</f>
        <v/>
      </c>
      <c r="E591" s="22" t="str">
        <f>IF('Prediction Log'!E591=0, "",'Prediction Log'!E591)</f>
        <v/>
      </c>
      <c r="F591" s="22" t="str">
        <f>IF('Prediction Log'!I591=0, "",'Prediction Log'!I591)</f>
        <v/>
      </c>
      <c r="G591" s="23" t="str">
        <f>IF(ISBLANK(Games!B591), "",'Prediction Log'!$J591)</f>
        <v/>
      </c>
      <c r="H591" s="24" t="str">
        <f>'Prediction Log'!$K591</f>
        <v/>
      </c>
      <c r="I591" s="22" t="str">
        <f>IF(ISBLANK(Games!J591), "",IF(AND(Games!J591="",Games!K591=""),"",IF(ISTEXT(Games!K591), "Side",Games!J591)))</f>
        <v/>
      </c>
      <c r="J591" s="22" t="str">
        <f>IF(ISBLANK(Games!J591), "",IF(Table12[[#This Row],[Bet]]="Spread", Games!L591, ""))</f>
        <v/>
      </c>
      <c r="K591" s="22" t="str">
        <f>IF(ISBLANK(Games!K591), "",IF(ISTEXT(Games!K591), Games!K591, ""))</f>
        <v/>
      </c>
      <c r="L591" s="22" t="str">
        <f>IF(ISBLANK(Games!N591), "", Games!N591)</f>
        <v/>
      </c>
      <c r="M591" s="22"/>
      <c r="N591" s="26"/>
      <c r="O591" s="26"/>
      <c r="P591" s="26"/>
      <c r="Q591" s="26"/>
      <c r="R591" s="26"/>
      <c r="S591" s="26"/>
      <c r="T591" s="29">
        <f t="shared" si="86"/>
        <v>0</v>
      </c>
      <c r="U591" s="29">
        <f t="shared" si="87"/>
        <v>0</v>
      </c>
      <c r="V591" s="29">
        <f t="shared" si="88"/>
        <v>0</v>
      </c>
      <c r="W591" s="29">
        <f t="shared" si="89"/>
        <v>0</v>
      </c>
      <c r="X591" s="29">
        <f t="shared" si="90"/>
        <v>0</v>
      </c>
      <c r="Y591" s="29">
        <f t="shared" si="91"/>
        <v>0</v>
      </c>
      <c r="Z591" s="26"/>
      <c r="AA591" s="58" t="str">
        <f t="shared" si="92"/>
        <v/>
      </c>
      <c r="AB591" s="26"/>
      <c r="AC591" s="58" t="str">
        <f t="shared" si="94"/>
        <v/>
      </c>
      <c r="AD591" s="26"/>
      <c r="AE591" s="22" t="str">
        <f t="shared" si="93"/>
        <v/>
      </c>
      <c r="AF5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2" spans="1:32" x14ac:dyDescent="0.45">
      <c r="A592" s="22">
        <f>Games!A592</f>
        <v>0</v>
      </c>
      <c r="B592" s="22" t="str">
        <f>IF('Prediction Log'!B592=0, "",'Prediction Log'!B592)</f>
        <v/>
      </c>
      <c r="C592" s="22" t="str">
        <f>IF('Prediction Log'!C592=0, "",'Prediction Log'!C592)</f>
        <v/>
      </c>
      <c r="D592" s="22" t="str">
        <f>IF('Prediction Log'!D592=0, "",'Prediction Log'!D592)</f>
        <v/>
      </c>
      <c r="E592" s="22" t="str">
        <f>IF('Prediction Log'!E592=0, "",'Prediction Log'!E592)</f>
        <v/>
      </c>
      <c r="F592" s="22" t="str">
        <f>IF('Prediction Log'!I592=0, "",'Prediction Log'!I592)</f>
        <v/>
      </c>
      <c r="G592" s="23" t="str">
        <f>IF(ISBLANK(Games!B592), "",'Prediction Log'!$J592)</f>
        <v/>
      </c>
      <c r="H592" s="24" t="str">
        <f>'Prediction Log'!$K592</f>
        <v/>
      </c>
      <c r="I592" s="22" t="str">
        <f>IF(ISBLANK(Games!J592), "",IF(AND(Games!J592="",Games!K592=""),"",IF(ISTEXT(Games!K592), "Side",Games!J592)))</f>
        <v/>
      </c>
      <c r="J592" s="22" t="str">
        <f>IF(ISBLANK(Games!J592), "",IF(Table12[[#This Row],[Bet]]="Spread", Games!L592, ""))</f>
        <v/>
      </c>
      <c r="K592" s="22" t="str">
        <f>IF(ISBLANK(Games!K592), "",IF(ISTEXT(Games!K592), Games!K592, ""))</f>
        <v/>
      </c>
      <c r="L592" s="22" t="str">
        <f>IF(ISBLANK(Games!N592), "", Games!N592)</f>
        <v/>
      </c>
      <c r="M592" s="22"/>
      <c r="N592" s="26"/>
      <c r="O592" s="26"/>
      <c r="P592" s="26"/>
      <c r="Q592" s="26"/>
      <c r="R592" s="26"/>
      <c r="S592" s="26"/>
      <c r="T592" s="29">
        <f t="shared" si="86"/>
        <v>0</v>
      </c>
      <c r="U592" s="29">
        <f t="shared" si="87"/>
        <v>0</v>
      </c>
      <c r="V592" s="29">
        <f t="shared" si="88"/>
        <v>0</v>
      </c>
      <c r="W592" s="29">
        <f t="shared" si="89"/>
        <v>0</v>
      </c>
      <c r="X592" s="29">
        <f t="shared" si="90"/>
        <v>0</v>
      </c>
      <c r="Y592" s="29">
        <f t="shared" si="91"/>
        <v>0</v>
      </c>
      <c r="Z592" s="26"/>
      <c r="AA592" s="58" t="str">
        <f t="shared" si="92"/>
        <v/>
      </c>
      <c r="AB592" s="26"/>
      <c r="AC592" s="58" t="str">
        <f t="shared" si="94"/>
        <v/>
      </c>
      <c r="AD592" s="26"/>
      <c r="AE592" s="22" t="str">
        <f t="shared" si="93"/>
        <v/>
      </c>
      <c r="AF5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3" spans="1:32" x14ac:dyDescent="0.45">
      <c r="A593" s="22">
        <f>Games!A593</f>
        <v>0</v>
      </c>
      <c r="B593" s="22" t="str">
        <f>IF('Prediction Log'!B593=0, "",'Prediction Log'!B593)</f>
        <v/>
      </c>
      <c r="C593" s="22" t="str">
        <f>IF('Prediction Log'!C593=0, "",'Prediction Log'!C593)</f>
        <v/>
      </c>
      <c r="D593" s="22" t="str">
        <f>IF('Prediction Log'!D593=0, "",'Prediction Log'!D593)</f>
        <v/>
      </c>
      <c r="E593" s="22" t="str">
        <f>IF('Prediction Log'!E593=0, "",'Prediction Log'!E593)</f>
        <v/>
      </c>
      <c r="F593" s="22" t="str">
        <f>IF('Prediction Log'!I593=0, "",'Prediction Log'!I593)</f>
        <v/>
      </c>
      <c r="G593" s="23" t="str">
        <f>IF(ISBLANK(Games!B593), "",'Prediction Log'!$J593)</f>
        <v/>
      </c>
      <c r="H593" s="24" t="str">
        <f>'Prediction Log'!$K593</f>
        <v/>
      </c>
      <c r="I593" s="22" t="str">
        <f>IF(ISBLANK(Games!J593), "",IF(AND(Games!J593="",Games!K593=""),"",IF(ISTEXT(Games!K593), "Side",Games!J593)))</f>
        <v/>
      </c>
      <c r="J593" s="22" t="str">
        <f>IF(ISBLANK(Games!J593), "",IF(Table12[[#This Row],[Bet]]="Spread", Games!L593, ""))</f>
        <v/>
      </c>
      <c r="K593" s="22" t="str">
        <f>IF(ISBLANK(Games!K593), "",IF(ISTEXT(Games!K593), Games!K593, ""))</f>
        <v/>
      </c>
      <c r="L593" s="22" t="str">
        <f>IF(ISBLANK(Games!N593), "", Games!N593)</f>
        <v/>
      </c>
      <c r="M593" s="22"/>
      <c r="N593" s="26"/>
      <c r="O593" s="26"/>
      <c r="P593" s="26"/>
      <c r="Q593" s="26"/>
      <c r="R593" s="26"/>
      <c r="S593" s="26"/>
      <c r="T593" s="29">
        <f t="shared" si="86"/>
        <v>0</v>
      </c>
      <c r="U593" s="29">
        <f t="shared" si="87"/>
        <v>0</v>
      </c>
      <c r="V593" s="29">
        <f t="shared" si="88"/>
        <v>0</v>
      </c>
      <c r="W593" s="29">
        <f t="shared" si="89"/>
        <v>0</v>
      </c>
      <c r="X593" s="29">
        <f t="shared" si="90"/>
        <v>0</v>
      </c>
      <c r="Y593" s="29">
        <f t="shared" si="91"/>
        <v>0</v>
      </c>
      <c r="Z593" s="26"/>
      <c r="AA593" s="58" t="str">
        <f t="shared" si="92"/>
        <v/>
      </c>
      <c r="AB593" s="26"/>
      <c r="AC593" s="58" t="str">
        <f t="shared" si="94"/>
        <v/>
      </c>
      <c r="AD593" s="26"/>
      <c r="AE593" s="22" t="str">
        <f t="shared" si="93"/>
        <v/>
      </c>
      <c r="AF5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4" spans="1:32" x14ac:dyDescent="0.45">
      <c r="A594" s="22">
        <f>Games!A594</f>
        <v>0</v>
      </c>
      <c r="B594" s="22" t="str">
        <f>IF('Prediction Log'!B594=0, "",'Prediction Log'!B594)</f>
        <v/>
      </c>
      <c r="C594" s="22" t="str">
        <f>IF('Prediction Log'!C594=0, "",'Prediction Log'!C594)</f>
        <v/>
      </c>
      <c r="D594" s="22" t="str">
        <f>IF('Prediction Log'!D594=0, "",'Prediction Log'!D594)</f>
        <v/>
      </c>
      <c r="E594" s="22" t="str">
        <f>IF('Prediction Log'!E594=0, "",'Prediction Log'!E594)</f>
        <v/>
      </c>
      <c r="F594" s="22" t="str">
        <f>IF('Prediction Log'!I594=0, "",'Prediction Log'!I594)</f>
        <v/>
      </c>
      <c r="G594" s="23" t="str">
        <f>IF(ISBLANK(Games!B594), "",'Prediction Log'!$J594)</f>
        <v/>
      </c>
      <c r="H594" s="24" t="str">
        <f>'Prediction Log'!$K594</f>
        <v/>
      </c>
      <c r="I594" s="22" t="str">
        <f>IF(ISBLANK(Games!J594), "",IF(AND(Games!J594="",Games!K594=""),"",IF(ISTEXT(Games!K594), "Side",Games!J594)))</f>
        <v/>
      </c>
      <c r="J594" s="22" t="str">
        <f>IF(ISBLANK(Games!J594), "",IF(Table12[[#This Row],[Bet]]="Spread", Games!L594, ""))</f>
        <v/>
      </c>
      <c r="K594" s="22" t="str">
        <f>IF(ISBLANK(Games!K594), "",IF(ISTEXT(Games!K594), Games!K594, ""))</f>
        <v/>
      </c>
      <c r="L594" s="22" t="str">
        <f>IF(ISBLANK(Games!N594), "", Games!N594)</f>
        <v/>
      </c>
      <c r="M594" s="22"/>
      <c r="N594" s="26"/>
      <c r="O594" s="26"/>
      <c r="P594" s="26"/>
      <c r="Q594" s="26"/>
      <c r="R594" s="26"/>
      <c r="S594" s="26"/>
      <c r="T594" s="29">
        <f t="shared" si="86"/>
        <v>0</v>
      </c>
      <c r="U594" s="29">
        <f t="shared" si="87"/>
        <v>0</v>
      </c>
      <c r="V594" s="29">
        <f t="shared" si="88"/>
        <v>0</v>
      </c>
      <c r="W594" s="29">
        <f t="shared" si="89"/>
        <v>0</v>
      </c>
      <c r="X594" s="29">
        <f t="shared" si="90"/>
        <v>0</v>
      </c>
      <c r="Y594" s="29">
        <f t="shared" si="91"/>
        <v>0</v>
      </c>
      <c r="Z594" s="26"/>
      <c r="AA594" s="58" t="str">
        <f t="shared" si="92"/>
        <v/>
      </c>
      <c r="AB594" s="26"/>
      <c r="AC594" s="58" t="str">
        <f t="shared" si="94"/>
        <v/>
      </c>
      <c r="AD594" s="26"/>
      <c r="AE594" s="22" t="str">
        <f t="shared" si="93"/>
        <v/>
      </c>
      <c r="AF5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5" spans="1:32" x14ac:dyDescent="0.45">
      <c r="A595" s="22">
        <f>Games!A595</f>
        <v>0</v>
      </c>
      <c r="B595" s="22" t="str">
        <f>IF('Prediction Log'!B595=0, "",'Prediction Log'!B595)</f>
        <v/>
      </c>
      <c r="C595" s="22" t="str">
        <f>IF('Prediction Log'!C595=0, "",'Prediction Log'!C595)</f>
        <v/>
      </c>
      <c r="D595" s="22" t="str">
        <f>IF('Prediction Log'!D595=0, "",'Prediction Log'!D595)</f>
        <v/>
      </c>
      <c r="E595" s="22" t="str">
        <f>IF('Prediction Log'!E595=0, "",'Prediction Log'!E595)</f>
        <v/>
      </c>
      <c r="F595" s="22" t="str">
        <f>IF('Prediction Log'!I595=0, "",'Prediction Log'!I595)</f>
        <v/>
      </c>
      <c r="G595" s="23" t="str">
        <f>IF(ISBLANK(Games!B595), "",'Prediction Log'!$J595)</f>
        <v/>
      </c>
      <c r="H595" s="24" t="str">
        <f>'Prediction Log'!$K595</f>
        <v/>
      </c>
      <c r="I595" s="22" t="str">
        <f>IF(ISBLANK(Games!J595), "",IF(AND(Games!J595="",Games!K595=""),"",IF(ISTEXT(Games!K595), "Side",Games!J595)))</f>
        <v/>
      </c>
      <c r="J595" s="22" t="str">
        <f>IF(ISBLANK(Games!J595), "",IF(Table12[[#This Row],[Bet]]="Spread", Games!L595, ""))</f>
        <v/>
      </c>
      <c r="K595" s="22" t="str">
        <f>IF(ISBLANK(Games!K595), "",IF(ISTEXT(Games!K595), Games!K595, ""))</f>
        <v/>
      </c>
      <c r="L595" s="22" t="str">
        <f>IF(ISBLANK(Games!N595), "", Games!N595)</f>
        <v/>
      </c>
      <c r="M595" s="22"/>
      <c r="N595" s="26"/>
      <c r="O595" s="26"/>
      <c r="P595" s="26"/>
      <c r="Q595" s="26"/>
      <c r="R595" s="26"/>
      <c r="S595" s="26"/>
      <c r="T595" s="29">
        <f t="shared" si="86"/>
        <v>0</v>
      </c>
      <c r="U595" s="29">
        <f t="shared" si="87"/>
        <v>0</v>
      </c>
      <c r="V595" s="29">
        <f t="shared" si="88"/>
        <v>0</v>
      </c>
      <c r="W595" s="29">
        <f t="shared" si="89"/>
        <v>0</v>
      </c>
      <c r="X595" s="29">
        <f t="shared" si="90"/>
        <v>0</v>
      </c>
      <c r="Y595" s="29">
        <f t="shared" si="91"/>
        <v>0</v>
      </c>
      <c r="Z595" s="26"/>
      <c r="AA595" s="58" t="str">
        <f t="shared" si="92"/>
        <v/>
      </c>
      <c r="AB595" s="26"/>
      <c r="AC595" s="58" t="str">
        <f t="shared" si="94"/>
        <v/>
      </c>
      <c r="AD595" s="26"/>
      <c r="AE595" s="22" t="str">
        <f t="shared" si="93"/>
        <v/>
      </c>
      <c r="AF5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6" spans="1:32" x14ac:dyDescent="0.45">
      <c r="A596" s="22">
        <f>Games!A596</f>
        <v>0</v>
      </c>
      <c r="B596" s="22" t="str">
        <f>IF('Prediction Log'!B596=0, "",'Prediction Log'!B596)</f>
        <v/>
      </c>
      <c r="C596" s="22" t="str">
        <f>IF('Prediction Log'!C596=0, "",'Prediction Log'!C596)</f>
        <v/>
      </c>
      <c r="D596" s="22" t="str">
        <f>IF('Prediction Log'!D596=0, "",'Prediction Log'!D596)</f>
        <v/>
      </c>
      <c r="E596" s="22" t="str">
        <f>IF('Prediction Log'!E596=0, "",'Prediction Log'!E596)</f>
        <v/>
      </c>
      <c r="F596" s="22" t="str">
        <f>IF('Prediction Log'!I596=0, "",'Prediction Log'!I596)</f>
        <v/>
      </c>
      <c r="G596" s="23" t="str">
        <f>IF(ISBLANK(Games!B596), "",'Prediction Log'!$J596)</f>
        <v/>
      </c>
      <c r="H596" s="24" t="str">
        <f>'Prediction Log'!$K596</f>
        <v/>
      </c>
      <c r="I596" s="22" t="str">
        <f>IF(ISBLANK(Games!J596), "",IF(AND(Games!J596="",Games!K596=""),"",IF(ISTEXT(Games!K596), "Side",Games!J596)))</f>
        <v/>
      </c>
      <c r="J596" s="22" t="str">
        <f>IF(ISBLANK(Games!J596), "",IF(Table12[[#This Row],[Bet]]="Spread", Games!L596, ""))</f>
        <v/>
      </c>
      <c r="K596" s="22" t="str">
        <f>IF(ISBLANK(Games!K596), "",IF(ISTEXT(Games!K596), Games!K596, ""))</f>
        <v/>
      </c>
      <c r="L596" s="22" t="str">
        <f>IF(ISBLANK(Games!N596), "", Games!N596)</f>
        <v/>
      </c>
      <c r="M596" s="22"/>
      <c r="N596" s="26"/>
      <c r="O596" s="26"/>
      <c r="P596" s="26"/>
      <c r="Q596" s="26"/>
      <c r="R596" s="26"/>
      <c r="S596" s="26"/>
      <c r="T596" s="29">
        <f t="shared" si="86"/>
        <v>0</v>
      </c>
      <c r="U596" s="29">
        <f t="shared" si="87"/>
        <v>0</v>
      </c>
      <c r="V596" s="29">
        <f t="shared" si="88"/>
        <v>0</v>
      </c>
      <c r="W596" s="29">
        <f t="shared" si="89"/>
        <v>0</v>
      </c>
      <c r="X596" s="29">
        <f t="shared" si="90"/>
        <v>0</v>
      </c>
      <c r="Y596" s="29">
        <f t="shared" si="91"/>
        <v>0</v>
      </c>
      <c r="Z596" s="26"/>
      <c r="AA596" s="58" t="str">
        <f t="shared" si="92"/>
        <v/>
      </c>
      <c r="AB596" s="26"/>
      <c r="AC596" s="58" t="str">
        <f t="shared" si="94"/>
        <v/>
      </c>
      <c r="AD596" s="26"/>
      <c r="AE596" s="22" t="str">
        <f t="shared" si="93"/>
        <v/>
      </c>
      <c r="AF5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7" spans="1:32" x14ac:dyDescent="0.45">
      <c r="A597" s="22">
        <f>Games!A597</f>
        <v>0</v>
      </c>
      <c r="B597" s="22" t="str">
        <f>IF('Prediction Log'!B597=0, "",'Prediction Log'!B597)</f>
        <v/>
      </c>
      <c r="C597" s="22" t="str">
        <f>IF('Prediction Log'!C597=0, "",'Prediction Log'!C597)</f>
        <v/>
      </c>
      <c r="D597" s="22" t="str">
        <f>IF('Prediction Log'!D597=0, "",'Prediction Log'!D597)</f>
        <v/>
      </c>
      <c r="E597" s="22" t="str">
        <f>IF('Prediction Log'!E597=0, "",'Prediction Log'!E597)</f>
        <v/>
      </c>
      <c r="F597" s="22" t="str">
        <f>IF('Prediction Log'!I597=0, "",'Prediction Log'!I597)</f>
        <v/>
      </c>
      <c r="G597" s="23" t="str">
        <f>IF(ISBLANK(Games!B597), "",'Prediction Log'!$J597)</f>
        <v/>
      </c>
      <c r="H597" s="24" t="str">
        <f>'Prediction Log'!$K597</f>
        <v/>
      </c>
      <c r="I597" s="22" t="str">
        <f>IF(ISBLANK(Games!J597), "",IF(AND(Games!J597="",Games!K597=""),"",IF(ISTEXT(Games!K597), "Side",Games!J597)))</f>
        <v/>
      </c>
      <c r="J597" s="22" t="str">
        <f>IF(ISBLANK(Games!J597), "",IF(Table12[[#This Row],[Bet]]="Spread", Games!L597, ""))</f>
        <v/>
      </c>
      <c r="K597" s="22" t="str">
        <f>IF(ISBLANK(Games!K597), "",IF(ISTEXT(Games!K597), Games!K597, ""))</f>
        <v/>
      </c>
      <c r="L597" s="22" t="str">
        <f>IF(ISBLANK(Games!N597), "", Games!N597)</f>
        <v/>
      </c>
      <c r="M597" s="22"/>
      <c r="N597" s="26"/>
      <c r="O597" s="26"/>
      <c r="P597" s="26"/>
      <c r="Q597" s="26"/>
      <c r="R597" s="26"/>
      <c r="S597" s="26"/>
      <c r="T597" s="29">
        <f t="shared" si="86"/>
        <v>0</v>
      </c>
      <c r="U597" s="29">
        <f t="shared" si="87"/>
        <v>0</v>
      </c>
      <c r="V597" s="29">
        <f t="shared" si="88"/>
        <v>0</v>
      </c>
      <c r="W597" s="29">
        <f t="shared" si="89"/>
        <v>0</v>
      </c>
      <c r="X597" s="29">
        <f t="shared" si="90"/>
        <v>0</v>
      </c>
      <c r="Y597" s="29">
        <f t="shared" si="91"/>
        <v>0</v>
      </c>
      <c r="Z597" s="26"/>
      <c r="AA597" s="58" t="str">
        <f t="shared" si="92"/>
        <v/>
      </c>
      <c r="AB597" s="26"/>
      <c r="AC597" s="58" t="str">
        <f t="shared" si="94"/>
        <v/>
      </c>
      <c r="AD597" s="26"/>
      <c r="AE597" s="22" t="str">
        <f t="shared" si="93"/>
        <v/>
      </c>
      <c r="AF5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8" spans="1:32" x14ac:dyDescent="0.45">
      <c r="A598" s="22">
        <f>Games!A598</f>
        <v>0</v>
      </c>
      <c r="B598" s="22" t="str">
        <f>IF('Prediction Log'!B598=0, "",'Prediction Log'!B598)</f>
        <v/>
      </c>
      <c r="C598" s="22" t="str">
        <f>IF('Prediction Log'!C598=0, "",'Prediction Log'!C598)</f>
        <v/>
      </c>
      <c r="D598" s="22" t="str">
        <f>IF('Prediction Log'!D598=0, "",'Prediction Log'!D598)</f>
        <v/>
      </c>
      <c r="E598" s="22" t="str">
        <f>IF('Prediction Log'!E598=0, "",'Prediction Log'!E598)</f>
        <v/>
      </c>
      <c r="F598" s="22" t="str">
        <f>IF('Prediction Log'!I598=0, "",'Prediction Log'!I598)</f>
        <v/>
      </c>
      <c r="G598" s="23" t="str">
        <f>IF(ISBLANK(Games!B598), "",'Prediction Log'!$J598)</f>
        <v/>
      </c>
      <c r="H598" s="24" t="str">
        <f>'Prediction Log'!$K598</f>
        <v/>
      </c>
      <c r="I598" s="22" t="str">
        <f>IF(ISBLANK(Games!J598), "",IF(AND(Games!J598="",Games!K598=""),"",IF(ISTEXT(Games!K598), "Side",Games!J598)))</f>
        <v/>
      </c>
      <c r="J598" s="22" t="str">
        <f>IF(ISBLANK(Games!J598), "",IF(Table12[[#This Row],[Bet]]="Spread", Games!L598, ""))</f>
        <v/>
      </c>
      <c r="K598" s="22" t="str">
        <f>IF(ISBLANK(Games!K598), "",IF(ISTEXT(Games!K598), Games!K598, ""))</f>
        <v/>
      </c>
      <c r="L598" s="22" t="str">
        <f>IF(ISBLANK(Games!N598), "", Games!N598)</f>
        <v/>
      </c>
      <c r="M598" s="22"/>
      <c r="N598" s="26"/>
      <c r="O598" s="26"/>
      <c r="P598" s="26"/>
      <c r="Q598" s="26"/>
      <c r="R598" s="26"/>
      <c r="S598" s="26"/>
      <c r="T598" s="29">
        <f t="shared" si="86"/>
        <v>0</v>
      </c>
      <c r="U598" s="29">
        <f t="shared" si="87"/>
        <v>0</v>
      </c>
      <c r="V598" s="29">
        <f t="shared" si="88"/>
        <v>0</v>
      </c>
      <c r="W598" s="29">
        <f t="shared" si="89"/>
        <v>0</v>
      </c>
      <c r="X598" s="29">
        <f t="shared" si="90"/>
        <v>0</v>
      </c>
      <c r="Y598" s="29">
        <f t="shared" si="91"/>
        <v>0</v>
      </c>
      <c r="Z598" s="26"/>
      <c r="AA598" s="58" t="str">
        <f t="shared" si="92"/>
        <v/>
      </c>
      <c r="AB598" s="26"/>
      <c r="AC598" s="58" t="str">
        <f t="shared" si="94"/>
        <v/>
      </c>
      <c r="AD598" s="26"/>
      <c r="AE598" s="22" t="str">
        <f t="shared" si="93"/>
        <v/>
      </c>
      <c r="AF5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9" spans="1:32" x14ac:dyDescent="0.45">
      <c r="A599" s="22">
        <f>Games!A599</f>
        <v>0</v>
      </c>
      <c r="B599" s="22" t="str">
        <f>IF('Prediction Log'!B599=0, "",'Prediction Log'!B599)</f>
        <v/>
      </c>
      <c r="C599" s="22" t="str">
        <f>IF('Prediction Log'!C599=0, "",'Prediction Log'!C599)</f>
        <v/>
      </c>
      <c r="D599" s="22" t="str">
        <f>IF('Prediction Log'!D599=0, "",'Prediction Log'!D599)</f>
        <v/>
      </c>
      <c r="E599" s="22" t="str">
        <f>IF('Prediction Log'!E599=0, "",'Prediction Log'!E599)</f>
        <v/>
      </c>
      <c r="F599" s="22" t="str">
        <f>IF('Prediction Log'!I599=0, "",'Prediction Log'!I599)</f>
        <v/>
      </c>
      <c r="G599" s="23" t="str">
        <f>IF(ISBLANK(Games!B599), "",'Prediction Log'!$J599)</f>
        <v/>
      </c>
      <c r="H599" s="24" t="str">
        <f>'Prediction Log'!$K599</f>
        <v/>
      </c>
      <c r="I599" s="22" t="str">
        <f>IF(ISBLANK(Games!J599), "",IF(AND(Games!J599="",Games!K599=""),"",IF(ISTEXT(Games!K599), "Side",Games!J599)))</f>
        <v/>
      </c>
      <c r="J599" s="22" t="str">
        <f>IF(ISBLANK(Games!J599), "",IF(Table12[[#This Row],[Bet]]="Spread", Games!L599, ""))</f>
        <v/>
      </c>
      <c r="K599" s="22" t="str">
        <f>IF(ISBLANK(Games!K599), "",IF(ISTEXT(Games!K599), Games!K599, ""))</f>
        <v/>
      </c>
      <c r="L599" s="22" t="str">
        <f>IF(ISBLANK(Games!N599), "", Games!N599)</f>
        <v/>
      </c>
      <c r="M599" s="22"/>
      <c r="N599" s="26"/>
      <c r="O599" s="26"/>
      <c r="P599" s="26"/>
      <c r="Q599" s="26"/>
      <c r="R599" s="26"/>
      <c r="S599" s="26"/>
      <c r="T599" s="29">
        <f t="shared" si="86"/>
        <v>0</v>
      </c>
      <c r="U599" s="29">
        <f t="shared" si="87"/>
        <v>0</v>
      </c>
      <c r="V599" s="29">
        <f t="shared" si="88"/>
        <v>0</v>
      </c>
      <c r="W599" s="29">
        <f t="shared" si="89"/>
        <v>0</v>
      </c>
      <c r="X599" s="29">
        <f t="shared" si="90"/>
        <v>0</v>
      </c>
      <c r="Y599" s="29">
        <f t="shared" si="91"/>
        <v>0</v>
      </c>
      <c r="Z599" s="26"/>
      <c r="AA599" s="58" t="str">
        <f t="shared" si="92"/>
        <v/>
      </c>
      <c r="AB599" s="26"/>
      <c r="AC599" s="58" t="str">
        <f t="shared" si="94"/>
        <v/>
      </c>
      <c r="AD599" s="26"/>
      <c r="AE599" s="22" t="str">
        <f t="shared" si="93"/>
        <v/>
      </c>
      <c r="AF5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0" spans="1:32" x14ac:dyDescent="0.45">
      <c r="A600" s="22">
        <f>Games!A600</f>
        <v>0</v>
      </c>
      <c r="B600" s="22" t="str">
        <f>IF('Prediction Log'!B600=0, "",'Prediction Log'!B600)</f>
        <v/>
      </c>
      <c r="C600" s="22" t="str">
        <f>IF('Prediction Log'!C600=0, "",'Prediction Log'!C600)</f>
        <v/>
      </c>
      <c r="D600" s="22" t="str">
        <f>IF('Prediction Log'!D600=0, "",'Prediction Log'!D600)</f>
        <v/>
      </c>
      <c r="E600" s="22" t="str">
        <f>IF('Prediction Log'!E600=0, "",'Prediction Log'!E600)</f>
        <v/>
      </c>
      <c r="F600" s="22" t="str">
        <f>IF('Prediction Log'!I600=0, "",'Prediction Log'!I600)</f>
        <v/>
      </c>
      <c r="G600" s="23" t="str">
        <f>IF(ISBLANK(Games!B600), "",'Prediction Log'!$J600)</f>
        <v/>
      </c>
      <c r="H600" s="24" t="str">
        <f>'Prediction Log'!$K600</f>
        <v/>
      </c>
      <c r="I600" s="22" t="str">
        <f>IF(ISBLANK(Games!J600), "",IF(AND(Games!J600="",Games!K600=""),"",IF(ISTEXT(Games!K600), "Side",Games!J600)))</f>
        <v/>
      </c>
      <c r="J600" s="22" t="str">
        <f>IF(ISBLANK(Games!J600), "",IF(Table12[[#This Row],[Bet]]="Spread", Games!L600, ""))</f>
        <v/>
      </c>
      <c r="K600" s="22" t="str">
        <f>IF(ISBLANK(Games!K600), "",IF(ISTEXT(Games!K600), Games!K600, ""))</f>
        <v/>
      </c>
      <c r="L600" s="22" t="str">
        <f>IF(ISBLANK(Games!N600), "", Games!N600)</f>
        <v/>
      </c>
      <c r="M600" s="22"/>
      <c r="N600" s="26"/>
      <c r="O600" s="26"/>
      <c r="P600" s="26"/>
      <c r="Q600" s="26"/>
      <c r="R600" s="26"/>
      <c r="S600" s="26"/>
      <c r="T600" s="29">
        <f t="shared" si="86"/>
        <v>0</v>
      </c>
      <c r="U600" s="29">
        <f t="shared" si="87"/>
        <v>0</v>
      </c>
      <c r="V600" s="29">
        <f t="shared" si="88"/>
        <v>0</v>
      </c>
      <c r="W600" s="29">
        <f t="shared" si="89"/>
        <v>0</v>
      </c>
      <c r="X600" s="29">
        <f t="shared" si="90"/>
        <v>0</v>
      </c>
      <c r="Y600" s="29">
        <f t="shared" si="91"/>
        <v>0</v>
      </c>
      <c r="Z600" s="26"/>
      <c r="AA600" s="58" t="str">
        <f t="shared" si="92"/>
        <v/>
      </c>
      <c r="AB600" s="26"/>
      <c r="AC600" s="58" t="str">
        <f t="shared" si="94"/>
        <v/>
      </c>
      <c r="AD600" s="26"/>
      <c r="AE600" s="22" t="str">
        <f t="shared" si="93"/>
        <v/>
      </c>
      <c r="AF6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1" spans="1:32" x14ac:dyDescent="0.45">
      <c r="A601" s="22">
        <f>Games!A601</f>
        <v>0</v>
      </c>
      <c r="B601" s="22" t="str">
        <f>IF('Prediction Log'!B601=0, "",'Prediction Log'!B601)</f>
        <v/>
      </c>
      <c r="C601" s="22" t="str">
        <f>IF('Prediction Log'!C601=0, "",'Prediction Log'!C601)</f>
        <v/>
      </c>
      <c r="D601" s="22" t="str">
        <f>IF('Prediction Log'!D601=0, "",'Prediction Log'!D601)</f>
        <v/>
      </c>
      <c r="E601" s="22" t="str">
        <f>IF('Prediction Log'!E601=0, "",'Prediction Log'!E601)</f>
        <v/>
      </c>
      <c r="F601" s="22" t="str">
        <f>IF('Prediction Log'!I601=0, "",'Prediction Log'!I601)</f>
        <v/>
      </c>
      <c r="G601" s="23" t="str">
        <f>IF(ISBLANK(Games!B601), "",'Prediction Log'!$J601)</f>
        <v/>
      </c>
      <c r="H601" s="24" t="str">
        <f>'Prediction Log'!$K601</f>
        <v/>
      </c>
      <c r="I601" s="22" t="str">
        <f>IF(ISBLANK(Games!J601), "",IF(AND(Games!J601="",Games!K601=""),"",IF(ISTEXT(Games!K601), "Side",Games!J601)))</f>
        <v/>
      </c>
      <c r="J601" s="22" t="str">
        <f>IF(ISBLANK(Games!J601), "",IF(Table12[[#This Row],[Bet]]="Spread", Games!L601, ""))</f>
        <v/>
      </c>
      <c r="K601" s="22" t="str">
        <f>IF(ISBLANK(Games!K601), "",IF(ISTEXT(Games!K601), Games!K601, ""))</f>
        <v/>
      </c>
      <c r="L601" s="22" t="str">
        <f>IF(ISBLANK(Games!N601), "", Games!N601)</f>
        <v/>
      </c>
      <c r="M601" s="22"/>
      <c r="N601" s="26"/>
      <c r="O601" s="26"/>
      <c r="P601" s="26"/>
      <c r="Q601" s="26"/>
      <c r="R601" s="26"/>
      <c r="S601" s="26"/>
      <c r="T601" s="29">
        <f t="shared" si="86"/>
        <v>0</v>
      </c>
      <c r="U601" s="29">
        <f t="shared" si="87"/>
        <v>0</v>
      </c>
      <c r="V601" s="29">
        <f t="shared" si="88"/>
        <v>0</v>
      </c>
      <c r="W601" s="29">
        <f t="shared" si="89"/>
        <v>0</v>
      </c>
      <c r="X601" s="29">
        <f t="shared" si="90"/>
        <v>0</v>
      </c>
      <c r="Y601" s="29">
        <f t="shared" si="91"/>
        <v>0</v>
      </c>
      <c r="Z601" s="26"/>
      <c r="AA601" s="58" t="str">
        <f t="shared" si="92"/>
        <v/>
      </c>
      <c r="AB601" s="26"/>
      <c r="AC601" s="58" t="str">
        <f t="shared" si="94"/>
        <v/>
      </c>
      <c r="AD601" s="26"/>
      <c r="AE601" s="22" t="str">
        <f t="shared" si="93"/>
        <v/>
      </c>
      <c r="AF6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2" spans="1:32" x14ac:dyDescent="0.45">
      <c r="A602" s="22">
        <f>Games!A602</f>
        <v>0</v>
      </c>
      <c r="B602" s="22" t="str">
        <f>IF('Prediction Log'!B602=0, "",'Prediction Log'!B602)</f>
        <v/>
      </c>
      <c r="C602" s="22" t="str">
        <f>IF('Prediction Log'!C602=0, "",'Prediction Log'!C602)</f>
        <v/>
      </c>
      <c r="D602" s="22" t="str">
        <f>IF('Prediction Log'!D602=0, "",'Prediction Log'!D602)</f>
        <v/>
      </c>
      <c r="E602" s="22" t="str">
        <f>IF('Prediction Log'!E602=0, "",'Prediction Log'!E602)</f>
        <v/>
      </c>
      <c r="F602" s="22" t="str">
        <f>IF('Prediction Log'!I602=0, "",'Prediction Log'!I602)</f>
        <v/>
      </c>
      <c r="G602" s="23" t="str">
        <f>IF(ISBLANK(Games!B602), "",'Prediction Log'!$J602)</f>
        <v/>
      </c>
      <c r="H602" s="24" t="str">
        <f>'Prediction Log'!$K602</f>
        <v/>
      </c>
      <c r="I602" s="22" t="str">
        <f>IF(ISBLANK(Games!J602), "",IF(AND(Games!J602="",Games!K602=""),"",IF(ISTEXT(Games!K602), "Side",Games!J602)))</f>
        <v/>
      </c>
      <c r="J602" s="22" t="str">
        <f>IF(ISBLANK(Games!J602), "",IF(Table12[[#This Row],[Bet]]="Spread", Games!L602, ""))</f>
        <v/>
      </c>
      <c r="K602" s="22" t="str">
        <f>IF(ISBLANK(Games!K602), "",IF(ISTEXT(Games!K602), Games!K602, ""))</f>
        <v/>
      </c>
      <c r="L602" s="22" t="str">
        <f>IF(ISBLANK(Games!N602), "", Games!N602)</f>
        <v/>
      </c>
      <c r="M602" s="22"/>
      <c r="N602" s="26"/>
      <c r="O602" s="26"/>
      <c r="P602" s="26"/>
      <c r="Q602" s="26"/>
      <c r="R602" s="26"/>
      <c r="S602" s="26"/>
      <c r="T602" s="29">
        <f t="shared" si="86"/>
        <v>0</v>
      </c>
      <c r="U602" s="29">
        <f t="shared" si="87"/>
        <v>0</v>
      </c>
      <c r="V602" s="29">
        <f t="shared" si="88"/>
        <v>0</v>
      </c>
      <c r="W602" s="29">
        <f t="shared" si="89"/>
        <v>0</v>
      </c>
      <c r="X602" s="29">
        <f t="shared" si="90"/>
        <v>0</v>
      </c>
      <c r="Y602" s="29">
        <f t="shared" si="91"/>
        <v>0</v>
      </c>
      <c r="Z602" s="26"/>
      <c r="AA602" s="58" t="str">
        <f t="shared" si="92"/>
        <v/>
      </c>
      <c r="AB602" s="26"/>
      <c r="AC602" s="58" t="str">
        <f t="shared" si="94"/>
        <v/>
      </c>
      <c r="AD602" s="26"/>
      <c r="AE602" s="22" t="str">
        <f t="shared" si="93"/>
        <v/>
      </c>
      <c r="AF6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3" spans="1:32" x14ac:dyDescent="0.45">
      <c r="A603" s="22">
        <f>Games!A603</f>
        <v>0</v>
      </c>
      <c r="B603" s="22" t="str">
        <f>IF('Prediction Log'!B603=0, "",'Prediction Log'!B603)</f>
        <v/>
      </c>
      <c r="C603" s="22" t="str">
        <f>IF('Prediction Log'!C603=0, "",'Prediction Log'!C603)</f>
        <v/>
      </c>
      <c r="D603" s="22" t="str">
        <f>IF('Prediction Log'!D603=0, "",'Prediction Log'!D603)</f>
        <v/>
      </c>
      <c r="E603" s="22" t="str">
        <f>IF('Prediction Log'!E603=0, "",'Prediction Log'!E603)</f>
        <v/>
      </c>
      <c r="F603" s="22" t="str">
        <f>IF('Prediction Log'!I603=0, "",'Prediction Log'!I603)</f>
        <v/>
      </c>
      <c r="G603" s="23" t="str">
        <f>IF(ISBLANK(Games!B603), "",'Prediction Log'!$J603)</f>
        <v/>
      </c>
      <c r="H603" s="24" t="str">
        <f>'Prediction Log'!$K603</f>
        <v/>
      </c>
      <c r="I603" s="22" t="str">
        <f>IF(ISBLANK(Games!J603), "",IF(AND(Games!J603="",Games!K603=""),"",IF(ISTEXT(Games!K603), "Side",Games!J603)))</f>
        <v/>
      </c>
      <c r="J603" s="22" t="str">
        <f>IF(ISBLANK(Games!J603), "",IF(Table12[[#This Row],[Bet]]="Spread", Games!L603, ""))</f>
        <v/>
      </c>
      <c r="K603" s="22" t="str">
        <f>IF(ISBLANK(Games!K603), "",IF(ISTEXT(Games!K603), Games!K603, ""))</f>
        <v/>
      </c>
      <c r="L603" s="22" t="str">
        <f>IF(ISBLANK(Games!N603), "", Games!N603)</f>
        <v/>
      </c>
      <c r="M603" s="22"/>
      <c r="N603" s="26"/>
      <c r="O603" s="26"/>
      <c r="P603" s="26"/>
      <c r="Q603" s="26"/>
      <c r="R603" s="26"/>
      <c r="S603" s="26"/>
      <c r="T603" s="29">
        <f t="shared" si="86"/>
        <v>0</v>
      </c>
      <c r="U603" s="29">
        <f t="shared" si="87"/>
        <v>0</v>
      </c>
      <c r="V603" s="29">
        <f t="shared" si="88"/>
        <v>0</v>
      </c>
      <c r="W603" s="29">
        <f t="shared" si="89"/>
        <v>0</v>
      </c>
      <c r="X603" s="29">
        <f t="shared" si="90"/>
        <v>0</v>
      </c>
      <c r="Y603" s="29">
        <f t="shared" si="91"/>
        <v>0</v>
      </c>
      <c r="Z603" s="26"/>
      <c r="AA603" s="58" t="str">
        <f t="shared" si="92"/>
        <v/>
      </c>
      <c r="AB603" s="26"/>
      <c r="AC603" s="58" t="str">
        <f t="shared" si="94"/>
        <v/>
      </c>
      <c r="AD603" s="26"/>
      <c r="AE603" s="22" t="str">
        <f t="shared" si="93"/>
        <v/>
      </c>
      <c r="AF6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4" spans="1:32" x14ac:dyDescent="0.45">
      <c r="A604" s="22">
        <f>Games!A604</f>
        <v>0</v>
      </c>
      <c r="B604" s="22" t="str">
        <f>IF('Prediction Log'!B604=0, "",'Prediction Log'!B604)</f>
        <v/>
      </c>
      <c r="C604" s="22" t="str">
        <f>IF('Prediction Log'!C604=0, "",'Prediction Log'!C604)</f>
        <v/>
      </c>
      <c r="D604" s="22" t="str">
        <f>IF('Prediction Log'!D604=0, "",'Prediction Log'!D604)</f>
        <v/>
      </c>
      <c r="E604" s="22" t="str">
        <f>IF('Prediction Log'!E604=0, "",'Prediction Log'!E604)</f>
        <v/>
      </c>
      <c r="F604" s="22" t="str">
        <f>IF('Prediction Log'!I604=0, "",'Prediction Log'!I604)</f>
        <v/>
      </c>
      <c r="G604" s="23" t="str">
        <f>IF(ISBLANK(Games!B604), "",'Prediction Log'!$J604)</f>
        <v/>
      </c>
      <c r="H604" s="24" t="str">
        <f>'Prediction Log'!$K604</f>
        <v/>
      </c>
      <c r="I604" s="22" t="str">
        <f>IF(ISBLANK(Games!J604), "",IF(AND(Games!J604="",Games!K604=""),"",IF(ISTEXT(Games!K604), "Side",Games!J604)))</f>
        <v/>
      </c>
      <c r="J604" s="22" t="str">
        <f>IF(ISBLANK(Games!J604), "",IF(Table12[[#This Row],[Bet]]="Spread", Games!L604, ""))</f>
        <v/>
      </c>
      <c r="K604" s="22" t="str">
        <f>IF(ISBLANK(Games!K604), "",IF(ISTEXT(Games!K604), Games!K604, ""))</f>
        <v/>
      </c>
      <c r="L604" s="22" t="str">
        <f>IF(ISBLANK(Games!N604), "", Games!N604)</f>
        <v/>
      </c>
      <c r="M604" s="22"/>
      <c r="N604" s="26"/>
      <c r="O604" s="26"/>
      <c r="P604" s="26"/>
      <c r="Q604" s="26"/>
      <c r="R604" s="26"/>
      <c r="S604" s="26"/>
      <c r="T604" s="29">
        <f t="shared" si="86"/>
        <v>0</v>
      </c>
      <c r="U604" s="29">
        <f t="shared" si="87"/>
        <v>0</v>
      </c>
      <c r="V604" s="29">
        <f t="shared" si="88"/>
        <v>0</v>
      </c>
      <c r="W604" s="29">
        <f t="shared" si="89"/>
        <v>0</v>
      </c>
      <c r="X604" s="29">
        <f t="shared" si="90"/>
        <v>0</v>
      </c>
      <c r="Y604" s="29">
        <f t="shared" si="91"/>
        <v>0</v>
      </c>
      <c r="Z604" s="26"/>
      <c r="AA604" s="58" t="str">
        <f t="shared" si="92"/>
        <v/>
      </c>
      <c r="AB604" s="26"/>
      <c r="AC604" s="58" t="str">
        <f t="shared" si="94"/>
        <v/>
      </c>
      <c r="AD604" s="26"/>
      <c r="AE604" s="22" t="str">
        <f t="shared" si="93"/>
        <v/>
      </c>
      <c r="AF6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5" spans="1:32" x14ac:dyDescent="0.45">
      <c r="A605" s="22">
        <f>Games!A605</f>
        <v>0</v>
      </c>
      <c r="B605" s="22" t="str">
        <f>IF('Prediction Log'!B605=0, "",'Prediction Log'!B605)</f>
        <v/>
      </c>
      <c r="C605" s="22" t="str">
        <f>IF('Prediction Log'!C605=0, "",'Prediction Log'!C605)</f>
        <v/>
      </c>
      <c r="D605" s="22" t="str">
        <f>IF('Prediction Log'!D605=0, "",'Prediction Log'!D605)</f>
        <v/>
      </c>
      <c r="E605" s="22" t="str">
        <f>IF('Prediction Log'!E605=0, "",'Prediction Log'!E605)</f>
        <v/>
      </c>
      <c r="F605" s="22" t="str">
        <f>IF('Prediction Log'!I605=0, "",'Prediction Log'!I605)</f>
        <v/>
      </c>
      <c r="G605" s="23" t="str">
        <f>IF(ISBLANK(Games!B605), "",'Prediction Log'!$J605)</f>
        <v/>
      </c>
      <c r="H605" s="24" t="str">
        <f>'Prediction Log'!$K605</f>
        <v/>
      </c>
      <c r="I605" s="22" t="str">
        <f>IF(ISBLANK(Games!J605), "",IF(AND(Games!J605="",Games!K605=""),"",IF(ISTEXT(Games!K605), "Side",Games!J605)))</f>
        <v/>
      </c>
      <c r="J605" s="22" t="str">
        <f>IF(ISBLANK(Games!J605), "",IF(Table12[[#This Row],[Bet]]="Spread", Games!L605, ""))</f>
        <v/>
      </c>
      <c r="K605" s="22" t="str">
        <f>IF(ISBLANK(Games!K605), "",IF(ISTEXT(Games!K605), Games!K605, ""))</f>
        <v/>
      </c>
      <c r="L605" s="22" t="str">
        <f>IF(ISBLANK(Games!N605), "", Games!N605)</f>
        <v/>
      </c>
      <c r="M605" s="22"/>
      <c r="N605" s="26"/>
      <c r="O605" s="26"/>
      <c r="P605" s="26"/>
      <c r="Q605" s="26"/>
      <c r="R605" s="26"/>
      <c r="S605" s="26"/>
      <c r="T605" s="29">
        <f t="shared" si="86"/>
        <v>0</v>
      </c>
      <c r="U605" s="29">
        <f t="shared" si="87"/>
        <v>0</v>
      </c>
      <c r="V605" s="29">
        <f t="shared" si="88"/>
        <v>0</v>
      </c>
      <c r="W605" s="29">
        <f t="shared" si="89"/>
        <v>0</v>
      </c>
      <c r="X605" s="29">
        <f t="shared" si="90"/>
        <v>0</v>
      </c>
      <c r="Y605" s="29">
        <f t="shared" si="91"/>
        <v>0</v>
      </c>
      <c r="Z605" s="26"/>
      <c r="AA605" s="58" t="str">
        <f t="shared" si="92"/>
        <v/>
      </c>
      <c r="AB605" s="26"/>
      <c r="AC605" s="58" t="str">
        <f t="shared" si="94"/>
        <v/>
      </c>
      <c r="AD605" s="26"/>
      <c r="AE605" s="22" t="str">
        <f t="shared" si="93"/>
        <v/>
      </c>
      <c r="AF6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6" spans="1:32" x14ac:dyDescent="0.45">
      <c r="A606" s="22">
        <f>Games!A606</f>
        <v>0</v>
      </c>
      <c r="B606" s="22" t="str">
        <f>IF('Prediction Log'!B606=0, "",'Prediction Log'!B606)</f>
        <v/>
      </c>
      <c r="C606" s="22" t="str">
        <f>IF('Prediction Log'!C606=0, "",'Prediction Log'!C606)</f>
        <v/>
      </c>
      <c r="D606" s="22" t="str">
        <f>IF('Prediction Log'!D606=0, "",'Prediction Log'!D606)</f>
        <v/>
      </c>
      <c r="E606" s="22" t="str">
        <f>IF('Prediction Log'!E606=0, "",'Prediction Log'!E606)</f>
        <v/>
      </c>
      <c r="F606" s="22" t="str">
        <f>IF('Prediction Log'!I606=0, "",'Prediction Log'!I606)</f>
        <v/>
      </c>
      <c r="G606" s="23" t="str">
        <f>IF(ISBLANK(Games!B606), "",'Prediction Log'!$J606)</f>
        <v/>
      </c>
      <c r="H606" s="24" t="str">
        <f>'Prediction Log'!$K606</f>
        <v/>
      </c>
      <c r="I606" s="22" t="str">
        <f>IF(ISBLANK(Games!J606), "",IF(AND(Games!J606="",Games!K606=""),"",IF(ISTEXT(Games!K606), "Side",Games!J606)))</f>
        <v/>
      </c>
      <c r="J606" s="22" t="str">
        <f>IF(ISBLANK(Games!J606), "",IF(Table12[[#This Row],[Bet]]="Spread", Games!L606, ""))</f>
        <v/>
      </c>
      <c r="K606" s="22" t="str">
        <f>IF(ISBLANK(Games!K606), "",IF(ISTEXT(Games!K606), Games!K606, ""))</f>
        <v/>
      </c>
      <c r="L606" s="22" t="str">
        <f>IF(ISBLANK(Games!N606), "", Games!N606)</f>
        <v/>
      </c>
      <c r="M606" s="22"/>
      <c r="N606" s="26"/>
      <c r="O606" s="26"/>
      <c r="P606" s="26"/>
      <c r="Q606" s="26"/>
      <c r="R606" s="26"/>
      <c r="S606" s="26"/>
      <c r="T606" s="29">
        <f t="shared" si="86"/>
        <v>0</v>
      </c>
      <c r="U606" s="29">
        <f t="shared" si="87"/>
        <v>0</v>
      </c>
      <c r="V606" s="29">
        <f t="shared" si="88"/>
        <v>0</v>
      </c>
      <c r="W606" s="29">
        <f t="shared" si="89"/>
        <v>0</v>
      </c>
      <c r="X606" s="29">
        <f t="shared" si="90"/>
        <v>0</v>
      </c>
      <c r="Y606" s="29">
        <f t="shared" si="91"/>
        <v>0</v>
      </c>
      <c r="Z606" s="26"/>
      <c r="AA606" s="58" t="str">
        <f t="shared" si="92"/>
        <v/>
      </c>
      <c r="AB606" s="26"/>
      <c r="AC606" s="58" t="str">
        <f t="shared" si="94"/>
        <v/>
      </c>
      <c r="AD606" s="26"/>
      <c r="AE606" s="22" t="str">
        <f t="shared" si="93"/>
        <v/>
      </c>
      <c r="AF6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7" spans="1:32" x14ac:dyDescent="0.45">
      <c r="A607" s="22">
        <f>Games!A607</f>
        <v>0</v>
      </c>
      <c r="B607" s="22" t="str">
        <f>IF('Prediction Log'!B607=0, "",'Prediction Log'!B607)</f>
        <v/>
      </c>
      <c r="C607" s="22" t="str">
        <f>IF('Prediction Log'!C607=0, "",'Prediction Log'!C607)</f>
        <v/>
      </c>
      <c r="D607" s="22" t="str">
        <f>IF('Prediction Log'!D607=0, "",'Prediction Log'!D607)</f>
        <v/>
      </c>
      <c r="E607" s="22" t="str">
        <f>IF('Prediction Log'!E607=0, "",'Prediction Log'!E607)</f>
        <v/>
      </c>
      <c r="F607" s="22" t="str">
        <f>IF('Prediction Log'!I607=0, "",'Prediction Log'!I607)</f>
        <v/>
      </c>
      <c r="G607" s="23" t="str">
        <f>IF(ISBLANK(Games!B607), "",'Prediction Log'!$J607)</f>
        <v/>
      </c>
      <c r="H607" s="24" t="str">
        <f>'Prediction Log'!$K607</f>
        <v/>
      </c>
      <c r="I607" s="22" t="str">
        <f>IF(ISBLANK(Games!J607), "",IF(AND(Games!J607="",Games!K607=""),"",IF(ISTEXT(Games!K607), "Side",Games!J607)))</f>
        <v/>
      </c>
      <c r="J607" s="22" t="str">
        <f>IF(ISBLANK(Games!J607), "",IF(Table12[[#This Row],[Bet]]="Spread", Games!L607, ""))</f>
        <v/>
      </c>
      <c r="K607" s="22" t="str">
        <f>IF(ISBLANK(Games!K607), "",IF(ISTEXT(Games!K607), Games!K607, ""))</f>
        <v/>
      </c>
      <c r="L607" s="22" t="str">
        <f>IF(ISBLANK(Games!N607), "", Games!N607)</f>
        <v/>
      </c>
      <c r="M607" s="22"/>
      <c r="N607" s="26"/>
      <c r="O607" s="26"/>
      <c r="P607" s="26"/>
      <c r="Q607" s="26"/>
      <c r="R607" s="26"/>
      <c r="S607" s="26"/>
      <c r="T607" s="29">
        <f t="shared" si="86"/>
        <v>0</v>
      </c>
      <c r="U607" s="29">
        <f t="shared" si="87"/>
        <v>0</v>
      </c>
      <c r="V607" s="29">
        <f t="shared" si="88"/>
        <v>0</v>
      </c>
      <c r="W607" s="29">
        <f t="shared" si="89"/>
        <v>0</v>
      </c>
      <c r="X607" s="29">
        <f t="shared" si="90"/>
        <v>0</v>
      </c>
      <c r="Y607" s="29">
        <f t="shared" si="91"/>
        <v>0</v>
      </c>
      <c r="Z607" s="26"/>
      <c r="AA607" s="58" t="str">
        <f t="shared" si="92"/>
        <v/>
      </c>
      <c r="AB607" s="26"/>
      <c r="AC607" s="58" t="str">
        <f t="shared" si="94"/>
        <v/>
      </c>
      <c r="AD607" s="26"/>
      <c r="AE607" s="22" t="str">
        <f t="shared" si="93"/>
        <v/>
      </c>
      <c r="AF6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8" spans="1:32" x14ac:dyDescent="0.45">
      <c r="A608" s="22">
        <f>Games!A608</f>
        <v>0</v>
      </c>
      <c r="B608" s="22" t="str">
        <f>IF('Prediction Log'!B608=0, "",'Prediction Log'!B608)</f>
        <v/>
      </c>
      <c r="C608" s="22" t="str">
        <f>IF('Prediction Log'!C608=0, "",'Prediction Log'!C608)</f>
        <v/>
      </c>
      <c r="D608" s="22" t="str">
        <f>IF('Prediction Log'!D608=0, "",'Prediction Log'!D608)</f>
        <v/>
      </c>
      <c r="E608" s="22" t="str">
        <f>IF('Prediction Log'!E608=0, "",'Prediction Log'!E608)</f>
        <v/>
      </c>
      <c r="F608" s="22" t="str">
        <f>IF('Prediction Log'!I608=0, "",'Prediction Log'!I608)</f>
        <v/>
      </c>
      <c r="G608" s="23" t="str">
        <f>IF(ISBLANK(Games!B608), "",'Prediction Log'!$J608)</f>
        <v/>
      </c>
      <c r="H608" s="24" t="str">
        <f>'Prediction Log'!$K608</f>
        <v/>
      </c>
      <c r="I608" s="22" t="str">
        <f>IF(ISBLANK(Games!J608), "",IF(AND(Games!J608="",Games!K608=""),"",IF(ISTEXT(Games!K608), "Side",Games!J608)))</f>
        <v/>
      </c>
      <c r="J608" s="22" t="str">
        <f>IF(ISBLANK(Games!J608), "",IF(Table12[[#This Row],[Bet]]="Spread", Games!L608, ""))</f>
        <v/>
      </c>
      <c r="K608" s="22" t="str">
        <f>IF(ISBLANK(Games!K608), "",IF(ISTEXT(Games!K608), Games!K608, ""))</f>
        <v/>
      </c>
      <c r="L608" s="22" t="str">
        <f>IF(ISBLANK(Games!N608), "", Games!N608)</f>
        <v/>
      </c>
      <c r="M608" s="22"/>
      <c r="N608" s="26"/>
      <c r="O608" s="26"/>
      <c r="P608" s="26"/>
      <c r="Q608" s="26"/>
      <c r="R608" s="26"/>
      <c r="S608" s="26"/>
      <c r="T608" s="29">
        <f t="shared" si="86"/>
        <v>0</v>
      </c>
      <c r="U608" s="29">
        <f t="shared" si="87"/>
        <v>0</v>
      </c>
      <c r="V608" s="29">
        <f t="shared" si="88"/>
        <v>0</v>
      </c>
      <c r="W608" s="29">
        <f t="shared" si="89"/>
        <v>0</v>
      </c>
      <c r="X608" s="29">
        <f t="shared" si="90"/>
        <v>0</v>
      </c>
      <c r="Y608" s="29">
        <f t="shared" si="91"/>
        <v>0</v>
      </c>
      <c r="Z608" s="26"/>
      <c r="AA608" s="58" t="str">
        <f t="shared" si="92"/>
        <v/>
      </c>
      <c r="AB608" s="26"/>
      <c r="AC608" s="58" t="str">
        <f t="shared" si="94"/>
        <v/>
      </c>
      <c r="AD608" s="26"/>
      <c r="AE608" s="22" t="str">
        <f t="shared" si="93"/>
        <v/>
      </c>
      <c r="AF6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9" spans="1:32" x14ac:dyDescent="0.45">
      <c r="A609" s="22">
        <f>Games!A609</f>
        <v>0</v>
      </c>
      <c r="B609" s="22" t="str">
        <f>IF('Prediction Log'!B609=0, "",'Prediction Log'!B609)</f>
        <v/>
      </c>
      <c r="C609" s="22" t="str">
        <f>IF('Prediction Log'!C609=0, "",'Prediction Log'!C609)</f>
        <v/>
      </c>
      <c r="D609" s="22" t="str">
        <f>IF('Prediction Log'!D609=0, "",'Prediction Log'!D609)</f>
        <v/>
      </c>
      <c r="E609" s="22" t="str">
        <f>IF('Prediction Log'!E609=0, "",'Prediction Log'!E609)</f>
        <v/>
      </c>
      <c r="F609" s="22" t="str">
        <f>IF('Prediction Log'!I609=0, "",'Prediction Log'!I609)</f>
        <v/>
      </c>
      <c r="G609" s="23" t="str">
        <f>IF(ISBLANK(Games!B609), "",'Prediction Log'!$J609)</f>
        <v/>
      </c>
      <c r="H609" s="24" t="str">
        <f>'Prediction Log'!$K609</f>
        <v/>
      </c>
      <c r="I609" s="22" t="str">
        <f>IF(ISBLANK(Games!J609), "",IF(AND(Games!J609="",Games!K609=""),"",IF(ISTEXT(Games!K609), "Side",Games!J609)))</f>
        <v/>
      </c>
      <c r="J609" s="22" t="str">
        <f>IF(ISBLANK(Games!J609), "",IF(Table12[[#This Row],[Bet]]="Spread", Games!L609, ""))</f>
        <v/>
      </c>
      <c r="K609" s="22" t="str">
        <f>IF(ISBLANK(Games!K609), "",IF(ISTEXT(Games!K609), Games!K609, ""))</f>
        <v/>
      </c>
      <c r="L609" s="22" t="str">
        <f>IF(ISBLANK(Games!N609), "", Games!N609)</f>
        <v/>
      </c>
      <c r="M609" s="22"/>
      <c r="N609" s="26"/>
      <c r="O609" s="26"/>
      <c r="P609" s="26"/>
      <c r="Q609" s="26"/>
      <c r="R609" s="26"/>
      <c r="S609" s="26"/>
      <c r="T609" s="29">
        <f t="shared" si="86"/>
        <v>0</v>
      </c>
      <c r="U609" s="29">
        <f t="shared" si="87"/>
        <v>0</v>
      </c>
      <c r="V609" s="29">
        <f t="shared" si="88"/>
        <v>0</v>
      </c>
      <c r="W609" s="29">
        <f t="shared" si="89"/>
        <v>0</v>
      </c>
      <c r="X609" s="29">
        <f t="shared" si="90"/>
        <v>0</v>
      </c>
      <c r="Y609" s="29">
        <f t="shared" si="91"/>
        <v>0</v>
      </c>
      <c r="Z609" s="26"/>
      <c r="AA609" s="58" t="str">
        <f t="shared" si="92"/>
        <v/>
      </c>
      <c r="AB609" s="26"/>
      <c r="AC609" s="58" t="str">
        <f t="shared" si="94"/>
        <v/>
      </c>
      <c r="AD609" s="26"/>
      <c r="AE609" s="22" t="str">
        <f t="shared" si="93"/>
        <v/>
      </c>
      <c r="AF6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0" spans="1:32" x14ac:dyDescent="0.45">
      <c r="A610" s="22">
        <f>Games!A610</f>
        <v>0</v>
      </c>
      <c r="B610" s="22" t="str">
        <f>IF('Prediction Log'!B610=0, "",'Prediction Log'!B610)</f>
        <v/>
      </c>
      <c r="C610" s="22" t="str">
        <f>IF('Prediction Log'!C610=0, "",'Prediction Log'!C610)</f>
        <v/>
      </c>
      <c r="D610" s="22" t="str">
        <f>IF('Prediction Log'!D610=0, "",'Prediction Log'!D610)</f>
        <v/>
      </c>
      <c r="E610" s="22" t="str">
        <f>IF('Prediction Log'!E610=0, "",'Prediction Log'!E610)</f>
        <v/>
      </c>
      <c r="F610" s="22" t="str">
        <f>IF('Prediction Log'!I610=0, "",'Prediction Log'!I610)</f>
        <v/>
      </c>
      <c r="G610" s="23" t="str">
        <f>IF(ISBLANK(Games!B610), "",'Prediction Log'!$J610)</f>
        <v/>
      </c>
      <c r="H610" s="24" t="str">
        <f>'Prediction Log'!$K610</f>
        <v/>
      </c>
      <c r="I610" s="22" t="str">
        <f>IF(ISBLANK(Games!J610), "",IF(AND(Games!J610="",Games!K610=""),"",IF(ISTEXT(Games!K610), "Side",Games!J610)))</f>
        <v/>
      </c>
      <c r="J610" s="22" t="str">
        <f>IF(ISBLANK(Games!J610), "",IF(Table12[[#This Row],[Bet]]="Spread", Games!L610, ""))</f>
        <v/>
      </c>
      <c r="K610" s="22" t="str">
        <f>IF(ISBLANK(Games!K610), "",IF(ISTEXT(Games!K610), Games!K610, ""))</f>
        <v/>
      </c>
      <c r="L610" s="22" t="str">
        <f>IF(ISBLANK(Games!N610), "", Games!N610)</f>
        <v/>
      </c>
      <c r="M610" s="22"/>
      <c r="N610" s="26"/>
      <c r="O610" s="26"/>
      <c r="P610" s="26"/>
      <c r="Q610" s="26"/>
      <c r="R610" s="26"/>
      <c r="S610" s="26"/>
      <c r="T610" s="29">
        <f t="shared" si="86"/>
        <v>0</v>
      </c>
      <c r="U610" s="29">
        <f t="shared" si="87"/>
        <v>0</v>
      </c>
      <c r="V610" s="29">
        <f t="shared" si="88"/>
        <v>0</v>
      </c>
      <c r="W610" s="29">
        <f t="shared" si="89"/>
        <v>0</v>
      </c>
      <c r="X610" s="29">
        <f t="shared" si="90"/>
        <v>0</v>
      </c>
      <c r="Y610" s="29">
        <f t="shared" si="91"/>
        <v>0</v>
      </c>
      <c r="Z610" s="26"/>
      <c r="AA610" s="58" t="str">
        <f t="shared" si="92"/>
        <v/>
      </c>
      <c r="AB610" s="26"/>
      <c r="AC610" s="58" t="str">
        <f t="shared" si="94"/>
        <v/>
      </c>
      <c r="AD610" s="26"/>
      <c r="AE610" s="22" t="str">
        <f t="shared" si="93"/>
        <v/>
      </c>
      <c r="AF6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1" spans="1:32" x14ac:dyDescent="0.45">
      <c r="A611" s="22">
        <f>Games!A611</f>
        <v>0</v>
      </c>
      <c r="B611" s="22" t="str">
        <f>IF('Prediction Log'!B611=0, "",'Prediction Log'!B611)</f>
        <v/>
      </c>
      <c r="C611" s="22" t="str">
        <f>IF('Prediction Log'!C611=0, "",'Prediction Log'!C611)</f>
        <v/>
      </c>
      <c r="D611" s="22" t="str">
        <f>IF('Prediction Log'!D611=0, "",'Prediction Log'!D611)</f>
        <v/>
      </c>
      <c r="E611" s="22" t="str">
        <f>IF('Prediction Log'!E611=0, "",'Prediction Log'!E611)</f>
        <v/>
      </c>
      <c r="F611" s="22" t="str">
        <f>IF('Prediction Log'!I611=0, "",'Prediction Log'!I611)</f>
        <v/>
      </c>
      <c r="G611" s="23" t="str">
        <f>IF(ISBLANK(Games!B611), "",'Prediction Log'!$J611)</f>
        <v/>
      </c>
      <c r="H611" s="24" t="str">
        <f>'Prediction Log'!$K611</f>
        <v/>
      </c>
      <c r="I611" s="22" t="str">
        <f>IF(ISBLANK(Games!J611), "",IF(AND(Games!J611="",Games!K611=""),"",IF(ISTEXT(Games!K611), "Side",Games!J611)))</f>
        <v/>
      </c>
      <c r="J611" s="22" t="str">
        <f>IF(ISBLANK(Games!J611), "",IF(Table12[[#This Row],[Bet]]="Spread", Games!L611, ""))</f>
        <v/>
      </c>
      <c r="K611" s="22" t="str">
        <f>IF(ISBLANK(Games!K611), "",IF(ISTEXT(Games!K611), Games!K611, ""))</f>
        <v/>
      </c>
      <c r="L611" s="22" t="str">
        <f>IF(ISBLANK(Games!N611), "", Games!N611)</f>
        <v/>
      </c>
      <c r="M611" s="22"/>
      <c r="N611" s="26"/>
      <c r="O611" s="26"/>
      <c r="P611" s="26"/>
      <c r="Q611" s="26"/>
      <c r="R611" s="26"/>
      <c r="S611" s="26"/>
      <c r="T611" s="29">
        <f t="shared" si="86"/>
        <v>0</v>
      </c>
      <c r="U611" s="29">
        <f t="shared" si="87"/>
        <v>0</v>
      </c>
      <c r="V611" s="29">
        <f t="shared" si="88"/>
        <v>0</v>
      </c>
      <c r="W611" s="29">
        <f t="shared" si="89"/>
        <v>0</v>
      </c>
      <c r="X611" s="29">
        <f t="shared" si="90"/>
        <v>0</v>
      </c>
      <c r="Y611" s="29">
        <f t="shared" si="91"/>
        <v>0</v>
      </c>
      <c r="Z611" s="26"/>
      <c r="AA611" s="58" t="str">
        <f t="shared" si="92"/>
        <v/>
      </c>
      <c r="AB611" s="26"/>
      <c r="AC611" s="58" t="str">
        <f t="shared" si="94"/>
        <v/>
      </c>
      <c r="AD611" s="26"/>
      <c r="AE611" s="22" t="str">
        <f t="shared" si="93"/>
        <v/>
      </c>
      <c r="AF6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2" spans="1:32" x14ac:dyDescent="0.45">
      <c r="A612" s="22">
        <f>Games!A612</f>
        <v>0</v>
      </c>
      <c r="B612" s="22" t="str">
        <f>IF('Prediction Log'!B612=0, "",'Prediction Log'!B612)</f>
        <v/>
      </c>
      <c r="C612" s="22" t="str">
        <f>IF('Prediction Log'!C612=0, "",'Prediction Log'!C612)</f>
        <v/>
      </c>
      <c r="D612" s="22" t="str">
        <f>IF('Prediction Log'!D612=0, "",'Prediction Log'!D612)</f>
        <v/>
      </c>
      <c r="E612" s="22" t="str">
        <f>IF('Prediction Log'!E612=0, "",'Prediction Log'!E612)</f>
        <v/>
      </c>
      <c r="F612" s="22" t="str">
        <f>IF('Prediction Log'!I612=0, "",'Prediction Log'!I612)</f>
        <v/>
      </c>
      <c r="G612" s="23" t="str">
        <f>IF(ISBLANK(Games!B612), "",'Prediction Log'!$J612)</f>
        <v/>
      </c>
      <c r="H612" s="24" t="str">
        <f>'Prediction Log'!$K612</f>
        <v/>
      </c>
      <c r="I612" s="22" t="str">
        <f>IF(ISBLANK(Games!J612), "",IF(AND(Games!J612="",Games!K612=""),"",IF(ISTEXT(Games!K612), "Side",Games!J612)))</f>
        <v/>
      </c>
      <c r="J612" s="22" t="str">
        <f>IF(ISBLANK(Games!J612), "",IF(Table12[[#This Row],[Bet]]="Spread", Games!L612, ""))</f>
        <v/>
      </c>
      <c r="K612" s="22" t="str">
        <f>IF(ISBLANK(Games!K612), "",IF(ISTEXT(Games!K612), Games!K612, ""))</f>
        <v/>
      </c>
      <c r="L612" s="22" t="str">
        <f>IF(ISBLANK(Games!N612), "", Games!N612)</f>
        <v/>
      </c>
      <c r="M612" s="22"/>
      <c r="N612" s="26"/>
      <c r="O612" s="26"/>
      <c r="P612" s="26"/>
      <c r="Q612" s="26"/>
      <c r="R612" s="26"/>
      <c r="S612" s="26"/>
      <c r="T612" s="29">
        <f t="shared" si="86"/>
        <v>0</v>
      </c>
      <c r="U612" s="29">
        <f t="shared" si="87"/>
        <v>0</v>
      </c>
      <c r="V612" s="29">
        <f t="shared" si="88"/>
        <v>0</v>
      </c>
      <c r="W612" s="29">
        <f t="shared" si="89"/>
        <v>0</v>
      </c>
      <c r="X612" s="29">
        <f t="shared" si="90"/>
        <v>0</v>
      </c>
      <c r="Y612" s="29">
        <f t="shared" si="91"/>
        <v>0</v>
      </c>
      <c r="Z612" s="26"/>
      <c r="AA612" s="58" t="str">
        <f t="shared" si="92"/>
        <v/>
      </c>
      <c r="AB612" s="26"/>
      <c r="AC612" s="58" t="str">
        <f t="shared" si="94"/>
        <v/>
      </c>
      <c r="AD612" s="26"/>
      <c r="AE612" s="22" t="str">
        <f t="shared" si="93"/>
        <v/>
      </c>
      <c r="AF6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3" spans="1:32" x14ac:dyDescent="0.45">
      <c r="A613" s="22">
        <f>Games!A613</f>
        <v>0</v>
      </c>
      <c r="B613" s="22" t="str">
        <f>IF('Prediction Log'!B613=0, "",'Prediction Log'!B613)</f>
        <v/>
      </c>
      <c r="C613" s="22" t="str">
        <f>IF('Prediction Log'!C613=0, "",'Prediction Log'!C613)</f>
        <v/>
      </c>
      <c r="D613" s="22" t="str">
        <f>IF('Prediction Log'!D613=0, "",'Prediction Log'!D613)</f>
        <v/>
      </c>
      <c r="E613" s="22" t="str">
        <f>IF('Prediction Log'!E613=0, "",'Prediction Log'!E613)</f>
        <v/>
      </c>
      <c r="F613" s="22" t="str">
        <f>IF('Prediction Log'!I613=0, "",'Prediction Log'!I613)</f>
        <v/>
      </c>
      <c r="G613" s="23" t="str">
        <f>IF(ISBLANK(Games!B613), "",'Prediction Log'!$J613)</f>
        <v/>
      </c>
      <c r="H613" s="24" t="str">
        <f>'Prediction Log'!$K613</f>
        <v/>
      </c>
      <c r="I613" s="22" t="str">
        <f>IF(ISBLANK(Games!J613), "",IF(AND(Games!J613="",Games!K613=""),"",IF(ISTEXT(Games!K613), "Side",Games!J613)))</f>
        <v/>
      </c>
      <c r="J613" s="22" t="str">
        <f>IF(ISBLANK(Games!J613), "",IF(Table12[[#This Row],[Bet]]="Spread", Games!L613, ""))</f>
        <v/>
      </c>
      <c r="K613" s="22" t="str">
        <f>IF(ISBLANK(Games!K613), "",IF(ISTEXT(Games!K613), Games!K613, ""))</f>
        <v/>
      </c>
      <c r="L613" s="22" t="str">
        <f>IF(ISBLANK(Games!N613), "", Games!N613)</f>
        <v/>
      </c>
      <c r="M613" s="22"/>
      <c r="N613" s="26"/>
      <c r="O613" s="26"/>
      <c r="P613" s="26"/>
      <c r="Q613" s="26"/>
      <c r="R613" s="26"/>
      <c r="S613" s="26"/>
      <c r="T613" s="29">
        <f t="shared" si="86"/>
        <v>0</v>
      </c>
      <c r="U613" s="29">
        <f t="shared" si="87"/>
        <v>0</v>
      </c>
      <c r="V613" s="29">
        <f t="shared" si="88"/>
        <v>0</v>
      </c>
      <c r="W613" s="29">
        <f t="shared" si="89"/>
        <v>0</v>
      </c>
      <c r="X613" s="29">
        <f t="shared" si="90"/>
        <v>0</v>
      </c>
      <c r="Y613" s="29">
        <f t="shared" si="91"/>
        <v>0</v>
      </c>
      <c r="Z613" s="26"/>
      <c r="AA613" s="58" t="str">
        <f t="shared" si="92"/>
        <v/>
      </c>
      <c r="AB613" s="26"/>
      <c r="AC613" s="58" t="str">
        <f t="shared" si="94"/>
        <v/>
      </c>
      <c r="AD613" s="26"/>
      <c r="AE613" s="22" t="str">
        <f t="shared" si="93"/>
        <v/>
      </c>
      <c r="AF6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4" spans="1:32" x14ac:dyDescent="0.45">
      <c r="A614" s="22">
        <f>Games!A614</f>
        <v>0</v>
      </c>
      <c r="B614" s="22" t="str">
        <f>IF('Prediction Log'!B614=0, "",'Prediction Log'!B614)</f>
        <v/>
      </c>
      <c r="C614" s="22" t="str">
        <f>IF('Prediction Log'!C614=0, "",'Prediction Log'!C614)</f>
        <v/>
      </c>
      <c r="D614" s="22" t="str">
        <f>IF('Prediction Log'!D614=0, "",'Prediction Log'!D614)</f>
        <v/>
      </c>
      <c r="E614" s="22" t="str">
        <f>IF('Prediction Log'!E614=0, "",'Prediction Log'!E614)</f>
        <v/>
      </c>
      <c r="F614" s="22" t="str">
        <f>IF('Prediction Log'!I614=0, "",'Prediction Log'!I614)</f>
        <v/>
      </c>
      <c r="G614" s="23" t="str">
        <f>IF(ISBLANK(Games!B614), "",'Prediction Log'!$J614)</f>
        <v/>
      </c>
      <c r="H614" s="24" t="str">
        <f>'Prediction Log'!$K614</f>
        <v/>
      </c>
      <c r="I614" s="22" t="str">
        <f>IF(ISBLANK(Games!J614), "",IF(AND(Games!J614="",Games!K614=""),"",IF(ISTEXT(Games!K614), "Side",Games!J614)))</f>
        <v/>
      </c>
      <c r="J614" s="22" t="str">
        <f>IF(ISBLANK(Games!J614), "",IF(Table12[[#This Row],[Bet]]="Spread", Games!L614, ""))</f>
        <v/>
      </c>
      <c r="K614" s="22" t="str">
        <f>IF(ISBLANK(Games!K614), "",IF(ISTEXT(Games!K614), Games!K614, ""))</f>
        <v/>
      </c>
      <c r="L614" s="22" t="str">
        <f>IF(ISBLANK(Games!N614), "", Games!N614)</f>
        <v/>
      </c>
      <c r="M614" s="22"/>
      <c r="N614" s="26"/>
      <c r="O614" s="26"/>
      <c r="P614" s="26"/>
      <c r="Q614" s="26"/>
      <c r="R614" s="26"/>
      <c r="S614" s="26"/>
      <c r="T614" s="29">
        <f t="shared" si="86"/>
        <v>0</v>
      </c>
      <c r="U614" s="29">
        <f t="shared" si="87"/>
        <v>0</v>
      </c>
      <c r="V614" s="29">
        <f t="shared" si="88"/>
        <v>0</v>
      </c>
      <c r="W614" s="29">
        <f t="shared" si="89"/>
        <v>0</v>
      </c>
      <c r="X614" s="29">
        <f t="shared" si="90"/>
        <v>0</v>
      </c>
      <c r="Y614" s="29">
        <f t="shared" si="91"/>
        <v>0</v>
      </c>
      <c r="Z614" s="26"/>
      <c r="AA614" s="58" t="str">
        <f t="shared" si="92"/>
        <v/>
      </c>
      <c r="AB614" s="26"/>
      <c r="AC614" s="58" t="str">
        <f t="shared" si="94"/>
        <v/>
      </c>
      <c r="AD614" s="26"/>
      <c r="AE614" s="22" t="str">
        <f t="shared" si="93"/>
        <v/>
      </c>
      <c r="AF6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5" spans="1:32" x14ac:dyDescent="0.45">
      <c r="A615" s="22">
        <f>Games!A615</f>
        <v>0</v>
      </c>
      <c r="B615" s="22" t="str">
        <f>IF('Prediction Log'!B615=0, "",'Prediction Log'!B615)</f>
        <v/>
      </c>
      <c r="C615" s="22" t="str">
        <f>IF('Prediction Log'!C615=0, "",'Prediction Log'!C615)</f>
        <v/>
      </c>
      <c r="D615" s="22" t="str">
        <f>IF('Prediction Log'!D615=0, "",'Prediction Log'!D615)</f>
        <v/>
      </c>
      <c r="E615" s="22" t="str">
        <f>IF('Prediction Log'!E615=0, "",'Prediction Log'!E615)</f>
        <v/>
      </c>
      <c r="F615" s="22" t="str">
        <f>IF('Prediction Log'!I615=0, "",'Prediction Log'!I615)</f>
        <v/>
      </c>
      <c r="G615" s="23" t="str">
        <f>IF(ISBLANK(Games!B615), "",'Prediction Log'!$J615)</f>
        <v/>
      </c>
      <c r="H615" s="24" t="str">
        <f>'Prediction Log'!$K615</f>
        <v/>
      </c>
      <c r="I615" s="22" t="str">
        <f>IF(ISBLANK(Games!J615), "",IF(AND(Games!J615="",Games!K615=""),"",IF(ISTEXT(Games!K615), "Side",Games!J615)))</f>
        <v/>
      </c>
      <c r="J615" s="22" t="str">
        <f>IF(ISBLANK(Games!J615), "",IF(Table12[[#This Row],[Bet]]="Spread", Games!L615, ""))</f>
        <v/>
      </c>
      <c r="K615" s="22" t="str">
        <f>IF(ISBLANK(Games!K615), "",IF(ISTEXT(Games!K615), Games!K615, ""))</f>
        <v/>
      </c>
      <c r="L615" s="22" t="str">
        <f>IF(ISBLANK(Games!N615), "", Games!N615)</f>
        <v/>
      </c>
      <c r="M615" s="22"/>
      <c r="N615" s="26"/>
      <c r="O615" s="26"/>
      <c r="P615" s="26"/>
      <c r="Q615" s="26"/>
      <c r="R615" s="26"/>
      <c r="S615" s="26"/>
      <c r="T615" s="29">
        <f t="shared" si="86"/>
        <v>0</v>
      </c>
      <c r="U615" s="29">
        <f t="shared" si="87"/>
        <v>0</v>
      </c>
      <c r="V615" s="29">
        <f t="shared" si="88"/>
        <v>0</v>
      </c>
      <c r="W615" s="29">
        <f t="shared" si="89"/>
        <v>0</v>
      </c>
      <c r="X615" s="29">
        <f t="shared" si="90"/>
        <v>0</v>
      </c>
      <c r="Y615" s="29">
        <f t="shared" si="91"/>
        <v>0</v>
      </c>
      <c r="Z615" s="26"/>
      <c r="AA615" s="58" t="str">
        <f t="shared" si="92"/>
        <v/>
      </c>
      <c r="AB615" s="26"/>
      <c r="AC615" s="58" t="str">
        <f t="shared" si="94"/>
        <v/>
      </c>
      <c r="AD615" s="26"/>
      <c r="AE615" s="22" t="str">
        <f t="shared" si="93"/>
        <v/>
      </c>
      <c r="AF6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6" spans="1:32" x14ac:dyDescent="0.45">
      <c r="A616" s="22">
        <f>Games!A616</f>
        <v>0</v>
      </c>
      <c r="B616" s="22" t="str">
        <f>IF('Prediction Log'!B616=0, "",'Prediction Log'!B616)</f>
        <v/>
      </c>
      <c r="C616" s="22" t="str">
        <f>IF('Prediction Log'!C616=0, "",'Prediction Log'!C616)</f>
        <v/>
      </c>
      <c r="D616" s="22" t="str">
        <f>IF('Prediction Log'!D616=0, "",'Prediction Log'!D616)</f>
        <v/>
      </c>
      <c r="E616" s="22" t="str">
        <f>IF('Prediction Log'!E616=0, "",'Prediction Log'!E616)</f>
        <v/>
      </c>
      <c r="F616" s="22" t="str">
        <f>IF('Prediction Log'!I616=0, "",'Prediction Log'!I616)</f>
        <v/>
      </c>
      <c r="G616" s="23" t="str">
        <f>IF(ISBLANK(Games!B616), "",'Prediction Log'!$J616)</f>
        <v/>
      </c>
      <c r="H616" s="24" t="str">
        <f>'Prediction Log'!$K616</f>
        <v/>
      </c>
      <c r="I616" s="22" t="str">
        <f>IF(ISBLANK(Games!J616), "",IF(AND(Games!J616="",Games!K616=""),"",IF(ISTEXT(Games!K616), "Side",Games!J616)))</f>
        <v/>
      </c>
      <c r="J616" s="22" t="str">
        <f>IF(ISBLANK(Games!J616), "",IF(Table12[[#This Row],[Bet]]="Spread", Games!L616, ""))</f>
        <v/>
      </c>
      <c r="K616" s="22" t="str">
        <f>IF(ISBLANK(Games!K616), "",IF(ISTEXT(Games!K616), Games!K616, ""))</f>
        <v/>
      </c>
      <c r="L616" s="22" t="str">
        <f>IF(ISBLANK(Games!N616), "", Games!N616)</f>
        <v/>
      </c>
      <c r="M616" s="22"/>
      <c r="N616" s="26"/>
      <c r="O616" s="26"/>
      <c r="P616" s="26"/>
      <c r="Q616" s="26"/>
      <c r="R616" s="26"/>
      <c r="S616" s="26"/>
      <c r="T616" s="29">
        <f t="shared" si="86"/>
        <v>0</v>
      </c>
      <c r="U616" s="29">
        <f t="shared" si="87"/>
        <v>0</v>
      </c>
      <c r="V616" s="29">
        <f t="shared" si="88"/>
        <v>0</v>
      </c>
      <c r="W616" s="29">
        <f t="shared" si="89"/>
        <v>0</v>
      </c>
      <c r="X616" s="29">
        <f t="shared" si="90"/>
        <v>0</v>
      </c>
      <c r="Y616" s="29">
        <f t="shared" si="91"/>
        <v>0</v>
      </c>
      <c r="Z616" s="26"/>
      <c r="AA616" s="58" t="str">
        <f t="shared" si="92"/>
        <v/>
      </c>
      <c r="AB616" s="26"/>
      <c r="AC616" s="58" t="str">
        <f t="shared" si="94"/>
        <v/>
      </c>
      <c r="AD616" s="26"/>
      <c r="AE616" s="22" t="str">
        <f t="shared" si="93"/>
        <v/>
      </c>
      <c r="AF6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7" spans="1:32" x14ac:dyDescent="0.45">
      <c r="A617" s="22">
        <f>Games!A617</f>
        <v>0</v>
      </c>
      <c r="B617" s="22" t="str">
        <f>IF('Prediction Log'!B617=0, "",'Prediction Log'!B617)</f>
        <v/>
      </c>
      <c r="C617" s="22" t="str">
        <f>IF('Prediction Log'!C617=0, "",'Prediction Log'!C617)</f>
        <v/>
      </c>
      <c r="D617" s="22" t="str">
        <f>IF('Prediction Log'!D617=0, "",'Prediction Log'!D617)</f>
        <v/>
      </c>
      <c r="E617" s="22" t="str">
        <f>IF('Prediction Log'!E617=0, "",'Prediction Log'!E617)</f>
        <v/>
      </c>
      <c r="F617" s="22" t="str">
        <f>IF('Prediction Log'!I617=0, "",'Prediction Log'!I617)</f>
        <v/>
      </c>
      <c r="G617" s="23" t="str">
        <f>IF(ISBLANK(Games!B617), "",'Prediction Log'!$J617)</f>
        <v/>
      </c>
      <c r="H617" s="24" t="str">
        <f>'Prediction Log'!$K617</f>
        <v/>
      </c>
      <c r="I617" s="22" t="str">
        <f>IF(ISBLANK(Games!J617), "",IF(AND(Games!J617="",Games!K617=""),"",IF(ISTEXT(Games!K617), "Side",Games!J617)))</f>
        <v/>
      </c>
      <c r="J617" s="22" t="str">
        <f>IF(ISBLANK(Games!J617), "",IF(Table12[[#This Row],[Bet]]="Spread", Games!L617, ""))</f>
        <v/>
      </c>
      <c r="K617" s="22" t="str">
        <f>IF(ISBLANK(Games!K617), "",IF(ISTEXT(Games!K617), Games!K617, ""))</f>
        <v/>
      </c>
      <c r="L617" s="22" t="str">
        <f>IF(ISBLANK(Games!N617), "", Games!N617)</f>
        <v/>
      </c>
      <c r="M617" s="22"/>
      <c r="N617" s="26"/>
      <c r="O617" s="26"/>
      <c r="P617" s="26"/>
      <c r="Q617" s="26"/>
      <c r="R617" s="26"/>
      <c r="S617" s="26"/>
      <c r="T617" s="29">
        <f t="shared" si="86"/>
        <v>0</v>
      </c>
      <c r="U617" s="29">
        <f t="shared" si="87"/>
        <v>0</v>
      </c>
      <c r="V617" s="29">
        <f t="shared" si="88"/>
        <v>0</v>
      </c>
      <c r="W617" s="29">
        <f t="shared" si="89"/>
        <v>0</v>
      </c>
      <c r="X617" s="29">
        <f t="shared" si="90"/>
        <v>0</v>
      </c>
      <c r="Y617" s="29">
        <f t="shared" si="91"/>
        <v>0</v>
      </c>
      <c r="Z617" s="26"/>
      <c r="AA617" s="58" t="str">
        <f t="shared" si="92"/>
        <v/>
      </c>
      <c r="AB617" s="26"/>
      <c r="AC617" s="58" t="str">
        <f t="shared" si="94"/>
        <v/>
      </c>
      <c r="AD617" s="26"/>
      <c r="AE617" s="22" t="str">
        <f t="shared" si="93"/>
        <v/>
      </c>
      <c r="AF6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8" spans="1:32" x14ac:dyDescent="0.45">
      <c r="A618" s="22">
        <f>Games!A618</f>
        <v>0</v>
      </c>
      <c r="B618" s="22" t="str">
        <f>IF('Prediction Log'!B618=0, "",'Prediction Log'!B618)</f>
        <v/>
      </c>
      <c r="C618" s="22" t="str">
        <f>IF('Prediction Log'!C618=0, "",'Prediction Log'!C618)</f>
        <v/>
      </c>
      <c r="D618" s="22" t="str">
        <f>IF('Prediction Log'!D618=0, "",'Prediction Log'!D618)</f>
        <v/>
      </c>
      <c r="E618" s="22" t="str">
        <f>IF('Prediction Log'!E618=0, "",'Prediction Log'!E618)</f>
        <v/>
      </c>
      <c r="F618" s="22" t="str">
        <f>IF('Prediction Log'!I618=0, "",'Prediction Log'!I618)</f>
        <v/>
      </c>
      <c r="G618" s="23" t="str">
        <f>IF(ISBLANK(Games!B618), "",'Prediction Log'!$J618)</f>
        <v/>
      </c>
      <c r="H618" s="24" t="str">
        <f>'Prediction Log'!$K618</f>
        <v/>
      </c>
      <c r="I618" s="22" t="str">
        <f>IF(ISBLANK(Games!J618), "",IF(AND(Games!J618="",Games!K618=""),"",IF(ISTEXT(Games!K618), "Side",Games!J618)))</f>
        <v/>
      </c>
      <c r="J618" s="22" t="str">
        <f>IF(ISBLANK(Games!J618), "",IF(Table12[[#This Row],[Bet]]="Spread", Games!L618, ""))</f>
        <v/>
      </c>
      <c r="K618" s="22" t="str">
        <f>IF(ISBLANK(Games!K618), "",IF(ISTEXT(Games!K618), Games!K618, ""))</f>
        <v/>
      </c>
      <c r="L618" s="22" t="str">
        <f>IF(ISBLANK(Games!N618), "", Games!N618)</f>
        <v/>
      </c>
      <c r="M618" s="22"/>
      <c r="N618" s="26"/>
      <c r="O618" s="26"/>
      <c r="P618" s="26"/>
      <c r="Q618" s="26"/>
      <c r="R618" s="26"/>
      <c r="S618" s="26"/>
      <c r="T618" s="29">
        <f t="shared" si="86"/>
        <v>0</v>
      </c>
      <c r="U618" s="29">
        <f t="shared" si="87"/>
        <v>0</v>
      </c>
      <c r="V618" s="29">
        <f t="shared" si="88"/>
        <v>0</v>
      </c>
      <c r="W618" s="29">
        <f t="shared" si="89"/>
        <v>0</v>
      </c>
      <c r="X618" s="29">
        <f t="shared" si="90"/>
        <v>0</v>
      </c>
      <c r="Y618" s="29">
        <f t="shared" si="91"/>
        <v>0</v>
      </c>
      <c r="Z618" s="26"/>
      <c r="AA618" s="58" t="str">
        <f t="shared" si="92"/>
        <v/>
      </c>
      <c r="AB618" s="26"/>
      <c r="AC618" s="58" t="str">
        <f t="shared" si="94"/>
        <v/>
      </c>
      <c r="AD618" s="26"/>
      <c r="AE618" s="22" t="str">
        <f t="shared" si="93"/>
        <v/>
      </c>
      <c r="AF6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9" spans="1:32" x14ac:dyDescent="0.45">
      <c r="A619" s="22">
        <f>Games!A619</f>
        <v>0</v>
      </c>
      <c r="B619" s="22" t="str">
        <f>IF('Prediction Log'!B619=0, "",'Prediction Log'!B619)</f>
        <v/>
      </c>
      <c r="C619" s="22" t="str">
        <f>IF('Prediction Log'!C619=0, "",'Prediction Log'!C619)</f>
        <v/>
      </c>
      <c r="D619" s="22" t="str">
        <f>IF('Prediction Log'!D619=0, "",'Prediction Log'!D619)</f>
        <v/>
      </c>
      <c r="E619" s="22" t="str">
        <f>IF('Prediction Log'!E619=0, "",'Prediction Log'!E619)</f>
        <v/>
      </c>
      <c r="F619" s="22" t="str">
        <f>IF('Prediction Log'!I619=0, "",'Prediction Log'!I619)</f>
        <v/>
      </c>
      <c r="G619" s="23" t="str">
        <f>IF(ISBLANK(Games!B619), "",'Prediction Log'!$J619)</f>
        <v/>
      </c>
      <c r="H619" s="24" t="str">
        <f>'Prediction Log'!$K619</f>
        <v/>
      </c>
      <c r="I619" s="22" t="str">
        <f>IF(ISBLANK(Games!J619), "",IF(AND(Games!J619="",Games!K619=""),"",IF(ISTEXT(Games!K619), "Side",Games!J619)))</f>
        <v/>
      </c>
      <c r="J619" s="22" t="str">
        <f>IF(ISBLANK(Games!J619), "",IF(Table12[[#This Row],[Bet]]="Spread", Games!L619, ""))</f>
        <v/>
      </c>
      <c r="K619" s="22" t="str">
        <f>IF(ISBLANK(Games!K619), "",IF(ISTEXT(Games!K619), Games!K619, ""))</f>
        <v/>
      </c>
      <c r="L619" s="22" t="str">
        <f>IF(ISBLANK(Games!N619), "", Games!N619)</f>
        <v/>
      </c>
      <c r="M619" s="22"/>
      <c r="N619" s="26"/>
      <c r="O619" s="26"/>
      <c r="P619" s="26"/>
      <c r="Q619" s="26"/>
      <c r="R619" s="26"/>
      <c r="S619" s="26"/>
      <c r="T619" s="29">
        <f t="shared" si="86"/>
        <v>0</v>
      </c>
      <c r="U619" s="29">
        <f t="shared" si="87"/>
        <v>0</v>
      </c>
      <c r="V619" s="29">
        <f t="shared" si="88"/>
        <v>0</v>
      </c>
      <c r="W619" s="29">
        <f t="shared" si="89"/>
        <v>0</v>
      </c>
      <c r="X619" s="29">
        <f t="shared" si="90"/>
        <v>0</v>
      </c>
      <c r="Y619" s="29">
        <f t="shared" si="91"/>
        <v>0</v>
      </c>
      <c r="Z619" s="26"/>
      <c r="AA619" s="58" t="str">
        <f t="shared" si="92"/>
        <v/>
      </c>
      <c r="AB619" s="26"/>
      <c r="AC619" s="58" t="str">
        <f t="shared" si="94"/>
        <v/>
      </c>
      <c r="AD619" s="26"/>
      <c r="AE619" s="22" t="str">
        <f t="shared" si="93"/>
        <v/>
      </c>
      <c r="AF6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0" spans="1:32" x14ac:dyDescent="0.45">
      <c r="A620" s="22">
        <f>Games!A620</f>
        <v>0</v>
      </c>
      <c r="B620" s="22" t="str">
        <f>IF('Prediction Log'!B620=0, "",'Prediction Log'!B620)</f>
        <v/>
      </c>
      <c r="C620" s="22" t="str">
        <f>IF('Prediction Log'!C620=0, "",'Prediction Log'!C620)</f>
        <v/>
      </c>
      <c r="D620" s="22" t="str">
        <f>IF('Prediction Log'!D620=0, "",'Prediction Log'!D620)</f>
        <v/>
      </c>
      <c r="E620" s="22" t="str">
        <f>IF('Prediction Log'!E620=0, "",'Prediction Log'!E620)</f>
        <v/>
      </c>
      <c r="F620" s="22" t="str">
        <f>IF('Prediction Log'!I620=0, "",'Prediction Log'!I620)</f>
        <v/>
      </c>
      <c r="G620" s="23" t="str">
        <f>IF(ISBLANK(Games!B620), "",'Prediction Log'!$J620)</f>
        <v/>
      </c>
      <c r="H620" s="24" t="str">
        <f>'Prediction Log'!$K620</f>
        <v/>
      </c>
      <c r="I620" s="22" t="str">
        <f>IF(ISBLANK(Games!J620), "",IF(AND(Games!J620="",Games!K620=""),"",IF(ISTEXT(Games!K620), "Side",Games!J620)))</f>
        <v/>
      </c>
      <c r="J620" s="22" t="str">
        <f>IF(ISBLANK(Games!J620), "",IF(Table12[[#This Row],[Bet]]="Spread", Games!L620, ""))</f>
        <v/>
      </c>
      <c r="K620" s="22" t="str">
        <f>IF(ISBLANK(Games!K620), "",IF(ISTEXT(Games!K620), Games!K620, ""))</f>
        <v/>
      </c>
      <c r="L620" s="22" t="str">
        <f>IF(ISBLANK(Games!N620), "", Games!N620)</f>
        <v/>
      </c>
      <c r="M620" s="22"/>
      <c r="N620" s="26"/>
      <c r="O620" s="26"/>
      <c r="P620" s="26"/>
      <c r="Q620" s="26"/>
      <c r="R620" s="26"/>
      <c r="S620" s="26"/>
      <c r="T620" s="29">
        <f t="shared" si="86"/>
        <v>0</v>
      </c>
      <c r="U620" s="29">
        <f t="shared" si="87"/>
        <v>0</v>
      </c>
      <c r="V620" s="29">
        <f t="shared" si="88"/>
        <v>0</v>
      </c>
      <c r="W620" s="29">
        <f t="shared" si="89"/>
        <v>0</v>
      </c>
      <c r="X620" s="29">
        <f t="shared" si="90"/>
        <v>0</v>
      </c>
      <c r="Y620" s="29">
        <f t="shared" si="91"/>
        <v>0</v>
      </c>
      <c r="Z620" s="26"/>
      <c r="AA620" s="58" t="str">
        <f t="shared" si="92"/>
        <v/>
      </c>
      <c r="AB620" s="26"/>
      <c r="AC620" s="58" t="str">
        <f t="shared" si="94"/>
        <v/>
      </c>
      <c r="AD620" s="26"/>
      <c r="AE620" s="22" t="str">
        <f t="shared" si="93"/>
        <v/>
      </c>
      <c r="AF6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1" spans="1:32" x14ac:dyDescent="0.45">
      <c r="A621" s="22">
        <f>Games!A621</f>
        <v>0</v>
      </c>
      <c r="B621" s="22" t="str">
        <f>IF('Prediction Log'!B621=0, "",'Prediction Log'!B621)</f>
        <v/>
      </c>
      <c r="C621" s="22" t="str">
        <f>IF('Prediction Log'!C621=0, "",'Prediction Log'!C621)</f>
        <v/>
      </c>
      <c r="D621" s="22" t="str">
        <f>IF('Prediction Log'!D621=0, "",'Prediction Log'!D621)</f>
        <v/>
      </c>
      <c r="E621" s="22" t="str">
        <f>IF('Prediction Log'!E621=0, "",'Prediction Log'!E621)</f>
        <v/>
      </c>
      <c r="F621" s="22" t="str">
        <f>IF('Prediction Log'!I621=0, "",'Prediction Log'!I621)</f>
        <v/>
      </c>
      <c r="G621" s="23" t="str">
        <f>IF(ISBLANK(Games!B621), "",'Prediction Log'!$J621)</f>
        <v/>
      </c>
      <c r="H621" s="24" t="str">
        <f>'Prediction Log'!$K621</f>
        <v/>
      </c>
      <c r="I621" s="22" t="str">
        <f>IF(ISBLANK(Games!J621), "",IF(AND(Games!J621="",Games!K621=""),"",IF(ISTEXT(Games!K621), "Side",Games!J621)))</f>
        <v/>
      </c>
      <c r="J621" s="22" t="str">
        <f>IF(ISBLANK(Games!J621), "",IF(Table12[[#This Row],[Bet]]="Spread", Games!L621, ""))</f>
        <v/>
      </c>
      <c r="K621" s="22" t="str">
        <f>IF(ISBLANK(Games!K621), "",IF(ISTEXT(Games!K621), Games!K621, ""))</f>
        <v/>
      </c>
      <c r="L621" s="22" t="str">
        <f>IF(ISBLANK(Games!N621), "", Games!N621)</f>
        <v/>
      </c>
      <c r="M621" s="22"/>
      <c r="N621" s="26"/>
      <c r="O621" s="26"/>
      <c r="P621" s="26"/>
      <c r="Q621" s="26"/>
      <c r="R621" s="26"/>
      <c r="S621" s="26"/>
      <c r="T621" s="29">
        <f t="shared" si="86"/>
        <v>0</v>
      </c>
      <c r="U621" s="29">
        <f t="shared" si="87"/>
        <v>0</v>
      </c>
      <c r="V621" s="29">
        <f t="shared" si="88"/>
        <v>0</v>
      </c>
      <c r="W621" s="29">
        <f t="shared" si="89"/>
        <v>0</v>
      </c>
      <c r="X621" s="29">
        <f t="shared" si="90"/>
        <v>0</v>
      </c>
      <c r="Y621" s="29">
        <f t="shared" si="91"/>
        <v>0</v>
      </c>
      <c r="Z621" s="26"/>
      <c r="AA621" s="58" t="str">
        <f t="shared" si="92"/>
        <v/>
      </c>
      <c r="AB621" s="26"/>
      <c r="AC621" s="58" t="str">
        <f t="shared" si="94"/>
        <v/>
      </c>
      <c r="AD621" s="26"/>
      <c r="AE621" s="22" t="str">
        <f t="shared" si="93"/>
        <v/>
      </c>
      <c r="AF6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2" spans="1:32" x14ac:dyDescent="0.45">
      <c r="A622" s="22">
        <f>Games!A622</f>
        <v>0</v>
      </c>
      <c r="B622" s="22" t="str">
        <f>IF('Prediction Log'!B622=0, "",'Prediction Log'!B622)</f>
        <v/>
      </c>
      <c r="C622" s="22" t="str">
        <f>IF('Prediction Log'!C622=0, "",'Prediction Log'!C622)</f>
        <v/>
      </c>
      <c r="D622" s="22" t="str">
        <f>IF('Prediction Log'!D622=0, "",'Prediction Log'!D622)</f>
        <v/>
      </c>
      <c r="E622" s="22" t="str">
        <f>IF('Prediction Log'!E622=0, "",'Prediction Log'!E622)</f>
        <v/>
      </c>
      <c r="F622" s="22" t="str">
        <f>IF('Prediction Log'!I622=0, "",'Prediction Log'!I622)</f>
        <v/>
      </c>
      <c r="G622" s="23" t="str">
        <f>IF(ISBLANK(Games!B622), "",'Prediction Log'!$J622)</f>
        <v/>
      </c>
      <c r="H622" s="24" t="str">
        <f>'Prediction Log'!$K622</f>
        <v/>
      </c>
      <c r="I622" s="22" t="str">
        <f>IF(ISBLANK(Games!J622), "",IF(AND(Games!J622="",Games!K622=""),"",IF(ISTEXT(Games!K622), "Side",Games!J622)))</f>
        <v/>
      </c>
      <c r="J622" s="22" t="str">
        <f>IF(ISBLANK(Games!J622), "",IF(Table12[[#This Row],[Bet]]="Spread", Games!L622, ""))</f>
        <v/>
      </c>
      <c r="K622" s="22" t="str">
        <f>IF(ISBLANK(Games!K622), "",IF(ISTEXT(Games!K622), Games!K622, ""))</f>
        <v/>
      </c>
      <c r="L622" s="22" t="str">
        <f>IF(ISBLANK(Games!N622), "", Games!N622)</f>
        <v/>
      </c>
      <c r="M622" s="22"/>
      <c r="N622" s="26"/>
      <c r="O622" s="26"/>
      <c r="P622" s="26"/>
      <c r="Q622" s="26"/>
      <c r="R622" s="26"/>
      <c r="S622" s="26"/>
      <c r="T622" s="29">
        <f t="shared" si="86"/>
        <v>0</v>
      </c>
      <c r="U622" s="29">
        <f t="shared" si="87"/>
        <v>0</v>
      </c>
      <c r="V622" s="29">
        <f t="shared" si="88"/>
        <v>0</v>
      </c>
      <c r="W622" s="29">
        <f t="shared" si="89"/>
        <v>0</v>
      </c>
      <c r="X622" s="29">
        <f t="shared" si="90"/>
        <v>0</v>
      </c>
      <c r="Y622" s="29">
        <f t="shared" si="91"/>
        <v>0</v>
      </c>
      <c r="Z622" s="26"/>
      <c r="AA622" s="58" t="str">
        <f t="shared" si="92"/>
        <v/>
      </c>
      <c r="AB622" s="26"/>
      <c r="AC622" s="58" t="str">
        <f t="shared" si="94"/>
        <v/>
      </c>
      <c r="AD622" s="26"/>
      <c r="AE622" s="22" t="str">
        <f t="shared" si="93"/>
        <v/>
      </c>
      <c r="AF6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3" spans="1:32" x14ac:dyDescent="0.45">
      <c r="A623" s="22">
        <f>Games!A623</f>
        <v>0</v>
      </c>
      <c r="B623" s="22" t="str">
        <f>IF('Prediction Log'!B623=0, "",'Prediction Log'!B623)</f>
        <v/>
      </c>
      <c r="C623" s="22" t="str">
        <f>IF('Prediction Log'!C623=0, "",'Prediction Log'!C623)</f>
        <v/>
      </c>
      <c r="D623" s="22" t="str">
        <f>IF('Prediction Log'!D623=0, "",'Prediction Log'!D623)</f>
        <v/>
      </c>
      <c r="E623" s="22" t="str">
        <f>IF('Prediction Log'!E623=0, "",'Prediction Log'!E623)</f>
        <v/>
      </c>
      <c r="F623" s="22" t="str">
        <f>IF('Prediction Log'!I623=0, "",'Prediction Log'!I623)</f>
        <v/>
      </c>
      <c r="G623" s="23" t="str">
        <f>IF(ISBLANK(Games!B623), "",'Prediction Log'!$J623)</f>
        <v/>
      </c>
      <c r="H623" s="24" t="str">
        <f>'Prediction Log'!$K623</f>
        <v/>
      </c>
      <c r="I623" s="22" t="str">
        <f>IF(ISBLANK(Games!J623), "",IF(AND(Games!J623="",Games!K623=""),"",IF(ISTEXT(Games!K623), "Side",Games!J623)))</f>
        <v/>
      </c>
      <c r="J623" s="22" t="str">
        <f>IF(ISBLANK(Games!J623), "",IF(Table12[[#This Row],[Bet]]="Spread", Games!L623, ""))</f>
        <v/>
      </c>
      <c r="K623" s="22" t="str">
        <f>IF(ISBLANK(Games!K623), "",IF(ISTEXT(Games!K623), Games!K623, ""))</f>
        <v/>
      </c>
      <c r="L623" s="22" t="str">
        <f>IF(ISBLANK(Games!N623), "", Games!N623)</f>
        <v/>
      </c>
      <c r="M623" s="22"/>
      <c r="N623" s="26"/>
      <c r="O623" s="26"/>
      <c r="P623" s="26"/>
      <c r="Q623" s="26"/>
      <c r="R623" s="26"/>
      <c r="S623" s="26"/>
      <c r="T623" s="29">
        <f t="shared" si="86"/>
        <v>0</v>
      </c>
      <c r="U623" s="29">
        <f t="shared" si="87"/>
        <v>0</v>
      </c>
      <c r="V623" s="29">
        <f t="shared" si="88"/>
        <v>0</v>
      </c>
      <c r="W623" s="29">
        <f t="shared" si="89"/>
        <v>0</v>
      </c>
      <c r="X623" s="29">
        <f t="shared" si="90"/>
        <v>0</v>
      </c>
      <c r="Y623" s="29">
        <f t="shared" si="91"/>
        <v>0</v>
      </c>
      <c r="Z623" s="26"/>
      <c r="AA623" s="58" t="str">
        <f t="shared" si="92"/>
        <v/>
      </c>
      <c r="AB623" s="26"/>
      <c r="AC623" s="58" t="str">
        <f t="shared" si="94"/>
        <v/>
      </c>
      <c r="AD623" s="26"/>
      <c r="AE623" s="22" t="str">
        <f t="shared" si="93"/>
        <v/>
      </c>
      <c r="AF6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4" spans="1:32" x14ac:dyDescent="0.45">
      <c r="A624" s="22">
        <f>Games!A624</f>
        <v>0</v>
      </c>
      <c r="B624" s="22" t="str">
        <f>IF('Prediction Log'!B624=0, "",'Prediction Log'!B624)</f>
        <v/>
      </c>
      <c r="C624" s="22" t="str">
        <f>IF('Prediction Log'!C624=0, "",'Prediction Log'!C624)</f>
        <v/>
      </c>
      <c r="D624" s="22" t="str">
        <f>IF('Prediction Log'!D624=0, "",'Prediction Log'!D624)</f>
        <v/>
      </c>
      <c r="E624" s="22" t="str">
        <f>IF('Prediction Log'!E624=0, "",'Prediction Log'!E624)</f>
        <v/>
      </c>
      <c r="F624" s="22" t="str">
        <f>IF('Prediction Log'!I624=0, "",'Prediction Log'!I624)</f>
        <v/>
      </c>
      <c r="G624" s="23" t="str">
        <f>IF(ISBLANK(Games!B624), "",'Prediction Log'!$J624)</f>
        <v/>
      </c>
      <c r="H624" s="24" t="str">
        <f>'Prediction Log'!$K624</f>
        <v/>
      </c>
      <c r="I624" s="22" t="str">
        <f>IF(ISBLANK(Games!J624), "",IF(AND(Games!J624="",Games!K624=""),"",IF(ISTEXT(Games!K624), "Side",Games!J624)))</f>
        <v/>
      </c>
      <c r="J624" s="22" t="str">
        <f>IF(ISBLANK(Games!J624), "",IF(Table12[[#This Row],[Bet]]="Spread", Games!L624, ""))</f>
        <v/>
      </c>
      <c r="K624" s="22" t="str">
        <f>IF(ISBLANK(Games!K624), "",IF(ISTEXT(Games!K624), Games!K624, ""))</f>
        <v/>
      </c>
      <c r="L624" s="22" t="str">
        <f>IF(ISBLANK(Games!N624), "", Games!N624)</f>
        <v/>
      </c>
      <c r="M624" s="22"/>
      <c r="N624" s="26"/>
      <c r="O624" s="26"/>
      <c r="P624" s="26"/>
      <c r="Q624" s="26"/>
      <c r="R624" s="26"/>
      <c r="S624" s="26"/>
      <c r="T624" s="29">
        <f t="shared" si="86"/>
        <v>0</v>
      </c>
      <c r="U624" s="29">
        <f t="shared" si="87"/>
        <v>0</v>
      </c>
      <c r="V624" s="29">
        <f t="shared" si="88"/>
        <v>0</v>
      </c>
      <c r="W624" s="29">
        <f t="shared" si="89"/>
        <v>0</v>
      </c>
      <c r="X624" s="29">
        <f t="shared" si="90"/>
        <v>0</v>
      </c>
      <c r="Y624" s="29">
        <f t="shared" si="91"/>
        <v>0</v>
      </c>
      <c r="Z624" s="26"/>
      <c r="AA624" s="58" t="str">
        <f t="shared" si="92"/>
        <v/>
      </c>
      <c r="AB624" s="26"/>
      <c r="AC624" s="58" t="str">
        <f t="shared" si="94"/>
        <v/>
      </c>
      <c r="AD624" s="26"/>
      <c r="AE624" s="22" t="str">
        <f t="shared" si="93"/>
        <v/>
      </c>
      <c r="AF6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5" spans="1:32" x14ac:dyDescent="0.45">
      <c r="A625" s="22">
        <f>Games!A625</f>
        <v>0</v>
      </c>
      <c r="B625" s="22" t="str">
        <f>IF('Prediction Log'!B625=0, "",'Prediction Log'!B625)</f>
        <v/>
      </c>
      <c r="C625" s="22" t="str">
        <f>IF('Prediction Log'!C625=0, "",'Prediction Log'!C625)</f>
        <v/>
      </c>
      <c r="D625" s="22" t="str">
        <f>IF('Prediction Log'!D625=0, "",'Prediction Log'!D625)</f>
        <v/>
      </c>
      <c r="E625" s="22" t="str">
        <f>IF('Prediction Log'!E625=0, "",'Prediction Log'!E625)</f>
        <v/>
      </c>
      <c r="F625" s="22" t="str">
        <f>IF('Prediction Log'!I625=0, "",'Prediction Log'!I625)</f>
        <v/>
      </c>
      <c r="G625" s="23" t="str">
        <f>IF(ISBLANK(Games!B625), "",'Prediction Log'!$J625)</f>
        <v/>
      </c>
      <c r="H625" s="24" t="str">
        <f>'Prediction Log'!$K625</f>
        <v/>
      </c>
      <c r="I625" s="22" t="str">
        <f>IF(ISBLANK(Games!J625), "",IF(AND(Games!J625="",Games!K625=""),"",IF(ISTEXT(Games!K625), "Side",Games!J625)))</f>
        <v/>
      </c>
      <c r="J625" s="22" t="str">
        <f>IF(ISBLANK(Games!J625), "",IF(Table12[[#This Row],[Bet]]="Spread", Games!L625, ""))</f>
        <v/>
      </c>
      <c r="K625" s="22" t="str">
        <f>IF(ISBLANK(Games!K625), "",IF(ISTEXT(Games!K625), Games!K625, ""))</f>
        <v/>
      </c>
      <c r="L625" s="22" t="str">
        <f>IF(ISBLANK(Games!N625), "", Games!N625)</f>
        <v/>
      </c>
      <c r="M625" s="22"/>
      <c r="N625" s="26"/>
      <c r="O625" s="26"/>
      <c r="P625" s="26"/>
      <c r="Q625" s="26"/>
      <c r="R625" s="26"/>
      <c r="S625" s="26"/>
      <c r="T625" s="29">
        <f t="shared" si="86"/>
        <v>0</v>
      </c>
      <c r="U625" s="29">
        <f t="shared" si="87"/>
        <v>0</v>
      </c>
      <c r="V625" s="29">
        <f t="shared" si="88"/>
        <v>0</v>
      </c>
      <c r="W625" s="29">
        <f t="shared" si="89"/>
        <v>0</v>
      </c>
      <c r="X625" s="29">
        <f t="shared" si="90"/>
        <v>0</v>
      </c>
      <c r="Y625" s="29">
        <f t="shared" si="91"/>
        <v>0</v>
      </c>
      <c r="Z625" s="26"/>
      <c r="AA625" s="58" t="str">
        <f t="shared" si="92"/>
        <v/>
      </c>
      <c r="AB625" s="26"/>
      <c r="AC625" s="58" t="str">
        <f t="shared" si="94"/>
        <v/>
      </c>
      <c r="AD625" s="26"/>
      <c r="AE625" s="22" t="str">
        <f t="shared" si="93"/>
        <v/>
      </c>
      <c r="AF6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6" spans="1:32" x14ac:dyDescent="0.45">
      <c r="A626" s="22">
        <f>Games!A626</f>
        <v>0</v>
      </c>
      <c r="B626" s="22" t="str">
        <f>IF('Prediction Log'!B626=0, "",'Prediction Log'!B626)</f>
        <v/>
      </c>
      <c r="C626" s="22" t="str">
        <f>IF('Prediction Log'!C626=0, "",'Prediction Log'!C626)</f>
        <v/>
      </c>
      <c r="D626" s="22" t="str">
        <f>IF('Prediction Log'!D626=0, "",'Prediction Log'!D626)</f>
        <v/>
      </c>
      <c r="E626" s="22" t="str">
        <f>IF('Prediction Log'!E626=0, "",'Prediction Log'!E626)</f>
        <v/>
      </c>
      <c r="F626" s="22" t="str">
        <f>IF('Prediction Log'!I626=0, "",'Prediction Log'!I626)</f>
        <v/>
      </c>
      <c r="G626" s="23" t="str">
        <f>IF(ISBLANK(Games!B626), "",'Prediction Log'!$J626)</f>
        <v/>
      </c>
      <c r="H626" s="24" t="str">
        <f>'Prediction Log'!$K626</f>
        <v/>
      </c>
      <c r="I626" s="22" t="str">
        <f>IF(ISBLANK(Games!J626), "",IF(AND(Games!J626="",Games!K626=""),"",IF(ISTEXT(Games!K626), "Side",Games!J626)))</f>
        <v/>
      </c>
      <c r="J626" s="22" t="str">
        <f>IF(ISBLANK(Games!J626), "",IF(Table12[[#This Row],[Bet]]="Spread", Games!L626, ""))</f>
        <v/>
      </c>
      <c r="K626" s="22" t="str">
        <f>IF(ISBLANK(Games!K626), "",IF(ISTEXT(Games!K626), Games!K626, ""))</f>
        <v/>
      </c>
      <c r="L626" s="22" t="str">
        <f>IF(ISBLANK(Games!N626), "", Games!N626)</f>
        <v/>
      </c>
      <c r="M626" s="22"/>
      <c r="N626" s="26"/>
      <c r="O626" s="26"/>
      <c r="P626" s="26"/>
      <c r="Q626" s="26"/>
      <c r="R626" s="26"/>
      <c r="S626" s="26"/>
      <c r="T626" s="29">
        <f t="shared" si="86"/>
        <v>0</v>
      </c>
      <c r="U626" s="29">
        <f t="shared" si="87"/>
        <v>0</v>
      </c>
      <c r="V626" s="29">
        <f t="shared" si="88"/>
        <v>0</v>
      </c>
      <c r="W626" s="29">
        <f t="shared" si="89"/>
        <v>0</v>
      </c>
      <c r="X626" s="29">
        <f t="shared" si="90"/>
        <v>0</v>
      </c>
      <c r="Y626" s="29">
        <f t="shared" si="91"/>
        <v>0</v>
      </c>
      <c r="Z626" s="26"/>
      <c r="AA626" s="58" t="str">
        <f t="shared" si="92"/>
        <v/>
      </c>
      <c r="AB626" s="26"/>
      <c r="AC626" s="58" t="str">
        <f t="shared" si="94"/>
        <v/>
      </c>
      <c r="AD626" s="26"/>
      <c r="AE626" s="22" t="str">
        <f t="shared" si="93"/>
        <v/>
      </c>
      <c r="AF6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7" spans="1:32" x14ac:dyDescent="0.45">
      <c r="A627" s="22">
        <f>Games!A627</f>
        <v>0</v>
      </c>
      <c r="B627" s="22" t="str">
        <f>IF('Prediction Log'!B627=0, "",'Prediction Log'!B627)</f>
        <v/>
      </c>
      <c r="C627" s="22" t="str">
        <f>IF('Prediction Log'!C627=0, "",'Prediction Log'!C627)</f>
        <v/>
      </c>
      <c r="D627" s="22" t="str">
        <f>IF('Prediction Log'!D627=0, "",'Prediction Log'!D627)</f>
        <v/>
      </c>
      <c r="E627" s="22" t="str">
        <f>IF('Prediction Log'!E627=0, "",'Prediction Log'!E627)</f>
        <v/>
      </c>
      <c r="F627" s="22" t="str">
        <f>IF('Prediction Log'!I627=0, "",'Prediction Log'!I627)</f>
        <v/>
      </c>
      <c r="G627" s="23" t="str">
        <f>IF(ISBLANK(Games!B627), "",'Prediction Log'!$J627)</f>
        <v/>
      </c>
      <c r="H627" s="24" t="str">
        <f>'Prediction Log'!$K627</f>
        <v/>
      </c>
      <c r="I627" s="22" t="str">
        <f>IF(ISBLANK(Games!J627), "",IF(AND(Games!J627="",Games!K627=""),"",IF(ISTEXT(Games!K627), "Side",Games!J627)))</f>
        <v/>
      </c>
      <c r="J627" s="22" t="str">
        <f>IF(ISBLANK(Games!J627), "",IF(Table12[[#This Row],[Bet]]="Spread", Games!L627, ""))</f>
        <v/>
      </c>
      <c r="K627" s="22" t="str">
        <f>IF(ISBLANK(Games!K627), "",IF(ISTEXT(Games!K627), Games!K627, ""))</f>
        <v/>
      </c>
      <c r="L627" s="22" t="str">
        <f>IF(ISBLANK(Games!N627), "", Games!N627)</f>
        <v/>
      </c>
      <c r="M627" s="22"/>
      <c r="N627" s="26"/>
      <c r="O627" s="26"/>
      <c r="P627" s="26"/>
      <c r="Q627" s="26"/>
      <c r="R627" s="26"/>
      <c r="S627" s="26"/>
      <c r="T627" s="29">
        <f t="shared" si="86"/>
        <v>0</v>
      </c>
      <c r="U627" s="29">
        <f t="shared" si="87"/>
        <v>0</v>
      </c>
      <c r="V627" s="29">
        <f t="shared" si="88"/>
        <v>0</v>
      </c>
      <c r="W627" s="29">
        <f t="shared" si="89"/>
        <v>0</v>
      </c>
      <c r="X627" s="29">
        <f t="shared" si="90"/>
        <v>0</v>
      </c>
      <c r="Y627" s="29">
        <f t="shared" si="91"/>
        <v>0</v>
      </c>
      <c r="Z627" s="26"/>
      <c r="AA627" s="58" t="str">
        <f t="shared" si="92"/>
        <v/>
      </c>
      <c r="AB627" s="26"/>
      <c r="AC627" s="58" t="str">
        <f t="shared" si="94"/>
        <v/>
      </c>
      <c r="AD627" s="26"/>
      <c r="AE627" s="22" t="str">
        <f t="shared" si="93"/>
        <v/>
      </c>
      <c r="AF6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8" spans="1:32" x14ac:dyDescent="0.45">
      <c r="A628" s="22">
        <f>Games!A628</f>
        <v>0</v>
      </c>
      <c r="B628" s="22" t="str">
        <f>IF('Prediction Log'!B628=0, "",'Prediction Log'!B628)</f>
        <v/>
      </c>
      <c r="C628" s="22" t="str">
        <f>IF('Prediction Log'!C628=0, "",'Prediction Log'!C628)</f>
        <v/>
      </c>
      <c r="D628" s="22" t="str">
        <f>IF('Prediction Log'!D628=0, "",'Prediction Log'!D628)</f>
        <v/>
      </c>
      <c r="E628" s="22" t="str">
        <f>IF('Prediction Log'!E628=0, "",'Prediction Log'!E628)</f>
        <v/>
      </c>
      <c r="F628" s="22" t="str">
        <f>IF('Prediction Log'!I628=0, "",'Prediction Log'!I628)</f>
        <v/>
      </c>
      <c r="G628" s="23" t="str">
        <f>IF(ISBLANK(Games!B628), "",'Prediction Log'!$J628)</f>
        <v/>
      </c>
      <c r="H628" s="24" t="str">
        <f>'Prediction Log'!$K628</f>
        <v/>
      </c>
      <c r="I628" s="22" t="str">
        <f>IF(ISBLANK(Games!J628), "",IF(AND(Games!J628="",Games!K628=""),"",IF(ISTEXT(Games!K628), "Side",Games!J628)))</f>
        <v/>
      </c>
      <c r="J628" s="22" t="str">
        <f>IF(ISBLANK(Games!J628), "",IF(Table12[[#This Row],[Bet]]="Spread", Games!L628, ""))</f>
        <v/>
      </c>
      <c r="K628" s="22" t="str">
        <f>IF(ISBLANK(Games!K628), "",IF(ISTEXT(Games!K628), Games!K628, ""))</f>
        <v/>
      </c>
      <c r="L628" s="22" t="str">
        <f>IF(ISBLANK(Games!N628), "", Games!N628)</f>
        <v/>
      </c>
      <c r="M628" s="22"/>
      <c r="N628" s="26"/>
      <c r="O628" s="26"/>
      <c r="P628" s="26"/>
      <c r="Q628" s="26"/>
      <c r="R628" s="26"/>
      <c r="S628" s="26"/>
      <c r="T628" s="29">
        <f t="shared" si="86"/>
        <v>0</v>
      </c>
      <c r="U628" s="29">
        <f t="shared" si="87"/>
        <v>0</v>
      </c>
      <c r="V628" s="29">
        <f t="shared" si="88"/>
        <v>0</v>
      </c>
      <c r="W628" s="29">
        <f t="shared" si="89"/>
        <v>0</v>
      </c>
      <c r="X628" s="29">
        <f t="shared" si="90"/>
        <v>0</v>
      </c>
      <c r="Y628" s="29">
        <f t="shared" si="91"/>
        <v>0</v>
      </c>
      <c r="Z628" s="26"/>
      <c r="AA628" s="58" t="str">
        <f t="shared" si="92"/>
        <v/>
      </c>
      <c r="AB628" s="26"/>
      <c r="AC628" s="58" t="str">
        <f t="shared" si="94"/>
        <v/>
      </c>
      <c r="AD628" s="26"/>
      <c r="AE628" s="22" t="str">
        <f t="shared" si="93"/>
        <v/>
      </c>
      <c r="AF6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9" spans="1:32" x14ac:dyDescent="0.45">
      <c r="A629" s="22">
        <f>Games!A629</f>
        <v>0</v>
      </c>
      <c r="B629" s="22" t="str">
        <f>IF('Prediction Log'!B629=0, "",'Prediction Log'!B629)</f>
        <v/>
      </c>
      <c r="C629" s="22" t="str">
        <f>IF('Prediction Log'!C629=0, "",'Prediction Log'!C629)</f>
        <v/>
      </c>
      <c r="D629" s="22" t="str">
        <f>IF('Prediction Log'!D629=0, "",'Prediction Log'!D629)</f>
        <v/>
      </c>
      <c r="E629" s="22" t="str">
        <f>IF('Prediction Log'!E629=0, "",'Prediction Log'!E629)</f>
        <v/>
      </c>
      <c r="F629" s="22" t="str">
        <f>IF('Prediction Log'!I629=0, "",'Prediction Log'!I629)</f>
        <v/>
      </c>
      <c r="G629" s="23" t="str">
        <f>IF(ISBLANK(Games!B629), "",'Prediction Log'!$J629)</f>
        <v/>
      </c>
      <c r="H629" s="24" t="str">
        <f>'Prediction Log'!$K629</f>
        <v/>
      </c>
      <c r="I629" s="22" t="str">
        <f>IF(ISBLANK(Games!J629), "",IF(AND(Games!J629="",Games!K629=""),"",IF(ISTEXT(Games!K629), "Side",Games!J629)))</f>
        <v/>
      </c>
      <c r="J629" s="22" t="str">
        <f>IF(ISBLANK(Games!J629), "",IF(Table12[[#This Row],[Bet]]="Spread", Games!L629, ""))</f>
        <v/>
      </c>
      <c r="K629" s="22" t="str">
        <f>IF(ISBLANK(Games!K629), "",IF(ISTEXT(Games!K629), Games!K629, ""))</f>
        <v/>
      </c>
      <c r="L629" s="22" t="str">
        <f>IF(ISBLANK(Games!N629), "", Games!N629)</f>
        <v/>
      </c>
      <c r="M629" s="22"/>
      <c r="N629" s="26"/>
      <c r="O629" s="26"/>
      <c r="P629" s="26"/>
      <c r="Q629" s="26"/>
      <c r="R629" s="26"/>
      <c r="S629" s="26"/>
      <c r="T629" s="29">
        <f t="shared" si="86"/>
        <v>0</v>
      </c>
      <c r="U629" s="29">
        <f t="shared" si="87"/>
        <v>0</v>
      </c>
      <c r="V629" s="29">
        <f t="shared" si="88"/>
        <v>0</v>
      </c>
      <c r="W629" s="29">
        <f t="shared" si="89"/>
        <v>0</v>
      </c>
      <c r="X629" s="29">
        <f t="shared" si="90"/>
        <v>0</v>
      </c>
      <c r="Y629" s="29">
        <f t="shared" si="91"/>
        <v>0</v>
      </c>
      <c r="Z629" s="26"/>
      <c r="AA629" s="58" t="str">
        <f t="shared" si="92"/>
        <v/>
      </c>
      <c r="AB629" s="26"/>
      <c r="AC629" s="58" t="str">
        <f t="shared" si="94"/>
        <v/>
      </c>
      <c r="AD629" s="26"/>
      <c r="AE629" s="22" t="str">
        <f t="shared" si="93"/>
        <v/>
      </c>
      <c r="AF6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0" spans="1:32" x14ac:dyDescent="0.45">
      <c r="A630" s="22">
        <f>Games!A630</f>
        <v>0</v>
      </c>
      <c r="B630" s="22" t="str">
        <f>IF('Prediction Log'!B630=0, "",'Prediction Log'!B630)</f>
        <v/>
      </c>
      <c r="C630" s="22" t="str">
        <f>IF('Prediction Log'!C630=0, "",'Prediction Log'!C630)</f>
        <v/>
      </c>
      <c r="D630" s="22" t="str">
        <f>IF('Prediction Log'!D630=0, "",'Prediction Log'!D630)</f>
        <v/>
      </c>
      <c r="E630" s="22" t="str">
        <f>IF('Prediction Log'!E630=0, "",'Prediction Log'!E630)</f>
        <v/>
      </c>
      <c r="F630" s="22" t="str">
        <f>IF('Prediction Log'!I630=0, "",'Prediction Log'!I630)</f>
        <v/>
      </c>
      <c r="G630" s="23" t="str">
        <f>IF(ISBLANK(Games!B630), "",'Prediction Log'!$J630)</f>
        <v/>
      </c>
      <c r="H630" s="24" t="str">
        <f>'Prediction Log'!$K630</f>
        <v/>
      </c>
      <c r="I630" s="22" t="str">
        <f>IF(ISBLANK(Games!J630), "",IF(AND(Games!J630="",Games!K630=""),"",IF(ISTEXT(Games!K630), "Side",Games!J630)))</f>
        <v/>
      </c>
      <c r="J630" s="22" t="str">
        <f>IF(ISBLANK(Games!J630), "",IF(Table12[[#This Row],[Bet]]="Spread", Games!L630, ""))</f>
        <v/>
      </c>
      <c r="K630" s="22" t="str">
        <f>IF(ISBLANK(Games!K630), "",IF(ISTEXT(Games!K630), Games!K630, ""))</f>
        <v/>
      </c>
      <c r="L630" s="22" t="str">
        <f>IF(ISBLANK(Games!N630), "", Games!N630)</f>
        <v/>
      </c>
      <c r="M630" s="22"/>
      <c r="N630" s="26"/>
      <c r="O630" s="26"/>
      <c r="P630" s="26"/>
      <c r="Q630" s="26"/>
      <c r="R630" s="26"/>
      <c r="S630" s="26"/>
      <c r="T630" s="29">
        <f t="shared" si="86"/>
        <v>0</v>
      </c>
      <c r="U630" s="29">
        <f t="shared" si="87"/>
        <v>0</v>
      </c>
      <c r="V630" s="29">
        <f t="shared" si="88"/>
        <v>0</v>
      </c>
      <c r="W630" s="29">
        <f t="shared" si="89"/>
        <v>0</v>
      </c>
      <c r="X630" s="29">
        <f t="shared" si="90"/>
        <v>0</v>
      </c>
      <c r="Y630" s="29">
        <f t="shared" si="91"/>
        <v>0</v>
      </c>
      <c r="Z630" s="26"/>
      <c r="AA630" s="58" t="str">
        <f t="shared" si="92"/>
        <v/>
      </c>
      <c r="AB630" s="26"/>
      <c r="AC630" s="58" t="str">
        <f t="shared" si="94"/>
        <v/>
      </c>
      <c r="AD630" s="26"/>
      <c r="AE630" s="22" t="str">
        <f t="shared" si="93"/>
        <v/>
      </c>
      <c r="AF6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1" spans="1:32" x14ac:dyDescent="0.45">
      <c r="A631" s="22">
        <f>Games!A631</f>
        <v>0</v>
      </c>
      <c r="B631" s="22" t="str">
        <f>IF('Prediction Log'!B631=0, "",'Prediction Log'!B631)</f>
        <v/>
      </c>
      <c r="C631" s="22" t="str">
        <f>IF('Prediction Log'!C631=0, "",'Prediction Log'!C631)</f>
        <v/>
      </c>
      <c r="D631" s="22" t="str">
        <f>IF('Prediction Log'!D631=0, "",'Prediction Log'!D631)</f>
        <v/>
      </c>
      <c r="E631" s="22" t="str">
        <f>IF('Prediction Log'!E631=0, "",'Prediction Log'!E631)</f>
        <v/>
      </c>
      <c r="F631" s="22" t="str">
        <f>IF('Prediction Log'!I631=0, "",'Prediction Log'!I631)</f>
        <v/>
      </c>
      <c r="G631" s="23" t="str">
        <f>IF(ISBLANK(Games!B631), "",'Prediction Log'!$J631)</f>
        <v/>
      </c>
      <c r="H631" s="24" t="str">
        <f>'Prediction Log'!$K631</f>
        <v/>
      </c>
      <c r="I631" s="22" t="str">
        <f>IF(ISBLANK(Games!J631), "",IF(AND(Games!J631="",Games!K631=""),"",IF(ISTEXT(Games!K631), "Side",Games!J631)))</f>
        <v/>
      </c>
      <c r="J631" s="22" t="str">
        <f>IF(ISBLANK(Games!J631), "",IF(Table12[[#This Row],[Bet]]="Spread", Games!L631, ""))</f>
        <v/>
      </c>
      <c r="K631" s="22" t="str">
        <f>IF(ISBLANK(Games!K631), "",IF(ISTEXT(Games!K631), Games!K631, ""))</f>
        <v/>
      </c>
      <c r="L631" s="22" t="str">
        <f>IF(ISBLANK(Games!N631), "", Games!N631)</f>
        <v/>
      </c>
      <c r="M631" s="22"/>
      <c r="N631" s="26"/>
      <c r="O631" s="26"/>
      <c r="P631" s="26"/>
      <c r="Q631" s="26"/>
      <c r="R631" s="26"/>
      <c r="S631" s="26"/>
      <c r="T631" s="29">
        <f t="shared" si="86"/>
        <v>0</v>
      </c>
      <c r="U631" s="29">
        <f t="shared" si="87"/>
        <v>0</v>
      </c>
      <c r="V631" s="29">
        <f t="shared" si="88"/>
        <v>0</v>
      </c>
      <c r="W631" s="29">
        <f t="shared" si="89"/>
        <v>0</v>
      </c>
      <c r="X631" s="29">
        <f t="shared" si="90"/>
        <v>0</v>
      </c>
      <c r="Y631" s="29">
        <f t="shared" si="91"/>
        <v>0</v>
      </c>
      <c r="Z631" s="26"/>
      <c r="AA631" s="58" t="str">
        <f t="shared" si="92"/>
        <v/>
      </c>
      <c r="AB631" s="26"/>
      <c r="AC631" s="58" t="str">
        <f t="shared" si="94"/>
        <v/>
      </c>
      <c r="AD631" s="26"/>
      <c r="AE631" s="22" t="str">
        <f t="shared" si="93"/>
        <v/>
      </c>
      <c r="AF6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2" spans="1:32" x14ac:dyDescent="0.45">
      <c r="A632" s="22">
        <f>Games!A632</f>
        <v>0</v>
      </c>
      <c r="B632" s="22" t="str">
        <f>IF('Prediction Log'!B632=0, "",'Prediction Log'!B632)</f>
        <v/>
      </c>
      <c r="C632" s="22" t="str">
        <f>IF('Prediction Log'!C632=0, "",'Prediction Log'!C632)</f>
        <v/>
      </c>
      <c r="D632" s="22" t="str">
        <f>IF('Prediction Log'!D632=0, "",'Prediction Log'!D632)</f>
        <v/>
      </c>
      <c r="E632" s="22" t="str">
        <f>IF('Prediction Log'!E632=0, "",'Prediction Log'!E632)</f>
        <v/>
      </c>
      <c r="F632" s="22" t="str">
        <f>IF('Prediction Log'!I632=0, "",'Prediction Log'!I632)</f>
        <v/>
      </c>
      <c r="G632" s="23" t="str">
        <f>IF(ISBLANK(Games!B632), "",'Prediction Log'!$J632)</f>
        <v/>
      </c>
      <c r="H632" s="24" t="str">
        <f>'Prediction Log'!$K632</f>
        <v/>
      </c>
      <c r="I632" s="22" t="str">
        <f>IF(ISBLANK(Games!J632), "",IF(AND(Games!J632="",Games!K632=""),"",IF(ISTEXT(Games!K632), "Side",Games!J632)))</f>
        <v/>
      </c>
      <c r="J632" s="22" t="str">
        <f>IF(ISBLANK(Games!J632), "",IF(Table12[[#This Row],[Bet]]="Spread", Games!L632, ""))</f>
        <v/>
      </c>
      <c r="K632" s="22" t="str">
        <f>IF(ISBLANK(Games!K632), "",IF(ISTEXT(Games!K632), Games!K632, ""))</f>
        <v/>
      </c>
      <c r="L632" s="22" t="str">
        <f>IF(ISBLANK(Games!N632), "", Games!N632)</f>
        <v/>
      </c>
      <c r="M632" s="22"/>
      <c r="N632" s="26"/>
      <c r="O632" s="26"/>
      <c r="P632" s="26"/>
      <c r="Q632" s="26"/>
      <c r="R632" s="26"/>
      <c r="S632" s="26"/>
      <c r="T632" s="29">
        <f t="shared" si="86"/>
        <v>0</v>
      </c>
      <c r="U632" s="29">
        <f t="shared" si="87"/>
        <v>0</v>
      </c>
      <c r="V632" s="29">
        <f t="shared" si="88"/>
        <v>0</v>
      </c>
      <c r="W632" s="29">
        <f t="shared" si="89"/>
        <v>0</v>
      </c>
      <c r="X632" s="29">
        <f t="shared" si="90"/>
        <v>0</v>
      </c>
      <c r="Y632" s="29">
        <f t="shared" si="91"/>
        <v>0</v>
      </c>
      <c r="Z632" s="26"/>
      <c r="AA632" s="58" t="str">
        <f t="shared" si="92"/>
        <v/>
      </c>
      <c r="AB632" s="26"/>
      <c r="AC632" s="58" t="str">
        <f t="shared" si="94"/>
        <v/>
      </c>
      <c r="AD632" s="26"/>
      <c r="AE632" s="22" t="str">
        <f t="shared" si="93"/>
        <v/>
      </c>
      <c r="AF6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3" spans="1:32" x14ac:dyDescent="0.45">
      <c r="A633" s="22">
        <f>Games!A633</f>
        <v>0</v>
      </c>
      <c r="B633" s="22" t="str">
        <f>IF('Prediction Log'!B633=0, "",'Prediction Log'!B633)</f>
        <v/>
      </c>
      <c r="C633" s="22" t="str">
        <f>IF('Prediction Log'!C633=0, "",'Prediction Log'!C633)</f>
        <v/>
      </c>
      <c r="D633" s="22" t="str">
        <f>IF('Prediction Log'!D633=0, "",'Prediction Log'!D633)</f>
        <v/>
      </c>
      <c r="E633" s="22" t="str">
        <f>IF('Prediction Log'!E633=0, "",'Prediction Log'!E633)</f>
        <v/>
      </c>
      <c r="F633" s="22" t="str">
        <f>IF('Prediction Log'!I633=0, "",'Prediction Log'!I633)</f>
        <v/>
      </c>
      <c r="G633" s="23" t="str">
        <f>IF(ISBLANK(Games!B633), "",'Prediction Log'!$J633)</f>
        <v/>
      </c>
      <c r="H633" s="24" t="str">
        <f>'Prediction Log'!$K633</f>
        <v/>
      </c>
      <c r="I633" s="22" t="str">
        <f>IF(ISBLANK(Games!J633), "",IF(AND(Games!J633="",Games!K633=""),"",IF(ISTEXT(Games!K633), "Side",Games!J633)))</f>
        <v/>
      </c>
      <c r="J633" s="22" t="str">
        <f>IF(ISBLANK(Games!J633), "",IF(Table12[[#This Row],[Bet]]="Spread", Games!L633, ""))</f>
        <v/>
      </c>
      <c r="K633" s="22" t="str">
        <f>IF(ISBLANK(Games!K633), "",IF(ISTEXT(Games!K633), Games!K633, ""))</f>
        <v/>
      </c>
      <c r="L633" s="22" t="str">
        <f>IF(ISBLANK(Games!N633), "", Games!N633)</f>
        <v/>
      </c>
      <c r="M633" s="22"/>
      <c r="N633" s="26"/>
      <c r="O633" s="26"/>
      <c r="P633" s="26"/>
      <c r="Q633" s="26"/>
      <c r="R633" s="26"/>
      <c r="S633" s="26"/>
      <c r="T633" s="29">
        <f t="shared" si="86"/>
        <v>0</v>
      </c>
      <c r="U633" s="29">
        <f t="shared" si="87"/>
        <v>0</v>
      </c>
      <c r="V633" s="29">
        <f t="shared" si="88"/>
        <v>0</v>
      </c>
      <c r="W633" s="29">
        <f t="shared" si="89"/>
        <v>0</v>
      </c>
      <c r="X633" s="29">
        <f t="shared" si="90"/>
        <v>0</v>
      </c>
      <c r="Y633" s="29">
        <f t="shared" si="91"/>
        <v>0</v>
      </c>
      <c r="Z633" s="26"/>
      <c r="AA633" s="58" t="str">
        <f t="shared" si="92"/>
        <v/>
      </c>
      <c r="AB633" s="26"/>
      <c r="AC633" s="58" t="str">
        <f t="shared" si="94"/>
        <v/>
      </c>
      <c r="AD633" s="26"/>
      <c r="AE633" s="22" t="str">
        <f t="shared" si="93"/>
        <v/>
      </c>
      <c r="AF6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4" spans="1:32" x14ac:dyDescent="0.45">
      <c r="A634" s="22">
        <f>Games!A634</f>
        <v>0</v>
      </c>
      <c r="B634" s="22" t="str">
        <f>IF('Prediction Log'!B634=0, "",'Prediction Log'!B634)</f>
        <v/>
      </c>
      <c r="C634" s="22" t="str">
        <f>IF('Prediction Log'!C634=0, "",'Prediction Log'!C634)</f>
        <v/>
      </c>
      <c r="D634" s="22" t="str">
        <f>IF('Prediction Log'!D634=0, "",'Prediction Log'!D634)</f>
        <v/>
      </c>
      <c r="E634" s="22" t="str">
        <f>IF('Prediction Log'!E634=0, "",'Prediction Log'!E634)</f>
        <v/>
      </c>
      <c r="F634" s="22" t="str">
        <f>IF('Prediction Log'!I634=0, "",'Prediction Log'!I634)</f>
        <v/>
      </c>
      <c r="G634" s="23" t="str">
        <f>IF(ISBLANK(Games!B634), "",'Prediction Log'!$J634)</f>
        <v/>
      </c>
      <c r="H634" s="24" t="str">
        <f>'Prediction Log'!$K634</f>
        <v/>
      </c>
      <c r="I634" s="22" t="str">
        <f>IF(ISBLANK(Games!J634), "",IF(AND(Games!J634="",Games!K634=""),"",IF(ISTEXT(Games!K634), "Side",Games!J634)))</f>
        <v/>
      </c>
      <c r="J634" s="22" t="str">
        <f>IF(ISBLANK(Games!J634), "",IF(Table12[[#This Row],[Bet]]="Spread", Games!L634, ""))</f>
        <v/>
      </c>
      <c r="K634" s="22" t="str">
        <f>IF(ISBLANK(Games!K634), "",IF(ISTEXT(Games!K634), Games!K634, ""))</f>
        <v/>
      </c>
      <c r="L634" s="22" t="str">
        <f>IF(ISBLANK(Games!N634), "", Games!N634)</f>
        <v/>
      </c>
      <c r="M634" s="22"/>
      <c r="N634" s="26"/>
      <c r="O634" s="26"/>
      <c r="P634" s="26"/>
      <c r="Q634" s="26"/>
      <c r="R634" s="26"/>
      <c r="S634" s="26"/>
      <c r="T634" s="29">
        <f t="shared" si="86"/>
        <v>0</v>
      </c>
      <c r="U634" s="29">
        <f t="shared" si="87"/>
        <v>0</v>
      </c>
      <c r="V634" s="29">
        <f t="shared" si="88"/>
        <v>0</v>
      </c>
      <c r="W634" s="29">
        <f t="shared" si="89"/>
        <v>0</v>
      </c>
      <c r="X634" s="29">
        <f t="shared" si="90"/>
        <v>0</v>
      </c>
      <c r="Y634" s="29">
        <f t="shared" si="91"/>
        <v>0</v>
      </c>
      <c r="Z634" s="26"/>
      <c r="AA634" s="58" t="str">
        <f t="shared" si="92"/>
        <v/>
      </c>
      <c r="AB634" s="26"/>
      <c r="AC634" s="58" t="str">
        <f t="shared" si="94"/>
        <v/>
      </c>
      <c r="AD634" s="26"/>
      <c r="AE634" s="22" t="str">
        <f t="shared" si="93"/>
        <v/>
      </c>
      <c r="AF6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5" spans="1:32" x14ac:dyDescent="0.45">
      <c r="A635" s="22">
        <f>Games!A635</f>
        <v>0</v>
      </c>
      <c r="B635" s="22" t="str">
        <f>IF('Prediction Log'!B635=0, "",'Prediction Log'!B635)</f>
        <v/>
      </c>
      <c r="C635" s="22" t="str">
        <f>IF('Prediction Log'!C635=0, "",'Prediction Log'!C635)</f>
        <v/>
      </c>
      <c r="D635" s="22" t="str">
        <f>IF('Prediction Log'!D635=0, "",'Prediction Log'!D635)</f>
        <v/>
      </c>
      <c r="E635" s="22" t="str">
        <f>IF('Prediction Log'!E635=0, "",'Prediction Log'!E635)</f>
        <v/>
      </c>
      <c r="F635" s="22" t="str">
        <f>IF('Prediction Log'!I635=0, "",'Prediction Log'!I635)</f>
        <v/>
      </c>
      <c r="G635" s="23" t="str">
        <f>IF(ISBLANK(Games!B635), "",'Prediction Log'!$J635)</f>
        <v/>
      </c>
      <c r="H635" s="24" t="str">
        <f>'Prediction Log'!$K635</f>
        <v/>
      </c>
      <c r="I635" s="22" t="str">
        <f>IF(ISBLANK(Games!J635), "",IF(AND(Games!J635="",Games!K635=""),"",IF(ISTEXT(Games!K635), "Side",Games!J635)))</f>
        <v/>
      </c>
      <c r="J635" s="22" t="str">
        <f>IF(ISBLANK(Games!J635), "",IF(Table12[[#This Row],[Bet]]="Spread", Games!L635, ""))</f>
        <v/>
      </c>
      <c r="K635" s="22" t="str">
        <f>IF(ISBLANK(Games!K635), "",IF(ISTEXT(Games!K635), Games!K635, ""))</f>
        <v/>
      </c>
      <c r="L635" s="22" t="str">
        <f>IF(ISBLANK(Games!N635), "", Games!N635)</f>
        <v/>
      </c>
      <c r="M635" s="22"/>
      <c r="N635" s="26"/>
      <c r="O635" s="26"/>
      <c r="P635" s="26"/>
      <c r="Q635" s="26"/>
      <c r="R635" s="26"/>
      <c r="S635" s="26"/>
      <c r="T635" s="29">
        <f t="shared" si="86"/>
        <v>0</v>
      </c>
      <c r="U635" s="29">
        <f t="shared" si="87"/>
        <v>0</v>
      </c>
      <c r="V635" s="29">
        <f t="shared" si="88"/>
        <v>0</v>
      </c>
      <c r="W635" s="29">
        <f t="shared" si="89"/>
        <v>0</v>
      </c>
      <c r="X635" s="29">
        <f t="shared" si="90"/>
        <v>0</v>
      </c>
      <c r="Y635" s="29">
        <f t="shared" si="91"/>
        <v>0</v>
      </c>
      <c r="Z635" s="26"/>
      <c r="AA635" s="58" t="str">
        <f t="shared" si="92"/>
        <v/>
      </c>
      <c r="AB635" s="26"/>
      <c r="AC635" s="58" t="str">
        <f t="shared" si="94"/>
        <v/>
      </c>
      <c r="AD635" s="26"/>
      <c r="AE635" s="22" t="str">
        <f t="shared" si="93"/>
        <v/>
      </c>
      <c r="AF6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6" spans="1:32" x14ac:dyDescent="0.45">
      <c r="A636" s="22">
        <f>Games!A636</f>
        <v>0</v>
      </c>
      <c r="B636" s="22" t="str">
        <f>IF('Prediction Log'!B636=0, "",'Prediction Log'!B636)</f>
        <v/>
      </c>
      <c r="C636" s="22" t="str">
        <f>IF('Prediction Log'!C636=0, "",'Prediction Log'!C636)</f>
        <v/>
      </c>
      <c r="D636" s="22" t="str">
        <f>IF('Prediction Log'!D636=0, "",'Prediction Log'!D636)</f>
        <v/>
      </c>
      <c r="E636" s="22" t="str">
        <f>IF('Prediction Log'!E636=0, "",'Prediction Log'!E636)</f>
        <v/>
      </c>
      <c r="F636" s="22" t="str">
        <f>IF('Prediction Log'!I636=0, "",'Prediction Log'!I636)</f>
        <v/>
      </c>
      <c r="G636" s="23" t="str">
        <f>IF(ISBLANK(Games!B636), "",'Prediction Log'!$J636)</f>
        <v/>
      </c>
      <c r="H636" s="24" t="str">
        <f>'Prediction Log'!$K636</f>
        <v/>
      </c>
      <c r="I636" s="22" t="str">
        <f>IF(ISBLANK(Games!J636), "",IF(AND(Games!J636="",Games!K636=""),"",IF(ISTEXT(Games!K636), "Side",Games!J636)))</f>
        <v/>
      </c>
      <c r="J636" s="22" t="str">
        <f>IF(ISBLANK(Games!J636), "",IF(Table12[[#This Row],[Bet]]="Spread", Games!L636, ""))</f>
        <v/>
      </c>
      <c r="K636" s="22" t="str">
        <f>IF(ISBLANK(Games!K636), "",IF(ISTEXT(Games!K636), Games!K636, ""))</f>
        <v/>
      </c>
      <c r="L636" s="22" t="str">
        <f>IF(ISBLANK(Games!N636), "", Games!N636)</f>
        <v/>
      </c>
      <c r="M636" s="22"/>
      <c r="N636" s="26"/>
      <c r="O636" s="26"/>
      <c r="P636" s="26"/>
      <c r="Q636" s="26"/>
      <c r="R636" s="26"/>
      <c r="S636" s="26"/>
      <c r="T636" s="29">
        <f t="shared" si="86"/>
        <v>0</v>
      </c>
      <c r="U636" s="29">
        <f t="shared" si="87"/>
        <v>0</v>
      </c>
      <c r="V636" s="29">
        <f t="shared" si="88"/>
        <v>0</v>
      </c>
      <c r="W636" s="29">
        <f t="shared" si="89"/>
        <v>0</v>
      </c>
      <c r="X636" s="29">
        <f t="shared" si="90"/>
        <v>0</v>
      </c>
      <c r="Y636" s="29">
        <f t="shared" si="91"/>
        <v>0</v>
      </c>
      <c r="Z636" s="26"/>
      <c r="AA636" s="58" t="str">
        <f t="shared" si="92"/>
        <v/>
      </c>
      <c r="AB636" s="26"/>
      <c r="AC636" s="58" t="str">
        <f t="shared" si="94"/>
        <v/>
      </c>
      <c r="AD636" s="26"/>
      <c r="AE636" s="22" t="str">
        <f t="shared" si="93"/>
        <v/>
      </c>
      <c r="AF6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7" spans="1:32" x14ac:dyDescent="0.45">
      <c r="A637" s="22">
        <f>Games!A637</f>
        <v>0</v>
      </c>
      <c r="B637" s="22" t="str">
        <f>IF('Prediction Log'!B637=0, "",'Prediction Log'!B637)</f>
        <v/>
      </c>
      <c r="C637" s="22" t="str">
        <f>IF('Prediction Log'!C637=0, "",'Prediction Log'!C637)</f>
        <v/>
      </c>
      <c r="D637" s="22" t="str">
        <f>IF('Prediction Log'!D637=0, "",'Prediction Log'!D637)</f>
        <v/>
      </c>
      <c r="E637" s="22" t="str">
        <f>IF('Prediction Log'!E637=0, "",'Prediction Log'!E637)</f>
        <v/>
      </c>
      <c r="F637" s="22" t="str">
        <f>IF('Prediction Log'!I637=0, "",'Prediction Log'!I637)</f>
        <v/>
      </c>
      <c r="G637" s="23" t="str">
        <f>IF(ISBLANK(Games!B637), "",'Prediction Log'!$J637)</f>
        <v/>
      </c>
      <c r="H637" s="24" t="str">
        <f>'Prediction Log'!$K637</f>
        <v/>
      </c>
      <c r="I637" s="22" t="str">
        <f>IF(ISBLANK(Games!J637), "",IF(AND(Games!J637="",Games!K637=""),"",IF(ISTEXT(Games!K637), "Side",Games!J637)))</f>
        <v/>
      </c>
      <c r="J637" s="22" t="str">
        <f>IF(ISBLANK(Games!J637), "",IF(Table12[[#This Row],[Bet]]="Spread", Games!L637, ""))</f>
        <v/>
      </c>
      <c r="K637" s="22" t="str">
        <f>IF(ISBLANK(Games!K637), "",IF(ISTEXT(Games!K637), Games!K637, ""))</f>
        <v/>
      </c>
      <c r="L637" s="22" t="str">
        <f>IF(ISBLANK(Games!N637), "", Games!N637)</f>
        <v/>
      </c>
      <c r="M637" s="22"/>
      <c r="N637" s="26"/>
      <c r="O637" s="26"/>
      <c r="P637" s="26"/>
      <c r="Q637" s="26"/>
      <c r="R637" s="26"/>
      <c r="S637" s="26"/>
      <c r="T637" s="29">
        <f t="shared" si="86"/>
        <v>0</v>
      </c>
      <c r="U637" s="29">
        <f t="shared" si="87"/>
        <v>0</v>
      </c>
      <c r="V637" s="29">
        <f t="shared" si="88"/>
        <v>0</v>
      </c>
      <c r="W637" s="29">
        <f t="shared" si="89"/>
        <v>0</v>
      </c>
      <c r="X637" s="29">
        <f t="shared" si="90"/>
        <v>0</v>
      </c>
      <c r="Y637" s="29">
        <f t="shared" si="91"/>
        <v>0</v>
      </c>
      <c r="Z637" s="26"/>
      <c r="AA637" s="58" t="str">
        <f t="shared" si="92"/>
        <v/>
      </c>
      <c r="AB637" s="26"/>
      <c r="AC637" s="58" t="str">
        <f t="shared" si="94"/>
        <v/>
      </c>
      <c r="AD637" s="26"/>
      <c r="AE637" s="22" t="str">
        <f t="shared" si="93"/>
        <v/>
      </c>
      <c r="AF6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8" spans="1:32" x14ac:dyDescent="0.45">
      <c r="A638" s="22">
        <f>Games!A638</f>
        <v>0</v>
      </c>
      <c r="B638" s="22" t="str">
        <f>IF('Prediction Log'!B638=0, "",'Prediction Log'!B638)</f>
        <v/>
      </c>
      <c r="C638" s="22" t="str">
        <f>IF('Prediction Log'!C638=0, "",'Prediction Log'!C638)</f>
        <v/>
      </c>
      <c r="D638" s="22" t="str">
        <f>IF('Prediction Log'!D638=0, "",'Prediction Log'!D638)</f>
        <v/>
      </c>
      <c r="E638" s="22" t="str">
        <f>IF('Prediction Log'!E638=0, "",'Prediction Log'!E638)</f>
        <v/>
      </c>
      <c r="F638" s="22" t="str">
        <f>IF('Prediction Log'!I638=0, "",'Prediction Log'!I638)</f>
        <v/>
      </c>
      <c r="G638" s="23" t="str">
        <f>IF(ISBLANK(Games!B638), "",'Prediction Log'!$J638)</f>
        <v/>
      </c>
      <c r="H638" s="24" t="str">
        <f>'Prediction Log'!$K638</f>
        <v/>
      </c>
      <c r="I638" s="22" t="str">
        <f>IF(ISBLANK(Games!J638), "",IF(AND(Games!J638="",Games!K638=""),"",IF(ISTEXT(Games!K638), "Side",Games!J638)))</f>
        <v/>
      </c>
      <c r="J638" s="22" t="str">
        <f>IF(ISBLANK(Games!J638), "",IF(Table12[[#This Row],[Bet]]="Spread", Games!L638, ""))</f>
        <v/>
      </c>
      <c r="K638" s="22" t="str">
        <f>IF(ISBLANK(Games!K638), "",IF(ISTEXT(Games!K638), Games!K638, ""))</f>
        <v/>
      </c>
      <c r="L638" s="22" t="str">
        <f>IF(ISBLANK(Games!N638), "", Games!N638)</f>
        <v/>
      </c>
      <c r="M638" s="22"/>
      <c r="N638" s="26"/>
      <c r="O638" s="26"/>
      <c r="P638" s="26"/>
      <c r="Q638" s="26"/>
      <c r="R638" s="26"/>
      <c r="S638" s="26"/>
      <c r="T638" s="29">
        <f t="shared" si="86"/>
        <v>0</v>
      </c>
      <c r="U638" s="29">
        <f t="shared" si="87"/>
        <v>0</v>
      </c>
      <c r="V638" s="29">
        <f t="shared" si="88"/>
        <v>0</v>
      </c>
      <c r="W638" s="29">
        <f t="shared" si="89"/>
        <v>0</v>
      </c>
      <c r="X638" s="29">
        <f t="shared" si="90"/>
        <v>0</v>
      </c>
      <c r="Y638" s="29">
        <f t="shared" si="91"/>
        <v>0</v>
      </c>
      <c r="Z638" s="26"/>
      <c r="AA638" s="58" t="str">
        <f t="shared" si="92"/>
        <v/>
      </c>
      <c r="AB638" s="26"/>
      <c r="AC638" s="58" t="str">
        <f t="shared" si="94"/>
        <v/>
      </c>
      <c r="AD638" s="26"/>
      <c r="AE638" s="22" t="str">
        <f t="shared" si="93"/>
        <v/>
      </c>
      <c r="AF6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9" spans="1:32" x14ac:dyDescent="0.45">
      <c r="A639" s="22">
        <f>Games!A639</f>
        <v>0</v>
      </c>
      <c r="B639" s="22" t="str">
        <f>IF('Prediction Log'!B639=0, "",'Prediction Log'!B639)</f>
        <v/>
      </c>
      <c r="C639" s="22" t="str">
        <f>IF('Prediction Log'!C639=0, "",'Prediction Log'!C639)</f>
        <v/>
      </c>
      <c r="D639" s="22" t="str">
        <f>IF('Prediction Log'!D639=0, "",'Prediction Log'!D639)</f>
        <v/>
      </c>
      <c r="E639" s="22" t="str">
        <f>IF('Prediction Log'!E639=0, "",'Prediction Log'!E639)</f>
        <v/>
      </c>
      <c r="F639" s="22" t="str">
        <f>IF('Prediction Log'!I639=0, "",'Prediction Log'!I639)</f>
        <v/>
      </c>
      <c r="G639" s="23" t="str">
        <f>IF(ISBLANK(Games!B639), "",'Prediction Log'!$J639)</f>
        <v/>
      </c>
      <c r="H639" s="24" t="str">
        <f>'Prediction Log'!$K639</f>
        <v/>
      </c>
      <c r="I639" s="22" t="str">
        <f>IF(ISBLANK(Games!J639), "",IF(AND(Games!J639="",Games!K639=""),"",IF(ISTEXT(Games!K639), "Side",Games!J639)))</f>
        <v/>
      </c>
      <c r="J639" s="22" t="str">
        <f>IF(ISBLANK(Games!J639), "",IF(Table12[[#This Row],[Bet]]="Spread", Games!L639, ""))</f>
        <v/>
      </c>
      <c r="K639" s="22" t="str">
        <f>IF(ISBLANK(Games!K639), "",IF(ISTEXT(Games!K639), Games!K639, ""))</f>
        <v/>
      </c>
      <c r="L639" s="22" t="str">
        <f>IF(ISBLANK(Games!N639), "", Games!N639)</f>
        <v/>
      </c>
      <c r="M639" s="22"/>
      <c r="N639" s="26"/>
      <c r="O639" s="26"/>
      <c r="P639" s="26"/>
      <c r="Q639" s="26"/>
      <c r="R639" s="26"/>
      <c r="S639" s="26"/>
      <c r="T639" s="29">
        <f t="shared" si="86"/>
        <v>0</v>
      </c>
      <c r="U639" s="29">
        <f t="shared" si="87"/>
        <v>0</v>
      </c>
      <c r="V639" s="29">
        <f t="shared" si="88"/>
        <v>0</v>
      </c>
      <c r="W639" s="29">
        <f t="shared" si="89"/>
        <v>0</v>
      </c>
      <c r="X639" s="29">
        <f t="shared" si="90"/>
        <v>0</v>
      </c>
      <c r="Y639" s="29">
        <f t="shared" si="91"/>
        <v>0</v>
      </c>
      <c r="Z639" s="26"/>
      <c r="AA639" s="58" t="str">
        <f t="shared" si="92"/>
        <v/>
      </c>
      <c r="AB639" s="26"/>
      <c r="AC639" s="58" t="str">
        <f t="shared" si="94"/>
        <v/>
      </c>
      <c r="AD639" s="26"/>
      <c r="AE639" s="22" t="str">
        <f t="shared" si="93"/>
        <v/>
      </c>
      <c r="AF6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0" spans="1:32" x14ac:dyDescent="0.45">
      <c r="A640" s="22">
        <f>Games!A640</f>
        <v>0</v>
      </c>
      <c r="B640" s="22" t="str">
        <f>IF('Prediction Log'!B640=0, "",'Prediction Log'!B640)</f>
        <v/>
      </c>
      <c r="C640" s="22" t="str">
        <f>IF('Prediction Log'!C640=0, "",'Prediction Log'!C640)</f>
        <v/>
      </c>
      <c r="D640" s="22" t="str">
        <f>IF('Prediction Log'!D640=0, "",'Prediction Log'!D640)</f>
        <v/>
      </c>
      <c r="E640" s="22" t="str">
        <f>IF('Prediction Log'!E640=0, "",'Prediction Log'!E640)</f>
        <v/>
      </c>
      <c r="F640" s="22" t="str">
        <f>IF('Prediction Log'!I640=0, "",'Prediction Log'!I640)</f>
        <v/>
      </c>
      <c r="G640" s="23" t="str">
        <f>IF(ISBLANK(Games!B640), "",'Prediction Log'!$J640)</f>
        <v/>
      </c>
      <c r="H640" s="24" t="str">
        <f>'Prediction Log'!$K640</f>
        <v/>
      </c>
      <c r="I640" s="22" t="str">
        <f>IF(ISBLANK(Games!J640), "",IF(AND(Games!J640="",Games!K640=""),"",IF(ISTEXT(Games!K640), "Side",Games!J640)))</f>
        <v/>
      </c>
      <c r="J640" s="22" t="str">
        <f>IF(ISBLANK(Games!J640), "",IF(Table12[[#This Row],[Bet]]="Spread", Games!L640, ""))</f>
        <v/>
      </c>
      <c r="K640" s="22" t="str">
        <f>IF(ISBLANK(Games!K640), "",IF(ISTEXT(Games!K640), Games!K640, ""))</f>
        <v/>
      </c>
      <c r="L640" s="22" t="str">
        <f>IF(ISBLANK(Games!N640), "", Games!N640)</f>
        <v/>
      </c>
      <c r="M640" s="22"/>
      <c r="N640" s="26"/>
      <c r="O640" s="26"/>
      <c r="P640" s="26"/>
      <c r="Q640" s="26"/>
      <c r="R640" s="26"/>
      <c r="S640" s="26"/>
      <c r="T640" s="29">
        <f t="shared" si="86"/>
        <v>0</v>
      </c>
      <c r="U640" s="29">
        <f t="shared" si="87"/>
        <v>0</v>
      </c>
      <c r="V640" s="29">
        <f t="shared" si="88"/>
        <v>0</v>
      </c>
      <c r="W640" s="29">
        <f t="shared" si="89"/>
        <v>0</v>
      </c>
      <c r="X640" s="29">
        <f t="shared" si="90"/>
        <v>0</v>
      </c>
      <c r="Y640" s="29">
        <f t="shared" si="91"/>
        <v>0</v>
      </c>
      <c r="Z640" s="26"/>
      <c r="AA640" s="58" t="str">
        <f t="shared" si="92"/>
        <v/>
      </c>
      <c r="AB640" s="26"/>
      <c r="AC640" s="58" t="str">
        <f t="shared" si="94"/>
        <v/>
      </c>
      <c r="AD640" s="26"/>
      <c r="AE640" s="22" t="str">
        <f t="shared" si="93"/>
        <v/>
      </c>
      <c r="AF6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1" spans="1:32" x14ac:dyDescent="0.45">
      <c r="A641" s="22">
        <f>Games!A641</f>
        <v>0</v>
      </c>
      <c r="B641" s="22" t="str">
        <f>IF('Prediction Log'!B641=0, "",'Prediction Log'!B641)</f>
        <v/>
      </c>
      <c r="C641" s="22" t="str">
        <f>IF('Prediction Log'!C641=0, "",'Prediction Log'!C641)</f>
        <v/>
      </c>
      <c r="D641" s="22" t="str">
        <f>IF('Prediction Log'!D641=0, "",'Prediction Log'!D641)</f>
        <v/>
      </c>
      <c r="E641" s="22" t="str">
        <f>IF('Prediction Log'!E641=0, "",'Prediction Log'!E641)</f>
        <v/>
      </c>
      <c r="F641" s="22" t="str">
        <f>IF('Prediction Log'!I641=0, "",'Prediction Log'!I641)</f>
        <v/>
      </c>
      <c r="G641" s="23" t="str">
        <f>IF(ISBLANK(Games!B641), "",'Prediction Log'!$J641)</f>
        <v/>
      </c>
      <c r="H641" s="24" t="str">
        <f>'Prediction Log'!$K641</f>
        <v/>
      </c>
      <c r="I641" s="22" t="str">
        <f>IF(ISBLANK(Games!J641), "",IF(AND(Games!J641="",Games!K641=""),"",IF(ISTEXT(Games!K641), "Side",Games!J641)))</f>
        <v/>
      </c>
      <c r="J641" s="22" t="str">
        <f>IF(ISBLANK(Games!J641), "",IF(Table12[[#This Row],[Bet]]="Spread", Games!L641, ""))</f>
        <v/>
      </c>
      <c r="K641" s="22" t="str">
        <f>IF(ISBLANK(Games!K641), "",IF(ISTEXT(Games!K641), Games!K641, ""))</f>
        <v/>
      </c>
      <c r="L641" s="22" t="str">
        <f>IF(ISBLANK(Games!N641), "", Games!N641)</f>
        <v/>
      </c>
      <c r="M641" s="22"/>
      <c r="N641" s="26"/>
      <c r="O641" s="26"/>
      <c r="P641" s="26"/>
      <c r="Q641" s="26"/>
      <c r="R641" s="26"/>
      <c r="S641" s="26"/>
      <c r="T641" s="29">
        <f t="shared" si="86"/>
        <v>0</v>
      </c>
      <c r="U641" s="29">
        <f t="shared" si="87"/>
        <v>0</v>
      </c>
      <c r="V641" s="29">
        <f t="shared" si="88"/>
        <v>0</v>
      </c>
      <c r="W641" s="29">
        <f t="shared" si="89"/>
        <v>0</v>
      </c>
      <c r="X641" s="29">
        <f t="shared" si="90"/>
        <v>0</v>
      </c>
      <c r="Y641" s="29">
        <f t="shared" si="91"/>
        <v>0</v>
      </c>
      <c r="Z641" s="26"/>
      <c r="AA641" s="58" t="str">
        <f t="shared" si="92"/>
        <v/>
      </c>
      <c r="AB641" s="26"/>
      <c r="AC641" s="58" t="str">
        <f t="shared" si="94"/>
        <v/>
      </c>
      <c r="AD641" s="26"/>
      <c r="AE641" s="22" t="str">
        <f t="shared" si="93"/>
        <v/>
      </c>
      <c r="AF6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2" spans="1:32" x14ac:dyDescent="0.45">
      <c r="A642" s="22">
        <f>Games!A642</f>
        <v>0</v>
      </c>
      <c r="B642" s="22" t="str">
        <f>IF('Prediction Log'!B642=0, "",'Prediction Log'!B642)</f>
        <v/>
      </c>
      <c r="C642" s="22" t="str">
        <f>IF('Prediction Log'!C642=0, "",'Prediction Log'!C642)</f>
        <v/>
      </c>
      <c r="D642" s="22" t="str">
        <f>IF('Prediction Log'!D642=0, "",'Prediction Log'!D642)</f>
        <v/>
      </c>
      <c r="E642" s="22" t="str">
        <f>IF('Prediction Log'!E642=0, "",'Prediction Log'!E642)</f>
        <v/>
      </c>
      <c r="F642" s="22" t="str">
        <f>IF('Prediction Log'!I642=0, "",'Prediction Log'!I642)</f>
        <v/>
      </c>
      <c r="G642" s="23" t="str">
        <f>IF(ISBLANK(Games!B642), "",'Prediction Log'!$J642)</f>
        <v/>
      </c>
      <c r="H642" s="24" t="str">
        <f>'Prediction Log'!$K642</f>
        <v/>
      </c>
      <c r="I642" s="22" t="str">
        <f>IF(ISBLANK(Games!J642), "",IF(AND(Games!J642="",Games!K642=""),"",IF(ISTEXT(Games!K642), "Side",Games!J642)))</f>
        <v/>
      </c>
      <c r="J642" s="22" t="str">
        <f>IF(ISBLANK(Games!J642), "",IF(Table12[[#This Row],[Bet]]="Spread", Games!L642, ""))</f>
        <v/>
      </c>
      <c r="K642" s="22" t="str">
        <f>IF(ISBLANK(Games!K642), "",IF(ISTEXT(Games!K642), Games!K642, ""))</f>
        <v/>
      </c>
      <c r="L642" s="22" t="str">
        <f>IF(ISBLANK(Games!N642), "", Games!N642)</f>
        <v/>
      </c>
      <c r="M642" s="22"/>
      <c r="N642" s="26"/>
      <c r="O642" s="26"/>
      <c r="P642" s="26"/>
      <c r="Q642" s="26"/>
      <c r="R642" s="26"/>
      <c r="S642" s="26"/>
      <c r="T642" s="29">
        <f t="shared" si="86"/>
        <v>0</v>
      </c>
      <c r="U642" s="29">
        <f t="shared" si="87"/>
        <v>0</v>
      </c>
      <c r="V642" s="29">
        <f t="shared" si="88"/>
        <v>0</v>
      </c>
      <c r="W642" s="29">
        <f t="shared" si="89"/>
        <v>0</v>
      </c>
      <c r="X642" s="29">
        <f t="shared" si="90"/>
        <v>0</v>
      </c>
      <c r="Y642" s="29">
        <f t="shared" si="91"/>
        <v>0</v>
      </c>
      <c r="Z642" s="26"/>
      <c r="AA642" s="58" t="str">
        <f t="shared" si="92"/>
        <v/>
      </c>
      <c r="AB642" s="26"/>
      <c r="AC642" s="58" t="str">
        <f t="shared" si="94"/>
        <v/>
      </c>
      <c r="AD642" s="26"/>
      <c r="AE642" s="22" t="str">
        <f t="shared" si="93"/>
        <v/>
      </c>
      <c r="AF6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3" spans="1:32" x14ac:dyDescent="0.45">
      <c r="A643" s="22">
        <f>Games!A643</f>
        <v>0</v>
      </c>
      <c r="B643" s="22" t="str">
        <f>IF('Prediction Log'!B643=0, "",'Prediction Log'!B643)</f>
        <v/>
      </c>
      <c r="C643" s="22" t="str">
        <f>IF('Prediction Log'!C643=0, "",'Prediction Log'!C643)</f>
        <v/>
      </c>
      <c r="D643" s="22" t="str">
        <f>IF('Prediction Log'!D643=0, "",'Prediction Log'!D643)</f>
        <v/>
      </c>
      <c r="E643" s="22" t="str">
        <f>IF('Prediction Log'!E643=0, "",'Prediction Log'!E643)</f>
        <v/>
      </c>
      <c r="F643" s="22" t="str">
        <f>IF('Prediction Log'!I643=0, "",'Prediction Log'!I643)</f>
        <v/>
      </c>
      <c r="G643" s="23" t="str">
        <f>IF(ISBLANK(Games!B643), "",'Prediction Log'!$J643)</f>
        <v/>
      </c>
      <c r="H643" s="24" t="str">
        <f>'Prediction Log'!$K643</f>
        <v/>
      </c>
      <c r="I643" s="22" t="str">
        <f>IF(ISBLANK(Games!J643), "",IF(AND(Games!J643="",Games!K643=""),"",IF(ISTEXT(Games!K643), "Side",Games!J643)))</f>
        <v/>
      </c>
      <c r="J643" s="22" t="str">
        <f>IF(ISBLANK(Games!J643), "",IF(Table12[[#This Row],[Bet]]="Spread", Games!L643, ""))</f>
        <v/>
      </c>
      <c r="K643" s="22" t="str">
        <f>IF(ISBLANK(Games!K643), "",IF(ISTEXT(Games!K643), Games!K643, ""))</f>
        <v/>
      </c>
      <c r="L643" s="22" t="str">
        <f>IF(ISBLANK(Games!N643), "", Games!N643)</f>
        <v/>
      </c>
      <c r="M643" s="22"/>
      <c r="N643" s="26"/>
      <c r="O643" s="26"/>
      <c r="P643" s="26"/>
      <c r="Q643" s="26"/>
      <c r="R643" s="26"/>
      <c r="S643" s="26"/>
      <c r="T643" s="29">
        <f t="shared" ref="T643:T706" si="95">N643+IF(Q643&lt;0, (N643/(Q643/-100)), N643*(Q643/100))</f>
        <v>0</v>
      </c>
      <c r="U643" s="29">
        <f t="shared" ref="U643:U706" si="96">T643-N643</f>
        <v>0</v>
      </c>
      <c r="V643" s="29">
        <f t="shared" ref="V643:V706" si="97">O643+IF(R643&lt;0, (O643/(R643/-100)), O643*(R643/100))</f>
        <v>0</v>
      </c>
      <c r="W643" s="29">
        <f t="shared" ref="W643:W706" si="98">V643-O643</f>
        <v>0</v>
      </c>
      <c r="X643" s="29">
        <f t="shared" ref="X643:X706" si="99">P643+IF(S643&lt;0, (P643/(S643/-100)), P643*(S643/100))</f>
        <v>0</v>
      </c>
      <c r="Y643" s="29">
        <f t="shared" ref="Y643:Y706" si="100">S643-P643</f>
        <v>0</v>
      </c>
      <c r="Z643" s="26"/>
      <c r="AA643" s="58" t="str">
        <f t="shared" ref="AA643:AA706" si="101">IF(Z643="W", U643, IF(Z643="L",-N643, ""))</f>
        <v/>
      </c>
      <c r="AB643" s="26"/>
      <c r="AC643" s="58" t="str">
        <f t="shared" si="94"/>
        <v/>
      </c>
      <c r="AD643" s="26"/>
      <c r="AE643" s="22" t="str">
        <f t="shared" ref="AE643:AE706" si="102">IF(AD643="W", Y643, IF(AD643="L",-R643, ""))</f>
        <v/>
      </c>
      <c r="AF6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4" spans="1:32" x14ac:dyDescent="0.45">
      <c r="A644" s="22">
        <f>Games!A644</f>
        <v>0</v>
      </c>
      <c r="B644" s="22" t="str">
        <f>IF('Prediction Log'!B644=0, "",'Prediction Log'!B644)</f>
        <v/>
      </c>
      <c r="C644" s="22" t="str">
        <f>IF('Prediction Log'!C644=0, "",'Prediction Log'!C644)</f>
        <v/>
      </c>
      <c r="D644" s="22" t="str">
        <f>IF('Prediction Log'!D644=0, "",'Prediction Log'!D644)</f>
        <v/>
      </c>
      <c r="E644" s="22" t="str">
        <f>IF('Prediction Log'!E644=0, "",'Prediction Log'!E644)</f>
        <v/>
      </c>
      <c r="F644" s="22" t="str">
        <f>IF('Prediction Log'!I644=0, "",'Prediction Log'!I644)</f>
        <v/>
      </c>
      <c r="G644" s="23" t="str">
        <f>IF(ISBLANK(Games!B644), "",'Prediction Log'!$J644)</f>
        <v/>
      </c>
      <c r="H644" s="24" t="str">
        <f>'Prediction Log'!$K644</f>
        <v/>
      </c>
      <c r="I644" s="22" t="str">
        <f>IF(ISBLANK(Games!J644), "",IF(AND(Games!J644="",Games!K644=""),"",IF(ISTEXT(Games!K644), "Side",Games!J644)))</f>
        <v/>
      </c>
      <c r="J644" s="22" t="str">
        <f>IF(ISBLANK(Games!J644), "",IF(Table12[[#This Row],[Bet]]="Spread", Games!L644, ""))</f>
        <v/>
      </c>
      <c r="K644" s="22" t="str">
        <f>IF(ISBLANK(Games!K644), "",IF(ISTEXT(Games!K644), Games!K644, ""))</f>
        <v/>
      </c>
      <c r="L644" s="22" t="str">
        <f>IF(ISBLANK(Games!N644), "", Games!N644)</f>
        <v/>
      </c>
      <c r="M644" s="22"/>
      <c r="N644" s="26"/>
      <c r="O644" s="26"/>
      <c r="P644" s="26"/>
      <c r="Q644" s="26"/>
      <c r="R644" s="26"/>
      <c r="S644" s="26"/>
      <c r="T644" s="29">
        <f t="shared" si="95"/>
        <v>0</v>
      </c>
      <c r="U644" s="29">
        <f t="shared" si="96"/>
        <v>0</v>
      </c>
      <c r="V644" s="29">
        <f t="shared" si="97"/>
        <v>0</v>
      </c>
      <c r="W644" s="29">
        <f t="shared" si="98"/>
        <v>0</v>
      </c>
      <c r="X644" s="29">
        <f t="shared" si="99"/>
        <v>0</v>
      </c>
      <c r="Y644" s="29">
        <f t="shared" si="100"/>
        <v>0</v>
      </c>
      <c r="Z644" s="26"/>
      <c r="AA644" s="58" t="str">
        <f t="shared" si="101"/>
        <v/>
      </c>
      <c r="AB644" s="26"/>
      <c r="AC644" s="58" t="str">
        <f t="shared" ref="AC644:AC707" si="103">IF(AB644="W", W644, IF(AB644="L",-O644, ""))</f>
        <v/>
      </c>
      <c r="AD644" s="26"/>
      <c r="AE644" s="22" t="str">
        <f t="shared" si="102"/>
        <v/>
      </c>
      <c r="AF6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5" spans="1:32" x14ac:dyDescent="0.45">
      <c r="A645" s="22">
        <f>Games!A645</f>
        <v>0</v>
      </c>
      <c r="B645" s="22" t="str">
        <f>IF('Prediction Log'!B645=0, "",'Prediction Log'!B645)</f>
        <v/>
      </c>
      <c r="C645" s="22" t="str">
        <f>IF('Prediction Log'!C645=0, "",'Prediction Log'!C645)</f>
        <v/>
      </c>
      <c r="D645" s="22" t="str">
        <f>IF('Prediction Log'!D645=0, "",'Prediction Log'!D645)</f>
        <v/>
      </c>
      <c r="E645" s="22" t="str">
        <f>IF('Prediction Log'!E645=0, "",'Prediction Log'!E645)</f>
        <v/>
      </c>
      <c r="F645" s="22" t="str">
        <f>IF('Prediction Log'!I645=0, "",'Prediction Log'!I645)</f>
        <v/>
      </c>
      <c r="G645" s="23" t="str">
        <f>IF(ISBLANK(Games!B645), "",'Prediction Log'!$J645)</f>
        <v/>
      </c>
      <c r="H645" s="24" t="str">
        <f>'Prediction Log'!$K645</f>
        <v/>
      </c>
      <c r="I645" s="22" t="str">
        <f>IF(ISBLANK(Games!J645), "",IF(AND(Games!J645="",Games!K645=""),"",IF(ISTEXT(Games!K645), "Side",Games!J645)))</f>
        <v/>
      </c>
      <c r="J645" s="22" t="str">
        <f>IF(ISBLANK(Games!J645), "",IF(Table12[[#This Row],[Bet]]="Spread", Games!L645, ""))</f>
        <v/>
      </c>
      <c r="K645" s="22" t="str">
        <f>IF(ISBLANK(Games!K645), "",IF(ISTEXT(Games!K645), Games!K645, ""))</f>
        <v/>
      </c>
      <c r="L645" s="22" t="str">
        <f>IF(ISBLANK(Games!N645), "", Games!N645)</f>
        <v/>
      </c>
      <c r="M645" s="22"/>
      <c r="N645" s="26"/>
      <c r="O645" s="26"/>
      <c r="P645" s="26"/>
      <c r="Q645" s="26"/>
      <c r="R645" s="26"/>
      <c r="S645" s="26"/>
      <c r="T645" s="29">
        <f t="shared" si="95"/>
        <v>0</v>
      </c>
      <c r="U645" s="29">
        <f t="shared" si="96"/>
        <v>0</v>
      </c>
      <c r="V645" s="29">
        <f t="shared" si="97"/>
        <v>0</v>
      </c>
      <c r="W645" s="29">
        <f t="shared" si="98"/>
        <v>0</v>
      </c>
      <c r="X645" s="29">
        <f t="shared" si="99"/>
        <v>0</v>
      </c>
      <c r="Y645" s="29">
        <f t="shared" si="100"/>
        <v>0</v>
      </c>
      <c r="Z645" s="26"/>
      <c r="AA645" s="58" t="str">
        <f t="shared" si="101"/>
        <v/>
      </c>
      <c r="AB645" s="26"/>
      <c r="AC645" s="58" t="str">
        <f t="shared" si="103"/>
        <v/>
      </c>
      <c r="AD645" s="26"/>
      <c r="AE645" s="22" t="str">
        <f t="shared" si="102"/>
        <v/>
      </c>
      <c r="AF6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6" spans="1:32" x14ac:dyDescent="0.45">
      <c r="A646" s="22">
        <f>Games!A646</f>
        <v>0</v>
      </c>
      <c r="B646" s="22" t="str">
        <f>IF('Prediction Log'!B646=0, "",'Prediction Log'!B646)</f>
        <v/>
      </c>
      <c r="C646" s="22" t="str">
        <f>IF('Prediction Log'!C646=0, "",'Prediction Log'!C646)</f>
        <v/>
      </c>
      <c r="D646" s="22" t="str">
        <f>IF('Prediction Log'!D646=0, "",'Prediction Log'!D646)</f>
        <v/>
      </c>
      <c r="E646" s="22" t="str">
        <f>IF('Prediction Log'!E646=0, "",'Prediction Log'!E646)</f>
        <v/>
      </c>
      <c r="F646" s="22" t="str">
        <f>IF('Prediction Log'!I646=0, "",'Prediction Log'!I646)</f>
        <v/>
      </c>
      <c r="G646" s="23" t="str">
        <f>IF(ISBLANK(Games!B646), "",'Prediction Log'!$J646)</f>
        <v/>
      </c>
      <c r="H646" s="24" t="str">
        <f>'Prediction Log'!$K646</f>
        <v/>
      </c>
      <c r="I646" s="22" t="str">
        <f>IF(ISBLANK(Games!J646), "",IF(AND(Games!J646="",Games!K646=""),"",IF(ISTEXT(Games!K646), "Side",Games!J646)))</f>
        <v/>
      </c>
      <c r="J646" s="22" t="str">
        <f>IF(ISBLANK(Games!J646), "",IF(Table12[[#This Row],[Bet]]="Spread", Games!L646, ""))</f>
        <v/>
      </c>
      <c r="K646" s="22" t="str">
        <f>IF(ISBLANK(Games!K646), "",IF(ISTEXT(Games!K646), Games!K646, ""))</f>
        <v/>
      </c>
      <c r="L646" s="22" t="str">
        <f>IF(ISBLANK(Games!N646), "", Games!N646)</f>
        <v/>
      </c>
      <c r="M646" s="22"/>
      <c r="N646" s="26"/>
      <c r="O646" s="26"/>
      <c r="P646" s="26"/>
      <c r="Q646" s="26"/>
      <c r="R646" s="26"/>
      <c r="S646" s="26"/>
      <c r="T646" s="29">
        <f t="shared" si="95"/>
        <v>0</v>
      </c>
      <c r="U646" s="29">
        <f t="shared" si="96"/>
        <v>0</v>
      </c>
      <c r="V646" s="29">
        <f t="shared" si="97"/>
        <v>0</v>
      </c>
      <c r="W646" s="29">
        <f t="shared" si="98"/>
        <v>0</v>
      </c>
      <c r="X646" s="29">
        <f t="shared" si="99"/>
        <v>0</v>
      </c>
      <c r="Y646" s="29">
        <f t="shared" si="100"/>
        <v>0</v>
      </c>
      <c r="Z646" s="26"/>
      <c r="AA646" s="58" t="str">
        <f t="shared" si="101"/>
        <v/>
      </c>
      <c r="AB646" s="26"/>
      <c r="AC646" s="58" t="str">
        <f t="shared" si="103"/>
        <v/>
      </c>
      <c r="AD646" s="26"/>
      <c r="AE646" s="22" t="str">
        <f t="shared" si="102"/>
        <v/>
      </c>
      <c r="AF6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7" spans="1:32" x14ac:dyDescent="0.45">
      <c r="A647" s="22">
        <f>Games!A647</f>
        <v>0</v>
      </c>
      <c r="B647" s="22" t="str">
        <f>IF('Prediction Log'!B647=0, "",'Prediction Log'!B647)</f>
        <v/>
      </c>
      <c r="C647" s="22" t="str">
        <f>IF('Prediction Log'!C647=0, "",'Prediction Log'!C647)</f>
        <v/>
      </c>
      <c r="D647" s="22" t="str">
        <f>IF('Prediction Log'!D647=0, "",'Prediction Log'!D647)</f>
        <v/>
      </c>
      <c r="E647" s="22" t="str">
        <f>IF('Prediction Log'!E647=0, "",'Prediction Log'!E647)</f>
        <v/>
      </c>
      <c r="F647" s="22" t="str">
        <f>IF('Prediction Log'!I647=0, "",'Prediction Log'!I647)</f>
        <v/>
      </c>
      <c r="G647" s="23" t="str">
        <f>IF(ISBLANK(Games!B647), "",'Prediction Log'!$J647)</f>
        <v/>
      </c>
      <c r="H647" s="24" t="str">
        <f>'Prediction Log'!$K647</f>
        <v/>
      </c>
      <c r="I647" s="22" t="str">
        <f>IF(ISBLANK(Games!J647), "",IF(AND(Games!J647="",Games!K647=""),"",IF(ISTEXT(Games!K647), "Side",Games!J647)))</f>
        <v/>
      </c>
      <c r="J647" s="22" t="str">
        <f>IF(ISBLANK(Games!J647), "",IF(Table12[[#This Row],[Bet]]="Spread", Games!L647, ""))</f>
        <v/>
      </c>
      <c r="K647" s="22" t="str">
        <f>IF(ISBLANK(Games!K647), "",IF(ISTEXT(Games!K647), Games!K647, ""))</f>
        <v/>
      </c>
      <c r="L647" s="22" t="str">
        <f>IF(ISBLANK(Games!N647), "", Games!N647)</f>
        <v/>
      </c>
      <c r="M647" s="22"/>
      <c r="N647" s="26"/>
      <c r="O647" s="26"/>
      <c r="P647" s="26"/>
      <c r="Q647" s="26"/>
      <c r="R647" s="26"/>
      <c r="S647" s="26"/>
      <c r="T647" s="29">
        <f t="shared" si="95"/>
        <v>0</v>
      </c>
      <c r="U647" s="29">
        <f t="shared" si="96"/>
        <v>0</v>
      </c>
      <c r="V647" s="29">
        <f t="shared" si="97"/>
        <v>0</v>
      </c>
      <c r="W647" s="29">
        <f t="shared" si="98"/>
        <v>0</v>
      </c>
      <c r="X647" s="29">
        <f t="shared" si="99"/>
        <v>0</v>
      </c>
      <c r="Y647" s="29">
        <f t="shared" si="100"/>
        <v>0</v>
      </c>
      <c r="Z647" s="26"/>
      <c r="AA647" s="58" t="str">
        <f t="shared" si="101"/>
        <v/>
      </c>
      <c r="AB647" s="26"/>
      <c r="AC647" s="58" t="str">
        <f t="shared" si="103"/>
        <v/>
      </c>
      <c r="AD647" s="26"/>
      <c r="AE647" s="22" t="str">
        <f t="shared" si="102"/>
        <v/>
      </c>
      <c r="AF6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8" spans="1:32" x14ac:dyDescent="0.45">
      <c r="A648" s="22">
        <f>Games!A648</f>
        <v>0</v>
      </c>
      <c r="B648" s="22" t="str">
        <f>IF('Prediction Log'!B648=0, "",'Prediction Log'!B648)</f>
        <v/>
      </c>
      <c r="C648" s="22" t="str">
        <f>IF('Prediction Log'!C648=0, "",'Prediction Log'!C648)</f>
        <v/>
      </c>
      <c r="D648" s="22" t="str">
        <f>IF('Prediction Log'!D648=0, "",'Prediction Log'!D648)</f>
        <v/>
      </c>
      <c r="E648" s="22" t="str">
        <f>IF('Prediction Log'!E648=0, "",'Prediction Log'!E648)</f>
        <v/>
      </c>
      <c r="F648" s="22" t="str">
        <f>IF('Prediction Log'!I648=0, "",'Prediction Log'!I648)</f>
        <v/>
      </c>
      <c r="G648" s="23" t="str">
        <f>IF(ISBLANK(Games!B648), "",'Prediction Log'!$J648)</f>
        <v/>
      </c>
      <c r="H648" s="24" t="str">
        <f>'Prediction Log'!$K648</f>
        <v/>
      </c>
      <c r="I648" s="22" t="str">
        <f>IF(ISBLANK(Games!J648), "",IF(AND(Games!J648="",Games!K648=""),"",IF(ISTEXT(Games!K648), "Side",Games!J648)))</f>
        <v/>
      </c>
      <c r="J648" s="22" t="str">
        <f>IF(ISBLANK(Games!J648), "",IF(Table12[[#This Row],[Bet]]="Spread", Games!L648, ""))</f>
        <v/>
      </c>
      <c r="K648" s="22" t="str">
        <f>IF(ISBLANK(Games!K648), "",IF(ISTEXT(Games!K648), Games!K648, ""))</f>
        <v/>
      </c>
      <c r="L648" s="22" t="str">
        <f>IF(ISBLANK(Games!N648), "", Games!N648)</f>
        <v/>
      </c>
      <c r="M648" s="22"/>
      <c r="N648" s="26"/>
      <c r="O648" s="26"/>
      <c r="P648" s="26"/>
      <c r="Q648" s="26"/>
      <c r="R648" s="26"/>
      <c r="S648" s="26"/>
      <c r="T648" s="29">
        <f t="shared" si="95"/>
        <v>0</v>
      </c>
      <c r="U648" s="29">
        <f t="shared" si="96"/>
        <v>0</v>
      </c>
      <c r="V648" s="29">
        <f t="shared" si="97"/>
        <v>0</v>
      </c>
      <c r="W648" s="29">
        <f t="shared" si="98"/>
        <v>0</v>
      </c>
      <c r="X648" s="29">
        <f t="shared" si="99"/>
        <v>0</v>
      </c>
      <c r="Y648" s="29">
        <f t="shared" si="100"/>
        <v>0</v>
      </c>
      <c r="Z648" s="26"/>
      <c r="AA648" s="58" t="str">
        <f t="shared" si="101"/>
        <v/>
      </c>
      <c r="AB648" s="26"/>
      <c r="AC648" s="58" t="str">
        <f t="shared" si="103"/>
        <v/>
      </c>
      <c r="AD648" s="26"/>
      <c r="AE648" s="22" t="str">
        <f t="shared" si="102"/>
        <v/>
      </c>
      <c r="AF6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9" spans="1:32" x14ac:dyDescent="0.45">
      <c r="A649" s="22">
        <f>Games!A649</f>
        <v>0</v>
      </c>
      <c r="B649" s="22" t="str">
        <f>IF('Prediction Log'!B649=0, "",'Prediction Log'!B649)</f>
        <v/>
      </c>
      <c r="C649" s="22" t="str">
        <f>IF('Prediction Log'!C649=0, "",'Prediction Log'!C649)</f>
        <v/>
      </c>
      <c r="D649" s="22" t="str">
        <f>IF('Prediction Log'!D649=0, "",'Prediction Log'!D649)</f>
        <v/>
      </c>
      <c r="E649" s="22" t="str">
        <f>IF('Prediction Log'!E649=0, "",'Prediction Log'!E649)</f>
        <v/>
      </c>
      <c r="F649" s="22" t="str">
        <f>IF('Prediction Log'!I649=0, "",'Prediction Log'!I649)</f>
        <v/>
      </c>
      <c r="G649" s="23" t="str">
        <f>IF(ISBLANK(Games!B649), "",'Prediction Log'!$J649)</f>
        <v/>
      </c>
      <c r="H649" s="24" t="str">
        <f>'Prediction Log'!$K649</f>
        <v/>
      </c>
      <c r="I649" s="22" t="str">
        <f>IF(ISBLANK(Games!J649), "",IF(AND(Games!J649="",Games!K649=""),"",IF(ISTEXT(Games!K649), "Side",Games!J649)))</f>
        <v/>
      </c>
      <c r="J649" s="22" t="str">
        <f>IF(ISBLANK(Games!J649), "",IF(Table12[[#This Row],[Bet]]="Spread", Games!L649, ""))</f>
        <v/>
      </c>
      <c r="K649" s="22" t="str">
        <f>IF(ISBLANK(Games!K649), "",IF(ISTEXT(Games!K649), Games!K649, ""))</f>
        <v/>
      </c>
      <c r="L649" s="22" t="str">
        <f>IF(ISBLANK(Games!N649), "", Games!N649)</f>
        <v/>
      </c>
      <c r="M649" s="22"/>
      <c r="N649" s="26"/>
      <c r="O649" s="26"/>
      <c r="P649" s="26"/>
      <c r="Q649" s="26"/>
      <c r="R649" s="26"/>
      <c r="S649" s="26"/>
      <c r="T649" s="29">
        <f t="shared" si="95"/>
        <v>0</v>
      </c>
      <c r="U649" s="29">
        <f t="shared" si="96"/>
        <v>0</v>
      </c>
      <c r="V649" s="29">
        <f t="shared" si="97"/>
        <v>0</v>
      </c>
      <c r="W649" s="29">
        <f t="shared" si="98"/>
        <v>0</v>
      </c>
      <c r="X649" s="29">
        <f t="shared" si="99"/>
        <v>0</v>
      </c>
      <c r="Y649" s="29">
        <f t="shared" si="100"/>
        <v>0</v>
      </c>
      <c r="Z649" s="26"/>
      <c r="AA649" s="58" t="str">
        <f t="shared" si="101"/>
        <v/>
      </c>
      <c r="AB649" s="26"/>
      <c r="AC649" s="58" t="str">
        <f t="shared" si="103"/>
        <v/>
      </c>
      <c r="AD649" s="26"/>
      <c r="AE649" s="22" t="str">
        <f t="shared" si="102"/>
        <v/>
      </c>
      <c r="AF6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0" spans="1:32" x14ac:dyDescent="0.45">
      <c r="A650" s="22">
        <f>Games!A650</f>
        <v>0</v>
      </c>
      <c r="B650" s="22" t="str">
        <f>IF('Prediction Log'!B650=0, "",'Prediction Log'!B650)</f>
        <v/>
      </c>
      <c r="C650" s="22" t="str">
        <f>IF('Prediction Log'!C650=0, "",'Prediction Log'!C650)</f>
        <v/>
      </c>
      <c r="D650" s="22" t="str">
        <f>IF('Prediction Log'!D650=0, "",'Prediction Log'!D650)</f>
        <v/>
      </c>
      <c r="E650" s="22" t="str">
        <f>IF('Prediction Log'!E650=0, "",'Prediction Log'!E650)</f>
        <v/>
      </c>
      <c r="F650" s="22" t="str">
        <f>IF('Prediction Log'!I650=0, "",'Prediction Log'!I650)</f>
        <v/>
      </c>
      <c r="G650" s="23" t="str">
        <f>IF(ISBLANK(Games!B650), "",'Prediction Log'!$J650)</f>
        <v/>
      </c>
      <c r="H650" s="24" t="str">
        <f>'Prediction Log'!$K650</f>
        <v/>
      </c>
      <c r="I650" s="22" t="str">
        <f>IF(ISBLANK(Games!J650), "",IF(AND(Games!J650="",Games!K650=""),"",IF(ISTEXT(Games!K650), "Side",Games!J650)))</f>
        <v/>
      </c>
      <c r="J650" s="22" t="str">
        <f>IF(ISBLANK(Games!J650), "",IF(Table12[[#This Row],[Bet]]="Spread", Games!L650, ""))</f>
        <v/>
      </c>
      <c r="K650" s="22" t="str">
        <f>IF(ISBLANK(Games!K650), "",IF(ISTEXT(Games!K650), Games!K650, ""))</f>
        <v/>
      </c>
      <c r="L650" s="22" t="str">
        <f>IF(ISBLANK(Games!N650), "", Games!N650)</f>
        <v/>
      </c>
      <c r="M650" s="22"/>
      <c r="N650" s="26"/>
      <c r="O650" s="26"/>
      <c r="P650" s="26"/>
      <c r="Q650" s="26"/>
      <c r="R650" s="26"/>
      <c r="S650" s="26"/>
      <c r="T650" s="29">
        <f t="shared" si="95"/>
        <v>0</v>
      </c>
      <c r="U650" s="29">
        <f t="shared" si="96"/>
        <v>0</v>
      </c>
      <c r="V650" s="29">
        <f t="shared" si="97"/>
        <v>0</v>
      </c>
      <c r="W650" s="29">
        <f t="shared" si="98"/>
        <v>0</v>
      </c>
      <c r="X650" s="29">
        <f t="shared" si="99"/>
        <v>0</v>
      </c>
      <c r="Y650" s="29">
        <f t="shared" si="100"/>
        <v>0</v>
      </c>
      <c r="Z650" s="26"/>
      <c r="AA650" s="58" t="str">
        <f t="shared" si="101"/>
        <v/>
      </c>
      <c r="AB650" s="26"/>
      <c r="AC650" s="58" t="str">
        <f t="shared" si="103"/>
        <v/>
      </c>
      <c r="AD650" s="26"/>
      <c r="AE650" s="22" t="str">
        <f t="shared" si="102"/>
        <v/>
      </c>
      <c r="AF6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1" spans="1:32" x14ac:dyDescent="0.45">
      <c r="A651" s="22">
        <f>Games!A651</f>
        <v>0</v>
      </c>
      <c r="B651" s="22" t="str">
        <f>IF('Prediction Log'!B651=0, "",'Prediction Log'!B651)</f>
        <v/>
      </c>
      <c r="C651" s="22" t="str">
        <f>IF('Prediction Log'!C651=0, "",'Prediction Log'!C651)</f>
        <v/>
      </c>
      <c r="D651" s="22" t="str">
        <f>IF('Prediction Log'!D651=0, "",'Prediction Log'!D651)</f>
        <v/>
      </c>
      <c r="E651" s="22" t="str">
        <f>IF('Prediction Log'!E651=0, "",'Prediction Log'!E651)</f>
        <v/>
      </c>
      <c r="F651" s="22" t="str">
        <f>IF('Prediction Log'!I651=0, "",'Prediction Log'!I651)</f>
        <v/>
      </c>
      <c r="G651" s="23" t="str">
        <f>IF(ISBLANK(Games!B651), "",'Prediction Log'!$J651)</f>
        <v/>
      </c>
      <c r="H651" s="24" t="str">
        <f>'Prediction Log'!$K651</f>
        <v/>
      </c>
      <c r="I651" s="22" t="str">
        <f>IF(ISBLANK(Games!J651), "",IF(AND(Games!J651="",Games!K651=""),"",IF(ISTEXT(Games!K651), "Side",Games!J651)))</f>
        <v/>
      </c>
      <c r="J651" s="22" t="str">
        <f>IF(ISBLANK(Games!J651), "",IF(Table12[[#This Row],[Bet]]="Spread", Games!L651, ""))</f>
        <v/>
      </c>
      <c r="K651" s="22" t="str">
        <f>IF(ISBLANK(Games!K651), "",IF(ISTEXT(Games!K651), Games!K651, ""))</f>
        <v/>
      </c>
      <c r="L651" s="22" t="str">
        <f>IF(ISBLANK(Games!N651), "", Games!N651)</f>
        <v/>
      </c>
      <c r="M651" s="22"/>
      <c r="N651" s="26"/>
      <c r="O651" s="26"/>
      <c r="P651" s="26"/>
      <c r="Q651" s="26"/>
      <c r="R651" s="26"/>
      <c r="S651" s="26"/>
      <c r="T651" s="29">
        <f t="shared" si="95"/>
        <v>0</v>
      </c>
      <c r="U651" s="29">
        <f t="shared" si="96"/>
        <v>0</v>
      </c>
      <c r="V651" s="29">
        <f t="shared" si="97"/>
        <v>0</v>
      </c>
      <c r="W651" s="29">
        <f t="shared" si="98"/>
        <v>0</v>
      </c>
      <c r="X651" s="29">
        <f t="shared" si="99"/>
        <v>0</v>
      </c>
      <c r="Y651" s="29">
        <f t="shared" si="100"/>
        <v>0</v>
      </c>
      <c r="Z651" s="26"/>
      <c r="AA651" s="58" t="str">
        <f t="shared" si="101"/>
        <v/>
      </c>
      <c r="AB651" s="26"/>
      <c r="AC651" s="58" t="str">
        <f t="shared" si="103"/>
        <v/>
      </c>
      <c r="AD651" s="26"/>
      <c r="AE651" s="22" t="str">
        <f t="shared" si="102"/>
        <v/>
      </c>
      <c r="AF6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2" spans="1:32" x14ac:dyDescent="0.45">
      <c r="A652" s="22">
        <f>Games!A652</f>
        <v>0</v>
      </c>
      <c r="B652" s="22" t="str">
        <f>IF('Prediction Log'!B652=0, "",'Prediction Log'!B652)</f>
        <v/>
      </c>
      <c r="C652" s="22" t="str">
        <f>IF('Prediction Log'!C652=0, "",'Prediction Log'!C652)</f>
        <v/>
      </c>
      <c r="D652" s="22" t="str">
        <f>IF('Prediction Log'!D652=0, "",'Prediction Log'!D652)</f>
        <v/>
      </c>
      <c r="E652" s="22" t="str">
        <f>IF('Prediction Log'!E652=0, "",'Prediction Log'!E652)</f>
        <v/>
      </c>
      <c r="F652" s="22" t="str">
        <f>IF('Prediction Log'!I652=0, "",'Prediction Log'!I652)</f>
        <v/>
      </c>
      <c r="G652" s="23" t="str">
        <f>IF(ISBLANK(Games!B652), "",'Prediction Log'!$J652)</f>
        <v/>
      </c>
      <c r="H652" s="24" t="str">
        <f>'Prediction Log'!$K652</f>
        <v/>
      </c>
      <c r="I652" s="22" t="str">
        <f>IF(ISBLANK(Games!J652), "",IF(AND(Games!J652="",Games!K652=""),"",IF(ISTEXT(Games!K652), "Side",Games!J652)))</f>
        <v/>
      </c>
      <c r="J652" s="22" t="str">
        <f>IF(ISBLANK(Games!J652), "",IF(Table12[[#This Row],[Bet]]="Spread", Games!L652, ""))</f>
        <v/>
      </c>
      <c r="K652" s="22" t="str">
        <f>IF(ISBLANK(Games!K652), "",IF(ISTEXT(Games!K652), Games!K652, ""))</f>
        <v/>
      </c>
      <c r="L652" s="22" t="str">
        <f>IF(ISBLANK(Games!N652), "", Games!N652)</f>
        <v/>
      </c>
      <c r="M652" s="22"/>
      <c r="N652" s="26"/>
      <c r="O652" s="26"/>
      <c r="P652" s="26"/>
      <c r="Q652" s="26"/>
      <c r="R652" s="26"/>
      <c r="S652" s="26"/>
      <c r="T652" s="29">
        <f t="shared" si="95"/>
        <v>0</v>
      </c>
      <c r="U652" s="29">
        <f t="shared" si="96"/>
        <v>0</v>
      </c>
      <c r="V652" s="29">
        <f t="shared" si="97"/>
        <v>0</v>
      </c>
      <c r="W652" s="29">
        <f t="shared" si="98"/>
        <v>0</v>
      </c>
      <c r="X652" s="29">
        <f t="shared" si="99"/>
        <v>0</v>
      </c>
      <c r="Y652" s="29">
        <f t="shared" si="100"/>
        <v>0</v>
      </c>
      <c r="Z652" s="26"/>
      <c r="AA652" s="58" t="str">
        <f t="shared" si="101"/>
        <v/>
      </c>
      <c r="AB652" s="26"/>
      <c r="AC652" s="58" t="str">
        <f t="shared" si="103"/>
        <v/>
      </c>
      <c r="AD652" s="26"/>
      <c r="AE652" s="22" t="str">
        <f t="shared" si="102"/>
        <v/>
      </c>
      <c r="AF6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3" spans="1:32" x14ac:dyDescent="0.45">
      <c r="A653" s="22">
        <f>Games!A653</f>
        <v>0</v>
      </c>
      <c r="B653" s="22" t="str">
        <f>IF('Prediction Log'!B653=0, "",'Prediction Log'!B653)</f>
        <v/>
      </c>
      <c r="C653" s="22" t="str">
        <f>IF('Prediction Log'!C653=0, "",'Prediction Log'!C653)</f>
        <v/>
      </c>
      <c r="D653" s="22" t="str">
        <f>IF('Prediction Log'!D653=0, "",'Prediction Log'!D653)</f>
        <v/>
      </c>
      <c r="E653" s="22" t="str">
        <f>IF('Prediction Log'!E653=0, "",'Prediction Log'!E653)</f>
        <v/>
      </c>
      <c r="F653" s="22" t="str">
        <f>IF('Prediction Log'!I653=0, "",'Prediction Log'!I653)</f>
        <v/>
      </c>
      <c r="G653" s="23" t="str">
        <f>IF(ISBLANK(Games!B653), "",'Prediction Log'!$J653)</f>
        <v/>
      </c>
      <c r="H653" s="24" t="str">
        <f>'Prediction Log'!$K653</f>
        <v/>
      </c>
      <c r="I653" s="22" t="str">
        <f>IF(ISBLANK(Games!J653), "",IF(AND(Games!J653="",Games!K653=""),"",IF(ISTEXT(Games!K653), "Side",Games!J653)))</f>
        <v/>
      </c>
      <c r="J653" s="22" t="str">
        <f>IF(ISBLANK(Games!J653), "",IF(Table12[[#This Row],[Bet]]="Spread", Games!L653, ""))</f>
        <v/>
      </c>
      <c r="K653" s="22" t="str">
        <f>IF(ISBLANK(Games!K653), "",IF(ISTEXT(Games!K653), Games!K653, ""))</f>
        <v/>
      </c>
      <c r="L653" s="22" t="str">
        <f>IF(ISBLANK(Games!N653), "", Games!N653)</f>
        <v/>
      </c>
      <c r="M653" s="22"/>
      <c r="N653" s="26"/>
      <c r="O653" s="26"/>
      <c r="P653" s="26"/>
      <c r="Q653" s="26"/>
      <c r="R653" s="26"/>
      <c r="S653" s="26"/>
      <c r="T653" s="29">
        <f t="shared" si="95"/>
        <v>0</v>
      </c>
      <c r="U653" s="29">
        <f t="shared" si="96"/>
        <v>0</v>
      </c>
      <c r="V653" s="29">
        <f t="shared" si="97"/>
        <v>0</v>
      </c>
      <c r="W653" s="29">
        <f t="shared" si="98"/>
        <v>0</v>
      </c>
      <c r="X653" s="29">
        <f t="shared" si="99"/>
        <v>0</v>
      </c>
      <c r="Y653" s="29">
        <f t="shared" si="100"/>
        <v>0</v>
      </c>
      <c r="Z653" s="26"/>
      <c r="AA653" s="58" t="str">
        <f t="shared" si="101"/>
        <v/>
      </c>
      <c r="AB653" s="26"/>
      <c r="AC653" s="58" t="str">
        <f t="shared" si="103"/>
        <v/>
      </c>
      <c r="AD653" s="26"/>
      <c r="AE653" s="22" t="str">
        <f t="shared" si="102"/>
        <v/>
      </c>
      <c r="AF6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4" spans="1:32" x14ac:dyDescent="0.45">
      <c r="A654" s="22">
        <f>Games!A654</f>
        <v>0</v>
      </c>
      <c r="B654" s="22" t="str">
        <f>IF('Prediction Log'!B654=0, "",'Prediction Log'!B654)</f>
        <v/>
      </c>
      <c r="C654" s="22" t="str">
        <f>IF('Prediction Log'!C654=0, "",'Prediction Log'!C654)</f>
        <v/>
      </c>
      <c r="D654" s="22" t="str">
        <f>IF('Prediction Log'!D654=0, "",'Prediction Log'!D654)</f>
        <v/>
      </c>
      <c r="E654" s="22" t="str">
        <f>IF('Prediction Log'!E654=0, "",'Prediction Log'!E654)</f>
        <v/>
      </c>
      <c r="F654" s="22" t="str">
        <f>IF('Prediction Log'!I654=0, "",'Prediction Log'!I654)</f>
        <v/>
      </c>
      <c r="G654" s="23" t="str">
        <f>IF(ISBLANK(Games!B654), "",'Prediction Log'!$J654)</f>
        <v/>
      </c>
      <c r="H654" s="24" t="str">
        <f>'Prediction Log'!$K654</f>
        <v/>
      </c>
      <c r="I654" s="22" t="str">
        <f>IF(ISBLANK(Games!J654), "",IF(AND(Games!J654="",Games!K654=""),"",IF(ISTEXT(Games!K654), "Side",Games!J654)))</f>
        <v/>
      </c>
      <c r="J654" s="22" t="str">
        <f>IF(ISBLANK(Games!J654), "",IF(Table12[[#This Row],[Bet]]="Spread", Games!L654, ""))</f>
        <v/>
      </c>
      <c r="K654" s="22" t="str">
        <f>IF(ISBLANK(Games!K654), "",IF(ISTEXT(Games!K654), Games!K654, ""))</f>
        <v/>
      </c>
      <c r="L654" s="22" t="str">
        <f>IF(ISBLANK(Games!N654), "", Games!N654)</f>
        <v/>
      </c>
      <c r="M654" s="22"/>
      <c r="N654" s="26"/>
      <c r="O654" s="26"/>
      <c r="P654" s="26"/>
      <c r="Q654" s="26"/>
      <c r="R654" s="26"/>
      <c r="S654" s="26"/>
      <c r="T654" s="29">
        <f t="shared" si="95"/>
        <v>0</v>
      </c>
      <c r="U654" s="29">
        <f t="shared" si="96"/>
        <v>0</v>
      </c>
      <c r="V654" s="29">
        <f t="shared" si="97"/>
        <v>0</v>
      </c>
      <c r="W654" s="29">
        <f t="shared" si="98"/>
        <v>0</v>
      </c>
      <c r="X654" s="29">
        <f t="shared" si="99"/>
        <v>0</v>
      </c>
      <c r="Y654" s="29">
        <f t="shared" si="100"/>
        <v>0</v>
      </c>
      <c r="Z654" s="26"/>
      <c r="AA654" s="58" t="str">
        <f t="shared" si="101"/>
        <v/>
      </c>
      <c r="AB654" s="26"/>
      <c r="AC654" s="58" t="str">
        <f t="shared" si="103"/>
        <v/>
      </c>
      <c r="AD654" s="26"/>
      <c r="AE654" s="22" t="str">
        <f t="shared" si="102"/>
        <v/>
      </c>
      <c r="AF6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5" spans="1:32" x14ac:dyDescent="0.45">
      <c r="A655" s="22">
        <f>Games!A655</f>
        <v>0</v>
      </c>
      <c r="B655" s="22" t="str">
        <f>IF('Prediction Log'!B655=0, "",'Prediction Log'!B655)</f>
        <v/>
      </c>
      <c r="C655" s="22" t="str">
        <f>IF('Prediction Log'!C655=0, "",'Prediction Log'!C655)</f>
        <v/>
      </c>
      <c r="D655" s="22" t="str">
        <f>IF('Prediction Log'!D655=0, "",'Prediction Log'!D655)</f>
        <v/>
      </c>
      <c r="E655" s="22" t="str">
        <f>IF('Prediction Log'!E655=0, "",'Prediction Log'!E655)</f>
        <v/>
      </c>
      <c r="F655" s="22" t="str">
        <f>IF('Prediction Log'!I655=0, "",'Prediction Log'!I655)</f>
        <v/>
      </c>
      <c r="G655" s="23" t="str">
        <f>IF(ISBLANK(Games!B655), "",'Prediction Log'!$J655)</f>
        <v/>
      </c>
      <c r="H655" s="24" t="str">
        <f>'Prediction Log'!$K655</f>
        <v/>
      </c>
      <c r="I655" s="22" t="str">
        <f>IF(ISBLANK(Games!J655), "",IF(AND(Games!J655="",Games!K655=""),"",IF(ISTEXT(Games!K655), "Side",Games!J655)))</f>
        <v/>
      </c>
      <c r="J655" s="22" t="str">
        <f>IF(ISBLANK(Games!J655), "",IF(Table12[[#This Row],[Bet]]="Spread", Games!L655, ""))</f>
        <v/>
      </c>
      <c r="K655" s="22" t="str">
        <f>IF(ISBLANK(Games!K655), "",IF(ISTEXT(Games!K655), Games!K655, ""))</f>
        <v/>
      </c>
      <c r="L655" s="22" t="str">
        <f>IF(ISBLANK(Games!N655), "", Games!N655)</f>
        <v/>
      </c>
      <c r="M655" s="22"/>
      <c r="N655" s="26"/>
      <c r="O655" s="26"/>
      <c r="P655" s="26"/>
      <c r="Q655" s="26"/>
      <c r="R655" s="26"/>
      <c r="S655" s="26"/>
      <c r="T655" s="29">
        <f t="shared" si="95"/>
        <v>0</v>
      </c>
      <c r="U655" s="29">
        <f t="shared" si="96"/>
        <v>0</v>
      </c>
      <c r="V655" s="29">
        <f t="shared" si="97"/>
        <v>0</v>
      </c>
      <c r="W655" s="29">
        <f t="shared" si="98"/>
        <v>0</v>
      </c>
      <c r="X655" s="29">
        <f t="shared" si="99"/>
        <v>0</v>
      </c>
      <c r="Y655" s="29">
        <f t="shared" si="100"/>
        <v>0</v>
      </c>
      <c r="Z655" s="26"/>
      <c r="AA655" s="58" t="str">
        <f t="shared" si="101"/>
        <v/>
      </c>
      <c r="AB655" s="26"/>
      <c r="AC655" s="58" t="str">
        <f t="shared" si="103"/>
        <v/>
      </c>
      <c r="AD655" s="26"/>
      <c r="AE655" s="22" t="str">
        <f t="shared" si="102"/>
        <v/>
      </c>
      <c r="AF6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6" spans="1:32" x14ac:dyDescent="0.45">
      <c r="A656" s="22">
        <f>Games!A656</f>
        <v>0</v>
      </c>
      <c r="B656" s="22" t="str">
        <f>IF('Prediction Log'!B656=0, "",'Prediction Log'!B656)</f>
        <v/>
      </c>
      <c r="C656" s="22" t="str">
        <f>IF('Prediction Log'!C656=0, "",'Prediction Log'!C656)</f>
        <v/>
      </c>
      <c r="D656" s="22" t="str">
        <f>IF('Prediction Log'!D656=0, "",'Prediction Log'!D656)</f>
        <v/>
      </c>
      <c r="E656" s="22" t="str">
        <f>IF('Prediction Log'!E656=0, "",'Prediction Log'!E656)</f>
        <v/>
      </c>
      <c r="F656" s="22" t="str">
        <f>IF('Prediction Log'!I656=0, "",'Prediction Log'!I656)</f>
        <v/>
      </c>
      <c r="G656" s="23" t="str">
        <f>IF(ISBLANK(Games!B656), "",'Prediction Log'!$J656)</f>
        <v/>
      </c>
      <c r="H656" s="24" t="str">
        <f>'Prediction Log'!$K656</f>
        <v/>
      </c>
      <c r="I656" s="22" t="str">
        <f>IF(ISBLANK(Games!J656), "",IF(AND(Games!J656="",Games!K656=""),"",IF(ISTEXT(Games!K656), "Side",Games!J656)))</f>
        <v/>
      </c>
      <c r="J656" s="22" t="str">
        <f>IF(ISBLANK(Games!J656), "",IF(Table12[[#This Row],[Bet]]="Spread", Games!L656, ""))</f>
        <v/>
      </c>
      <c r="K656" s="22" t="str">
        <f>IF(ISBLANK(Games!K656), "",IF(ISTEXT(Games!K656), Games!K656, ""))</f>
        <v/>
      </c>
      <c r="L656" s="22" t="str">
        <f>IF(ISBLANK(Games!N656), "", Games!N656)</f>
        <v/>
      </c>
      <c r="M656" s="22"/>
      <c r="N656" s="26"/>
      <c r="O656" s="26"/>
      <c r="P656" s="26"/>
      <c r="Q656" s="26"/>
      <c r="R656" s="26"/>
      <c r="S656" s="26"/>
      <c r="T656" s="29">
        <f t="shared" si="95"/>
        <v>0</v>
      </c>
      <c r="U656" s="29">
        <f t="shared" si="96"/>
        <v>0</v>
      </c>
      <c r="V656" s="29">
        <f t="shared" si="97"/>
        <v>0</v>
      </c>
      <c r="W656" s="29">
        <f t="shared" si="98"/>
        <v>0</v>
      </c>
      <c r="X656" s="29">
        <f t="shared" si="99"/>
        <v>0</v>
      </c>
      <c r="Y656" s="29">
        <f t="shared" si="100"/>
        <v>0</v>
      </c>
      <c r="Z656" s="26"/>
      <c r="AA656" s="58" t="str">
        <f t="shared" si="101"/>
        <v/>
      </c>
      <c r="AB656" s="26"/>
      <c r="AC656" s="58" t="str">
        <f t="shared" si="103"/>
        <v/>
      </c>
      <c r="AD656" s="26"/>
      <c r="AE656" s="22" t="str">
        <f t="shared" si="102"/>
        <v/>
      </c>
      <c r="AF6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7" spans="1:32" x14ac:dyDescent="0.45">
      <c r="A657" s="22">
        <f>Games!A657</f>
        <v>0</v>
      </c>
      <c r="B657" s="22" t="str">
        <f>IF('Prediction Log'!B657=0, "",'Prediction Log'!B657)</f>
        <v/>
      </c>
      <c r="C657" s="22" t="str">
        <f>IF('Prediction Log'!C657=0, "",'Prediction Log'!C657)</f>
        <v/>
      </c>
      <c r="D657" s="22" t="str">
        <f>IF('Prediction Log'!D657=0, "",'Prediction Log'!D657)</f>
        <v/>
      </c>
      <c r="E657" s="22" t="str">
        <f>IF('Prediction Log'!E657=0, "",'Prediction Log'!E657)</f>
        <v/>
      </c>
      <c r="F657" s="22" t="str">
        <f>IF('Prediction Log'!I657=0, "",'Prediction Log'!I657)</f>
        <v/>
      </c>
      <c r="G657" s="23" t="str">
        <f>IF(ISBLANK(Games!B657), "",'Prediction Log'!$J657)</f>
        <v/>
      </c>
      <c r="H657" s="24" t="str">
        <f>'Prediction Log'!$K657</f>
        <v/>
      </c>
      <c r="I657" s="22" t="str">
        <f>IF(ISBLANK(Games!J657), "",IF(AND(Games!J657="",Games!K657=""),"",IF(ISTEXT(Games!K657), "Side",Games!J657)))</f>
        <v/>
      </c>
      <c r="J657" s="22" t="str">
        <f>IF(ISBLANK(Games!J657), "",IF(Table12[[#This Row],[Bet]]="Spread", Games!L657, ""))</f>
        <v/>
      </c>
      <c r="K657" s="22" t="str">
        <f>IF(ISBLANK(Games!K657), "",IF(ISTEXT(Games!K657), Games!K657, ""))</f>
        <v/>
      </c>
      <c r="L657" s="22" t="str">
        <f>IF(ISBLANK(Games!N657), "", Games!N657)</f>
        <v/>
      </c>
      <c r="M657" s="22"/>
      <c r="N657" s="26"/>
      <c r="O657" s="26"/>
      <c r="P657" s="26"/>
      <c r="Q657" s="26"/>
      <c r="R657" s="26"/>
      <c r="S657" s="26"/>
      <c r="T657" s="29">
        <f t="shared" si="95"/>
        <v>0</v>
      </c>
      <c r="U657" s="29">
        <f t="shared" si="96"/>
        <v>0</v>
      </c>
      <c r="V657" s="29">
        <f t="shared" si="97"/>
        <v>0</v>
      </c>
      <c r="W657" s="29">
        <f t="shared" si="98"/>
        <v>0</v>
      </c>
      <c r="X657" s="29">
        <f t="shared" si="99"/>
        <v>0</v>
      </c>
      <c r="Y657" s="29">
        <f t="shared" si="100"/>
        <v>0</v>
      </c>
      <c r="Z657" s="26"/>
      <c r="AA657" s="58" t="str">
        <f t="shared" si="101"/>
        <v/>
      </c>
      <c r="AB657" s="26"/>
      <c r="AC657" s="58" t="str">
        <f t="shared" si="103"/>
        <v/>
      </c>
      <c r="AD657" s="26"/>
      <c r="AE657" s="22" t="str">
        <f t="shared" si="102"/>
        <v/>
      </c>
      <c r="AF6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8" spans="1:32" x14ac:dyDescent="0.45">
      <c r="A658" s="22">
        <f>Games!A658</f>
        <v>0</v>
      </c>
      <c r="B658" s="22" t="str">
        <f>IF('Prediction Log'!B658=0, "",'Prediction Log'!B658)</f>
        <v/>
      </c>
      <c r="C658" s="22" t="str">
        <f>IF('Prediction Log'!C658=0, "",'Prediction Log'!C658)</f>
        <v/>
      </c>
      <c r="D658" s="22" t="str">
        <f>IF('Prediction Log'!D658=0, "",'Prediction Log'!D658)</f>
        <v/>
      </c>
      <c r="E658" s="22" t="str">
        <f>IF('Prediction Log'!E658=0, "",'Prediction Log'!E658)</f>
        <v/>
      </c>
      <c r="F658" s="22" t="str">
        <f>IF('Prediction Log'!I658=0, "",'Prediction Log'!I658)</f>
        <v/>
      </c>
      <c r="G658" s="23" t="str">
        <f>IF(ISBLANK(Games!B658), "",'Prediction Log'!$J658)</f>
        <v/>
      </c>
      <c r="H658" s="24" t="str">
        <f>'Prediction Log'!$K658</f>
        <v/>
      </c>
      <c r="I658" s="22" t="str">
        <f>IF(ISBLANK(Games!J658), "",IF(AND(Games!J658="",Games!K658=""),"",IF(ISTEXT(Games!K658), "Side",Games!J658)))</f>
        <v/>
      </c>
      <c r="J658" s="22" t="str">
        <f>IF(ISBLANK(Games!J658), "",IF(Table12[[#This Row],[Bet]]="Spread", Games!L658, ""))</f>
        <v/>
      </c>
      <c r="K658" s="22" t="str">
        <f>IF(ISBLANK(Games!K658), "",IF(ISTEXT(Games!K658), Games!K658, ""))</f>
        <v/>
      </c>
      <c r="L658" s="22" t="str">
        <f>IF(ISBLANK(Games!N658), "", Games!N658)</f>
        <v/>
      </c>
      <c r="M658" s="22"/>
      <c r="N658" s="26"/>
      <c r="O658" s="26"/>
      <c r="P658" s="26"/>
      <c r="Q658" s="26"/>
      <c r="R658" s="26"/>
      <c r="S658" s="26"/>
      <c r="T658" s="29">
        <f t="shared" si="95"/>
        <v>0</v>
      </c>
      <c r="U658" s="29">
        <f t="shared" si="96"/>
        <v>0</v>
      </c>
      <c r="V658" s="29">
        <f t="shared" si="97"/>
        <v>0</v>
      </c>
      <c r="W658" s="29">
        <f t="shared" si="98"/>
        <v>0</v>
      </c>
      <c r="X658" s="29">
        <f t="shared" si="99"/>
        <v>0</v>
      </c>
      <c r="Y658" s="29">
        <f t="shared" si="100"/>
        <v>0</v>
      </c>
      <c r="Z658" s="26"/>
      <c r="AA658" s="58" t="str">
        <f t="shared" si="101"/>
        <v/>
      </c>
      <c r="AB658" s="26"/>
      <c r="AC658" s="58" t="str">
        <f t="shared" si="103"/>
        <v/>
      </c>
      <c r="AD658" s="26"/>
      <c r="AE658" s="22" t="str">
        <f t="shared" si="102"/>
        <v/>
      </c>
      <c r="AF6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9" spans="1:32" x14ac:dyDescent="0.45">
      <c r="A659" s="22">
        <f>Games!A659</f>
        <v>0</v>
      </c>
      <c r="B659" s="22" t="str">
        <f>IF('Prediction Log'!B659=0, "",'Prediction Log'!B659)</f>
        <v/>
      </c>
      <c r="C659" s="22" t="str">
        <f>IF('Prediction Log'!C659=0, "",'Prediction Log'!C659)</f>
        <v/>
      </c>
      <c r="D659" s="22" t="str">
        <f>IF('Prediction Log'!D659=0, "",'Prediction Log'!D659)</f>
        <v/>
      </c>
      <c r="E659" s="22" t="str">
        <f>IF('Prediction Log'!E659=0, "",'Prediction Log'!E659)</f>
        <v/>
      </c>
      <c r="F659" s="22" t="str">
        <f>IF('Prediction Log'!I659=0, "",'Prediction Log'!I659)</f>
        <v/>
      </c>
      <c r="G659" s="23" t="str">
        <f>IF(ISBLANK(Games!B659), "",'Prediction Log'!$J659)</f>
        <v/>
      </c>
      <c r="H659" s="24" t="str">
        <f>'Prediction Log'!$K659</f>
        <v/>
      </c>
      <c r="I659" s="22" t="str">
        <f>IF(ISBLANK(Games!J659), "",IF(AND(Games!J659="",Games!K659=""),"",IF(ISTEXT(Games!K659), "Side",Games!J659)))</f>
        <v/>
      </c>
      <c r="J659" s="22" t="str">
        <f>IF(ISBLANK(Games!J659), "",IF(Table12[[#This Row],[Bet]]="Spread", Games!L659, ""))</f>
        <v/>
      </c>
      <c r="K659" s="22" t="str">
        <f>IF(ISBLANK(Games!K659), "",IF(ISTEXT(Games!K659), Games!K659, ""))</f>
        <v/>
      </c>
      <c r="L659" s="22" t="str">
        <f>IF(ISBLANK(Games!N659), "", Games!N659)</f>
        <v/>
      </c>
      <c r="M659" s="22"/>
      <c r="N659" s="26"/>
      <c r="O659" s="26"/>
      <c r="P659" s="26"/>
      <c r="Q659" s="26"/>
      <c r="R659" s="26"/>
      <c r="S659" s="26"/>
      <c r="T659" s="29">
        <f t="shared" si="95"/>
        <v>0</v>
      </c>
      <c r="U659" s="29">
        <f t="shared" si="96"/>
        <v>0</v>
      </c>
      <c r="V659" s="29">
        <f t="shared" si="97"/>
        <v>0</v>
      </c>
      <c r="W659" s="29">
        <f t="shared" si="98"/>
        <v>0</v>
      </c>
      <c r="X659" s="29">
        <f t="shared" si="99"/>
        <v>0</v>
      </c>
      <c r="Y659" s="29">
        <f t="shared" si="100"/>
        <v>0</v>
      </c>
      <c r="Z659" s="26"/>
      <c r="AA659" s="58" t="str">
        <f t="shared" si="101"/>
        <v/>
      </c>
      <c r="AB659" s="26"/>
      <c r="AC659" s="58" t="str">
        <f t="shared" si="103"/>
        <v/>
      </c>
      <c r="AD659" s="26"/>
      <c r="AE659" s="22" t="str">
        <f t="shared" si="102"/>
        <v/>
      </c>
      <c r="AF6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0" spans="1:32" x14ac:dyDescent="0.45">
      <c r="A660" s="22">
        <f>Games!A660</f>
        <v>0</v>
      </c>
      <c r="B660" s="22" t="str">
        <f>IF('Prediction Log'!B660=0, "",'Prediction Log'!B660)</f>
        <v/>
      </c>
      <c r="C660" s="22" t="str">
        <f>IF('Prediction Log'!C660=0, "",'Prediction Log'!C660)</f>
        <v/>
      </c>
      <c r="D660" s="22" t="str">
        <f>IF('Prediction Log'!D660=0, "",'Prediction Log'!D660)</f>
        <v/>
      </c>
      <c r="E660" s="22" t="str">
        <f>IF('Prediction Log'!E660=0, "",'Prediction Log'!E660)</f>
        <v/>
      </c>
      <c r="F660" s="22" t="str">
        <f>IF('Prediction Log'!I660=0, "",'Prediction Log'!I660)</f>
        <v/>
      </c>
      <c r="G660" s="23" t="str">
        <f>IF(ISBLANK(Games!B660), "",'Prediction Log'!$J660)</f>
        <v/>
      </c>
      <c r="H660" s="24" t="str">
        <f>'Prediction Log'!$K660</f>
        <v/>
      </c>
      <c r="I660" s="22" t="str">
        <f>IF(ISBLANK(Games!J660), "",IF(AND(Games!J660="",Games!K660=""),"",IF(ISTEXT(Games!K660), "Side",Games!J660)))</f>
        <v/>
      </c>
      <c r="J660" s="22" t="str">
        <f>IF(ISBLANK(Games!J660), "",IF(Table12[[#This Row],[Bet]]="Spread", Games!L660, ""))</f>
        <v/>
      </c>
      <c r="K660" s="22" t="str">
        <f>IF(ISBLANK(Games!K660), "",IF(ISTEXT(Games!K660), Games!K660, ""))</f>
        <v/>
      </c>
      <c r="L660" s="22" t="str">
        <f>IF(ISBLANK(Games!N660), "", Games!N660)</f>
        <v/>
      </c>
      <c r="M660" s="22"/>
      <c r="N660" s="26"/>
      <c r="O660" s="26"/>
      <c r="P660" s="26"/>
      <c r="Q660" s="26"/>
      <c r="R660" s="26"/>
      <c r="S660" s="26"/>
      <c r="T660" s="29">
        <f t="shared" si="95"/>
        <v>0</v>
      </c>
      <c r="U660" s="29">
        <f t="shared" si="96"/>
        <v>0</v>
      </c>
      <c r="V660" s="29">
        <f t="shared" si="97"/>
        <v>0</v>
      </c>
      <c r="W660" s="29">
        <f t="shared" si="98"/>
        <v>0</v>
      </c>
      <c r="X660" s="29">
        <f t="shared" si="99"/>
        <v>0</v>
      </c>
      <c r="Y660" s="29">
        <f t="shared" si="100"/>
        <v>0</v>
      </c>
      <c r="Z660" s="26"/>
      <c r="AA660" s="58" t="str">
        <f t="shared" si="101"/>
        <v/>
      </c>
      <c r="AB660" s="26"/>
      <c r="AC660" s="58" t="str">
        <f t="shared" si="103"/>
        <v/>
      </c>
      <c r="AD660" s="26"/>
      <c r="AE660" s="22" t="str">
        <f t="shared" si="102"/>
        <v/>
      </c>
      <c r="AF6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1" spans="1:32" x14ac:dyDescent="0.45">
      <c r="A661" s="22">
        <f>Games!A661</f>
        <v>0</v>
      </c>
      <c r="B661" s="22" t="str">
        <f>IF('Prediction Log'!B661=0, "",'Prediction Log'!B661)</f>
        <v/>
      </c>
      <c r="C661" s="22" t="str">
        <f>IF('Prediction Log'!C661=0, "",'Prediction Log'!C661)</f>
        <v/>
      </c>
      <c r="D661" s="22" t="str">
        <f>IF('Prediction Log'!D661=0, "",'Prediction Log'!D661)</f>
        <v/>
      </c>
      <c r="E661" s="22" t="str">
        <f>IF('Prediction Log'!E661=0, "",'Prediction Log'!E661)</f>
        <v/>
      </c>
      <c r="F661" s="22" t="str">
        <f>IF('Prediction Log'!I661=0, "",'Prediction Log'!I661)</f>
        <v/>
      </c>
      <c r="G661" s="23" t="str">
        <f>IF(ISBLANK(Games!B661), "",'Prediction Log'!$J661)</f>
        <v/>
      </c>
      <c r="H661" s="24" t="str">
        <f>'Prediction Log'!$K661</f>
        <v/>
      </c>
      <c r="I661" s="22" t="str">
        <f>IF(ISBLANK(Games!J661), "",IF(AND(Games!J661="",Games!K661=""),"",IF(ISTEXT(Games!K661), "Side",Games!J661)))</f>
        <v/>
      </c>
      <c r="J661" s="22" t="str">
        <f>IF(ISBLANK(Games!J661), "",IF(Table12[[#This Row],[Bet]]="Spread", Games!L661, ""))</f>
        <v/>
      </c>
      <c r="K661" s="22" t="str">
        <f>IF(ISBLANK(Games!K661), "",IF(ISTEXT(Games!K661), Games!K661, ""))</f>
        <v/>
      </c>
      <c r="L661" s="22" t="str">
        <f>IF(ISBLANK(Games!N661), "", Games!N661)</f>
        <v/>
      </c>
      <c r="M661" s="22"/>
      <c r="N661" s="26"/>
      <c r="O661" s="26"/>
      <c r="P661" s="26"/>
      <c r="Q661" s="26"/>
      <c r="R661" s="26"/>
      <c r="S661" s="26"/>
      <c r="T661" s="29">
        <f t="shared" si="95"/>
        <v>0</v>
      </c>
      <c r="U661" s="29">
        <f t="shared" si="96"/>
        <v>0</v>
      </c>
      <c r="V661" s="29">
        <f t="shared" si="97"/>
        <v>0</v>
      </c>
      <c r="W661" s="29">
        <f t="shared" si="98"/>
        <v>0</v>
      </c>
      <c r="X661" s="29">
        <f t="shared" si="99"/>
        <v>0</v>
      </c>
      <c r="Y661" s="29">
        <f t="shared" si="100"/>
        <v>0</v>
      </c>
      <c r="Z661" s="26"/>
      <c r="AA661" s="58" t="str">
        <f t="shared" si="101"/>
        <v/>
      </c>
      <c r="AB661" s="26"/>
      <c r="AC661" s="58" t="str">
        <f t="shared" si="103"/>
        <v/>
      </c>
      <c r="AD661" s="26"/>
      <c r="AE661" s="22" t="str">
        <f t="shared" si="102"/>
        <v/>
      </c>
      <c r="AF6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2" spans="1:32" x14ac:dyDescent="0.45">
      <c r="A662" s="22">
        <f>Games!A662</f>
        <v>0</v>
      </c>
      <c r="B662" s="22" t="str">
        <f>IF('Prediction Log'!B662=0, "",'Prediction Log'!B662)</f>
        <v/>
      </c>
      <c r="C662" s="22" t="str">
        <f>IF('Prediction Log'!C662=0, "",'Prediction Log'!C662)</f>
        <v/>
      </c>
      <c r="D662" s="22" t="str">
        <f>IF('Prediction Log'!D662=0, "",'Prediction Log'!D662)</f>
        <v/>
      </c>
      <c r="E662" s="22" t="str">
        <f>IF('Prediction Log'!E662=0, "",'Prediction Log'!E662)</f>
        <v/>
      </c>
      <c r="F662" s="22" t="str">
        <f>IF('Prediction Log'!I662=0, "",'Prediction Log'!I662)</f>
        <v/>
      </c>
      <c r="G662" s="23" t="str">
        <f>IF(ISBLANK(Games!B662), "",'Prediction Log'!$J662)</f>
        <v/>
      </c>
      <c r="H662" s="24" t="str">
        <f>'Prediction Log'!$K662</f>
        <v/>
      </c>
      <c r="I662" s="22" t="str">
        <f>IF(ISBLANK(Games!J662), "",IF(AND(Games!J662="",Games!K662=""),"",IF(ISTEXT(Games!K662), "Side",Games!J662)))</f>
        <v/>
      </c>
      <c r="J662" s="22" t="str">
        <f>IF(ISBLANK(Games!J662), "",IF(Table12[[#This Row],[Bet]]="Spread", Games!L662, ""))</f>
        <v/>
      </c>
      <c r="K662" s="22" t="str">
        <f>IF(ISBLANK(Games!K662), "",IF(ISTEXT(Games!K662), Games!K662, ""))</f>
        <v/>
      </c>
      <c r="L662" s="22" t="str">
        <f>IF(ISBLANK(Games!N662), "", Games!N662)</f>
        <v/>
      </c>
      <c r="M662" s="22"/>
      <c r="N662" s="26"/>
      <c r="O662" s="26"/>
      <c r="P662" s="26"/>
      <c r="Q662" s="26"/>
      <c r="R662" s="26"/>
      <c r="S662" s="26"/>
      <c r="T662" s="29">
        <f t="shared" si="95"/>
        <v>0</v>
      </c>
      <c r="U662" s="29">
        <f t="shared" si="96"/>
        <v>0</v>
      </c>
      <c r="V662" s="29">
        <f t="shared" si="97"/>
        <v>0</v>
      </c>
      <c r="W662" s="29">
        <f t="shared" si="98"/>
        <v>0</v>
      </c>
      <c r="X662" s="29">
        <f t="shared" si="99"/>
        <v>0</v>
      </c>
      <c r="Y662" s="29">
        <f t="shared" si="100"/>
        <v>0</v>
      </c>
      <c r="Z662" s="26"/>
      <c r="AA662" s="58" t="str">
        <f t="shared" si="101"/>
        <v/>
      </c>
      <c r="AB662" s="26"/>
      <c r="AC662" s="58" t="str">
        <f t="shared" si="103"/>
        <v/>
      </c>
      <c r="AD662" s="26"/>
      <c r="AE662" s="22" t="str">
        <f t="shared" si="102"/>
        <v/>
      </c>
      <c r="AF6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3" spans="1:32" x14ac:dyDescent="0.45">
      <c r="A663" s="22">
        <f>Games!A663</f>
        <v>0</v>
      </c>
      <c r="B663" s="22" t="str">
        <f>IF('Prediction Log'!B663=0, "",'Prediction Log'!B663)</f>
        <v/>
      </c>
      <c r="C663" s="22" t="str">
        <f>IF('Prediction Log'!C663=0, "",'Prediction Log'!C663)</f>
        <v/>
      </c>
      <c r="D663" s="22" t="str">
        <f>IF('Prediction Log'!D663=0, "",'Prediction Log'!D663)</f>
        <v/>
      </c>
      <c r="E663" s="22" t="str">
        <f>IF('Prediction Log'!E663=0, "",'Prediction Log'!E663)</f>
        <v/>
      </c>
      <c r="F663" s="22" t="str">
        <f>IF('Prediction Log'!I663=0, "",'Prediction Log'!I663)</f>
        <v/>
      </c>
      <c r="G663" s="23" t="str">
        <f>IF(ISBLANK(Games!B663), "",'Prediction Log'!$J663)</f>
        <v/>
      </c>
      <c r="H663" s="24" t="str">
        <f>'Prediction Log'!$K663</f>
        <v/>
      </c>
      <c r="I663" s="22" t="str">
        <f>IF(ISBLANK(Games!J663), "",IF(AND(Games!J663="",Games!K663=""),"",IF(ISTEXT(Games!K663), "Side",Games!J663)))</f>
        <v/>
      </c>
      <c r="J663" s="22" t="str">
        <f>IF(ISBLANK(Games!J663), "",IF(Table12[[#This Row],[Bet]]="Spread", Games!L663, ""))</f>
        <v/>
      </c>
      <c r="K663" s="22" t="str">
        <f>IF(ISBLANK(Games!K663), "",IF(ISTEXT(Games!K663), Games!K663, ""))</f>
        <v/>
      </c>
      <c r="L663" s="22" t="str">
        <f>IF(ISBLANK(Games!N663), "", Games!N663)</f>
        <v/>
      </c>
      <c r="M663" s="22"/>
      <c r="N663" s="26"/>
      <c r="O663" s="26"/>
      <c r="P663" s="26"/>
      <c r="Q663" s="26"/>
      <c r="R663" s="26"/>
      <c r="S663" s="26"/>
      <c r="T663" s="29">
        <f t="shared" si="95"/>
        <v>0</v>
      </c>
      <c r="U663" s="29">
        <f t="shared" si="96"/>
        <v>0</v>
      </c>
      <c r="V663" s="29">
        <f t="shared" si="97"/>
        <v>0</v>
      </c>
      <c r="W663" s="29">
        <f t="shared" si="98"/>
        <v>0</v>
      </c>
      <c r="X663" s="29">
        <f t="shared" si="99"/>
        <v>0</v>
      </c>
      <c r="Y663" s="29">
        <f t="shared" si="100"/>
        <v>0</v>
      </c>
      <c r="Z663" s="26"/>
      <c r="AA663" s="58" t="str">
        <f t="shared" si="101"/>
        <v/>
      </c>
      <c r="AB663" s="26"/>
      <c r="AC663" s="58" t="str">
        <f t="shared" si="103"/>
        <v/>
      </c>
      <c r="AD663" s="26"/>
      <c r="AE663" s="22" t="str">
        <f t="shared" si="102"/>
        <v/>
      </c>
      <c r="AF6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4" spans="1:32" x14ac:dyDescent="0.45">
      <c r="A664" s="22">
        <f>Games!A664</f>
        <v>0</v>
      </c>
      <c r="B664" s="22" t="str">
        <f>IF('Prediction Log'!B664=0, "",'Prediction Log'!B664)</f>
        <v/>
      </c>
      <c r="C664" s="22" t="str">
        <f>IF('Prediction Log'!C664=0, "",'Prediction Log'!C664)</f>
        <v/>
      </c>
      <c r="D664" s="22" t="str">
        <f>IF('Prediction Log'!D664=0, "",'Prediction Log'!D664)</f>
        <v/>
      </c>
      <c r="E664" s="22" t="str">
        <f>IF('Prediction Log'!E664=0, "",'Prediction Log'!E664)</f>
        <v/>
      </c>
      <c r="F664" s="22" t="str">
        <f>IF('Prediction Log'!I664=0, "",'Prediction Log'!I664)</f>
        <v/>
      </c>
      <c r="G664" s="23" t="str">
        <f>IF(ISBLANK(Games!B664), "",'Prediction Log'!$J664)</f>
        <v/>
      </c>
      <c r="H664" s="24" t="str">
        <f>'Prediction Log'!$K664</f>
        <v/>
      </c>
      <c r="I664" s="22" t="str">
        <f>IF(ISBLANK(Games!J664), "",IF(AND(Games!J664="",Games!K664=""),"",IF(ISTEXT(Games!K664), "Side",Games!J664)))</f>
        <v/>
      </c>
      <c r="J664" s="22" t="str">
        <f>IF(ISBLANK(Games!J664), "",IF(Table12[[#This Row],[Bet]]="Spread", Games!L664, ""))</f>
        <v/>
      </c>
      <c r="K664" s="22" t="str">
        <f>IF(ISBLANK(Games!K664), "",IF(ISTEXT(Games!K664), Games!K664, ""))</f>
        <v/>
      </c>
      <c r="L664" s="22" t="str">
        <f>IF(ISBLANK(Games!N664), "", Games!N664)</f>
        <v/>
      </c>
      <c r="M664" s="22"/>
      <c r="N664" s="26"/>
      <c r="O664" s="26"/>
      <c r="P664" s="26"/>
      <c r="Q664" s="26"/>
      <c r="R664" s="26"/>
      <c r="S664" s="26"/>
      <c r="T664" s="29">
        <f t="shared" si="95"/>
        <v>0</v>
      </c>
      <c r="U664" s="29">
        <f t="shared" si="96"/>
        <v>0</v>
      </c>
      <c r="V664" s="29">
        <f t="shared" si="97"/>
        <v>0</v>
      </c>
      <c r="W664" s="29">
        <f t="shared" si="98"/>
        <v>0</v>
      </c>
      <c r="X664" s="29">
        <f t="shared" si="99"/>
        <v>0</v>
      </c>
      <c r="Y664" s="29">
        <f t="shared" si="100"/>
        <v>0</v>
      </c>
      <c r="Z664" s="26"/>
      <c r="AA664" s="58" t="str">
        <f t="shared" si="101"/>
        <v/>
      </c>
      <c r="AB664" s="26"/>
      <c r="AC664" s="58" t="str">
        <f t="shared" si="103"/>
        <v/>
      </c>
      <c r="AD664" s="26"/>
      <c r="AE664" s="22" t="str">
        <f t="shared" si="102"/>
        <v/>
      </c>
      <c r="AF6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5" spans="1:32" x14ac:dyDescent="0.45">
      <c r="A665" s="22">
        <f>Games!A665</f>
        <v>0</v>
      </c>
      <c r="B665" s="22" t="str">
        <f>IF('Prediction Log'!B665=0, "",'Prediction Log'!B665)</f>
        <v/>
      </c>
      <c r="C665" s="22" t="str">
        <f>IF('Prediction Log'!C665=0, "",'Prediction Log'!C665)</f>
        <v/>
      </c>
      <c r="D665" s="22" t="str">
        <f>IF('Prediction Log'!D665=0, "",'Prediction Log'!D665)</f>
        <v/>
      </c>
      <c r="E665" s="22" t="str">
        <f>IF('Prediction Log'!E665=0, "",'Prediction Log'!E665)</f>
        <v/>
      </c>
      <c r="F665" s="22" t="str">
        <f>IF('Prediction Log'!I665=0, "",'Prediction Log'!I665)</f>
        <v/>
      </c>
      <c r="G665" s="23" t="str">
        <f>IF(ISBLANK(Games!B665), "",'Prediction Log'!$J665)</f>
        <v/>
      </c>
      <c r="H665" s="24" t="str">
        <f>'Prediction Log'!$K665</f>
        <v/>
      </c>
      <c r="I665" s="22" t="str">
        <f>IF(ISBLANK(Games!J665), "",IF(AND(Games!J665="",Games!K665=""),"",IF(ISTEXT(Games!K665), "Side",Games!J665)))</f>
        <v/>
      </c>
      <c r="J665" s="22" t="str">
        <f>IF(ISBLANK(Games!J665), "",IF(Table12[[#This Row],[Bet]]="Spread", Games!L665, ""))</f>
        <v/>
      </c>
      <c r="K665" s="22" t="str">
        <f>IF(ISBLANK(Games!K665), "",IF(ISTEXT(Games!K665), Games!K665, ""))</f>
        <v/>
      </c>
      <c r="L665" s="22" t="str">
        <f>IF(ISBLANK(Games!N665), "", Games!N665)</f>
        <v/>
      </c>
      <c r="M665" s="22"/>
      <c r="N665" s="26"/>
      <c r="O665" s="26"/>
      <c r="P665" s="26"/>
      <c r="Q665" s="26"/>
      <c r="R665" s="26"/>
      <c r="S665" s="26"/>
      <c r="T665" s="29">
        <f t="shared" si="95"/>
        <v>0</v>
      </c>
      <c r="U665" s="29">
        <f t="shared" si="96"/>
        <v>0</v>
      </c>
      <c r="V665" s="29">
        <f t="shared" si="97"/>
        <v>0</v>
      </c>
      <c r="W665" s="29">
        <f t="shared" si="98"/>
        <v>0</v>
      </c>
      <c r="X665" s="29">
        <f t="shared" si="99"/>
        <v>0</v>
      </c>
      <c r="Y665" s="29">
        <f t="shared" si="100"/>
        <v>0</v>
      </c>
      <c r="Z665" s="26"/>
      <c r="AA665" s="58" t="str">
        <f t="shared" si="101"/>
        <v/>
      </c>
      <c r="AB665" s="26"/>
      <c r="AC665" s="58" t="str">
        <f t="shared" si="103"/>
        <v/>
      </c>
      <c r="AD665" s="26"/>
      <c r="AE665" s="22" t="str">
        <f t="shared" si="102"/>
        <v/>
      </c>
      <c r="AF6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6" spans="1:32" x14ac:dyDescent="0.45">
      <c r="A666" s="22">
        <f>Games!A666</f>
        <v>0</v>
      </c>
      <c r="B666" s="22" t="str">
        <f>IF('Prediction Log'!B666=0, "",'Prediction Log'!B666)</f>
        <v/>
      </c>
      <c r="C666" s="22" t="str">
        <f>IF('Prediction Log'!C666=0, "",'Prediction Log'!C666)</f>
        <v/>
      </c>
      <c r="D666" s="22" t="str">
        <f>IF('Prediction Log'!D666=0, "",'Prediction Log'!D666)</f>
        <v/>
      </c>
      <c r="E666" s="22" t="str">
        <f>IF('Prediction Log'!E666=0, "",'Prediction Log'!E666)</f>
        <v/>
      </c>
      <c r="F666" s="22" t="str">
        <f>IF('Prediction Log'!I666=0, "",'Prediction Log'!I666)</f>
        <v/>
      </c>
      <c r="G666" s="23" t="str">
        <f>IF(ISBLANK(Games!B666), "",'Prediction Log'!$J666)</f>
        <v/>
      </c>
      <c r="H666" s="24" t="str">
        <f>'Prediction Log'!$K666</f>
        <v/>
      </c>
      <c r="I666" s="22" t="str">
        <f>IF(ISBLANK(Games!J666), "",IF(AND(Games!J666="",Games!K666=""),"",IF(ISTEXT(Games!K666), "Side",Games!J666)))</f>
        <v/>
      </c>
      <c r="J666" s="22" t="str">
        <f>IF(ISBLANK(Games!J666), "",IF(Table12[[#This Row],[Bet]]="Spread", Games!L666, ""))</f>
        <v/>
      </c>
      <c r="K666" s="22" t="str">
        <f>IF(ISBLANK(Games!K666), "",IF(ISTEXT(Games!K666), Games!K666, ""))</f>
        <v/>
      </c>
      <c r="L666" s="22" t="str">
        <f>IF(ISBLANK(Games!N666), "", Games!N666)</f>
        <v/>
      </c>
      <c r="M666" s="22"/>
      <c r="N666" s="26"/>
      <c r="O666" s="26"/>
      <c r="P666" s="26"/>
      <c r="Q666" s="26"/>
      <c r="R666" s="26"/>
      <c r="S666" s="26"/>
      <c r="T666" s="29">
        <f t="shared" si="95"/>
        <v>0</v>
      </c>
      <c r="U666" s="29">
        <f t="shared" si="96"/>
        <v>0</v>
      </c>
      <c r="V666" s="29">
        <f t="shared" si="97"/>
        <v>0</v>
      </c>
      <c r="W666" s="29">
        <f t="shared" si="98"/>
        <v>0</v>
      </c>
      <c r="X666" s="29">
        <f t="shared" si="99"/>
        <v>0</v>
      </c>
      <c r="Y666" s="29">
        <f t="shared" si="100"/>
        <v>0</v>
      </c>
      <c r="Z666" s="26"/>
      <c r="AA666" s="58" t="str">
        <f t="shared" si="101"/>
        <v/>
      </c>
      <c r="AB666" s="26"/>
      <c r="AC666" s="58" t="str">
        <f t="shared" si="103"/>
        <v/>
      </c>
      <c r="AD666" s="26"/>
      <c r="AE666" s="22" t="str">
        <f t="shared" si="102"/>
        <v/>
      </c>
      <c r="AF6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7" spans="1:32" x14ac:dyDescent="0.45">
      <c r="A667" s="22">
        <f>Games!A667</f>
        <v>0</v>
      </c>
      <c r="B667" s="22" t="str">
        <f>IF('Prediction Log'!B667=0, "",'Prediction Log'!B667)</f>
        <v/>
      </c>
      <c r="C667" s="22" t="str">
        <f>IF('Prediction Log'!C667=0, "",'Prediction Log'!C667)</f>
        <v/>
      </c>
      <c r="D667" s="22" t="str">
        <f>IF('Prediction Log'!D667=0, "",'Prediction Log'!D667)</f>
        <v/>
      </c>
      <c r="E667" s="22" t="str">
        <f>IF('Prediction Log'!E667=0, "",'Prediction Log'!E667)</f>
        <v/>
      </c>
      <c r="F667" s="22" t="str">
        <f>IF('Prediction Log'!I667=0, "",'Prediction Log'!I667)</f>
        <v/>
      </c>
      <c r="G667" s="23" t="str">
        <f>IF(ISBLANK(Games!B667), "",'Prediction Log'!$J667)</f>
        <v/>
      </c>
      <c r="H667" s="24" t="str">
        <f>'Prediction Log'!$K667</f>
        <v/>
      </c>
      <c r="I667" s="22" t="str">
        <f>IF(ISBLANK(Games!J667), "",IF(AND(Games!J667="",Games!K667=""),"",IF(ISTEXT(Games!K667), "Side",Games!J667)))</f>
        <v/>
      </c>
      <c r="J667" s="22" t="str">
        <f>IF(ISBLANK(Games!J667), "",IF(Table12[[#This Row],[Bet]]="Spread", Games!L667, ""))</f>
        <v/>
      </c>
      <c r="K667" s="22" t="str">
        <f>IF(ISBLANK(Games!K667), "",IF(ISTEXT(Games!K667), Games!K667, ""))</f>
        <v/>
      </c>
      <c r="L667" s="22" t="str">
        <f>IF(ISBLANK(Games!N667), "", Games!N667)</f>
        <v/>
      </c>
      <c r="M667" s="22"/>
      <c r="N667" s="26"/>
      <c r="O667" s="26"/>
      <c r="P667" s="26"/>
      <c r="Q667" s="26"/>
      <c r="R667" s="26"/>
      <c r="S667" s="26"/>
      <c r="T667" s="29">
        <f t="shared" si="95"/>
        <v>0</v>
      </c>
      <c r="U667" s="29">
        <f t="shared" si="96"/>
        <v>0</v>
      </c>
      <c r="V667" s="29">
        <f t="shared" si="97"/>
        <v>0</v>
      </c>
      <c r="W667" s="29">
        <f t="shared" si="98"/>
        <v>0</v>
      </c>
      <c r="X667" s="29">
        <f t="shared" si="99"/>
        <v>0</v>
      </c>
      <c r="Y667" s="29">
        <f t="shared" si="100"/>
        <v>0</v>
      </c>
      <c r="Z667" s="26"/>
      <c r="AA667" s="58" t="str">
        <f t="shared" si="101"/>
        <v/>
      </c>
      <c r="AB667" s="26"/>
      <c r="AC667" s="58" t="str">
        <f t="shared" si="103"/>
        <v/>
      </c>
      <c r="AD667" s="26"/>
      <c r="AE667" s="22" t="str">
        <f t="shared" si="102"/>
        <v/>
      </c>
      <c r="AF6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8" spans="1:32" x14ac:dyDescent="0.45">
      <c r="A668" s="22">
        <f>Games!A668</f>
        <v>0</v>
      </c>
      <c r="B668" s="22" t="str">
        <f>IF('Prediction Log'!B668=0, "",'Prediction Log'!B668)</f>
        <v/>
      </c>
      <c r="C668" s="22" t="str">
        <f>IF('Prediction Log'!C668=0, "",'Prediction Log'!C668)</f>
        <v/>
      </c>
      <c r="D668" s="22" t="str">
        <f>IF('Prediction Log'!D668=0, "",'Prediction Log'!D668)</f>
        <v/>
      </c>
      <c r="E668" s="22" t="str">
        <f>IF('Prediction Log'!E668=0, "",'Prediction Log'!E668)</f>
        <v/>
      </c>
      <c r="F668" s="22" t="str">
        <f>IF('Prediction Log'!I668=0, "",'Prediction Log'!I668)</f>
        <v/>
      </c>
      <c r="G668" s="23" t="str">
        <f>IF(ISBLANK(Games!B668), "",'Prediction Log'!$J668)</f>
        <v/>
      </c>
      <c r="H668" s="24" t="str">
        <f>'Prediction Log'!$K668</f>
        <v/>
      </c>
      <c r="I668" s="22" t="str">
        <f>IF(ISBLANK(Games!J668), "",IF(AND(Games!J668="",Games!K668=""),"",IF(ISTEXT(Games!K668), "Side",Games!J668)))</f>
        <v/>
      </c>
      <c r="J668" s="22" t="str">
        <f>IF(ISBLANK(Games!J668), "",IF(Table12[[#This Row],[Bet]]="Spread", Games!L668, ""))</f>
        <v/>
      </c>
      <c r="K668" s="22" t="str">
        <f>IF(ISBLANK(Games!K668), "",IF(ISTEXT(Games!K668), Games!K668, ""))</f>
        <v/>
      </c>
      <c r="L668" s="22" t="str">
        <f>IF(ISBLANK(Games!N668), "", Games!N668)</f>
        <v/>
      </c>
      <c r="M668" s="22"/>
      <c r="N668" s="26"/>
      <c r="O668" s="26"/>
      <c r="P668" s="26"/>
      <c r="Q668" s="26"/>
      <c r="R668" s="26"/>
      <c r="S668" s="26"/>
      <c r="T668" s="29">
        <f t="shared" si="95"/>
        <v>0</v>
      </c>
      <c r="U668" s="29">
        <f t="shared" si="96"/>
        <v>0</v>
      </c>
      <c r="V668" s="29">
        <f t="shared" si="97"/>
        <v>0</v>
      </c>
      <c r="W668" s="29">
        <f t="shared" si="98"/>
        <v>0</v>
      </c>
      <c r="X668" s="29">
        <f t="shared" si="99"/>
        <v>0</v>
      </c>
      <c r="Y668" s="29">
        <f t="shared" si="100"/>
        <v>0</v>
      </c>
      <c r="Z668" s="26"/>
      <c r="AA668" s="58" t="str">
        <f t="shared" si="101"/>
        <v/>
      </c>
      <c r="AB668" s="26"/>
      <c r="AC668" s="58" t="str">
        <f t="shared" si="103"/>
        <v/>
      </c>
      <c r="AD668" s="26"/>
      <c r="AE668" s="22" t="str">
        <f t="shared" si="102"/>
        <v/>
      </c>
      <c r="AF6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9" spans="1:32" x14ac:dyDescent="0.45">
      <c r="A669" s="22">
        <f>Games!A669</f>
        <v>0</v>
      </c>
      <c r="B669" s="22" t="str">
        <f>IF('Prediction Log'!B669=0, "",'Prediction Log'!B669)</f>
        <v/>
      </c>
      <c r="C669" s="22" t="str">
        <f>IF('Prediction Log'!C669=0, "",'Prediction Log'!C669)</f>
        <v/>
      </c>
      <c r="D669" s="22" t="str">
        <f>IF('Prediction Log'!D669=0, "",'Prediction Log'!D669)</f>
        <v/>
      </c>
      <c r="E669" s="22" t="str">
        <f>IF('Prediction Log'!E669=0, "",'Prediction Log'!E669)</f>
        <v/>
      </c>
      <c r="F669" s="22" t="str">
        <f>IF('Prediction Log'!I669=0, "",'Prediction Log'!I669)</f>
        <v/>
      </c>
      <c r="G669" s="23" t="str">
        <f>IF(ISBLANK(Games!B669), "",'Prediction Log'!$J669)</f>
        <v/>
      </c>
      <c r="H669" s="24" t="str">
        <f>'Prediction Log'!$K669</f>
        <v/>
      </c>
      <c r="I669" s="22" t="str">
        <f>IF(ISBLANK(Games!J669), "",IF(AND(Games!J669="",Games!K669=""),"",IF(ISTEXT(Games!K669), "Side",Games!J669)))</f>
        <v/>
      </c>
      <c r="J669" s="22" t="str">
        <f>IF(ISBLANK(Games!J669), "",IF(Table12[[#This Row],[Bet]]="Spread", Games!L669, ""))</f>
        <v/>
      </c>
      <c r="K669" s="22" t="str">
        <f>IF(ISBLANK(Games!K669), "",IF(ISTEXT(Games!K669), Games!K669, ""))</f>
        <v/>
      </c>
      <c r="L669" s="22" t="str">
        <f>IF(ISBLANK(Games!N669), "", Games!N669)</f>
        <v/>
      </c>
      <c r="M669" s="22"/>
      <c r="N669" s="26"/>
      <c r="O669" s="26"/>
      <c r="P669" s="26"/>
      <c r="Q669" s="26"/>
      <c r="R669" s="26"/>
      <c r="S669" s="26"/>
      <c r="T669" s="29">
        <f t="shared" si="95"/>
        <v>0</v>
      </c>
      <c r="U669" s="29">
        <f t="shared" si="96"/>
        <v>0</v>
      </c>
      <c r="V669" s="29">
        <f t="shared" si="97"/>
        <v>0</v>
      </c>
      <c r="W669" s="29">
        <f t="shared" si="98"/>
        <v>0</v>
      </c>
      <c r="X669" s="29">
        <f t="shared" si="99"/>
        <v>0</v>
      </c>
      <c r="Y669" s="29">
        <f t="shared" si="100"/>
        <v>0</v>
      </c>
      <c r="Z669" s="26"/>
      <c r="AA669" s="58" t="str">
        <f t="shared" si="101"/>
        <v/>
      </c>
      <c r="AB669" s="26"/>
      <c r="AC669" s="58" t="str">
        <f t="shared" si="103"/>
        <v/>
      </c>
      <c r="AD669" s="26"/>
      <c r="AE669" s="22" t="str">
        <f t="shared" si="102"/>
        <v/>
      </c>
      <c r="AF6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0" spans="1:32" x14ac:dyDescent="0.45">
      <c r="A670" s="22">
        <f>Games!A670</f>
        <v>0</v>
      </c>
      <c r="B670" s="22" t="str">
        <f>IF('Prediction Log'!B670=0, "",'Prediction Log'!B670)</f>
        <v/>
      </c>
      <c r="C670" s="22" t="str">
        <f>IF('Prediction Log'!C670=0, "",'Prediction Log'!C670)</f>
        <v/>
      </c>
      <c r="D670" s="22" t="str">
        <f>IF('Prediction Log'!D670=0, "",'Prediction Log'!D670)</f>
        <v/>
      </c>
      <c r="E670" s="22" t="str">
        <f>IF('Prediction Log'!E670=0, "",'Prediction Log'!E670)</f>
        <v/>
      </c>
      <c r="F670" s="22" t="str">
        <f>IF('Prediction Log'!I670=0, "",'Prediction Log'!I670)</f>
        <v/>
      </c>
      <c r="G670" s="23" t="str">
        <f>IF(ISBLANK(Games!B670), "",'Prediction Log'!$J670)</f>
        <v/>
      </c>
      <c r="H670" s="24" t="str">
        <f>'Prediction Log'!$K670</f>
        <v/>
      </c>
      <c r="I670" s="22" t="str">
        <f>IF(ISBLANK(Games!J670), "",IF(AND(Games!J670="",Games!K670=""),"",IF(ISTEXT(Games!K670), "Side",Games!J670)))</f>
        <v/>
      </c>
      <c r="J670" s="22" t="str">
        <f>IF(ISBLANK(Games!J670), "",IF(Table12[[#This Row],[Bet]]="Spread", Games!L670, ""))</f>
        <v/>
      </c>
      <c r="K670" s="22" t="str">
        <f>IF(ISBLANK(Games!K670), "",IF(ISTEXT(Games!K670), Games!K670, ""))</f>
        <v/>
      </c>
      <c r="L670" s="22" t="str">
        <f>IF(ISBLANK(Games!N670), "", Games!N670)</f>
        <v/>
      </c>
      <c r="M670" s="22"/>
      <c r="N670" s="26"/>
      <c r="O670" s="26"/>
      <c r="P670" s="26"/>
      <c r="Q670" s="26"/>
      <c r="R670" s="26"/>
      <c r="S670" s="26"/>
      <c r="T670" s="29">
        <f t="shared" si="95"/>
        <v>0</v>
      </c>
      <c r="U670" s="29">
        <f t="shared" si="96"/>
        <v>0</v>
      </c>
      <c r="V670" s="29">
        <f t="shared" si="97"/>
        <v>0</v>
      </c>
      <c r="W670" s="29">
        <f t="shared" si="98"/>
        <v>0</v>
      </c>
      <c r="X670" s="29">
        <f t="shared" si="99"/>
        <v>0</v>
      </c>
      <c r="Y670" s="29">
        <f t="shared" si="100"/>
        <v>0</v>
      </c>
      <c r="Z670" s="26"/>
      <c r="AA670" s="58" t="str">
        <f t="shared" si="101"/>
        <v/>
      </c>
      <c r="AB670" s="26"/>
      <c r="AC670" s="58" t="str">
        <f t="shared" si="103"/>
        <v/>
      </c>
      <c r="AD670" s="26"/>
      <c r="AE670" s="22" t="str">
        <f t="shared" si="102"/>
        <v/>
      </c>
      <c r="AF6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1" spans="1:32" x14ac:dyDescent="0.45">
      <c r="A671" s="22">
        <f>Games!A671</f>
        <v>0</v>
      </c>
      <c r="B671" s="22" t="str">
        <f>IF('Prediction Log'!B671=0, "",'Prediction Log'!B671)</f>
        <v/>
      </c>
      <c r="C671" s="22" t="str">
        <f>IF('Prediction Log'!C671=0, "",'Prediction Log'!C671)</f>
        <v/>
      </c>
      <c r="D671" s="22" t="str">
        <f>IF('Prediction Log'!D671=0, "",'Prediction Log'!D671)</f>
        <v/>
      </c>
      <c r="E671" s="22" t="str">
        <f>IF('Prediction Log'!E671=0, "",'Prediction Log'!E671)</f>
        <v/>
      </c>
      <c r="F671" s="22" t="str">
        <f>IF('Prediction Log'!I671=0, "",'Prediction Log'!I671)</f>
        <v/>
      </c>
      <c r="G671" s="23" t="str">
        <f>IF(ISBLANK(Games!B671), "",'Prediction Log'!$J671)</f>
        <v/>
      </c>
      <c r="H671" s="24" t="str">
        <f>'Prediction Log'!$K671</f>
        <v/>
      </c>
      <c r="I671" s="22" t="str">
        <f>IF(ISBLANK(Games!J671), "",IF(AND(Games!J671="",Games!K671=""),"",IF(ISTEXT(Games!K671), "Side",Games!J671)))</f>
        <v/>
      </c>
      <c r="J671" s="22" t="str">
        <f>IF(ISBLANK(Games!J671), "",IF(Table12[[#This Row],[Bet]]="Spread", Games!L671, ""))</f>
        <v/>
      </c>
      <c r="K671" s="22" t="str">
        <f>IF(ISBLANK(Games!K671), "",IF(ISTEXT(Games!K671), Games!K671, ""))</f>
        <v/>
      </c>
      <c r="L671" s="22" t="str">
        <f>IF(ISBLANK(Games!N671), "", Games!N671)</f>
        <v/>
      </c>
      <c r="M671" s="22"/>
      <c r="N671" s="26"/>
      <c r="O671" s="26"/>
      <c r="P671" s="26"/>
      <c r="Q671" s="26"/>
      <c r="R671" s="26"/>
      <c r="S671" s="26"/>
      <c r="T671" s="29">
        <f t="shared" si="95"/>
        <v>0</v>
      </c>
      <c r="U671" s="29">
        <f t="shared" si="96"/>
        <v>0</v>
      </c>
      <c r="V671" s="29">
        <f t="shared" si="97"/>
        <v>0</v>
      </c>
      <c r="W671" s="29">
        <f t="shared" si="98"/>
        <v>0</v>
      </c>
      <c r="X671" s="29">
        <f t="shared" si="99"/>
        <v>0</v>
      </c>
      <c r="Y671" s="29">
        <f t="shared" si="100"/>
        <v>0</v>
      </c>
      <c r="Z671" s="26"/>
      <c r="AA671" s="58" t="str">
        <f t="shared" si="101"/>
        <v/>
      </c>
      <c r="AB671" s="26"/>
      <c r="AC671" s="58" t="str">
        <f t="shared" si="103"/>
        <v/>
      </c>
      <c r="AD671" s="26"/>
      <c r="AE671" s="22" t="str">
        <f t="shared" si="102"/>
        <v/>
      </c>
      <c r="AF6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2" spans="1:32" x14ac:dyDescent="0.45">
      <c r="A672" s="22">
        <f>Games!A672</f>
        <v>0</v>
      </c>
      <c r="B672" s="22" t="str">
        <f>IF('Prediction Log'!B672=0, "",'Prediction Log'!B672)</f>
        <v/>
      </c>
      <c r="C672" s="22" t="str">
        <f>IF('Prediction Log'!C672=0, "",'Prediction Log'!C672)</f>
        <v/>
      </c>
      <c r="D672" s="22" t="str">
        <f>IF('Prediction Log'!D672=0, "",'Prediction Log'!D672)</f>
        <v/>
      </c>
      <c r="E672" s="22" t="str">
        <f>IF('Prediction Log'!E672=0, "",'Prediction Log'!E672)</f>
        <v/>
      </c>
      <c r="F672" s="22" t="str">
        <f>IF('Prediction Log'!I672=0, "",'Prediction Log'!I672)</f>
        <v/>
      </c>
      <c r="G672" s="23" t="str">
        <f>IF(ISBLANK(Games!B672), "",'Prediction Log'!$J672)</f>
        <v/>
      </c>
      <c r="H672" s="24" t="str">
        <f>'Prediction Log'!$K672</f>
        <v/>
      </c>
      <c r="I672" s="22" t="str">
        <f>IF(ISBLANK(Games!J672), "",IF(AND(Games!J672="",Games!K672=""),"",IF(ISTEXT(Games!K672), "Side",Games!J672)))</f>
        <v/>
      </c>
      <c r="J672" s="22" t="str">
        <f>IF(ISBLANK(Games!J672), "",IF(Table12[[#This Row],[Bet]]="Spread", Games!L672, ""))</f>
        <v/>
      </c>
      <c r="K672" s="22" t="str">
        <f>IF(ISBLANK(Games!K672), "",IF(ISTEXT(Games!K672), Games!K672, ""))</f>
        <v/>
      </c>
      <c r="L672" s="22" t="str">
        <f>IF(ISBLANK(Games!N672), "", Games!N672)</f>
        <v/>
      </c>
      <c r="M672" s="22"/>
      <c r="N672" s="26"/>
      <c r="O672" s="26"/>
      <c r="P672" s="26"/>
      <c r="Q672" s="26"/>
      <c r="R672" s="26"/>
      <c r="S672" s="26"/>
      <c r="T672" s="29">
        <f t="shared" si="95"/>
        <v>0</v>
      </c>
      <c r="U672" s="29">
        <f t="shared" si="96"/>
        <v>0</v>
      </c>
      <c r="V672" s="29">
        <f t="shared" si="97"/>
        <v>0</v>
      </c>
      <c r="W672" s="29">
        <f t="shared" si="98"/>
        <v>0</v>
      </c>
      <c r="X672" s="29">
        <f t="shared" si="99"/>
        <v>0</v>
      </c>
      <c r="Y672" s="29">
        <f t="shared" si="100"/>
        <v>0</v>
      </c>
      <c r="Z672" s="26"/>
      <c r="AA672" s="58" t="str">
        <f t="shared" si="101"/>
        <v/>
      </c>
      <c r="AB672" s="26"/>
      <c r="AC672" s="58" t="str">
        <f t="shared" si="103"/>
        <v/>
      </c>
      <c r="AD672" s="26"/>
      <c r="AE672" s="22" t="str">
        <f t="shared" si="102"/>
        <v/>
      </c>
      <c r="AF6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3" spans="1:32" x14ac:dyDescent="0.45">
      <c r="A673" s="22">
        <f>Games!A673</f>
        <v>0</v>
      </c>
      <c r="B673" s="22" t="str">
        <f>IF('Prediction Log'!B673=0, "",'Prediction Log'!B673)</f>
        <v/>
      </c>
      <c r="C673" s="22" t="str">
        <f>IF('Prediction Log'!C673=0, "",'Prediction Log'!C673)</f>
        <v/>
      </c>
      <c r="D673" s="22" t="str">
        <f>IF('Prediction Log'!D673=0, "",'Prediction Log'!D673)</f>
        <v/>
      </c>
      <c r="E673" s="22" t="str">
        <f>IF('Prediction Log'!E673=0, "",'Prediction Log'!E673)</f>
        <v/>
      </c>
      <c r="F673" s="22" t="str">
        <f>IF('Prediction Log'!I673=0, "",'Prediction Log'!I673)</f>
        <v/>
      </c>
      <c r="G673" s="23" t="str">
        <f>IF(ISBLANK(Games!B673), "",'Prediction Log'!$J673)</f>
        <v/>
      </c>
      <c r="H673" s="24" t="str">
        <f>'Prediction Log'!$K673</f>
        <v/>
      </c>
      <c r="I673" s="22" t="str">
        <f>IF(ISBLANK(Games!J673), "",IF(AND(Games!J673="",Games!K673=""),"",IF(ISTEXT(Games!K673), "Side",Games!J673)))</f>
        <v/>
      </c>
      <c r="J673" s="22" t="str">
        <f>IF(ISBLANK(Games!J673), "",IF(Table12[[#This Row],[Bet]]="Spread", Games!L673, ""))</f>
        <v/>
      </c>
      <c r="K673" s="22" t="str">
        <f>IF(ISBLANK(Games!K673), "",IF(ISTEXT(Games!K673), Games!K673, ""))</f>
        <v/>
      </c>
      <c r="L673" s="22" t="str">
        <f>IF(ISBLANK(Games!N673), "", Games!N673)</f>
        <v/>
      </c>
      <c r="M673" s="22"/>
      <c r="N673" s="26"/>
      <c r="O673" s="26"/>
      <c r="P673" s="26"/>
      <c r="Q673" s="26"/>
      <c r="R673" s="26"/>
      <c r="S673" s="26"/>
      <c r="T673" s="29">
        <f t="shared" si="95"/>
        <v>0</v>
      </c>
      <c r="U673" s="29">
        <f t="shared" si="96"/>
        <v>0</v>
      </c>
      <c r="V673" s="29">
        <f t="shared" si="97"/>
        <v>0</v>
      </c>
      <c r="W673" s="29">
        <f t="shared" si="98"/>
        <v>0</v>
      </c>
      <c r="X673" s="29">
        <f t="shared" si="99"/>
        <v>0</v>
      </c>
      <c r="Y673" s="29">
        <f t="shared" si="100"/>
        <v>0</v>
      </c>
      <c r="Z673" s="26"/>
      <c r="AA673" s="58" t="str">
        <f t="shared" si="101"/>
        <v/>
      </c>
      <c r="AB673" s="26"/>
      <c r="AC673" s="58" t="str">
        <f t="shared" si="103"/>
        <v/>
      </c>
      <c r="AD673" s="26"/>
      <c r="AE673" s="22" t="str">
        <f t="shared" si="102"/>
        <v/>
      </c>
      <c r="AF6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4" spans="1:32" x14ac:dyDescent="0.45">
      <c r="A674" s="22">
        <f>Games!A674</f>
        <v>0</v>
      </c>
      <c r="B674" s="22" t="str">
        <f>IF('Prediction Log'!B674=0, "",'Prediction Log'!B674)</f>
        <v/>
      </c>
      <c r="C674" s="22" t="str">
        <f>IF('Prediction Log'!C674=0, "",'Prediction Log'!C674)</f>
        <v/>
      </c>
      <c r="D674" s="22" t="str">
        <f>IF('Prediction Log'!D674=0, "",'Prediction Log'!D674)</f>
        <v/>
      </c>
      <c r="E674" s="22" t="str">
        <f>IF('Prediction Log'!E674=0, "",'Prediction Log'!E674)</f>
        <v/>
      </c>
      <c r="F674" s="22" t="str">
        <f>IF('Prediction Log'!I674=0, "",'Prediction Log'!I674)</f>
        <v/>
      </c>
      <c r="G674" s="23" t="str">
        <f>IF(ISBLANK(Games!B674), "",'Prediction Log'!$J674)</f>
        <v/>
      </c>
      <c r="H674" s="24" t="str">
        <f>'Prediction Log'!$K674</f>
        <v/>
      </c>
      <c r="I674" s="22" t="str">
        <f>IF(ISBLANK(Games!J674), "",IF(AND(Games!J674="",Games!K674=""),"",IF(ISTEXT(Games!K674), "Side",Games!J674)))</f>
        <v/>
      </c>
      <c r="J674" s="22" t="str">
        <f>IF(ISBLANK(Games!J674), "",IF(Table12[[#This Row],[Bet]]="Spread", Games!L674, ""))</f>
        <v/>
      </c>
      <c r="K674" s="22" t="str">
        <f>IF(ISBLANK(Games!K674), "",IF(ISTEXT(Games!K674), Games!K674, ""))</f>
        <v/>
      </c>
      <c r="L674" s="22" t="str">
        <f>IF(ISBLANK(Games!N674), "", Games!N674)</f>
        <v/>
      </c>
      <c r="M674" s="22"/>
      <c r="N674" s="26"/>
      <c r="O674" s="26"/>
      <c r="P674" s="26"/>
      <c r="Q674" s="26"/>
      <c r="R674" s="26"/>
      <c r="S674" s="26"/>
      <c r="T674" s="29">
        <f t="shared" si="95"/>
        <v>0</v>
      </c>
      <c r="U674" s="29">
        <f t="shared" si="96"/>
        <v>0</v>
      </c>
      <c r="V674" s="29">
        <f t="shared" si="97"/>
        <v>0</v>
      </c>
      <c r="W674" s="29">
        <f t="shared" si="98"/>
        <v>0</v>
      </c>
      <c r="X674" s="29">
        <f t="shared" si="99"/>
        <v>0</v>
      </c>
      <c r="Y674" s="29">
        <f t="shared" si="100"/>
        <v>0</v>
      </c>
      <c r="Z674" s="26"/>
      <c r="AA674" s="58" t="str">
        <f t="shared" si="101"/>
        <v/>
      </c>
      <c r="AB674" s="26"/>
      <c r="AC674" s="58" t="str">
        <f t="shared" si="103"/>
        <v/>
      </c>
      <c r="AD674" s="26"/>
      <c r="AE674" s="22" t="str">
        <f t="shared" si="102"/>
        <v/>
      </c>
      <c r="AF6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5" spans="1:32" x14ac:dyDescent="0.45">
      <c r="A675" s="22">
        <f>Games!A675</f>
        <v>0</v>
      </c>
      <c r="B675" s="22" t="str">
        <f>IF('Prediction Log'!B675=0, "",'Prediction Log'!B675)</f>
        <v/>
      </c>
      <c r="C675" s="22" t="str">
        <f>IF('Prediction Log'!C675=0, "",'Prediction Log'!C675)</f>
        <v/>
      </c>
      <c r="D675" s="22" t="str">
        <f>IF('Prediction Log'!D675=0, "",'Prediction Log'!D675)</f>
        <v/>
      </c>
      <c r="E675" s="22" t="str">
        <f>IF('Prediction Log'!E675=0, "",'Prediction Log'!E675)</f>
        <v/>
      </c>
      <c r="F675" s="22" t="str">
        <f>IF('Prediction Log'!I675=0, "",'Prediction Log'!I675)</f>
        <v/>
      </c>
      <c r="G675" s="23" t="str">
        <f>IF(ISBLANK(Games!B675), "",'Prediction Log'!$J675)</f>
        <v/>
      </c>
      <c r="H675" s="24" t="str">
        <f>'Prediction Log'!$K675</f>
        <v/>
      </c>
      <c r="I675" s="22" t="str">
        <f>IF(ISBLANK(Games!J675), "",IF(AND(Games!J675="",Games!K675=""),"",IF(ISTEXT(Games!K675), "Side",Games!J675)))</f>
        <v/>
      </c>
      <c r="J675" s="22" t="str">
        <f>IF(ISBLANK(Games!J675), "",IF(Table12[[#This Row],[Bet]]="Spread", Games!L675, ""))</f>
        <v/>
      </c>
      <c r="K675" s="22" t="str">
        <f>IF(ISBLANK(Games!K675), "",IF(ISTEXT(Games!K675), Games!K675, ""))</f>
        <v/>
      </c>
      <c r="L675" s="22" t="str">
        <f>IF(ISBLANK(Games!N675), "", Games!N675)</f>
        <v/>
      </c>
      <c r="M675" s="22"/>
      <c r="N675" s="26"/>
      <c r="O675" s="26"/>
      <c r="P675" s="26"/>
      <c r="Q675" s="26"/>
      <c r="R675" s="26"/>
      <c r="S675" s="26"/>
      <c r="T675" s="29">
        <f t="shared" si="95"/>
        <v>0</v>
      </c>
      <c r="U675" s="29">
        <f t="shared" si="96"/>
        <v>0</v>
      </c>
      <c r="V675" s="29">
        <f t="shared" si="97"/>
        <v>0</v>
      </c>
      <c r="W675" s="29">
        <f t="shared" si="98"/>
        <v>0</v>
      </c>
      <c r="X675" s="29">
        <f t="shared" si="99"/>
        <v>0</v>
      </c>
      <c r="Y675" s="29">
        <f t="shared" si="100"/>
        <v>0</v>
      </c>
      <c r="Z675" s="26"/>
      <c r="AA675" s="58" t="str">
        <f t="shared" si="101"/>
        <v/>
      </c>
      <c r="AB675" s="26"/>
      <c r="AC675" s="58" t="str">
        <f t="shared" si="103"/>
        <v/>
      </c>
      <c r="AD675" s="26"/>
      <c r="AE675" s="22" t="str">
        <f t="shared" si="102"/>
        <v/>
      </c>
      <c r="AF6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6" spans="1:32" x14ac:dyDescent="0.45">
      <c r="A676" s="22">
        <f>Games!A676</f>
        <v>0</v>
      </c>
      <c r="B676" s="22" t="str">
        <f>IF('Prediction Log'!B676=0, "",'Prediction Log'!B676)</f>
        <v/>
      </c>
      <c r="C676" s="22" t="str">
        <f>IF('Prediction Log'!C676=0, "",'Prediction Log'!C676)</f>
        <v/>
      </c>
      <c r="D676" s="22" t="str">
        <f>IF('Prediction Log'!D676=0, "",'Prediction Log'!D676)</f>
        <v/>
      </c>
      <c r="E676" s="22" t="str">
        <f>IF('Prediction Log'!E676=0, "",'Prediction Log'!E676)</f>
        <v/>
      </c>
      <c r="F676" s="22" t="str">
        <f>IF('Prediction Log'!I676=0, "",'Prediction Log'!I676)</f>
        <v/>
      </c>
      <c r="G676" s="23" t="str">
        <f>IF(ISBLANK(Games!B676), "",'Prediction Log'!$J676)</f>
        <v/>
      </c>
      <c r="H676" s="24" t="str">
        <f>'Prediction Log'!$K676</f>
        <v/>
      </c>
      <c r="I676" s="22" t="str">
        <f>IF(ISBLANK(Games!J676), "",IF(AND(Games!J676="",Games!K676=""),"",IF(ISTEXT(Games!K676), "Side",Games!J676)))</f>
        <v/>
      </c>
      <c r="J676" s="22" t="str">
        <f>IF(ISBLANK(Games!J676), "",IF(Table12[[#This Row],[Bet]]="Spread", Games!L676, ""))</f>
        <v/>
      </c>
      <c r="K676" s="22" t="str">
        <f>IF(ISBLANK(Games!K676), "",IF(ISTEXT(Games!K676), Games!K676, ""))</f>
        <v/>
      </c>
      <c r="L676" s="22" t="str">
        <f>IF(ISBLANK(Games!N676), "", Games!N676)</f>
        <v/>
      </c>
      <c r="M676" s="22"/>
      <c r="N676" s="26"/>
      <c r="O676" s="26"/>
      <c r="P676" s="26"/>
      <c r="Q676" s="26"/>
      <c r="R676" s="26"/>
      <c r="S676" s="26"/>
      <c r="T676" s="29">
        <f t="shared" si="95"/>
        <v>0</v>
      </c>
      <c r="U676" s="29">
        <f t="shared" si="96"/>
        <v>0</v>
      </c>
      <c r="V676" s="29">
        <f t="shared" si="97"/>
        <v>0</v>
      </c>
      <c r="W676" s="29">
        <f t="shared" si="98"/>
        <v>0</v>
      </c>
      <c r="X676" s="29">
        <f t="shared" si="99"/>
        <v>0</v>
      </c>
      <c r="Y676" s="29">
        <f t="shared" si="100"/>
        <v>0</v>
      </c>
      <c r="Z676" s="26"/>
      <c r="AA676" s="58" t="str">
        <f t="shared" si="101"/>
        <v/>
      </c>
      <c r="AB676" s="26"/>
      <c r="AC676" s="58" t="str">
        <f t="shared" si="103"/>
        <v/>
      </c>
      <c r="AD676" s="26"/>
      <c r="AE676" s="22" t="str">
        <f t="shared" si="102"/>
        <v/>
      </c>
      <c r="AF6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7" spans="1:32" x14ac:dyDescent="0.45">
      <c r="A677" s="22">
        <f>Games!A677</f>
        <v>0</v>
      </c>
      <c r="B677" s="22" t="str">
        <f>IF('Prediction Log'!B677=0, "",'Prediction Log'!B677)</f>
        <v/>
      </c>
      <c r="C677" s="22" t="str">
        <f>IF('Prediction Log'!C677=0, "",'Prediction Log'!C677)</f>
        <v/>
      </c>
      <c r="D677" s="22" t="str">
        <f>IF('Prediction Log'!D677=0, "",'Prediction Log'!D677)</f>
        <v/>
      </c>
      <c r="E677" s="22" t="str">
        <f>IF('Prediction Log'!E677=0, "",'Prediction Log'!E677)</f>
        <v/>
      </c>
      <c r="F677" s="22" t="str">
        <f>IF('Prediction Log'!I677=0, "",'Prediction Log'!I677)</f>
        <v/>
      </c>
      <c r="G677" s="23" t="str">
        <f>IF(ISBLANK(Games!B677), "",'Prediction Log'!$J677)</f>
        <v/>
      </c>
      <c r="H677" s="24" t="str">
        <f>'Prediction Log'!$K677</f>
        <v/>
      </c>
      <c r="I677" s="22" t="str">
        <f>IF(ISBLANK(Games!J677), "",IF(AND(Games!J677="",Games!K677=""),"",IF(ISTEXT(Games!K677), "Side",Games!J677)))</f>
        <v/>
      </c>
      <c r="J677" s="22" t="str">
        <f>IF(ISBLANK(Games!J677), "",IF(Table12[[#This Row],[Bet]]="Spread", Games!L677, ""))</f>
        <v/>
      </c>
      <c r="K677" s="22" t="str">
        <f>IF(ISBLANK(Games!K677), "",IF(ISTEXT(Games!K677), Games!K677, ""))</f>
        <v/>
      </c>
      <c r="L677" s="22" t="str">
        <f>IF(ISBLANK(Games!N677), "", Games!N677)</f>
        <v/>
      </c>
      <c r="M677" s="22"/>
      <c r="N677" s="26"/>
      <c r="O677" s="26"/>
      <c r="P677" s="26"/>
      <c r="Q677" s="26"/>
      <c r="R677" s="26"/>
      <c r="S677" s="26"/>
      <c r="T677" s="29">
        <f t="shared" si="95"/>
        <v>0</v>
      </c>
      <c r="U677" s="29">
        <f t="shared" si="96"/>
        <v>0</v>
      </c>
      <c r="V677" s="29">
        <f t="shared" si="97"/>
        <v>0</v>
      </c>
      <c r="W677" s="29">
        <f t="shared" si="98"/>
        <v>0</v>
      </c>
      <c r="X677" s="29">
        <f t="shared" si="99"/>
        <v>0</v>
      </c>
      <c r="Y677" s="29">
        <f t="shared" si="100"/>
        <v>0</v>
      </c>
      <c r="Z677" s="26"/>
      <c r="AA677" s="58" t="str">
        <f t="shared" si="101"/>
        <v/>
      </c>
      <c r="AB677" s="26"/>
      <c r="AC677" s="58" t="str">
        <f t="shared" si="103"/>
        <v/>
      </c>
      <c r="AD677" s="26"/>
      <c r="AE677" s="22" t="str">
        <f t="shared" si="102"/>
        <v/>
      </c>
      <c r="AF6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8" spans="1:32" x14ac:dyDescent="0.45">
      <c r="A678" s="22">
        <f>Games!A678</f>
        <v>0</v>
      </c>
      <c r="B678" s="22" t="str">
        <f>IF('Prediction Log'!B678=0, "",'Prediction Log'!B678)</f>
        <v/>
      </c>
      <c r="C678" s="22" t="str">
        <f>IF('Prediction Log'!C678=0, "",'Prediction Log'!C678)</f>
        <v/>
      </c>
      <c r="D678" s="22" t="str">
        <f>IF('Prediction Log'!D678=0, "",'Prediction Log'!D678)</f>
        <v/>
      </c>
      <c r="E678" s="22" t="str">
        <f>IF('Prediction Log'!E678=0, "",'Prediction Log'!E678)</f>
        <v/>
      </c>
      <c r="F678" s="22" t="str">
        <f>IF('Prediction Log'!I678=0, "",'Prediction Log'!I678)</f>
        <v/>
      </c>
      <c r="G678" s="23" t="str">
        <f>IF(ISBLANK(Games!B678), "",'Prediction Log'!$J678)</f>
        <v/>
      </c>
      <c r="H678" s="24" t="str">
        <f>'Prediction Log'!$K678</f>
        <v/>
      </c>
      <c r="I678" s="22" t="str">
        <f>IF(ISBLANK(Games!J678), "",IF(AND(Games!J678="",Games!K678=""),"",IF(ISTEXT(Games!K678), "Side",Games!J678)))</f>
        <v/>
      </c>
      <c r="J678" s="22" t="str">
        <f>IF(ISBLANK(Games!J678), "",IF(Table12[[#This Row],[Bet]]="Spread", Games!L678, ""))</f>
        <v/>
      </c>
      <c r="K678" s="22" t="str">
        <f>IF(ISBLANK(Games!K678), "",IF(ISTEXT(Games!K678), Games!K678, ""))</f>
        <v/>
      </c>
      <c r="L678" s="22" t="str">
        <f>IF(ISBLANK(Games!N678), "", Games!N678)</f>
        <v/>
      </c>
      <c r="M678" s="22"/>
      <c r="N678" s="26"/>
      <c r="O678" s="26"/>
      <c r="P678" s="26"/>
      <c r="Q678" s="26"/>
      <c r="R678" s="26"/>
      <c r="S678" s="26"/>
      <c r="T678" s="29">
        <f t="shared" si="95"/>
        <v>0</v>
      </c>
      <c r="U678" s="29">
        <f t="shared" si="96"/>
        <v>0</v>
      </c>
      <c r="V678" s="29">
        <f t="shared" si="97"/>
        <v>0</v>
      </c>
      <c r="W678" s="29">
        <f t="shared" si="98"/>
        <v>0</v>
      </c>
      <c r="X678" s="29">
        <f t="shared" si="99"/>
        <v>0</v>
      </c>
      <c r="Y678" s="29">
        <f t="shared" si="100"/>
        <v>0</v>
      </c>
      <c r="Z678" s="26"/>
      <c r="AA678" s="58" t="str">
        <f t="shared" si="101"/>
        <v/>
      </c>
      <c r="AB678" s="26"/>
      <c r="AC678" s="58" t="str">
        <f t="shared" si="103"/>
        <v/>
      </c>
      <c r="AD678" s="26"/>
      <c r="AE678" s="22" t="str">
        <f t="shared" si="102"/>
        <v/>
      </c>
      <c r="AF6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9" spans="1:32" x14ac:dyDescent="0.45">
      <c r="A679" s="22">
        <f>Games!A679</f>
        <v>0</v>
      </c>
      <c r="B679" s="22" t="str">
        <f>IF('Prediction Log'!B679=0, "",'Prediction Log'!B679)</f>
        <v/>
      </c>
      <c r="C679" s="22" t="str">
        <f>IF('Prediction Log'!C679=0, "",'Prediction Log'!C679)</f>
        <v/>
      </c>
      <c r="D679" s="22" t="str">
        <f>IF('Prediction Log'!D679=0, "",'Prediction Log'!D679)</f>
        <v/>
      </c>
      <c r="E679" s="22" t="str">
        <f>IF('Prediction Log'!E679=0, "",'Prediction Log'!E679)</f>
        <v/>
      </c>
      <c r="F679" s="22" t="str">
        <f>IF('Prediction Log'!I679=0, "",'Prediction Log'!I679)</f>
        <v/>
      </c>
      <c r="G679" s="23" t="str">
        <f>IF(ISBLANK(Games!B679), "",'Prediction Log'!$J679)</f>
        <v/>
      </c>
      <c r="H679" s="24" t="str">
        <f>'Prediction Log'!$K679</f>
        <v/>
      </c>
      <c r="I679" s="22" t="str">
        <f>IF(ISBLANK(Games!J679), "",IF(AND(Games!J679="",Games!K679=""),"",IF(ISTEXT(Games!K679), "Side",Games!J679)))</f>
        <v/>
      </c>
      <c r="J679" s="22" t="str">
        <f>IF(ISBLANK(Games!J679), "",IF(Table12[[#This Row],[Bet]]="Spread", Games!L679, ""))</f>
        <v/>
      </c>
      <c r="K679" s="22" t="str">
        <f>IF(ISBLANK(Games!K679), "",IF(ISTEXT(Games!K679), Games!K679, ""))</f>
        <v/>
      </c>
      <c r="L679" s="22" t="str">
        <f>IF(ISBLANK(Games!N679), "", Games!N679)</f>
        <v/>
      </c>
      <c r="M679" s="22"/>
      <c r="N679" s="26"/>
      <c r="O679" s="26"/>
      <c r="P679" s="26"/>
      <c r="Q679" s="26"/>
      <c r="R679" s="26"/>
      <c r="S679" s="26"/>
      <c r="T679" s="29">
        <f t="shared" si="95"/>
        <v>0</v>
      </c>
      <c r="U679" s="29">
        <f t="shared" si="96"/>
        <v>0</v>
      </c>
      <c r="V679" s="29">
        <f t="shared" si="97"/>
        <v>0</v>
      </c>
      <c r="W679" s="29">
        <f t="shared" si="98"/>
        <v>0</v>
      </c>
      <c r="X679" s="29">
        <f t="shared" si="99"/>
        <v>0</v>
      </c>
      <c r="Y679" s="29">
        <f t="shared" si="100"/>
        <v>0</v>
      </c>
      <c r="Z679" s="26"/>
      <c r="AA679" s="58" t="str">
        <f t="shared" si="101"/>
        <v/>
      </c>
      <c r="AB679" s="26"/>
      <c r="AC679" s="58" t="str">
        <f t="shared" si="103"/>
        <v/>
      </c>
      <c r="AD679" s="26"/>
      <c r="AE679" s="22" t="str">
        <f t="shared" si="102"/>
        <v/>
      </c>
      <c r="AF6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0" spans="1:32" x14ac:dyDescent="0.45">
      <c r="A680" s="22">
        <f>Games!A680</f>
        <v>0</v>
      </c>
      <c r="B680" s="22" t="str">
        <f>IF('Prediction Log'!B680=0, "",'Prediction Log'!B680)</f>
        <v/>
      </c>
      <c r="C680" s="22" t="str">
        <f>IF('Prediction Log'!C680=0, "",'Prediction Log'!C680)</f>
        <v/>
      </c>
      <c r="D680" s="22" t="str">
        <f>IF('Prediction Log'!D680=0, "",'Prediction Log'!D680)</f>
        <v/>
      </c>
      <c r="E680" s="22" t="str">
        <f>IF('Prediction Log'!E680=0, "",'Prediction Log'!E680)</f>
        <v/>
      </c>
      <c r="F680" s="22" t="str">
        <f>IF('Prediction Log'!I680=0, "",'Prediction Log'!I680)</f>
        <v/>
      </c>
      <c r="G680" s="23" t="str">
        <f>IF(ISBLANK(Games!B680), "",'Prediction Log'!$J680)</f>
        <v/>
      </c>
      <c r="H680" s="24" t="str">
        <f>'Prediction Log'!$K680</f>
        <v/>
      </c>
      <c r="I680" s="22" t="str">
        <f>IF(ISBLANK(Games!J680), "",IF(AND(Games!J680="",Games!K680=""),"",IF(ISTEXT(Games!K680), "Side",Games!J680)))</f>
        <v/>
      </c>
      <c r="J680" s="22" t="str">
        <f>IF(ISBLANK(Games!J680), "",IF(Table12[[#This Row],[Bet]]="Spread", Games!L680, ""))</f>
        <v/>
      </c>
      <c r="K680" s="22" t="str">
        <f>IF(ISBLANK(Games!K680), "",IF(ISTEXT(Games!K680), Games!K680, ""))</f>
        <v/>
      </c>
      <c r="L680" s="22" t="str">
        <f>IF(ISBLANK(Games!N680), "", Games!N680)</f>
        <v/>
      </c>
      <c r="M680" s="22"/>
      <c r="N680" s="26"/>
      <c r="O680" s="26"/>
      <c r="P680" s="26"/>
      <c r="Q680" s="26"/>
      <c r="R680" s="26"/>
      <c r="S680" s="26"/>
      <c r="T680" s="29">
        <f t="shared" si="95"/>
        <v>0</v>
      </c>
      <c r="U680" s="29">
        <f t="shared" si="96"/>
        <v>0</v>
      </c>
      <c r="V680" s="29">
        <f t="shared" si="97"/>
        <v>0</v>
      </c>
      <c r="W680" s="29">
        <f t="shared" si="98"/>
        <v>0</v>
      </c>
      <c r="X680" s="29">
        <f t="shared" si="99"/>
        <v>0</v>
      </c>
      <c r="Y680" s="29">
        <f t="shared" si="100"/>
        <v>0</v>
      </c>
      <c r="Z680" s="26"/>
      <c r="AA680" s="58" t="str">
        <f t="shared" si="101"/>
        <v/>
      </c>
      <c r="AB680" s="26"/>
      <c r="AC680" s="58" t="str">
        <f t="shared" si="103"/>
        <v/>
      </c>
      <c r="AD680" s="26"/>
      <c r="AE680" s="22" t="str">
        <f t="shared" si="102"/>
        <v/>
      </c>
      <c r="AF6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1" spans="1:32" x14ac:dyDescent="0.45">
      <c r="A681" s="22">
        <f>Games!A681</f>
        <v>0</v>
      </c>
      <c r="B681" s="22" t="str">
        <f>IF('Prediction Log'!B681=0, "",'Prediction Log'!B681)</f>
        <v/>
      </c>
      <c r="C681" s="22" t="str">
        <f>IF('Prediction Log'!C681=0, "",'Prediction Log'!C681)</f>
        <v/>
      </c>
      <c r="D681" s="22" t="str">
        <f>IF('Prediction Log'!D681=0, "",'Prediction Log'!D681)</f>
        <v/>
      </c>
      <c r="E681" s="22" t="str">
        <f>IF('Prediction Log'!E681=0, "",'Prediction Log'!E681)</f>
        <v/>
      </c>
      <c r="F681" s="22" t="str">
        <f>IF('Prediction Log'!I681=0, "",'Prediction Log'!I681)</f>
        <v/>
      </c>
      <c r="G681" s="23" t="str">
        <f>IF(ISBLANK(Games!B681), "",'Prediction Log'!$J681)</f>
        <v/>
      </c>
      <c r="H681" s="24" t="str">
        <f>'Prediction Log'!$K681</f>
        <v/>
      </c>
      <c r="I681" s="22" t="str">
        <f>IF(ISBLANK(Games!J681), "",IF(AND(Games!J681="",Games!K681=""),"",IF(ISTEXT(Games!K681), "Side",Games!J681)))</f>
        <v/>
      </c>
      <c r="J681" s="22" t="str">
        <f>IF(ISBLANK(Games!J681), "",IF(Table12[[#This Row],[Bet]]="Spread", Games!L681, ""))</f>
        <v/>
      </c>
      <c r="K681" s="22" t="str">
        <f>IF(ISBLANK(Games!K681), "",IF(ISTEXT(Games!K681), Games!K681, ""))</f>
        <v/>
      </c>
      <c r="L681" s="22" t="str">
        <f>IF(ISBLANK(Games!N681), "", Games!N681)</f>
        <v/>
      </c>
      <c r="M681" s="22"/>
      <c r="N681" s="26"/>
      <c r="O681" s="26"/>
      <c r="P681" s="26"/>
      <c r="Q681" s="26"/>
      <c r="R681" s="26"/>
      <c r="S681" s="26"/>
      <c r="T681" s="29">
        <f t="shared" si="95"/>
        <v>0</v>
      </c>
      <c r="U681" s="29">
        <f t="shared" si="96"/>
        <v>0</v>
      </c>
      <c r="V681" s="29">
        <f t="shared" si="97"/>
        <v>0</v>
      </c>
      <c r="W681" s="29">
        <f t="shared" si="98"/>
        <v>0</v>
      </c>
      <c r="X681" s="29">
        <f t="shared" si="99"/>
        <v>0</v>
      </c>
      <c r="Y681" s="29">
        <f t="shared" si="100"/>
        <v>0</v>
      </c>
      <c r="Z681" s="26"/>
      <c r="AA681" s="58" t="str">
        <f t="shared" si="101"/>
        <v/>
      </c>
      <c r="AB681" s="26"/>
      <c r="AC681" s="58" t="str">
        <f t="shared" si="103"/>
        <v/>
      </c>
      <c r="AD681" s="26"/>
      <c r="AE681" s="22" t="str">
        <f t="shared" si="102"/>
        <v/>
      </c>
      <c r="AF6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2" spans="1:32" x14ac:dyDescent="0.45">
      <c r="A682" s="22">
        <f>Games!A682</f>
        <v>0</v>
      </c>
      <c r="B682" s="22" t="str">
        <f>IF('Prediction Log'!B682=0, "",'Prediction Log'!B682)</f>
        <v/>
      </c>
      <c r="C682" s="22" t="str">
        <f>IF('Prediction Log'!C682=0, "",'Prediction Log'!C682)</f>
        <v/>
      </c>
      <c r="D682" s="22" t="str">
        <f>IF('Prediction Log'!D682=0, "",'Prediction Log'!D682)</f>
        <v/>
      </c>
      <c r="E682" s="22" t="str">
        <f>IF('Prediction Log'!E682=0, "",'Prediction Log'!E682)</f>
        <v/>
      </c>
      <c r="F682" s="22" t="str">
        <f>IF('Prediction Log'!I682=0, "",'Prediction Log'!I682)</f>
        <v/>
      </c>
      <c r="G682" s="23" t="str">
        <f>IF(ISBLANK(Games!B682), "",'Prediction Log'!$J682)</f>
        <v/>
      </c>
      <c r="H682" s="24" t="str">
        <f>'Prediction Log'!$K682</f>
        <v/>
      </c>
      <c r="I682" s="22" t="str">
        <f>IF(ISBLANK(Games!J682), "",IF(AND(Games!J682="",Games!K682=""),"",IF(ISTEXT(Games!K682), "Side",Games!J682)))</f>
        <v/>
      </c>
      <c r="J682" s="22" t="str">
        <f>IF(ISBLANK(Games!J682), "",IF(Table12[[#This Row],[Bet]]="Spread", Games!L682, ""))</f>
        <v/>
      </c>
      <c r="K682" s="22" t="str">
        <f>IF(ISBLANK(Games!K682), "",IF(ISTEXT(Games!K682), Games!K682, ""))</f>
        <v/>
      </c>
      <c r="L682" s="22" t="str">
        <f>IF(ISBLANK(Games!N682), "", Games!N682)</f>
        <v/>
      </c>
      <c r="M682" s="22"/>
      <c r="N682" s="26"/>
      <c r="O682" s="26"/>
      <c r="P682" s="26"/>
      <c r="Q682" s="26"/>
      <c r="R682" s="26"/>
      <c r="S682" s="26"/>
      <c r="T682" s="29">
        <f t="shared" si="95"/>
        <v>0</v>
      </c>
      <c r="U682" s="29">
        <f t="shared" si="96"/>
        <v>0</v>
      </c>
      <c r="V682" s="29">
        <f t="shared" si="97"/>
        <v>0</v>
      </c>
      <c r="W682" s="29">
        <f t="shared" si="98"/>
        <v>0</v>
      </c>
      <c r="X682" s="29">
        <f t="shared" si="99"/>
        <v>0</v>
      </c>
      <c r="Y682" s="29">
        <f t="shared" si="100"/>
        <v>0</v>
      </c>
      <c r="Z682" s="26"/>
      <c r="AA682" s="58" t="str">
        <f t="shared" si="101"/>
        <v/>
      </c>
      <c r="AB682" s="26"/>
      <c r="AC682" s="58" t="str">
        <f t="shared" si="103"/>
        <v/>
      </c>
      <c r="AD682" s="26"/>
      <c r="AE682" s="22" t="str">
        <f t="shared" si="102"/>
        <v/>
      </c>
      <c r="AF6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3" spans="1:32" x14ac:dyDescent="0.45">
      <c r="A683" s="22">
        <f>Games!A683</f>
        <v>0</v>
      </c>
      <c r="B683" s="22" t="str">
        <f>IF('Prediction Log'!B683=0, "",'Prediction Log'!B683)</f>
        <v/>
      </c>
      <c r="C683" s="22" t="str">
        <f>IF('Prediction Log'!C683=0, "",'Prediction Log'!C683)</f>
        <v/>
      </c>
      <c r="D683" s="22" t="str">
        <f>IF('Prediction Log'!D683=0, "",'Prediction Log'!D683)</f>
        <v/>
      </c>
      <c r="E683" s="22" t="str">
        <f>IF('Prediction Log'!E683=0, "",'Prediction Log'!E683)</f>
        <v/>
      </c>
      <c r="F683" s="22" t="str">
        <f>IF('Prediction Log'!I683=0, "",'Prediction Log'!I683)</f>
        <v/>
      </c>
      <c r="G683" s="23" t="str">
        <f>IF(ISBLANK(Games!B683), "",'Prediction Log'!$J683)</f>
        <v/>
      </c>
      <c r="H683" s="24" t="str">
        <f>'Prediction Log'!$K683</f>
        <v/>
      </c>
      <c r="I683" s="22" t="str">
        <f>IF(ISBLANK(Games!J683), "",IF(AND(Games!J683="",Games!K683=""),"",IF(ISTEXT(Games!K683), "Side",Games!J683)))</f>
        <v/>
      </c>
      <c r="J683" s="22" t="str">
        <f>IF(ISBLANK(Games!J683), "",IF(Table12[[#This Row],[Bet]]="Spread", Games!L683, ""))</f>
        <v/>
      </c>
      <c r="K683" s="22" t="str">
        <f>IF(ISBLANK(Games!K683), "",IF(ISTEXT(Games!K683), Games!K683, ""))</f>
        <v/>
      </c>
      <c r="L683" s="22" t="str">
        <f>IF(ISBLANK(Games!N683), "", Games!N683)</f>
        <v/>
      </c>
      <c r="M683" s="22"/>
      <c r="N683" s="26"/>
      <c r="O683" s="26"/>
      <c r="P683" s="26"/>
      <c r="Q683" s="26"/>
      <c r="R683" s="26"/>
      <c r="S683" s="26"/>
      <c r="T683" s="29">
        <f t="shared" si="95"/>
        <v>0</v>
      </c>
      <c r="U683" s="29">
        <f t="shared" si="96"/>
        <v>0</v>
      </c>
      <c r="V683" s="29">
        <f t="shared" si="97"/>
        <v>0</v>
      </c>
      <c r="W683" s="29">
        <f t="shared" si="98"/>
        <v>0</v>
      </c>
      <c r="X683" s="29">
        <f t="shared" si="99"/>
        <v>0</v>
      </c>
      <c r="Y683" s="29">
        <f t="shared" si="100"/>
        <v>0</v>
      </c>
      <c r="Z683" s="26"/>
      <c r="AA683" s="58" t="str">
        <f t="shared" si="101"/>
        <v/>
      </c>
      <c r="AB683" s="26"/>
      <c r="AC683" s="58" t="str">
        <f t="shared" si="103"/>
        <v/>
      </c>
      <c r="AD683" s="26"/>
      <c r="AE683" s="22" t="str">
        <f t="shared" si="102"/>
        <v/>
      </c>
      <c r="AF6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4" spans="1:32" x14ac:dyDescent="0.45">
      <c r="A684" s="22">
        <f>Games!A684</f>
        <v>0</v>
      </c>
      <c r="B684" s="22" t="str">
        <f>IF('Prediction Log'!B684=0, "",'Prediction Log'!B684)</f>
        <v/>
      </c>
      <c r="C684" s="22" t="str">
        <f>IF('Prediction Log'!C684=0, "",'Prediction Log'!C684)</f>
        <v/>
      </c>
      <c r="D684" s="22" t="str">
        <f>IF('Prediction Log'!D684=0, "",'Prediction Log'!D684)</f>
        <v/>
      </c>
      <c r="E684" s="22" t="str">
        <f>IF('Prediction Log'!E684=0, "",'Prediction Log'!E684)</f>
        <v/>
      </c>
      <c r="F684" s="22" t="str">
        <f>IF('Prediction Log'!I684=0, "",'Prediction Log'!I684)</f>
        <v/>
      </c>
      <c r="G684" s="23" t="str">
        <f>IF(ISBLANK(Games!B684), "",'Prediction Log'!$J684)</f>
        <v/>
      </c>
      <c r="H684" s="24" t="str">
        <f>'Prediction Log'!$K684</f>
        <v/>
      </c>
      <c r="I684" s="22" t="str">
        <f>IF(ISBLANK(Games!J684), "",IF(AND(Games!J684="",Games!K684=""),"",IF(ISTEXT(Games!K684), "Side",Games!J684)))</f>
        <v/>
      </c>
      <c r="J684" s="22" t="str">
        <f>IF(ISBLANK(Games!J684), "",IF(Table12[[#This Row],[Bet]]="Spread", Games!L684, ""))</f>
        <v/>
      </c>
      <c r="K684" s="22" t="str">
        <f>IF(ISBLANK(Games!K684), "",IF(ISTEXT(Games!K684), Games!K684, ""))</f>
        <v/>
      </c>
      <c r="L684" s="22" t="str">
        <f>IF(ISBLANK(Games!N684), "", Games!N684)</f>
        <v/>
      </c>
      <c r="M684" s="22"/>
      <c r="N684" s="26"/>
      <c r="O684" s="26"/>
      <c r="P684" s="26"/>
      <c r="Q684" s="26"/>
      <c r="R684" s="26"/>
      <c r="S684" s="26"/>
      <c r="T684" s="29">
        <f t="shared" si="95"/>
        <v>0</v>
      </c>
      <c r="U684" s="29">
        <f t="shared" si="96"/>
        <v>0</v>
      </c>
      <c r="V684" s="29">
        <f t="shared" si="97"/>
        <v>0</v>
      </c>
      <c r="W684" s="29">
        <f t="shared" si="98"/>
        <v>0</v>
      </c>
      <c r="X684" s="29">
        <f t="shared" si="99"/>
        <v>0</v>
      </c>
      <c r="Y684" s="29">
        <f t="shared" si="100"/>
        <v>0</v>
      </c>
      <c r="Z684" s="26"/>
      <c r="AA684" s="58" t="str">
        <f t="shared" si="101"/>
        <v/>
      </c>
      <c r="AB684" s="26"/>
      <c r="AC684" s="58" t="str">
        <f t="shared" si="103"/>
        <v/>
      </c>
      <c r="AD684" s="26"/>
      <c r="AE684" s="22" t="str">
        <f t="shared" si="102"/>
        <v/>
      </c>
      <c r="AF6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5" spans="1:32" x14ac:dyDescent="0.45">
      <c r="A685" s="22">
        <f>Games!A685</f>
        <v>0</v>
      </c>
      <c r="B685" s="22" t="str">
        <f>IF('Prediction Log'!B685=0, "",'Prediction Log'!B685)</f>
        <v/>
      </c>
      <c r="C685" s="22" t="str">
        <f>IF('Prediction Log'!C685=0, "",'Prediction Log'!C685)</f>
        <v/>
      </c>
      <c r="D685" s="22" t="str">
        <f>IF('Prediction Log'!D685=0, "",'Prediction Log'!D685)</f>
        <v/>
      </c>
      <c r="E685" s="22" t="str">
        <f>IF('Prediction Log'!E685=0, "",'Prediction Log'!E685)</f>
        <v/>
      </c>
      <c r="F685" s="22" t="str">
        <f>IF('Prediction Log'!I685=0, "",'Prediction Log'!I685)</f>
        <v/>
      </c>
      <c r="G685" s="23" t="str">
        <f>IF(ISBLANK(Games!B685), "",'Prediction Log'!$J685)</f>
        <v/>
      </c>
      <c r="H685" s="24" t="str">
        <f>'Prediction Log'!$K685</f>
        <v/>
      </c>
      <c r="I685" s="22" t="str">
        <f>IF(ISBLANK(Games!J685), "",IF(AND(Games!J685="",Games!K685=""),"",IF(ISTEXT(Games!K685), "Side",Games!J685)))</f>
        <v/>
      </c>
      <c r="J685" s="22" t="str">
        <f>IF(ISBLANK(Games!J685), "",IF(Table12[[#This Row],[Bet]]="Spread", Games!L685, ""))</f>
        <v/>
      </c>
      <c r="K685" s="22" t="str">
        <f>IF(ISBLANK(Games!K685), "",IF(ISTEXT(Games!K685), Games!K685, ""))</f>
        <v/>
      </c>
      <c r="L685" s="22" t="str">
        <f>IF(ISBLANK(Games!N685), "", Games!N685)</f>
        <v/>
      </c>
      <c r="M685" s="22"/>
      <c r="N685" s="26"/>
      <c r="O685" s="26"/>
      <c r="P685" s="26"/>
      <c r="Q685" s="26"/>
      <c r="R685" s="26"/>
      <c r="S685" s="26"/>
      <c r="T685" s="29">
        <f t="shared" si="95"/>
        <v>0</v>
      </c>
      <c r="U685" s="29">
        <f t="shared" si="96"/>
        <v>0</v>
      </c>
      <c r="V685" s="29">
        <f t="shared" si="97"/>
        <v>0</v>
      </c>
      <c r="W685" s="29">
        <f t="shared" si="98"/>
        <v>0</v>
      </c>
      <c r="X685" s="29">
        <f t="shared" si="99"/>
        <v>0</v>
      </c>
      <c r="Y685" s="29">
        <f t="shared" si="100"/>
        <v>0</v>
      </c>
      <c r="Z685" s="26"/>
      <c r="AA685" s="58" t="str">
        <f t="shared" si="101"/>
        <v/>
      </c>
      <c r="AB685" s="26"/>
      <c r="AC685" s="58" t="str">
        <f t="shared" si="103"/>
        <v/>
      </c>
      <c r="AD685" s="26"/>
      <c r="AE685" s="22" t="str">
        <f t="shared" si="102"/>
        <v/>
      </c>
      <c r="AF6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6" spans="1:32" x14ac:dyDescent="0.45">
      <c r="A686" s="22">
        <f>Games!A686</f>
        <v>0</v>
      </c>
      <c r="B686" s="22" t="str">
        <f>IF('Prediction Log'!B686=0, "",'Prediction Log'!B686)</f>
        <v/>
      </c>
      <c r="C686" s="22" t="str">
        <f>IF('Prediction Log'!C686=0, "",'Prediction Log'!C686)</f>
        <v/>
      </c>
      <c r="D686" s="22" t="str">
        <f>IF('Prediction Log'!D686=0, "",'Prediction Log'!D686)</f>
        <v/>
      </c>
      <c r="E686" s="22" t="str">
        <f>IF('Prediction Log'!E686=0, "",'Prediction Log'!E686)</f>
        <v/>
      </c>
      <c r="F686" s="22" t="str">
        <f>IF('Prediction Log'!I686=0, "",'Prediction Log'!I686)</f>
        <v/>
      </c>
      <c r="G686" s="23" t="str">
        <f>IF(ISBLANK(Games!B686), "",'Prediction Log'!$J686)</f>
        <v/>
      </c>
      <c r="H686" s="24" t="str">
        <f>'Prediction Log'!$K686</f>
        <v/>
      </c>
      <c r="I686" s="22" t="str">
        <f>IF(ISBLANK(Games!J686), "",IF(AND(Games!J686="",Games!K686=""),"",IF(ISTEXT(Games!K686), "Side",Games!J686)))</f>
        <v/>
      </c>
      <c r="J686" s="22" t="str">
        <f>IF(ISBLANK(Games!J686), "",IF(Table12[[#This Row],[Bet]]="Spread", Games!L686, ""))</f>
        <v/>
      </c>
      <c r="K686" s="22" t="str">
        <f>IF(ISBLANK(Games!K686), "",IF(ISTEXT(Games!K686), Games!K686, ""))</f>
        <v/>
      </c>
      <c r="L686" s="22" t="str">
        <f>IF(ISBLANK(Games!N686), "", Games!N686)</f>
        <v/>
      </c>
      <c r="M686" s="22"/>
      <c r="N686" s="26"/>
      <c r="O686" s="26"/>
      <c r="P686" s="26"/>
      <c r="Q686" s="26"/>
      <c r="R686" s="26"/>
      <c r="S686" s="26"/>
      <c r="T686" s="29">
        <f t="shared" si="95"/>
        <v>0</v>
      </c>
      <c r="U686" s="29">
        <f t="shared" si="96"/>
        <v>0</v>
      </c>
      <c r="V686" s="29">
        <f t="shared" si="97"/>
        <v>0</v>
      </c>
      <c r="W686" s="29">
        <f t="shared" si="98"/>
        <v>0</v>
      </c>
      <c r="X686" s="29">
        <f t="shared" si="99"/>
        <v>0</v>
      </c>
      <c r="Y686" s="29">
        <f t="shared" si="100"/>
        <v>0</v>
      </c>
      <c r="Z686" s="26"/>
      <c r="AA686" s="58" t="str">
        <f t="shared" si="101"/>
        <v/>
      </c>
      <c r="AB686" s="26"/>
      <c r="AC686" s="58" t="str">
        <f t="shared" si="103"/>
        <v/>
      </c>
      <c r="AD686" s="26"/>
      <c r="AE686" s="22" t="str">
        <f t="shared" si="102"/>
        <v/>
      </c>
      <c r="AF6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7" spans="1:32" x14ac:dyDescent="0.45">
      <c r="A687" s="22">
        <f>Games!A687</f>
        <v>0</v>
      </c>
      <c r="B687" s="22" t="str">
        <f>IF('Prediction Log'!B687=0, "",'Prediction Log'!B687)</f>
        <v/>
      </c>
      <c r="C687" s="22" t="str">
        <f>IF('Prediction Log'!C687=0, "",'Prediction Log'!C687)</f>
        <v/>
      </c>
      <c r="D687" s="22" t="str">
        <f>IF('Prediction Log'!D687=0, "",'Prediction Log'!D687)</f>
        <v/>
      </c>
      <c r="E687" s="22" t="str">
        <f>IF('Prediction Log'!E687=0, "",'Prediction Log'!E687)</f>
        <v/>
      </c>
      <c r="F687" s="22" t="str">
        <f>IF('Prediction Log'!I687=0, "",'Prediction Log'!I687)</f>
        <v/>
      </c>
      <c r="G687" s="23" t="str">
        <f>IF(ISBLANK(Games!B687), "",'Prediction Log'!$J687)</f>
        <v/>
      </c>
      <c r="H687" s="24" t="str">
        <f>'Prediction Log'!$K687</f>
        <v/>
      </c>
      <c r="I687" s="22" t="str">
        <f>IF(ISBLANK(Games!J687), "",IF(AND(Games!J687="",Games!K687=""),"",IF(ISTEXT(Games!K687), "Side",Games!J687)))</f>
        <v/>
      </c>
      <c r="J687" s="22" t="str">
        <f>IF(ISBLANK(Games!J687), "",IF(Table12[[#This Row],[Bet]]="Spread", Games!L687, ""))</f>
        <v/>
      </c>
      <c r="K687" s="22" t="str">
        <f>IF(ISBLANK(Games!K687), "",IF(ISTEXT(Games!K687), Games!K687, ""))</f>
        <v/>
      </c>
      <c r="L687" s="22" t="str">
        <f>IF(ISBLANK(Games!N687), "", Games!N687)</f>
        <v/>
      </c>
      <c r="M687" s="22"/>
      <c r="N687" s="26"/>
      <c r="O687" s="26"/>
      <c r="P687" s="26"/>
      <c r="Q687" s="26"/>
      <c r="R687" s="26"/>
      <c r="S687" s="26"/>
      <c r="T687" s="29">
        <f t="shared" si="95"/>
        <v>0</v>
      </c>
      <c r="U687" s="29">
        <f t="shared" si="96"/>
        <v>0</v>
      </c>
      <c r="V687" s="29">
        <f t="shared" si="97"/>
        <v>0</v>
      </c>
      <c r="W687" s="29">
        <f t="shared" si="98"/>
        <v>0</v>
      </c>
      <c r="X687" s="29">
        <f t="shared" si="99"/>
        <v>0</v>
      </c>
      <c r="Y687" s="29">
        <f t="shared" si="100"/>
        <v>0</v>
      </c>
      <c r="Z687" s="26"/>
      <c r="AA687" s="58" t="str">
        <f t="shared" si="101"/>
        <v/>
      </c>
      <c r="AB687" s="26"/>
      <c r="AC687" s="58" t="str">
        <f t="shared" si="103"/>
        <v/>
      </c>
      <c r="AD687" s="26"/>
      <c r="AE687" s="22" t="str">
        <f t="shared" si="102"/>
        <v/>
      </c>
      <c r="AF6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8" spans="1:32" x14ac:dyDescent="0.45">
      <c r="A688" s="22">
        <f>Games!A688</f>
        <v>0</v>
      </c>
      <c r="B688" s="22" t="str">
        <f>IF('Prediction Log'!B688=0, "",'Prediction Log'!B688)</f>
        <v/>
      </c>
      <c r="C688" s="22" t="str">
        <f>IF('Prediction Log'!C688=0, "",'Prediction Log'!C688)</f>
        <v/>
      </c>
      <c r="D688" s="22" t="str">
        <f>IF('Prediction Log'!D688=0, "",'Prediction Log'!D688)</f>
        <v/>
      </c>
      <c r="E688" s="22" t="str">
        <f>IF('Prediction Log'!E688=0, "",'Prediction Log'!E688)</f>
        <v/>
      </c>
      <c r="F688" s="22" t="str">
        <f>IF('Prediction Log'!I688=0, "",'Prediction Log'!I688)</f>
        <v/>
      </c>
      <c r="G688" s="23" t="str">
        <f>IF(ISBLANK(Games!B688), "",'Prediction Log'!$J688)</f>
        <v/>
      </c>
      <c r="H688" s="24" t="str">
        <f>'Prediction Log'!$K688</f>
        <v/>
      </c>
      <c r="I688" s="22" t="str">
        <f>IF(ISBLANK(Games!J688), "",IF(AND(Games!J688="",Games!K688=""),"",IF(ISTEXT(Games!K688), "Side",Games!J688)))</f>
        <v/>
      </c>
      <c r="J688" s="22" t="str">
        <f>IF(ISBLANK(Games!J688), "",IF(Table12[[#This Row],[Bet]]="Spread", Games!L688, ""))</f>
        <v/>
      </c>
      <c r="K688" s="22" t="str">
        <f>IF(ISBLANK(Games!K688), "",IF(ISTEXT(Games!K688), Games!K688, ""))</f>
        <v/>
      </c>
      <c r="L688" s="22" t="str">
        <f>IF(ISBLANK(Games!N688), "", Games!N688)</f>
        <v/>
      </c>
      <c r="M688" s="22"/>
      <c r="N688" s="26"/>
      <c r="O688" s="26"/>
      <c r="P688" s="26"/>
      <c r="Q688" s="26"/>
      <c r="R688" s="26"/>
      <c r="S688" s="26"/>
      <c r="T688" s="29">
        <f t="shared" si="95"/>
        <v>0</v>
      </c>
      <c r="U688" s="29">
        <f t="shared" si="96"/>
        <v>0</v>
      </c>
      <c r="V688" s="29">
        <f t="shared" si="97"/>
        <v>0</v>
      </c>
      <c r="W688" s="29">
        <f t="shared" si="98"/>
        <v>0</v>
      </c>
      <c r="X688" s="29">
        <f t="shared" si="99"/>
        <v>0</v>
      </c>
      <c r="Y688" s="29">
        <f t="shared" si="100"/>
        <v>0</v>
      </c>
      <c r="Z688" s="26"/>
      <c r="AA688" s="58" t="str">
        <f t="shared" si="101"/>
        <v/>
      </c>
      <c r="AB688" s="26"/>
      <c r="AC688" s="58" t="str">
        <f t="shared" si="103"/>
        <v/>
      </c>
      <c r="AD688" s="26"/>
      <c r="AE688" s="22" t="str">
        <f t="shared" si="102"/>
        <v/>
      </c>
      <c r="AF6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9" spans="1:32" x14ac:dyDescent="0.45">
      <c r="A689" s="22">
        <f>Games!A689</f>
        <v>0</v>
      </c>
      <c r="B689" s="22" t="str">
        <f>IF('Prediction Log'!B689=0, "",'Prediction Log'!B689)</f>
        <v/>
      </c>
      <c r="C689" s="22" t="str">
        <f>IF('Prediction Log'!C689=0, "",'Prediction Log'!C689)</f>
        <v/>
      </c>
      <c r="D689" s="22" t="str">
        <f>IF('Prediction Log'!D689=0, "",'Prediction Log'!D689)</f>
        <v/>
      </c>
      <c r="E689" s="22" t="str">
        <f>IF('Prediction Log'!E689=0, "",'Prediction Log'!E689)</f>
        <v/>
      </c>
      <c r="F689" s="22" t="str">
        <f>IF('Prediction Log'!I689=0, "",'Prediction Log'!I689)</f>
        <v/>
      </c>
      <c r="G689" s="23" t="str">
        <f>IF(ISBLANK(Games!B689), "",'Prediction Log'!$J689)</f>
        <v/>
      </c>
      <c r="H689" s="24" t="str">
        <f>'Prediction Log'!$K689</f>
        <v/>
      </c>
      <c r="I689" s="22" t="str">
        <f>IF(ISBLANK(Games!J689), "",IF(AND(Games!J689="",Games!K689=""),"",IF(ISTEXT(Games!K689), "Side",Games!J689)))</f>
        <v/>
      </c>
      <c r="J689" s="22" t="str">
        <f>IF(ISBLANK(Games!J689), "",IF(Table12[[#This Row],[Bet]]="Spread", Games!L689, ""))</f>
        <v/>
      </c>
      <c r="K689" s="22" t="str">
        <f>IF(ISBLANK(Games!K689), "",IF(ISTEXT(Games!K689), Games!K689, ""))</f>
        <v/>
      </c>
      <c r="L689" s="22" t="str">
        <f>IF(ISBLANK(Games!N689), "", Games!N689)</f>
        <v/>
      </c>
      <c r="M689" s="22"/>
      <c r="N689" s="26"/>
      <c r="O689" s="26"/>
      <c r="P689" s="26"/>
      <c r="Q689" s="26"/>
      <c r="R689" s="26"/>
      <c r="S689" s="26"/>
      <c r="T689" s="29">
        <f t="shared" si="95"/>
        <v>0</v>
      </c>
      <c r="U689" s="29">
        <f t="shared" si="96"/>
        <v>0</v>
      </c>
      <c r="V689" s="29">
        <f t="shared" si="97"/>
        <v>0</v>
      </c>
      <c r="W689" s="29">
        <f t="shared" si="98"/>
        <v>0</v>
      </c>
      <c r="X689" s="29">
        <f t="shared" si="99"/>
        <v>0</v>
      </c>
      <c r="Y689" s="29">
        <f t="shared" si="100"/>
        <v>0</v>
      </c>
      <c r="Z689" s="26"/>
      <c r="AA689" s="58" t="str">
        <f t="shared" si="101"/>
        <v/>
      </c>
      <c r="AB689" s="26"/>
      <c r="AC689" s="58" t="str">
        <f t="shared" si="103"/>
        <v/>
      </c>
      <c r="AD689" s="26"/>
      <c r="AE689" s="22" t="str">
        <f t="shared" si="102"/>
        <v/>
      </c>
      <c r="AF6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0" spans="1:32" x14ac:dyDescent="0.45">
      <c r="A690" s="22">
        <f>Games!A690</f>
        <v>0</v>
      </c>
      <c r="B690" s="22" t="str">
        <f>IF('Prediction Log'!B690=0, "",'Prediction Log'!B690)</f>
        <v/>
      </c>
      <c r="C690" s="22" t="str">
        <f>IF('Prediction Log'!C690=0, "",'Prediction Log'!C690)</f>
        <v/>
      </c>
      <c r="D690" s="22" t="str">
        <f>IF('Prediction Log'!D690=0, "",'Prediction Log'!D690)</f>
        <v/>
      </c>
      <c r="E690" s="22" t="str">
        <f>IF('Prediction Log'!E690=0, "",'Prediction Log'!E690)</f>
        <v/>
      </c>
      <c r="F690" s="22" t="str">
        <f>IF('Prediction Log'!I690=0, "",'Prediction Log'!I690)</f>
        <v/>
      </c>
      <c r="G690" s="23" t="str">
        <f>IF(ISBLANK(Games!B690), "",'Prediction Log'!$J690)</f>
        <v/>
      </c>
      <c r="H690" s="24" t="str">
        <f>'Prediction Log'!$K690</f>
        <v/>
      </c>
      <c r="I690" s="22" t="str">
        <f>IF(ISBLANK(Games!J690), "",IF(AND(Games!J690="",Games!K690=""),"",IF(ISTEXT(Games!K690), "Side",Games!J690)))</f>
        <v/>
      </c>
      <c r="J690" s="22" t="str">
        <f>IF(ISBLANK(Games!J690), "",IF(Table12[[#This Row],[Bet]]="Spread", Games!L690, ""))</f>
        <v/>
      </c>
      <c r="K690" s="22" t="str">
        <f>IF(ISBLANK(Games!K690), "",IF(ISTEXT(Games!K690), Games!K690, ""))</f>
        <v/>
      </c>
      <c r="L690" s="22" t="str">
        <f>IF(ISBLANK(Games!N690), "", Games!N690)</f>
        <v/>
      </c>
      <c r="M690" s="22"/>
      <c r="N690" s="26"/>
      <c r="O690" s="26"/>
      <c r="P690" s="26"/>
      <c r="Q690" s="26"/>
      <c r="R690" s="26"/>
      <c r="S690" s="26"/>
      <c r="T690" s="29">
        <f t="shared" si="95"/>
        <v>0</v>
      </c>
      <c r="U690" s="29">
        <f t="shared" si="96"/>
        <v>0</v>
      </c>
      <c r="V690" s="29">
        <f t="shared" si="97"/>
        <v>0</v>
      </c>
      <c r="W690" s="29">
        <f t="shared" si="98"/>
        <v>0</v>
      </c>
      <c r="X690" s="29">
        <f t="shared" si="99"/>
        <v>0</v>
      </c>
      <c r="Y690" s="29">
        <f t="shared" si="100"/>
        <v>0</v>
      </c>
      <c r="Z690" s="26"/>
      <c r="AA690" s="58" t="str">
        <f t="shared" si="101"/>
        <v/>
      </c>
      <c r="AB690" s="26"/>
      <c r="AC690" s="58" t="str">
        <f t="shared" si="103"/>
        <v/>
      </c>
      <c r="AD690" s="26"/>
      <c r="AE690" s="22" t="str">
        <f t="shared" si="102"/>
        <v/>
      </c>
      <c r="AF6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1" spans="1:32" x14ac:dyDescent="0.45">
      <c r="A691" s="22">
        <f>Games!A691</f>
        <v>0</v>
      </c>
      <c r="B691" s="22" t="str">
        <f>IF('Prediction Log'!B691=0, "",'Prediction Log'!B691)</f>
        <v/>
      </c>
      <c r="C691" s="22" t="str">
        <f>IF('Prediction Log'!C691=0, "",'Prediction Log'!C691)</f>
        <v/>
      </c>
      <c r="D691" s="22" t="str">
        <f>IF('Prediction Log'!D691=0, "",'Prediction Log'!D691)</f>
        <v/>
      </c>
      <c r="E691" s="22" t="str">
        <f>IF('Prediction Log'!E691=0, "",'Prediction Log'!E691)</f>
        <v/>
      </c>
      <c r="F691" s="22" t="str">
        <f>IF('Prediction Log'!I691=0, "",'Prediction Log'!I691)</f>
        <v/>
      </c>
      <c r="G691" s="23" t="str">
        <f>IF(ISBLANK(Games!B691), "",'Prediction Log'!$J691)</f>
        <v/>
      </c>
      <c r="H691" s="24" t="str">
        <f>'Prediction Log'!$K691</f>
        <v/>
      </c>
      <c r="I691" s="22" t="str">
        <f>IF(ISBLANK(Games!J691), "",IF(AND(Games!J691="",Games!K691=""),"",IF(ISTEXT(Games!K691), "Side",Games!J691)))</f>
        <v/>
      </c>
      <c r="J691" s="22" t="str">
        <f>IF(ISBLANK(Games!J691), "",IF(Table12[[#This Row],[Bet]]="Spread", Games!L691, ""))</f>
        <v/>
      </c>
      <c r="K691" s="22" t="str">
        <f>IF(ISBLANK(Games!K691), "",IF(ISTEXT(Games!K691), Games!K691, ""))</f>
        <v/>
      </c>
      <c r="L691" s="22" t="str">
        <f>IF(ISBLANK(Games!N691), "", Games!N691)</f>
        <v/>
      </c>
      <c r="M691" s="22"/>
      <c r="N691" s="26"/>
      <c r="O691" s="26"/>
      <c r="P691" s="26"/>
      <c r="Q691" s="26"/>
      <c r="R691" s="26"/>
      <c r="S691" s="26"/>
      <c r="T691" s="29">
        <f t="shared" si="95"/>
        <v>0</v>
      </c>
      <c r="U691" s="29">
        <f t="shared" si="96"/>
        <v>0</v>
      </c>
      <c r="V691" s="29">
        <f t="shared" si="97"/>
        <v>0</v>
      </c>
      <c r="W691" s="29">
        <f t="shared" si="98"/>
        <v>0</v>
      </c>
      <c r="X691" s="29">
        <f t="shared" si="99"/>
        <v>0</v>
      </c>
      <c r="Y691" s="29">
        <f t="shared" si="100"/>
        <v>0</v>
      </c>
      <c r="Z691" s="26"/>
      <c r="AA691" s="58" t="str">
        <f t="shared" si="101"/>
        <v/>
      </c>
      <c r="AB691" s="26"/>
      <c r="AC691" s="58" t="str">
        <f t="shared" si="103"/>
        <v/>
      </c>
      <c r="AD691" s="26"/>
      <c r="AE691" s="22" t="str">
        <f t="shared" si="102"/>
        <v/>
      </c>
      <c r="AF6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2" spans="1:32" x14ac:dyDescent="0.45">
      <c r="A692" s="22">
        <f>Games!A692</f>
        <v>0</v>
      </c>
      <c r="B692" s="22" t="str">
        <f>IF('Prediction Log'!B692=0, "",'Prediction Log'!B692)</f>
        <v/>
      </c>
      <c r="C692" s="22" t="str">
        <f>IF('Prediction Log'!C692=0, "",'Prediction Log'!C692)</f>
        <v/>
      </c>
      <c r="D692" s="22" t="str">
        <f>IF('Prediction Log'!D692=0, "",'Prediction Log'!D692)</f>
        <v/>
      </c>
      <c r="E692" s="22" t="str">
        <f>IF('Prediction Log'!E692=0, "",'Prediction Log'!E692)</f>
        <v/>
      </c>
      <c r="F692" s="22" t="str">
        <f>IF('Prediction Log'!I692=0, "",'Prediction Log'!I692)</f>
        <v/>
      </c>
      <c r="G692" s="23" t="str">
        <f>IF(ISBLANK(Games!B692), "",'Prediction Log'!$J692)</f>
        <v/>
      </c>
      <c r="H692" s="24" t="str">
        <f>'Prediction Log'!$K692</f>
        <v/>
      </c>
      <c r="I692" s="22" t="str">
        <f>IF(ISBLANK(Games!J692), "",IF(AND(Games!J692="",Games!K692=""),"",IF(ISTEXT(Games!K692), "Side",Games!J692)))</f>
        <v/>
      </c>
      <c r="J692" s="22" t="str">
        <f>IF(ISBLANK(Games!J692), "",IF(Table12[[#This Row],[Bet]]="Spread", Games!L692, ""))</f>
        <v/>
      </c>
      <c r="K692" s="22" t="str">
        <f>IF(ISBLANK(Games!K692), "",IF(ISTEXT(Games!K692), Games!K692, ""))</f>
        <v/>
      </c>
      <c r="L692" s="22" t="str">
        <f>IF(ISBLANK(Games!N692), "", Games!N692)</f>
        <v/>
      </c>
      <c r="M692" s="22"/>
      <c r="N692" s="26"/>
      <c r="O692" s="26"/>
      <c r="P692" s="26"/>
      <c r="Q692" s="26"/>
      <c r="R692" s="26"/>
      <c r="S692" s="26"/>
      <c r="T692" s="29">
        <f t="shared" si="95"/>
        <v>0</v>
      </c>
      <c r="U692" s="29">
        <f t="shared" si="96"/>
        <v>0</v>
      </c>
      <c r="V692" s="29">
        <f t="shared" si="97"/>
        <v>0</v>
      </c>
      <c r="W692" s="29">
        <f t="shared" si="98"/>
        <v>0</v>
      </c>
      <c r="X692" s="29">
        <f t="shared" si="99"/>
        <v>0</v>
      </c>
      <c r="Y692" s="29">
        <f t="shared" si="100"/>
        <v>0</v>
      </c>
      <c r="Z692" s="26"/>
      <c r="AA692" s="58" t="str">
        <f t="shared" si="101"/>
        <v/>
      </c>
      <c r="AB692" s="26"/>
      <c r="AC692" s="58" t="str">
        <f t="shared" si="103"/>
        <v/>
      </c>
      <c r="AD692" s="26"/>
      <c r="AE692" s="22" t="str">
        <f t="shared" si="102"/>
        <v/>
      </c>
      <c r="AF6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3" spans="1:32" x14ac:dyDescent="0.45">
      <c r="A693" s="22">
        <f>Games!A693</f>
        <v>0</v>
      </c>
      <c r="B693" s="22" t="str">
        <f>IF('Prediction Log'!B693=0, "",'Prediction Log'!B693)</f>
        <v/>
      </c>
      <c r="C693" s="22" t="str">
        <f>IF('Prediction Log'!C693=0, "",'Prediction Log'!C693)</f>
        <v/>
      </c>
      <c r="D693" s="22" t="str">
        <f>IF('Prediction Log'!D693=0, "",'Prediction Log'!D693)</f>
        <v/>
      </c>
      <c r="E693" s="22" t="str">
        <f>IF('Prediction Log'!E693=0, "",'Prediction Log'!E693)</f>
        <v/>
      </c>
      <c r="F693" s="22" t="str">
        <f>IF('Prediction Log'!I693=0, "",'Prediction Log'!I693)</f>
        <v/>
      </c>
      <c r="G693" s="23" t="str">
        <f>IF(ISBLANK(Games!B693), "",'Prediction Log'!$J693)</f>
        <v/>
      </c>
      <c r="H693" s="24" t="str">
        <f>'Prediction Log'!$K693</f>
        <v/>
      </c>
      <c r="I693" s="22" t="str">
        <f>IF(ISBLANK(Games!J693), "",IF(AND(Games!J693="",Games!K693=""),"",IF(ISTEXT(Games!K693), "Side",Games!J693)))</f>
        <v/>
      </c>
      <c r="J693" s="22" t="str">
        <f>IF(ISBLANK(Games!J693), "",IF(Table12[[#This Row],[Bet]]="Spread", Games!L693, ""))</f>
        <v/>
      </c>
      <c r="K693" s="22" t="str">
        <f>IF(ISBLANK(Games!K693), "",IF(ISTEXT(Games!K693), Games!K693, ""))</f>
        <v/>
      </c>
      <c r="L693" s="22" t="str">
        <f>IF(ISBLANK(Games!N693), "", Games!N693)</f>
        <v/>
      </c>
      <c r="M693" s="22"/>
      <c r="N693" s="26"/>
      <c r="O693" s="26"/>
      <c r="P693" s="26"/>
      <c r="Q693" s="26"/>
      <c r="R693" s="26"/>
      <c r="S693" s="26"/>
      <c r="T693" s="29">
        <f t="shared" si="95"/>
        <v>0</v>
      </c>
      <c r="U693" s="29">
        <f t="shared" si="96"/>
        <v>0</v>
      </c>
      <c r="V693" s="29">
        <f t="shared" si="97"/>
        <v>0</v>
      </c>
      <c r="W693" s="29">
        <f t="shared" si="98"/>
        <v>0</v>
      </c>
      <c r="X693" s="29">
        <f t="shared" si="99"/>
        <v>0</v>
      </c>
      <c r="Y693" s="29">
        <f t="shared" si="100"/>
        <v>0</v>
      </c>
      <c r="Z693" s="26"/>
      <c r="AA693" s="58" t="str">
        <f t="shared" si="101"/>
        <v/>
      </c>
      <c r="AB693" s="26"/>
      <c r="AC693" s="58" t="str">
        <f t="shared" si="103"/>
        <v/>
      </c>
      <c r="AD693" s="26"/>
      <c r="AE693" s="22" t="str">
        <f t="shared" si="102"/>
        <v/>
      </c>
      <c r="AF6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4" spans="1:32" x14ac:dyDescent="0.45">
      <c r="A694" s="22">
        <f>Games!A694</f>
        <v>0</v>
      </c>
      <c r="B694" s="22" t="str">
        <f>IF('Prediction Log'!B694=0, "",'Prediction Log'!B694)</f>
        <v/>
      </c>
      <c r="C694" s="22" t="str">
        <f>IF('Prediction Log'!C694=0, "",'Prediction Log'!C694)</f>
        <v/>
      </c>
      <c r="D694" s="22" t="str">
        <f>IF('Prediction Log'!D694=0, "",'Prediction Log'!D694)</f>
        <v/>
      </c>
      <c r="E694" s="22" t="str">
        <f>IF('Prediction Log'!E694=0, "",'Prediction Log'!E694)</f>
        <v/>
      </c>
      <c r="F694" s="22" t="str">
        <f>IF('Prediction Log'!I694=0, "",'Prediction Log'!I694)</f>
        <v/>
      </c>
      <c r="G694" s="23" t="str">
        <f>IF(ISBLANK(Games!B694), "",'Prediction Log'!$J694)</f>
        <v/>
      </c>
      <c r="H694" s="24" t="str">
        <f>'Prediction Log'!$K694</f>
        <v/>
      </c>
      <c r="I694" s="22" t="str">
        <f>IF(ISBLANK(Games!J694), "",IF(AND(Games!J694="",Games!K694=""),"",IF(ISTEXT(Games!K694), "Side",Games!J694)))</f>
        <v/>
      </c>
      <c r="J694" s="22" t="str">
        <f>IF(ISBLANK(Games!J694), "",IF(Table12[[#This Row],[Bet]]="Spread", Games!L694, ""))</f>
        <v/>
      </c>
      <c r="K694" s="22" t="str">
        <f>IF(ISBLANK(Games!K694), "",IF(ISTEXT(Games!K694), Games!K694, ""))</f>
        <v/>
      </c>
      <c r="L694" s="22" t="str">
        <f>IF(ISBLANK(Games!N694), "", Games!N694)</f>
        <v/>
      </c>
      <c r="M694" s="22"/>
      <c r="N694" s="26"/>
      <c r="O694" s="26"/>
      <c r="P694" s="26"/>
      <c r="Q694" s="26"/>
      <c r="R694" s="26"/>
      <c r="S694" s="26"/>
      <c r="T694" s="29">
        <f t="shared" si="95"/>
        <v>0</v>
      </c>
      <c r="U694" s="29">
        <f t="shared" si="96"/>
        <v>0</v>
      </c>
      <c r="V694" s="29">
        <f t="shared" si="97"/>
        <v>0</v>
      </c>
      <c r="W694" s="29">
        <f t="shared" si="98"/>
        <v>0</v>
      </c>
      <c r="X694" s="29">
        <f t="shared" si="99"/>
        <v>0</v>
      </c>
      <c r="Y694" s="29">
        <f t="shared" si="100"/>
        <v>0</v>
      </c>
      <c r="Z694" s="26"/>
      <c r="AA694" s="58" t="str">
        <f t="shared" si="101"/>
        <v/>
      </c>
      <c r="AB694" s="26"/>
      <c r="AC694" s="58" t="str">
        <f t="shared" si="103"/>
        <v/>
      </c>
      <c r="AD694" s="26"/>
      <c r="AE694" s="22" t="str">
        <f t="shared" si="102"/>
        <v/>
      </c>
      <c r="AF6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5" spans="1:32" x14ac:dyDescent="0.45">
      <c r="A695" s="22">
        <f>Games!A695</f>
        <v>0</v>
      </c>
      <c r="B695" s="22" t="str">
        <f>IF('Prediction Log'!B695=0, "",'Prediction Log'!B695)</f>
        <v/>
      </c>
      <c r="C695" s="22" t="str">
        <f>IF('Prediction Log'!C695=0, "",'Prediction Log'!C695)</f>
        <v/>
      </c>
      <c r="D695" s="22" t="str">
        <f>IF('Prediction Log'!D695=0, "",'Prediction Log'!D695)</f>
        <v/>
      </c>
      <c r="E695" s="22" t="str">
        <f>IF('Prediction Log'!E695=0, "",'Prediction Log'!E695)</f>
        <v/>
      </c>
      <c r="F695" s="22" t="str">
        <f>IF('Prediction Log'!I695=0, "",'Prediction Log'!I695)</f>
        <v/>
      </c>
      <c r="G695" s="23" t="str">
        <f>IF(ISBLANK(Games!B695), "",'Prediction Log'!$J695)</f>
        <v/>
      </c>
      <c r="H695" s="24" t="str">
        <f>'Prediction Log'!$K695</f>
        <v/>
      </c>
      <c r="I695" s="22" t="str">
        <f>IF(ISBLANK(Games!J695), "",IF(AND(Games!J695="",Games!K695=""),"",IF(ISTEXT(Games!K695), "Side",Games!J695)))</f>
        <v/>
      </c>
      <c r="J695" s="22" t="str">
        <f>IF(ISBLANK(Games!J695), "",IF(Table12[[#This Row],[Bet]]="Spread", Games!L695, ""))</f>
        <v/>
      </c>
      <c r="K695" s="22" t="str">
        <f>IF(ISBLANK(Games!K695), "",IF(ISTEXT(Games!K695), Games!K695, ""))</f>
        <v/>
      </c>
      <c r="L695" s="22" t="str">
        <f>IF(ISBLANK(Games!N695), "", Games!N695)</f>
        <v/>
      </c>
      <c r="M695" s="22"/>
      <c r="N695" s="26"/>
      <c r="O695" s="26"/>
      <c r="P695" s="26"/>
      <c r="Q695" s="26"/>
      <c r="R695" s="26"/>
      <c r="S695" s="26"/>
      <c r="T695" s="29">
        <f t="shared" si="95"/>
        <v>0</v>
      </c>
      <c r="U695" s="29">
        <f t="shared" si="96"/>
        <v>0</v>
      </c>
      <c r="V695" s="29">
        <f t="shared" si="97"/>
        <v>0</v>
      </c>
      <c r="W695" s="29">
        <f t="shared" si="98"/>
        <v>0</v>
      </c>
      <c r="X695" s="29">
        <f t="shared" si="99"/>
        <v>0</v>
      </c>
      <c r="Y695" s="29">
        <f t="shared" si="100"/>
        <v>0</v>
      </c>
      <c r="Z695" s="26"/>
      <c r="AA695" s="58" t="str">
        <f t="shared" si="101"/>
        <v/>
      </c>
      <c r="AB695" s="26"/>
      <c r="AC695" s="58" t="str">
        <f t="shared" si="103"/>
        <v/>
      </c>
      <c r="AD695" s="26"/>
      <c r="AE695" s="22" t="str">
        <f t="shared" si="102"/>
        <v/>
      </c>
      <c r="AF6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6" spans="1:32" x14ac:dyDescent="0.45">
      <c r="A696" s="22">
        <f>Games!A696</f>
        <v>0</v>
      </c>
      <c r="B696" s="22" t="str">
        <f>IF('Prediction Log'!B696=0, "",'Prediction Log'!B696)</f>
        <v/>
      </c>
      <c r="C696" s="22" t="str">
        <f>IF('Prediction Log'!C696=0, "",'Prediction Log'!C696)</f>
        <v/>
      </c>
      <c r="D696" s="22" t="str">
        <f>IF('Prediction Log'!D696=0, "",'Prediction Log'!D696)</f>
        <v/>
      </c>
      <c r="E696" s="22" t="str">
        <f>IF('Prediction Log'!E696=0, "",'Prediction Log'!E696)</f>
        <v/>
      </c>
      <c r="F696" s="22" t="str">
        <f>IF('Prediction Log'!I696=0, "",'Prediction Log'!I696)</f>
        <v/>
      </c>
      <c r="G696" s="23" t="str">
        <f>IF(ISBLANK(Games!B696), "",'Prediction Log'!$J696)</f>
        <v/>
      </c>
      <c r="H696" s="24" t="str">
        <f>'Prediction Log'!$K696</f>
        <v/>
      </c>
      <c r="I696" s="22" t="str">
        <f>IF(ISBLANK(Games!J696), "",IF(AND(Games!J696="",Games!K696=""),"",IF(ISTEXT(Games!K696), "Side",Games!J696)))</f>
        <v/>
      </c>
      <c r="J696" s="22" t="str">
        <f>IF(ISBLANK(Games!J696), "",IF(Table12[[#This Row],[Bet]]="Spread", Games!L696, ""))</f>
        <v/>
      </c>
      <c r="K696" s="22" t="str">
        <f>IF(ISBLANK(Games!K696), "",IF(ISTEXT(Games!K696), Games!K696, ""))</f>
        <v/>
      </c>
      <c r="L696" s="22" t="str">
        <f>IF(ISBLANK(Games!N696), "", Games!N696)</f>
        <v/>
      </c>
      <c r="M696" s="22"/>
      <c r="N696" s="26"/>
      <c r="O696" s="26"/>
      <c r="P696" s="26"/>
      <c r="Q696" s="26"/>
      <c r="R696" s="26"/>
      <c r="S696" s="26"/>
      <c r="T696" s="29">
        <f t="shared" si="95"/>
        <v>0</v>
      </c>
      <c r="U696" s="29">
        <f t="shared" si="96"/>
        <v>0</v>
      </c>
      <c r="V696" s="29">
        <f t="shared" si="97"/>
        <v>0</v>
      </c>
      <c r="W696" s="29">
        <f t="shared" si="98"/>
        <v>0</v>
      </c>
      <c r="X696" s="29">
        <f t="shared" si="99"/>
        <v>0</v>
      </c>
      <c r="Y696" s="29">
        <f t="shared" si="100"/>
        <v>0</v>
      </c>
      <c r="Z696" s="26"/>
      <c r="AA696" s="58" t="str">
        <f t="shared" si="101"/>
        <v/>
      </c>
      <c r="AB696" s="26"/>
      <c r="AC696" s="58" t="str">
        <f t="shared" si="103"/>
        <v/>
      </c>
      <c r="AD696" s="26"/>
      <c r="AE696" s="22" t="str">
        <f t="shared" si="102"/>
        <v/>
      </c>
      <c r="AF6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7" spans="1:32" x14ac:dyDescent="0.45">
      <c r="A697" s="22">
        <f>Games!A697</f>
        <v>0</v>
      </c>
      <c r="B697" s="22" t="str">
        <f>IF('Prediction Log'!B697=0, "",'Prediction Log'!B697)</f>
        <v/>
      </c>
      <c r="C697" s="22" t="str">
        <f>IF('Prediction Log'!C697=0, "",'Prediction Log'!C697)</f>
        <v/>
      </c>
      <c r="D697" s="22" t="str">
        <f>IF('Prediction Log'!D697=0, "",'Prediction Log'!D697)</f>
        <v/>
      </c>
      <c r="E697" s="22" t="str">
        <f>IF('Prediction Log'!E697=0, "",'Prediction Log'!E697)</f>
        <v/>
      </c>
      <c r="F697" s="22" t="str">
        <f>IF('Prediction Log'!I697=0, "",'Prediction Log'!I697)</f>
        <v/>
      </c>
      <c r="G697" s="23" t="str">
        <f>IF(ISBLANK(Games!B697), "",'Prediction Log'!$J697)</f>
        <v/>
      </c>
      <c r="H697" s="24" t="str">
        <f>'Prediction Log'!$K697</f>
        <v/>
      </c>
      <c r="I697" s="22" t="str">
        <f>IF(ISBLANK(Games!J697), "",IF(AND(Games!J697="",Games!K697=""),"",IF(ISTEXT(Games!K697), "Side",Games!J697)))</f>
        <v/>
      </c>
      <c r="J697" s="22" t="str">
        <f>IF(ISBLANK(Games!J697), "",IF(Table12[[#This Row],[Bet]]="Spread", Games!L697, ""))</f>
        <v/>
      </c>
      <c r="K697" s="22" t="str">
        <f>IF(ISBLANK(Games!K697), "",IF(ISTEXT(Games!K697), Games!K697, ""))</f>
        <v/>
      </c>
      <c r="L697" s="22" t="str">
        <f>IF(ISBLANK(Games!N697), "", Games!N697)</f>
        <v/>
      </c>
      <c r="M697" s="22"/>
      <c r="N697" s="26"/>
      <c r="O697" s="26"/>
      <c r="P697" s="26"/>
      <c r="Q697" s="26"/>
      <c r="R697" s="26"/>
      <c r="S697" s="26"/>
      <c r="T697" s="29">
        <f t="shared" si="95"/>
        <v>0</v>
      </c>
      <c r="U697" s="29">
        <f t="shared" si="96"/>
        <v>0</v>
      </c>
      <c r="V697" s="29">
        <f t="shared" si="97"/>
        <v>0</v>
      </c>
      <c r="W697" s="29">
        <f t="shared" si="98"/>
        <v>0</v>
      </c>
      <c r="X697" s="29">
        <f t="shared" si="99"/>
        <v>0</v>
      </c>
      <c r="Y697" s="29">
        <f t="shared" si="100"/>
        <v>0</v>
      </c>
      <c r="Z697" s="26"/>
      <c r="AA697" s="58" t="str">
        <f t="shared" si="101"/>
        <v/>
      </c>
      <c r="AB697" s="26"/>
      <c r="AC697" s="58" t="str">
        <f t="shared" si="103"/>
        <v/>
      </c>
      <c r="AD697" s="26"/>
      <c r="AE697" s="22" t="str">
        <f t="shared" si="102"/>
        <v/>
      </c>
      <c r="AF6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8" spans="1:32" x14ac:dyDescent="0.45">
      <c r="A698" s="22">
        <f>Games!A698</f>
        <v>0</v>
      </c>
      <c r="B698" s="22" t="str">
        <f>IF('Prediction Log'!B698=0, "",'Prediction Log'!B698)</f>
        <v/>
      </c>
      <c r="C698" s="22" t="str">
        <f>IF('Prediction Log'!C698=0, "",'Prediction Log'!C698)</f>
        <v/>
      </c>
      <c r="D698" s="22" t="str">
        <f>IF('Prediction Log'!D698=0, "",'Prediction Log'!D698)</f>
        <v/>
      </c>
      <c r="E698" s="22" t="str">
        <f>IF('Prediction Log'!E698=0, "",'Prediction Log'!E698)</f>
        <v/>
      </c>
      <c r="F698" s="22" t="str">
        <f>IF('Prediction Log'!I698=0, "",'Prediction Log'!I698)</f>
        <v/>
      </c>
      <c r="G698" s="23" t="str">
        <f>IF(ISBLANK(Games!B698), "",'Prediction Log'!$J698)</f>
        <v/>
      </c>
      <c r="H698" s="24" t="str">
        <f>'Prediction Log'!$K698</f>
        <v/>
      </c>
      <c r="I698" s="22" t="str">
        <f>IF(ISBLANK(Games!J698), "",IF(AND(Games!J698="",Games!K698=""),"",IF(ISTEXT(Games!K698), "Side",Games!J698)))</f>
        <v/>
      </c>
      <c r="J698" s="22" t="str">
        <f>IF(ISBLANK(Games!J698), "",IF(Table12[[#This Row],[Bet]]="Spread", Games!L698, ""))</f>
        <v/>
      </c>
      <c r="K698" s="22" t="str">
        <f>IF(ISBLANK(Games!K698), "",IF(ISTEXT(Games!K698), Games!K698, ""))</f>
        <v/>
      </c>
      <c r="L698" s="22" t="str">
        <f>IF(ISBLANK(Games!N698), "", Games!N698)</f>
        <v/>
      </c>
      <c r="M698" s="22"/>
      <c r="N698" s="26"/>
      <c r="O698" s="26"/>
      <c r="P698" s="26"/>
      <c r="Q698" s="26"/>
      <c r="R698" s="26"/>
      <c r="S698" s="26"/>
      <c r="T698" s="29">
        <f t="shared" si="95"/>
        <v>0</v>
      </c>
      <c r="U698" s="29">
        <f t="shared" si="96"/>
        <v>0</v>
      </c>
      <c r="V698" s="29">
        <f t="shared" si="97"/>
        <v>0</v>
      </c>
      <c r="W698" s="29">
        <f t="shared" si="98"/>
        <v>0</v>
      </c>
      <c r="X698" s="29">
        <f t="shared" si="99"/>
        <v>0</v>
      </c>
      <c r="Y698" s="29">
        <f t="shared" si="100"/>
        <v>0</v>
      </c>
      <c r="Z698" s="26"/>
      <c r="AA698" s="58" t="str">
        <f t="shared" si="101"/>
        <v/>
      </c>
      <c r="AB698" s="26"/>
      <c r="AC698" s="58" t="str">
        <f t="shared" si="103"/>
        <v/>
      </c>
      <c r="AD698" s="26"/>
      <c r="AE698" s="22" t="str">
        <f t="shared" si="102"/>
        <v/>
      </c>
      <c r="AF6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9" spans="1:32" x14ac:dyDescent="0.45">
      <c r="A699" s="22">
        <f>Games!A699</f>
        <v>0</v>
      </c>
      <c r="B699" s="22" t="str">
        <f>IF('Prediction Log'!B699=0, "",'Prediction Log'!B699)</f>
        <v/>
      </c>
      <c r="C699" s="22" t="str">
        <f>IF('Prediction Log'!C699=0, "",'Prediction Log'!C699)</f>
        <v/>
      </c>
      <c r="D699" s="22" t="str">
        <f>IF('Prediction Log'!D699=0, "",'Prediction Log'!D699)</f>
        <v/>
      </c>
      <c r="E699" s="22" t="str">
        <f>IF('Prediction Log'!E699=0, "",'Prediction Log'!E699)</f>
        <v/>
      </c>
      <c r="F699" s="22" t="str">
        <f>IF('Prediction Log'!I699=0, "",'Prediction Log'!I699)</f>
        <v/>
      </c>
      <c r="G699" s="23" t="str">
        <f>IF(ISBLANK(Games!B699), "",'Prediction Log'!$J699)</f>
        <v/>
      </c>
      <c r="H699" s="24" t="str">
        <f>'Prediction Log'!$K699</f>
        <v/>
      </c>
      <c r="I699" s="22" t="str">
        <f>IF(ISBLANK(Games!J699), "",IF(AND(Games!J699="",Games!K699=""),"",IF(ISTEXT(Games!K699), "Side",Games!J699)))</f>
        <v/>
      </c>
      <c r="J699" s="22" t="str">
        <f>IF(ISBLANK(Games!J699), "",IF(Table12[[#This Row],[Bet]]="Spread", Games!L699, ""))</f>
        <v/>
      </c>
      <c r="K699" s="22" t="str">
        <f>IF(ISBLANK(Games!K699), "",IF(ISTEXT(Games!K699), Games!K699, ""))</f>
        <v/>
      </c>
      <c r="L699" s="22" t="str">
        <f>IF(ISBLANK(Games!N699), "", Games!N699)</f>
        <v/>
      </c>
      <c r="M699" s="22"/>
      <c r="N699" s="26"/>
      <c r="O699" s="26"/>
      <c r="P699" s="26"/>
      <c r="Q699" s="26"/>
      <c r="R699" s="26"/>
      <c r="S699" s="26"/>
      <c r="T699" s="29">
        <f t="shared" si="95"/>
        <v>0</v>
      </c>
      <c r="U699" s="29">
        <f t="shared" si="96"/>
        <v>0</v>
      </c>
      <c r="V699" s="29">
        <f t="shared" si="97"/>
        <v>0</v>
      </c>
      <c r="W699" s="29">
        <f t="shared" si="98"/>
        <v>0</v>
      </c>
      <c r="X699" s="29">
        <f t="shared" si="99"/>
        <v>0</v>
      </c>
      <c r="Y699" s="29">
        <f t="shared" si="100"/>
        <v>0</v>
      </c>
      <c r="Z699" s="26"/>
      <c r="AA699" s="58" t="str">
        <f t="shared" si="101"/>
        <v/>
      </c>
      <c r="AB699" s="26"/>
      <c r="AC699" s="58" t="str">
        <f t="shared" si="103"/>
        <v/>
      </c>
      <c r="AD699" s="26"/>
      <c r="AE699" s="22" t="str">
        <f t="shared" si="102"/>
        <v/>
      </c>
      <c r="AF6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0" spans="1:32" x14ac:dyDescent="0.45">
      <c r="A700" s="22">
        <f>Games!A700</f>
        <v>0</v>
      </c>
      <c r="B700" s="22" t="str">
        <f>IF('Prediction Log'!B700=0, "",'Prediction Log'!B700)</f>
        <v/>
      </c>
      <c r="C700" s="22" t="str">
        <f>IF('Prediction Log'!C700=0, "",'Prediction Log'!C700)</f>
        <v/>
      </c>
      <c r="D700" s="22" t="str">
        <f>IF('Prediction Log'!D700=0, "",'Prediction Log'!D700)</f>
        <v/>
      </c>
      <c r="E700" s="22" t="str">
        <f>IF('Prediction Log'!E700=0, "",'Prediction Log'!E700)</f>
        <v/>
      </c>
      <c r="F700" s="22" t="str">
        <f>IF('Prediction Log'!I700=0, "",'Prediction Log'!I700)</f>
        <v/>
      </c>
      <c r="G700" s="23" t="str">
        <f>IF(ISBLANK(Games!B700), "",'Prediction Log'!$J700)</f>
        <v/>
      </c>
      <c r="H700" s="24" t="str">
        <f>'Prediction Log'!$K700</f>
        <v/>
      </c>
      <c r="I700" s="22" t="str">
        <f>IF(ISBLANK(Games!J700), "",IF(AND(Games!J700="",Games!K700=""),"",IF(ISTEXT(Games!K700), "Side",Games!J700)))</f>
        <v/>
      </c>
      <c r="J700" s="22" t="str">
        <f>IF(ISBLANK(Games!J700), "",IF(Table12[[#This Row],[Bet]]="Spread", Games!L700, ""))</f>
        <v/>
      </c>
      <c r="K700" s="22" t="str">
        <f>IF(ISBLANK(Games!K700), "",IF(ISTEXT(Games!K700), Games!K700, ""))</f>
        <v/>
      </c>
      <c r="L700" s="22" t="str">
        <f>IF(ISBLANK(Games!N700), "", Games!N700)</f>
        <v/>
      </c>
      <c r="M700" s="22"/>
      <c r="N700" s="26"/>
      <c r="O700" s="26"/>
      <c r="P700" s="26"/>
      <c r="Q700" s="26"/>
      <c r="R700" s="26"/>
      <c r="S700" s="26"/>
      <c r="T700" s="29">
        <f t="shared" si="95"/>
        <v>0</v>
      </c>
      <c r="U700" s="29">
        <f t="shared" si="96"/>
        <v>0</v>
      </c>
      <c r="V700" s="29">
        <f t="shared" si="97"/>
        <v>0</v>
      </c>
      <c r="W700" s="29">
        <f t="shared" si="98"/>
        <v>0</v>
      </c>
      <c r="X700" s="29">
        <f t="shared" si="99"/>
        <v>0</v>
      </c>
      <c r="Y700" s="29">
        <f t="shared" si="100"/>
        <v>0</v>
      </c>
      <c r="Z700" s="26"/>
      <c r="AA700" s="58" t="str">
        <f t="shared" si="101"/>
        <v/>
      </c>
      <c r="AB700" s="26"/>
      <c r="AC700" s="58" t="str">
        <f t="shared" si="103"/>
        <v/>
      </c>
      <c r="AD700" s="26"/>
      <c r="AE700" s="22" t="str">
        <f t="shared" si="102"/>
        <v/>
      </c>
      <c r="AF7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1" spans="1:32" x14ac:dyDescent="0.45">
      <c r="A701" s="22">
        <f>Games!A701</f>
        <v>0</v>
      </c>
      <c r="B701" s="22" t="str">
        <f>IF('Prediction Log'!B701=0, "",'Prediction Log'!B701)</f>
        <v/>
      </c>
      <c r="C701" s="22" t="str">
        <f>IF('Prediction Log'!C701=0, "",'Prediction Log'!C701)</f>
        <v/>
      </c>
      <c r="D701" s="22" t="str">
        <f>IF('Prediction Log'!D701=0, "",'Prediction Log'!D701)</f>
        <v/>
      </c>
      <c r="E701" s="22" t="str">
        <f>IF('Prediction Log'!E701=0, "",'Prediction Log'!E701)</f>
        <v/>
      </c>
      <c r="F701" s="22" t="str">
        <f>IF('Prediction Log'!I701=0, "",'Prediction Log'!I701)</f>
        <v/>
      </c>
      <c r="G701" s="23" t="str">
        <f>IF(ISBLANK(Games!B701), "",'Prediction Log'!$J701)</f>
        <v/>
      </c>
      <c r="H701" s="24" t="str">
        <f>'Prediction Log'!$K701</f>
        <v/>
      </c>
      <c r="I701" s="22" t="str">
        <f>IF(ISBLANK(Games!J701), "",IF(AND(Games!J701="",Games!K701=""),"",IF(ISTEXT(Games!K701), "Side",Games!J701)))</f>
        <v/>
      </c>
      <c r="J701" s="22" t="str">
        <f>IF(ISBLANK(Games!J701), "",IF(Table12[[#This Row],[Bet]]="Spread", Games!L701, ""))</f>
        <v/>
      </c>
      <c r="K701" s="22" t="str">
        <f>IF(ISBLANK(Games!K701), "",IF(ISTEXT(Games!K701), Games!K701, ""))</f>
        <v/>
      </c>
      <c r="L701" s="22" t="str">
        <f>IF(ISBLANK(Games!N701), "", Games!N701)</f>
        <v/>
      </c>
      <c r="M701" s="22"/>
      <c r="N701" s="26"/>
      <c r="O701" s="26"/>
      <c r="P701" s="26"/>
      <c r="Q701" s="26"/>
      <c r="R701" s="26"/>
      <c r="S701" s="26"/>
      <c r="T701" s="29">
        <f t="shared" si="95"/>
        <v>0</v>
      </c>
      <c r="U701" s="29">
        <f t="shared" si="96"/>
        <v>0</v>
      </c>
      <c r="V701" s="29">
        <f t="shared" si="97"/>
        <v>0</v>
      </c>
      <c r="W701" s="29">
        <f t="shared" si="98"/>
        <v>0</v>
      </c>
      <c r="X701" s="29">
        <f t="shared" si="99"/>
        <v>0</v>
      </c>
      <c r="Y701" s="29">
        <f t="shared" si="100"/>
        <v>0</v>
      </c>
      <c r="Z701" s="26"/>
      <c r="AA701" s="58" t="str">
        <f t="shared" si="101"/>
        <v/>
      </c>
      <c r="AB701" s="26"/>
      <c r="AC701" s="58" t="str">
        <f t="shared" si="103"/>
        <v/>
      </c>
      <c r="AD701" s="26"/>
      <c r="AE701" s="22" t="str">
        <f t="shared" si="102"/>
        <v/>
      </c>
      <c r="AF70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2" spans="1:32" x14ac:dyDescent="0.45">
      <c r="A702" s="22">
        <f>Games!A702</f>
        <v>0</v>
      </c>
      <c r="B702" s="22" t="str">
        <f>IF('Prediction Log'!B702=0, "",'Prediction Log'!B702)</f>
        <v/>
      </c>
      <c r="C702" s="22" t="str">
        <f>IF('Prediction Log'!C702=0, "",'Prediction Log'!C702)</f>
        <v/>
      </c>
      <c r="D702" s="22" t="str">
        <f>IF('Prediction Log'!D702=0, "",'Prediction Log'!D702)</f>
        <v/>
      </c>
      <c r="E702" s="22" t="str">
        <f>IF('Prediction Log'!E702=0, "",'Prediction Log'!E702)</f>
        <v/>
      </c>
      <c r="F702" s="22" t="str">
        <f>IF('Prediction Log'!I702=0, "",'Prediction Log'!I702)</f>
        <v/>
      </c>
      <c r="G702" s="23" t="str">
        <f>IF(ISBLANK(Games!B702), "",'Prediction Log'!$J702)</f>
        <v/>
      </c>
      <c r="H702" s="24" t="str">
        <f>'Prediction Log'!$K702</f>
        <v/>
      </c>
      <c r="I702" s="22" t="str">
        <f>IF(ISBLANK(Games!J702), "",IF(AND(Games!J702="",Games!K702=""),"",IF(ISTEXT(Games!K702), "Side",Games!J702)))</f>
        <v/>
      </c>
      <c r="J702" s="22" t="str">
        <f>IF(ISBLANK(Games!J702), "",IF(Table12[[#This Row],[Bet]]="Spread", Games!L702, ""))</f>
        <v/>
      </c>
      <c r="K702" s="22" t="str">
        <f>IF(ISBLANK(Games!K702), "",IF(ISTEXT(Games!K702), Games!K702, ""))</f>
        <v/>
      </c>
      <c r="L702" s="22" t="str">
        <f>IF(ISBLANK(Games!N702), "", Games!N702)</f>
        <v/>
      </c>
      <c r="M702" s="22"/>
      <c r="N702" s="26"/>
      <c r="O702" s="26"/>
      <c r="P702" s="26"/>
      <c r="Q702" s="26"/>
      <c r="R702" s="26"/>
      <c r="S702" s="26"/>
      <c r="T702" s="29">
        <f t="shared" si="95"/>
        <v>0</v>
      </c>
      <c r="U702" s="29">
        <f t="shared" si="96"/>
        <v>0</v>
      </c>
      <c r="V702" s="29">
        <f t="shared" si="97"/>
        <v>0</v>
      </c>
      <c r="W702" s="29">
        <f t="shared" si="98"/>
        <v>0</v>
      </c>
      <c r="X702" s="29">
        <f t="shared" si="99"/>
        <v>0</v>
      </c>
      <c r="Y702" s="29">
        <f t="shared" si="100"/>
        <v>0</v>
      </c>
      <c r="Z702" s="26"/>
      <c r="AA702" s="58" t="str">
        <f t="shared" si="101"/>
        <v/>
      </c>
      <c r="AB702" s="26"/>
      <c r="AC702" s="58" t="str">
        <f t="shared" si="103"/>
        <v/>
      </c>
      <c r="AD702" s="26"/>
      <c r="AE702" s="22" t="str">
        <f t="shared" si="102"/>
        <v/>
      </c>
      <c r="AF70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3" spans="1:32" x14ac:dyDescent="0.45">
      <c r="A703" s="22">
        <f>Games!A703</f>
        <v>0</v>
      </c>
      <c r="B703" s="22" t="str">
        <f>IF('Prediction Log'!B703=0, "",'Prediction Log'!B703)</f>
        <v/>
      </c>
      <c r="C703" s="22" t="str">
        <f>IF('Prediction Log'!C703=0, "",'Prediction Log'!C703)</f>
        <v/>
      </c>
      <c r="D703" s="22" t="str">
        <f>IF('Prediction Log'!D703=0, "",'Prediction Log'!D703)</f>
        <v/>
      </c>
      <c r="E703" s="22" t="str">
        <f>IF('Prediction Log'!E703=0, "",'Prediction Log'!E703)</f>
        <v/>
      </c>
      <c r="F703" s="22" t="str">
        <f>IF('Prediction Log'!I703=0, "",'Prediction Log'!I703)</f>
        <v/>
      </c>
      <c r="G703" s="23" t="str">
        <f>IF(ISBLANK(Games!B703), "",'Prediction Log'!$J703)</f>
        <v/>
      </c>
      <c r="H703" s="24" t="str">
        <f>'Prediction Log'!$K703</f>
        <v/>
      </c>
      <c r="I703" s="22" t="str">
        <f>IF(ISBLANK(Games!J703), "",IF(AND(Games!J703="",Games!K703=""),"",IF(ISTEXT(Games!K703), "Side",Games!J703)))</f>
        <v/>
      </c>
      <c r="J703" s="22" t="str">
        <f>IF(ISBLANK(Games!J703), "",IF(Table12[[#This Row],[Bet]]="Spread", Games!L703, ""))</f>
        <v/>
      </c>
      <c r="K703" s="22" t="str">
        <f>IF(ISBLANK(Games!K703), "",IF(ISTEXT(Games!K703), Games!K703, ""))</f>
        <v/>
      </c>
      <c r="L703" s="22" t="str">
        <f>IF(ISBLANK(Games!N703), "", Games!N703)</f>
        <v/>
      </c>
      <c r="M703" s="22"/>
      <c r="N703" s="26"/>
      <c r="O703" s="26"/>
      <c r="P703" s="26"/>
      <c r="Q703" s="26"/>
      <c r="R703" s="26"/>
      <c r="S703" s="26"/>
      <c r="T703" s="29">
        <f t="shared" si="95"/>
        <v>0</v>
      </c>
      <c r="U703" s="29">
        <f t="shared" si="96"/>
        <v>0</v>
      </c>
      <c r="V703" s="29">
        <f t="shared" si="97"/>
        <v>0</v>
      </c>
      <c r="W703" s="29">
        <f t="shared" si="98"/>
        <v>0</v>
      </c>
      <c r="X703" s="29">
        <f t="shared" si="99"/>
        <v>0</v>
      </c>
      <c r="Y703" s="29">
        <f t="shared" si="100"/>
        <v>0</v>
      </c>
      <c r="Z703" s="26"/>
      <c r="AA703" s="58" t="str">
        <f t="shared" si="101"/>
        <v/>
      </c>
      <c r="AB703" s="26"/>
      <c r="AC703" s="58" t="str">
        <f t="shared" si="103"/>
        <v/>
      </c>
      <c r="AD703" s="26"/>
      <c r="AE703" s="22" t="str">
        <f t="shared" si="102"/>
        <v/>
      </c>
      <c r="AF70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4" spans="1:32" x14ac:dyDescent="0.45">
      <c r="A704" s="22">
        <f>Games!A704</f>
        <v>0</v>
      </c>
      <c r="B704" s="22" t="str">
        <f>IF('Prediction Log'!B704=0, "",'Prediction Log'!B704)</f>
        <v/>
      </c>
      <c r="C704" s="22" t="str">
        <f>IF('Prediction Log'!C704=0, "",'Prediction Log'!C704)</f>
        <v/>
      </c>
      <c r="D704" s="22" t="str">
        <f>IF('Prediction Log'!D704=0, "",'Prediction Log'!D704)</f>
        <v/>
      </c>
      <c r="E704" s="22" t="str">
        <f>IF('Prediction Log'!E704=0, "",'Prediction Log'!E704)</f>
        <v/>
      </c>
      <c r="F704" s="22" t="str">
        <f>IF('Prediction Log'!I704=0, "",'Prediction Log'!I704)</f>
        <v/>
      </c>
      <c r="G704" s="23" t="str">
        <f>IF(ISBLANK(Games!B704), "",'Prediction Log'!$J704)</f>
        <v/>
      </c>
      <c r="H704" s="24" t="str">
        <f>'Prediction Log'!$K704</f>
        <v/>
      </c>
      <c r="I704" s="22" t="str">
        <f>IF(ISBLANK(Games!J704), "",IF(AND(Games!J704="",Games!K704=""),"",IF(ISTEXT(Games!K704), "Side",Games!J704)))</f>
        <v/>
      </c>
      <c r="J704" s="22" t="str">
        <f>IF(ISBLANK(Games!J704), "",IF(Table12[[#This Row],[Bet]]="Spread", Games!L704, ""))</f>
        <v/>
      </c>
      <c r="K704" s="22" t="str">
        <f>IF(ISBLANK(Games!K704), "",IF(ISTEXT(Games!K704), Games!K704, ""))</f>
        <v/>
      </c>
      <c r="L704" s="22" t="str">
        <f>IF(ISBLANK(Games!N704), "", Games!N704)</f>
        <v/>
      </c>
      <c r="M704" s="22"/>
      <c r="N704" s="26"/>
      <c r="O704" s="26"/>
      <c r="P704" s="26"/>
      <c r="Q704" s="26"/>
      <c r="R704" s="26"/>
      <c r="S704" s="26"/>
      <c r="T704" s="29">
        <f t="shared" si="95"/>
        <v>0</v>
      </c>
      <c r="U704" s="29">
        <f t="shared" si="96"/>
        <v>0</v>
      </c>
      <c r="V704" s="29">
        <f t="shared" si="97"/>
        <v>0</v>
      </c>
      <c r="W704" s="29">
        <f t="shared" si="98"/>
        <v>0</v>
      </c>
      <c r="X704" s="29">
        <f t="shared" si="99"/>
        <v>0</v>
      </c>
      <c r="Y704" s="29">
        <f t="shared" si="100"/>
        <v>0</v>
      </c>
      <c r="Z704" s="26"/>
      <c r="AA704" s="58" t="str">
        <f t="shared" si="101"/>
        <v/>
      </c>
      <c r="AB704" s="26"/>
      <c r="AC704" s="58" t="str">
        <f t="shared" si="103"/>
        <v/>
      </c>
      <c r="AD704" s="26"/>
      <c r="AE704" s="22" t="str">
        <f t="shared" si="102"/>
        <v/>
      </c>
      <c r="AF70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5" spans="1:32" x14ac:dyDescent="0.45">
      <c r="A705" s="22">
        <f>Games!A705</f>
        <v>0</v>
      </c>
      <c r="B705" s="22" t="str">
        <f>IF('Prediction Log'!B705=0, "",'Prediction Log'!B705)</f>
        <v/>
      </c>
      <c r="C705" s="22" t="str">
        <f>IF('Prediction Log'!C705=0, "",'Prediction Log'!C705)</f>
        <v/>
      </c>
      <c r="D705" s="22" t="str">
        <f>IF('Prediction Log'!D705=0, "",'Prediction Log'!D705)</f>
        <v/>
      </c>
      <c r="E705" s="22" t="str">
        <f>IF('Prediction Log'!E705=0, "",'Prediction Log'!E705)</f>
        <v/>
      </c>
      <c r="F705" s="22" t="str">
        <f>IF('Prediction Log'!I705=0, "",'Prediction Log'!I705)</f>
        <v/>
      </c>
      <c r="G705" s="23" t="str">
        <f>IF(ISBLANK(Games!B705), "",'Prediction Log'!$J705)</f>
        <v/>
      </c>
      <c r="H705" s="24" t="str">
        <f>'Prediction Log'!$K705</f>
        <v/>
      </c>
      <c r="I705" s="22" t="str">
        <f>IF(ISBLANK(Games!J705), "",IF(AND(Games!J705="",Games!K705=""),"",IF(ISTEXT(Games!K705), "Side",Games!J705)))</f>
        <v/>
      </c>
      <c r="J705" s="22" t="str">
        <f>IF(ISBLANK(Games!J705), "",IF(Table12[[#This Row],[Bet]]="Spread", Games!L705, ""))</f>
        <v/>
      </c>
      <c r="K705" s="22" t="str">
        <f>IF(ISBLANK(Games!K705), "",IF(ISTEXT(Games!K705), Games!K705, ""))</f>
        <v/>
      </c>
      <c r="L705" s="22" t="str">
        <f>IF(ISBLANK(Games!N705), "", Games!N705)</f>
        <v/>
      </c>
      <c r="M705" s="22"/>
      <c r="N705" s="26"/>
      <c r="O705" s="26"/>
      <c r="P705" s="26"/>
      <c r="Q705" s="26"/>
      <c r="R705" s="26"/>
      <c r="S705" s="26"/>
      <c r="T705" s="29">
        <f t="shared" si="95"/>
        <v>0</v>
      </c>
      <c r="U705" s="29">
        <f t="shared" si="96"/>
        <v>0</v>
      </c>
      <c r="V705" s="29">
        <f t="shared" si="97"/>
        <v>0</v>
      </c>
      <c r="W705" s="29">
        <f t="shared" si="98"/>
        <v>0</v>
      </c>
      <c r="X705" s="29">
        <f t="shared" si="99"/>
        <v>0</v>
      </c>
      <c r="Y705" s="29">
        <f t="shared" si="100"/>
        <v>0</v>
      </c>
      <c r="Z705" s="26"/>
      <c r="AA705" s="58" t="str">
        <f t="shared" si="101"/>
        <v/>
      </c>
      <c r="AB705" s="26"/>
      <c r="AC705" s="58" t="str">
        <f t="shared" si="103"/>
        <v/>
      </c>
      <c r="AD705" s="26"/>
      <c r="AE705" s="22" t="str">
        <f t="shared" si="102"/>
        <v/>
      </c>
      <c r="AF70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6" spans="1:32" x14ac:dyDescent="0.45">
      <c r="A706" s="22">
        <f>Games!A706</f>
        <v>0</v>
      </c>
      <c r="B706" s="22" t="str">
        <f>IF('Prediction Log'!B706=0, "",'Prediction Log'!B706)</f>
        <v/>
      </c>
      <c r="C706" s="22" t="str">
        <f>IF('Prediction Log'!C706=0, "",'Prediction Log'!C706)</f>
        <v/>
      </c>
      <c r="D706" s="22" t="str">
        <f>IF('Prediction Log'!D706=0, "",'Prediction Log'!D706)</f>
        <v/>
      </c>
      <c r="E706" s="22" t="str">
        <f>IF('Prediction Log'!E706=0, "",'Prediction Log'!E706)</f>
        <v/>
      </c>
      <c r="F706" s="22" t="str">
        <f>IF('Prediction Log'!I706=0, "",'Prediction Log'!I706)</f>
        <v/>
      </c>
      <c r="G706" s="23" t="str">
        <f>IF(ISBLANK(Games!B706), "",'Prediction Log'!$J706)</f>
        <v/>
      </c>
      <c r="H706" s="24" t="str">
        <f>'Prediction Log'!$K706</f>
        <v/>
      </c>
      <c r="I706" s="22" t="str">
        <f>IF(ISBLANK(Games!J706), "",IF(AND(Games!J706="",Games!K706=""),"",IF(ISTEXT(Games!K706), "Side",Games!J706)))</f>
        <v/>
      </c>
      <c r="J706" s="22" t="str">
        <f>IF(ISBLANK(Games!J706), "",IF(Table12[[#This Row],[Bet]]="Spread", Games!L706, ""))</f>
        <v/>
      </c>
      <c r="K706" s="22" t="str">
        <f>IF(ISBLANK(Games!K706), "",IF(ISTEXT(Games!K706), Games!K706, ""))</f>
        <v/>
      </c>
      <c r="L706" s="22" t="str">
        <f>IF(ISBLANK(Games!N706), "", Games!N706)</f>
        <v/>
      </c>
      <c r="M706" s="22"/>
      <c r="N706" s="26"/>
      <c r="O706" s="26"/>
      <c r="P706" s="26"/>
      <c r="Q706" s="26"/>
      <c r="R706" s="26"/>
      <c r="S706" s="26"/>
      <c r="T706" s="29">
        <f t="shared" si="95"/>
        <v>0</v>
      </c>
      <c r="U706" s="29">
        <f t="shared" si="96"/>
        <v>0</v>
      </c>
      <c r="V706" s="29">
        <f t="shared" si="97"/>
        <v>0</v>
      </c>
      <c r="W706" s="29">
        <f t="shared" si="98"/>
        <v>0</v>
      </c>
      <c r="X706" s="29">
        <f t="shared" si="99"/>
        <v>0</v>
      </c>
      <c r="Y706" s="29">
        <f t="shared" si="100"/>
        <v>0</v>
      </c>
      <c r="Z706" s="26"/>
      <c r="AA706" s="58" t="str">
        <f t="shared" si="101"/>
        <v/>
      </c>
      <c r="AB706" s="26"/>
      <c r="AC706" s="58" t="str">
        <f t="shared" si="103"/>
        <v/>
      </c>
      <c r="AD706" s="26"/>
      <c r="AE706" s="22" t="str">
        <f t="shared" si="102"/>
        <v/>
      </c>
      <c r="AF70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7" spans="1:32" x14ac:dyDescent="0.45">
      <c r="A707" s="22">
        <f>Games!A707</f>
        <v>0</v>
      </c>
      <c r="B707" s="22" t="str">
        <f>IF('Prediction Log'!B707=0, "",'Prediction Log'!B707)</f>
        <v/>
      </c>
      <c r="C707" s="22" t="str">
        <f>IF('Prediction Log'!C707=0, "",'Prediction Log'!C707)</f>
        <v/>
      </c>
      <c r="D707" s="22" t="str">
        <f>IF('Prediction Log'!D707=0, "",'Prediction Log'!D707)</f>
        <v/>
      </c>
      <c r="E707" s="22" t="str">
        <f>IF('Prediction Log'!E707=0, "",'Prediction Log'!E707)</f>
        <v/>
      </c>
      <c r="F707" s="22" t="str">
        <f>IF('Prediction Log'!I707=0, "",'Prediction Log'!I707)</f>
        <v/>
      </c>
      <c r="G707" s="23" t="str">
        <f>IF(ISBLANK(Games!B707), "",'Prediction Log'!$J707)</f>
        <v/>
      </c>
      <c r="H707" s="24" t="str">
        <f>'Prediction Log'!$K707</f>
        <v/>
      </c>
      <c r="I707" s="22" t="str">
        <f>IF(ISBLANK(Games!J707), "",IF(AND(Games!J707="",Games!K707=""),"",IF(ISTEXT(Games!K707), "Side",Games!J707)))</f>
        <v/>
      </c>
      <c r="J707" s="22" t="str">
        <f>IF(ISBLANK(Games!J707), "",IF(Table12[[#This Row],[Bet]]="Spread", Games!L707, ""))</f>
        <v/>
      </c>
      <c r="K707" s="22" t="str">
        <f>IF(ISBLANK(Games!K707), "",IF(ISTEXT(Games!K707), Games!K707, ""))</f>
        <v/>
      </c>
      <c r="L707" s="22" t="str">
        <f>IF(ISBLANK(Games!N707), "", Games!N707)</f>
        <v/>
      </c>
      <c r="M707" s="22"/>
      <c r="N707" s="26"/>
      <c r="O707" s="26"/>
      <c r="P707" s="26"/>
      <c r="Q707" s="26"/>
      <c r="R707" s="26"/>
      <c r="S707" s="26"/>
      <c r="T707" s="29">
        <f t="shared" ref="T707:T770" si="104">N707+IF(Q707&lt;0, (N707/(Q707/-100)), N707*(Q707/100))</f>
        <v>0</v>
      </c>
      <c r="U707" s="29">
        <f t="shared" ref="U707:U770" si="105">T707-N707</f>
        <v>0</v>
      </c>
      <c r="V707" s="29">
        <f t="shared" ref="V707:V770" si="106">O707+IF(R707&lt;0, (O707/(R707/-100)), O707*(R707/100))</f>
        <v>0</v>
      </c>
      <c r="W707" s="29">
        <f t="shared" ref="W707:W770" si="107">V707-O707</f>
        <v>0</v>
      </c>
      <c r="X707" s="29">
        <f t="shared" ref="X707:X770" si="108">P707+IF(S707&lt;0, (P707/(S707/-100)), P707*(S707/100))</f>
        <v>0</v>
      </c>
      <c r="Y707" s="29">
        <f t="shared" ref="Y707:Y770" si="109">S707-P707</f>
        <v>0</v>
      </c>
      <c r="Z707" s="26"/>
      <c r="AA707" s="58" t="str">
        <f t="shared" ref="AA707:AA770" si="110">IF(Z707="W", U707, IF(Z707="L",-N707, ""))</f>
        <v/>
      </c>
      <c r="AB707" s="26"/>
      <c r="AC707" s="58" t="str">
        <f t="shared" si="103"/>
        <v/>
      </c>
      <c r="AD707" s="26"/>
      <c r="AE707" s="22" t="str">
        <f t="shared" ref="AE707:AE770" si="111">IF(AD707="W", Y707, IF(AD707="L",-R707, ""))</f>
        <v/>
      </c>
      <c r="AF70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8" spans="1:32" x14ac:dyDescent="0.45">
      <c r="A708" s="22">
        <f>Games!A708</f>
        <v>0</v>
      </c>
      <c r="B708" s="22" t="str">
        <f>IF('Prediction Log'!B708=0, "",'Prediction Log'!B708)</f>
        <v/>
      </c>
      <c r="C708" s="22" t="str">
        <f>IF('Prediction Log'!C708=0, "",'Prediction Log'!C708)</f>
        <v/>
      </c>
      <c r="D708" s="22" t="str">
        <f>IF('Prediction Log'!D708=0, "",'Prediction Log'!D708)</f>
        <v/>
      </c>
      <c r="E708" s="22" t="str">
        <f>IF('Prediction Log'!E708=0, "",'Prediction Log'!E708)</f>
        <v/>
      </c>
      <c r="F708" s="22" t="str">
        <f>IF('Prediction Log'!I708=0, "",'Prediction Log'!I708)</f>
        <v/>
      </c>
      <c r="G708" s="23" t="str">
        <f>IF(ISBLANK(Games!B708), "",'Prediction Log'!$J708)</f>
        <v/>
      </c>
      <c r="H708" s="24" t="str">
        <f>'Prediction Log'!$K708</f>
        <v/>
      </c>
      <c r="I708" s="22" t="str">
        <f>IF(ISBLANK(Games!J708), "",IF(AND(Games!J708="",Games!K708=""),"",IF(ISTEXT(Games!K708), "Side",Games!J708)))</f>
        <v/>
      </c>
      <c r="J708" s="22" t="str">
        <f>IF(ISBLANK(Games!J708), "",IF(Table12[[#This Row],[Bet]]="Spread", Games!L708, ""))</f>
        <v/>
      </c>
      <c r="K708" s="22" t="str">
        <f>IF(ISBLANK(Games!K708), "",IF(ISTEXT(Games!K708), Games!K708, ""))</f>
        <v/>
      </c>
      <c r="L708" s="22" t="str">
        <f>IF(ISBLANK(Games!N708), "", Games!N708)</f>
        <v/>
      </c>
      <c r="M708" s="22"/>
      <c r="N708" s="26"/>
      <c r="O708" s="26"/>
      <c r="P708" s="26"/>
      <c r="Q708" s="26"/>
      <c r="R708" s="26"/>
      <c r="S708" s="26"/>
      <c r="T708" s="29">
        <f t="shared" si="104"/>
        <v>0</v>
      </c>
      <c r="U708" s="29">
        <f t="shared" si="105"/>
        <v>0</v>
      </c>
      <c r="V708" s="29">
        <f t="shared" si="106"/>
        <v>0</v>
      </c>
      <c r="W708" s="29">
        <f t="shared" si="107"/>
        <v>0</v>
      </c>
      <c r="X708" s="29">
        <f t="shared" si="108"/>
        <v>0</v>
      </c>
      <c r="Y708" s="29">
        <f t="shared" si="109"/>
        <v>0</v>
      </c>
      <c r="Z708" s="26"/>
      <c r="AA708" s="58" t="str">
        <f t="shared" si="110"/>
        <v/>
      </c>
      <c r="AB708" s="26"/>
      <c r="AC708" s="58" t="str">
        <f t="shared" ref="AC708:AC771" si="112">IF(AB708="W", W708, IF(AB708="L",-O708, ""))</f>
        <v/>
      </c>
      <c r="AD708" s="26"/>
      <c r="AE708" s="22" t="str">
        <f t="shared" si="111"/>
        <v/>
      </c>
      <c r="AF70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9" spans="1:32" x14ac:dyDescent="0.45">
      <c r="A709" s="22">
        <f>Games!A709</f>
        <v>0</v>
      </c>
      <c r="B709" s="22" t="str">
        <f>IF('Prediction Log'!B709=0, "",'Prediction Log'!B709)</f>
        <v/>
      </c>
      <c r="C709" s="22" t="str">
        <f>IF('Prediction Log'!C709=0, "",'Prediction Log'!C709)</f>
        <v/>
      </c>
      <c r="D709" s="22" t="str">
        <f>IF('Prediction Log'!D709=0, "",'Prediction Log'!D709)</f>
        <v/>
      </c>
      <c r="E709" s="22" t="str">
        <f>IF('Prediction Log'!E709=0, "",'Prediction Log'!E709)</f>
        <v/>
      </c>
      <c r="F709" s="22" t="str">
        <f>IF('Prediction Log'!I709=0, "",'Prediction Log'!I709)</f>
        <v/>
      </c>
      <c r="G709" s="23" t="str">
        <f>IF(ISBLANK(Games!B709), "",'Prediction Log'!$J709)</f>
        <v/>
      </c>
      <c r="H709" s="24" t="str">
        <f>'Prediction Log'!$K709</f>
        <v/>
      </c>
      <c r="I709" s="22" t="str">
        <f>IF(ISBLANK(Games!J709), "",IF(AND(Games!J709="",Games!K709=""),"",IF(ISTEXT(Games!K709), "Side",Games!J709)))</f>
        <v/>
      </c>
      <c r="J709" s="22" t="str">
        <f>IF(ISBLANK(Games!J709), "",IF(Table12[[#This Row],[Bet]]="Spread", Games!L709, ""))</f>
        <v/>
      </c>
      <c r="K709" s="22" t="str">
        <f>IF(ISBLANK(Games!K709), "",IF(ISTEXT(Games!K709), Games!K709, ""))</f>
        <v/>
      </c>
      <c r="L709" s="22" t="str">
        <f>IF(ISBLANK(Games!N709), "", Games!N709)</f>
        <v/>
      </c>
      <c r="M709" s="22"/>
      <c r="N709" s="26"/>
      <c r="O709" s="26"/>
      <c r="P709" s="26"/>
      <c r="Q709" s="26"/>
      <c r="R709" s="26"/>
      <c r="S709" s="26"/>
      <c r="T709" s="29">
        <f t="shared" si="104"/>
        <v>0</v>
      </c>
      <c r="U709" s="29">
        <f t="shared" si="105"/>
        <v>0</v>
      </c>
      <c r="V709" s="29">
        <f t="shared" si="106"/>
        <v>0</v>
      </c>
      <c r="W709" s="29">
        <f t="shared" si="107"/>
        <v>0</v>
      </c>
      <c r="X709" s="29">
        <f t="shared" si="108"/>
        <v>0</v>
      </c>
      <c r="Y709" s="29">
        <f t="shared" si="109"/>
        <v>0</v>
      </c>
      <c r="Z709" s="26"/>
      <c r="AA709" s="58" t="str">
        <f t="shared" si="110"/>
        <v/>
      </c>
      <c r="AB709" s="26"/>
      <c r="AC709" s="58" t="str">
        <f t="shared" si="112"/>
        <v/>
      </c>
      <c r="AD709" s="26"/>
      <c r="AE709" s="22" t="str">
        <f t="shared" si="111"/>
        <v/>
      </c>
      <c r="AF70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0" spans="1:32" x14ac:dyDescent="0.45">
      <c r="A710" s="22">
        <f>Games!A710</f>
        <v>0</v>
      </c>
      <c r="B710" s="22" t="str">
        <f>IF('Prediction Log'!B710=0, "",'Prediction Log'!B710)</f>
        <v/>
      </c>
      <c r="C710" s="22" t="str">
        <f>IF('Prediction Log'!C710=0, "",'Prediction Log'!C710)</f>
        <v/>
      </c>
      <c r="D710" s="22" t="str">
        <f>IF('Prediction Log'!D710=0, "",'Prediction Log'!D710)</f>
        <v/>
      </c>
      <c r="E710" s="22" t="str">
        <f>IF('Prediction Log'!E710=0, "",'Prediction Log'!E710)</f>
        <v/>
      </c>
      <c r="F710" s="22" t="str">
        <f>IF('Prediction Log'!I710=0, "",'Prediction Log'!I710)</f>
        <v/>
      </c>
      <c r="G710" s="23" t="str">
        <f>IF(ISBLANK(Games!B710), "",'Prediction Log'!$J710)</f>
        <v/>
      </c>
      <c r="H710" s="24" t="str">
        <f>'Prediction Log'!$K710</f>
        <v/>
      </c>
      <c r="I710" s="22" t="str">
        <f>IF(ISBLANK(Games!J710), "",IF(AND(Games!J710="",Games!K710=""),"",IF(ISTEXT(Games!K710), "Side",Games!J710)))</f>
        <v/>
      </c>
      <c r="J710" s="22" t="str">
        <f>IF(ISBLANK(Games!J710), "",IF(Table12[[#This Row],[Bet]]="Spread", Games!L710, ""))</f>
        <v/>
      </c>
      <c r="K710" s="22" t="str">
        <f>IF(ISBLANK(Games!K710), "",IF(ISTEXT(Games!K710), Games!K710, ""))</f>
        <v/>
      </c>
      <c r="L710" s="22" t="str">
        <f>IF(ISBLANK(Games!N710), "", Games!N710)</f>
        <v/>
      </c>
      <c r="M710" s="22"/>
      <c r="N710" s="26"/>
      <c r="O710" s="26"/>
      <c r="P710" s="26"/>
      <c r="Q710" s="26"/>
      <c r="R710" s="26"/>
      <c r="S710" s="26"/>
      <c r="T710" s="29">
        <f t="shared" si="104"/>
        <v>0</v>
      </c>
      <c r="U710" s="29">
        <f t="shared" si="105"/>
        <v>0</v>
      </c>
      <c r="V710" s="29">
        <f t="shared" si="106"/>
        <v>0</v>
      </c>
      <c r="W710" s="29">
        <f t="shared" si="107"/>
        <v>0</v>
      </c>
      <c r="X710" s="29">
        <f t="shared" si="108"/>
        <v>0</v>
      </c>
      <c r="Y710" s="29">
        <f t="shared" si="109"/>
        <v>0</v>
      </c>
      <c r="Z710" s="26"/>
      <c r="AA710" s="58" t="str">
        <f t="shared" si="110"/>
        <v/>
      </c>
      <c r="AB710" s="26"/>
      <c r="AC710" s="58" t="str">
        <f t="shared" si="112"/>
        <v/>
      </c>
      <c r="AD710" s="26"/>
      <c r="AE710" s="22" t="str">
        <f t="shared" si="111"/>
        <v/>
      </c>
      <c r="AF71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1" spans="1:32" x14ac:dyDescent="0.45">
      <c r="A711" s="22">
        <f>Games!A711</f>
        <v>0</v>
      </c>
      <c r="B711" s="22" t="str">
        <f>IF('Prediction Log'!B711=0, "",'Prediction Log'!B711)</f>
        <v/>
      </c>
      <c r="C711" s="22" t="str">
        <f>IF('Prediction Log'!C711=0, "",'Prediction Log'!C711)</f>
        <v/>
      </c>
      <c r="D711" s="22" t="str">
        <f>IF('Prediction Log'!D711=0, "",'Prediction Log'!D711)</f>
        <v/>
      </c>
      <c r="E711" s="22" t="str">
        <f>IF('Prediction Log'!E711=0, "",'Prediction Log'!E711)</f>
        <v/>
      </c>
      <c r="F711" s="22" t="str">
        <f>IF('Prediction Log'!I711=0, "",'Prediction Log'!I711)</f>
        <v/>
      </c>
      <c r="G711" s="23" t="str">
        <f>IF(ISBLANK(Games!B711), "",'Prediction Log'!$J711)</f>
        <v/>
      </c>
      <c r="H711" s="24" t="str">
        <f>'Prediction Log'!$K711</f>
        <v/>
      </c>
      <c r="I711" s="22" t="str">
        <f>IF(ISBLANK(Games!J711), "",IF(AND(Games!J711="",Games!K711=""),"",IF(ISTEXT(Games!K711), "Side",Games!J711)))</f>
        <v/>
      </c>
      <c r="J711" s="22" t="str">
        <f>IF(ISBLANK(Games!J711), "",IF(Table12[[#This Row],[Bet]]="Spread", Games!L711, ""))</f>
        <v/>
      </c>
      <c r="K711" s="22" t="str">
        <f>IF(ISBLANK(Games!K711), "",IF(ISTEXT(Games!K711), Games!K711, ""))</f>
        <v/>
      </c>
      <c r="L711" s="22" t="str">
        <f>IF(ISBLANK(Games!N711), "", Games!N711)</f>
        <v/>
      </c>
      <c r="M711" s="22"/>
      <c r="N711" s="26"/>
      <c r="O711" s="26"/>
      <c r="P711" s="26"/>
      <c r="Q711" s="26"/>
      <c r="R711" s="26"/>
      <c r="S711" s="26"/>
      <c r="T711" s="29">
        <f t="shared" si="104"/>
        <v>0</v>
      </c>
      <c r="U711" s="29">
        <f t="shared" si="105"/>
        <v>0</v>
      </c>
      <c r="V711" s="29">
        <f t="shared" si="106"/>
        <v>0</v>
      </c>
      <c r="W711" s="29">
        <f t="shared" si="107"/>
        <v>0</v>
      </c>
      <c r="X711" s="29">
        <f t="shared" si="108"/>
        <v>0</v>
      </c>
      <c r="Y711" s="29">
        <f t="shared" si="109"/>
        <v>0</v>
      </c>
      <c r="Z711" s="26"/>
      <c r="AA711" s="58" t="str">
        <f t="shared" si="110"/>
        <v/>
      </c>
      <c r="AB711" s="26"/>
      <c r="AC711" s="58" t="str">
        <f t="shared" si="112"/>
        <v/>
      </c>
      <c r="AD711" s="26"/>
      <c r="AE711" s="22" t="str">
        <f t="shared" si="111"/>
        <v/>
      </c>
      <c r="AF71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2" spans="1:32" x14ac:dyDescent="0.45">
      <c r="A712" s="22">
        <f>Games!A712</f>
        <v>0</v>
      </c>
      <c r="B712" s="22" t="str">
        <f>IF('Prediction Log'!B712=0, "",'Prediction Log'!B712)</f>
        <v/>
      </c>
      <c r="C712" s="22" t="str">
        <f>IF('Prediction Log'!C712=0, "",'Prediction Log'!C712)</f>
        <v/>
      </c>
      <c r="D712" s="22" t="str">
        <f>IF('Prediction Log'!D712=0, "",'Prediction Log'!D712)</f>
        <v/>
      </c>
      <c r="E712" s="22" t="str">
        <f>IF('Prediction Log'!E712=0, "",'Prediction Log'!E712)</f>
        <v/>
      </c>
      <c r="F712" s="22" t="str">
        <f>IF('Prediction Log'!I712=0, "",'Prediction Log'!I712)</f>
        <v/>
      </c>
      <c r="G712" s="23" t="str">
        <f>IF(ISBLANK(Games!B712), "",'Prediction Log'!$J712)</f>
        <v/>
      </c>
      <c r="H712" s="24" t="str">
        <f>'Prediction Log'!$K712</f>
        <v/>
      </c>
      <c r="I712" s="22" t="str">
        <f>IF(ISBLANK(Games!J712), "",IF(AND(Games!J712="",Games!K712=""),"",IF(ISTEXT(Games!K712), "Side",Games!J712)))</f>
        <v/>
      </c>
      <c r="J712" s="22" t="str">
        <f>IF(ISBLANK(Games!J712), "",IF(Table12[[#This Row],[Bet]]="Spread", Games!L712, ""))</f>
        <v/>
      </c>
      <c r="K712" s="22" t="str">
        <f>IF(ISBLANK(Games!K712), "",IF(ISTEXT(Games!K712), Games!K712, ""))</f>
        <v/>
      </c>
      <c r="L712" s="22" t="str">
        <f>IF(ISBLANK(Games!N712), "", Games!N712)</f>
        <v/>
      </c>
      <c r="M712" s="22"/>
      <c r="N712" s="26"/>
      <c r="O712" s="26"/>
      <c r="P712" s="26"/>
      <c r="Q712" s="26"/>
      <c r="R712" s="26"/>
      <c r="S712" s="26"/>
      <c r="T712" s="29">
        <f t="shared" si="104"/>
        <v>0</v>
      </c>
      <c r="U712" s="29">
        <f t="shared" si="105"/>
        <v>0</v>
      </c>
      <c r="V712" s="29">
        <f t="shared" si="106"/>
        <v>0</v>
      </c>
      <c r="W712" s="29">
        <f t="shared" si="107"/>
        <v>0</v>
      </c>
      <c r="X712" s="29">
        <f t="shared" si="108"/>
        <v>0</v>
      </c>
      <c r="Y712" s="29">
        <f t="shared" si="109"/>
        <v>0</v>
      </c>
      <c r="Z712" s="26"/>
      <c r="AA712" s="58" t="str">
        <f t="shared" si="110"/>
        <v/>
      </c>
      <c r="AB712" s="26"/>
      <c r="AC712" s="58" t="str">
        <f t="shared" si="112"/>
        <v/>
      </c>
      <c r="AD712" s="26"/>
      <c r="AE712" s="22" t="str">
        <f t="shared" si="111"/>
        <v/>
      </c>
      <c r="AF71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3" spans="1:32" x14ac:dyDescent="0.45">
      <c r="A713" s="22">
        <f>Games!A713</f>
        <v>0</v>
      </c>
      <c r="B713" s="22" t="str">
        <f>IF('Prediction Log'!B713=0, "",'Prediction Log'!B713)</f>
        <v/>
      </c>
      <c r="C713" s="22" t="str">
        <f>IF('Prediction Log'!C713=0, "",'Prediction Log'!C713)</f>
        <v/>
      </c>
      <c r="D713" s="22" t="str">
        <f>IF('Prediction Log'!D713=0, "",'Prediction Log'!D713)</f>
        <v/>
      </c>
      <c r="E713" s="22" t="str">
        <f>IF('Prediction Log'!E713=0, "",'Prediction Log'!E713)</f>
        <v/>
      </c>
      <c r="F713" s="22" t="str">
        <f>IF('Prediction Log'!I713=0, "",'Prediction Log'!I713)</f>
        <v/>
      </c>
      <c r="G713" s="23" t="str">
        <f>IF(ISBLANK(Games!B713), "",'Prediction Log'!$J713)</f>
        <v/>
      </c>
      <c r="H713" s="24" t="str">
        <f>'Prediction Log'!$K713</f>
        <v/>
      </c>
      <c r="I713" s="22" t="str">
        <f>IF(ISBLANK(Games!J713), "",IF(AND(Games!J713="",Games!K713=""),"",IF(ISTEXT(Games!K713), "Side",Games!J713)))</f>
        <v/>
      </c>
      <c r="J713" s="22" t="str">
        <f>IF(ISBLANK(Games!J713), "",IF(Table12[[#This Row],[Bet]]="Spread", Games!L713, ""))</f>
        <v/>
      </c>
      <c r="K713" s="22" t="str">
        <f>IF(ISBLANK(Games!K713), "",IF(ISTEXT(Games!K713), Games!K713, ""))</f>
        <v/>
      </c>
      <c r="L713" s="22" t="str">
        <f>IF(ISBLANK(Games!N713), "", Games!N713)</f>
        <v/>
      </c>
      <c r="M713" s="22"/>
      <c r="N713" s="26"/>
      <c r="O713" s="26"/>
      <c r="P713" s="26"/>
      <c r="Q713" s="26"/>
      <c r="R713" s="26"/>
      <c r="S713" s="26"/>
      <c r="T713" s="29">
        <f t="shared" si="104"/>
        <v>0</v>
      </c>
      <c r="U713" s="29">
        <f t="shared" si="105"/>
        <v>0</v>
      </c>
      <c r="V713" s="29">
        <f t="shared" si="106"/>
        <v>0</v>
      </c>
      <c r="W713" s="29">
        <f t="shared" si="107"/>
        <v>0</v>
      </c>
      <c r="X713" s="29">
        <f t="shared" si="108"/>
        <v>0</v>
      </c>
      <c r="Y713" s="29">
        <f t="shared" si="109"/>
        <v>0</v>
      </c>
      <c r="Z713" s="26"/>
      <c r="AA713" s="58" t="str">
        <f t="shared" si="110"/>
        <v/>
      </c>
      <c r="AB713" s="26"/>
      <c r="AC713" s="58" t="str">
        <f t="shared" si="112"/>
        <v/>
      </c>
      <c r="AD713" s="26"/>
      <c r="AE713" s="22" t="str">
        <f t="shared" si="111"/>
        <v/>
      </c>
      <c r="AF71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4" spans="1:32" x14ac:dyDescent="0.45">
      <c r="A714" s="22">
        <f>Games!A714</f>
        <v>0</v>
      </c>
      <c r="B714" s="22" t="str">
        <f>IF('Prediction Log'!B714=0, "",'Prediction Log'!B714)</f>
        <v/>
      </c>
      <c r="C714" s="22" t="str">
        <f>IF('Prediction Log'!C714=0, "",'Prediction Log'!C714)</f>
        <v/>
      </c>
      <c r="D714" s="22" t="str">
        <f>IF('Prediction Log'!D714=0, "",'Prediction Log'!D714)</f>
        <v/>
      </c>
      <c r="E714" s="22" t="str">
        <f>IF('Prediction Log'!E714=0, "",'Prediction Log'!E714)</f>
        <v/>
      </c>
      <c r="F714" s="22" t="str">
        <f>IF('Prediction Log'!I714=0, "",'Prediction Log'!I714)</f>
        <v/>
      </c>
      <c r="G714" s="23" t="str">
        <f>IF(ISBLANK(Games!B714), "",'Prediction Log'!$J714)</f>
        <v/>
      </c>
      <c r="H714" s="24" t="str">
        <f>'Prediction Log'!$K714</f>
        <v/>
      </c>
      <c r="I714" s="22" t="str">
        <f>IF(ISBLANK(Games!J714), "",IF(AND(Games!J714="",Games!K714=""),"",IF(ISTEXT(Games!K714), "Side",Games!J714)))</f>
        <v/>
      </c>
      <c r="J714" s="22" t="str">
        <f>IF(ISBLANK(Games!J714), "",IF(Table12[[#This Row],[Bet]]="Spread", Games!L714, ""))</f>
        <v/>
      </c>
      <c r="K714" s="22" t="str">
        <f>IF(ISBLANK(Games!K714), "",IF(ISTEXT(Games!K714), Games!K714, ""))</f>
        <v/>
      </c>
      <c r="L714" s="22" t="str">
        <f>IF(ISBLANK(Games!N714), "", Games!N714)</f>
        <v/>
      </c>
      <c r="M714" s="22"/>
      <c r="N714" s="26"/>
      <c r="O714" s="26"/>
      <c r="P714" s="26"/>
      <c r="Q714" s="26"/>
      <c r="R714" s="26"/>
      <c r="S714" s="26"/>
      <c r="T714" s="29">
        <f t="shared" si="104"/>
        <v>0</v>
      </c>
      <c r="U714" s="29">
        <f t="shared" si="105"/>
        <v>0</v>
      </c>
      <c r="V714" s="29">
        <f t="shared" si="106"/>
        <v>0</v>
      </c>
      <c r="W714" s="29">
        <f t="shared" si="107"/>
        <v>0</v>
      </c>
      <c r="X714" s="29">
        <f t="shared" si="108"/>
        <v>0</v>
      </c>
      <c r="Y714" s="29">
        <f t="shared" si="109"/>
        <v>0</v>
      </c>
      <c r="Z714" s="26"/>
      <c r="AA714" s="58" t="str">
        <f t="shared" si="110"/>
        <v/>
      </c>
      <c r="AB714" s="26"/>
      <c r="AC714" s="58" t="str">
        <f t="shared" si="112"/>
        <v/>
      </c>
      <c r="AD714" s="26"/>
      <c r="AE714" s="22" t="str">
        <f t="shared" si="111"/>
        <v/>
      </c>
      <c r="AF71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5" spans="1:32" x14ac:dyDescent="0.45">
      <c r="A715" s="22">
        <f>Games!A715</f>
        <v>0</v>
      </c>
      <c r="B715" s="22" t="str">
        <f>IF('Prediction Log'!B715=0, "",'Prediction Log'!B715)</f>
        <v/>
      </c>
      <c r="C715" s="22" t="str">
        <f>IF('Prediction Log'!C715=0, "",'Prediction Log'!C715)</f>
        <v/>
      </c>
      <c r="D715" s="22" t="str">
        <f>IF('Prediction Log'!D715=0, "",'Prediction Log'!D715)</f>
        <v/>
      </c>
      <c r="E715" s="22" t="str">
        <f>IF('Prediction Log'!E715=0, "",'Prediction Log'!E715)</f>
        <v/>
      </c>
      <c r="F715" s="22" t="str">
        <f>IF('Prediction Log'!I715=0, "",'Prediction Log'!I715)</f>
        <v/>
      </c>
      <c r="G715" s="23" t="str">
        <f>IF(ISBLANK(Games!B715), "",'Prediction Log'!$J715)</f>
        <v/>
      </c>
      <c r="H715" s="24" t="str">
        <f>'Prediction Log'!$K715</f>
        <v/>
      </c>
      <c r="I715" s="22" t="str">
        <f>IF(ISBLANK(Games!J715), "",IF(AND(Games!J715="",Games!K715=""),"",IF(ISTEXT(Games!K715), "Side",Games!J715)))</f>
        <v/>
      </c>
      <c r="J715" s="22" t="str">
        <f>IF(ISBLANK(Games!J715), "",IF(Table12[[#This Row],[Bet]]="Spread", Games!L715, ""))</f>
        <v/>
      </c>
      <c r="K715" s="22" t="str">
        <f>IF(ISBLANK(Games!K715), "",IF(ISTEXT(Games!K715), Games!K715, ""))</f>
        <v/>
      </c>
      <c r="L715" s="22" t="str">
        <f>IF(ISBLANK(Games!N715), "", Games!N715)</f>
        <v/>
      </c>
      <c r="M715" s="22"/>
      <c r="N715" s="26"/>
      <c r="O715" s="26"/>
      <c r="P715" s="26"/>
      <c r="Q715" s="26"/>
      <c r="R715" s="26"/>
      <c r="S715" s="26"/>
      <c r="T715" s="29">
        <f t="shared" si="104"/>
        <v>0</v>
      </c>
      <c r="U715" s="29">
        <f t="shared" si="105"/>
        <v>0</v>
      </c>
      <c r="V715" s="29">
        <f t="shared" si="106"/>
        <v>0</v>
      </c>
      <c r="W715" s="29">
        <f t="shared" si="107"/>
        <v>0</v>
      </c>
      <c r="X715" s="29">
        <f t="shared" si="108"/>
        <v>0</v>
      </c>
      <c r="Y715" s="29">
        <f t="shared" si="109"/>
        <v>0</v>
      </c>
      <c r="Z715" s="26"/>
      <c r="AA715" s="58" t="str">
        <f t="shared" si="110"/>
        <v/>
      </c>
      <c r="AB715" s="26"/>
      <c r="AC715" s="58" t="str">
        <f t="shared" si="112"/>
        <v/>
      </c>
      <c r="AD715" s="26"/>
      <c r="AE715" s="22" t="str">
        <f t="shared" si="111"/>
        <v/>
      </c>
      <c r="AF71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6" spans="1:32" x14ac:dyDescent="0.45">
      <c r="A716" s="22">
        <f>Games!A716</f>
        <v>0</v>
      </c>
      <c r="B716" s="22" t="str">
        <f>IF('Prediction Log'!B716=0, "",'Prediction Log'!B716)</f>
        <v/>
      </c>
      <c r="C716" s="22" t="str">
        <f>IF('Prediction Log'!C716=0, "",'Prediction Log'!C716)</f>
        <v/>
      </c>
      <c r="D716" s="22" t="str">
        <f>IF('Prediction Log'!D716=0, "",'Prediction Log'!D716)</f>
        <v/>
      </c>
      <c r="E716" s="22" t="str">
        <f>IF('Prediction Log'!E716=0, "",'Prediction Log'!E716)</f>
        <v/>
      </c>
      <c r="F716" s="22" t="str">
        <f>IF('Prediction Log'!I716=0, "",'Prediction Log'!I716)</f>
        <v/>
      </c>
      <c r="G716" s="23" t="str">
        <f>IF(ISBLANK(Games!B716), "",'Prediction Log'!$J716)</f>
        <v/>
      </c>
      <c r="H716" s="24" t="str">
        <f>'Prediction Log'!$K716</f>
        <v/>
      </c>
      <c r="I716" s="22" t="str">
        <f>IF(ISBLANK(Games!J716), "",IF(AND(Games!J716="",Games!K716=""),"",IF(ISTEXT(Games!K716), "Side",Games!J716)))</f>
        <v/>
      </c>
      <c r="J716" s="22" t="str">
        <f>IF(ISBLANK(Games!J716), "",IF(Table12[[#This Row],[Bet]]="Spread", Games!L716, ""))</f>
        <v/>
      </c>
      <c r="K716" s="22" t="str">
        <f>IF(ISBLANK(Games!K716), "",IF(ISTEXT(Games!K716), Games!K716, ""))</f>
        <v/>
      </c>
      <c r="L716" s="22" t="str">
        <f>IF(ISBLANK(Games!N716), "", Games!N716)</f>
        <v/>
      </c>
      <c r="M716" s="22"/>
      <c r="N716" s="26"/>
      <c r="O716" s="26"/>
      <c r="P716" s="26"/>
      <c r="Q716" s="26"/>
      <c r="R716" s="26"/>
      <c r="S716" s="26"/>
      <c r="T716" s="29">
        <f t="shared" si="104"/>
        <v>0</v>
      </c>
      <c r="U716" s="29">
        <f t="shared" si="105"/>
        <v>0</v>
      </c>
      <c r="V716" s="29">
        <f t="shared" si="106"/>
        <v>0</v>
      </c>
      <c r="W716" s="29">
        <f t="shared" si="107"/>
        <v>0</v>
      </c>
      <c r="X716" s="29">
        <f t="shared" si="108"/>
        <v>0</v>
      </c>
      <c r="Y716" s="29">
        <f t="shared" si="109"/>
        <v>0</v>
      </c>
      <c r="Z716" s="26"/>
      <c r="AA716" s="58" t="str">
        <f t="shared" si="110"/>
        <v/>
      </c>
      <c r="AB716" s="26"/>
      <c r="AC716" s="58" t="str">
        <f t="shared" si="112"/>
        <v/>
      </c>
      <c r="AD716" s="26"/>
      <c r="AE716" s="22" t="str">
        <f t="shared" si="111"/>
        <v/>
      </c>
      <c r="AF71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7" spans="1:32" x14ac:dyDescent="0.45">
      <c r="A717" s="22">
        <f>Games!A717</f>
        <v>0</v>
      </c>
      <c r="B717" s="22" t="str">
        <f>IF('Prediction Log'!B717=0, "",'Prediction Log'!B717)</f>
        <v/>
      </c>
      <c r="C717" s="22" t="str">
        <f>IF('Prediction Log'!C717=0, "",'Prediction Log'!C717)</f>
        <v/>
      </c>
      <c r="D717" s="22" t="str">
        <f>IF('Prediction Log'!D717=0, "",'Prediction Log'!D717)</f>
        <v/>
      </c>
      <c r="E717" s="22" t="str">
        <f>IF('Prediction Log'!E717=0, "",'Prediction Log'!E717)</f>
        <v/>
      </c>
      <c r="F717" s="22" t="str">
        <f>IF('Prediction Log'!I717=0, "",'Prediction Log'!I717)</f>
        <v/>
      </c>
      <c r="G717" s="23" t="str">
        <f>IF(ISBLANK(Games!B717), "",'Prediction Log'!$J717)</f>
        <v/>
      </c>
      <c r="H717" s="24" t="str">
        <f>'Prediction Log'!$K717</f>
        <v/>
      </c>
      <c r="I717" s="22" t="str">
        <f>IF(ISBLANK(Games!J717), "",IF(AND(Games!J717="",Games!K717=""),"",IF(ISTEXT(Games!K717), "Side",Games!J717)))</f>
        <v/>
      </c>
      <c r="J717" s="22" t="str">
        <f>IF(ISBLANK(Games!J717), "",IF(Table12[[#This Row],[Bet]]="Spread", Games!L717, ""))</f>
        <v/>
      </c>
      <c r="K717" s="22" t="str">
        <f>IF(ISBLANK(Games!K717), "",IF(ISTEXT(Games!K717), Games!K717, ""))</f>
        <v/>
      </c>
      <c r="L717" s="22" t="str">
        <f>IF(ISBLANK(Games!N717), "", Games!N717)</f>
        <v/>
      </c>
      <c r="M717" s="22"/>
      <c r="N717" s="26"/>
      <c r="O717" s="26"/>
      <c r="P717" s="26"/>
      <c r="Q717" s="26"/>
      <c r="R717" s="26"/>
      <c r="S717" s="26"/>
      <c r="T717" s="29">
        <f t="shared" si="104"/>
        <v>0</v>
      </c>
      <c r="U717" s="29">
        <f t="shared" si="105"/>
        <v>0</v>
      </c>
      <c r="V717" s="29">
        <f t="shared" si="106"/>
        <v>0</v>
      </c>
      <c r="W717" s="29">
        <f t="shared" si="107"/>
        <v>0</v>
      </c>
      <c r="X717" s="29">
        <f t="shared" si="108"/>
        <v>0</v>
      </c>
      <c r="Y717" s="29">
        <f t="shared" si="109"/>
        <v>0</v>
      </c>
      <c r="Z717" s="26"/>
      <c r="AA717" s="58" t="str">
        <f t="shared" si="110"/>
        <v/>
      </c>
      <c r="AB717" s="26"/>
      <c r="AC717" s="58" t="str">
        <f t="shared" si="112"/>
        <v/>
      </c>
      <c r="AD717" s="26"/>
      <c r="AE717" s="22" t="str">
        <f t="shared" si="111"/>
        <v/>
      </c>
      <c r="AF71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8" spans="1:32" x14ac:dyDescent="0.45">
      <c r="A718" s="22">
        <f>Games!A718</f>
        <v>0</v>
      </c>
      <c r="B718" s="22" t="str">
        <f>IF('Prediction Log'!B718=0, "",'Prediction Log'!B718)</f>
        <v/>
      </c>
      <c r="C718" s="22" t="str">
        <f>IF('Prediction Log'!C718=0, "",'Prediction Log'!C718)</f>
        <v/>
      </c>
      <c r="D718" s="22" t="str">
        <f>IF('Prediction Log'!D718=0, "",'Prediction Log'!D718)</f>
        <v/>
      </c>
      <c r="E718" s="22" t="str">
        <f>IF('Prediction Log'!E718=0, "",'Prediction Log'!E718)</f>
        <v/>
      </c>
      <c r="F718" s="22" t="str">
        <f>IF('Prediction Log'!I718=0, "",'Prediction Log'!I718)</f>
        <v/>
      </c>
      <c r="G718" s="23" t="str">
        <f>IF(ISBLANK(Games!B718), "",'Prediction Log'!$J718)</f>
        <v/>
      </c>
      <c r="H718" s="24" t="str">
        <f>'Prediction Log'!$K718</f>
        <v/>
      </c>
      <c r="I718" s="22" t="str">
        <f>IF(ISBLANK(Games!J718), "",IF(AND(Games!J718="",Games!K718=""),"",IF(ISTEXT(Games!K718), "Side",Games!J718)))</f>
        <v/>
      </c>
      <c r="J718" s="22" t="str">
        <f>IF(ISBLANK(Games!J718), "",IF(Table12[[#This Row],[Bet]]="Spread", Games!L718, ""))</f>
        <v/>
      </c>
      <c r="K718" s="22" t="str">
        <f>IF(ISBLANK(Games!K718), "",IF(ISTEXT(Games!K718), Games!K718, ""))</f>
        <v/>
      </c>
      <c r="L718" s="22" t="str">
        <f>IF(ISBLANK(Games!N718), "", Games!N718)</f>
        <v/>
      </c>
      <c r="M718" s="22"/>
      <c r="N718" s="26"/>
      <c r="O718" s="26"/>
      <c r="P718" s="26"/>
      <c r="Q718" s="26"/>
      <c r="R718" s="26"/>
      <c r="S718" s="26"/>
      <c r="T718" s="29">
        <f t="shared" si="104"/>
        <v>0</v>
      </c>
      <c r="U718" s="29">
        <f t="shared" si="105"/>
        <v>0</v>
      </c>
      <c r="V718" s="29">
        <f t="shared" si="106"/>
        <v>0</v>
      </c>
      <c r="W718" s="29">
        <f t="shared" si="107"/>
        <v>0</v>
      </c>
      <c r="X718" s="29">
        <f t="shared" si="108"/>
        <v>0</v>
      </c>
      <c r="Y718" s="29">
        <f t="shared" si="109"/>
        <v>0</v>
      </c>
      <c r="Z718" s="26"/>
      <c r="AA718" s="58" t="str">
        <f t="shared" si="110"/>
        <v/>
      </c>
      <c r="AB718" s="26"/>
      <c r="AC718" s="58" t="str">
        <f t="shared" si="112"/>
        <v/>
      </c>
      <c r="AD718" s="26"/>
      <c r="AE718" s="22" t="str">
        <f t="shared" si="111"/>
        <v/>
      </c>
      <c r="AF71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9" spans="1:32" x14ac:dyDescent="0.45">
      <c r="A719" s="22">
        <f>Games!A719</f>
        <v>0</v>
      </c>
      <c r="B719" s="22" t="str">
        <f>IF('Prediction Log'!B719=0, "",'Prediction Log'!B719)</f>
        <v/>
      </c>
      <c r="C719" s="22" t="str">
        <f>IF('Prediction Log'!C719=0, "",'Prediction Log'!C719)</f>
        <v/>
      </c>
      <c r="D719" s="22" t="str">
        <f>IF('Prediction Log'!D719=0, "",'Prediction Log'!D719)</f>
        <v/>
      </c>
      <c r="E719" s="22" t="str">
        <f>IF('Prediction Log'!E719=0, "",'Prediction Log'!E719)</f>
        <v/>
      </c>
      <c r="F719" s="22" t="str">
        <f>IF('Prediction Log'!I719=0, "",'Prediction Log'!I719)</f>
        <v/>
      </c>
      <c r="G719" s="23" t="str">
        <f>IF(ISBLANK(Games!B719), "",'Prediction Log'!$J719)</f>
        <v/>
      </c>
      <c r="H719" s="24" t="str">
        <f>'Prediction Log'!$K719</f>
        <v/>
      </c>
      <c r="I719" s="22" t="str">
        <f>IF(ISBLANK(Games!J719), "",IF(AND(Games!J719="",Games!K719=""),"",IF(ISTEXT(Games!K719), "Side",Games!J719)))</f>
        <v/>
      </c>
      <c r="J719" s="22" t="str">
        <f>IF(ISBLANK(Games!J719), "",IF(Table12[[#This Row],[Bet]]="Spread", Games!L719, ""))</f>
        <v/>
      </c>
      <c r="K719" s="22" t="str">
        <f>IF(ISBLANK(Games!K719), "",IF(ISTEXT(Games!K719), Games!K719, ""))</f>
        <v/>
      </c>
      <c r="L719" s="22" t="str">
        <f>IF(ISBLANK(Games!N719), "", Games!N719)</f>
        <v/>
      </c>
      <c r="M719" s="22"/>
      <c r="N719" s="26"/>
      <c r="O719" s="26"/>
      <c r="P719" s="26"/>
      <c r="Q719" s="26"/>
      <c r="R719" s="26"/>
      <c r="S719" s="26"/>
      <c r="T719" s="29">
        <f t="shared" si="104"/>
        <v>0</v>
      </c>
      <c r="U719" s="29">
        <f t="shared" si="105"/>
        <v>0</v>
      </c>
      <c r="V719" s="29">
        <f t="shared" si="106"/>
        <v>0</v>
      </c>
      <c r="W719" s="29">
        <f t="shared" si="107"/>
        <v>0</v>
      </c>
      <c r="X719" s="29">
        <f t="shared" si="108"/>
        <v>0</v>
      </c>
      <c r="Y719" s="29">
        <f t="shared" si="109"/>
        <v>0</v>
      </c>
      <c r="Z719" s="26"/>
      <c r="AA719" s="58" t="str">
        <f t="shared" si="110"/>
        <v/>
      </c>
      <c r="AB719" s="26"/>
      <c r="AC719" s="58" t="str">
        <f t="shared" si="112"/>
        <v/>
      </c>
      <c r="AD719" s="26"/>
      <c r="AE719" s="22" t="str">
        <f t="shared" si="111"/>
        <v/>
      </c>
      <c r="AF71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0" spans="1:32" x14ac:dyDescent="0.45">
      <c r="A720" s="22">
        <f>Games!A720</f>
        <v>0</v>
      </c>
      <c r="B720" s="22" t="str">
        <f>IF('Prediction Log'!B720=0, "",'Prediction Log'!B720)</f>
        <v/>
      </c>
      <c r="C720" s="22" t="str">
        <f>IF('Prediction Log'!C720=0, "",'Prediction Log'!C720)</f>
        <v/>
      </c>
      <c r="D720" s="22" t="str">
        <f>IF('Prediction Log'!D720=0, "",'Prediction Log'!D720)</f>
        <v/>
      </c>
      <c r="E720" s="22" t="str">
        <f>IF('Prediction Log'!E720=0, "",'Prediction Log'!E720)</f>
        <v/>
      </c>
      <c r="F720" s="22" t="str">
        <f>IF('Prediction Log'!I720=0, "",'Prediction Log'!I720)</f>
        <v/>
      </c>
      <c r="G720" s="23" t="str">
        <f>IF(ISBLANK(Games!B720), "",'Prediction Log'!$J720)</f>
        <v/>
      </c>
      <c r="H720" s="24" t="str">
        <f>'Prediction Log'!$K720</f>
        <v/>
      </c>
      <c r="I720" s="22" t="str">
        <f>IF(ISBLANK(Games!J720), "",IF(AND(Games!J720="",Games!K720=""),"",IF(ISTEXT(Games!K720), "Side",Games!J720)))</f>
        <v/>
      </c>
      <c r="J720" s="22" t="str">
        <f>IF(ISBLANK(Games!J720), "",IF(Table12[[#This Row],[Bet]]="Spread", Games!L720, ""))</f>
        <v/>
      </c>
      <c r="K720" s="22" t="str">
        <f>IF(ISBLANK(Games!K720), "",IF(ISTEXT(Games!K720), Games!K720, ""))</f>
        <v/>
      </c>
      <c r="L720" s="22" t="str">
        <f>IF(ISBLANK(Games!N720), "", Games!N720)</f>
        <v/>
      </c>
      <c r="M720" s="22"/>
      <c r="N720" s="26"/>
      <c r="O720" s="26"/>
      <c r="P720" s="26"/>
      <c r="Q720" s="26"/>
      <c r="R720" s="26"/>
      <c r="S720" s="26"/>
      <c r="T720" s="29">
        <f t="shared" si="104"/>
        <v>0</v>
      </c>
      <c r="U720" s="29">
        <f t="shared" si="105"/>
        <v>0</v>
      </c>
      <c r="V720" s="29">
        <f t="shared" si="106"/>
        <v>0</v>
      </c>
      <c r="W720" s="29">
        <f t="shared" si="107"/>
        <v>0</v>
      </c>
      <c r="X720" s="29">
        <f t="shared" si="108"/>
        <v>0</v>
      </c>
      <c r="Y720" s="29">
        <f t="shared" si="109"/>
        <v>0</v>
      </c>
      <c r="Z720" s="26"/>
      <c r="AA720" s="58" t="str">
        <f t="shared" si="110"/>
        <v/>
      </c>
      <c r="AB720" s="26"/>
      <c r="AC720" s="58" t="str">
        <f t="shared" si="112"/>
        <v/>
      </c>
      <c r="AD720" s="26"/>
      <c r="AE720" s="22" t="str">
        <f t="shared" si="111"/>
        <v/>
      </c>
      <c r="AF72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1" spans="1:32" x14ac:dyDescent="0.45">
      <c r="A721" s="22">
        <f>Games!A721</f>
        <v>0</v>
      </c>
      <c r="B721" s="22" t="str">
        <f>IF('Prediction Log'!B721=0, "",'Prediction Log'!B721)</f>
        <v/>
      </c>
      <c r="C721" s="22" t="str">
        <f>IF('Prediction Log'!C721=0, "",'Prediction Log'!C721)</f>
        <v/>
      </c>
      <c r="D721" s="22" t="str">
        <f>IF('Prediction Log'!D721=0, "",'Prediction Log'!D721)</f>
        <v/>
      </c>
      <c r="E721" s="22" t="str">
        <f>IF('Prediction Log'!E721=0, "",'Prediction Log'!E721)</f>
        <v/>
      </c>
      <c r="F721" s="22" t="str">
        <f>IF('Prediction Log'!I721=0, "",'Prediction Log'!I721)</f>
        <v/>
      </c>
      <c r="G721" s="23" t="str">
        <f>IF(ISBLANK(Games!B721), "",'Prediction Log'!$J721)</f>
        <v/>
      </c>
      <c r="H721" s="24" t="str">
        <f>'Prediction Log'!$K721</f>
        <v/>
      </c>
      <c r="I721" s="22" t="str">
        <f>IF(ISBLANK(Games!J721), "",IF(AND(Games!J721="",Games!K721=""),"",IF(ISTEXT(Games!K721), "Side",Games!J721)))</f>
        <v/>
      </c>
      <c r="J721" s="22" t="str">
        <f>IF(ISBLANK(Games!J721), "",IF(Table12[[#This Row],[Bet]]="Spread", Games!L721, ""))</f>
        <v/>
      </c>
      <c r="K721" s="22" t="str">
        <f>IF(ISBLANK(Games!K721), "",IF(ISTEXT(Games!K721), Games!K721, ""))</f>
        <v/>
      </c>
      <c r="L721" s="22" t="str">
        <f>IF(ISBLANK(Games!N721), "", Games!N721)</f>
        <v/>
      </c>
      <c r="M721" s="22"/>
      <c r="N721" s="26"/>
      <c r="O721" s="26"/>
      <c r="P721" s="26"/>
      <c r="Q721" s="26"/>
      <c r="R721" s="26"/>
      <c r="S721" s="26"/>
      <c r="T721" s="29">
        <f t="shared" si="104"/>
        <v>0</v>
      </c>
      <c r="U721" s="29">
        <f t="shared" si="105"/>
        <v>0</v>
      </c>
      <c r="V721" s="29">
        <f t="shared" si="106"/>
        <v>0</v>
      </c>
      <c r="W721" s="29">
        <f t="shared" si="107"/>
        <v>0</v>
      </c>
      <c r="X721" s="29">
        <f t="shared" si="108"/>
        <v>0</v>
      </c>
      <c r="Y721" s="29">
        <f t="shared" si="109"/>
        <v>0</v>
      </c>
      <c r="Z721" s="26"/>
      <c r="AA721" s="58" t="str">
        <f t="shared" si="110"/>
        <v/>
      </c>
      <c r="AB721" s="26"/>
      <c r="AC721" s="58" t="str">
        <f t="shared" si="112"/>
        <v/>
      </c>
      <c r="AD721" s="26"/>
      <c r="AE721" s="22" t="str">
        <f t="shared" si="111"/>
        <v/>
      </c>
      <c r="AF72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2" spans="1:32" x14ac:dyDescent="0.45">
      <c r="A722" s="22">
        <f>Games!A722</f>
        <v>0</v>
      </c>
      <c r="B722" s="22" t="str">
        <f>IF('Prediction Log'!B722=0, "",'Prediction Log'!B722)</f>
        <v/>
      </c>
      <c r="C722" s="22" t="str">
        <f>IF('Prediction Log'!C722=0, "",'Prediction Log'!C722)</f>
        <v/>
      </c>
      <c r="D722" s="22" t="str">
        <f>IF('Prediction Log'!D722=0, "",'Prediction Log'!D722)</f>
        <v/>
      </c>
      <c r="E722" s="22" t="str">
        <f>IF('Prediction Log'!E722=0, "",'Prediction Log'!E722)</f>
        <v/>
      </c>
      <c r="F722" s="22" t="str">
        <f>IF('Prediction Log'!I722=0, "",'Prediction Log'!I722)</f>
        <v/>
      </c>
      <c r="G722" s="23" t="str">
        <f>IF(ISBLANK(Games!B722), "",'Prediction Log'!$J722)</f>
        <v/>
      </c>
      <c r="H722" s="24" t="str">
        <f>'Prediction Log'!$K722</f>
        <v/>
      </c>
      <c r="I722" s="22" t="str">
        <f>IF(ISBLANK(Games!J722), "",IF(AND(Games!J722="",Games!K722=""),"",IF(ISTEXT(Games!K722), "Side",Games!J722)))</f>
        <v/>
      </c>
      <c r="J722" s="22" t="str">
        <f>IF(ISBLANK(Games!J722), "",IF(Table12[[#This Row],[Bet]]="Spread", Games!L722, ""))</f>
        <v/>
      </c>
      <c r="K722" s="22" t="str">
        <f>IF(ISBLANK(Games!K722), "",IF(ISTEXT(Games!K722), Games!K722, ""))</f>
        <v/>
      </c>
      <c r="L722" s="22" t="str">
        <f>IF(ISBLANK(Games!N722), "", Games!N722)</f>
        <v/>
      </c>
      <c r="M722" s="22"/>
      <c r="N722" s="26"/>
      <c r="O722" s="26"/>
      <c r="P722" s="26"/>
      <c r="Q722" s="26"/>
      <c r="R722" s="26"/>
      <c r="S722" s="26"/>
      <c r="T722" s="29">
        <f t="shared" si="104"/>
        <v>0</v>
      </c>
      <c r="U722" s="29">
        <f t="shared" si="105"/>
        <v>0</v>
      </c>
      <c r="V722" s="29">
        <f t="shared" si="106"/>
        <v>0</v>
      </c>
      <c r="W722" s="29">
        <f t="shared" si="107"/>
        <v>0</v>
      </c>
      <c r="X722" s="29">
        <f t="shared" si="108"/>
        <v>0</v>
      </c>
      <c r="Y722" s="29">
        <f t="shared" si="109"/>
        <v>0</v>
      </c>
      <c r="Z722" s="26"/>
      <c r="AA722" s="58" t="str">
        <f t="shared" si="110"/>
        <v/>
      </c>
      <c r="AB722" s="26"/>
      <c r="AC722" s="58" t="str">
        <f t="shared" si="112"/>
        <v/>
      </c>
      <c r="AD722" s="26"/>
      <c r="AE722" s="22" t="str">
        <f t="shared" si="111"/>
        <v/>
      </c>
      <c r="AF72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3" spans="1:32" x14ac:dyDescent="0.45">
      <c r="A723" s="22">
        <f>Games!A723</f>
        <v>0</v>
      </c>
      <c r="B723" s="22" t="str">
        <f>IF('Prediction Log'!B723=0, "",'Prediction Log'!B723)</f>
        <v/>
      </c>
      <c r="C723" s="22" t="str">
        <f>IF('Prediction Log'!C723=0, "",'Prediction Log'!C723)</f>
        <v/>
      </c>
      <c r="D723" s="22" t="str">
        <f>IF('Prediction Log'!D723=0, "",'Prediction Log'!D723)</f>
        <v/>
      </c>
      <c r="E723" s="22" t="str">
        <f>IF('Prediction Log'!E723=0, "",'Prediction Log'!E723)</f>
        <v/>
      </c>
      <c r="F723" s="22" t="str">
        <f>IF('Prediction Log'!I723=0, "",'Prediction Log'!I723)</f>
        <v/>
      </c>
      <c r="G723" s="23" t="str">
        <f>IF(ISBLANK(Games!B723), "",'Prediction Log'!$J723)</f>
        <v/>
      </c>
      <c r="H723" s="24" t="str">
        <f>'Prediction Log'!$K723</f>
        <v/>
      </c>
      <c r="I723" s="22" t="str">
        <f>IF(ISBLANK(Games!J723), "",IF(AND(Games!J723="",Games!K723=""),"",IF(ISTEXT(Games!K723), "Side",Games!J723)))</f>
        <v/>
      </c>
      <c r="J723" s="22" t="str">
        <f>IF(ISBLANK(Games!J723), "",IF(Table12[[#This Row],[Bet]]="Spread", Games!L723, ""))</f>
        <v/>
      </c>
      <c r="K723" s="22" t="str">
        <f>IF(ISBLANK(Games!K723), "",IF(ISTEXT(Games!K723), Games!K723, ""))</f>
        <v/>
      </c>
      <c r="L723" s="22" t="str">
        <f>IF(ISBLANK(Games!N723), "", Games!N723)</f>
        <v/>
      </c>
      <c r="M723" s="22"/>
      <c r="N723" s="26"/>
      <c r="O723" s="26"/>
      <c r="P723" s="26"/>
      <c r="Q723" s="26"/>
      <c r="R723" s="26"/>
      <c r="S723" s="26"/>
      <c r="T723" s="29">
        <f t="shared" si="104"/>
        <v>0</v>
      </c>
      <c r="U723" s="29">
        <f t="shared" si="105"/>
        <v>0</v>
      </c>
      <c r="V723" s="29">
        <f t="shared" si="106"/>
        <v>0</v>
      </c>
      <c r="W723" s="29">
        <f t="shared" si="107"/>
        <v>0</v>
      </c>
      <c r="X723" s="29">
        <f t="shared" si="108"/>
        <v>0</v>
      </c>
      <c r="Y723" s="29">
        <f t="shared" si="109"/>
        <v>0</v>
      </c>
      <c r="Z723" s="26"/>
      <c r="AA723" s="58" t="str">
        <f t="shared" si="110"/>
        <v/>
      </c>
      <c r="AB723" s="26"/>
      <c r="AC723" s="58" t="str">
        <f t="shared" si="112"/>
        <v/>
      </c>
      <c r="AD723" s="26"/>
      <c r="AE723" s="22" t="str">
        <f t="shared" si="111"/>
        <v/>
      </c>
      <c r="AF72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4" spans="1:32" x14ac:dyDescent="0.45">
      <c r="A724" s="22">
        <f>Games!A724</f>
        <v>0</v>
      </c>
      <c r="B724" s="22" t="str">
        <f>IF('Prediction Log'!B724=0, "",'Prediction Log'!B724)</f>
        <v/>
      </c>
      <c r="C724" s="22" t="str">
        <f>IF('Prediction Log'!C724=0, "",'Prediction Log'!C724)</f>
        <v/>
      </c>
      <c r="D724" s="22" t="str">
        <f>IF('Prediction Log'!D724=0, "",'Prediction Log'!D724)</f>
        <v/>
      </c>
      <c r="E724" s="22" t="str">
        <f>IF('Prediction Log'!E724=0, "",'Prediction Log'!E724)</f>
        <v/>
      </c>
      <c r="F724" s="22" t="str">
        <f>IF('Prediction Log'!I724=0, "",'Prediction Log'!I724)</f>
        <v/>
      </c>
      <c r="G724" s="23" t="str">
        <f>IF(ISBLANK(Games!B724), "",'Prediction Log'!$J724)</f>
        <v/>
      </c>
      <c r="H724" s="24" t="str">
        <f>'Prediction Log'!$K724</f>
        <v/>
      </c>
      <c r="I724" s="22" t="str">
        <f>IF(ISBLANK(Games!J724), "",IF(AND(Games!J724="",Games!K724=""),"",IF(ISTEXT(Games!K724), "Side",Games!J724)))</f>
        <v/>
      </c>
      <c r="J724" s="22" t="str">
        <f>IF(ISBLANK(Games!J724), "",IF(Table12[[#This Row],[Bet]]="Spread", Games!L724, ""))</f>
        <v/>
      </c>
      <c r="K724" s="22" t="str">
        <f>IF(ISBLANK(Games!K724), "",IF(ISTEXT(Games!K724), Games!K724, ""))</f>
        <v/>
      </c>
      <c r="L724" s="22" t="str">
        <f>IF(ISBLANK(Games!N724), "", Games!N724)</f>
        <v/>
      </c>
      <c r="M724" s="22"/>
      <c r="N724" s="26"/>
      <c r="O724" s="26"/>
      <c r="P724" s="26"/>
      <c r="Q724" s="26"/>
      <c r="R724" s="26"/>
      <c r="S724" s="26"/>
      <c r="T724" s="29">
        <f t="shared" si="104"/>
        <v>0</v>
      </c>
      <c r="U724" s="29">
        <f t="shared" si="105"/>
        <v>0</v>
      </c>
      <c r="V724" s="29">
        <f t="shared" si="106"/>
        <v>0</v>
      </c>
      <c r="W724" s="29">
        <f t="shared" si="107"/>
        <v>0</v>
      </c>
      <c r="X724" s="29">
        <f t="shared" si="108"/>
        <v>0</v>
      </c>
      <c r="Y724" s="29">
        <f t="shared" si="109"/>
        <v>0</v>
      </c>
      <c r="Z724" s="26"/>
      <c r="AA724" s="58" t="str">
        <f t="shared" si="110"/>
        <v/>
      </c>
      <c r="AB724" s="26"/>
      <c r="AC724" s="58" t="str">
        <f t="shared" si="112"/>
        <v/>
      </c>
      <c r="AD724" s="26"/>
      <c r="AE724" s="22" t="str">
        <f t="shared" si="111"/>
        <v/>
      </c>
      <c r="AF72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5" spans="1:32" x14ac:dyDescent="0.45">
      <c r="A725" s="22">
        <f>Games!A725</f>
        <v>0</v>
      </c>
      <c r="B725" s="22" t="str">
        <f>IF('Prediction Log'!B725=0, "",'Prediction Log'!B725)</f>
        <v/>
      </c>
      <c r="C725" s="22" t="str">
        <f>IF('Prediction Log'!C725=0, "",'Prediction Log'!C725)</f>
        <v/>
      </c>
      <c r="D725" s="22" t="str">
        <f>IF('Prediction Log'!D725=0, "",'Prediction Log'!D725)</f>
        <v/>
      </c>
      <c r="E725" s="22" t="str">
        <f>IF('Prediction Log'!E725=0, "",'Prediction Log'!E725)</f>
        <v/>
      </c>
      <c r="F725" s="22" t="str">
        <f>IF('Prediction Log'!I725=0, "",'Prediction Log'!I725)</f>
        <v/>
      </c>
      <c r="G725" s="23" t="str">
        <f>IF(ISBLANK(Games!B725), "",'Prediction Log'!$J725)</f>
        <v/>
      </c>
      <c r="H725" s="24" t="str">
        <f>'Prediction Log'!$K725</f>
        <v/>
      </c>
      <c r="I725" s="22" t="str">
        <f>IF(ISBLANK(Games!J725), "",IF(AND(Games!J725="",Games!K725=""),"",IF(ISTEXT(Games!K725), "Side",Games!J725)))</f>
        <v/>
      </c>
      <c r="J725" s="22" t="str">
        <f>IF(ISBLANK(Games!J725), "",IF(Table12[[#This Row],[Bet]]="Spread", Games!L725, ""))</f>
        <v/>
      </c>
      <c r="K725" s="22" t="str">
        <f>IF(ISBLANK(Games!K725), "",IF(ISTEXT(Games!K725), Games!K725, ""))</f>
        <v/>
      </c>
      <c r="L725" s="22" t="str">
        <f>IF(ISBLANK(Games!N725), "", Games!N725)</f>
        <v/>
      </c>
      <c r="M725" s="22"/>
      <c r="N725" s="26"/>
      <c r="O725" s="26"/>
      <c r="P725" s="26"/>
      <c r="Q725" s="26"/>
      <c r="R725" s="26"/>
      <c r="S725" s="26"/>
      <c r="T725" s="29">
        <f t="shared" si="104"/>
        <v>0</v>
      </c>
      <c r="U725" s="29">
        <f t="shared" si="105"/>
        <v>0</v>
      </c>
      <c r="V725" s="29">
        <f t="shared" si="106"/>
        <v>0</v>
      </c>
      <c r="W725" s="29">
        <f t="shared" si="107"/>
        <v>0</v>
      </c>
      <c r="X725" s="29">
        <f t="shared" si="108"/>
        <v>0</v>
      </c>
      <c r="Y725" s="29">
        <f t="shared" si="109"/>
        <v>0</v>
      </c>
      <c r="Z725" s="26"/>
      <c r="AA725" s="58" t="str">
        <f t="shared" si="110"/>
        <v/>
      </c>
      <c r="AB725" s="26"/>
      <c r="AC725" s="58" t="str">
        <f t="shared" si="112"/>
        <v/>
      </c>
      <c r="AD725" s="26"/>
      <c r="AE725" s="22" t="str">
        <f t="shared" si="111"/>
        <v/>
      </c>
      <c r="AF72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6" spans="1:32" x14ac:dyDescent="0.45">
      <c r="A726" s="22">
        <f>Games!A726</f>
        <v>0</v>
      </c>
      <c r="B726" s="22" t="str">
        <f>IF('Prediction Log'!B726=0, "",'Prediction Log'!B726)</f>
        <v/>
      </c>
      <c r="C726" s="22" t="str">
        <f>IF('Prediction Log'!C726=0, "",'Prediction Log'!C726)</f>
        <v/>
      </c>
      <c r="D726" s="22" t="str">
        <f>IF('Prediction Log'!D726=0, "",'Prediction Log'!D726)</f>
        <v/>
      </c>
      <c r="E726" s="22" t="str">
        <f>IF('Prediction Log'!E726=0, "",'Prediction Log'!E726)</f>
        <v/>
      </c>
      <c r="F726" s="22" t="str">
        <f>IF('Prediction Log'!I726=0, "",'Prediction Log'!I726)</f>
        <v/>
      </c>
      <c r="G726" s="23" t="str">
        <f>IF(ISBLANK(Games!B726), "",'Prediction Log'!$J726)</f>
        <v/>
      </c>
      <c r="H726" s="24" t="str">
        <f>'Prediction Log'!$K726</f>
        <v/>
      </c>
      <c r="I726" s="22" t="str">
        <f>IF(ISBLANK(Games!J726), "",IF(AND(Games!J726="",Games!K726=""),"",IF(ISTEXT(Games!K726), "Side",Games!J726)))</f>
        <v/>
      </c>
      <c r="J726" s="22" t="str">
        <f>IF(ISBLANK(Games!J726), "",IF(Table12[[#This Row],[Bet]]="Spread", Games!L726, ""))</f>
        <v/>
      </c>
      <c r="K726" s="22" t="str">
        <f>IF(ISBLANK(Games!K726), "",IF(ISTEXT(Games!K726), Games!K726, ""))</f>
        <v/>
      </c>
      <c r="L726" s="22" t="str">
        <f>IF(ISBLANK(Games!N726), "", Games!N726)</f>
        <v/>
      </c>
      <c r="M726" s="22"/>
      <c r="N726" s="26"/>
      <c r="O726" s="26"/>
      <c r="P726" s="26"/>
      <c r="Q726" s="26"/>
      <c r="R726" s="26"/>
      <c r="S726" s="26"/>
      <c r="T726" s="29">
        <f t="shared" si="104"/>
        <v>0</v>
      </c>
      <c r="U726" s="29">
        <f t="shared" si="105"/>
        <v>0</v>
      </c>
      <c r="V726" s="29">
        <f t="shared" si="106"/>
        <v>0</v>
      </c>
      <c r="W726" s="29">
        <f t="shared" si="107"/>
        <v>0</v>
      </c>
      <c r="X726" s="29">
        <f t="shared" si="108"/>
        <v>0</v>
      </c>
      <c r="Y726" s="29">
        <f t="shared" si="109"/>
        <v>0</v>
      </c>
      <c r="Z726" s="26"/>
      <c r="AA726" s="58" t="str">
        <f t="shared" si="110"/>
        <v/>
      </c>
      <c r="AB726" s="26"/>
      <c r="AC726" s="58" t="str">
        <f t="shared" si="112"/>
        <v/>
      </c>
      <c r="AD726" s="26"/>
      <c r="AE726" s="22" t="str">
        <f t="shared" si="111"/>
        <v/>
      </c>
      <c r="AF72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7" spans="1:32" x14ac:dyDescent="0.45">
      <c r="A727" s="22">
        <f>Games!A727</f>
        <v>0</v>
      </c>
      <c r="B727" s="22" t="str">
        <f>IF('Prediction Log'!B727=0, "",'Prediction Log'!B727)</f>
        <v/>
      </c>
      <c r="C727" s="22" t="str">
        <f>IF('Prediction Log'!C727=0, "",'Prediction Log'!C727)</f>
        <v/>
      </c>
      <c r="D727" s="22" t="str">
        <f>IF('Prediction Log'!D727=0, "",'Prediction Log'!D727)</f>
        <v/>
      </c>
      <c r="E727" s="22" t="str">
        <f>IF('Prediction Log'!E727=0, "",'Prediction Log'!E727)</f>
        <v/>
      </c>
      <c r="F727" s="22" t="str">
        <f>IF('Prediction Log'!I727=0, "",'Prediction Log'!I727)</f>
        <v/>
      </c>
      <c r="G727" s="23" t="str">
        <f>IF(ISBLANK(Games!B727), "",'Prediction Log'!$J727)</f>
        <v/>
      </c>
      <c r="H727" s="24" t="str">
        <f>'Prediction Log'!$K727</f>
        <v/>
      </c>
      <c r="I727" s="22" t="str">
        <f>IF(ISBLANK(Games!J727), "",IF(AND(Games!J727="",Games!K727=""),"",IF(ISTEXT(Games!K727), "Side",Games!J727)))</f>
        <v/>
      </c>
      <c r="J727" s="22" t="str">
        <f>IF(ISBLANK(Games!J727), "",IF(Table12[[#This Row],[Bet]]="Spread", Games!L727, ""))</f>
        <v/>
      </c>
      <c r="K727" s="22" t="str">
        <f>IF(ISBLANK(Games!K727), "",IF(ISTEXT(Games!K727), Games!K727, ""))</f>
        <v/>
      </c>
      <c r="L727" s="22" t="str">
        <f>IF(ISBLANK(Games!N727), "", Games!N727)</f>
        <v/>
      </c>
      <c r="M727" s="22"/>
      <c r="N727" s="26"/>
      <c r="O727" s="26"/>
      <c r="P727" s="26"/>
      <c r="Q727" s="26"/>
      <c r="R727" s="26"/>
      <c r="S727" s="26"/>
      <c r="T727" s="29">
        <f t="shared" si="104"/>
        <v>0</v>
      </c>
      <c r="U727" s="29">
        <f t="shared" si="105"/>
        <v>0</v>
      </c>
      <c r="V727" s="29">
        <f t="shared" si="106"/>
        <v>0</v>
      </c>
      <c r="W727" s="29">
        <f t="shared" si="107"/>
        <v>0</v>
      </c>
      <c r="X727" s="29">
        <f t="shared" si="108"/>
        <v>0</v>
      </c>
      <c r="Y727" s="29">
        <f t="shared" si="109"/>
        <v>0</v>
      </c>
      <c r="Z727" s="26"/>
      <c r="AA727" s="58" t="str">
        <f t="shared" si="110"/>
        <v/>
      </c>
      <c r="AB727" s="26"/>
      <c r="AC727" s="58" t="str">
        <f t="shared" si="112"/>
        <v/>
      </c>
      <c r="AD727" s="26"/>
      <c r="AE727" s="22" t="str">
        <f t="shared" si="111"/>
        <v/>
      </c>
      <c r="AF72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8" spans="1:32" x14ac:dyDescent="0.45">
      <c r="A728" s="22">
        <f>Games!A728</f>
        <v>0</v>
      </c>
      <c r="B728" s="22" t="str">
        <f>IF('Prediction Log'!B728=0, "",'Prediction Log'!B728)</f>
        <v/>
      </c>
      <c r="C728" s="22" t="str">
        <f>IF('Prediction Log'!C728=0, "",'Prediction Log'!C728)</f>
        <v/>
      </c>
      <c r="D728" s="22" t="str">
        <f>IF('Prediction Log'!D728=0, "",'Prediction Log'!D728)</f>
        <v/>
      </c>
      <c r="E728" s="22" t="str">
        <f>IF('Prediction Log'!E728=0, "",'Prediction Log'!E728)</f>
        <v/>
      </c>
      <c r="F728" s="22" t="str">
        <f>IF('Prediction Log'!I728=0, "",'Prediction Log'!I728)</f>
        <v/>
      </c>
      <c r="G728" s="23" t="str">
        <f>IF(ISBLANK(Games!B728), "",'Prediction Log'!$J728)</f>
        <v/>
      </c>
      <c r="H728" s="24" t="str">
        <f>'Prediction Log'!$K728</f>
        <v/>
      </c>
      <c r="I728" s="22" t="str">
        <f>IF(ISBLANK(Games!J728), "",IF(AND(Games!J728="",Games!K728=""),"",IF(ISTEXT(Games!K728), "Side",Games!J728)))</f>
        <v/>
      </c>
      <c r="J728" s="22" t="str">
        <f>IF(ISBLANK(Games!J728), "",IF(Table12[[#This Row],[Bet]]="Spread", Games!L728, ""))</f>
        <v/>
      </c>
      <c r="K728" s="22" t="str">
        <f>IF(ISBLANK(Games!K728), "",IF(ISTEXT(Games!K728), Games!K728, ""))</f>
        <v/>
      </c>
      <c r="L728" s="22" t="str">
        <f>IF(ISBLANK(Games!N728), "", Games!N728)</f>
        <v/>
      </c>
      <c r="M728" s="22"/>
      <c r="N728" s="26"/>
      <c r="O728" s="26"/>
      <c r="P728" s="26"/>
      <c r="Q728" s="26"/>
      <c r="R728" s="26"/>
      <c r="S728" s="26"/>
      <c r="T728" s="29">
        <f t="shared" si="104"/>
        <v>0</v>
      </c>
      <c r="U728" s="29">
        <f t="shared" si="105"/>
        <v>0</v>
      </c>
      <c r="V728" s="29">
        <f t="shared" si="106"/>
        <v>0</v>
      </c>
      <c r="W728" s="29">
        <f t="shared" si="107"/>
        <v>0</v>
      </c>
      <c r="X728" s="29">
        <f t="shared" si="108"/>
        <v>0</v>
      </c>
      <c r="Y728" s="29">
        <f t="shared" si="109"/>
        <v>0</v>
      </c>
      <c r="Z728" s="26"/>
      <c r="AA728" s="58" t="str">
        <f t="shared" si="110"/>
        <v/>
      </c>
      <c r="AB728" s="26"/>
      <c r="AC728" s="58" t="str">
        <f t="shared" si="112"/>
        <v/>
      </c>
      <c r="AD728" s="26"/>
      <c r="AE728" s="22" t="str">
        <f t="shared" si="111"/>
        <v/>
      </c>
      <c r="AF72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9" spans="1:32" x14ac:dyDescent="0.45">
      <c r="A729" s="22">
        <f>Games!A729</f>
        <v>0</v>
      </c>
      <c r="B729" s="22" t="str">
        <f>IF('Prediction Log'!B729=0, "",'Prediction Log'!B729)</f>
        <v/>
      </c>
      <c r="C729" s="22" t="str">
        <f>IF('Prediction Log'!C729=0, "",'Prediction Log'!C729)</f>
        <v/>
      </c>
      <c r="D729" s="22" t="str">
        <f>IF('Prediction Log'!D729=0, "",'Prediction Log'!D729)</f>
        <v/>
      </c>
      <c r="E729" s="22" t="str">
        <f>IF('Prediction Log'!E729=0, "",'Prediction Log'!E729)</f>
        <v/>
      </c>
      <c r="F729" s="22" t="str">
        <f>IF('Prediction Log'!I729=0, "",'Prediction Log'!I729)</f>
        <v/>
      </c>
      <c r="G729" s="23" t="str">
        <f>IF(ISBLANK(Games!B729), "",'Prediction Log'!$J729)</f>
        <v/>
      </c>
      <c r="H729" s="24" t="str">
        <f>'Prediction Log'!$K729</f>
        <v/>
      </c>
      <c r="I729" s="22" t="str">
        <f>IF(ISBLANK(Games!J729), "",IF(AND(Games!J729="",Games!K729=""),"",IF(ISTEXT(Games!K729), "Side",Games!J729)))</f>
        <v/>
      </c>
      <c r="J729" s="22" t="str">
        <f>IF(ISBLANK(Games!J729), "",IF(Table12[[#This Row],[Bet]]="Spread", Games!L729, ""))</f>
        <v/>
      </c>
      <c r="K729" s="22" t="str">
        <f>IF(ISBLANK(Games!K729), "",IF(ISTEXT(Games!K729), Games!K729, ""))</f>
        <v/>
      </c>
      <c r="L729" s="22" t="str">
        <f>IF(ISBLANK(Games!N729), "", Games!N729)</f>
        <v/>
      </c>
      <c r="M729" s="22"/>
      <c r="N729" s="26"/>
      <c r="O729" s="26"/>
      <c r="P729" s="26"/>
      <c r="Q729" s="26"/>
      <c r="R729" s="26"/>
      <c r="S729" s="26"/>
      <c r="T729" s="29">
        <f t="shared" si="104"/>
        <v>0</v>
      </c>
      <c r="U729" s="29">
        <f t="shared" si="105"/>
        <v>0</v>
      </c>
      <c r="V729" s="29">
        <f t="shared" si="106"/>
        <v>0</v>
      </c>
      <c r="W729" s="29">
        <f t="shared" si="107"/>
        <v>0</v>
      </c>
      <c r="X729" s="29">
        <f t="shared" si="108"/>
        <v>0</v>
      </c>
      <c r="Y729" s="29">
        <f t="shared" si="109"/>
        <v>0</v>
      </c>
      <c r="Z729" s="26"/>
      <c r="AA729" s="58" t="str">
        <f t="shared" si="110"/>
        <v/>
      </c>
      <c r="AB729" s="26"/>
      <c r="AC729" s="58" t="str">
        <f t="shared" si="112"/>
        <v/>
      </c>
      <c r="AD729" s="26"/>
      <c r="AE729" s="22" t="str">
        <f t="shared" si="111"/>
        <v/>
      </c>
      <c r="AF72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0" spans="1:32" x14ac:dyDescent="0.45">
      <c r="A730" s="22">
        <f>Games!A730</f>
        <v>0</v>
      </c>
      <c r="B730" s="22" t="str">
        <f>IF('Prediction Log'!B730=0, "",'Prediction Log'!B730)</f>
        <v/>
      </c>
      <c r="C730" s="22" t="str">
        <f>IF('Prediction Log'!C730=0, "",'Prediction Log'!C730)</f>
        <v/>
      </c>
      <c r="D730" s="22" t="str">
        <f>IF('Prediction Log'!D730=0, "",'Prediction Log'!D730)</f>
        <v/>
      </c>
      <c r="E730" s="22" t="str">
        <f>IF('Prediction Log'!E730=0, "",'Prediction Log'!E730)</f>
        <v/>
      </c>
      <c r="F730" s="22" t="str">
        <f>IF('Prediction Log'!I730=0, "",'Prediction Log'!I730)</f>
        <v/>
      </c>
      <c r="G730" s="23" t="str">
        <f>IF(ISBLANK(Games!B730), "",'Prediction Log'!$J730)</f>
        <v/>
      </c>
      <c r="H730" s="24" t="str">
        <f>'Prediction Log'!$K730</f>
        <v/>
      </c>
      <c r="I730" s="22" t="str">
        <f>IF(ISBLANK(Games!J730), "",IF(AND(Games!J730="",Games!K730=""),"",IF(ISTEXT(Games!K730), "Side",Games!J730)))</f>
        <v/>
      </c>
      <c r="J730" s="22" t="str">
        <f>IF(ISBLANK(Games!J730), "",IF(Table12[[#This Row],[Bet]]="Spread", Games!L730, ""))</f>
        <v/>
      </c>
      <c r="K730" s="22" t="str">
        <f>IF(ISBLANK(Games!K730), "",IF(ISTEXT(Games!K730), Games!K730, ""))</f>
        <v/>
      </c>
      <c r="L730" s="22" t="str">
        <f>IF(ISBLANK(Games!N730), "", Games!N730)</f>
        <v/>
      </c>
      <c r="M730" s="22"/>
      <c r="N730" s="26"/>
      <c r="O730" s="26"/>
      <c r="P730" s="26"/>
      <c r="Q730" s="26"/>
      <c r="R730" s="26"/>
      <c r="S730" s="26"/>
      <c r="T730" s="29">
        <f t="shared" si="104"/>
        <v>0</v>
      </c>
      <c r="U730" s="29">
        <f t="shared" si="105"/>
        <v>0</v>
      </c>
      <c r="V730" s="29">
        <f t="shared" si="106"/>
        <v>0</v>
      </c>
      <c r="W730" s="29">
        <f t="shared" si="107"/>
        <v>0</v>
      </c>
      <c r="X730" s="29">
        <f t="shared" si="108"/>
        <v>0</v>
      </c>
      <c r="Y730" s="29">
        <f t="shared" si="109"/>
        <v>0</v>
      </c>
      <c r="Z730" s="26"/>
      <c r="AA730" s="58" t="str">
        <f t="shared" si="110"/>
        <v/>
      </c>
      <c r="AB730" s="26"/>
      <c r="AC730" s="58" t="str">
        <f t="shared" si="112"/>
        <v/>
      </c>
      <c r="AD730" s="26"/>
      <c r="AE730" s="22" t="str">
        <f t="shared" si="111"/>
        <v/>
      </c>
      <c r="AF73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1" spans="1:32" x14ac:dyDescent="0.45">
      <c r="A731" s="22">
        <f>Games!A731</f>
        <v>0</v>
      </c>
      <c r="B731" s="22" t="str">
        <f>IF('Prediction Log'!B731=0, "",'Prediction Log'!B731)</f>
        <v/>
      </c>
      <c r="C731" s="22" t="str">
        <f>IF('Prediction Log'!C731=0, "",'Prediction Log'!C731)</f>
        <v/>
      </c>
      <c r="D731" s="22" t="str">
        <f>IF('Prediction Log'!D731=0, "",'Prediction Log'!D731)</f>
        <v/>
      </c>
      <c r="E731" s="22" t="str">
        <f>IF('Prediction Log'!E731=0, "",'Prediction Log'!E731)</f>
        <v/>
      </c>
      <c r="F731" s="22" t="str">
        <f>IF('Prediction Log'!I731=0, "",'Prediction Log'!I731)</f>
        <v/>
      </c>
      <c r="G731" s="23" t="str">
        <f>IF(ISBLANK(Games!B731), "",'Prediction Log'!$J731)</f>
        <v/>
      </c>
      <c r="H731" s="24" t="str">
        <f>'Prediction Log'!$K731</f>
        <v/>
      </c>
      <c r="I731" s="22" t="str">
        <f>IF(ISBLANK(Games!J731), "",IF(AND(Games!J731="",Games!K731=""),"",IF(ISTEXT(Games!K731), "Side",Games!J731)))</f>
        <v/>
      </c>
      <c r="J731" s="22" t="str">
        <f>IF(ISBLANK(Games!J731), "",IF(Table12[[#This Row],[Bet]]="Spread", Games!L731, ""))</f>
        <v/>
      </c>
      <c r="K731" s="22" t="str">
        <f>IF(ISBLANK(Games!K731), "",IF(ISTEXT(Games!K731), Games!K731, ""))</f>
        <v/>
      </c>
      <c r="L731" s="22" t="str">
        <f>IF(ISBLANK(Games!N731), "", Games!N731)</f>
        <v/>
      </c>
      <c r="M731" s="22"/>
      <c r="N731" s="26"/>
      <c r="O731" s="26"/>
      <c r="P731" s="26"/>
      <c r="Q731" s="26"/>
      <c r="R731" s="26"/>
      <c r="S731" s="26"/>
      <c r="T731" s="29">
        <f t="shared" si="104"/>
        <v>0</v>
      </c>
      <c r="U731" s="29">
        <f t="shared" si="105"/>
        <v>0</v>
      </c>
      <c r="V731" s="29">
        <f t="shared" si="106"/>
        <v>0</v>
      </c>
      <c r="W731" s="29">
        <f t="shared" si="107"/>
        <v>0</v>
      </c>
      <c r="X731" s="29">
        <f t="shared" si="108"/>
        <v>0</v>
      </c>
      <c r="Y731" s="29">
        <f t="shared" si="109"/>
        <v>0</v>
      </c>
      <c r="Z731" s="26"/>
      <c r="AA731" s="58" t="str">
        <f t="shared" si="110"/>
        <v/>
      </c>
      <c r="AB731" s="26"/>
      <c r="AC731" s="58" t="str">
        <f t="shared" si="112"/>
        <v/>
      </c>
      <c r="AD731" s="26"/>
      <c r="AE731" s="22" t="str">
        <f t="shared" si="111"/>
        <v/>
      </c>
      <c r="AF73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2" spans="1:32" x14ac:dyDescent="0.45">
      <c r="A732" s="22">
        <f>Games!A732</f>
        <v>0</v>
      </c>
      <c r="B732" s="22" t="str">
        <f>IF('Prediction Log'!B732=0, "",'Prediction Log'!B732)</f>
        <v/>
      </c>
      <c r="C732" s="22" t="str">
        <f>IF('Prediction Log'!C732=0, "",'Prediction Log'!C732)</f>
        <v/>
      </c>
      <c r="D732" s="22" t="str">
        <f>IF('Prediction Log'!D732=0, "",'Prediction Log'!D732)</f>
        <v/>
      </c>
      <c r="E732" s="22" t="str">
        <f>IF('Prediction Log'!E732=0, "",'Prediction Log'!E732)</f>
        <v/>
      </c>
      <c r="F732" s="22" t="str">
        <f>IF('Prediction Log'!I732=0, "",'Prediction Log'!I732)</f>
        <v/>
      </c>
      <c r="G732" s="23" t="str">
        <f>IF(ISBLANK(Games!B732), "",'Prediction Log'!$J732)</f>
        <v/>
      </c>
      <c r="H732" s="24" t="str">
        <f>'Prediction Log'!$K732</f>
        <v/>
      </c>
      <c r="I732" s="22" t="str">
        <f>IF(ISBLANK(Games!J732), "",IF(AND(Games!J732="",Games!K732=""),"",IF(ISTEXT(Games!K732), "Side",Games!J732)))</f>
        <v/>
      </c>
      <c r="J732" s="22" t="str">
        <f>IF(ISBLANK(Games!J732), "",IF(Table12[[#This Row],[Bet]]="Spread", Games!L732, ""))</f>
        <v/>
      </c>
      <c r="K732" s="22" t="str">
        <f>IF(ISBLANK(Games!K732), "",IF(ISTEXT(Games!K732), Games!K732, ""))</f>
        <v/>
      </c>
      <c r="L732" s="22" t="str">
        <f>IF(ISBLANK(Games!N732), "", Games!N732)</f>
        <v/>
      </c>
      <c r="M732" s="22"/>
      <c r="N732" s="26"/>
      <c r="O732" s="26"/>
      <c r="P732" s="26"/>
      <c r="Q732" s="26"/>
      <c r="R732" s="26"/>
      <c r="S732" s="26"/>
      <c r="T732" s="29">
        <f t="shared" si="104"/>
        <v>0</v>
      </c>
      <c r="U732" s="29">
        <f t="shared" si="105"/>
        <v>0</v>
      </c>
      <c r="V732" s="29">
        <f t="shared" si="106"/>
        <v>0</v>
      </c>
      <c r="W732" s="29">
        <f t="shared" si="107"/>
        <v>0</v>
      </c>
      <c r="X732" s="29">
        <f t="shared" si="108"/>
        <v>0</v>
      </c>
      <c r="Y732" s="29">
        <f t="shared" si="109"/>
        <v>0</v>
      </c>
      <c r="Z732" s="26"/>
      <c r="AA732" s="58" t="str">
        <f t="shared" si="110"/>
        <v/>
      </c>
      <c r="AB732" s="26"/>
      <c r="AC732" s="58" t="str">
        <f t="shared" si="112"/>
        <v/>
      </c>
      <c r="AD732" s="26"/>
      <c r="AE732" s="22" t="str">
        <f t="shared" si="111"/>
        <v/>
      </c>
      <c r="AF73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3" spans="1:32" x14ac:dyDescent="0.45">
      <c r="A733" s="22">
        <f>Games!A733</f>
        <v>0</v>
      </c>
      <c r="B733" s="22" t="str">
        <f>IF('Prediction Log'!B733=0, "",'Prediction Log'!B733)</f>
        <v/>
      </c>
      <c r="C733" s="22" t="str">
        <f>IF('Prediction Log'!C733=0, "",'Prediction Log'!C733)</f>
        <v/>
      </c>
      <c r="D733" s="22" t="str">
        <f>IF('Prediction Log'!D733=0, "",'Prediction Log'!D733)</f>
        <v/>
      </c>
      <c r="E733" s="22" t="str">
        <f>IF('Prediction Log'!E733=0, "",'Prediction Log'!E733)</f>
        <v/>
      </c>
      <c r="F733" s="22" t="str">
        <f>IF('Prediction Log'!I733=0, "",'Prediction Log'!I733)</f>
        <v/>
      </c>
      <c r="G733" s="23" t="str">
        <f>IF(ISBLANK(Games!B733), "",'Prediction Log'!$J733)</f>
        <v/>
      </c>
      <c r="H733" s="24" t="str">
        <f>'Prediction Log'!$K733</f>
        <v/>
      </c>
      <c r="I733" s="22" t="str">
        <f>IF(ISBLANK(Games!J733), "",IF(AND(Games!J733="",Games!K733=""),"",IF(ISTEXT(Games!K733), "Side",Games!J733)))</f>
        <v/>
      </c>
      <c r="J733" s="22" t="str">
        <f>IF(ISBLANK(Games!J733), "",IF(Table12[[#This Row],[Bet]]="Spread", Games!L733, ""))</f>
        <v/>
      </c>
      <c r="K733" s="22" t="str">
        <f>IF(ISBLANK(Games!K733), "",IF(ISTEXT(Games!K733), Games!K733, ""))</f>
        <v/>
      </c>
      <c r="L733" s="22" t="str">
        <f>IF(ISBLANK(Games!N733), "", Games!N733)</f>
        <v/>
      </c>
      <c r="M733" s="22"/>
      <c r="N733" s="26"/>
      <c r="O733" s="26"/>
      <c r="P733" s="26"/>
      <c r="Q733" s="26"/>
      <c r="R733" s="26"/>
      <c r="S733" s="26"/>
      <c r="T733" s="29">
        <f t="shared" si="104"/>
        <v>0</v>
      </c>
      <c r="U733" s="29">
        <f t="shared" si="105"/>
        <v>0</v>
      </c>
      <c r="V733" s="29">
        <f t="shared" si="106"/>
        <v>0</v>
      </c>
      <c r="W733" s="29">
        <f t="shared" si="107"/>
        <v>0</v>
      </c>
      <c r="X733" s="29">
        <f t="shared" si="108"/>
        <v>0</v>
      </c>
      <c r="Y733" s="29">
        <f t="shared" si="109"/>
        <v>0</v>
      </c>
      <c r="Z733" s="26"/>
      <c r="AA733" s="58" t="str">
        <f t="shared" si="110"/>
        <v/>
      </c>
      <c r="AB733" s="26"/>
      <c r="AC733" s="58" t="str">
        <f t="shared" si="112"/>
        <v/>
      </c>
      <c r="AD733" s="26"/>
      <c r="AE733" s="22" t="str">
        <f t="shared" si="111"/>
        <v/>
      </c>
      <c r="AF73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4" spans="1:32" x14ac:dyDescent="0.45">
      <c r="A734" s="22">
        <f>Games!A734</f>
        <v>0</v>
      </c>
      <c r="B734" s="22" t="str">
        <f>IF('Prediction Log'!B734=0, "",'Prediction Log'!B734)</f>
        <v/>
      </c>
      <c r="C734" s="22" t="str">
        <f>IF('Prediction Log'!C734=0, "",'Prediction Log'!C734)</f>
        <v/>
      </c>
      <c r="D734" s="22" t="str">
        <f>IF('Prediction Log'!D734=0, "",'Prediction Log'!D734)</f>
        <v/>
      </c>
      <c r="E734" s="22" t="str">
        <f>IF('Prediction Log'!E734=0, "",'Prediction Log'!E734)</f>
        <v/>
      </c>
      <c r="F734" s="22" t="str">
        <f>IF('Prediction Log'!I734=0, "",'Prediction Log'!I734)</f>
        <v/>
      </c>
      <c r="G734" s="23" t="str">
        <f>IF(ISBLANK(Games!B734), "",'Prediction Log'!$J734)</f>
        <v/>
      </c>
      <c r="H734" s="24" t="str">
        <f>'Prediction Log'!$K734</f>
        <v/>
      </c>
      <c r="I734" s="22" t="str">
        <f>IF(ISBLANK(Games!J734), "",IF(AND(Games!J734="",Games!K734=""),"",IF(ISTEXT(Games!K734), "Side",Games!J734)))</f>
        <v/>
      </c>
      <c r="J734" s="22" t="str">
        <f>IF(ISBLANK(Games!J734), "",IF(Table12[[#This Row],[Bet]]="Spread", Games!L734, ""))</f>
        <v/>
      </c>
      <c r="K734" s="22" t="str">
        <f>IF(ISBLANK(Games!K734), "",IF(ISTEXT(Games!K734), Games!K734, ""))</f>
        <v/>
      </c>
      <c r="L734" s="22" t="str">
        <f>IF(ISBLANK(Games!N734), "", Games!N734)</f>
        <v/>
      </c>
      <c r="M734" s="22"/>
      <c r="N734" s="26"/>
      <c r="O734" s="26"/>
      <c r="P734" s="26"/>
      <c r="Q734" s="26"/>
      <c r="R734" s="26"/>
      <c r="S734" s="26"/>
      <c r="T734" s="29">
        <f t="shared" si="104"/>
        <v>0</v>
      </c>
      <c r="U734" s="29">
        <f t="shared" si="105"/>
        <v>0</v>
      </c>
      <c r="V734" s="29">
        <f t="shared" si="106"/>
        <v>0</v>
      </c>
      <c r="W734" s="29">
        <f t="shared" si="107"/>
        <v>0</v>
      </c>
      <c r="X734" s="29">
        <f t="shared" si="108"/>
        <v>0</v>
      </c>
      <c r="Y734" s="29">
        <f t="shared" si="109"/>
        <v>0</v>
      </c>
      <c r="Z734" s="26"/>
      <c r="AA734" s="58" t="str">
        <f t="shared" si="110"/>
        <v/>
      </c>
      <c r="AB734" s="26"/>
      <c r="AC734" s="58" t="str">
        <f t="shared" si="112"/>
        <v/>
      </c>
      <c r="AD734" s="26"/>
      <c r="AE734" s="22" t="str">
        <f t="shared" si="111"/>
        <v/>
      </c>
      <c r="AF73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5" spans="1:32" x14ac:dyDescent="0.45">
      <c r="A735" s="22">
        <f>Games!A735</f>
        <v>0</v>
      </c>
      <c r="B735" s="22" t="str">
        <f>IF('Prediction Log'!B735=0, "",'Prediction Log'!B735)</f>
        <v/>
      </c>
      <c r="C735" s="22" t="str">
        <f>IF('Prediction Log'!C735=0, "",'Prediction Log'!C735)</f>
        <v/>
      </c>
      <c r="D735" s="22" t="str">
        <f>IF('Prediction Log'!D735=0, "",'Prediction Log'!D735)</f>
        <v/>
      </c>
      <c r="E735" s="22" t="str">
        <f>IF('Prediction Log'!E735=0, "",'Prediction Log'!E735)</f>
        <v/>
      </c>
      <c r="F735" s="22" t="str">
        <f>IF('Prediction Log'!I735=0, "",'Prediction Log'!I735)</f>
        <v/>
      </c>
      <c r="G735" s="23" t="str">
        <f>IF(ISBLANK(Games!B735), "",'Prediction Log'!$J735)</f>
        <v/>
      </c>
      <c r="H735" s="24" t="str">
        <f>'Prediction Log'!$K735</f>
        <v/>
      </c>
      <c r="I735" s="22" t="str">
        <f>IF(ISBLANK(Games!J735), "",IF(AND(Games!J735="",Games!K735=""),"",IF(ISTEXT(Games!K735), "Side",Games!J735)))</f>
        <v/>
      </c>
      <c r="J735" s="22" t="str">
        <f>IF(ISBLANK(Games!J735), "",IF(Table12[[#This Row],[Bet]]="Spread", Games!L735, ""))</f>
        <v/>
      </c>
      <c r="K735" s="22" t="str">
        <f>IF(ISBLANK(Games!K735), "",IF(ISTEXT(Games!K735), Games!K735, ""))</f>
        <v/>
      </c>
      <c r="L735" s="22" t="str">
        <f>IF(ISBLANK(Games!N735), "", Games!N735)</f>
        <v/>
      </c>
      <c r="M735" s="22"/>
      <c r="N735" s="26"/>
      <c r="O735" s="26"/>
      <c r="P735" s="26"/>
      <c r="Q735" s="26"/>
      <c r="R735" s="26"/>
      <c r="S735" s="26"/>
      <c r="T735" s="29">
        <f t="shared" si="104"/>
        <v>0</v>
      </c>
      <c r="U735" s="29">
        <f t="shared" si="105"/>
        <v>0</v>
      </c>
      <c r="V735" s="29">
        <f t="shared" si="106"/>
        <v>0</v>
      </c>
      <c r="W735" s="29">
        <f t="shared" si="107"/>
        <v>0</v>
      </c>
      <c r="X735" s="29">
        <f t="shared" si="108"/>
        <v>0</v>
      </c>
      <c r="Y735" s="29">
        <f t="shared" si="109"/>
        <v>0</v>
      </c>
      <c r="Z735" s="26"/>
      <c r="AA735" s="58" t="str">
        <f t="shared" si="110"/>
        <v/>
      </c>
      <c r="AB735" s="26"/>
      <c r="AC735" s="58" t="str">
        <f t="shared" si="112"/>
        <v/>
      </c>
      <c r="AD735" s="26"/>
      <c r="AE735" s="22" t="str">
        <f t="shared" si="111"/>
        <v/>
      </c>
      <c r="AF73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6" spans="1:32" x14ac:dyDescent="0.45">
      <c r="A736" s="22">
        <f>Games!A736</f>
        <v>0</v>
      </c>
      <c r="B736" s="22" t="str">
        <f>IF('Prediction Log'!B736=0, "",'Prediction Log'!B736)</f>
        <v/>
      </c>
      <c r="C736" s="22" t="str">
        <f>IF('Prediction Log'!C736=0, "",'Prediction Log'!C736)</f>
        <v/>
      </c>
      <c r="D736" s="22" t="str">
        <f>IF('Prediction Log'!D736=0, "",'Prediction Log'!D736)</f>
        <v/>
      </c>
      <c r="E736" s="22" t="str">
        <f>IF('Prediction Log'!E736=0, "",'Prediction Log'!E736)</f>
        <v/>
      </c>
      <c r="F736" s="22" t="str">
        <f>IF('Prediction Log'!I736=0, "",'Prediction Log'!I736)</f>
        <v/>
      </c>
      <c r="G736" s="23" t="str">
        <f>IF(ISBLANK(Games!B736), "",'Prediction Log'!$J736)</f>
        <v/>
      </c>
      <c r="H736" s="24" t="str">
        <f>'Prediction Log'!$K736</f>
        <v/>
      </c>
      <c r="I736" s="22" t="str">
        <f>IF(ISBLANK(Games!J736), "",IF(AND(Games!J736="",Games!K736=""),"",IF(ISTEXT(Games!K736), "Side",Games!J736)))</f>
        <v/>
      </c>
      <c r="J736" s="22" t="str">
        <f>IF(ISBLANK(Games!J736), "",IF(Table12[[#This Row],[Bet]]="Spread", Games!L736, ""))</f>
        <v/>
      </c>
      <c r="K736" s="22" t="str">
        <f>IF(ISBLANK(Games!K736), "",IF(ISTEXT(Games!K736), Games!K736, ""))</f>
        <v/>
      </c>
      <c r="L736" s="22" t="str">
        <f>IF(ISBLANK(Games!N736), "", Games!N736)</f>
        <v/>
      </c>
      <c r="M736" s="22"/>
      <c r="N736" s="26"/>
      <c r="O736" s="26"/>
      <c r="P736" s="26"/>
      <c r="Q736" s="26"/>
      <c r="R736" s="26"/>
      <c r="S736" s="26"/>
      <c r="T736" s="29">
        <f t="shared" si="104"/>
        <v>0</v>
      </c>
      <c r="U736" s="29">
        <f t="shared" si="105"/>
        <v>0</v>
      </c>
      <c r="V736" s="29">
        <f t="shared" si="106"/>
        <v>0</v>
      </c>
      <c r="W736" s="29">
        <f t="shared" si="107"/>
        <v>0</v>
      </c>
      <c r="X736" s="29">
        <f t="shared" si="108"/>
        <v>0</v>
      </c>
      <c r="Y736" s="29">
        <f t="shared" si="109"/>
        <v>0</v>
      </c>
      <c r="Z736" s="26"/>
      <c r="AA736" s="58" t="str">
        <f t="shared" si="110"/>
        <v/>
      </c>
      <c r="AB736" s="26"/>
      <c r="AC736" s="58" t="str">
        <f t="shared" si="112"/>
        <v/>
      </c>
      <c r="AD736" s="26"/>
      <c r="AE736" s="22" t="str">
        <f t="shared" si="111"/>
        <v/>
      </c>
      <c r="AF73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7" spans="1:32" x14ac:dyDescent="0.45">
      <c r="A737" s="22">
        <f>Games!A737</f>
        <v>0</v>
      </c>
      <c r="B737" s="22" t="str">
        <f>IF('Prediction Log'!B737=0, "",'Prediction Log'!B737)</f>
        <v/>
      </c>
      <c r="C737" s="22" t="str">
        <f>IF('Prediction Log'!C737=0, "",'Prediction Log'!C737)</f>
        <v/>
      </c>
      <c r="D737" s="22" t="str">
        <f>IF('Prediction Log'!D737=0, "",'Prediction Log'!D737)</f>
        <v/>
      </c>
      <c r="E737" s="22" t="str">
        <f>IF('Prediction Log'!E737=0, "",'Prediction Log'!E737)</f>
        <v/>
      </c>
      <c r="F737" s="22" t="str">
        <f>IF('Prediction Log'!I737=0, "",'Prediction Log'!I737)</f>
        <v/>
      </c>
      <c r="G737" s="23" t="str">
        <f>IF(ISBLANK(Games!B737), "",'Prediction Log'!$J737)</f>
        <v/>
      </c>
      <c r="H737" s="24" t="str">
        <f>'Prediction Log'!$K737</f>
        <v/>
      </c>
      <c r="I737" s="22" t="str">
        <f>IF(ISBLANK(Games!J737), "",IF(AND(Games!J737="",Games!K737=""),"",IF(ISTEXT(Games!K737), "Side",Games!J737)))</f>
        <v/>
      </c>
      <c r="J737" s="22" t="str">
        <f>IF(ISBLANK(Games!J737), "",IF(Table12[[#This Row],[Bet]]="Spread", Games!L737, ""))</f>
        <v/>
      </c>
      <c r="K737" s="22" t="str">
        <f>IF(ISBLANK(Games!K737), "",IF(ISTEXT(Games!K737), Games!K737, ""))</f>
        <v/>
      </c>
      <c r="L737" s="22" t="str">
        <f>IF(ISBLANK(Games!N737), "", Games!N737)</f>
        <v/>
      </c>
      <c r="M737" s="22"/>
      <c r="N737" s="26"/>
      <c r="O737" s="26"/>
      <c r="P737" s="26"/>
      <c r="Q737" s="26"/>
      <c r="R737" s="26"/>
      <c r="S737" s="26"/>
      <c r="T737" s="29">
        <f t="shared" si="104"/>
        <v>0</v>
      </c>
      <c r="U737" s="29">
        <f t="shared" si="105"/>
        <v>0</v>
      </c>
      <c r="V737" s="29">
        <f t="shared" si="106"/>
        <v>0</v>
      </c>
      <c r="W737" s="29">
        <f t="shared" si="107"/>
        <v>0</v>
      </c>
      <c r="X737" s="29">
        <f t="shared" si="108"/>
        <v>0</v>
      </c>
      <c r="Y737" s="29">
        <f t="shared" si="109"/>
        <v>0</v>
      </c>
      <c r="Z737" s="26"/>
      <c r="AA737" s="58" t="str">
        <f t="shared" si="110"/>
        <v/>
      </c>
      <c r="AB737" s="26"/>
      <c r="AC737" s="58" t="str">
        <f t="shared" si="112"/>
        <v/>
      </c>
      <c r="AD737" s="26"/>
      <c r="AE737" s="22" t="str">
        <f t="shared" si="111"/>
        <v/>
      </c>
      <c r="AF73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8" spans="1:32" x14ac:dyDescent="0.45">
      <c r="A738" s="22">
        <f>Games!A738</f>
        <v>0</v>
      </c>
      <c r="B738" s="22" t="str">
        <f>IF('Prediction Log'!B738=0, "",'Prediction Log'!B738)</f>
        <v/>
      </c>
      <c r="C738" s="22" t="str">
        <f>IF('Prediction Log'!C738=0, "",'Prediction Log'!C738)</f>
        <v/>
      </c>
      <c r="D738" s="22" t="str">
        <f>IF('Prediction Log'!D738=0, "",'Prediction Log'!D738)</f>
        <v/>
      </c>
      <c r="E738" s="22" t="str">
        <f>IF('Prediction Log'!E738=0, "",'Prediction Log'!E738)</f>
        <v/>
      </c>
      <c r="F738" s="22" t="str">
        <f>IF('Prediction Log'!I738=0, "",'Prediction Log'!I738)</f>
        <v/>
      </c>
      <c r="G738" s="23" t="str">
        <f>IF(ISBLANK(Games!B738), "",'Prediction Log'!$J738)</f>
        <v/>
      </c>
      <c r="H738" s="24" t="str">
        <f>'Prediction Log'!$K738</f>
        <v/>
      </c>
      <c r="I738" s="22" t="str">
        <f>IF(ISBLANK(Games!J738), "",IF(AND(Games!J738="",Games!K738=""),"",IF(ISTEXT(Games!K738), "Side",Games!J738)))</f>
        <v/>
      </c>
      <c r="J738" s="22" t="str">
        <f>IF(ISBLANK(Games!J738), "",IF(Table12[[#This Row],[Bet]]="Spread", Games!L738, ""))</f>
        <v/>
      </c>
      <c r="K738" s="22" t="str">
        <f>IF(ISBLANK(Games!K738), "",IF(ISTEXT(Games!K738), Games!K738, ""))</f>
        <v/>
      </c>
      <c r="L738" s="22" t="str">
        <f>IF(ISBLANK(Games!N738), "", Games!N738)</f>
        <v/>
      </c>
      <c r="M738" s="22"/>
      <c r="N738" s="26"/>
      <c r="O738" s="26"/>
      <c r="P738" s="26"/>
      <c r="Q738" s="26"/>
      <c r="R738" s="26"/>
      <c r="S738" s="26"/>
      <c r="T738" s="29">
        <f t="shared" si="104"/>
        <v>0</v>
      </c>
      <c r="U738" s="29">
        <f t="shared" si="105"/>
        <v>0</v>
      </c>
      <c r="V738" s="29">
        <f t="shared" si="106"/>
        <v>0</v>
      </c>
      <c r="W738" s="29">
        <f t="shared" si="107"/>
        <v>0</v>
      </c>
      <c r="X738" s="29">
        <f t="shared" si="108"/>
        <v>0</v>
      </c>
      <c r="Y738" s="29">
        <f t="shared" si="109"/>
        <v>0</v>
      </c>
      <c r="Z738" s="26"/>
      <c r="AA738" s="58" t="str">
        <f t="shared" si="110"/>
        <v/>
      </c>
      <c r="AB738" s="26"/>
      <c r="AC738" s="58" t="str">
        <f t="shared" si="112"/>
        <v/>
      </c>
      <c r="AD738" s="26"/>
      <c r="AE738" s="22" t="str">
        <f t="shared" si="111"/>
        <v/>
      </c>
      <c r="AF73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9" spans="1:32" x14ac:dyDescent="0.45">
      <c r="A739" s="22">
        <f>Games!A739</f>
        <v>0</v>
      </c>
      <c r="B739" s="22" t="str">
        <f>IF('Prediction Log'!B739=0, "",'Prediction Log'!B739)</f>
        <v/>
      </c>
      <c r="C739" s="22" t="str">
        <f>IF('Prediction Log'!C739=0, "",'Prediction Log'!C739)</f>
        <v/>
      </c>
      <c r="D739" s="22" t="str">
        <f>IF('Prediction Log'!D739=0, "",'Prediction Log'!D739)</f>
        <v/>
      </c>
      <c r="E739" s="22" t="str">
        <f>IF('Prediction Log'!E739=0, "",'Prediction Log'!E739)</f>
        <v/>
      </c>
      <c r="F739" s="22" t="str">
        <f>IF('Prediction Log'!I739=0, "",'Prediction Log'!I739)</f>
        <v/>
      </c>
      <c r="G739" s="23" t="str">
        <f>IF(ISBLANK(Games!B739), "",'Prediction Log'!$J739)</f>
        <v/>
      </c>
      <c r="H739" s="24" t="str">
        <f>'Prediction Log'!$K739</f>
        <v/>
      </c>
      <c r="I739" s="22" t="str">
        <f>IF(ISBLANK(Games!J739), "",IF(AND(Games!J739="",Games!K739=""),"",IF(ISTEXT(Games!K739), "Side",Games!J739)))</f>
        <v/>
      </c>
      <c r="J739" s="22" t="str">
        <f>IF(ISBLANK(Games!J739), "",IF(Table12[[#This Row],[Bet]]="Spread", Games!L739, ""))</f>
        <v/>
      </c>
      <c r="K739" s="22" t="str">
        <f>IF(ISBLANK(Games!K739), "",IF(ISTEXT(Games!K739), Games!K739, ""))</f>
        <v/>
      </c>
      <c r="L739" s="22" t="str">
        <f>IF(ISBLANK(Games!N739), "", Games!N739)</f>
        <v/>
      </c>
      <c r="M739" s="22"/>
      <c r="N739" s="26"/>
      <c r="O739" s="26"/>
      <c r="P739" s="26"/>
      <c r="Q739" s="26"/>
      <c r="R739" s="26"/>
      <c r="S739" s="26"/>
      <c r="T739" s="29">
        <f t="shared" si="104"/>
        <v>0</v>
      </c>
      <c r="U739" s="29">
        <f t="shared" si="105"/>
        <v>0</v>
      </c>
      <c r="V739" s="29">
        <f t="shared" si="106"/>
        <v>0</v>
      </c>
      <c r="W739" s="29">
        <f t="shared" si="107"/>
        <v>0</v>
      </c>
      <c r="X739" s="29">
        <f t="shared" si="108"/>
        <v>0</v>
      </c>
      <c r="Y739" s="29">
        <f t="shared" si="109"/>
        <v>0</v>
      </c>
      <c r="Z739" s="26"/>
      <c r="AA739" s="58" t="str">
        <f t="shared" si="110"/>
        <v/>
      </c>
      <c r="AB739" s="26"/>
      <c r="AC739" s="58" t="str">
        <f t="shared" si="112"/>
        <v/>
      </c>
      <c r="AD739" s="26"/>
      <c r="AE739" s="22" t="str">
        <f t="shared" si="111"/>
        <v/>
      </c>
      <c r="AF73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0" spans="1:32" x14ac:dyDescent="0.45">
      <c r="A740" s="22">
        <f>Games!A740</f>
        <v>0</v>
      </c>
      <c r="B740" s="22" t="str">
        <f>IF('Prediction Log'!B740=0, "",'Prediction Log'!B740)</f>
        <v/>
      </c>
      <c r="C740" s="22" t="str">
        <f>IF('Prediction Log'!C740=0, "",'Prediction Log'!C740)</f>
        <v/>
      </c>
      <c r="D740" s="22" t="str">
        <f>IF('Prediction Log'!D740=0, "",'Prediction Log'!D740)</f>
        <v/>
      </c>
      <c r="E740" s="22" t="str">
        <f>IF('Prediction Log'!E740=0, "",'Prediction Log'!E740)</f>
        <v/>
      </c>
      <c r="F740" s="22" t="str">
        <f>IF('Prediction Log'!I740=0, "",'Prediction Log'!I740)</f>
        <v/>
      </c>
      <c r="G740" s="23" t="str">
        <f>IF(ISBLANK(Games!B740), "",'Prediction Log'!$J740)</f>
        <v/>
      </c>
      <c r="H740" s="24" t="str">
        <f>'Prediction Log'!$K740</f>
        <v/>
      </c>
      <c r="I740" s="22" t="str">
        <f>IF(ISBLANK(Games!J740), "",IF(AND(Games!J740="",Games!K740=""),"",IF(ISTEXT(Games!K740), "Side",Games!J740)))</f>
        <v/>
      </c>
      <c r="J740" s="22" t="str">
        <f>IF(ISBLANK(Games!J740), "",IF(Table12[[#This Row],[Bet]]="Spread", Games!L740, ""))</f>
        <v/>
      </c>
      <c r="K740" s="22" t="str">
        <f>IF(ISBLANK(Games!K740), "",IF(ISTEXT(Games!K740), Games!K740, ""))</f>
        <v/>
      </c>
      <c r="L740" s="22" t="str">
        <f>IF(ISBLANK(Games!N740), "", Games!N740)</f>
        <v/>
      </c>
      <c r="M740" s="22"/>
      <c r="N740" s="26"/>
      <c r="O740" s="26"/>
      <c r="P740" s="26"/>
      <c r="Q740" s="26"/>
      <c r="R740" s="26"/>
      <c r="S740" s="26"/>
      <c r="T740" s="29">
        <f t="shared" si="104"/>
        <v>0</v>
      </c>
      <c r="U740" s="29">
        <f t="shared" si="105"/>
        <v>0</v>
      </c>
      <c r="V740" s="29">
        <f t="shared" si="106"/>
        <v>0</v>
      </c>
      <c r="W740" s="29">
        <f t="shared" si="107"/>
        <v>0</v>
      </c>
      <c r="X740" s="29">
        <f t="shared" si="108"/>
        <v>0</v>
      </c>
      <c r="Y740" s="29">
        <f t="shared" si="109"/>
        <v>0</v>
      </c>
      <c r="Z740" s="26"/>
      <c r="AA740" s="58" t="str">
        <f t="shared" si="110"/>
        <v/>
      </c>
      <c r="AB740" s="26"/>
      <c r="AC740" s="58" t="str">
        <f t="shared" si="112"/>
        <v/>
      </c>
      <c r="AD740" s="26"/>
      <c r="AE740" s="22" t="str">
        <f t="shared" si="111"/>
        <v/>
      </c>
      <c r="AF74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1" spans="1:32" x14ac:dyDescent="0.45">
      <c r="A741" s="22">
        <f>Games!A741</f>
        <v>0</v>
      </c>
      <c r="B741" s="22" t="str">
        <f>IF('Prediction Log'!B741=0, "",'Prediction Log'!B741)</f>
        <v/>
      </c>
      <c r="C741" s="22" t="str">
        <f>IF('Prediction Log'!C741=0, "",'Prediction Log'!C741)</f>
        <v/>
      </c>
      <c r="D741" s="22" t="str">
        <f>IF('Prediction Log'!D741=0, "",'Prediction Log'!D741)</f>
        <v/>
      </c>
      <c r="E741" s="22" t="str">
        <f>IF('Prediction Log'!E741=0, "",'Prediction Log'!E741)</f>
        <v/>
      </c>
      <c r="F741" s="22" t="str">
        <f>IF('Prediction Log'!I741=0, "",'Prediction Log'!I741)</f>
        <v/>
      </c>
      <c r="G741" s="23" t="str">
        <f>IF(ISBLANK(Games!B741), "",'Prediction Log'!$J741)</f>
        <v/>
      </c>
      <c r="H741" s="24" t="str">
        <f>'Prediction Log'!$K741</f>
        <v/>
      </c>
      <c r="I741" s="22" t="str">
        <f>IF(ISBLANK(Games!J741), "",IF(AND(Games!J741="",Games!K741=""),"",IF(ISTEXT(Games!K741), "Side",Games!J741)))</f>
        <v/>
      </c>
      <c r="J741" s="22" t="str">
        <f>IF(ISBLANK(Games!J741), "",IF(Table12[[#This Row],[Bet]]="Spread", Games!L741, ""))</f>
        <v/>
      </c>
      <c r="K741" s="22" t="str">
        <f>IF(ISBLANK(Games!K741), "",IF(ISTEXT(Games!K741), Games!K741, ""))</f>
        <v/>
      </c>
      <c r="L741" s="22" t="str">
        <f>IF(ISBLANK(Games!N741), "", Games!N741)</f>
        <v/>
      </c>
      <c r="M741" s="22"/>
      <c r="N741" s="26"/>
      <c r="O741" s="26"/>
      <c r="P741" s="26"/>
      <c r="Q741" s="26"/>
      <c r="R741" s="26"/>
      <c r="S741" s="26"/>
      <c r="T741" s="29">
        <f t="shared" si="104"/>
        <v>0</v>
      </c>
      <c r="U741" s="29">
        <f t="shared" si="105"/>
        <v>0</v>
      </c>
      <c r="V741" s="29">
        <f t="shared" si="106"/>
        <v>0</v>
      </c>
      <c r="W741" s="29">
        <f t="shared" si="107"/>
        <v>0</v>
      </c>
      <c r="X741" s="29">
        <f t="shared" si="108"/>
        <v>0</v>
      </c>
      <c r="Y741" s="29">
        <f t="shared" si="109"/>
        <v>0</v>
      </c>
      <c r="Z741" s="26"/>
      <c r="AA741" s="58" t="str">
        <f t="shared" si="110"/>
        <v/>
      </c>
      <c r="AB741" s="26"/>
      <c r="AC741" s="58" t="str">
        <f t="shared" si="112"/>
        <v/>
      </c>
      <c r="AD741" s="26"/>
      <c r="AE741" s="22" t="str">
        <f t="shared" si="111"/>
        <v/>
      </c>
      <c r="AF74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2" spans="1:32" x14ac:dyDescent="0.45">
      <c r="A742" s="22">
        <f>Games!A742</f>
        <v>0</v>
      </c>
      <c r="B742" s="22" t="str">
        <f>IF('Prediction Log'!B742=0, "",'Prediction Log'!B742)</f>
        <v/>
      </c>
      <c r="C742" s="22" t="str">
        <f>IF('Prediction Log'!C742=0, "",'Prediction Log'!C742)</f>
        <v/>
      </c>
      <c r="D742" s="22" t="str">
        <f>IF('Prediction Log'!D742=0, "",'Prediction Log'!D742)</f>
        <v/>
      </c>
      <c r="E742" s="22" t="str">
        <f>IF('Prediction Log'!E742=0, "",'Prediction Log'!E742)</f>
        <v/>
      </c>
      <c r="F742" s="22" t="str">
        <f>IF('Prediction Log'!I742=0, "",'Prediction Log'!I742)</f>
        <v/>
      </c>
      <c r="G742" s="23" t="str">
        <f>IF(ISBLANK(Games!B742), "",'Prediction Log'!$J742)</f>
        <v/>
      </c>
      <c r="H742" s="24" t="str">
        <f>'Prediction Log'!$K742</f>
        <v/>
      </c>
      <c r="I742" s="22" t="str">
        <f>IF(ISBLANK(Games!J742), "",IF(AND(Games!J742="",Games!K742=""),"",IF(ISTEXT(Games!K742), "Side",Games!J742)))</f>
        <v/>
      </c>
      <c r="J742" s="22" t="str">
        <f>IF(ISBLANK(Games!J742), "",IF(Table12[[#This Row],[Bet]]="Spread", Games!L742, ""))</f>
        <v/>
      </c>
      <c r="K742" s="22" t="str">
        <f>IF(ISBLANK(Games!K742), "",IF(ISTEXT(Games!K742), Games!K742, ""))</f>
        <v/>
      </c>
      <c r="L742" s="22" t="str">
        <f>IF(ISBLANK(Games!N742), "", Games!N742)</f>
        <v/>
      </c>
      <c r="M742" s="22"/>
      <c r="N742" s="26"/>
      <c r="O742" s="26"/>
      <c r="P742" s="26"/>
      <c r="Q742" s="26"/>
      <c r="R742" s="26"/>
      <c r="S742" s="26"/>
      <c r="T742" s="29">
        <f t="shared" si="104"/>
        <v>0</v>
      </c>
      <c r="U742" s="29">
        <f t="shared" si="105"/>
        <v>0</v>
      </c>
      <c r="V742" s="29">
        <f t="shared" si="106"/>
        <v>0</v>
      </c>
      <c r="W742" s="29">
        <f t="shared" si="107"/>
        <v>0</v>
      </c>
      <c r="X742" s="29">
        <f t="shared" si="108"/>
        <v>0</v>
      </c>
      <c r="Y742" s="29">
        <f t="shared" si="109"/>
        <v>0</v>
      </c>
      <c r="Z742" s="26"/>
      <c r="AA742" s="58" t="str">
        <f t="shared" si="110"/>
        <v/>
      </c>
      <c r="AB742" s="26"/>
      <c r="AC742" s="58" t="str">
        <f t="shared" si="112"/>
        <v/>
      </c>
      <c r="AD742" s="26"/>
      <c r="AE742" s="22" t="str">
        <f t="shared" si="111"/>
        <v/>
      </c>
      <c r="AF74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3" spans="1:32" x14ac:dyDescent="0.45">
      <c r="A743" s="22">
        <f>Games!A743</f>
        <v>0</v>
      </c>
      <c r="B743" s="22" t="str">
        <f>IF('Prediction Log'!B743=0, "",'Prediction Log'!B743)</f>
        <v/>
      </c>
      <c r="C743" s="22" t="str">
        <f>IF('Prediction Log'!C743=0, "",'Prediction Log'!C743)</f>
        <v/>
      </c>
      <c r="D743" s="22" t="str">
        <f>IF('Prediction Log'!D743=0, "",'Prediction Log'!D743)</f>
        <v/>
      </c>
      <c r="E743" s="22" t="str">
        <f>IF('Prediction Log'!E743=0, "",'Prediction Log'!E743)</f>
        <v/>
      </c>
      <c r="F743" s="22" t="str">
        <f>IF('Prediction Log'!I743=0, "",'Prediction Log'!I743)</f>
        <v/>
      </c>
      <c r="G743" s="23" t="str">
        <f>IF(ISBLANK(Games!B743), "",'Prediction Log'!$J743)</f>
        <v/>
      </c>
      <c r="H743" s="24" t="str">
        <f>'Prediction Log'!$K743</f>
        <v/>
      </c>
      <c r="I743" s="22" t="str">
        <f>IF(ISBLANK(Games!J743), "",IF(AND(Games!J743="",Games!K743=""),"",IF(ISTEXT(Games!K743), "Side",Games!J743)))</f>
        <v/>
      </c>
      <c r="J743" s="22" t="str">
        <f>IF(ISBLANK(Games!J743), "",IF(Table12[[#This Row],[Bet]]="Spread", Games!L743, ""))</f>
        <v/>
      </c>
      <c r="K743" s="22" t="str">
        <f>IF(ISBLANK(Games!K743), "",IF(ISTEXT(Games!K743), Games!K743, ""))</f>
        <v/>
      </c>
      <c r="L743" s="22" t="str">
        <f>IF(ISBLANK(Games!N743), "", Games!N743)</f>
        <v/>
      </c>
      <c r="M743" s="22"/>
      <c r="N743" s="26"/>
      <c r="O743" s="26"/>
      <c r="P743" s="26"/>
      <c r="Q743" s="26"/>
      <c r="R743" s="26"/>
      <c r="S743" s="26"/>
      <c r="T743" s="29">
        <f t="shared" si="104"/>
        <v>0</v>
      </c>
      <c r="U743" s="29">
        <f t="shared" si="105"/>
        <v>0</v>
      </c>
      <c r="V743" s="29">
        <f t="shared" si="106"/>
        <v>0</v>
      </c>
      <c r="W743" s="29">
        <f t="shared" si="107"/>
        <v>0</v>
      </c>
      <c r="X743" s="29">
        <f t="shared" si="108"/>
        <v>0</v>
      </c>
      <c r="Y743" s="29">
        <f t="shared" si="109"/>
        <v>0</v>
      </c>
      <c r="Z743" s="26"/>
      <c r="AA743" s="58" t="str">
        <f t="shared" si="110"/>
        <v/>
      </c>
      <c r="AB743" s="26"/>
      <c r="AC743" s="58" t="str">
        <f t="shared" si="112"/>
        <v/>
      </c>
      <c r="AD743" s="26"/>
      <c r="AE743" s="22" t="str">
        <f t="shared" si="111"/>
        <v/>
      </c>
      <c r="AF74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4" spans="1:32" x14ac:dyDescent="0.45">
      <c r="A744" s="22">
        <f>Games!A744</f>
        <v>0</v>
      </c>
      <c r="B744" s="22" t="str">
        <f>IF('Prediction Log'!B744=0, "",'Prediction Log'!B744)</f>
        <v/>
      </c>
      <c r="C744" s="22" t="str">
        <f>IF('Prediction Log'!C744=0, "",'Prediction Log'!C744)</f>
        <v/>
      </c>
      <c r="D744" s="22" t="str">
        <f>IF('Prediction Log'!D744=0, "",'Prediction Log'!D744)</f>
        <v/>
      </c>
      <c r="E744" s="22" t="str">
        <f>IF('Prediction Log'!E744=0, "",'Prediction Log'!E744)</f>
        <v/>
      </c>
      <c r="F744" s="22" t="str">
        <f>IF('Prediction Log'!I744=0, "",'Prediction Log'!I744)</f>
        <v/>
      </c>
      <c r="G744" s="23" t="str">
        <f>IF(ISBLANK(Games!B744), "",'Prediction Log'!$J744)</f>
        <v/>
      </c>
      <c r="H744" s="24" t="str">
        <f>'Prediction Log'!$K744</f>
        <v/>
      </c>
      <c r="I744" s="22" t="str">
        <f>IF(ISBLANK(Games!J744), "",IF(AND(Games!J744="",Games!K744=""),"",IF(ISTEXT(Games!K744), "Side",Games!J744)))</f>
        <v/>
      </c>
      <c r="J744" s="22" t="str">
        <f>IF(ISBLANK(Games!J744), "",IF(Table12[[#This Row],[Bet]]="Spread", Games!L744, ""))</f>
        <v/>
      </c>
      <c r="K744" s="22" t="str">
        <f>IF(ISBLANK(Games!K744), "",IF(ISTEXT(Games!K744), Games!K744, ""))</f>
        <v/>
      </c>
      <c r="L744" s="22" t="str">
        <f>IF(ISBLANK(Games!N744), "", Games!N744)</f>
        <v/>
      </c>
      <c r="M744" s="22"/>
      <c r="N744" s="26"/>
      <c r="O744" s="26"/>
      <c r="P744" s="26"/>
      <c r="Q744" s="26"/>
      <c r="R744" s="26"/>
      <c r="S744" s="26"/>
      <c r="T744" s="29">
        <f t="shared" si="104"/>
        <v>0</v>
      </c>
      <c r="U744" s="29">
        <f t="shared" si="105"/>
        <v>0</v>
      </c>
      <c r="V744" s="29">
        <f t="shared" si="106"/>
        <v>0</v>
      </c>
      <c r="W744" s="29">
        <f t="shared" si="107"/>
        <v>0</v>
      </c>
      <c r="X744" s="29">
        <f t="shared" si="108"/>
        <v>0</v>
      </c>
      <c r="Y744" s="29">
        <f t="shared" si="109"/>
        <v>0</v>
      </c>
      <c r="Z744" s="26"/>
      <c r="AA744" s="58" t="str">
        <f t="shared" si="110"/>
        <v/>
      </c>
      <c r="AB744" s="26"/>
      <c r="AC744" s="58" t="str">
        <f t="shared" si="112"/>
        <v/>
      </c>
      <c r="AD744" s="26"/>
      <c r="AE744" s="22" t="str">
        <f t="shared" si="111"/>
        <v/>
      </c>
      <c r="AF74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5" spans="1:32" x14ac:dyDescent="0.45">
      <c r="A745" s="22">
        <f>Games!A745</f>
        <v>0</v>
      </c>
      <c r="B745" s="22" t="str">
        <f>IF('Prediction Log'!B745=0, "",'Prediction Log'!B745)</f>
        <v/>
      </c>
      <c r="C745" s="22" t="str">
        <f>IF('Prediction Log'!C745=0, "",'Prediction Log'!C745)</f>
        <v/>
      </c>
      <c r="D745" s="22" t="str">
        <f>IF('Prediction Log'!D745=0, "",'Prediction Log'!D745)</f>
        <v/>
      </c>
      <c r="E745" s="22" t="str">
        <f>IF('Prediction Log'!E745=0, "",'Prediction Log'!E745)</f>
        <v/>
      </c>
      <c r="F745" s="22" t="str">
        <f>IF('Prediction Log'!I745=0, "",'Prediction Log'!I745)</f>
        <v/>
      </c>
      <c r="G745" s="23" t="str">
        <f>IF(ISBLANK(Games!B745), "",'Prediction Log'!$J745)</f>
        <v/>
      </c>
      <c r="H745" s="24" t="str">
        <f>'Prediction Log'!$K745</f>
        <v/>
      </c>
      <c r="I745" s="22" t="str">
        <f>IF(ISBLANK(Games!J745), "",IF(AND(Games!J745="",Games!K745=""),"",IF(ISTEXT(Games!K745), "Side",Games!J745)))</f>
        <v/>
      </c>
      <c r="J745" s="22" t="str">
        <f>IF(ISBLANK(Games!J745), "",IF(Table12[[#This Row],[Bet]]="Spread", Games!L745, ""))</f>
        <v/>
      </c>
      <c r="K745" s="22" t="str">
        <f>IF(ISBLANK(Games!K745), "",IF(ISTEXT(Games!K745), Games!K745, ""))</f>
        <v/>
      </c>
      <c r="L745" s="22" t="str">
        <f>IF(ISBLANK(Games!N745), "", Games!N745)</f>
        <v/>
      </c>
      <c r="M745" s="22"/>
      <c r="N745" s="26"/>
      <c r="O745" s="26"/>
      <c r="P745" s="26"/>
      <c r="Q745" s="26"/>
      <c r="R745" s="26"/>
      <c r="S745" s="26"/>
      <c r="T745" s="29">
        <f t="shared" si="104"/>
        <v>0</v>
      </c>
      <c r="U745" s="29">
        <f t="shared" si="105"/>
        <v>0</v>
      </c>
      <c r="V745" s="29">
        <f t="shared" si="106"/>
        <v>0</v>
      </c>
      <c r="W745" s="29">
        <f t="shared" si="107"/>
        <v>0</v>
      </c>
      <c r="X745" s="29">
        <f t="shared" si="108"/>
        <v>0</v>
      </c>
      <c r="Y745" s="29">
        <f t="shared" si="109"/>
        <v>0</v>
      </c>
      <c r="Z745" s="26"/>
      <c r="AA745" s="58" t="str">
        <f t="shared" si="110"/>
        <v/>
      </c>
      <c r="AB745" s="26"/>
      <c r="AC745" s="58" t="str">
        <f t="shared" si="112"/>
        <v/>
      </c>
      <c r="AD745" s="26"/>
      <c r="AE745" s="22" t="str">
        <f t="shared" si="111"/>
        <v/>
      </c>
      <c r="AF74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6" spans="1:32" x14ac:dyDescent="0.45">
      <c r="A746" s="22">
        <f>Games!A746</f>
        <v>0</v>
      </c>
      <c r="B746" s="22" t="str">
        <f>IF('Prediction Log'!B746=0, "",'Prediction Log'!B746)</f>
        <v/>
      </c>
      <c r="C746" s="22" t="str">
        <f>IF('Prediction Log'!C746=0, "",'Prediction Log'!C746)</f>
        <v/>
      </c>
      <c r="D746" s="22" t="str">
        <f>IF('Prediction Log'!D746=0, "",'Prediction Log'!D746)</f>
        <v/>
      </c>
      <c r="E746" s="22" t="str">
        <f>IF('Prediction Log'!E746=0, "",'Prediction Log'!E746)</f>
        <v/>
      </c>
      <c r="F746" s="22" t="str">
        <f>IF('Prediction Log'!I746=0, "",'Prediction Log'!I746)</f>
        <v/>
      </c>
      <c r="G746" s="23" t="str">
        <f>IF(ISBLANK(Games!B746), "",'Prediction Log'!$J746)</f>
        <v/>
      </c>
      <c r="H746" s="24" t="str">
        <f>'Prediction Log'!$K746</f>
        <v/>
      </c>
      <c r="I746" s="22" t="str">
        <f>IF(ISBLANK(Games!J746), "",IF(AND(Games!J746="",Games!K746=""),"",IF(ISTEXT(Games!K746), "Side",Games!J746)))</f>
        <v/>
      </c>
      <c r="J746" s="22" t="str">
        <f>IF(ISBLANK(Games!J746), "",IF(Table12[[#This Row],[Bet]]="Spread", Games!L746, ""))</f>
        <v/>
      </c>
      <c r="K746" s="22" t="str">
        <f>IF(ISBLANK(Games!K746), "",IF(ISTEXT(Games!K746), Games!K746, ""))</f>
        <v/>
      </c>
      <c r="L746" s="22" t="str">
        <f>IF(ISBLANK(Games!N746), "", Games!N746)</f>
        <v/>
      </c>
      <c r="M746" s="22"/>
      <c r="N746" s="26"/>
      <c r="O746" s="26"/>
      <c r="P746" s="26"/>
      <c r="Q746" s="26"/>
      <c r="R746" s="26"/>
      <c r="S746" s="26"/>
      <c r="T746" s="29">
        <f t="shared" si="104"/>
        <v>0</v>
      </c>
      <c r="U746" s="29">
        <f t="shared" si="105"/>
        <v>0</v>
      </c>
      <c r="V746" s="29">
        <f t="shared" si="106"/>
        <v>0</v>
      </c>
      <c r="W746" s="29">
        <f t="shared" si="107"/>
        <v>0</v>
      </c>
      <c r="X746" s="29">
        <f t="shared" si="108"/>
        <v>0</v>
      </c>
      <c r="Y746" s="29">
        <f t="shared" si="109"/>
        <v>0</v>
      </c>
      <c r="Z746" s="26"/>
      <c r="AA746" s="58" t="str">
        <f t="shared" si="110"/>
        <v/>
      </c>
      <c r="AB746" s="26"/>
      <c r="AC746" s="58" t="str">
        <f t="shared" si="112"/>
        <v/>
      </c>
      <c r="AD746" s="26"/>
      <c r="AE746" s="22" t="str">
        <f t="shared" si="111"/>
        <v/>
      </c>
      <c r="AF74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7" spans="1:32" x14ac:dyDescent="0.45">
      <c r="A747" s="22">
        <f>Games!A747</f>
        <v>0</v>
      </c>
      <c r="B747" s="22" t="str">
        <f>IF('Prediction Log'!B747=0, "",'Prediction Log'!B747)</f>
        <v/>
      </c>
      <c r="C747" s="22" t="str">
        <f>IF('Prediction Log'!C747=0, "",'Prediction Log'!C747)</f>
        <v/>
      </c>
      <c r="D747" s="22" t="str">
        <f>IF('Prediction Log'!D747=0, "",'Prediction Log'!D747)</f>
        <v/>
      </c>
      <c r="E747" s="22" t="str">
        <f>IF('Prediction Log'!E747=0, "",'Prediction Log'!E747)</f>
        <v/>
      </c>
      <c r="F747" s="22" t="str">
        <f>IF('Prediction Log'!I747=0, "",'Prediction Log'!I747)</f>
        <v/>
      </c>
      <c r="G747" s="23" t="str">
        <f>IF(ISBLANK(Games!B747), "",'Prediction Log'!$J747)</f>
        <v/>
      </c>
      <c r="H747" s="24" t="str">
        <f>'Prediction Log'!$K747</f>
        <v/>
      </c>
      <c r="I747" s="22" t="str">
        <f>IF(ISBLANK(Games!J747), "",IF(AND(Games!J747="",Games!K747=""),"",IF(ISTEXT(Games!K747), "Side",Games!J747)))</f>
        <v/>
      </c>
      <c r="J747" s="22" t="str">
        <f>IF(ISBLANK(Games!J747), "",IF(Table12[[#This Row],[Bet]]="Spread", Games!L747, ""))</f>
        <v/>
      </c>
      <c r="K747" s="22" t="str">
        <f>IF(ISBLANK(Games!K747), "",IF(ISTEXT(Games!K747), Games!K747, ""))</f>
        <v/>
      </c>
      <c r="L747" s="22" t="str">
        <f>IF(ISBLANK(Games!N747), "", Games!N747)</f>
        <v/>
      </c>
      <c r="M747" s="22"/>
      <c r="N747" s="26"/>
      <c r="O747" s="26"/>
      <c r="P747" s="26"/>
      <c r="Q747" s="26"/>
      <c r="R747" s="26"/>
      <c r="S747" s="26"/>
      <c r="T747" s="29">
        <f t="shared" si="104"/>
        <v>0</v>
      </c>
      <c r="U747" s="29">
        <f t="shared" si="105"/>
        <v>0</v>
      </c>
      <c r="V747" s="29">
        <f t="shared" si="106"/>
        <v>0</v>
      </c>
      <c r="W747" s="29">
        <f t="shared" si="107"/>
        <v>0</v>
      </c>
      <c r="X747" s="29">
        <f t="shared" si="108"/>
        <v>0</v>
      </c>
      <c r="Y747" s="29">
        <f t="shared" si="109"/>
        <v>0</v>
      </c>
      <c r="Z747" s="26"/>
      <c r="AA747" s="58" t="str">
        <f t="shared" si="110"/>
        <v/>
      </c>
      <c r="AB747" s="26"/>
      <c r="AC747" s="58" t="str">
        <f t="shared" si="112"/>
        <v/>
      </c>
      <c r="AD747" s="26"/>
      <c r="AE747" s="22" t="str">
        <f t="shared" si="111"/>
        <v/>
      </c>
      <c r="AF74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8" spans="1:32" x14ac:dyDescent="0.45">
      <c r="A748" s="22">
        <f>Games!A748</f>
        <v>0</v>
      </c>
      <c r="B748" s="22" t="str">
        <f>IF('Prediction Log'!B748=0, "",'Prediction Log'!B748)</f>
        <v/>
      </c>
      <c r="C748" s="22" t="str">
        <f>IF('Prediction Log'!C748=0, "",'Prediction Log'!C748)</f>
        <v/>
      </c>
      <c r="D748" s="22" t="str">
        <f>IF('Prediction Log'!D748=0, "",'Prediction Log'!D748)</f>
        <v/>
      </c>
      <c r="E748" s="22" t="str">
        <f>IF('Prediction Log'!E748=0, "",'Prediction Log'!E748)</f>
        <v/>
      </c>
      <c r="F748" s="22" t="str">
        <f>IF('Prediction Log'!I748=0, "",'Prediction Log'!I748)</f>
        <v/>
      </c>
      <c r="G748" s="23" t="str">
        <f>IF(ISBLANK(Games!B748), "",'Prediction Log'!$J748)</f>
        <v/>
      </c>
      <c r="H748" s="24" t="str">
        <f>'Prediction Log'!$K748</f>
        <v/>
      </c>
      <c r="I748" s="22" t="str">
        <f>IF(ISBLANK(Games!J748), "",IF(AND(Games!J748="",Games!K748=""),"",IF(ISTEXT(Games!K748), "Side",Games!J748)))</f>
        <v/>
      </c>
      <c r="J748" s="22" t="str">
        <f>IF(ISBLANK(Games!J748), "",IF(Table12[[#This Row],[Bet]]="Spread", Games!L748, ""))</f>
        <v/>
      </c>
      <c r="K748" s="22" t="str">
        <f>IF(ISBLANK(Games!K748), "",IF(ISTEXT(Games!K748), Games!K748, ""))</f>
        <v/>
      </c>
      <c r="L748" s="22" t="str">
        <f>IF(ISBLANK(Games!N748), "", Games!N748)</f>
        <v/>
      </c>
      <c r="M748" s="22"/>
      <c r="N748" s="26"/>
      <c r="O748" s="26"/>
      <c r="P748" s="26"/>
      <c r="Q748" s="26"/>
      <c r="R748" s="26"/>
      <c r="S748" s="26"/>
      <c r="T748" s="29">
        <f t="shared" si="104"/>
        <v>0</v>
      </c>
      <c r="U748" s="29">
        <f t="shared" si="105"/>
        <v>0</v>
      </c>
      <c r="V748" s="29">
        <f t="shared" si="106"/>
        <v>0</v>
      </c>
      <c r="W748" s="29">
        <f t="shared" si="107"/>
        <v>0</v>
      </c>
      <c r="X748" s="29">
        <f t="shared" si="108"/>
        <v>0</v>
      </c>
      <c r="Y748" s="29">
        <f t="shared" si="109"/>
        <v>0</v>
      </c>
      <c r="Z748" s="26"/>
      <c r="AA748" s="58" t="str">
        <f t="shared" si="110"/>
        <v/>
      </c>
      <c r="AB748" s="26"/>
      <c r="AC748" s="58" t="str">
        <f t="shared" si="112"/>
        <v/>
      </c>
      <c r="AD748" s="26"/>
      <c r="AE748" s="22" t="str">
        <f t="shared" si="111"/>
        <v/>
      </c>
      <c r="AF74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9" spans="1:32" x14ac:dyDescent="0.45">
      <c r="A749" s="22">
        <f>Games!A749</f>
        <v>0</v>
      </c>
      <c r="B749" s="22" t="str">
        <f>IF('Prediction Log'!B749=0, "",'Prediction Log'!B749)</f>
        <v/>
      </c>
      <c r="C749" s="22" t="str">
        <f>IF('Prediction Log'!C749=0, "",'Prediction Log'!C749)</f>
        <v/>
      </c>
      <c r="D749" s="22" t="str">
        <f>IF('Prediction Log'!D749=0, "",'Prediction Log'!D749)</f>
        <v/>
      </c>
      <c r="E749" s="22" t="str">
        <f>IF('Prediction Log'!E749=0, "",'Prediction Log'!E749)</f>
        <v/>
      </c>
      <c r="F749" s="22" t="str">
        <f>IF('Prediction Log'!I749=0, "",'Prediction Log'!I749)</f>
        <v/>
      </c>
      <c r="G749" s="23" t="str">
        <f>IF(ISBLANK(Games!B749), "",'Prediction Log'!$J749)</f>
        <v/>
      </c>
      <c r="H749" s="24" t="str">
        <f>'Prediction Log'!$K749</f>
        <v/>
      </c>
      <c r="I749" s="22" t="str">
        <f>IF(ISBLANK(Games!J749), "",IF(AND(Games!J749="",Games!K749=""),"",IF(ISTEXT(Games!K749), "Side",Games!J749)))</f>
        <v/>
      </c>
      <c r="J749" s="22" t="str">
        <f>IF(ISBLANK(Games!J749), "",IF(Table12[[#This Row],[Bet]]="Spread", Games!L749, ""))</f>
        <v/>
      </c>
      <c r="K749" s="22" t="str">
        <f>IF(ISBLANK(Games!K749), "",IF(ISTEXT(Games!K749), Games!K749, ""))</f>
        <v/>
      </c>
      <c r="L749" s="22" t="str">
        <f>IF(ISBLANK(Games!N749), "", Games!N749)</f>
        <v/>
      </c>
      <c r="M749" s="22"/>
      <c r="N749" s="26"/>
      <c r="O749" s="26"/>
      <c r="P749" s="26"/>
      <c r="Q749" s="26"/>
      <c r="R749" s="26"/>
      <c r="S749" s="26"/>
      <c r="T749" s="29">
        <f t="shared" si="104"/>
        <v>0</v>
      </c>
      <c r="U749" s="29">
        <f t="shared" si="105"/>
        <v>0</v>
      </c>
      <c r="V749" s="29">
        <f t="shared" si="106"/>
        <v>0</v>
      </c>
      <c r="W749" s="29">
        <f t="shared" si="107"/>
        <v>0</v>
      </c>
      <c r="X749" s="29">
        <f t="shared" si="108"/>
        <v>0</v>
      </c>
      <c r="Y749" s="29">
        <f t="shared" si="109"/>
        <v>0</v>
      </c>
      <c r="Z749" s="26"/>
      <c r="AA749" s="58" t="str">
        <f t="shared" si="110"/>
        <v/>
      </c>
      <c r="AB749" s="26"/>
      <c r="AC749" s="58" t="str">
        <f t="shared" si="112"/>
        <v/>
      </c>
      <c r="AD749" s="26"/>
      <c r="AE749" s="22" t="str">
        <f t="shared" si="111"/>
        <v/>
      </c>
      <c r="AF74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0" spans="1:32" x14ac:dyDescent="0.45">
      <c r="A750" s="22">
        <f>Games!A750</f>
        <v>0</v>
      </c>
      <c r="B750" s="22" t="str">
        <f>IF('Prediction Log'!B750=0, "",'Prediction Log'!B750)</f>
        <v/>
      </c>
      <c r="C750" s="22" t="str">
        <f>IF('Prediction Log'!C750=0, "",'Prediction Log'!C750)</f>
        <v/>
      </c>
      <c r="D750" s="22" t="str">
        <f>IF('Prediction Log'!D750=0, "",'Prediction Log'!D750)</f>
        <v/>
      </c>
      <c r="E750" s="22" t="str">
        <f>IF('Prediction Log'!E750=0, "",'Prediction Log'!E750)</f>
        <v/>
      </c>
      <c r="F750" s="22" t="str">
        <f>IF('Prediction Log'!I750=0, "",'Prediction Log'!I750)</f>
        <v/>
      </c>
      <c r="G750" s="23" t="str">
        <f>IF(ISBLANK(Games!B750), "",'Prediction Log'!$J750)</f>
        <v/>
      </c>
      <c r="H750" s="24" t="str">
        <f>'Prediction Log'!$K750</f>
        <v/>
      </c>
      <c r="I750" s="22" t="str">
        <f>IF(ISBLANK(Games!J750), "",IF(AND(Games!J750="",Games!K750=""),"",IF(ISTEXT(Games!K750), "Side",Games!J750)))</f>
        <v/>
      </c>
      <c r="J750" s="22" t="str">
        <f>IF(ISBLANK(Games!J750), "",IF(Table12[[#This Row],[Bet]]="Spread", Games!L750, ""))</f>
        <v/>
      </c>
      <c r="K750" s="22" t="str">
        <f>IF(ISBLANK(Games!K750), "",IF(ISTEXT(Games!K750), Games!K750, ""))</f>
        <v/>
      </c>
      <c r="L750" s="22" t="str">
        <f>IF(ISBLANK(Games!N750), "", Games!N750)</f>
        <v/>
      </c>
      <c r="M750" s="22"/>
      <c r="N750" s="26"/>
      <c r="O750" s="26"/>
      <c r="P750" s="26"/>
      <c r="Q750" s="26"/>
      <c r="R750" s="26"/>
      <c r="S750" s="26"/>
      <c r="T750" s="29">
        <f t="shared" si="104"/>
        <v>0</v>
      </c>
      <c r="U750" s="29">
        <f t="shared" si="105"/>
        <v>0</v>
      </c>
      <c r="V750" s="29">
        <f t="shared" si="106"/>
        <v>0</v>
      </c>
      <c r="W750" s="29">
        <f t="shared" si="107"/>
        <v>0</v>
      </c>
      <c r="X750" s="29">
        <f t="shared" si="108"/>
        <v>0</v>
      </c>
      <c r="Y750" s="29">
        <f t="shared" si="109"/>
        <v>0</v>
      </c>
      <c r="Z750" s="26"/>
      <c r="AA750" s="58" t="str">
        <f t="shared" si="110"/>
        <v/>
      </c>
      <c r="AB750" s="26"/>
      <c r="AC750" s="58" t="str">
        <f t="shared" si="112"/>
        <v/>
      </c>
      <c r="AD750" s="26"/>
      <c r="AE750" s="22" t="str">
        <f t="shared" si="111"/>
        <v/>
      </c>
      <c r="AF75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1" spans="1:32" x14ac:dyDescent="0.45">
      <c r="A751" s="22">
        <f>Games!A751</f>
        <v>0</v>
      </c>
      <c r="B751" s="22" t="str">
        <f>IF('Prediction Log'!B751=0, "",'Prediction Log'!B751)</f>
        <v/>
      </c>
      <c r="C751" s="22" t="str">
        <f>IF('Prediction Log'!C751=0, "",'Prediction Log'!C751)</f>
        <v/>
      </c>
      <c r="D751" s="22" t="str">
        <f>IF('Prediction Log'!D751=0, "",'Prediction Log'!D751)</f>
        <v/>
      </c>
      <c r="E751" s="22" t="str">
        <f>IF('Prediction Log'!E751=0, "",'Prediction Log'!E751)</f>
        <v/>
      </c>
      <c r="F751" s="22" t="str">
        <f>IF('Prediction Log'!I751=0, "",'Prediction Log'!I751)</f>
        <v/>
      </c>
      <c r="G751" s="23" t="str">
        <f>IF(ISBLANK(Games!B751), "",'Prediction Log'!$J751)</f>
        <v/>
      </c>
      <c r="H751" s="24" t="str">
        <f>'Prediction Log'!$K751</f>
        <v/>
      </c>
      <c r="I751" s="22" t="str">
        <f>IF(ISBLANK(Games!J751), "",IF(AND(Games!J751="",Games!K751=""),"",IF(ISTEXT(Games!K751), "Side",Games!J751)))</f>
        <v/>
      </c>
      <c r="J751" s="22" t="str">
        <f>IF(ISBLANK(Games!J751), "",IF(Table12[[#This Row],[Bet]]="Spread", Games!L751, ""))</f>
        <v/>
      </c>
      <c r="K751" s="22" t="str">
        <f>IF(ISBLANK(Games!K751), "",IF(ISTEXT(Games!K751), Games!K751, ""))</f>
        <v/>
      </c>
      <c r="L751" s="22" t="str">
        <f>IF(ISBLANK(Games!N751), "", Games!N751)</f>
        <v/>
      </c>
      <c r="M751" s="22"/>
      <c r="N751" s="26"/>
      <c r="O751" s="26"/>
      <c r="P751" s="26"/>
      <c r="Q751" s="26"/>
      <c r="R751" s="26"/>
      <c r="S751" s="26"/>
      <c r="T751" s="29">
        <f t="shared" si="104"/>
        <v>0</v>
      </c>
      <c r="U751" s="29">
        <f t="shared" si="105"/>
        <v>0</v>
      </c>
      <c r="V751" s="29">
        <f t="shared" si="106"/>
        <v>0</v>
      </c>
      <c r="W751" s="29">
        <f t="shared" si="107"/>
        <v>0</v>
      </c>
      <c r="X751" s="29">
        <f t="shared" si="108"/>
        <v>0</v>
      </c>
      <c r="Y751" s="29">
        <f t="shared" si="109"/>
        <v>0</v>
      </c>
      <c r="Z751" s="26"/>
      <c r="AA751" s="58" t="str">
        <f t="shared" si="110"/>
        <v/>
      </c>
      <c r="AB751" s="26"/>
      <c r="AC751" s="58" t="str">
        <f t="shared" si="112"/>
        <v/>
      </c>
      <c r="AD751" s="26"/>
      <c r="AE751" s="22" t="str">
        <f t="shared" si="111"/>
        <v/>
      </c>
      <c r="AF75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2" spans="1:32" x14ac:dyDescent="0.45">
      <c r="A752" s="22">
        <f>Games!A752</f>
        <v>0</v>
      </c>
      <c r="B752" s="22" t="str">
        <f>IF('Prediction Log'!B752=0, "",'Prediction Log'!B752)</f>
        <v/>
      </c>
      <c r="C752" s="22" t="str">
        <f>IF('Prediction Log'!C752=0, "",'Prediction Log'!C752)</f>
        <v/>
      </c>
      <c r="D752" s="22" t="str">
        <f>IF('Prediction Log'!D752=0, "",'Prediction Log'!D752)</f>
        <v/>
      </c>
      <c r="E752" s="22" t="str">
        <f>IF('Prediction Log'!E752=0, "",'Prediction Log'!E752)</f>
        <v/>
      </c>
      <c r="F752" s="22" t="str">
        <f>IF('Prediction Log'!I752=0, "",'Prediction Log'!I752)</f>
        <v/>
      </c>
      <c r="G752" s="23" t="str">
        <f>IF(ISBLANK(Games!B752), "",'Prediction Log'!$J752)</f>
        <v/>
      </c>
      <c r="H752" s="24" t="str">
        <f>'Prediction Log'!$K752</f>
        <v/>
      </c>
      <c r="I752" s="22" t="str">
        <f>IF(ISBLANK(Games!J752), "",IF(AND(Games!J752="",Games!K752=""),"",IF(ISTEXT(Games!K752), "Side",Games!J752)))</f>
        <v/>
      </c>
      <c r="J752" s="22" t="str">
        <f>IF(ISBLANK(Games!J752), "",IF(Table12[[#This Row],[Bet]]="Spread", Games!L752, ""))</f>
        <v/>
      </c>
      <c r="K752" s="22" t="str">
        <f>IF(ISBLANK(Games!K752), "",IF(ISTEXT(Games!K752), Games!K752, ""))</f>
        <v/>
      </c>
      <c r="L752" s="22" t="str">
        <f>IF(ISBLANK(Games!N752), "", Games!N752)</f>
        <v/>
      </c>
      <c r="M752" s="22"/>
      <c r="N752" s="26"/>
      <c r="O752" s="26"/>
      <c r="P752" s="26"/>
      <c r="Q752" s="26"/>
      <c r="R752" s="26"/>
      <c r="S752" s="26"/>
      <c r="T752" s="29">
        <f t="shared" si="104"/>
        <v>0</v>
      </c>
      <c r="U752" s="29">
        <f t="shared" si="105"/>
        <v>0</v>
      </c>
      <c r="V752" s="29">
        <f t="shared" si="106"/>
        <v>0</v>
      </c>
      <c r="W752" s="29">
        <f t="shared" si="107"/>
        <v>0</v>
      </c>
      <c r="X752" s="29">
        <f t="shared" si="108"/>
        <v>0</v>
      </c>
      <c r="Y752" s="29">
        <f t="shared" si="109"/>
        <v>0</v>
      </c>
      <c r="Z752" s="26"/>
      <c r="AA752" s="58" t="str">
        <f t="shared" si="110"/>
        <v/>
      </c>
      <c r="AB752" s="26"/>
      <c r="AC752" s="58" t="str">
        <f t="shared" si="112"/>
        <v/>
      </c>
      <c r="AD752" s="26"/>
      <c r="AE752" s="22" t="str">
        <f t="shared" si="111"/>
        <v/>
      </c>
      <c r="AF75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3" spans="1:32" x14ac:dyDescent="0.45">
      <c r="A753" s="22">
        <f>Games!A753</f>
        <v>0</v>
      </c>
      <c r="B753" s="22" t="str">
        <f>IF('Prediction Log'!B753=0, "",'Prediction Log'!B753)</f>
        <v/>
      </c>
      <c r="C753" s="22" t="str">
        <f>IF('Prediction Log'!C753=0, "",'Prediction Log'!C753)</f>
        <v/>
      </c>
      <c r="D753" s="22" t="str">
        <f>IF('Prediction Log'!D753=0, "",'Prediction Log'!D753)</f>
        <v/>
      </c>
      <c r="E753" s="22" t="str">
        <f>IF('Prediction Log'!E753=0, "",'Prediction Log'!E753)</f>
        <v/>
      </c>
      <c r="F753" s="22" t="str">
        <f>IF('Prediction Log'!I753=0, "",'Prediction Log'!I753)</f>
        <v/>
      </c>
      <c r="G753" s="23" t="str">
        <f>IF(ISBLANK(Games!B753), "",'Prediction Log'!$J753)</f>
        <v/>
      </c>
      <c r="H753" s="24" t="str">
        <f>'Prediction Log'!$K753</f>
        <v/>
      </c>
      <c r="I753" s="22" t="str">
        <f>IF(ISBLANK(Games!J753), "",IF(AND(Games!J753="",Games!K753=""),"",IF(ISTEXT(Games!K753), "Side",Games!J753)))</f>
        <v/>
      </c>
      <c r="J753" s="22" t="str">
        <f>IF(ISBLANK(Games!J753), "",IF(Table12[[#This Row],[Bet]]="Spread", Games!L753, ""))</f>
        <v/>
      </c>
      <c r="K753" s="22" t="str">
        <f>IF(ISBLANK(Games!K753), "",IF(ISTEXT(Games!K753), Games!K753, ""))</f>
        <v/>
      </c>
      <c r="L753" s="22" t="str">
        <f>IF(ISBLANK(Games!N753), "", Games!N753)</f>
        <v/>
      </c>
      <c r="M753" s="22"/>
      <c r="N753" s="26"/>
      <c r="O753" s="26"/>
      <c r="P753" s="26"/>
      <c r="Q753" s="26"/>
      <c r="R753" s="26"/>
      <c r="S753" s="26"/>
      <c r="T753" s="29">
        <f t="shared" si="104"/>
        <v>0</v>
      </c>
      <c r="U753" s="29">
        <f t="shared" si="105"/>
        <v>0</v>
      </c>
      <c r="V753" s="29">
        <f t="shared" si="106"/>
        <v>0</v>
      </c>
      <c r="W753" s="29">
        <f t="shared" si="107"/>
        <v>0</v>
      </c>
      <c r="X753" s="29">
        <f t="shared" si="108"/>
        <v>0</v>
      </c>
      <c r="Y753" s="29">
        <f t="shared" si="109"/>
        <v>0</v>
      </c>
      <c r="Z753" s="26"/>
      <c r="AA753" s="58" t="str">
        <f t="shared" si="110"/>
        <v/>
      </c>
      <c r="AB753" s="26"/>
      <c r="AC753" s="58" t="str">
        <f t="shared" si="112"/>
        <v/>
      </c>
      <c r="AD753" s="26"/>
      <c r="AE753" s="22" t="str">
        <f t="shared" si="111"/>
        <v/>
      </c>
      <c r="AF75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4" spans="1:32" x14ac:dyDescent="0.45">
      <c r="A754" s="22">
        <f>Games!A754</f>
        <v>0</v>
      </c>
      <c r="B754" s="22" t="str">
        <f>IF('Prediction Log'!B754=0, "",'Prediction Log'!B754)</f>
        <v/>
      </c>
      <c r="C754" s="22" t="str">
        <f>IF('Prediction Log'!C754=0, "",'Prediction Log'!C754)</f>
        <v/>
      </c>
      <c r="D754" s="22" t="str">
        <f>IF('Prediction Log'!D754=0, "",'Prediction Log'!D754)</f>
        <v/>
      </c>
      <c r="E754" s="22" t="str">
        <f>IF('Prediction Log'!E754=0, "",'Prediction Log'!E754)</f>
        <v/>
      </c>
      <c r="F754" s="22" t="str">
        <f>IF('Prediction Log'!I754=0, "",'Prediction Log'!I754)</f>
        <v/>
      </c>
      <c r="G754" s="23" t="str">
        <f>IF(ISBLANK(Games!B754), "",'Prediction Log'!$J754)</f>
        <v/>
      </c>
      <c r="H754" s="24" t="str">
        <f>'Prediction Log'!$K754</f>
        <v/>
      </c>
      <c r="I754" s="22" t="str">
        <f>IF(ISBLANK(Games!J754), "",IF(AND(Games!J754="",Games!K754=""),"",IF(ISTEXT(Games!K754), "Side",Games!J754)))</f>
        <v/>
      </c>
      <c r="J754" s="22" t="str">
        <f>IF(ISBLANK(Games!J754), "",IF(Table12[[#This Row],[Bet]]="Spread", Games!L754, ""))</f>
        <v/>
      </c>
      <c r="K754" s="22" t="str">
        <f>IF(ISBLANK(Games!K754), "",IF(ISTEXT(Games!K754), Games!K754, ""))</f>
        <v/>
      </c>
      <c r="L754" s="22" t="str">
        <f>IF(ISBLANK(Games!N754), "", Games!N754)</f>
        <v/>
      </c>
      <c r="M754" s="22"/>
      <c r="N754" s="26"/>
      <c r="O754" s="26"/>
      <c r="P754" s="26"/>
      <c r="Q754" s="26"/>
      <c r="R754" s="26"/>
      <c r="S754" s="26"/>
      <c r="T754" s="29">
        <f t="shared" si="104"/>
        <v>0</v>
      </c>
      <c r="U754" s="29">
        <f t="shared" si="105"/>
        <v>0</v>
      </c>
      <c r="V754" s="29">
        <f t="shared" si="106"/>
        <v>0</v>
      </c>
      <c r="W754" s="29">
        <f t="shared" si="107"/>
        <v>0</v>
      </c>
      <c r="X754" s="29">
        <f t="shared" si="108"/>
        <v>0</v>
      </c>
      <c r="Y754" s="29">
        <f t="shared" si="109"/>
        <v>0</v>
      </c>
      <c r="Z754" s="26"/>
      <c r="AA754" s="58" t="str">
        <f t="shared" si="110"/>
        <v/>
      </c>
      <c r="AB754" s="26"/>
      <c r="AC754" s="58" t="str">
        <f t="shared" si="112"/>
        <v/>
      </c>
      <c r="AD754" s="26"/>
      <c r="AE754" s="22" t="str">
        <f t="shared" si="111"/>
        <v/>
      </c>
      <c r="AF75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5" spans="1:32" x14ac:dyDescent="0.45">
      <c r="A755" s="22">
        <f>Games!A755</f>
        <v>0</v>
      </c>
      <c r="B755" s="22" t="str">
        <f>IF('Prediction Log'!B755=0, "",'Prediction Log'!B755)</f>
        <v/>
      </c>
      <c r="C755" s="22" t="str">
        <f>IF('Prediction Log'!C755=0, "",'Prediction Log'!C755)</f>
        <v/>
      </c>
      <c r="D755" s="22" t="str">
        <f>IF('Prediction Log'!D755=0, "",'Prediction Log'!D755)</f>
        <v/>
      </c>
      <c r="E755" s="22" t="str">
        <f>IF('Prediction Log'!E755=0, "",'Prediction Log'!E755)</f>
        <v/>
      </c>
      <c r="F755" s="22" t="str">
        <f>IF('Prediction Log'!I755=0, "",'Prediction Log'!I755)</f>
        <v/>
      </c>
      <c r="G755" s="23" t="str">
        <f>IF(ISBLANK(Games!B755), "",'Prediction Log'!$J755)</f>
        <v/>
      </c>
      <c r="H755" s="24" t="str">
        <f>'Prediction Log'!$K755</f>
        <v/>
      </c>
      <c r="I755" s="22" t="str">
        <f>IF(ISBLANK(Games!J755), "",IF(AND(Games!J755="",Games!K755=""),"",IF(ISTEXT(Games!K755), "Side",Games!J755)))</f>
        <v/>
      </c>
      <c r="J755" s="22" t="str">
        <f>IF(ISBLANK(Games!J755), "",IF(Table12[[#This Row],[Bet]]="Spread", Games!L755, ""))</f>
        <v/>
      </c>
      <c r="K755" s="22" t="str">
        <f>IF(ISBLANK(Games!K755), "",IF(ISTEXT(Games!K755), Games!K755, ""))</f>
        <v/>
      </c>
      <c r="L755" s="22" t="str">
        <f>IF(ISBLANK(Games!N755), "", Games!N755)</f>
        <v/>
      </c>
      <c r="M755" s="22"/>
      <c r="N755" s="26"/>
      <c r="O755" s="26"/>
      <c r="P755" s="26"/>
      <c r="Q755" s="26"/>
      <c r="R755" s="26"/>
      <c r="S755" s="26"/>
      <c r="T755" s="29">
        <f t="shared" si="104"/>
        <v>0</v>
      </c>
      <c r="U755" s="29">
        <f t="shared" si="105"/>
        <v>0</v>
      </c>
      <c r="V755" s="29">
        <f t="shared" si="106"/>
        <v>0</v>
      </c>
      <c r="W755" s="29">
        <f t="shared" si="107"/>
        <v>0</v>
      </c>
      <c r="X755" s="29">
        <f t="shared" si="108"/>
        <v>0</v>
      </c>
      <c r="Y755" s="29">
        <f t="shared" si="109"/>
        <v>0</v>
      </c>
      <c r="Z755" s="26"/>
      <c r="AA755" s="58" t="str">
        <f t="shared" si="110"/>
        <v/>
      </c>
      <c r="AB755" s="26"/>
      <c r="AC755" s="58" t="str">
        <f t="shared" si="112"/>
        <v/>
      </c>
      <c r="AD755" s="26"/>
      <c r="AE755" s="22" t="str">
        <f t="shared" si="111"/>
        <v/>
      </c>
      <c r="AF75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6" spans="1:32" x14ac:dyDescent="0.45">
      <c r="A756" s="22">
        <f>Games!A756</f>
        <v>0</v>
      </c>
      <c r="B756" s="22" t="str">
        <f>IF('Prediction Log'!B756=0, "",'Prediction Log'!B756)</f>
        <v/>
      </c>
      <c r="C756" s="22" t="str">
        <f>IF('Prediction Log'!C756=0, "",'Prediction Log'!C756)</f>
        <v/>
      </c>
      <c r="D756" s="22" t="str">
        <f>IF('Prediction Log'!D756=0, "",'Prediction Log'!D756)</f>
        <v/>
      </c>
      <c r="E756" s="22" t="str">
        <f>IF('Prediction Log'!E756=0, "",'Prediction Log'!E756)</f>
        <v/>
      </c>
      <c r="F756" s="22" t="str">
        <f>IF('Prediction Log'!I756=0, "",'Prediction Log'!I756)</f>
        <v/>
      </c>
      <c r="G756" s="23" t="str">
        <f>IF(ISBLANK(Games!B756), "",'Prediction Log'!$J756)</f>
        <v/>
      </c>
      <c r="H756" s="24" t="str">
        <f>'Prediction Log'!$K756</f>
        <v/>
      </c>
      <c r="I756" s="22" t="str">
        <f>IF(ISBLANK(Games!J756), "",IF(AND(Games!J756="",Games!K756=""),"",IF(ISTEXT(Games!K756), "Side",Games!J756)))</f>
        <v/>
      </c>
      <c r="J756" s="22" t="str">
        <f>IF(ISBLANK(Games!J756), "",IF(Table12[[#This Row],[Bet]]="Spread", Games!L756, ""))</f>
        <v/>
      </c>
      <c r="K756" s="22" t="str">
        <f>IF(ISBLANK(Games!K756), "",IF(ISTEXT(Games!K756), Games!K756, ""))</f>
        <v/>
      </c>
      <c r="L756" s="22" t="str">
        <f>IF(ISBLANK(Games!N756), "", Games!N756)</f>
        <v/>
      </c>
      <c r="M756" s="22"/>
      <c r="N756" s="26"/>
      <c r="O756" s="26"/>
      <c r="P756" s="26"/>
      <c r="Q756" s="26"/>
      <c r="R756" s="26"/>
      <c r="S756" s="26"/>
      <c r="T756" s="29">
        <f t="shared" si="104"/>
        <v>0</v>
      </c>
      <c r="U756" s="29">
        <f t="shared" si="105"/>
        <v>0</v>
      </c>
      <c r="V756" s="29">
        <f t="shared" si="106"/>
        <v>0</v>
      </c>
      <c r="W756" s="29">
        <f t="shared" si="107"/>
        <v>0</v>
      </c>
      <c r="X756" s="29">
        <f t="shared" si="108"/>
        <v>0</v>
      </c>
      <c r="Y756" s="29">
        <f t="shared" si="109"/>
        <v>0</v>
      </c>
      <c r="Z756" s="26"/>
      <c r="AA756" s="58" t="str">
        <f t="shared" si="110"/>
        <v/>
      </c>
      <c r="AB756" s="26"/>
      <c r="AC756" s="58" t="str">
        <f t="shared" si="112"/>
        <v/>
      </c>
      <c r="AD756" s="26"/>
      <c r="AE756" s="22" t="str">
        <f t="shared" si="111"/>
        <v/>
      </c>
      <c r="AF75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7" spans="1:32" x14ac:dyDescent="0.45">
      <c r="A757" s="22">
        <f>Games!A757</f>
        <v>0</v>
      </c>
      <c r="B757" s="22" t="str">
        <f>IF('Prediction Log'!B757=0, "",'Prediction Log'!B757)</f>
        <v/>
      </c>
      <c r="C757" s="22" t="str">
        <f>IF('Prediction Log'!C757=0, "",'Prediction Log'!C757)</f>
        <v/>
      </c>
      <c r="D757" s="22" t="str">
        <f>IF('Prediction Log'!D757=0, "",'Prediction Log'!D757)</f>
        <v/>
      </c>
      <c r="E757" s="22" t="str">
        <f>IF('Prediction Log'!E757=0, "",'Prediction Log'!E757)</f>
        <v/>
      </c>
      <c r="F757" s="22" t="str">
        <f>IF('Prediction Log'!I757=0, "",'Prediction Log'!I757)</f>
        <v/>
      </c>
      <c r="G757" s="23" t="str">
        <f>IF(ISBLANK(Games!B757), "",'Prediction Log'!$J757)</f>
        <v/>
      </c>
      <c r="H757" s="24" t="str">
        <f>'Prediction Log'!$K757</f>
        <v/>
      </c>
      <c r="I757" s="22" t="str">
        <f>IF(ISBLANK(Games!J757), "",IF(AND(Games!J757="",Games!K757=""),"",IF(ISTEXT(Games!K757), "Side",Games!J757)))</f>
        <v/>
      </c>
      <c r="J757" s="22" t="str">
        <f>IF(ISBLANK(Games!J757), "",IF(Table12[[#This Row],[Bet]]="Spread", Games!L757, ""))</f>
        <v/>
      </c>
      <c r="K757" s="22" t="str">
        <f>IF(ISBLANK(Games!K757), "",IF(ISTEXT(Games!K757), Games!K757, ""))</f>
        <v/>
      </c>
      <c r="L757" s="22" t="str">
        <f>IF(ISBLANK(Games!N757), "", Games!N757)</f>
        <v/>
      </c>
      <c r="M757" s="22"/>
      <c r="N757" s="26"/>
      <c r="O757" s="26"/>
      <c r="P757" s="26"/>
      <c r="Q757" s="26"/>
      <c r="R757" s="26"/>
      <c r="S757" s="26"/>
      <c r="T757" s="29">
        <f t="shared" si="104"/>
        <v>0</v>
      </c>
      <c r="U757" s="29">
        <f t="shared" si="105"/>
        <v>0</v>
      </c>
      <c r="V757" s="29">
        <f t="shared" si="106"/>
        <v>0</v>
      </c>
      <c r="W757" s="29">
        <f t="shared" si="107"/>
        <v>0</v>
      </c>
      <c r="X757" s="29">
        <f t="shared" si="108"/>
        <v>0</v>
      </c>
      <c r="Y757" s="29">
        <f t="shared" si="109"/>
        <v>0</v>
      </c>
      <c r="Z757" s="26"/>
      <c r="AA757" s="58" t="str">
        <f t="shared" si="110"/>
        <v/>
      </c>
      <c r="AB757" s="26"/>
      <c r="AC757" s="58" t="str">
        <f t="shared" si="112"/>
        <v/>
      </c>
      <c r="AD757" s="26"/>
      <c r="AE757" s="22" t="str">
        <f t="shared" si="111"/>
        <v/>
      </c>
      <c r="AF75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8" spans="1:32" x14ac:dyDescent="0.45">
      <c r="A758" s="22">
        <f>Games!A758</f>
        <v>0</v>
      </c>
      <c r="B758" s="22" t="str">
        <f>IF('Prediction Log'!B758=0, "",'Prediction Log'!B758)</f>
        <v/>
      </c>
      <c r="C758" s="22" t="str">
        <f>IF('Prediction Log'!C758=0, "",'Prediction Log'!C758)</f>
        <v/>
      </c>
      <c r="D758" s="22" t="str">
        <f>IF('Prediction Log'!D758=0, "",'Prediction Log'!D758)</f>
        <v/>
      </c>
      <c r="E758" s="22" t="str">
        <f>IF('Prediction Log'!E758=0, "",'Prediction Log'!E758)</f>
        <v/>
      </c>
      <c r="F758" s="22" t="str">
        <f>IF('Prediction Log'!I758=0, "",'Prediction Log'!I758)</f>
        <v/>
      </c>
      <c r="G758" s="23" t="str">
        <f>IF(ISBLANK(Games!B758), "",'Prediction Log'!$J758)</f>
        <v/>
      </c>
      <c r="H758" s="24" t="str">
        <f>'Prediction Log'!$K758</f>
        <v/>
      </c>
      <c r="I758" s="22" t="str">
        <f>IF(ISBLANK(Games!J758), "",IF(AND(Games!J758="",Games!K758=""),"",IF(ISTEXT(Games!K758), "Side",Games!J758)))</f>
        <v/>
      </c>
      <c r="J758" s="22" t="str">
        <f>IF(ISBLANK(Games!J758), "",IF(Table12[[#This Row],[Bet]]="Spread", Games!L758, ""))</f>
        <v/>
      </c>
      <c r="K758" s="22" t="str">
        <f>IF(ISBLANK(Games!K758), "",IF(ISTEXT(Games!K758), Games!K758, ""))</f>
        <v/>
      </c>
      <c r="L758" s="22" t="str">
        <f>IF(ISBLANK(Games!N758), "", Games!N758)</f>
        <v/>
      </c>
      <c r="M758" s="22"/>
      <c r="N758" s="26"/>
      <c r="O758" s="26"/>
      <c r="P758" s="26"/>
      <c r="Q758" s="26"/>
      <c r="R758" s="26"/>
      <c r="S758" s="26"/>
      <c r="T758" s="29">
        <f t="shared" si="104"/>
        <v>0</v>
      </c>
      <c r="U758" s="29">
        <f t="shared" si="105"/>
        <v>0</v>
      </c>
      <c r="V758" s="29">
        <f t="shared" si="106"/>
        <v>0</v>
      </c>
      <c r="W758" s="29">
        <f t="shared" si="107"/>
        <v>0</v>
      </c>
      <c r="X758" s="29">
        <f t="shared" si="108"/>
        <v>0</v>
      </c>
      <c r="Y758" s="29">
        <f t="shared" si="109"/>
        <v>0</v>
      </c>
      <c r="Z758" s="26"/>
      <c r="AA758" s="58" t="str">
        <f t="shared" si="110"/>
        <v/>
      </c>
      <c r="AB758" s="26"/>
      <c r="AC758" s="58" t="str">
        <f t="shared" si="112"/>
        <v/>
      </c>
      <c r="AD758" s="26"/>
      <c r="AE758" s="22" t="str">
        <f t="shared" si="111"/>
        <v/>
      </c>
      <c r="AF75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9" spans="1:32" x14ac:dyDescent="0.45">
      <c r="A759" s="22">
        <f>Games!A759</f>
        <v>0</v>
      </c>
      <c r="B759" s="22" t="str">
        <f>IF('Prediction Log'!B759=0, "",'Prediction Log'!B759)</f>
        <v/>
      </c>
      <c r="C759" s="22" t="str">
        <f>IF('Prediction Log'!C759=0, "",'Prediction Log'!C759)</f>
        <v/>
      </c>
      <c r="D759" s="22" t="str">
        <f>IF('Prediction Log'!D759=0, "",'Prediction Log'!D759)</f>
        <v/>
      </c>
      <c r="E759" s="22" t="str">
        <f>IF('Prediction Log'!E759=0, "",'Prediction Log'!E759)</f>
        <v/>
      </c>
      <c r="F759" s="22" t="str">
        <f>IF('Prediction Log'!I759=0, "",'Prediction Log'!I759)</f>
        <v/>
      </c>
      <c r="G759" s="23" t="str">
        <f>IF(ISBLANK(Games!B759), "",'Prediction Log'!$J759)</f>
        <v/>
      </c>
      <c r="H759" s="24" t="str">
        <f>'Prediction Log'!$K759</f>
        <v/>
      </c>
      <c r="I759" s="22" t="str">
        <f>IF(ISBLANK(Games!J759), "",IF(AND(Games!J759="",Games!K759=""),"",IF(ISTEXT(Games!K759), "Side",Games!J759)))</f>
        <v/>
      </c>
      <c r="J759" s="22" t="str">
        <f>IF(ISBLANK(Games!J759), "",IF(Table12[[#This Row],[Bet]]="Spread", Games!L759, ""))</f>
        <v/>
      </c>
      <c r="K759" s="22" t="str">
        <f>IF(ISBLANK(Games!K759), "",IF(ISTEXT(Games!K759), Games!K759, ""))</f>
        <v/>
      </c>
      <c r="L759" s="22" t="str">
        <f>IF(ISBLANK(Games!N759), "", Games!N759)</f>
        <v/>
      </c>
      <c r="M759" s="22"/>
      <c r="N759" s="26"/>
      <c r="O759" s="26"/>
      <c r="P759" s="26"/>
      <c r="Q759" s="26"/>
      <c r="R759" s="26"/>
      <c r="S759" s="26"/>
      <c r="T759" s="29">
        <f t="shared" si="104"/>
        <v>0</v>
      </c>
      <c r="U759" s="29">
        <f t="shared" si="105"/>
        <v>0</v>
      </c>
      <c r="V759" s="29">
        <f t="shared" si="106"/>
        <v>0</v>
      </c>
      <c r="W759" s="29">
        <f t="shared" si="107"/>
        <v>0</v>
      </c>
      <c r="X759" s="29">
        <f t="shared" si="108"/>
        <v>0</v>
      </c>
      <c r="Y759" s="29">
        <f t="shared" si="109"/>
        <v>0</v>
      </c>
      <c r="Z759" s="26"/>
      <c r="AA759" s="58" t="str">
        <f t="shared" si="110"/>
        <v/>
      </c>
      <c r="AB759" s="26"/>
      <c r="AC759" s="58" t="str">
        <f t="shared" si="112"/>
        <v/>
      </c>
      <c r="AD759" s="26"/>
      <c r="AE759" s="22" t="str">
        <f t="shared" si="111"/>
        <v/>
      </c>
      <c r="AF75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0" spans="1:32" x14ac:dyDescent="0.45">
      <c r="A760" s="22">
        <f>Games!A760</f>
        <v>0</v>
      </c>
      <c r="B760" s="22" t="str">
        <f>IF('Prediction Log'!B760=0, "",'Prediction Log'!B760)</f>
        <v/>
      </c>
      <c r="C760" s="22" t="str">
        <f>IF('Prediction Log'!C760=0, "",'Prediction Log'!C760)</f>
        <v/>
      </c>
      <c r="D760" s="22" t="str">
        <f>IF('Prediction Log'!D760=0, "",'Prediction Log'!D760)</f>
        <v/>
      </c>
      <c r="E760" s="22" t="str">
        <f>IF('Prediction Log'!E760=0, "",'Prediction Log'!E760)</f>
        <v/>
      </c>
      <c r="F760" s="22" t="str">
        <f>IF('Prediction Log'!I760=0, "",'Prediction Log'!I760)</f>
        <v/>
      </c>
      <c r="G760" s="23" t="str">
        <f>IF(ISBLANK(Games!B760), "",'Prediction Log'!$J760)</f>
        <v/>
      </c>
      <c r="H760" s="24" t="str">
        <f>'Prediction Log'!$K760</f>
        <v/>
      </c>
      <c r="I760" s="22" t="str">
        <f>IF(ISBLANK(Games!J760), "",IF(AND(Games!J760="",Games!K760=""),"",IF(ISTEXT(Games!K760), "Side",Games!J760)))</f>
        <v/>
      </c>
      <c r="J760" s="22" t="str">
        <f>IF(ISBLANK(Games!J760), "",IF(Table12[[#This Row],[Bet]]="Spread", Games!L760, ""))</f>
        <v/>
      </c>
      <c r="K760" s="22" t="str">
        <f>IF(ISBLANK(Games!K760), "",IF(ISTEXT(Games!K760), Games!K760, ""))</f>
        <v/>
      </c>
      <c r="L760" s="22" t="str">
        <f>IF(ISBLANK(Games!N760), "", Games!N760)</f>
        <v/>
      </c>
      <c r="M760" s="22"/>
      <c r="N760" s="26"/>
      <c r="O760" s="26"/>
      <c r="P760" s="26"/>
      <c r="Q760" s="26"/>
      <c r="R760" s="26"/>
      <c r="S760" s="26"/>
      <c r="T760" s="29">
        <f t="shared" si="104"/>
        <v>0</v>
      </c>
      <c r="U760" s="29">
        <f t="shared" si="105"/>
        <v>0</v>
      </c>
      <c r="V760" s="29">
        <f t="shared" si="106"/>
        <v>0</v>
      </c>
      <c r="W760" s="29">
        <f t="shared" si="107"/>
        <v>0</v>
      </c>
      <c r="X760" s="29">
        <f t="shared" si="108"/>
        <v>0</v>
      </c>
      <c r="Y760" s="29">
        <f t="shared" si="109"/>
        <v>0</v>
      </c>
      <c r="Z760" s="26"/>
      <c r="AA760" s="58" t="str">
        <f t="shared" si="110"/>
        <v/>
      </c>
      <c r="AB760" s="26"/>
      <c r="AC760" s="58" t="str">
        <f t="shared" si="112"/>
        <v/>
      </c>
      <c r="AD760" s="26"/>
      <c r="AE760" s="22" t="str">
        <f t="shared" si="111"/>
        <v/>
      </c>
      <c r="AF76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1" spans="1:32" x14ac:dyDescent="0.45">
      <c r="A761" s="22">
        <f>Games!A761</f>
        <v>0</v>
      </c>
      <c r="B761" s="22" t="str">
        <f>IF('Prediction Log'!B761=0, "",'Prediction Log'!B761)</f>
        <v/>
      </c>
      <c r="C761" s="22" t="str">
        <f>IF('Prediction Log'!C761=0, "",'Prediction Log'!C761)</f>
        <v/>
      </c>
      <c r="D761" s="22" t="str">
        <f>IF('Prediction Log'!D761=0, "",'Prediction Log'!D761)</f>
        <v/>
      </c>
      <c r="E761" s="22" t="str">
        <f>IF('Prediction Log'!E761=0, "",'Prediction Log'!E761)</f>
        <v/>
      </c>
      <c r="F761" s="22" t="str">
        <f>IF('Prediction Log'!I761=0, "",'Prediction Log'!I761)</f>
        <v/>
      </c>
      <c r="G761" s="23" t="str">
        <f>IF(ISBLANK(Games!B761), "",'Prediction Log'!$J761)</f>
        <v/>
      </c>
      <c r="H761" s="24" t="str">
        <f>'Prediction Log'!$K761</f>
        <v/>
      </c>
      <c r="I761" s="22" t="str">
        <f>IF(ISBLANK(Games!J761), "",IF(AND(Games!J761="",Games!K761=""),"",IF(ISTEXT(Games!K761), "Side",Games!J761)))</f>
        <v/>
      </c>
      <c r="J761" s="22" t="str">
        <f>IF(ISBLANK(Games!J761), "",IF(Table12[[#This Row],[Bet]]="Spread", Games!L761, ""))</f>
        <v/>
      </c>
      <c r="K761" s="22" t="str">
        <f>IF(ISBLANK(Games!K761), "",IF(ISTEXT(Games!K761), Games!K761, ""))</f>
        <v/>
      </c>
      <c r="L761" s="22" t="str">
        <f>IF(ISBLANK(Games!N761), "", Games!N761)</f>
        <v/>
      </c>
      <c r="M761" s="22"/>
      <c r="N761" s="26"/>
      <c r="O761" s="26"/>
      <c r="P761" s="26"/>
      <c r="Q761" s="26"/>
      <c r="R761" s="26"/>
      <c r="S761" s="26"/>
      <c r="T761" s="29">
        <f t="shared" si="104"/>
        <v>0</v>
      </c>
      <c r="U761" s="29">
        <f t="shared" si="105"/>
        <v>0</v>
      </c>
      <c r="V761" s="29">
        <f t="shared" si="106"/>
        <v>0</v>
      </c>
      <c r="W761" s="29">
        <f t="shared" si="107"/>
        <v>0</v>
      </c>
      <c r="X761" s="29">
        <f t="shared" si="108"/>
        <v>0</v>
      </c>
      <c r="Y761" s="29">
        <f t="shared" si="109"/>
        <v>0</v>
      </c>
      <c r="Z761" s="26"/>
      <c r="AA761" s="58" t="str">
        <f t="shared" si="110"/>
        <v/>
      </c>
      <c r="AB761" s="26"/>
      <c r="AC761" s="58" t="str">
        <f t="shared" si="112"/>
        <v/>
      </c>
      <c r="AD761" s="26"/>
      <c r="AE761" s="22" t="str">
        <f t="shared" si="111"/>
        <v/>
      </c>
      <c r="AF76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2" spans="1:32" x14ac:dyDescent="0.45">
      <c r="A762" s="22">
        <f>Games!A762</f>
        <v>0</v>
      </c>
      <c r="B762" s="22" t="str">
        <f>IF('Prediction Log'!B762=0, "",'Prediction Log'!B762)</f>
        <v/>
      </c>
      <c r="C762" s="22" t="str">
        <f>IF('Prediction Log'!C762=0, "",'Prediction Log'!C762)</f>
        <v/>
      </c>
      <c r="D762" s="22" t="str">
        <f>IF('Prediction Log'!D762=0, "",'Prediction Log'!D762)</f>
        <v/>
      </c>
      <c r="E762" s="22" t="str">
        <f>IF('Prediction Log'!E762=0, "",'Prediction Log'!E762)</f>
        <v/>
      </c>
      <c r="F762" s="22" t="str">
        <f>IF('Prediction Log'!I762=0, "",'Prediction Log'!I762)</f>
        <v/>
      </c>
      <c r="G762" s="23" t="str">
        <f>IF(ISBLANK(Games!B762), "",'Prediction Log'!$J762)</f>
        <v/>
      </c>
      <c r="H762" s="24" t="str">
        <f>'Prediction Log'!$K762</f>
        <v/>
      </c>
      <c r="I762" s="22" t="str">
        <f>IF(ISBLANK(Games!J762), "",IF(AND(Games!J762="",Games!K762=""),"",IF(ISTEXT(Games!K762), "Side",Games!J762)))</f>
        <v/>
      </c>
      <c r="J762" s="22" t="str">
        <f>IF(ISBLANK(Games!J762), "",IF(Table12[[#This Row],[Bet]]="Spread", Games!L762, ""))</f>
        <v/>
      </c>
      <c r="K762" s="22" t="str">
        <f>IF(ISBLANK(Games!K762), "",IF(ISTEXT(Games!K762), Games!K762, ""))</f>
        <v/>
      </c>
      <c r="L762" s="22" t="str">
        <f>IF(ISBLANK(Games!N762), "", Games!N762)</f>
        <v/>
      </c>
      <c r="M762" s="22"/>
      <c r="N762" s="26"/>
      <c r="O762" s="26"/>
      <c r="P762" s="26"/>
      <c r="Q762" s="26"/>
      <c r="R762" s="26"/>
      <c r="S762" s="26"/>
      <c r="T762" s="29">
        <f t="shared" si="104"/>
        <v>0</v>
      </c>
      <c r="U762" s="29">
        <f t="shared" si="105"/>
        <v>0</v>
      </c>
      <c r="V762" s="29">
        <f t="shared" si="106"/>
        <v>0</v>
      </c>
      <c r="W762" s="29">
        <f t="shared" si="107"/>
        <v>0</v>
      </c>
      <c r="X762" s="29">
        <f t="shared" si="108"/>
        <v>0</v>
      </c>
      <c r="Y762" s="29">
        <f t="shared" si="109"/>
        <v>0</v>
      </c>
      <c r="Z762" s="26"/>
      <c r="AA762" s="58" t="str">
        <f t="shared" si="110"/>
        <v/>
      </c>
      <c r="AB762" s="26"/>
      <c r="AC762" s="58" t="str">
        <f t="shared" si="112"/>
        <v/>
      </c>
      <c r="AD762" s="26"/>
      <c r="AE762" s="22" t="str">
        <f t="shared" si="111"/>
        <v/>
      </c>
      <c r="AF76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3" spans="1:32" x14ac:dyDescent="0.45">
      <c r="A763" s="22">
        <f>Games!A763</f>
        <v>0</v>
      </c>
      <c r="B763" s="22" t="str">
        <f>IF('Prediction Log'!B763=0, "",'Prediction Log'!B763)</f>
        <v/>
      </c>
      <c r="C763" s="22" t="str">
        <f>IF('Prediction Log'!C763=0, "",'Prediction Log'!C763)</f>
        <v/>
      </c>
      <c r="D763" s="22" t="str">
        <f>IF('Prediction Log'!D763=0, "",'Prediction Log'!D763)</f>
        <v/>
      </c>
      <c r="E763" s="22" t="str">
        <f>IF('Prediction Log'!E763=0, "",'Prediction Log'!E763)</f>
        <v/>
      </c>
      <c r="F763" s="22" t="str">
        <f>IF('Prediction Log'!I763=0, "",'Prediction Log'!I763)</f>
        <v/>
      </c>
      <c r="G763" s="23" t="str">
        <f>IF(ISBLANK(Games!B763), "",'Prediction Log'!$J763)</f>
        <v/>
      </c>
      <c r="H763" s="24" t="str">
        <f>'Prediction Log'!$K763</f>
        <v/>
      </c>
      <c r="I763" s="22" t="str">
        <f>IF(ISBLANK(Games!J763), "",IF(AND(Games!J763="",Games!K763=""),"",IF(ISTEXT(Games!K763), "Side",Games!J763)))</f>
        <v/>
      </c>
      <c r="J763" s="22" t="str">
        <f>IF(ISBLANK(Games!J763), "",IF(Table12[[#This Row],[Bet]]="Spread", Games!L763, ""))</f>
        <v/>
      </c>
      <c r="K763" s="22" t="str">
        <f>IF(ISBLANK(Games!K763), "",IF(ISTEXT(Games!K763), Games!K763, ""))</f>
        <v/>
      </c>
      <c r="L763" s="22" t="str">
        <f>IF(ISBLANK(Games!N763), "", Games!N763)</f>
        <v/>
      </c>
      <c r="M763" s="22"/>
      <c r="N763" s="26"/>
      <c r="O763" s="26"/>
      <c r="P763" s="26"/>
      <c r="Q763" s="26"/>
      <c r="R763" s="26"/>
      <c r="S763" s="26"/>
      <c r="T763" s="29">
        <f t="shared" si="104"/>
        <v>0</v>
      </c>
      <c r="U763" s="29">
        <f t="shared" si="105"/>
        <v>0</v>
      </c>
      <c r="V763" s="29">
        <f t="shared" si="106"/>
        <v>0</v>
      </c>
      <c r="W763" s="29">
        <f t="shared" si="107"/>
        <v>0</v>
      </c>
      <c r="X763" s="29">
        <f t="shared" si="108"/>
        <v>0</v>
      </c>
      <c r="Y763" s="29">
        <f t="shared" si="109"/>
        <v>0</v>
      </c>
      <c r="Z763" s="26"/>
      <c r="AA763" s="58" t="str">
        <f t="shared" si="110"/>
        <v/>
      </c>
      <c r="AB763" s="26"/>
      <c r="AC763" s="58" t="str">
        <f t="shared" si="112"/>
        <v/>
      </c>
      <c r="AD763" s="26"/>
      <c r="AE763" s="22" t="str">
        <f t="shared" si="111"/>
        <v/>
      </c>
      <c r="AF76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4" spans="1:32" x14ac:dyDescent="0.45">
      <c r="A764" s="22">
        <f>Games!A764</f>
        <v>0</v>
      </c>
      <c r="B764" s="22" t="str">
        <f>IF('Prediction Log'!B764=0, "",'Prediction Log'!B764)</f>
        <v/>
      </c>
      <c r="C764" s="22" t="str">
        <f>IF('Prediction Log'!C764=0, "",'Prediction Log'!C764)</f>
        <v/>
      </c>
      <c r="D764" s="22" t="str">
        <f>IF('Prediction Log'!D764=0, "",'Prediction Log'!D764)</f>
        <v/>
      </c>
      <c r="E764" s="22" t="str">
        <f>IF('Prediction Log'!E764=0, "",'Prediction Log'!E764)</f>
        <v/>
      </c>
      <c r="F764" s="22" t="str">
        <f>IF('Prediction Log'!I764=0, "",'Prediction Log'!I764)</f>
        <v/>
      </c>
      <c r="G764" s="23" t="str">
        <f>IF(ISBLANK(Games!B764), "",'Prediction Log'!$J764)</f>
        <v/>
      </c>
      <c r="H764" s="24" t="str">
        <f>'Prediction Log'!$K764</f>
        <v/>
      </c>
      <c r="I764" s="22" t="str">
        <f>IF(ISBLANK(Games!J764), "",IF(AND(Games!J764="",Games!K764=""),"",IF(ISTEXT(Games!K764), "Side",Games!J764)))</f>
        <v/>
      </c>
      <c r="J764" s="22" t="str">
        <f>IF(ISBLANK(Games!J764), "",IF(Table12[[#This Row],[Bet]]="Spread", Games!L764, ""))</f>
        <v/>
      </c>
      <c r="K764" s="22" t="str">
        <f>IF(ISBLANK(Games!K764), "",IF(ISTEXT(Games!K764), Games!K764, ""))</f>
        <v/>
      </c>
      <c r="L764" s="22" t="str">
        <f>IF(ISBLANK(Games!N764), "", Games!N764)</f>
        <v/>
      </c>
      <c r="M764" s="22"/>
      <c r="N764" s="26"/>
      <c r="O764" s="26"/>
      <c r="P764" s="26"/>
      <c r="Q764" s="26"/>
      <c r="R764" s="26"/>
      <c r="S764" s="26"/>
      <c r="T764" s="29">
        <f t="shared" si="104"/>
        <v>0</v>
      </c>
      <c r="U764" s="29">
        <f t="shared" si="105"/>
        <v>0</v>
      </c>
      <c r="V764" s="29">
        <f t="shared" si="106"/>
        <v>0</v>
      </c>
      <c r="W764" s="29">
        <f t="shared" si="107"/>
        <v>0</v>
      </c>
      <c r="X764" s="29">
        <f t="shared" si="108"/>
        <v>0</v>
      </c>
      <c r="Y764" s="29">
        <f t="shared" si="109"/>
        <v>0</v>
      </c>
      <c r="Z764" s="26"/>
      <c r="AA764" s="58" t="str">
        <f t="shared" si="110"/>
        <v/>
      </c>
      <c r="AB764" s="26"/>
      <c r="AC764" s="58" t="str">
        <f t="shared" si="112"/>
        <v/>
      </c>
      <c r="AD764" s="26"/>
      <c r="AE764" s="22" t="str">
        <f t="shared" si="111"/>
        <v/>
      </c>
      <c r="AF76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5" spans="1:32" x14ac:dyDescent="0.45">
      <c r="A765" s="22">
        <f>Games!A765</f>
        <v>0</v>
      </c>
      <c r="B765" s="22" t="str">
        <f>IF('Prediction Log'!B765=0, "",'Prediction Log'!B765)</f>
        <v/>
      </c>
      <c r="C765" s="22" t="str">
        <f>IF('Prediction Log'!C765=0, "",'Prediction Log'!C765)</f>
        <v/>
      </c>
      <c r="D765" s="22" t="str">
        <f>IF('Prediction Log'!D765=0, "",'Prediction Log'!D765)</f>
        <v/>
      </c>
      <c r="E765" s="22" t="str">
        <f>IF('Prediction Log'!E765=0, "",'Prediction Log'!E765)</f>
        <v/>
      </c>
      <c r="F765" s="22" t="str">
        <f>IF('Prediction Log'!I765=0, "",'Prediction Log'!I765)</f>
        <v/>
      </c>
      <c r="G765" s="23" t="str">
        <f>IF(ISBLANK(Games!B765), "",'Prediction Log'!$J765)</f>
        <v/>
      </c>
      <c r="H765" s="24" t="str">
        <f>'Prediction Log'!$K765</f>
        <v/>
      </c>
      <c r="I765" s="22" t="str">
        <f>IF(ISBLANK(Games!J765), "",IF(AND(Games!J765="",Games!K765=""),"",IF(ISTEXT(Games!K765), "Side",Games!J765)))</f>
        <v/>
      </c>
      <c r="J765" s="22" t="str">
        <f>IF(ISBLANK(Games!J765), "",IF(Table12[[#This Row],[Bet]]="Spread", Games!L765, ""))</f>
        <v/>
      </c>
      <c r="K765" s="22" t="str">
        <f>IF(ISBLANK(Games!K765), "",IF(ISTEXT(Games!K765), Games!K765, ""))</f>
        <v/>
      </c>
      <c r="L765" s="22" t="str">
        <f>IF(ISBLANK(Games!N765), "", Games!N765)</f>
        <v/>
      </c>
      <c r="M765" s="22"/>
      <c r="N765" s="26"/>
      <c r="O765" s="26"/>
      <c r="P765" s="26"/>
      <c r="Q765" s="26"/>
      <c r="R765" s="26"/>
      <c r="S765" s="26"/>
      <c r="T765" s="29">
        <f t="shared" si="104"/>
        <v>0</v>
      </c>
      <c r="U765" s="29">
        <f t="shared" si="105"/>
        <v>0</v>
      </c>
      <c r="V765" s="29">
        <f t="shared" si="106"/>
        <v>0</v>
      </c>
      <c r="W765" s="29">
        <f t="shared" si="107"/>
        <v>0</v>
      </c>
      <c r="X765" s="29">
        <f t="shared" si="108"/>
        <v>0</v>
      </c>
      <c r="Y765" s="29">
        <f t="shared" si="109"/>
        <v>0</v>
      </c>
      <c r="Z765" s="26"/>
      <c r="AA765" s="58" t="str">
        <f t="shared" si="110"/>
        <v/>
      </c>
      <c r="AB765" s="26"/>
      <c r="AC765" s="58" t="str">
        <f t="shared" si="112"/>
        <v/>
      </c>
      <c r="AD765" s="26"/>
      <c r="AE765" s="22" t="str">
        <f t="shared" si="111"/>
        <v/>
      </c>
      <c r="AF76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6" spans="1:32" x14ac:dyDescent="0.45">
      <c r="A766" s="22">
        <f>Games!A766</f>
        <v>0</v>
      </c>
      <c r="B766" s="22" t="str">
        <f>IF('Prediction Log'!B766=0, "",'Prediction Log'!B766)</f>
        <v/>
      </c>
      <c r="C766" s="22" t="str">
        <f>IF('Prediction Log'!C766=0, "",'Prediction Log'!C766)</f>
        <v/>
      </c>
      <c r="D766" s="22" t="str">
        <f>IF('Prediction Log'!D766=0, "",'Prediction Log'!D766)</f>
        <v/>
      </c>
      <c r="E766" s="22" t="str">
        <f>IF('Prediction Log'!E766=0, "",'Prediction Log'!E766)</f>
        <v/>
      </c>
      <c r="F766" s="22" t="str">
        <f>IF('Prediction Log'!I766=0, "",'Prediction Log'!I766)</f>
        <v/>
      </c>
      <c r="G766" s="23" t="str">
        <f>IF(ISBLANK(Games!B766), "",'Prediction Log'!$J766)</f>
        <v/>
      </c>
      <c r="H766" s="24" t="str">
        <f>'Prediction Log'!$K766</f>
        <v/>
      </c>
      <c r="I766" s="22" t="str">
        <f>IF(ISBLANK(Games!J766), "",IF(AND(Games!J766="",Games!K766=""),"",IF(ISTEXT(Games!K766), "Side",Games!J766)))</f>
        <v/>
      </c>
      <c r="J766" s="22" t="str">
        <f>IF(ISBLANK(Games!J766), "",IF(Table12[[#This Row],[Bet]]="Spread", Games!L766, ""))</f>
        <v/>
      </c>
      <c r="K766" s="22" t="str">
        <f>IF(ISBLANK(Games!K766), "",IF(ISTEXT(Games!K766), Games!K766, ""))</f>
        <v/>
      </c>
      <c r="L766" s="22" t="str">
        <f>IF(ISBLANK(Games!N766), "", Games!N766)</f>
        <v/>
      </c>
      <c r="M766" s="22"/>
      <c r="N766" s="26"/>
      <c r="O766" s="26"/>
      <c r="P766" s="26"/>
      <c r="Q766" s="26"/>
      <c r="R766" s="26"/>
      <c r="S766" s="26"/>
      <c r="T766" s="29">
        <f t="shared" si="104"/>
        <v>0</v>
      </c>
      <c r="U766" s="29">
        <f t="shared" si="105"/>
        <v>0</v>
      </c>
      <c r="V766" s="29">
        <f t="shared" si="106"/>
        <v>0</v>
      </c>
      <c r="W766" s="29">
        <f t="shared" si="107"/>
        <v>0</v>
      </c>
      <c r="X766" s="29">
        <f t="shared" si="108"/>
        <v>0</v>
      </c>
      <c r="Y766" s="29">
        <f t="shared" si="109"/>
        <v>0</v>
      </c>
      <c r="Z766" s="26"/>
      <c r="AA766" s="58" t="str">
        <f t="shared" si="110"/>
        <v/>
      </c>
      <c r="AB766" s="26"/>
      <c r="AC766" s="58" t="str">
        <f t="shared" si="112"/>
        <v/>
      </c>
      <c r="AD766" s="26"/>
      <c r="AE766" s="22" t="str">
        <f t="shared" si="111"/>
        <v/>
      </c>
      <c r="AF76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7" spans="1:32" x14ac:dyDescent="0.45">
      <c r="A767" s="22">
        <f>Games!A767</f>
        <v>0</v>
      </c>
      <c r="B767" s="22" t="str">
        <f>IF('Prediction Log'!B767=0, "",'Prediction Log'!B767)</f>
        <v/>
      </c>
      <c r="C767" s="22" t="str">
        <f>IF('Prediction Log'!C767=0, "",'Prediction Log'!C767)</f>
        <v/>
      </c>
      <c r="D767" s="22" t="str">
        <f>IF('Prediction Log'!D767=0, "",'Prediction Log'!D767)</f>
        <v/>
      </c>
      <c r="E767" s="22" t="str">
        <f>IF('Prediction Log'!E767=0, "",'Prediction Log'!E767)</f>
        <v/>
      </c>
      <c r="F767" s="22" t="str">
        <f>IF('Prediction Log'!I767=0, "",'Prediction Log'!I767)</f>
        <v/>
      </c>
      <c r="G767" s="23" t="str">
        <f>IF(ISBLANK(Games!B767), "",'Prediction Log'!$J767)</f>
        <v/>
      </c>
      <c r="H767" s="24" t="str">
        <f>'Prediction Log'!$K767</f>
        <v/>
      </c>
      <c r="I767" s="22" t="str">
        <f>IF(ISBLANK(Games!J767), "",IF(AND(Games!J767="",Games!K767=""),"",IF(ISTEXT(Games!K767), "Side",Games!J767)))</f>
        <v/>
      </c>
      <c r="J767" s="22" t="str">
        <f>IF(ISBLANK(Games!J767), "",IF(Table12[[#This Row],[Bet]]="Spread", Games!L767, ""))</f>
        <v/>
      </c>
      <c r="K767" s="22" t="str">
        <f>IF(ISBLANK(Games!K767), "",IF(ISTEXT(Games!K767), Games!K767, ""))</f>
        <v/>
      </c>
      <c r="L767" s="22" t="str">
        <f>IF(ISBLANK(Games!N767), "", Games!N767)</f>
        <v/>
      </c>
      <c r="M767" s="22"/>
      <c r="N767" s="26"/>
      <c r="O767" s="26"/>
      <c r="P767" s="26"/>
      <c r="Q767" s="26"/>
      <c r="R767" s="26"/>
      <c r="S767" s="26"/>
      <c r="T767" s="29">
        <f t="shared" si="104"/>
        <v>0</v>
      </c>
      <c r="U767" s="29">
        <f t="shared" si="105"/>
        <v>0</v>
      </c>
      <c r="V767" s="29">
        <f t="shared" si="106"/>
        <v>0</v>
      </c>
      <c r="W767" s="29">
        <f t="shared" si="107"/>
        <v>0</v>
      </c>
      <c r="X767" s="29">
        <f t="shared" si="108"/>
        <v>0</v>
      </c>
      <c r="Y767" s="29">
        <f t="shared" si="109"/>
        <v>0</v>
      </c>
      <c r="Z767" s="26"/>
      <c r="AA767" s="58" t="str">
        <f t="shared" si="110"/>
        <v/>
      </c>
      <c r="AB767" s="26"/>
      <c r="AC767" s="58" t="str">
        <f t="shared" si="112"/>
        <v/>
      </c>
      <c r="AD767" s="26"/>
      <c r="AE767" s="22" t="str">
        <f t="shared" si="111"/>
        <v/>
      </c>
      <c r="AF76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8" spans="1:32" x14ac:dyDescent="0.45">
      <c r="A768" s="22">
        <f>Games!A768</f>
        <v>0</v>
      </c>
      <c r="B768" s="22" t="str">
        <f>IF('Prediction Log'!B768=0, "",'Prediction Log'!B768)</f>
        <v/>
      </c>
      <c r="C768" s="22" t="str">
        <f>IF('Prediction Log'!C768=0, "",'Prediction Log'!C768)</f>
        <v/>
      </c>
      <c r="D768" s="22" t="str">
        <f>IF('Prediction Log'!D768=0, "",'Prediction Log'!D768)</f>
        <v/>
      </c>
      <c r="E768" s="22" t="str">
        <f>IF('Prediction Log'!E768=0, "",'Prediction Log'!E768)</f>
        <v/>
      </c>
      <c r="F768" s="22" t="str">
        <f>IF('Prediction Log'!I768=0, "",'Prediction Log'!I768)</f>
        <v/>
      </c>
      <c r="G768" s="23" t="str">
        <f>IF(ISBLANK(Games!B768), "",'Prediction Log'!$J768)</f>
        <v/>
      </c>
      <c r="H768" s="24" t="str">
        <f>'Prediction Log'!$K768</f>
        <v/>
      </c>
      <c r="I768" s="22" t="str">
        <f>IF(ISBLANK(Games!J768), "",IF(AND(Games!J768="",Games!K768=""),"",IF(ISTEXT(Games!K768), "Side",Games!J768)))</f>
        <v/>
      </c>
      <c r="J768" s="22" t="str">
        <f>IF(ISBLANK(Games!J768), "",IF(Table12[[#This Row],[Bet]]="Spread", Games!L768, ""))</f>
        <v/>
      </c>
      <c r="K768" s="22" t="str">
        <f>IF(ISBLANK(Games!K768), "",IF(ISTEXT(Games!K768), Games!K768, ""))</f>
        <v/>
      </c>
      <c r="L768" s="22" t="str">
        <f>IF(ISBLANK(Games!N768), "", Games!N768)</f>
        <v/>
      </c>
      <c r="M768" s="22"/>
      <c r="N768" s="26"/>
      <c r="O768" s="26"/>
      <c r="P768" s="26"/>
      <c r="Q768" s="26"/>
      <c r="R768" s="26"/>
      <c r="S768" s="26"/>
      <c r="T768" s="29">
        <f t="shared" si="104"/>
        <v>0</v>
      </c>
      <c r="U768" s="29">
        <f t="shared" si="105"/>
        <v>0</v>
      </c>
      <c r="V768" s="29">
        <f t="shared" si="106"/>
        <v>0</v>
      </c>
      <c r="W768" s="29">
        <f t="shared" si="107"/>
        <v>0</v>
      </c>
      <c r="X768" s="29">
        <f t="shared" si="108"/>
        <v>0</v>
      </c>
      <c r="Y768" s="29">
        <f t="shared" si="109"/>
        <v>0</v>
      </c>
      <c r="Z768" s="26"/>
      <c r="AA768" s="58" t="str">
        <f t="shared" si="110"/>
        <v/>
      </c>
      <c r="AB768" s="26"/>
      <c r="AC768" s="58" t="str">
        <f t="shared" si="112"/>
        <v/>
      </c>
      <c r="AD768" s="26"/>
      <c r="AE768" s="22" t="str">
        <f t="shared" si="111"/>
        <v/>
      </c>
      <c r="AF76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9" spans="1:32" x14ac:dyDescent="0.45">
      <c r="A769" s="22">
        <f>Games!A769</f>
        <v>0</v>
      </c>
      <c r="B769" s="22" t="str">
        <f>IF('Prediction Log'!B769=0, "",'Prediction Log'!B769)</f>
        <v/>
      </c>
      <c r="C769" s="22" t="str">
        <f>IF('Prediction Log'!C769=0, "",'Prediction Log'!C769)</f>
        <v/>
      </c>
      <c r="D769" s="22" t="str">
        <f>IF('Prediction Log'!D769=0, "",'Prediction Log'!D769)</f>
        <v/>
      </c>
      <c r="E769" s="22" t="str">
        <f>IF('Prediction Log'!E769=0, "",'Prediction Log'!E769)</f>
        <v/>
      </c>
      <c r="F769" s="22" t="str">
        <f>IF('Prediction Log'!I769=0, "",'Prediction Log'!I769)</f>
        <v/>
      </c>
      <c r="G769" s="23" t="str">
        <f>IF(ISBLANK(Games!B769), "",'Prediction Log'!$J769)</f>
        <v/>
      </c>
      <c r="H769" s="24" t="str">
        <f>'Prediction Log'!$K769</f>
        <v/>
      </c>
      <c r="I769" s="22" t="str">
        <f>IF(ISBLANK(Games!J769), "",IF(AND(Games!J769="",Games!K769=""),"",IF(ISTEXT(Games!K769), "Side",Games!J769)))</f>
        <v/>
      </c>
      <c r="J769" s="22" t="str">
        <f>IF(ISBLANK(Games!J769), "",IF(Table12[[#This Row],[Bet]]="Spread", Games!L769, ""))</f>
        <v/>
      </c>
      <c r="K769" s="22" t="str">
        <f>IF(ISBLANK(Games!K769), "",IF(ISTEXT(Games!K769), Games!K769, ""))</f>
        <v/>
      </c>
      <c r="L769" s="22" t="str">
        <f>IF(ISBLANK(Games!N769), "", Games!N769)</f>
        <v/>
      </c>
      <c r="M769" s="22"/>
      <c r="N769" s="26"/>
      <c r="O769" s="26"/>
      <c r="P769" s="26"/>
      <c r="Q769" s="26"/>
      <c r="R769" s="26"/>
      <c r="S769" s="26"/>
      <c r="T769" s="29">
        <f t="shared" si="104"/>
        <v>0</v>
      </c>
      <c r="U769" s="29">
        <f t="shared" si="105"/>
        <v>0</v>
      </c>
      <c r="V769" s="29">
        <f t="shared" si="106"/>
        <v>0</v>
      </c>
      <c r="W769" s="29">
        <f t="shared" si="107"/>
        <v>0</v>
      </c>
      <c r="X769" s="29">
        <f t="shared" si="108"/>
        <v>0</v>
      </c>
      <c r="Y769" s="29">
        <f t="shared" si="109"/>
        <v>0</v>
      </c>
      <c r="Z769" s="26"/>
      <c r="AA769" s="58" t="str">
        <f t="shared" si="110"/>
        <v/>
      </c>
      <c r="AB769" s="26"/>
      <c r="AC769" s="58" t="str">
        <f t="shared" si="112"/>
        <v/>
      </c>
      <c r="AD769" s="26"/>
      <c r="AE769" s="22" t="str">
        <f t="shared" si="111"/>
        <v/>
      </c>
      <c r="AF76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0" spans="1:32" x14ac:dyDescent="0.45">
      <c r="A770" s="22">
        <f>Games!A770</f>
        <v>0</v>
      </c>
      <c r="B770" s="22" t="str">
        <f>IF('Prediction Log'!B770=0, "",'Prediction Log'!B770)</f>
        <v/>
      </c>
      <c r="C770" s="22" t="str">
        <f>IF('Prediction Log'!C770=0, "",'Prediction Log'!C770)</f>
        <v/>
      </c>
      <c r="D770" s="22" t="str">
        <f>IF('Prediction Log'!D770=0, "",'Prediction Log'!D770)</f>
        <v/>
      </c>
      <c r="E770" s="22" t="str">
        <f>IF('Prediction Log'!E770=0, "",'Prediction Log'!E770)</f>
        <v/>
      </c>
      <c r="F770" s="22" t="str">
        <f>IF('Prediction Log'!I770=0, "",'Prediction Log'!I770)</f>
        <v/>
      </c>
      <c r="G770" s="23" t="str">
        <f>IF(ISBLANK(Games!B770), "",'Prediction Log'!$J770)</f>
        <v/>
      </c>
      <c r="H770" s="24" t="str">
        <f>'Prediction Log'!$K770</f>
        <v/>
      </c>
      <c r="I770" s="22" t="str">
        <f>IF(ISBLANK(Games!J770), "",IF(AND(Games!J770="",Games!K770=""),"",IF(ISTEXT(Games!K770), "Side",Games!J770)))</f>
        <v/>
      </c>
      <c r="J770" s="22" t="str">
        <f>IF(ISBLANK(Games!J770), "",IF(Table12[[#This Row],[Bet]]="Spread", Games!L770, ""))</f>
        <v/>
      </c>
      <c r="K770" s="22" t="str">
        <f>IF(ISBLANK(Games!K770), "",IF(ISTEXT(Games!K770), Games!K770, ""))</f>
        <v/>
      </c>
      <c r="L770" s="22" t="str">
        <f>IF(ISBLANK(Games!N770), "", Games!N770)</f>
        <v/>
      </c>
      <c r="M770" s="22"/>
      <c r="N770" s="26"/>
      <c r="O770" s="26"/>
      <c r="P770" s="26"/>
      <c r="Q770" s="26"/>
      <c r="R770" s="26"/>
      <c r="S770" s="26"/>
      <c r="T770" s="29">
        <f t="shared" si="104"/>
        <v>0</v>
      </c>
      <c r="U770" s="29">
        <f t="shared" si="105"/>
        <v>0</v>
      </c>
      <c r="V770" s="29">
        <f t="shared" si="106"/>
        <v>0</v>
      </c>
      <c r="W770" s="29">
        <f t="shared" si="107"/>
        <v>0</v>
      </c>
      <c r="X770" s="29">
        <f t="shared" si="108"/>
        <v>0</v>
      </c>
      <c r="Y770" s="29">
        <f t="shared" si="109"/>
        <v>0</v>
      </c>
      <c r="Z770" s="26"/>
      <c r="AA770" s="58" t="str">
        <f t="shared" si="110"/>
        <v/>
      </c>
      <c r="AB770" s="26"/>
      <c r="AC770" s="58" t="str">
        <f t="shared" si="112"/>
        <v/>
      </c>
      <c r="AD770" s="26"/>
      <c r="AE770" s="22" t="str">
        <f t="shared" si="111"/>
        <v/>
      </c>
      <c r="AF77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1" spans="1:32" x14ac:dyDescent="0.45">
      <c r="A771" s="22">
        <f>Games!A771</f>
        <v>0</v>
      </c>
      <c r="B771" s="22" t="str">
        <f>IF('Prediction Log'!B771=0, "",'Prediction Log'!B771)</f>
        <v/>
      </c>
      <c r="C771" s="22" t="str">
        <f>IF('Prediction Log'!C771=0, "",'Prediction Log'!C771)</f>
        <v/>
      </c>
      <c r="D771" s="22" t="str">
        <f>IF('Prediction Log'!D771=0, "",'Prediction Log'!D771)</f>
        <v/>
      </c>
      <c r="E771" s="22" t="str">
        <f>IF('Prediction Log'!E771=0, "",'Prediction Log'!E771)</f>
        <v/>
      </c>
      <c r="F771" s="22" t="str">
        <f>IF('Prediction Log'!I771=0, "",'Prediction Log'!I771)</f>
        <v/>
      </c>
      <c r="G771" s="23" t="str">
        <f>IF(ISBLANK(Games!B771), "",'Prediction Log'!$J771)</f>
        <v/>
      </c>
      <c r="H771" s="24" t="str">
        <f>'Prediction Log'!$K771</f>
        <v/>
      </c>
      <c r="I771" s="22" t="str">
        <f>IF(ISBLANK(Games!J771), "",IF(AND(Games!J771="",Games!K771=""),"",IF(ISTEXT(Games!K771), "Side",Games!J771)))</f>
        <v/>
      </c>
      <c r="J771" s="22" t="str">
        <f>IF(ISBLANK(Games!J771), "",IF(Table12[[#This Row],[Bet]]="Spread", Games!L771, ""))</f>
        <v/>
      </c>
      <c r="K771" s="22" t="str">
        <f>IF(ISBLANK(Games!K771), "",IF(ISTEXT(Games!K771), Games!K771, ""))</f>
        <v/>
      </c>
      <c r="L771" s="22" t="str">
        <f>IF(ISBLANK(Games!N771), "", Games!N771)</f>
        <v/>
      </c>
      <c r="M771" s="22"/>
      <c r="N771" s="26"/>
      <c r="O771" s="26"/>
      <c r="P771" s="26"/>
      <c r="Q771" s="26"/>
      <c r="R771" s="26"/>
      <c r="S771" s="26"/>
      <c r="T771" s="29">
        <f t="shared" ref="T771:T800" si="113">N771+IF(Q771&lt;0, (N771/(Q771/-100)), N771*(Q771/100))</f>
        <v>0</v>
      </c>
      <c r="U771" s="29">
        <f t="shared" ref="U771:U800" si="114">T771-N771</f>
        <v>0</v>
      </c>
      <c r="V771" s="29">
        <f t="shared" ref="V771:V800" si="115">O771+IF(R771&lt;0, (O771/(R771/-100)), O771*(R771/100))</f>
        <v>0</v>
      </c>
      <c r="W771" s="29">
        <f t="shared" ref="W771:W800" si="116">V771-O771</f>
        <v>0</v>
      </c>
      <c r="X771" s="29">
        <f t="shared" ref="X771:X800" si="117">P771+IF(S771&lt;0, (P771/(S771/-100)), P771*(S771/100))</f>
        <v>0</v>
      </c>
      <c r="Y771" s="29">
        <f t="shared" ref="Y771:Y800" si="118">S771-P771</f>
        <v>0</v>
      </c>
      <c r="Z771" s="26"/>
      <c r="AA771" s="58" t="str">
        <f t="shared" ref="AA771:AA800" si="119">IF(Z771="W", U771, IF(Z771="L",-N771, ""))</f>
        <v/>
      </c>
      <c r="AB771" s="26"/>
      <c r="AC771" s="58" t="str">
        <f t="shared" si="112"/>
        <v/>
      </c>
      <c r="AD771" s="26"/>
      <c r="AE771" s="22" t="str">
        <f t="shared" ref="AE771:AE800" si="120">IF(AD771="W", Y771, IF(AD771="L",-R771, ""))</f>
        <v/>
      </c>
      <c r="AF77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2" spans="1:32" x14ac:dyDescent="0.45">
      <c r="A772" s="22">
        <f>Games!A772</f>
        <v>0</v>
      </c>
      <c r="B772" s="22" t="str">
        <f>IF('Prediction Log'!B772=0, "",'Prediction Log'!B772)</f>
        <v/>
      </c>
      <c r="C772" s="22" t="str">
        <f>IF('Prediction Log'!C772=0, "",'Prediction Log'!C772)</f>
        <v/>
      </c>
      <c r="D772" s="22" t="str">
        <f>IF('Prediction Log'!D772=0, "",'Prediction Log'!D772)</f>
        <v/>
      </c>
      <c r="E772" s="22" t="str">
        <f>IF('Prediction Log'!E772=0, "",'Prediction Log'!E772)</f>
        <v/>
      </c>
      <c r="F772" s="22" t="str">
        <f>IF('Prediction Log'!I772=0, "",'Prediction Log'!I772)</f>
        <v/>
      </c>
      <c r="G772" s="23" t="str">
        <f>IF(ISBLANK(Games!B772), "",'Prediction Log'!$J772)</f>
        <v/>
      </c>
      <c r="H772" s="24" t="str">
        <f>'Prediction Log'!$K772</f>
        <v/>
      </c>
      <c r="I772" s="22" t="str">
        <f>IF(ISBLANK(Games!J772), "",IF(AND(Games!J772="",Games!K772=""),"",IF(ISTEXT(Games!K772), "Side",Games!J772)))</f>
        <v/>
      </c>
      <c r="J772" s="22" t="str">
        <f>IF(ISBLANK(Games!J772), "",IF(Table12[[#This Row],[Bet]]="Spread", Games!L772, ""))</f>
        <v/>
      </c>
      <c r="K772" s="22" t="str">
        <f>IF(ISBLANK(Games!K772), "",IF(ISTEXT(Games!K772), Games!K772, ""))</f>
        <v/>
      </c>
      <c r="L772" s="22" t="str">
        <f>IF(ISBLANK(Games!N772), "", Games!N772)</f>
        <v/>
      </c>
      <c r="M772" s="22"/>
      <c r="N772" s="26"/>
      <c r="O772" s="26"/>
      <c r="P772" s="26"/>
      <c r="Q772" s="26"/>
      <c r="R772" s="26"/>
      <c r="S772" s="26"/>
      <c r="T772" s="29">
        <f t="shared" si="113"/>
        <v>0</v>
      </c>
      <c r="U772" s="29">
        <f t="shared" si="114"/>
        <v>0</v>
      </c>
      <c r="V772" s="29">
        <f t="shared" si="115"/>
        <v>0</v>
      </c>
      <c r="W772" s="29">
        <f t="shared" si="116"/>
        <v>0</v>
      </c>
      <c r="X772" s="29">
        <f t="shared" si="117"/>
        <v>0</v>
      </c>
      <c r="Y772" s="29">
        <f t="shared" si="118"/>
        <v>0</v>
      </c>
      <c r="Z772" s="26"/>
      <c r="AA772" s="58" t="str">
        <f t="shared" si="119"/>
        <v/>
      </c>
      <c r="AB772" s="26"/>
      <c r="AC772" s="58" t="str">
        <f t="shared" ref="AC772:AC800" si="121">IF(AB772="W", W772, IF(AB772="L",-O772, ""))</f>
        <v/>
      </c>
      <c r="AD772" s="26"/>
      <c r="AE772" s="22" t="str">
        <f t="shared" si="120"/>
        <v/>
      </c>
      <c r="AF77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3" spans="1:32" x14ac:dyDescent="0.45">
      <c r="A773" s="22">
        <f>Games!A773</f>
        <v>0</v>
      </c>
      <c r="B773" s="22" t="str">
        <f>IF('Prediction Log'!B773=0, "",'Prediction Log'!B773)</f>
        <v/>
      </c>
      <c r="C773" s="22" t="str">
        <f>IF('Prediction Log'!C773=0, "",'Prediction Log'!C773)</f>
        <v/>
      </c>
      <c r="D773" s="22" t="str">
        <f>IF('Prediction Log'!D773=0, "",'Prediction Log'!D773)</f>
        <v/>
      </c>
      <c r="E773" s="22" t="str">
        <f>IF('Prediction Log'!E773=0, "",'Prediction Log'!E773)</f>
        <v/>
      </c>
      <c r="F773" s="22" t="str">
        <f>IF('Prediction Log'!I773=0, "",'Prediction Log'!I773)</f>
        <v/>
      </c>
      <c r="G773" s="23" t="str">
        <f>IF(ISBLANK(Games!B773), "",'Prediction Log'!$J773)</f>
        <v/>
      </c>
      <c r="H773" s="24" t="str">
        <f>'Prediction Log'!$K773</f>
        <v/>
      </c>
      <c r="I773" s="22" t="str">
        <f>IF(ISBLANK(Games!J773), "",IF(AND(Games!J773="",Games!K773=""),"",IF(ISTEXT(Games!K773), "Side",Games!J773)))</f>
        <v/>
      </c>
      <c r="J773" s="22" t="str">
        <f>IF(ISBLANK(Games!J773), "",IF(Table12[[#This Row],[Bet]]="Spread", Games!L773, ""))</f>
        <v/>
      </c>
      <c r="K773" s="22" t="str">
        <f>IF(ISBLANK(Games!K773), "",IF(ISTEXT(Games!K773), Games!K773, ""))</f>
        <v/>
      </c>
      <c r="L773" s="22" t="str">
        <f>IF(ISBLANK(Games!N773), "", Games!N773)</f>
        <v/>
      </c>
      <c r="M773" s="22"/>
      <c r="N773" s="26"/>
      <c r="O773" s="26"/>
      <c r="P773" s="26"/>
      <c r="Q773" s="26"/>
      <c r="R773" s="26"/>
      <c r="S773" s="26"/>
      <c r="T773" s="29">
        <f t="shared" si="113"/>
        <v>0</v>
      </c>
      <c r="U773" s="29">
        <f t="shared" si="114"/>
        <v>0</v>
      </c>
      <c r="V773" s="29">
        <f t="shared" si="115"/>
        <v>0</v>
      </c>
      <c r="W773" s="29">
        <f t="shared" si="116"/>
        <v>0</v>
      </c>
      <c r="X773" s="29">
        <f t="shared" si="117"/>
        <v>0</v>
      </c>
      <c r="Y773" s="29">
        <f t="shared" si="118"/>
        <v>0</v>
      </c>
      <c r="Z773" s="26"/>
      <c r="AA773" s="58" t="str">
        <f t="shared" si="119"/>
        <v/>
      </c>
      <c r="AB773" s="26"/>
      <c r="AC773" s="58" t="str">
        <f t="shared" si="121"/>
        <v/>
      </c>
      <c r="AD773" s="26"/>
      <c r="AE773" s="22" t="str">
        <f t="shared" si="120"/>
        <v/>
      </c>
      <c r="AF77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4" spans="1:32" x14ac:dyDescent="0.45">
      <c r="A774" s="22">
        <f>Games!A774</f>
        <v>0</v>
      </c>
      <c r="B774" s="22" t="str">
        <f>IF('Prediction Log'!B774=0, "",'Prediction Log'!B774)</f>
        <v/>
      </c>
      <c r="C774" s="22" t="str">
        <f>IF('Prediction Log'!C774=0, "",'Prediction Log'!C774)</f>
        <v/>
      </c>
      <c r="D774" s="22" t="str">
        <f>IF('Prediction Log'!D774=0, "",'Prediction Log'!D774)</f>
        <v/>
      </c>
      <c r="E774" s="22" t="str">
        <f>IF('Prediction Log'!E774=0, "",'Prediction Log'!E774)</f>
        <v/>
      </c>
      <c r="F774" s="22" t="str">
        <f>IF('Prediction Log'!I774=0, "",'Prediction Log'!I774)</f>
        <v/>
      </c>
      <c r="G774" s="23" t="str">
        <f>IF(ISBLANK(Games!B774), "",'Prediction Log'!$J774)</f>
        <v/>
      </c>
      <c r="H774" s="24" t="str">
        <f>'Prediction Log'!$K774</f>
        <v/>
      </c>
      <c r="I774" s="22" t="str">
        <f>IF(ISBLANK(Games!J774), "",IF(AND(Games!J774="",Games!K774=""),"",IF(ISTEXT(Games!K774), "Side",Games!J774)))</f>
        <v/>
      </c>
      <c r="J774" s="22" t="str">
        <f>IF(ISBLANK(Games!J774), "",IF(Table12[[#This Row],[Bet]]="Spread", Games!L774, ""))</f>
        <v/>
      </c>
      <c r="K774" s="22" t="str">
        <f>IF(ISBLANK(Games!K774), "",IF(ISTEXT(Games!K774), Games!K774, ""))</f>
        <v/>
      </c>
      <c r="L774" s="22" t="str">
        <f>IF(ISBLANK(Games!N774), "", Games!N774)</f>
        <v/>
      </c>
      <c r="M774" s="22"/>
      <c r="N774" s="26"/>
      <c r="O774" s="26"/>
      <c r="P774" s="26"/>
      <c r="Q774" s="26"/>
      <c r="R774" s="26"/>
      <c r="S774" s="26"/>
      <c r="T774" s="29">
        <f t="shared" si="113"/>
        <v>0</v>
      </c>
      <c r="U774" s="29">
        <f t="shared" si="114"/>
        <v>0</v>
      </c>
      <c r="V774" s="29">
        <f t="shared" si="115"/>
        <v>0</v>
      </c>
      <c r="W774" s="29">
        <f t="shared" si="116"/>
        <v>0</v>
      </c>
      <c r="X774" s="29">
        <f t="shared" si="117"/>
        <v>0</v>
      </c>
      <c r="Y774" s="29">
        <f t="shared" si="118"/>
        <v>0</v>
      </c>
      <c r="Z774" s="26"/>
      <c r="AA774" s="58" t="str">
        <f t="shared" si="119"/>
        <v/>
      </c>
      <c r="AB774" s="26"/>
      <c r="AC774" s="58" t="str">
        <f t="shared" si="121"/>
        <v/>
      </c>
      <c r="AD774" s="26"/>
      <c r="AE774" s="22" t="str">
        <f t="shared" si="120"/>
        <v/>
      </c>
      <c r="AF77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5" spans="1:32" x14ac:dyDescent="0.45">
      <c r="A775" s="22">
        <f>Games!A775</f>
        <v>0</v>
      </c>
      <c r="B775" s="22" t="str">
        <f>IF('Prediction Log'!B775=0, "",'Prediction Log'!B775)</f>
        <v/>
      </c>
      <c r="C775" s="22" t="str">
        <f>IF('Prediction Log'!C775=0, "",'Prediction Log'!C775)</f>
        <v/>
      </c>
      <c r="D775" s="22" t="str">
        <f>IF('Prediction Log'!D775=0, "",'Prediction Log'!D775)</f>
        <v/>
      </c>
      <c r="E775" s="22" t="str">
        <f>IF('Prediction Log'!E775=0, "",'Prediction Log'!E775)</f>
        <v/>
      </c>
      <c r="F775" s="22" t="str">
        <f>IF('Prediction Log'!I775=0, "",'Prediction Log'!I775)</f>
        <v/>
      </c>
      <c r="G775" s="23" t="str">
        <f>IF(ISBLANK(Games!B775), "",'Prediction Log'!$J775)</f>
        <v/>
      </c>
      <c r="H775" s="24" t="str">
        <f>'Prediction Log'!$K775</f>
        <v/>
      </c>
      <c r="I775" s="22" t="str">
        <f>IF(ISBLANK(Games!J775), "",IF(AND(Games!J775="",Games!K775=""),"",IF(ISTEXT(Games!K775), "Side",Games!J775)))</f>
        <v/>
      </c>
      <c r="J775" s="22" t="str">
        <f>IF(ISBLANK(Games!J775), "",IF(Table12[[#This Row],[Bet]]="Spread", Games!L775, ""))</f>
        <v/>
      </c>
      <c r="K775" s="22" t="str">
        <f>IF(ISBLANK(Games!K775), "",IF(ISTEXT(Games!K775), Games!K775, ""))</f>
        <v/>
      </c>
      <c r="L775" s="22" t="str">
        <f>IF(ISBLANK(Games!N775), "", Games!N775)</f>
        <v/>
      </c>
      <c r="M775" s="22"/>
      <c r="N775" s="26"/>
      <c r="O775" s="26"/>
      <c r="P775" s="26"/>
      <c r="Q775" s="26"/>
      <c r="R775" s="26"/>
      <c r="S775" s="26"/>
      <c r="T775" s="29">
        <f t="shared" si="113"/>
        <v>0</v>
      </c>
      <c r="U775" s="29">
        <f t="shared" si="114"/>
        <v>0</v>
      </c>
      <c r="V775" s="29">
        <f t="shared" si="115"/>
        <v>0</v>
      </c>
      <c r="W775" s="29">
        <f t="shared" si="116"/>
        <v>0</v>
      </c>
      <c r="X775" s="29">
        <f t="shared" si="117"/>
        <v>0</v>
      </c>
      <c r="Y775" s="29">
        <f t="shared" si="118"/>
        <v>0</v>
      </c>
      <c r="Z775" s="26"/>
      <c r="AA775" s="58" t="str">
        <f t="shared" si="119"/>
        <v/>
      </c>
      <c r="AB775" s="26"/>
      <c r="AC775" s="58" t="str">
        <f t="shared" si="121"/>
        <v/>
      </c>
      <c r="AD775" s="26"/>
      <c r="AE775" s="22" t="str">
        <f t="shared" si="120"/>
        <v/>
      </c>
      <c r="AF77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6" spans="1:32" x14ac:dyDescent="0.45">
      <c r="A776" s="22">
        <f>Games!A776</f>
        <v>0</v>
      </c>
      <c r="B776" s="22" t="str">
        <f>IF('Prediction Log'!B776=0, "",'Prediction Log'!B776)</f>
        <v/>
      </c>
      <c r="C776" s="22" t="str">
        <f>IF('Prediction Log'!C776=0, "",'Prediction Log'!C776)</f>
        <v/>
      </c>
      <c r="D776" s="22" t="str">
        <f>IF('Prediction Log'!D776=0, "",'Prediction Log'!D776)</f>
        <v/>
      </c>
      <c r="E776" s="22" t="str">
        <f>IF('Prediction Log'!E776=0, "",'Prediction Log'!E776)</f>
        <v/>
      </c>
      <c r="F776" s="22" t="str">
        <f>IF('Prediction Log'!I776=0, "",'Prediction Log'!I776)</f>
        <v/>
      </c>
      <c r="G776" s="23" t="str">
        <f>IF(ISBLANK(Games!B776), "",'Prediction Log'!$J776)</f>
        <v/>
      </c>
      <c r="H776" s="24" t="str">
        <f>'Prediction Log'!$K776</f>
        <v/>
      </c>
      <c r="I776" s="22" t="str">
        <f>IF(ISBLANK(Games!J776), "",IF(AND(Games!J776="",Games!K776=""),"",IF(ISTEXT(Games!K776), "Side",Games!J776)))</f>
        <v/>
      </c>
      <c r="J776" s="22" t="str">
        <f>IF(ISBLANK(Games!J776), "",IF(Table12[[#This Row],[Bet]]="Spread", Games!L776, ""))</f>
        <v/>
      </c>
      <c r="K776" s="22" t="str">
        <f>IF(ISBLANK(Games!K776), "",IF(ISTEXT(Games!K776), Games!K776, ""))</f>
        <v/>
      </c>
      <c r="L776" s="22" t="str">
        <f>IF(ISBLANK(Games!N776), "", Games!N776)</f>
        <v/>
      </c>
      <c r="M776" s="22"/>
      <c r="N776" s="26"/>
      <c r="O776" s="26"/>
      <c r="P776" s="26"/>
      <c r="Q776" s="26"/>
      <c r="R776" s="26"/>
      <c r="S776" s="26"/>
      <c r="T776" s="29">
        <f t="shared" si="113"/>
        <v>0</v>
      </c>
      <c r="U776" s="29">
        <f t="shared" si="114"/>
        <v>0</v>
      </c>
      <c r="V776" s="29">
        <f t="shared" si="115"/>
        <v>0</v>
      </c>
      <c r="W776" s="29">
        <f t="shared" si="116"/>
        <v>0</v>
      </c>
      <c r="X776" s="29">
        <f t="shared" si="117"/>
        <v>0</v>
      </c>
      <c r="Y776" s="29">
        <f t="shared" si="118"/>
        <v>0</v>
      </c>
      <c r="Z776" s="26"/>
      <c r="AA776" s="58" t="str">
        <f t="shared" si="119"/>
        <v/>
      </c>
      <c r="AB776" s="26"/>
      <c r="AC776" s="58" t="str">
        <f t="shared" si="121"/>
        <v/>
      </c>
      <c r="AD776" s="26"/>
      <c r="AE776" s="22" t="str">
        <f t="shared" si="120"/>
        <v/>
      </c>
      <c r="AF77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7" spans="1:32" x14ac:dyDescent="0.45">
      <c r="A777" s="22">
        <f>Games!A777</f>
        <v>0</v>
      </c>
      <c r="B777" s="22" t="str">
        <f>IF('Prediction Log'!B777=0, "",'Prediction Log'!B777)</f>
        <v/>
      </c>
      <c r="C777" s="22" t="str">
        <f>IF('Prediction Log'!C777=0, "",'Prediction Log'!C777)</f>
        <v/>
      </c>
      <c r="D777" s="22" t="str">
        <f>IF('Prediction Log'!D777=0, "",'Prediction Log'!D777)</f>
        <v/>
      </c>
      <c r="E777" s="22" t="str">
        <f>IF('Prediction Log'!E777=0, "",'Prediction Log'!E777)</f>
        <v/>
      </c>
      <c r="F777" s="22" t="str">
        <f>IF('Prediction Log'!I777=0, "",'Prediction Log'!I777)</f>
        <v/>
      </c>
      <c r="G777" s="23" t="str">
        <f>IF(ISBLANK(Games!B777), "",'Prediction Log'!$J777)</f>
        <v/>
      </c>
      <c r="H777" s="24" t="str">
        <f>'Prediction Log'!$K777</f>
        <v/>
      </c>
      <c r="I777" s="22" t="str">
        <f>IF(ISBLANK(Games!J777), "",IF(AND(Games!J777="",Games!K777=""),"",IF(ISTEXT(Games!K777), "Side",Games!J777)))</f>
        <v/>
      </c>
      <c r="J777" s="22" t="str">
        <f>IF(ISBLANK(Games!J777), "",IF(Table12[[#This Row],[Bet]]="Spread", Games!L777, ""))</f>
        <v/>
      </c>
      <c r="K777" s="22" t="str">
        <f>IF(ISBLANK(Games!K777), "",IF(ISTEXT(Games!K777), Games!K777, ""))</f>
        <v/>
      </c>
      <c r="L777" s="22" t="str">
        <f>IF(ISBLANK(Games!N777), "", Games!N777)</f>
        <v/>
      </c>
      <c r="M777" s="22"/>
      <c r="N777" s="26"/>
      <c r="O777" s="26"/>
      <c r="P777" s="26"/>
      <c r="Q777" s="26"/>
      <c r="R777" s="26"/>
      <c r="S777" s="26"/>
      <c r="T777" s="29">
        <f t="shared" si="113"/>
        <v>0</v>
      </c>
      <c r="U777" s="29">
        <f t="shared" si="114"/>
        <v>0</v>
      </c>
      <c r="V777" s="29">
        <f t="shared" si="115"/>
        <v>0</v>
      </c>
      <c r="W777" s="29">
        <f t="shared" si="116"/>
        <v>0</v>
      </c>
      <c r="X777" s="29">
        <f t="shared" si="117"/>
        <v>0</v>
      </c>
      <c r="Y777" s="29">
        <f t="shared" si="118"/>
        <v>0</v>
      </c>
      <c r="Z777" s="26"/>
      <c r="AA777" s="58" t="str">
        <f t="shared" si="119"/>
        <v/>
      </c>
      <c r="AB777" s="26"/>
      <c r="AC777" s="58" t="str">
        <f t="shared" si="121"/>
        <v/>
      </c>
      <c r="AD777" s="26"/>
      <c r="AE777" s="22" t="str">
        <f t="shared" si="120"/>
        <v/>
      </c>
      <c r="AF77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8" spans="1:32" x14ac:dyDescent="0.45">
      <c r="A778" s="22">
        <f>Games!A778</f>
        <v>0</v>
      </c>
      <c r="B778" s="22" t="str">
        <f>IF('Prediction Log'!B778=0, "",'Prediction Log'!B778)</f>
        <v/>
      </c>
      <c r="C778" s="22" t="str">
        <f>IF('Prediction Log'!C778=0, "",'Prediction Log'!C778)</f>
        <v/>
      </c>
      <c r="D778" s="22" t="str">
        <f>IF('Prediction Log'!D778=0, "",'Prediction Log'!D778)</f>
        <v/>
      </c>
      <c r="E778" s="22" t="str">
        <f>IF('Prediction Log'!E778=0, "",'Prediction Log'!E778)</f>
        <v/>
      </c>
      <c r="F778" s="22" t="str">
        <f>IF('Prediction Log'!I778=0, "",'Prediction Log'!I778)</f>
        <v/>
      </c>
      <c r="G778" s="23" t="str">
        <f>IF(ISBLANK(Games!B778), "",'Prediction Log'!$J778)</f>
        <v/>
      </c>
      <c r="H778" s="24" t="str">
        <f>'Prediction Log'!$K778</f>
        <v/>
      </c>
      <c r="I778" s="22" t="str">
        <f>IF(ISBLANK(Games!J778), "",IF(AND(Games!J778="",Games!K778=""),"",IF(ISTEXT(Games!K778), "Side",Games!J778)))</f>
        <v/>
      </c>
      <c r="J778" s="22" t="str">
        <f>IF(ISBLANK(Games!J778), "",IF(Table12[[#This Row],[Bet]]="Spread", Games!L778, ""))</f>
        <v/>
      </c>
      <c r="K778" s="22" t="str">
        <f>IF(ISBLANK(Games!K778), "",IF(ISTEXT(Games!K778), Games!K778, ""))</f>
        <v/>
      </c>
      <c r="L778" s="22" t="str">
        <f>IF(ISBLANK(Games!N778), "", Games!N778)</f>
        <v/>
      </c>
      <c r="M778" s="22"/>
      <c r="N778" s="26"/>
      <c r="O778" s="26"/>
      <c r="P778" s="26"/>
      <c r="Q778" s="26"/>
      <c r="R778" s="26"/>
      <c r="S778" s="26"/>
      <c r="T778" s="29">
        <f t="shared" si="113"/>
        <v>0</v>
      </c>
      <c r="U778" s="29">
        <f t="shared" si="114"/>
        <v>0</v>
      </c>
      <c r="V778" s="29">
        <f t="shared" si="115"/>
        <v>0</v>
      </c>
      <c r="W778" s="29">
        <f t="shared" si="116"/>
        <v>0</v>
      </c>
      <c r="X778" s="29">
        <f t="shared" si="117"/>
        <v>0</v>
      </c>
      <c r="Y778" s="29">
        <f t="shared" si="118"/>
        <v>0</v>
      </c>
      <c r="Z778" s="26"/>
      <c r="AA778" s="58" t="str">
        <f t="shared" si="119"/>
        <v/>
      </c>
      <c r="AB778" s="26"/>
      <c r="AC778" s="58" t="str">
        <f t="shared" si="121"/>
        <v/>
      </c>
      <c r="AD778" s="26"/>
      <c r="AE778" s="22" t="str">
        <f t="shared" si="120"/>
        <v/>
      </c>
      <c r="AF77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9" spans="1:32" x14ac:dyDescent="0.45">
      <c r="A779" s="22">
        <f>Games!A779</f>
        <v>0</v>
      </c>
      <c r="B779" s="22" t="str">
        <f>IF('Prediction Log'!B779=0, "",'Prediction Log'!B779)</f>
        <v/>
      </c>
      <c r="C779" s="22" t="str">
        <f>IF('Prediction Log'!C779=0, "",'Prediction Log'!C779)</f>
        <v/>
      </c>
      <c r="D779" s="22" t="str">
        <f>IF('Prediction Log'!D779=0, "",'Prediction Log'!D779)</f>
        <v/>
      </c>
      <c r="E779" s="22" t="str">
        <f>IF('Prediction Log'!E779=0, "",'Prediction Log'!E779)</f>
        <v/>
      </c>
      <c r="F779" s="22" t="str">
        <f>IF('Prediction Log'!I779=0, "",'Prediction Log'!I779)</f>
        <v/>
      </c>
      <c r="G779" s="23" t="str">
        <f>IF(ISBLANK(Games!B779), "",'Prediction Log'!$J779)</f>
        <v/>
      </c>
      <c r="H779" s="24" t="str">
        <f>'Prediction Log'!$K779</f>
        <v/>
      </c>
      <c r="I779" s="22" t="str">
        <f>IF(ISBLANK(Games!J779), "",IF(AND(Games!J779="",Games!K779=""),"",IF(ISTEXT(Games!K779), "Side",Games!J779)))</f>
        <v/>
      </c>
      <c r="J779" s="22" t="str">
        <f>IF(ISBLANK(Games!J779), "",IF(Table12[[#This Row],[Bet]]="Spread", Games!L779, ""))</f>
        <v/>
      </c>
      <c r="K779" s="22" t="str">
        <f>IF(ISBLANK(Games!K779), "",IF(ISTEXT(Games!K779), Games!K779, ""))</f>
        <v/>
      </c>
      <c r="L779" s="22" t="str">
        <f>IF(ISBLANK(Games!N779), "", Games!N779)</f>
        <v/>
      </c>
      <c r="M779" s="22"/>
      <c r="N779" s="26"/>
      <c r="O779" s="26"/>
      <c r="P779" s="26"/>
      <c r="Q779" s="26"/>
      <c r="R779" s="26"/>
      <c r="S779" s="26"/>
      <c r="T779" s="29">
        <f t="shared" si="113"/>
        <v>0</v>
      </c>
      <c r="U779" s="29">
        <f t="shared" si="114"/>
        <v>0</v>
      </c>
      <c r="V779" s="29">
        <f t="shared" si="115"/>
        <v>0</v>
      </c>
      <c r="W779" s="29">
        <f t="shared" si="116"/>
        <v>0</v>
      </c>
      <c r="X779" s="29">
        <f t="shared" si="117"/>
        <v>0</v>
      </c>
      <c r="Y779" s="29">
        <f t="shared" si="118"/>
        <v>0</v>
      </c>
      <c r="Z779" s="26"/>
      <c r="AA779" s="58" t="str">
        <f t="shared" si="119"/>
        <v/>
      </c>
      <c r="AB779" s="26"/>
      <c r="AC779" s="58" t="str">
        <f t="shared" si="121"/>
        <v/>
      </c>
      <c r="AD779" s="26"/>
      <c r="AE779" s="22" t="str">
        <f t="shared" si="120"/>
        <v/>
      </c>
      <c r="AF77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0" spans="1:32" x14ac:dyDescent="0.45">
      <c r="A780" s="22">
        <f>Games!A780</f>
        <v>0</v>
      </c>
      <c r="B780" s="22" t="str">
        <f>IF('Prediction Log'!B780=0, "",'Prediction Log'!B780)</f>
        <v/>
      </c>
      <c r="C780" s="22" t="str">
        <f>IF('Prediction Log'!C780=0, "",'Prediction Log'!C780)</f>
        <v/>
      </c>
      <c r="D780" s="22" t="str">
        <f>IF('Prediction Log'!D780=0, "",'Prediction Log'!D780)</f>
        <v/>
      </c>
      <c r="E780" s="22" t="str">
        <f>IF('Prediction Log'!E780=0, "",'Prediction Log'!E780)</f>
        <v/>
      </c>
      <c r="F780" s="22" t="str">
        <f>IF('Prediction Log'!I780=0, "",'Prediction Log'!I780)</f>
        <v/>
      </c>
      <c r="G780" s="23" t="str">
        <f>IF(ISBLANK(Games!B780), "",'Prediction Log'!$J780)</f>
        <v/>
      </c>
      <c r="H780" s="24" t="str">
        <f>'Prediction Log'!$K780</f>
        <v/>
      </c>
      <c r="I780" s="22" t="str">
        <f>IF(ISBLANK(Games!J780), "",IF(AND(Games!J780="",Games!K780=""),"",IF(ISTEXT(Games!K780), "Side",Games!J780)))</f>
        <v/>
      </c>
      <c r="J780" s="22" t="str">
        <f>IF(ISBLANK(Games!J780), "",IF(Table12[[#This Row],[Bet]]="Spread", Games!L780, ""))</f>
        <v/>
      </c>
      <c r="K780" s="22" t="str">
        <f>IF(ISBLANK(Games!K780), "",IF(ISTEXT(Games!K780), Games!K780, ""))</f>
        <v/>
      </c>
      <c r="L780" s="22" t="str">
        <f>IF(ISBLANK(Games!N780), "", Games!N780)</f>
        <v/>
      </c>
      <c r="M780" s="22"/>
      <c r="N780" s="26"/>
      <c r="O780" s="26"/>
      <c r="P780" s="26"/>
      <c r="Q780" s="26"/>
      <c r="R780" s="26"/>
      <c r="S780" s="26"/>
      <c r="T780" s="29">
        <f t="shared" si="113"/>
        <v>0</v>
      </c>
      <c r="U780" s="29">
        <f t="shared" si="114"/>
        <v>0</v>
      </c>
      <c r="V780" s="29">
        <f t="shared" si="115"/>
        <v>0</v>
      </c>
      <c r="W780" s="29">
        <f t="shared" si="116"/>
        <v>0</v>
      </c>
      <c r="X780" s="29">
        <f t="shared" si="117"/>
        <v>0</v>
      </c>
      <c r="Y780" s="29">
        <f t="shared" si="118"/>
        <v>0</v>
      </c>
      <c r="Z780" s="26"/>
      <c r="AA780" s="58" t="str">
        <f t="shared" si="119"/>
        <v/>
      </c>
      <c r="AB780" s="26"/>
      <c r="AC780" s="58" t="str">
        <f t="shared" si="121"/>
        <v/>
      </c>
      <c r="AD780" s="26"/>
      <c r="AE780" s="22" t="str">
        <f t="shared" si="120"/>
        <v/>
      </c>
      <c r="AF78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1" spans="1:32" x14ac:dyDescent="0.45">
      <c r="A781" s="22">
        <f>Games!A781</f>
        <v>0</v>
      </c>
      <c r="B781" s="22" t="str">
        <f>IF('Prediction Log'!B781=0, "",'Prediction Log'!B781)</f>
        <v/>
      </c>
      <c r="C781" s="22" t="str">
        <f>IF('Prediction Log'!C781=0, "",'Prediction Log'!C781)</f>
        <v/>
      </c>
      <c r="D781" s="22" t="str">
        <f>IF('Prediction Log'!D781=0, "",'Prediction Log'!D781)</f>
        <v/>
      </c>
      <c r="E781" s="22" t="str">
        <f>IF('Prediction Log'!E781=0, "",'Prediction Log'!E781)</f>
        <v/>
      </c>
      <c r="F781" s="22" t="str">
        <f>IF('Prediction Log'!I781=0, "",'Prediction Log'!I781)</f>
        <v/>
      </c>
      <c r="G781" s="23" t="str">
        <f>IF(ISBLANK(Games!B781), "",'Prediction Log'!$J781)</f>
        <v/>
      </c>
      <c r="H781" s="24" t="str">
        <f>'Prediction Log'!$K781</f>
        <v/>
      </c>
      <c r="I781" s="22" t="str">
        <f>IF(ISBLANK(Games!J781), "",IF(AND(Games!J781="",Games!K781=""),"",IF(ISTEXT(Games!K781), "Side",Games!J781)))</f>
        <v/>
      </c>
      <c r="J781" s="22" t="str">
        <f>IF(ISBLANK(Games!J781), "",IF(Table12[[#This Row],[Bet]]="Spread", Games!L781, ""))</f>
        <v/>
      </c>
      <c r="K781" s="22" t="str">
        <f>IF(ISBLANK(Games!K781), "",IF(ISTEXT(Games!K781), Games!K781, ""))</f>
        <v/>
      </c>
      <c r="L781" s="22" t="str">
        <f>IF(ISBLANK(Games!N781), "", Games!N781)</f>
        <v/>
      </c>
      <c r="M781" s="22"/>
      <c r="N781" s="26"/>
      <c r="O781" s="26"/>
      <c r="P781" s="26"/>
      <c r="Q781" s="26"/>
      <c r="R781" s="26"/>
      <c r="S781" s="26"/>
      <c r="T781" s="29">
        <f t="shared" si="113"/>
        <v>0</v>
      </c>
      <c r="U781" s="29">
        <f t="shared" si="114"/>
        <v>0</v>
      </c>
      <c r="V781" s="29">
        <f t="shared" si="115"/>
        <v>0</v>
      </c>
      <c r="W781" s="29">
        <f t="shared" si="116"/>
        <v>0</v>
      </c>
      <c r="X781" s="29">
        <f t="shared" si="117"/>
        <v>0</v>
      </c>
      <c r="Y781" s="29">
        <f t="shared" si="118"/>
        <v>0</v>
      </c>
      <c r="Z781" s="26"/>
      <c r="AA781" s="58" t="str">
        <f t="shared" si="119"/>
        <v/>
      </c>
      <c r="AB781" s="26"/>
      <c r="AC781" s="58" t="str">
        <f t="shared" si="121"/>
        <v/>
      </c>
      <c r="AD781" s="26"/>
      <c r="AE781" s="22" t="str">
        <f t="shared" si="120"/>
        <v/>
      </c>
      <c r="AF78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2" spans="1:32" x14ac:dyDescent="0.45">
      <c r="A782" s="22">
        <f>Games!A782</f>
        <v>0</v>
      </c>
      <c r="B782" s="22" t="str">
        <f>IF('Prediction Log'!B782=0, "",'Prediction Log'!B782)</f>
        <v/>
      </c>
      <c r="C782" s="22" t="str">
        <f>IF('Prediction Log'!C782=0, "",'Prediction Log'!C782)</f>
        <v/>
      </c>
      <c r="D782" s="22" t="str">
        <f>IF('Prediction Log'!D782=0, "",'Prediction Log'!D782)</f>
        <v/>
      </c>
      <c r="E782" s="22" t="str">
        <f>IF('Prediction Log'!E782=0, "",'Prediction Log'!E782)</f>
        <v/>
      </c>
      <c r="F782" s="22" t="str">
        <f>IF('Prediction Log'!I782=0, "",'Prediction Log'!I782)</f>
        <v/>
      </c>
      <c r="G782" s="23" t="str">
        <f>IF(ISBLANK(Games!B782), "",'Prediction Log'!$J782)</f>
        <v/>
      </c>
      <c r="H782" s="24" t="str">
        <f>'Prediction Log'!$K782</f>
        <v/>
      </c>
      <c r="I782" s="22" t="str">
        <f>IF(ISBLANK(Games!J782), "",IF(AND(Games!J782="",Games!K782=""),"",IF(ISTEXT(Games!K782), "Side",Games!J782)))</f>
        <v/>
      </c>
      <c r="J782" s="22" t="str">
        <f>IF(ISBLANK(Games!J782), "",IF(Table12[[#This Row],[Bet]]="Spread", Games!L782, ""))</f>
        <v/>
      </c>
      <c r="K782" s="22" t="str">
        <f>IF(ISBLANK(Games!K782), "",IF(ISTEXT(Games!K782), Games!K782, ""))</f>
        <v/>
      </c>
      <c r="L782" s="22" t="str">
        <f>IF(ISBLANK(Games!N782), "", Games!N782)</f>
        <v/>
      </c>
      <c r="M782" s="22"/>
      <c r="N782" s="26"/>
      <c r="O782" s="26"/>
      <c r="P782" s="26"/>
      <c r="Q782" s="26"/>
      <c r="R782" s="26"/>
      <c r="S782" s="26"/>
      <c r="T782" s="29">
        <f t="shared" si="113"/>
        <v>0</v>
      </c>
      <c r="U782" s="29">
        <f t="shared" si="114"/>
        <v>0</v>
      </c>
      <c r="V782" s="29">
        <f t="shared" si="115"/>
        <v>0</v>
      </c>
      <c r="W782" s="29">
        <f t="shared" si="116"/>
        <v>0</v>
      </c>
      <c r="X782" s="29">
        <f t="shared" si="117"/>
        <v>0</v>
      </c>
      <c r="Y782" s="29">
        <f t="shared" si="118"/>
        <v>0</v>
      </c>
      <c r="Z782" s="26"/>
      <c r="AA782" s="58" t="str">
        <f t="shared" si="119"/>
        <v/>
      </c>
      <c r="AB782" s="26"/>
      <c r="AC782" s="58" t="str">
        <f t="shared" si="121"/>
        <v/>
      </c>
      <c r="AD782" s="26"/>
      <c r="AE782" s="22" t="str">
        <f t="shared" si="120"/>
        <v/>
      </c>
      <c r="AF78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3" spans="1:32" x14ac:dyDescent="0.45">
      <c r="A783" s="22">
        <f>Games!A783</f>
        <v>0</v>
      </c>
      <c r="B783" s="22" t="str">
        <f>IF('Prediction Log'!B783=0, "",'Prediction Log'!B783)</f>
        <v/>
      </c>
      <c r="C783" s="22" t="str">
        <f>IF('Prediction Log'!C783=0, "",'Prediction Log'!C783)</f>
        <v/>
      </c>
      <c r="D783" s="22" t="str">
        <f>IF('Prediction Log'!D783=0, "",'Prediction Log'!D783)</f>
        <v/>
      </c>
      <c r="E783" s="22" t="str">
        <f>IF('Prediction Log'!E783=0, "",'Prediction Log'!E783)</f>
        <v/>
      </c>
      <c r="F783" s="22" t="str">
        <f>IF('Prediction Log'!I783=0, "",'Prediction Log'!I783)</f>
        <v/>
      </c>
      <c r="G783" s="23" t="str">
        <f>IF(ISBLANK(Games!B783), "",'Prediction Log'!$J783)</f>
        <v/>
      </c>
      <c r="H783" s="24" t="str">
        <f>'Prediction Log'!$K783</f>
        <v/>
      </c>
      <c r="I783" s="22" t="str">
        <f>IF(ISBLANK(Games!J783), "",IF(AND(Games!J783="",Games!K783=""),"",IF(ISTEXT(Games!K783), "Side",Games!J783)))</f>
        <v/>
      </c>
      <c r="J783" s="22" t="str">
        <f>IF(ISBLANK(Games!J783), "",IF(Table12[[#This Row],[Bet]]="Spread", Games!L783, ""))</f>
        <v/>
      </c>
      <c r="K783" s="22" t="str">
        <f>IF(ISBLANK(Games!K783), "",IF(ISTEXT(Games!K783), Games!K783, ""))</f>
        <v/>
      </c>
      <c r="L783" s="22" t="str">
        <f>IF(ISBLANK(Games!N783), "", Games!N783)</f>
        <v/>
      </c>
      <c r="M783" s="22"/>
      <c r="N783" s="26"/>
      <c r="O783" s="26"/>
      <c r="P783" s="26"/>
      <c r="Q783" s="26"/>
      <c r="R783" s="26"/>
      <c r="S783" s="26"/>
      <c r="T783" s="29">
        <f t="shared" si="113"/>
        <v>0</v>
      </c>
      <c r="U783" s="29">
        <f t="shared" si="114"/>
        <v>0</v>
      </c>
      <c r="V783" s="29">
        <f t="shared" si="115"/>
        <v>0</v>
      </c>
      <c r="W783" s="29">
        <f t="shared" si="116"/>
        <v>0</v>
      </c>
      <c r="X783" s="29">
        <f t="shared" si="117"/>
        <v>0</v>
      </c>
      <c r="Y783" s="29">
        <f t="shared" si="118"/>
        <v>0</v>
      </c>
      <c r="Z783" s="26"/>
      <c r="AA783" s="58" t="str">
        <f t="shared" si="119"/>
        <v/>
      </c>
      <c r="AB783" s="26"/>
      <c r="AC783" s="58" t="str">
        <f t="shared" si="121"/>
        <v/>
      </c>
      <c r="AD783" s="26"/>
      <c r="AE783" s="22" t="str">
        <f t="shared" si="120"/>
        <v/>
      </c>
      <c r="AF78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4" spans="1:32" x14ac:dyDescent="0.45">
      <c r="A784" s="22">
        <f>Games!A784</f>
        <v>0</v>
      </c>
      <c r="B784" s="22" t="str">
        <f>IF('Prediction Log'!B784=0, "",'Prediction Log'!B784)</f>
        <v/>
      </c>
      <c r="C784" s="22" t="str">
        <f>IF('Prediction Log'!C784=0, "",'Prediction Log'!C784)</f>
        <v/>
      </c>
      <c r="D784" s="22" t="str">
        <f>IF('Prediction Log'!D784=0, "",'Prediction Log'!D784)</f>
        <v/>
      </c>
      <c r="E784" s="22" t="str">
        <f>IF('Prediction Log'!E784=0, "",'Prediction Log'!E784)</f>
        <v/>
      </c>
      <c r="F784" s="22" t="str">
        <f>IF('Prediction Log'!I784=0, "",'Prediction Log'!I784)</f>
        <v/>
      </c>
      <c r="G784" s="23" t="str">
        <f>IF(ISBLANK(Games!B784), "",'Prediction Log'!$J784)</f>
        <v/>
      </c>
      <c r="H784" s="24" t="str">
        <f>'Prediction Log'!$K784</f>
        <v/>
      </c>
      <c r="I784" s="22" t="str">
        <f>IF(ISBLANK(Games!J784), "",IF(AND(Games!J784="",Games!K784=""),"",IF(ISTEXT(Games!K784), "Side",Games!J784)))</f>
        <v/>
      </c>
      <c r="J784" s="22" t="str">
        <f>IF(ISBLANK(Games!J784), "",IF(Table12[[#This Row],[Bet]]="Spread", Games!L784, ""))</f>
        <v/>
      </c>
      <c r="K784" s="22" t="str">
        <f>IF(ISBLANK(Games!K784), "",IF(ISTEXT(Games!K784), Games!K784, ""))</f>
        <v/>
      </c>
      <c r="L784" s="22" t="str">
        <f>IF(ISBLANK(Games!N784), "", Games!N784)</f>
        <v/>
      </c>
      <c r="M784" s="22"/>
      <c r="N784" s="26"/>
      <c r="O784" s="26"/>
      <c r="P784" s="26"/>
      <c r="Q784" s="26"/>
      <c r="R784" s="26"/>
      <c r="S784" s="26"/>
      <c r="T784" s="29">
        <f t="shared" si="113"/>
        <v>0</v>
      </c>
      <c r="U784" s="29">
        <f t="shared" si="114"/>
        <v>0</v>
      </c>
      <c r="V784" s="29">
        <f t="shared" si="115"/>
        <v>0</v>
      </c>
      <c r="W784" s="29">
        <f t="shared" si="116"/>
        <v>0</v>
      </c>
      <c r="X784" s="29">
        <f t="shared" si="117"/>
        <v>0</v>
      </c>
      <c r="Y784" s="29">
        <f t="shared" si="118"/>
        <v>0</v>
      </c>
      <c r="Z784" s="26"/>
      <c r="AA784" s="58" t="str">
        <f t="shared" si="119"/>
        <v/>
      </c>
      <c r="AB784" s="26"/>
      <c r="AC784" s="58" t="str">
        <f t="shared" si="121"/>
        <v/>
      </c>
      <c r="AD784" s="26"/>
      <c r="AE784" s="22" t="str">
        <f t="shared" si="120"/>
        <v/>
      </c>
      <c r="AF78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5" spans="1:32" x14ac:dyDescent="0.45">
      <c r="A785" s="22">
        <f>Games!A785</f>
        <v>0</v>
      </c>
      <c r="B785" s="22" t="str">
        <f>IF('Prediction Log'!B785=0, "",'Prediction Log'!B785)</f>
        <v/>
      </c>
      <c r="C785" s="22" t="str">
        <f>IF('Prediction Log'!C785=0, "",'Prediction Log'!C785)</f>
        <v/>
      </c>
      <c r="D785" s="22" t="str">
        <f>IF('Prediction Log'!D785=0, "",'Prediction Log'!D785)</f>
        <v/>
      </c>
      <c r="E785" s="22" t="str">
        <f>IF('Prediction Log'!E785=0, "",'Prediction Log'!E785)</f>
        <v/>
      </c>
      <c r="F785" s="22" t="str">
        <f>IF('Prediction Log'!I785=0, "",'Prediction Log'!I785)</f>
        <v/>
      </c>
      <c r="G785" s="23" t="str">
        <f>IF(ISBLANK(Games!B785), "",'Prediction Log'!$J785)</f>
        <v/>
      </c>
      <c r="H785" s="24" t="str">
        <f>'Prediction Log'!$K785</f>
        <v/>
      </c>
      <c r="I785" s="22" t="str">
        <f>IF(ISBLANK(Games!J785), "",IF(AND(Games!J785="",Games!K785=""),"",IF(ISTEXT(Games!K785), "Side",Games!J785)))</f>
        <v/>
      </c>
      <c r="J785" s="22" t="str">
        <f>IF(ISBLANK(Games!J785), "",IF(Table12[[#This Row],[Bet]]="Spread", Games!L785, ""))</f>
        <v/>
      </c>
      <c r="K785" s="22" t="str">
        <f>IF(ISBLANK(Games!K785), "",IF(ISTEXT(Games!K785), Games!K785, ""))</f>
        <v/>
      </c>
      <c r="L785" s="22" t="str">
        <f>IF(ISBLANK(Games!N785), "", Games!N785)</f>
        <v/>
      </c>
      <c r="M785" s="22"/>
      <c r="N785" s="26"/>
      <c r="O785" s="26"/>
      <c r="P785" s="26"/>
      <c r="Q785" s="26"/>
      <c r="R785" s="26"/>
      <c r="S785" s="26"/>
      <c r="T785" s="29">
        <f t="shared" si="113"/>
        <v>0</v>
      </c>
      <c r="U785" s="29">
        <f t="shared" si="114"/>
        <v>0</v>
      </c>
      <c r="V785" s="29">
        <f t="shared" si="115"/>
        <v>0</v>
      </c>
      <c r="W785" s="29">
        <f t="shared" si="116"/>
        <v>0</v>
      </c>
      <c r="X785" s="29">
        <f t="shared" si="117"/>
        <v>0</v>
      </c>
      <c r="Y785" s="29">
        <f t="shared" si="118"/>
        <v>0</v>
      </c>
      <c r="Z785" s="26"/>
      <c r="AA785" s="58" t="str">
        <f t="shared" si="119"/>
        <v/>
      </c>
      <c r="AB785" s="26"/>
      <c r="AC785" s="58" t="str">
        <f t="shared" si="121"/>
        <v/>
      </c>
      <c r="AD785" s="26"/>
      <c r="AE785" s="22" t="str">
        <f t="shared" si="120"/>
        <v/>
      </c>
      <c r="AF78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6" spans="1:32" x14ac:dyDescent="0.45">
      <c r="A786" s="22">
        <f>Games!A786</f>
        <v>0</v>
      </c>
      <c r="B786" s="22" t="str">
        <f>IF('Prediction Log'!B786=0, "",'Prediction Log'!B786)</f>
        <v/>
      </c>
      <c r="C786" s="22" t="str">
        <f>IF('Prediction Log'!C786=0, "",'Prediction Log'!C786)</f>
        <v/>
      </c>
      <c r="D786" s="22" t="str">
        <f>IF('Prediction Log'!D786=0, "",'Prediction Log'!D786)</f>
        <v/>
      </c>
      <c r="E786" s="22" t="str">
        <f>IF('Prediction Log'!E786=0, "",'Prediction Log'!E786)</f>
        <v/>
      </c>
      <c r="F786" s="22" t="str">
        <f>IF('Prediction Log'!I786=0, "",'Prediction Log'!I786)</f>
        <v/>
      </c>
      <c r="G786" s="23" t="str">
        <f>IF(ISBLANK(Games!B786), "",'Prediction Log'!$J786)</f>
        <v/>
      </c>
      <c r="H786" s="24" t="str">
        <f>'Prediction Log'!$K786</f>
        <v/>
      </c>
      <c r="I786" s="22" t="str">
        <f>IF(ISBLANK(Games!J786), "",IF(AND(Games!J786="",Games!K786=""),"",IF(ISTEXT(Games!K786), "Side",Games!J786)))</f>
        <v/>
      </c>
      <c r="J786" s="22" t="str">
        <f>IF(ISBLANK(Games!J786), "",IF(Table12[[#This Row],[Bet]]="Spread", Games!L786, ""))</f>
        <v/>
      </c>
      <c r="K786" s="22" t="str">
        <f>IF(ISBLANK(Games!K786), "",IF(ISTEXT(Games!K786), Games!K786, ""))</f>
        <v/>
      </c>
      <c r="L786" s="22" t="str">
        <f>IF(ISBLANK(Games!N786), "", Games!N786)</f>
        <v/>
      </c>
      <c r="M786" s="22"/>
      <c r="N786" s="26"/>
      <c r="O786" s="26"/>
      <c r="P786" s="26"/>
      <c r="Q786" s="26"/>
      <c r="R786" s="26"/>
      <c r="S786" s="26"/>
      <c r="T786" s="29">
        <f t="shared" si="113"/>
        <v>0</v>
      </c>
      <c r="U786" s="29">
        <f t="shared" si="114"/>
        <v>0</v>
      </c>
      <c r="V786" s="29">
        <f t="shared" si="115"/>
        <v>0</v>
      </c>
      <c r="W786" s="29">
        <f t="shared" si="116"/>
        <v>0</v>
      </c>
      <c r="X786" s="29">
        <f t="shared" si="117"/>
        <v>0</v>
      </c>
      <c r="Y786" s="29">
        <f t="shared" si="118"/>
        <v>0</v>
      </c>
      <c r="Z786" s="26"/>
      <c r="AA786" s="58" t="str">
        <f t="shared" si="119"/>
        <v/>
      </c>
      <c r="AB786" s="26"/>
      <c r="AC786" s="58" t="str">
        <f t="shared" si="121"/>
        <v/>
      </c>
      <c r="AD786" s="26"/>
      <c r="AE786" s="22" t="str">
        <f t="shared" si="120"/>
        <v/>
      </c>
      <c r="AF78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7" spans="1:32" x14ac:dyDescent="0.45">
      <c r="A787" s="22">
        <f>Games!A787</f>
        <v>0</v>
      </c>
      <c r="B787" s="22" t="str">
        <f>IF('Prediction Log'!B787=0, "",'Prediction Log'!B787)</f>
        <v/>
      </c>
      <c r="C787" s="22" t="str">
        <f>IF('Prediction Log'!C787=0, "",'Prediction Log'!C787)</f>
        <v/>
      </c>
      <c r="D787" s="22" t="str">
        <f>IF('Prediction Log'!D787=0, "",'Prediction Log'!D787)</f>
        <v/>
      </c>
      <c r="E787" s="22" t="str">
        <f>IF('Prediction Log'!E787=0, "",'Prediction Log'!E787)</f>
        <v/>
      </c>
      <c r="F787" s="22" t="str">
        <f>IF('Prediction Log'!I787=0, "",'Prediction Log'!I787)</f>
        <v/>
      </c>
      <c r="G787" s="23" t="str">
        <f>IF(ISBLANK(Games!B787), "",'Prediction Log'!$J787)</f>
        <v/>
      </c>
      <c r="H787" s="24" t="str">
        <f>'Prediction Log'!$K787</f>
        <v/>
      </c>
      <c r="I787" s="22" t="str">
        <f>IF(ISBLANK(Games!J787), "",IF(AND(Games!J787="",Games!K787=""),"",IF(ISTEXT(Games!K787), "Side",Games!J787)))</f>
        <v/>
      </c>
      <c r="J787" s="22" t="str">
        <f>IF(ISBLANK(Games!J787), "",IF(Table12[[#This Row],[Bet]]="Spread", Games!L787, ""))</f>
        <v/>
      </c>
      <c r="K787" s="22" t="str">
        <f>IF(ISBLANK(Games!K787), "",IF(ISTEXT(Games!K787), Games!K787, ""))</f>
        <v/>
      </c>
      <c r="L787" s="22" t="str">
        <f>IF(ISBLANK(Games!N787), "", Games!N787)</f>
        <v/>
      </c>
      <c r="M787" s="22"/>
      <c r="N787" s="26"/>
      <c r="O787" s="26"/>
      <c r="P787" s="26"/>
      <c r="Q787" s="26"/>
      <c r="R787" s="26"/>
      <c r="S787" s="26"/>
      <c r="T787" s="29">
        <f t="shared" si="113"/>
        <v>0</v>
      </c>
      <c r="U787" s="29">
        <f t="shared" si="114"/>
        <v>0</v>
      </c>
      <c r="V787" s="29">
        <f t="shared" si="115"/>
        <v>0</v>
      </c>
      <c r="W787" s="29">
        <f t="shared" si="116"/>
        <v>0</v>
      </c>
      <c r="X787" s="29">
        <f t="shared" si="117"/>
        <v>0</v>
      </c>
      <c r="Y787" s="29">
        <f t="shared" si="118"/>
        <v>0</v>
      </c>
      <c r="Z787" s="26"/>
      <c r="AA787" s="58" t="str">
        <f t="shared" si="119"/>
        <v/>
      </c>
      <c r="AB787" s="26"/>
      <c r="AC787" s="58" t="str">
        <f t="shared" si="121"/>
        <v/>
      </c>
      <c r="AD787" s="26"/>
      <c r="AE787" s="22" t="str">
        <f t="shared" si="120"/>
        <v/>
      </c>
      <c r="AF78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8" spans="1:32" x14ac:dyDescent="0.45">
      <c r="A788" s="22">
        <f>Games!A788</f>
        <v>0</v>
      </c>
      <c r="B788" s="22" t="str">
        <f>IF('Prediction Log'!B788=0, "",'Prediction Log'!B788)</f>
        <v/>
      </c>
      <c r="C788" s="22" t="str">
        <f>IF('Prediction Log'!C788=0, "",'Prediction Log'!C788)</f>
        <v/>
      </c>
      <c r="D788" s="22" t="str">
        <f>IF('Prediction Log'!D788=0, "",'Prediction Log'!D788)</f>
        <v/>
      </c>
      <c r="E788" s="22" t="str">
        <f>IF('Prediction Log'!E788=0, "",'Prediction Log'!E788)</f>
        <v/>
      </c>
      <c r="F788" s="22" t="str">
        <f>IF('Prediction Log'!I788=0, "",'Prediction Log'!I788)</f>
        <v/>
      </c>
      <c r="G788" s="23" t="str">
        <f>IF(ISBLANK(Games!B788), "",'Prediction Log'!$J788)</f>
        <v/>
      </c>
      <c r="H788" s="24" t="str">
        <f>'Prediction Log'!$K788</f>
        <v/>
      </c>
      <c r="I788" s="22" t="str">
        <f>IF(ISBLANK(Games!J788), "",IF(AND(Games!J788="",Games!K788=""),"",IF(ISTEXT(Games!K788), "Side",Games!J788)))</f>
        <v/>
      </c>
      <c r="J788" s="22" t="str">
        <f>IF(ISBLANK(Games!J788), "",IF(Table12[[#This Row],[Bet]]="Spread", Games!L788, ""))</f>
        <v/>
      </c>
      <c r="K788" s="22" t="str">
        <f>IF(ISBLANK(Games!K788), "",IF(ISTEXT(Games!K788), Games!K788, ""))</f>
        <v/>
      </c>
      <c r="L788" s="22" t="str">
        <f>IF(ISBLANK(Games!N788), "", Games!N788)</f>
        <v/>
      </c>
      <c r="M788" s="22"/>
      <c r="N788" s="26"/>
      <c r="O788" s="26"/>
      <c r="P788" s="26"/>
      <c r="Q788" s="26"/>
      <c r="R788" s="26"/>
      <c r="S788" s="26"/>
      <c r="T788" s="29">
        <f t="shared" si="113"/>
        <v>0</v>
      </c>
      <c r="U788" s="29">
        <f t="shared" si="114"/>
        <v>0</v>
      </c>
      <c r="V788" s="29">
        <f t="shared" si="115"/>
        <v>0</v>
      </c>
      <c r="W788" s="29">
        <f t="shared" si="116"/>
        <v>0</v>
      </c>
      <c r="X788" s="29">
        <f t="shared" si="117"/>
        <v>0</v>
      </c>
      <c r="Y788" s="29">
        <f t="shared" si="118"/>
        <v>0</v>
      </c>
      <c r="Z788" s="26"/>
      <c r="AA788" s="58" t="str">
        <f t="shared" si="119"/>
        <v/>
      </c>
      <c r="AB788" s="26"/>
      <c r="AC788" s="58" t="str">
        <f t="shared" si="121"/>
        <v/>
      </c>
      <c r="AD788" s="26"/>
      <c r="AE788" s="22" t="str">
        <f t="shared" si="120"/>
        <v/>
      </c>
      <c r="AF78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9" spans="1:32" x14ac:dyDescent="0.45">
      <c r="A789" s="22">
        <f>Games!A789</f>
        <v>0</v>
      </c>
      <c r="B789" s="22" t="str">
        <f>IF('Prediction Log'!B789=0, "",'Prediction Log'!B789)</f>
        <v/>
      </c>
      <c r="C789" s="22" t="str">
        <f>IF('Prediction Log'!C789=0, "",'Prediction Log'!C789)</f>
        <v/>
      </c>
      <c r="D789" s="22" t="str">
        <f>IF('Prediction Log'!D789=0, "",'Prediction Log'!D789)</f>
        <v/>
      </c>
      <c r="E789" s="22" t="str">
        <f>IF('Prediction Log'!E789=0, "",'Prediction Log'!E789)</f>
        <v/>
      </c>
      <c r="F789" s="22" t="str">
        <f>IF('Prediction Log'!I789=0, "",'Prediction Log'!I789)</f>
        <v/>
      </c>
      <c r="G789" s="23" t="str">
        <f>IF(ISBLANK(Games!B789), "",'Prediction Log'!$J789)</f>
        <v/>
      </c>
      <c r="H789" s="24" t="str">
        <f>'Prediction Log'!$K789</f>
        <v/>
      </c>
      <c r="I789" s="22" t="str">
        <f>IF(ISBLANK(Games!J789), "",IF(AND(Games!J789="",Games!K789=""),"",IF(ISTEXT(Games!K789), "Side",Games!J789)))</f>
        <v/>
      </c>
      <c r="J789" s="22" t="str">
        <f>IF(ISBLANK(Games!J789), "",IF(Table12[[#This Row],[Bet]]="Spread", Games!L789, ""))</f>
        <v/>
      </c>
      <c r="K789" s="22" t="str">
        <f>IF(ISBLANK(Games!K789), "",IF(ISTEXT(Games!K789), Games!K789, ""))</f>
        <v/>
      </c>
      <c r="L789" s="22" t="str">
        <f>IF(ISBLANK(Games!N789), "", Games!N789)</f>
        <v/>
      </c>
      <c r="M789" s="22"/>
      <c r="N789" s="26"/>
      <c r="O789" s="26"/>
      <c r="P789" s="26"/>
      <c r="Q789" s="26"/>
      <c r="R789" s="26"/>
      <c r="S789" s="26"/>
      <c r="T789" s="29">
        <f t="shared" si="113"/>
        <v>0</v>
      </c>
      <c r="U789" s="29">
        <f t="shared" si="114"/>
        <v>0</v>
      </c>
      <c r="V789" s="29">
        <f t="shared" si="115"/>
        <v>0</v>
      </c>
      <c r="W789" s="29">
        <f t="shared" si="116"/>
        <v>0</v>
      </c>
      <c r="X789" s="29">
        <f t="shared" si="117"/>
        <v>0</v>
      </c>
      <c r="Y789" s="29">
        <f t="shared" si="118"/>
        <v>0</v>
      </c>
      <c r="Z789" s="26"/>
      <c r="AA789" s="58" t="str">
        <f t="shared" si="119"/>
        <v/>
      </c>
      <c r="AB789" s="26"/>
      <c r="AC789" s="58" t="str">
        <f t="shared" si="121"/>
        <v/>
      </c>
      <c r="AD789" s="26"/>
      <c r="AE789" s="22" t="str">
        <f t="shared" si="120"/>
        <v/>
      </c>
      <c r="AF78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0" spans="1:32" x14ac:dyDescent="0.45">
      <c r="A790" s="22">
        <f>Games!A790</f>
        <v>0</v>
      </c>
      <c r="B790" s="22" t="str">
        <f>IF('Prediction Log'!B790=0, "",'Prediction Log'!B790)</f>
        <v/>
      </c>
      <c r="C790" s="22" t="str">
        <f>IF('Prediction Log'!C790=0, "",'Prediction Log'!C790)</f>
        <v/>
      </c>
      <c r="D790" s="22" t="str">
        <f>IF('Prediction Log'!D790=0, "",'Prediction Log'!D790)</f>
        <v/>
      </c>
      <c r="E790" s="22" t="str">
        <f>IF('Prediction Log'!E790=0, "",'Prediction Log'!E790)</f>
        <v/>
      </c>
      <c r="F790" s="22" t="str">
        <f>IF('Prediction Log'!I790=0, "",'Prediction Log'!I790)</f>
        <v/>
      </c>
      <c r="G790" s="23" t="str">
        <f>IF(ISBLANK(Games!B790), "",'Prediction Log'!$J790)</f>
        <v/>
      </c>
      <c r="H790" s="24" t="str">
        <f>'Prediction Log'!$K790</f>
        <v/>
      </c>
      <c r="I790" s="22" t="str">
        <f>IF(ISBLANK(Games!J790), "",IF(AND(Games!J790="",Games!K790=""),"",IF(ISTEXT(Games!K790), "Side",Games!J790)))</f>
        <v/>
      </c>
      <c r="J790" s="22" t="str">
        <f>IF(ISBLANK(Games!J790), "",IF(Table12[[#This Row],[Bet]]="Spread", Games!L790, ""))</f>
        <v/>
      </c>
      <c r="K790" s="22" t="str">
        <f>IF(ISBLANK(Games!K790), "",IF(ISTEXT(Games!K790), Games!K790, ""))</f>
        <v/>
      </c>
      <c r="L790" s="22" t="str">
        <f>IF(ISBLANK(Games!N790), "", Games!N790)</f>
        <v/>
      </c>
      <c r="M790" s="22"/>
      <c r="N790" s="26"/>
      <c r="O790" s="26"/>
      <c r="P790" s="26"/>
      <c r="Q790" s="26"/>
      <c r="R790" s="26"/>
      <c r="S790" s="26"/>
      <c r="T790" s="29">
        <f t="shared" si="113"/>
        <v>0</v>
      </c>
      <c r="U790" s="29">
        <f t="shared" si="114"/>
        <v>0</v>
      </c>
      <c r="V790" s="29">
        <f t="shared" si="115"/>
        <v>0</v>
      </c>
      <c r="W790" s="29">
        <f t="shared" si="116"/>
        <v>0</v>
      </c>
      <c r="X790" s="29">
        <f t="shared" si="117"/>
        <v>0</v>
      </c>
      <c r="Y790" s="29">
        <f t="shared" si="118"/>
        <v>0</v>
      </c>
      <c r="Z790" s="26"/>
      <c r="AA790" s="58" t="str">
        <f t="shared" si="119"/>
        <v/>
      </c>
      <c r="AB790" s="26"/>
      <c r="AC790" s="58" t="str">
        <f t="shared" si="121"/>
        <v/>
      </c>
      <c r="AD790" s="26"/>
      <c r="AE790" s="22" t="str">
        <f t="shared" si="120"/>
        <v/>
      </c>
      <c r="AF79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1" spans="1:32" x14ac:dyDescent="0.45">
      <c r="A791" s="22">
        <f>Games!A791</f>
        <v>0</v>
      </c>
      <c r="B791" s="22" t="str">
        <f>IF('Prediction Log'!B791=0, "",'Prediction Log'!B791)</f>
        <v/>
      </c>
      <c r="C791" s="22" t="str">
        <f>IF('Prediction Log'!C791=0, "",'Prediction Log'!C791)</f>
        <v/>
      </c>
      <c r="D791" s="22" t="str">
        <f>IF('Prediction Log'!D791=0, "",'Prediction Log'!D791)</f>
        <v/>
      </c>
      <c r="E791" s="22" t="str">
        <f>IF('Prediction Log'!E791=0, "",'Prediction Log'!E791)</f>
        <v/>
      </c>
      <c r="F791" s="22" t="str">
        <f>IF('Prediction Log'!I791=0, "",'Prediction Log'!I791)</f>
        <v/>
      </c>
      <c r="G791" s="23" t="str">
        <f>IF(ISBLANK(Games!B791), "",'Prediction Log'!$J791)</f>
        <v/>
      </c>
      <c r="H791" s="24" t="str">
        <f>'Prediction Log'!$K791</f>
        <v/>
      </c>
      <c r="I791" s="22" t="str">
        <f>IF(ISBLANK(Games!J791), "",IF(AND(Games!J791="",Games!K791=""),"",IF(ISTEXT(Games!K791), "Side",Games!J791)))</f>
        <v/>
      </c>
      <c r="J791" s="22" t="str">
        <f>IF(ISBLANK(Games!J791), "",IF(Table12[[#This Row],[Bet]]="Spread", Games!L791, ""))</f>
        <v/>
      </c>
      <c r="K791" s="22" t="str">
        <f>IF(ISBLANK(Games!K791), "",IF(ISTEXT(Games!K791), Games!K791, ""))</f>
        <v/>
      </c>
      <c r="L791" s="22" t="str">
        <f>IF(ISBLANK(Games!N791), "", Games!N791)</f>
        <v/>
      </c>
      <c r="M791" s="22"/>
      <c r="N791" s="26"/>
      <c r="O791" s="26"/>
      <c r="P791" s="26"/>
      <c r="Q791" s="26"/>
      <c r="R791" s="26"/>
      <c r="S791" s="26"/>
      <c r="T791" s="29">
        <f t="shared" si="113"/>
        <v>0</v>
      </c>
      <c r="U791" s="29">
        <f t="shared" si="114"/>
        <v>0</v>
      </c>
      <c r="V791" s="29">
        <f t="shared" si="115"/>
        <v>0</v>
      </c>
      <c r="W791" s="29">
        <f t="shared" si="116"/>
        <v>0</v>
      </c>
      <c r="X791" s="29">
        <f t="shared" si="117"/>
        <v>0</v>
      </c>
      <c r="Y791" s="29">
        <f t="shared" si="118"/>
        <v>0</v>
      </c>
      <c r="Z791" s="26"/>
      <c r="AA791" s="58" t="str">
        <f t="shared" si="119"/>
        <v/>
      </c>
      <c r="AB791" s="26"/>
      <c r="AC791" s="58" t="str">
        <f t="shared" si="121"/>
        <v/>
      </c>
      <c r="AD791" s="26"/>
      <c r="AE791" s="22" t="str">
        <f t="shared" si="120"/>
        <v/>
      </c>
      <c r="AF791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2" spans="1:32" x14ac:dyDescent="0.45">
      <c r="A792" s="22">
        <f>Games!A792</f>
        <v>0</v>
      </c>
      <c r="B792" s="22" t="str">
        <f>IF('Prediction Log'!B792=0, "",'Prediction Log'!B792)</f>
        <v/>
      </c>
      <c r="C792" s="22" t="str">
        <f>IF('Prediction Log'!C792=0, "",'Prediction Log'!C792)</f>
        <v/>
      </c>
      <c r="D792" s="22" t="str">
        <f>IF('Prediction Log'!D792=0, "",'Prediction Log'!D792)</f>
        <v/>
      </c>
      <c r="E792" s="22" t="str">
        <f>IF('Prediction Log'!E792=0, "",'Prediction Log'!E792)</f>
        <v/>
      </c>
      <c r="F792" s="22" t="str">
        <f>IF('Prediction Log'!I792=0, "",'Prediction Log'!I792)</f>
        <v/>
      </c>
      <c r="G792" s="23" t="str">
        <f>IF(ISBLANK(Games!B792), "",'Prediction Log'!$J792)</f>
        <v/>
      </c>
      <c r="H792" s="24" t="str">
        <f>'Prediction Log'!$K792</f>
        <v/>
      </c>
      <c r="I792" s="22" t="str">
        <f>IF(ISBLANK(Games!J792), "",IF(AND(Games!J792="",Games!K792=""),"",IF(ISTEXT(Games!K792), "Side",Games!J792)))</f>
        <v/>
      </c>
      <c r="J792" s="22" t="str">
        <f>IF(ISBLANK(Games!J792), "",IF(Table12[[#This Row],[Bet]]="Spread", Games!L792, ""))</f>
        <v/>
      </c>
      <c r="K792" s="22" t="str">
        <f>IF(ISBLANK(Games!K792), "",IF(ISTEXT(Games!K792), Games!K792, ""))</f>
        <v/>
      </c>
      <c r="L792" s="22" t="str">
        <f>IF(ISBLANK(Games!N792), "", Games!N792)</f>
        <v/>
      </c>
      <c r="M792" s="22"/>
      <c r="N792" s="26"/>
      <c r="O792" s="26"/>
      <c r="P792" s="26"/>
      <c r="Q792" s="26"/>
      <c r="R792" s="26"/>
      <c r="S792" s="26"/>
      <c r="T792" s="29">
        <f t="shared" si="113"/>
        <v>0</v>
      </c>
      <c r="U792" s="29">
        <f t="shared" si="114"/>
        <v>0</v>
      </c>
      <c r="V792" s="29">
        <f t="shared" si="115"/>
        <v>0</v>
      </c>
      <c r="W792" s="29">
        <f t="shared" si="116"/>
        <v>0</v>
      </c>
      <c r="X792" s="29">
        <f t="shared" si="117"/>
        <v>0</v>
      </c>
      <c r="Y792" s="29">
        <f t="shared" si="118"/>
        <v>0</v>
      </c>
      <c r="Z792" s="26"/>
      <c r="AA792" s="58" t="str">
        <f t="shared" si="119"/>
        <v/>
      </c>
      <c r="AB792" s="26"/>
      <c r="AC792" s="58" t="str">
        <f t="shared" si="121"/>
        <v/>
      </c>
      <c r="AD792" s="26"/>
      <c r="AE792" s="22" t="str">
        <f t="shared" si="120"/>
        <v/>
      </c>
      <c r="AF792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3" spans="1:32" x14ac:dyDescent="0.45">
      <c r="A793" s="22">
        <f>Games!A793</f>
        <v>0</v>
      </c>
      <c r="B793" s="22" t="str">
        <f>IF('Prediction Log'!B793=0, "",'Prediction Log'!B793)</f>
        <v/>
      </c>
      <c r="C793" s="22" t="str">
        <f>IF('Prediction Log'!C793=0, "",'Prediction Log'!C793)</f>
        <v/>
      </c>
      <c r="D793" s="22" t="str">
        <f>IF('Prediction Log'!D793=0, "",'Prediction Log'!D793)</f>
        <v/>
      </c>
      <c r="E793" s="22" t="str">
        <f>IF('Prediction Log'!E793=0, "",'Prediction Log'!E793)</f>
        <v/>
      </c>
      <c r="F793" s="22" t="str">
        <f>IF('Prediction Log'!I793=0, "",'Prediction Log'!I793)</f>
        <v/>
      </c>
      <c r="G793" s="23" t="str">
        <f>IF(ISBLANK(Games!B793), "",'Prediction Log'!$J793)</f>
        <v/>
      </c>
      <c r="H793" s="24" t="str">
        <f>'Prediction Log'!$K793</f>
        <v/>
      </c>
      <c r="I793" s="22" t="str">
        <f>IF(ISBLANK(Games!J793), "",IF(AND(Games!J793="",Games!K793=""),"",IF(ISTEXT(Games!K793), "Side",Games!J793)))</f>
        <v/>
      </c>
      <c r="J793" s="22" t="str">
        <f>IF(ISBLANK(Games!J793), "",IF(Table12[[#This Row],[Bet]]="Spread", Games!L793, ""))</f>
        <v/>
      </c>
      <c r="K793" s="22" t="str">
        <f>IF(ISBLANK(Games!K793), "",IF(ISTEXT(Games!K793), Games!K793, ""))</f>
        <v/>
      </c>
      <c r="L793" s="22" t="str">
        <f>IF(ISBLANK(Games!N793), "", Games!N793)</f>
        <v/>
      </c>
      <c r="M793" s="22"/>
      <c r="N793" s="26"/>
      <c r="O793" s="26"/>
      <c r="P793" s="26"/>
      <c r="Q793" s="26"/>
      <c r="R793" s="26"/>
      <c r="S793" s="26"/>
      <c r="T793" s="29">
        <f t="shared" si="113"/>
        <v>0</v>
      </c>
      <c r="U793" s="29">
        <f t="shared" si="114"/>
        <v>0</v>
      </c>
      <c r="V793" s="29">
        <f t="shared" si="115"/>
        <v>0</v>
      </c>
      <c r="W793" s="29">
        <f t="shared" si="116"/>
        <v>0</v>
      </c>
      <c r="X793" s="29">
        <f t="shared" si="117"/>
        <v>0</v>
      </c>
      <c r="Y793" s="29">
        <f t="shared" si="118"/>
        <v>0</v>
      </c>
      <c r="Z793" s="26"/>
      <c r="AA793" s="58" t="str">
        <f t="shared" si="119"/>
        <v/>
      </c>
      <c r="AB793" s="26"/>
      <c r="AC793" s="58" t="str">
        <f t="shared" si="121"/>
        <v/>
      </c>
      <c r="AD793" s="26"/>
      <c r="AE793" s="22" t="str">
        <f t="shared" si="120"/>
        <v/>
      </c>
      <c r="AF793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4" spans="1:32" x14ac:dyDescent="0.45">
      <c r="A794" s="22">
        <f>Games!A794</f>
        <v>0</v>
      </c>
      <c r="B794" s="22" t="str">
        <f>IF('Prediction Log'!B794=0, "",'Prediction Log'!B794)</f>
        <v/>
      </c>
      <c r="C794" s="22" t="str">
        <f>IF('Prediction Log'!C794=0, "",'Prediction Log'!C794)</f>
        <v/>
      </c>
      <c r="D794" s="22" t="str">
        <f>IF('Prediction Log'!D794=0, "",'Prediction Log'!D794)</f>
        <v/>
      </c>
      <c r="E794" s="22" t="str">
        <f>IF('Prediction Log'!E794=0, "",'Prediction Log'!E794)</f>
        <v/>
      </c>
      <c r="F794" s="22" t="str">
        <f>IF('Prediction Log'!I794=0, "",'Prediction Log'!I794)</f>
        <v/>
      </c>
      <c r="G794" s="23" t="str">
        <f>IF(ISBLANK(Games!B794), "",'Prediction Log'!$J794)</f>
        <v/>
      </c>
      <c r="H794" s="24" t="str">
        <f>'Prediction Log'!$K794</f>
        <v/>
      </c>
      <c r="I794" s="22" t="str">
        <f>IF(ISBLANK(Games!J794), "",IF(AND(Games!J794="",Games!K794=""),"",IF(ISTEXT(Games!K794), "Side",Games!J794)))</f>
        <v/>
      </c>
      <c r="J794" s="22" t="str">
        <f>IF(ISBLANK(Games!J794), "",IF(Table12[[#This Row],[Bet]]="Spread", Games!L794, ""))</f>
        <v/>
      </c>
      <c r="K794" s="22" t="str">
        <f>IF(ISBLANK(Games!K794), "",IF(ISTEXT(Games!K794), Games!K794, ""))</f>
        <v/>
      </c>
      <c r="L794" s="22" t="str">
        <f>IF(ISBLANK(Games!N794), "", Games!N794)</f>
        <v/>
      </c>
      <c r="M794" s="22"/>
      <c r="N794" s="26"/>
      <c r="O794" s="26"/>
      <c r="P794" s="26"/>
      <c r="Q794" s="26"/>
      <c r="R794" s="26"/>
      <c r="S794" s="26"/>
      <c r="T794" s="29">
        <f t="shared" si="113"/>
        <v>0</v>
      </c>
      <c r="U794" s="29">
        <f t="shared" si="114"/>
        <v>0</v>
      </c>
      <c r="V794" s="29">
        <f t="shared" si="115"/>
        <v>0</v>
      </c>
      <c r="W794" s="29">
        <f t="shared" si="116"/>
        <v>0</v>
      </c>
      <c r="X794" s="29">
        <f t="shared" si="117"/>
        <v>0</v>
      </c>
      <c r="Y794" s="29">
        <f t="shared" si="118"/>
        <v>0</v>
      </c>
      <c r="Z794" s="26"/>
      <c r="AA794" s="58" t="str">
        <f t="shared" si="119"/>
        <v/>
      </c>
      <c r="AB794" s="26"/>
      <c r="AC794" s="58" t="str">
        <f t="shared" si="121"/>
        <v/>
      </c>
      <c r="AD794" s="26"/>
      <c r="AE794" s="22" t="str">
        <f t="shared" si="120"/>
        <v/>
      </c>
      <c r="AF794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5" spans="1:32" x14ac:dyDescent="0.45">
      <c r="A795" s="22">
        <f>Games!A795</f>
        <v>0</v>
      </c>
      <c r="B795" s="22" t="str">
        <f>IF('Prediction Log'!B795=0, "",'Prediction Log'!B795)</f>
        <v/>
      </c>
      <c r="C795" s="22" t="str">
        <f>IF('Prediction Log'!C795=0, "",'Prediction Log'!C795)</f>
        <v/>
      </c>
      <c r="D795" s="22" t="str">
        <f>IF('Prediction Log'!D795=0, "",'Prediction Log'!D795)</f>
        <v/>
      </c>
      <c r="E795" s="22" t="str">
        <f>IF('Prediction Log'!E795=0, "",'Prediction Log'!E795)</f>
        <v/>
      </c>
      <c r="F795" s="22" t="str">
        <f>IF('Prediction Log'!I795=0, "",'Prediction Log'!I795)</f>
        <v/>
      </c>
      <c r="G795" s="23" t="str">
        <f>IF(ISBLANK(Games!B795), "",'Prediction Log'!$J795)</f>
        <v/>
      </c>
      <c r="H795" s="24" t="str">
        <f>'Prediction Log'!$K795</f>
        <v/>
      </c>
      <c r="I795" s="22" t="str">
        <f>IF(ISBLANK(Games!J795), "",IF(AND(Games!J795="",Games!K795=""),"",IF(ISTEXT(Games!K795), "Side",Games!J795)))</f>
        <v/>
      </c>
      <c r="J795" s="22" t="str">
        <f>IF(ISBLANK(Games!J795), "",IF(Table12[[#This Row],[Bet]]="Spread", Games!L795, ""))</f>
        <v/>
      </c>
      <c r="K795" s="22" t="str">
        <f>IF(ISBLANK(Games!K795), "",IF(ISTEXT(Games!K795), Games!K795, ""))</f>
        <v/>
      </c>
      <c r="L795" s="22" t="str">
        <f>IF(ISBLANK(Games!N795), "", Games!N795)</f>
        <v/>
      </c>
      <c r="M795" s="22"/>
      <c r="N795" s="26"/>
      <c r="O795" s="26"/>
      <c r="P795" s="26"/>
      <c r="Q795" s="26"/>
      <c r="R795" s="26"/>
      <c r="S795" s="26"/>
      <c r="T795" s="29">
        <f t="shared" si="113"/>
        <v>0</v>
      </c>
      <c r="U795" s="29">
        <f t="shared" si="114"/>
        <v>0</v>
      </c>
      <c r="V795" s="29">
        <f t="shared" si="115"/>
        <v>0</v>
      </c>
      <c r="W795" s="29">
        <f t="shared" si="116"/>
        <v>0</v>
      </c>
      <c r="X795" s="29">
        <f t="shared" si="117"/>
        <v>0</v>
      </c>
      <c r="Y795" s="29">
        <f t="shared" si="118"/>
        <v>0</v>
      </c>
      <c r="Z795" s="26"/>
      <c r="AA795" s="58" t="str">
        <f t="shared" si="119"/>
        <v/>
      </c>
      <c r="AB795" s="26"/>
      <c r="AC795" s="58" t="str">
        <f t="shared" si="121"/>
        <v/>
      </c>
      <c r="AD795" s="26"/>
      <c r="AE795" s="22" t="str">
        <f t="shared" si="120"/>
        <v/>
      </c>
      <c r="AF795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6" spans="1:32" x14ac:dyDescent="0.45">
      <c r="A796" s="22">
        <f>Games!A796</f>
        <v>0</v>
      </c>
      <c r="B796" s="22" t="str">
        <f>IF('Prediction Log'!B796=0, "",'Prediction Log'!B796)</f>
        <v/>
      </c>
      <c r="C796" s="22" t="str">
        <f>IF('Prediction Log'!C796=0, "",'Prediction Log'!C796)</f>
        <v/>
      </c>
      <c r="D796" s="22" t="str">
        <f>IF('Prediction Log'!D796=0, "",'Prediction Log'!D796)</f>
        <v/>
      </c>
      <c r="E796" s="22" t="str">
        <f>IF('Prediction Log'!E796=0, "",'Prediction Log'!E796)</f>
        <v/>
      </c>
      <c r="F796" s="22" t="str">
        <f>IF('Prediction Log'!I796=0, "",'Prediction Log'!I796)</f>
        <v/>
      </c>
      <c r="G796" s="23" t="str">
        <f>IF(ISBLANK(Games!B796), "",'Prediction Log'!$J796)</f>
        <v/>
      </c>
      <c r="H796" s="24" t="str">
        <f>'Prediction Log'!$K796</f>
        <v/>
      </c>
      <c r="I796" s="22" t="str">
        <f>IF(ISBLANK(Games!J796), "",IF(AND(Games!J796="",Games!K796=""),"",IF(ISTEXT(Games!K796), "Side",Games!J796)))</f>
        <v/>
      </c>
      <c r="J796" s="22" t="str">
        <f>IF(ISBLANK(Games!J796), "",IF(Table12[[#This Row],[Bet]]="Spread", Games!L796, ""))</f>
        <v/>
      </c>
      <c r="K796" s="22" t="str">
        <f>IF(ISBLANK(Games!K796), "",IF(ISTEXT(Games!K796), Games!K796, ""))</f>
        <v/>
      </c>
      <c r="L796" s="22" t="str">
        <f>IF(ISBLANK(Games!N796), "", Games!N796)</f>
        <v/>
      </c>
      <c r="M796" s="22"/>
      <c r="N796" s="26"/>
      <c r="O796" s="26"/>
      <c r="P796" s="26"/>
      <c r="Q796" s="26"/>
      <c r="R796" s="26"/>
      <c r="S796" s="26"/>
      <c r="T796" s="29">
        <f t="shared" si="113"/>
        <v>0</v>
      </c>
      <c r="U796" s="29">
        <f t="shared" si="114"/>
        <v>0</v>
      </c>
      <c r="V796" s="29">
        <f t="shared" si="115"/>
        <v>0</v>
      </c>
      <c r="W796" s="29">
        <f t="shared" si="116"/>
        <v>0</v>
      </c>
      <c r="X796" s="29">
        <f t="shared" si="117"/>
        <v>0</v>
      </c>
      <c r="Y796" s="29">
        <f t="shared" si="118"/>
        <v>0</v>
      </c>
      <c r="Z796" s="26"/>
      <c r="AA796" s="58" t="str">
        <f t="shared" si="119"/>
        <v/>
      </c>
      <c r="AB796" s="26"/>
      <c r="AC796" s="58" t="str">
        <f t="shared" si="121"/>
        <v/>
      </c>
      <c r="AD796" s="26"/>
      <c r="AE796" s="22" t="str">
        <f t="shared" si="120"/>
        <v/>
      </c>
      <c r="AF796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7" spans="1:32" x14ac:dyDescent="0.45">
      <c r="A797" s="22">
        <f>Games!A797</f>
        <v>0</v>
      </c>
      <c r="B797" s="22" t="str">
        <f>IF('Prediction Log'!B797=0, "",'Prediction Log'!B797)</f>
        <v/>
      </c>
      <c r="C797" s="22" t="str">
        <f>IF('Prediction Log'!C797=0, "",'Prediction Log'!C797)</f>
        <v/>
      </c>
      <c r="D797" s="22" t="str">
        <f>IF('Prediction Log'!D797=0, "",'Prediction Log'!D797)</f>
        <v/>
      </c>
      <c r="E797" s="22" t="str">
        <f>IF('Prediction Log'!E797=0, "",'Prediction Log'!E797)</f>
        <v/>
      </c>
      <c r="F797" s="22" t="str">
        <f>IF('Prediction Log'!I797=0, "",'Prediction Log'!I797)</f>
        <v/>
      </c>
      <c r="G797" s="23" t="str">
        <f>IF(ISBLANK(Games!B797), "",'Prediction Log'!$J797)</f>
        <v/>
      </c>
      <c r="H797" s="24" t="str">
        <f>'Prediction Log'!$K797</f>
        <v/>
      </c>
      <c r="I797" s="22" t="str">
        <f>IF(ISBLANK(Games!J797), "",IF(AND(Games!J797="",Games!K797=""),"",IF(ISTEXT(Games!K797), "Side",Games!J797)))</f>
        <v/>
      </c>
      <c r="J797" s="22" t="str">
        <f>IF(ISBLANK(Games!J797), "",IF(Table12[[#This Row],[Bet]]="Spread", Games!L797, ""))</f>
        <v/>
      </c>
      <c r="K797" s="22" t="str">
        <f>IF(ISBLANK(Games!K797), "",IF(ISTEXT(Games!K797), Games!K797, ""))</f>
        <v/>
      </c>
      <c r="L797" s="22" t="str">
        <f>IF(ISBLANK(Games!N797), "", Games!N797)</f>
        <v/>
      </c>
      <c r="M797" s="22"/>
      <c r="N797" s="26"/>
      <c r="O797" s="26"/>
      <c r="P797" s="26"/>
      <c r="Q797" s="26"/>
      <c r="R797" s="26"/>
      <c r="S797" s="26"/>
      <c r="T797" s="29">
        <f t="shared" si="113"/>
        <v>0</v>
      </c>
      <c r="U797" s="29">
        <f t="shared" si="114"/>
        <v>0</v>
      </c>
      <c r="V797" s="29">
        <f t="shared" si="115"/>
        <v>0</v>
      </c>
      <c r="W797" s="29">
        <f t="shared" si="116"/>
        <v>0</v>
      </c>
      <c r="X797" s="29">
        <f t="shared" si="117"/>
        <v>0</v>
      </c>
      <c r="Y797" s="29">
        <f t="shared" si="118"/>
        <v>0</v>
      </c>
      <c r="Z797" s="26"/>
      <c r="AA797" s="58" t="str">
        <f t="shared" si="119"/>
        <v/>
      </c>
      <c r="AB797" s="26"/>
      <c r="AC797" s="58" t="str">
        <f t="shared" si="121"/>
        <v/>
      </c>
      <c r="AD797" s="26"/>
      <c r="AE797" s="22" t="str">
        <f t="shared" si="120"/>
        <v/>
      </c>
      <c r="AF797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8" spans="1:32" x14ac:dyDescent="0.45">
      <c r="A798" s="22">
        <f>Games!A798</f>
        <v>0</v>
      </c>
      <c r="B798" s="22" t="str">
        <f>IF('Prediction Log'!B798=0, "",'Prediction Log'!B798)</f>
        <v/>
      </c>
      <c r="C798" s="22" t="str">
        <f>IF('Prediction Log'!C798=0, "",'Prediction Log'!C798)</f>
        <v/>
      </c>
      <c r="D798" s="22" t="str">
        <f>IF('Prediction Log'!D798=0, "",'Prediction Log'!D798)</f>
        <v/>
      </c>
      <c r="E798" s="22" t="str">
        <f>IF('Prediction Log'!E798=0, "",'Prediction Log'!E798)</f>
        <v/>
      </c>
      <c r="F798" s="22" t="str">
        <f>IF('Prediction Log'!I798=0, "",'Prediction Log'!I798)</f>
        <v/>
      </c>
      <c r="G798" s="23" t="str">
        <f>IF(ISBLANK(Games!B798), "",'Prediction Log'!$J798)</f>
        <v/>
      </c>
      <c r="H798" s="24" t="str">
        <f>'Prediction Log'!$K798</f>
        <v/>
      </c>
      <c r="I798" s="22" t="str">
        <f>IF(ISBLANK(Games!J798), "",IF(AND(Games!J798="",Games!K798=""),"",IF(ISTEXT(Games!K798), "Side",Games!J798)))</f>
        <v/>
      </c>
      <c r="J798" s="22" t="str">
        <f>IF(ISBLANK(Games!J798), "",IF(Table12[[#This Row],[Bet]]="Spread", Games!L798, ""))</f>
        <v/>
      </c>
      <c r="K798" s="22" t="str">
        <f>IF(ISBLANK(Games!K798), "",IF(ISTEXT(Games!K798), Games!K798, ""))</f>
        <v/>
      </c>
      <c r="L798" s="22" t="str">
        <f>IF(ISBLANK(Games!N798), "", Games!N798)</f>
        <v/>
      </c>
      <c r="M798" s="22"/>
      <c r="N798" s="26"/>
      <c r="O798" s="26"/>
      <c r="P798" s="26"/>
      <c r="Q798" s="26"/>
      <c r="R798" s="26"/>
      <c r="S798" s="26"/>
      <c r="T798" s="29">
        <f t="shared" si="113"/>
        <v>0</v>
      </c>
      <c r="U798" s="29">
        <f t="shared" si="114"/>
        <v>0</v>
      </c>
      <c r="V798" s="29">
        <f t="shared" si="115"/>
        <v>0</v>
      </c>
      <c r="W798" s="29">
        <f t="shared" si="116"/>
        <v>0</v>
      </c>
      <c r="X798" s="29">
        <f t="shared" si="117"/>
        <v>0</v>
      </c>
      <c r="Y798" s="29">
        <f t="shared" si="118"/>
        <v>0</v>
      </c>
      <c r="Z798" s="26"/>
      <c r="AA798" s="58" t="str">
        <f t="shared" si="119"/>
        <v/>
      </c>
      <c r="AB798" s="26"/>
      <c r="AC798" s="58" t="str">
        <f t="shared" si="121"/>
        <v/>
      </c>
      <c r="AD798" s="26"/>
      <c r="AE798" s="22" t="str">
        <f t="shared" si="120"/>
        <v/>
      </c>
      <c r="AF798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9" spans="1:32" x14ac:dyDescent="0.45">
      <c r="A799" s="22">
        <f>Games!A799</f>
        <v>0</v>
      </c>
      <c r="B799" s="22" t="str">
        <f>IF('Prediction Log'!B799=0, "",'Prediction Log'!B799)</f>
        <v/>
      </c>
      <c r="C799" s="22" t="str">
        <f>IF('Prediction Log'!C799=0, "",'Prediction Log'!C799)</f>
        <v/>
      </c>
      <c r="D799" s="22" t="str">
        <f>IF('Prediction Log'!D799=0, "",'Prediction Log'!D799)</f>
        <v/>
      </c>
      <c r="E799" s="22" t="str">
        <f>IF('Prediction Log'!E799=0, "",'Prediction Log'!E799)</f>
        <v/>
      </c>
      <c r="F799" s="22" t="str">
        <f>IF('Prediction Log'!I799=0, "",'Prediction Log'!I799)</f>
        <v/>
      </c>
      <c r="G799" s="23" t="str">
        <f>IF(ISBLANK(Games!B799), "",'Prediction Log'!$J799)</f>
        <v/>
      </c>
      <c r="H799" s="24" t="str">
        <f>'Prediction Log'!$K799</f>
        <v/>
      </c>
      <c r="I799" s="22" t="str">
        <f>IF(ISBLANK(Games!J799), "",IF(AND(Games!J799="",Games!K799=""),"",IF(ISTEXT(Games!K799), "Side",Games!J799)))</f>
        <v/>
      </c>
      <c r="J799" s="22" t="str">
        <f>IF(ISBLANK(Games!J799), "",IF(Table12[[#This Row],[Bet]]="Spread", Games!L799, ""))</f>
        <v/>
      </c>
      <c r="K799" s="22" t="str">
        <f>IF(ISBLANK(Games!K799), "",IF(ISTEXT(Games!K799), Games!K799, ""))</f>
        <v/>
      </c>
      <c r="L799" s="22" t="str">
        <f>IF(ISBLANK(Games!N799), "", Games!N799)</f>
        <v/>
      </c>
      <c r="M799" s="22"/>
      <c r="N799" s="26"/>
      <c r="O799" s="26"/>
      <c r="P799" s="26"/>
      <c r="Q799" s="26"/>
      <c r="R799" s="26"/>
      <c r="S799" s="26"/>
      <c r="T799" s="29">
        <f t="shared" si="113"/>
        <v>0</v>
      </c>
      <c r="U799" s="29">
        <f t="shared" si="114"/>
        <v>0</v>
      </c>
      <c r="V799" s="29">
        <f t="shared" si="115"/>
        <v>0</v>
      </c>
      <c r="W799" s="29">
        <f t="shared" si="116"/>
        <v>0</v>
      </c>
      <c r="X799" s="29">
        <f t="shared" si="117"/>
        <v>0</v>
      </c>
      <c r="Y799" s="29">
        <f t="shared" si="118"/>
        <v>0</v>
      </c>
      <c r="Z799" s="26"/>
      <c r="AA799" s="58" t="str">
        <f t="shared" si="119"/>
        <v/>
      </c>
      <c r="AB799" s="26"/>
      <c r="AC799" s="58" t="str">
        <f t="shared" si="121"/>
        <v/>
      </c>
      <c r="AD799" s="26"/>
      <c r="AE799" s="22" t="str">
        <f t="shared" si="120"/>
        <v/>
      </c>
      <c r="AF799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0" spans="1:32" x14ac:dyDescent="0.45">
      <c r="A800" s="22">
        <f>Games!A800</f>
        <v>0</v>
      </c>
      <c r="B800" s="22" t="str">
        <f>IF('Prediction Log'!B800=0, "",'Prediction Log'!B800)</f>
        <v/>
      </c>
      <c r="C800" s="22" t="str">
        <f>IF('Prediction Log'!C800=0, "",'Prediction Log'!C800)</f>
        <v/>
      </c>
      <c r="D800" s="22" t="str">
        <f>IF('Prediction Log'!D800=0, "",'Prediction Log'!D800)</f>
        <v/>
      </c>
      <c r="E800" s="22" t="str">
        <f>IF('Prediction Log'!E800=0, "",'Prediction Log'!E800)</f>
        <v/>
      </c>
      <c r="F800" s="22" t="str">
        <f>IF('Prediction Log'!I800=0, "",'Prediction Log'!I800)</f>
        <v/>
      </c>
      <c r="G800" s="23" t="str">
        <f>IF(ISBLANK(Games!B800), "",'Prediction Log'!$J800)</f>
        <v/>
      </c>
      <c r="H800" s="24" t="str">
        <f>'Prediction Log'!$K800</f>
        <v/>
      </c>
      <c r="I800" s="22" t="str">
        <f>IF(ISBLANK(Games!J800), "",IF(AND(Games!J800="",Games!K800=""),"",IF(ISTEXT(Games!K800), "Side",Games!J800)))</f>
        <v/>
      </c>
      <c r="J800" s="22" t="str">
        <f>IF(ISBLANK(Games!J800), "",IF(Table12[[#This Row],[Bet]]="Spread", Games!L800, ""))</f>
        <v/>
      </c>
      <c r="K800" s="22" t="str">
        <f>IF(ISBLANK(Games!K800), "",IF(ISTEXT(Games!K800), Games!K800, ""))</f>
        <v/>
      </c>
      <c r="L800" s="22" t="str">
        <f>IF(ISBLANK(Games!N800), "", Games!N800)</f>
        <v/>
      </c>
      <c r="M800" s="22"/>
      <c r="N800" s="26"/>
      <c r="O800" s="26"/>
      <c r="P800" s="26"/>
      <c r="Q800" s="26"/>
      <c r="R800" s="26"/>
      <c r="S800" s="26"/>
      <c r="T800" s="29">
        <f t="shared" si="113"/>
        <v>0</v>
      </c>
      <c r="U800" s="29">
        <f t="shared" si="114"/>
        <v>0</v>
      </c>
      <c r="V800" s="29">
        <f t="shared" si="115"/>
        <v>0</v>
      </c>
      <c r="W800" s="29">
        <f t="shared" si="116"/>
        <v>0</v>
      </c>
      <c r="X800" s="29">
        <f t="shared" si="117"/>
        <v>0</v>
      </c>
      <c r="Y800" s="29">
        <f t="shared" si="118"/>
        <v>0</v>
      </c>
      <c r="Z800" s="26"/>
      <c r="AA800" s="58" t="str">
        <f t="shared" si="119"/>
        <v/>
      </c>
      <c r="AB800" s="26"/>
      <c r="AC800" s="58" t="str">
        <f t="shared" si="121"/>
        <v/>
      </c>
      <c r="AD800" s="26"/>
      <c r="AE800" s="22" t="str">
        <f t="shared" si="120"/>
        <v/>
      </c>
      <c r="AF800" s="59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</sheetData>
  <mergeCells count="3">
    <mergeCell ref="AH1:AK1"/>
    <mergeCell ref="AH5:AK5"/>
    <mergeCell ref="AH10:AK10"/>
  </mergeCells>
  <dataValidations count="1">
    <dataValidation type="list" allowBlank="1" showInputMessage="1" showErrorMessage="1" sqref="AB2:AB800 Z2:Z800" xr:uid="{5076AD34-FF7A-4971-AF50-910AD9386B09}">
      <formula1>$AH$2:$AI$2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713BB-FE0C-420E-B395-43493195A0F9}">
  <sheetPr>
    <tabColor theme="0"/>
  </sheetPr>
  <dimension ref="A1:AV800"/>
  <sheetViews>
    <sheetView topLeftCell="C1" zoomScale="50" zoomScaleNormal="50" workbookViewId="0">
      <selection activeCell="Q9" sqref="Q9"/>
    </sheetView>
  </sheetViews>
  <sheetFormatPr defaultColWidth="10.6640625" defaultRowHeight="14.25" x14ac:dyDescent="0.45"/>
  <cols>
    <col min="1" max="3" width="13.86328125" customWidth="1"/>
    <col min="4" max="5" width="9.73046875" customWidth="1"/>
    <col min="6" max="6" width="19.265625" customWidth="1"/>
    <col min="7" max="7" width="14.265625" customWidth="1"/>
    <col min="8" max="8" width="14.265625" hidden="1" customWidth="1"/>
    <col min="9" max="9" width="13.86328125" hidden="1" customWidth="1"/>
    <col min="10" max="10" width="13.86328125" customWidth="1"/>
    <col min="11" max="13" width="18.265625" hidden="1" customWidth="1"/>
    <col min="14" max="15" width="10.9296875" customWidth="1"/>
    <col min="16" max="16" width="10.9296875" hidden="1" customWidth="1"/>
    <col min="17" max="19" width="10.9296875" customWidth="1"/>
    <col min="20" max="20" width="10.9296875" hidden="1" customWidth="1"/>
    <col min="21" max="26" width="10.9296875" customWidth="1"/>
    <col min="27" max="28" width="10.9296875" hidden="1" customWidth="1"/>
    <col min="29" max="34" width="10.9296875" customWidth="1"/>
    <col min="35" max="38" width="15.53125" hidden="1" customWidth="1"/>
    <col min="43" max="43" width="17.73046875" customWidth="1"/>
  </cols>
  <sheetData>
    <row r="1" spans="1:48" s="93" customFormat="1" ht="32.25" customHeight="1" x14ac:dyDescent="0.45">
      <c r="A1" s="87" t="s">
        <v>688</v>
      </c>
      <c r="B1" s="87" t="s">
        <v>0</v>
      </c>
      <c r="C1" s="87" t="s">
        <v>1</v>
      </c>
      <c r="D1" s="87" t="s">
        <v>2</v>
      </c>
      <c r="E1" s="87" t="s">
        <v>4</v>
      </c>
      <c r="F1" s="87" t="s">
        <v>703</v>
      </c>
      <c r="G1" s="87" t="s">
        <v>704</v>
      </c>
      <c r="H1" s="87" t="s">
        <v>161</v>
      </c>
      <c r="I1" s="87" t="s">
        <v>121</v>
      </c>
      <c r="J1" s="87" t="s">
        <v>705</v>
      </c>
      <c r="K1" s="87" t="s">
        <v>118</v>
      </c>
      <c r="L1" s="87" t="s">
        <v>144</v>
      </c>
      <c r="M1" s="87" t="s">
        <v>120</v>
      </c>
      <c r="N1" s="88" t="s">
        <v>122</v>
      </c>
      <c r="O1" s="88" t="s">
        <v>123</v>
      </c>
      <c r="P1" s="88" t="s">
        <v>124</v>
      </c>
      <c r="Q1" s="88" t="s">
        <v>697</v>
      </c>
      <c r="R1" s="88" t="s">
        <v>698</v>
      </c>
      <c r="S1" s="88" t="s">
        <v>126</v>
      </c>
      <c r="T1" s="88" t="s">
        <v>127</v>
      </c>
      <c r="U1" s="95" t="s">
        <v>699</v>
      </c>
      <c r="V1" s="96" t="s">
        <v>700</v>
      </c>
      <c r="W1" s="95" t="s">
        <v>701</v>
      </c>
      <c r="X1" s="96" t="s">
        <v>702</v>
      </c>
      <c r="Y1" s="95" t="s">
        <v>130</v>
      </c>
      <c r="Z1" s="95" t="s">
        <v>131</v>
      </c>
      <c r="AA1" s="89" t="s">
        <v>132</v>
      </c>
      <c r="AB1" s="89" t="s">
        <v>133</v>
      </c>
      <c r="AC1" s="97" t="s">
        <v>689</v>
      </c>
      <c r="AD1" s="98" t="s">
        <v>690</v>
      </c>
      <c r="AE1" s="99" t="s">
        <v>691</v>
      </c>
      <c r="AF1" s="100" t="s">
        <v>692</v>
      </c>
      <c r="AG1" s="97" t="s">
        <v>136</v>
      </c>
      <c r="AH1" s="97" t="s">
        <v>137</v>
      </c>
      <c r="AI1" s="90" t="s">
        <v>138</v>
      </c>
      <c r="AJ1" s="90" t="s">
        <v>139</v>
      </c>
      <c r="AK1" s="92" t="s">
        <v>693</v>
      </c>
      <c r="AL1" s="92" t="s">
        <v>694</v>
      </c>
      <c r="AN1" s="94" t="s">
        <v>695</v>
      </c>
      <c r="AO1" s="94"/>
      <c r="AP1" s="94"/>
      <c r="AQ1" s="94"/>
      <c r="AS1" s="94" t="s">
        <v>696</v>
      </c>
      <c r="AT1" s="94"/>
      <c r="AU1" s="94"/>
      <c r="AV1" s="94"/>
    </row>
    <row r="2" spans="1:48" x14ac:dyDescent="0.45">
      <c r="A2" s="22">
        <f>Games!A2</f>
        <v>8</v>
      </c>
      <c r="B2" s="22" t="str">
        <f>IF('Prediction Log'!B2=0, "",'Prediction Log'!B2)</f>
        <v>Temple</v>
      </c>
      <c r="C2" s="22" t="str">
        <f>IF('Prediction Log'!C2=0, "",'Prediction Log'!C2)</f>
        <v>SMU</v>
      </c>
      <c r="D2" s="22">
        <f>IF('Prediction Log'!D2=0, "",'Prediction Log'!D2)</f>
        <v>24</v>
      </c>
      <c r="E2" s="22">
        <f>IF('Prediction Log'!E2=0, "",'Prediction Log'!E2)</f>
        <v>45.3</v>
      </c>
      <c r="F2" s="22" t="str">
        <f>IF('Prediction Log'!I2=0, "",'Prediction Log'!I2)</f>
        <v>SMU</v>
      </c>
      <c r="G2" s="23" t="str">
        <f>IF(ISBLANK(Games!B2), "",'Prediction Log'!$J2)</f>
        <v>SMU</v>
      </c>
      <c r="H2" s="24">
        <f>'Prediction Log'!$K2</f>
        <v>0.99983500000000003</v>
      </c>
      <c r="I2" s="22" t="str">
        <f>IF(ISBLANK(Games!J2), "",IF(AND(Games!J2="",Games!K2=""),"",IF(ISTEXT(Games!K2), "Side",Games!J2)))</f>
        <v/>
      </c>
      <c r="J2" s="22" t="str">
        <f>IF(ISBLANK(Games!B2), "",IF(Games!H2="Y", Games!B2, Games!C2))</f>
        <v>SMU</v>
      </c>
      <c r="K2" s="22" t="str">
        <f>Games!F2</f>
        <v>SMU</v>
      </c>
      <c r="L2" s="22">
        <f>IF(ISBLANK(Games!D2), "",Games!D2)</f>
        <v>24</v>
      </c>
      <c r="M2" s="22"/>
      <c r="N2" s="25" t="str">
        <f>IF(ISBLANK(Table123[[#This Row],[Odds Side - Difference Model]]), "", 1)</f>
        <v/>
      </c>
      <c r="O2" s="25" t="str">
        <f>IF(ISBLANK(Table123[[#This Row],[Odds Spread]]), "", 1)</f>
        <v/>
      </c>
      <c r="P2" s="26"/>
      <c r="Q2" s="26"/>
      <c r="R2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" s="26"/>
      <c r="T2" s="26"/>
      <c r="U2" s="27" t="str">
        <f>IF(ISBLANK(Table123[[#This Row],[Odds Side - Difference Model]]), "",N2+IF(Q2&lt;0, (N2/(Q2/-100)), N2*(Q2/100)))</f>
        <v/>
      </c>
      <c r="V2" s="28" t="str">
        <f>IFERROR(IF(ISBLANK(Table123[[#This Row],[Odds Side - Win Probability Model]]), "",N2+IF(R2&lt;0, (N2/(R2/-100)), N2*(R2/100))),"")</f>
        <v/>
      </c>
      <c r="W2" s="27" t="str">
        <f>IFERROR(U2-N2, "")</f>
        <v/>
      </c>
      <c r="X2" s="28" t="str">
        <f>IFERROR(V2-N2, "")</f>
        <v/>
      </c>
      <c r="Y2" s="27" t="str">
        <f>IF(ISBLANK(Table123[[#This Row],[Odds Spread]]), "",O2+IF(S2&lt;0, (O2/(S2/-100)), O2*(S2/100)))</f>
        <v/>
      </c>
      <c r="Z2" s="27" t="str">
        <f>IFERROR(Y2-O2, "")</f>
        <v/>
      </c>
      <c r="AA2" s="29">
        <f t="shared" ref="AA2" si="0">P2+IF(T2&lt;0, (P2/(T2/-100)), P2*(T2/100))</f>
        <v>0</v>
      </c>
      <c r="AB2" s="29">
        <f t="shared" ref="AB2" si="1">T2-P2</f>
        <v>0</v>
      </c>
      <c r="AC2" s="30" t="str">
        <f>IF('Prediction Log'!$W2="Y", "W", IF('Prediction Log'!$W2="N","L",""))</f>
        <v>W</v>
      </c>
      <c r="AD2" s="31" t="str">
        <f>IF('Prediction Log'!$Y2="Y", "W", IF('Prediction Log'!$Y2="N","L",""))</f>
        <v>W</v>
      </c>
      <c r="AE2" s="32" t="str">
        <f>IF(ISBLANK(Table123[[#This Row],[Odds Side - Difference Model]]), "",IF(AC2="W", W2, IF(AC2="L",-N2, "")))</f>
        <v/>
      </c>
      <c r="AF2" s="33" t="str">
        <f>IFERROR((IF(ISERR(Table123[[#This Row],[Potential Payout Side - Win Probability Model]]), "",IF(AD2="W", X2, IF(AD2="L",-N2, "")))), "")</f>
        <v/>
      </c>
      <c r="AG2" s="30" t="str">
        <f>IF('Prediction Log'!$X2="Y", "W", IF('Prediction Log'!$X2="N", "L", ""))</f>
        <v>W</v>
      </c>
      <c r="AH2" s="32" t="str">
        <f>IF(ISBLANK(Table123[[#This Row],[Odds Spread]]), "",IF(AG2="W", Z2, IF(AG2="L",-O2, "")))</f>
        <v/>
      </c>
      <c r="AI2" s="11"/>
      <c r="AJ2" s="12" t="str">
        <f>IF(AI2="W", AB2, IF(AI2="L",-S2, ""))</f>
        <v/>
      </c>
      <c r="AK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2" s="9" t="s">
        <v>6</v>
      </c>
      <c r="AO2" s="9" t="s">
        <v>7</v>
      </c>
      <c r="AP2" s="1" t="s">
        <v>8</v>
      </c>
      <c r="AQ2" s="1" t="s">
        <v>9</v>
      </c>
      <c r="AS2" s="9" t="s">
        <v>6</v>
      </c>
      <c r="AT2" s="9" t="s">
        <v>7</v>
      </c>
      <c r="AU2" s="1" t="s">
        <v>8</v>
      </c>
      <c r="AV2" s="1" t="s">
        <v>9</v>
      </c>
    </row>
    <row r="3" spans="1:48" x14ac:dyDescent="0.45">
      <c r="A3" s="22">
        <f>Games!A3</f>
        <v>8</v>
      </c>
      <c r="B3" s="22" t="str">
        <f>IF('Prediction Log'!B3=0, "",'Prediction Log'!B3)</f>
        <v>Ohio State</v>
      </c>
      <c r="C3" s="22" t="str">
        <f>IF('Prediction Log'!C3=0, "",'Prediction Log'!C3)</f>
        <v>Penn State</v>
      </c>
      <c r="D3" s="22">
        <f>IF('Prediction Log'!D3=0, "",'Prediction Log'!D3)</f>
        <v>-5.5</v>
      </c>
      <c r="E3" s="22">
        <f>IF('Prediction Log'!E3=0, "",'Prediction Log'!E3)</f>
        <v>-8.1999999999999993</v>
      </c>
      <c r="F3" s="22" t="str">
        <f>IF('Prediction Log'!I3=0, "",'Prediction Log'!I3)</f>
        <v>Ohio State</v>
      </c>
      <c r="G3" s="23" t="str">
        <f>IF(ISBLANK(Games!B3), "",'Prediction Log'!$J3)</f>
        <v>Ohio State</v>
      </c>
      <c r="H3" s="24">
        <f>'Prediction Log'!$K3</f>
        <v>0.95965199999999995</v>
      </c>
      <c r="I3" s="22" t="str">
        <f>IF(ISBLANK(Games!J3), "",IF(AND(Games!J3="",Games!K3=""),"",IF(ISTEXT(Games!K3), "Side",Games!J3)))</f>
        <v/>
      </c>
      <c r="J3" s="22" t="str">
        <f>IF(ISBLANK(Games!B3), "",IF(Games!H3="Y", Games!B3, Games!C3))</f>
        <v>Ohio State</v>
      </c>
      <c r="K3" s="22" t="str">
        <f>Games!F3</f>
        <v>Ohio State</v>
      </c>
      <c r="L3" s="22">
        <f>IF(ISBLANK(Games!D3), "",Games!D3)</f>
        <v>-5.5</v>
      </c>
      <c r="M3" s="22"/>
      <c r="N3" s="25" t="str">
        <f>IF(ISBLANK(Table123[[#This Row],[Odds Side - Difference Model]]), "", 1)</f>
        <v/>
      </c>
      <c r="O3" s="25" t="str">
        <f>IF(ISBLANK(Table123[[#This Row],[Odds Spread]]), "", 1)</f>
        <v/>
      </c>
      <c r="P3" s="26"/>
      <c r="Q3" s="26"/>
      <c r="R3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" s="26"/>
      <c r="T3" s="26"/>
      <c r="U3" s="27" t="str">
        <f>IF(ISBLANK(Table123[[#This Row],[Odds Side - Difference Model]]), "",N3+IF(Q3&lt;0, (N3/(Q3/-100)), N3*(Q3/100)))</f>
        <v/>
      </c>
      <c r="V3" s="28" t="str">
        <f>IFERROR(IF(ISBLANK(Table123[[#This Row],[Odds Side - Win Probability Model]]), "",N3+IF(R3&lt;0, (N3/(R3/-100)), N3*(R3/100))),"")</f>
        <v/>
      </c>
      <c r="W3" s="27" t="str">
        <f t="shared" ref="W3:W44" si="2">IFERROR(U3-N3, "")</f>
        <v/>
      </c>
      <c r="X3" s="28" t="str">
        <f t="shared" ref="X3:X44" si="3">IFERROR(V3-N3, "")</f>
        <v/>
      </c>
      <c r="Y3" s="27" t="str">
        <f>IF(ISBLANK(Table123[[#This Row],[Odds Spread]]), "",O3+IF(S3&lt;0, (O3/(S3/-100)), O3*(S3/100)))</f>
        <v/>
      </c>
      <c r="Z3" s="27" t="str">
        <f t="shared" ref="Z3:Z44" si="4">IFERROR(Y3-O3, "")</f>
        <v/>
      </c>
      <c r="AA3" s="29">
        <f t="shared" ref="AA3:AA44" si="5">P3+IF(T3&lt;0, (P3/(T3/-100)), P3*(T3/100))</f>
        <v>0</v>
      </c>
      <c r="AB3" s="29">
        <f t="shared" ref="AB3:AB44" si="6">T3-P3</f>
        <v>0</v>
      </c>
      <c r="AC3" s="30" t="str">
        <f>IF('Prediction Log'!$W3="Y", "W", IF('Prediction Log'!$W3="N","L",""))</f>
        <v>W</v>
      </c>
      <c r="AD3" s="31" t="str">
        <f>IF('Prediction Log'!$Y3="Y", "W", IF('Prediction Log'!$Y3="N","L",""))</f>
        <v>W</v>
      </c>
      <c r="AE3" s="32" t="str">
        <f>IF(ISBLANK(Table123[[#This Row],[Odds Side - Difference Model]]), "",IF(AC3="W", W3, IF(AC3="L",-N3, "")))</f>
        <v/>
      </c>
      <c r="AF3" s="33" t="str">
        <f>IFERROR((IF(ISERR(Table123[[#This Row],[Potential Payout Side - Win Probability Model]]), "",IF(AD3="W", X3, IF(AD3="L",-N3, "")))), "")</f>
        <v/>
      </c>
      <c r="AG3" s="30" t="str">
        <f>IF('Prediction Log'!$X3="Y", "W", IF('Prediction Log'!$X3="N", "L", ""))</f>
        <v>W</v>
      </c>
      <c r="AH3" s="32" t="str">
        <f>IF(ISBLANK(Table123[[#This Row],[Odds Spread]]), "",IF(AG3="W", Z3, IF(AG3="L",-O3, "")))</f>
        <v/>
      </c>
      <c r="AI3" s="11"/>
      <c r="AJ3" s="12" t="str">
        <f t="shared" ref="AJ3:AJ66" si="7">IF(AI3="W", AB3, IF(AI3="L",-S3, ""))</f>
        <v/>
      </c>
      <c r="AK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3" s="1">
        <f>COUNTIF($AC$2:$AC$1048576, "W")</f>
        <v>65</v>
      </c>
      <c r="AO3" s="1">
        <f>COUNTIF($AC$2:$AC$1048576, "L")</f>
        <v>24</v>
      </c>
      <c r="AP3" s="13">
        <f>AN3/SUM(AN3:AO3)</f>
        <v>0.7303370786516854</v>
      </c>
      <c r="AQ3" s="10">
        <f>SUM(AE2:AE1048576)</f>
        <v>1.4335796253925821</v>
      </c>
      <c r="AS3" s="1">
        <f>COUNTIF($AD$2:$AD$1048576, "W")</f>
        <v>68</v>
      </c>
      <c r="AT3" s="1">
        <f>COUNTIF($AD$2:$AD$1048576, "L")</f>
        <v>21</v>
      </c>
      <c r="AU3" s="13">
        <f>AS3/SUM(AS3:AT3)</f>
        <v>0.7640449438202247</v>
      </c>
      <c r="AV3" s="10">
        <f>SUM(AF2:AF1048576)</f>
        <v>-1.3122933904804326</v>
      </c>
    </row>
    <row r="4" spans="1:48" x14ac:dyDescent="0.45">
      <c r="A4" s="22">
        <f>Games!A4</f>
        <v>8</v>
      </c>
      <c r="B4" s="22" t="str">
        <f>IF('Prediction Log'!B4=0, "",'Prediction Log'!B4)</f>
        <v>Oklahoma</v>
      </c>
      <c r="C4" s="22" t="str">
        <f>IF('Prediction Log'!C4=0, "",'Prediction Log'!C4)</f>
        <v>UCF</v>
      </c>
      <c r="D4" s="22">
        <f>IF('Prediction Log'!D4=0, "",'Prediction Log'!D4)</f>
        <v>-17.5</v>
      </c>
      <c r="E4" s="22">
        <f>IF('Prediction Log'!E4=0, "",'Prediction Log'!E4)</f>
        <v>-23.3</v>
      </c>
      <c r="F4" s="22" t="str">
        <f>IF('Prediction Log'!I4=0, "",'Prediction Log'!I4)</f>
        <v>Oklahoma</v>
      </c>
      <c r="G4" s="23" t="str">
        <f>IF(ISBLANK(Games!B4), "",'Prediction Log'!$J4)</f>
        <v>Oklahoma</v>
      </c>
      <c r="H4" s="24">
        <f>'Prediction Log'!$K4</f>
        <v>0.99888999999999994</v>
      </c>
      <c r="I4" s="22" t="str">
        <f>IF(ISBLANK(Games!J4), "",IF(AND(Games!J4="",Games!K4=""),"",IF(ISTEXT(Games!K4), "Side",Games!J4)))</f>
        <v/>
      </c>
      <c r="J4" s="22" t="str">
        <f>IF(ISBLANK(Games!B4), "",IF(Games!H4="Y", Games!B4, Games!C4))</f>
        <v>Oklahoma</v>
      </c>
      <c r="K4" s="22" t="str">
        <f>Games!F4</f>
        <v>Oklahoma</v>
      </c>
      <c r="L4" s="22">
        <f>IF(ISBLANK(Games!D4), "",Games!D4)</f>
        <v>-17.5</v>
      </c>
      <c r="M4" s="22"/>
      <c r="N4" s="25" t="str">
        <f>IF(ISBLANK(Table123[[#This Row],[Odds Side - Difference Model]]), "", 1)</f>
        <v/>
      </c>
      <c r="O4" s="25" t="str">
        <f>IF(ISBLANK(Table123[[#This Row],[Odds Spread]]), "", 1)</f>
        <v/>
      </c>
      <c r="P4" s="26"/>
      <c r="Q4" s="26"/>
      <c r="R4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" s="26"/>
      <c r="T4" s="26"/>
      <c r="U4" s="27" t="str">
        <f>IF(ISBLANK(Table123[[#This Row],[Odds Side - Difference Model]]), "",N4+IF(Q4&lt;0, (N4/(Q4/-100)), N4*(Q4/100)))</f>
        <v/>
      </c>
      <c r="V4" s="28" t="str">
        <f>IFERROR(IF(ISBLANK(Table123[[#This Row],[Odds Side - Win Probability Model]]), "",N4+IF(R4&lt;0, (N4/(R4/-100)), N4*(R4/100))),"")</f>
        <v/>
      </c>
      <c r="W4" s="27" t="str">
        <f t="shared" si="2"/>
        <v/>
      </c>
      <c r="X4" s="28" t="str">
        <f t="shared" si="3"/>
        <v/>
      </c>
      <c r="Y4" s="27" t="str">
        <f>IF(ISBLANK(Table123[[#This Row],[Odds Spread]]), "",O4+IF(S4&lt;0, (O4/(S4/-100)), O4*(S4/100)))</f>
        <v/>
      </c>
      <c r="Z4" s="27" t="str">
        <f t="shared" si="4"/>
        <v/>
      </c>
      <c r="AA4" s="29">
        <f t="shared" si="5"/>
        <v>0</v>
      </c>
      <c r="AB4" s="29">
        <f t="shared" si="6"/>
        <v>0</v>
      </c>
      <c r="AC4" s="30" t="str">
        <f>IF('Prediction Log'!$W4="Y", "W", IF('Prediction Log'!$W4="N","L",""))</f>
        <v>W</v>
      </c>
      <c r="AD4" s="31" t="str">
        <f>IF('Prediction Log'!$Y4="Y", "W", IF('Prediction Log'!$Y4="N","L",""))</f>
        <v>W</v>
      </c>
      <c r="AE4" s="32" t="str">
        <f>IF(ISBLANK(Table123[[#This Row],[Odds Side - Difference Model]]), "",IF(AC4="W", W4, IF(AC4="L",-N4, "")))</f>
        <v/>
      </c>
      <c r="AF4" s="33" t="str">
        <f>IFERROR((IF(ISERR(Table123[[#This Row],[Potential Payout Side - Win Probability Model]]), "",IF(AD4="W", X4, IF(AD4="L",-N4, "")))), "")</f>
        <v/>
      </c>
      <c r="AG4" s="30" t="str">
        <f>IF('Prediction Log'!$X4="Y", "W", IF('Prediction Log'!$X4="N", "L", ""))</f>
        <v>L</v>
      </c>
      <c r="AH4" s="32" t="str">
        <f>IF(ISBLANK(Table123[[#This Row],[Odds Spread]]), "",IF(AG4="W", Z4, IF(AG4="L",-O4, "")))</f>
        <v/>
      </c>
      <c r="AI4" s="11"/>
      <c r="AJ4" s="12" t="str">
        <f t="shared" si="7"/>
        <v/>
      </c>
      <c r="AK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" spans="1:48" x14ac:dyDescent="0.45">
      <c r="A5" s="22">
        <f>Games!A5</f>
        <v>8</v>
      </c>
      <c r="B5" s="22" t="str">
        <f>IF('Prediction Log'!B5=0, "",'Prediction Log'!B5)</f>
        <v>Alabama</v>
      </c>
      <c r="C5" s="22" t="str">
        <f>IF('Prediction Log'!C5=0, "",'Prediction Log'!C5)</f>
        <v>Tennessee</v>
      </c>
      <c r="D5" s="22">
        <f>IF('Prediction Log'!D5=0, "",'Prediction Log'!D5)</f>
        <v>-8.5</v>
      </c>
      <c r="E5" s="22">
        <f>IF('Prediction Log'!E5=0, "",'Prediction Log'!E5)</f>
        <v>-12.4</v>
      </c>
      <c r="F5" s="22" t="str">
        <f>IF('Prediction Log'!I5=0, "",'Prediction Log'!I5)</f>
        <v>Alabama</v>
      </c>
      <c r="G5" s="23" t="str">
        <f>IF(ISBLANK(Games!B5), "",'Prediction Log'!$J5)</f>
        <v>Alabama</v>
      </c>
      <c r="H5" s="24">
        <f>'Prediction Log'!$K5</f>
        <v>0.95967800000000003</v>
      </c>
      <c r="I5" s="22" t="str">
        <f>IF(ISBLANK(Games!J5), "",IF(AND(Games!J5="",Games!K5=""),"",IF(ISTEXT(Games!K5), "Side",Games!J5)))</f>
        <v/>
      </c>
      <c r="J5" s="22" t="str">
        <f>IF(ISBLANK(Games!B5), "",IF(Games!H5="Y", Games!B5, Games!C5))</f>
        <v>Alabama</v>
      </c>
      <c r="K5" s="22" t="str">
        <f>Games!F5</f>
        <v>Alabama</v>
      </c>
      <c r="L5" s="22">
        <f>IF(ISBLANK(Games!D5), "",Games!D5)</f>
        <v>-8.5</v>
      </c>
      <c r="M5" s="22"/>
      <c r="N5" s="25" t="str">
        <f>IF(ISBLANK(Table123[[#This Row],[Odds Side - Difference Model]]), "", 1)</f>
        <v/>
      </c>
      <c r="O5" s="25" t="str">
        <f>IF(ISBLANK(Table123[[#This Row],[Odds Spread]]), "", 1)</f>
        <v/>
      </c>
      <c r="P5" s="26"/>
      <c r="Q5" s="26"/>
      <c r="R5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" s="26"/>
      <c r="T5" s="26"/>
      <c r="U5" s="27" t="str">
        <f>IF(ISBLANK(Table123[[#This Row],[Odds Side - Difference Model]]), "",N5+IF(Q5&lt;0, (N5/(Q5/-100)), N5*(Q5/100)))</f>
        <v/>
      </c>
      <c r="V5" s="28" t="str">
        <f>IFERROR(IF(ISBLANK(Table123[[#This Row],[Odds Side - Win Probability Model]]), "",N5+IF(R5&lt;0, (N5/(R5/-100)), N5*(R5/100))),"")</f>
        <v/>
      </c>
      <c r="W5" s="27" t="str">
        <f t="shared" si="2"/>
        <v/>
      </c>
      <c r="X5" s="28" t="str">
        <f t="shared" si="3"/>
        <v/>
      </c>
      <c r="Y5" s="27" t="str">
        <f>IF(ISBLANK(Table123[[#This Row],[Odds Spread]]), "",O5+IF(S5&lt;0, (O5/(S5/-100)), O5*(S5/100)))</f>
        <v/>
      </c>
      <c r="Z5" s="27" t="str">
        <f t="shared" si="4"/>
        <v/>
      </c>
      <c r="AA5" s="29">
        <f t="shared" si="5"/>
        <v>0</v>
      </c>
      <c r="AB5" s="29">
        <f t="shared" si="6"/>
        <v>0</v>
      </c>
      <c r="AC5" s="30" t="str">
        <f>IF('Prediction Log'!$W5="Y", "W", IF('Prediction Log'!$W5="N","L",""))</f>
        <v>W</v>
      </c>
      <c r="AD5" s="31" t="str">
        <f>IF('Prediction Log'!$Y5="Y", "W", IF('Prediction Log'!$Y5="N","L",""))</f>
        <v>W</v>
      </c>
      <c r="AE5" s="32" t="str">
        <f>IF(ISBLANK(Table123[[#This Row],[Odds Side - Difference Model]]), "",IF(AC5="W", W5, IF(AC5="L",-N5, "")))</f>
        <v/>
      </c>
      <c r="AF5" s="33" t="str">
        <f>IFERROR((IF(ISERR(Table123[[#This Row],[Potential Payout Side - Win Probability Model]]), "",IF(AD5="W", X5, IF(AD5="L",-N5, "")))), "")</f>
        <v/>
      </c>
      <c r="AG5" s="30" t="str">
        <f>IF('Prediction Log'!$X5="Y", "W", IF('Prediction Log'!$X5="N", "L", ""))</f>
        <v>W</v>
      </c>
      <c r="AH5" s="32" t="str">
        <f>IF(ISBLANK(Table123[[#This Row],[Odds Spread]]), "",IF(AG5="W", Z5, IF(AG5="L",-O5, "")))</f>
        <v/>
      </c>
      <c r="AI5" s="11"/>
      <c r="AJ5" s="12" t="str">
        <f t="shared" si="7"/>
        <v/>
      </c>
      <c r="AK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5" s="70" t="s">
        <v>142</v>
      </c>
      <c r="AO5" s="70"/>
      <c r="AP5" s="70"/>
      <c r="AQ5" s="70"/>
      <c r="AS5" s="70" t="s">
        <v>142</v>
      </c>
      <c r="AT5" s="70"/>
      <c r="AU5" s="70"/>
      <c r="AV5" s="70"/>
    </row>
    <row r="6" spans="1:48" x14ac:dyDescent="0.45">
      <c r="A6" s="22">
        <f>Games!A6</f>
        <v>8</v>
      </c>
      <c r="B6" s="22" t="str">
        <f>IF('Prediction Log'!B6=0, "",'Prediction Log'!B6)</f>
        <v>Iowa</v>
      </c>
      <c r="C6" s="22" t="str">
        <f>IF('Prediction Log'!C6=0, "",'Prediction Log'!C6)</f>
        <v>Minnesota</v>
      </c>
      <c r="D6" s="22">
        <f>IF('Prediction Log'!D6=0, "",'Prediction Log'!D6)</f>
        <v>-3.5</v>
      </c>
      <c r="E6" s="22">
        <f>IF('Prediction Log'!E6=0, "",'Prediction Log'!E6)</f>
        <v>-5.4</v>
      </c>
      <c r="F6" s="22" t="str">
        <f>IF('Prediction Log'!I6=0, "",'Prediction Log'!I6)</f>
        <v>Iowa</v>
      </c>
      <c r="G6" s="23" t="str">
        <f>IF(ISBLANK(Games!B6), "",'Prediction Log'!$J6)</f>
        <v>Iowa</v>
      </c>
      <c r="H6" s="24">
        <f>'Prediction Log'!$K6</f>
        <v>0.81332400000000005</v>
      </c>
      <c r="I6" s="22" t="str">
        <f>IF(ISBLANK(Games!J6), "",IF(AND(Games!J6="",Games!K6=""),"",IF(ISTEXT(Games!K6), "Side",Games!J6)))</f>
        <v/>
      </c>
      <c r="J6" s="22" t="str">
        <f>IF(ISBLANK(Games!B6), "",IF(Games!H6="Y", Games!B6, Games!C6))</f>
        <v>Iowa</v>
      </c>
      <c r="K6" s="22" t="str">
        <f>Games!F6</f>
        <v>Iowa</v>
      </c>
      <c r="L6" s="22">
        <f>IF(ISBLANK(Games!D6), "",Games!D6)</f>
        <v>-3.5</v>
      </c>
      <c r="M6" s="22"/>
      <c r="N6" s="25" t="str">
        <f>IF(ISBLANK(Table123[[#This Row],[Odds Side - Difference Model]]), "", 1)</f>
        <v/>
      </c>
      <c r="O6" s="25" t="str">
        <f>IF(ISBLANK(Table123[[#This Row],[Odds Spread]]), "", 1)</f>
        <v/>
      </c>
      <c r="P6" s="26"/>
      <c r="Q6" s="26"/>
      <c r="R6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" s="26"/>
      <c r="T6" s="26"/>
      <c r="U6" s="27" t="str">
        <f>IF(ISBLANK(Table123[[#This Row],[Odds Side - Difference Model]]), "",N6+IF(Q6&lt;0, (N6/(Q6/-100)), N6*(Q6/100)))</f>
        <v/>
      </c>
      <c r="V6" s="28" t="str">
        <f>IFERROR(IF(ISBLANK(Table123[[#This Row],[Odds Side - Win Probability Model]]), "",N6+IF(R6&lt;0, (N6/(R6/-100)), N6*(R6/100))),"")</f>
        <v/>
      </c>
      <c r="W6" s="27" t="str">
        <f t="shared" si="2"/>
        <v/>
      </c>
      <c r="X6" s="28" t="str">
        <f t="shared" si="3"/>
        <v/>
      </c>
      <c r="Y6" s="27" t="str">
        <f>IF(ISBLANK(Table123[[#This Row],[Odds Spread]]), "",O6+IF(S6&lt;0, (O6/(S6/-100)), O6*(S6/100)))</f>
        <v/>
      </c>
      <c r="Z6" s="27" t="str">
        <f t="shared" si="4"/>
        <v/>
      </c>
      <c r="AA6" s="29">
        <f t="shared" si="5"/>
        <v>0</v>
      </c>
      <c r="AB6" s="29">
        <f t="shared" si="6"/>
        <v>0</v>
      </c>
      <c r="AC6" s="30" t="str">
        <f>IF('Prediction Log'!$W6="Y", "W", IF('Prediction Log'!$W6="N","L",""))</f>
        <v>L</v>
      </c>
      <c r="AD6" s="31" t="str">
        <f>IF('Prediction Log'!$Y6="Y", "W", IF('Prediction Log'!$Y6="N","L",""))</f>
        <v>L</v>
      </c>
      <c r="AE6" s="32" t="str">
        <f>IF(ISBLANK(Table123[[#This Row],[Odds Side - Difference Model]]), "",IF(AC6="W", W6, IF(AC6="L",-N6, "")))</f>
        <v/>
      </c>
      <c r="AF6" s="33" t="str">
        <f>IFERROR((IF(ISERR(Table123[[#This Row],[Potential Payout Side - Win Probability Model]]), "",IF(AD6="W", X6, IF(AD6="L",-N6, "")))), "")</f>
        <v/>
      </c>
      <c r="AG6" s="30" t="str">
        <f>IF('Prediction Log'!$X6="Y", "W", IF('Prediction Log'!$X6="N", "L", ""))</f>
        <v>L</v>
      </c>
      <c r="AH6" s="32" t="str">
        <f>IF(ISBLANK(Table123[[#This Row],[Odds Spread]]), "",IF(AG6="W", Z6, IF(AG6="L",-O6, "")))</f>
        <v/>
      </c>
      <c r="AI6" s="11"/>
      <c r="AJ6" s="12" t="str">
        <f t="shared" si="7"/>
        <v/>
      </c>
      <c r="AK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6" s="9" t="s">
        <v>6</v>
      </c>
      <c r="AO6" s="9" t="s">
        <v>7</v>
      </c>
      <c r="AP6" s="1" t="s">
        <v>8</v>
      </c>
      <c r="AQ6" s="1" t="s">
        <v>9</v>
      </c>
      <c r="AS6" s="9" t="s">
        <v>6</v>
      </c>
      <c r="AT6" s="9" t="s">
        <v>7</v>
      </c>
      <c r="AU6" s="1" t="s">
        <v>8</v>
      </c>
      <c r="AV6" s="1" t="s">
        <v>9</v>
      </c>
    </row>
    <row r="7" spans="1:48" x14ac:dyDescent="0.45">
      <c r="A7" s="22">
        <f>Games!A7</f>
        <v>8</v>
      </c>
      <c r="B7" s="22" t="str">
        <f>IF('Prediction Log'!B7=0, "",'Prediction Log'!B7)</f>
        <v>Oregon</v>
      </c>
      <c r="C7" s="22" t="str">
        <f>IF('Prediction Log'!C7=0, "",'Prediction Log'!C7)</f>
        <v>Washington State</v>
      </c>
      <c r="D7" s="22">
        <f>IF('Prediction Log'!D7=0, "",'Prediction Log'!D7)</f>
        <v>-19.5</v>
      </c>
      <c r="E7" s="22">
        <f>IF('Prediction Log'!E7=0, "",'Prediction Log'!E7)</f>
        <v>-25.8</v>
      </c>
      <c r="F7" s="22" t="str">
        <f>IF('Prediction Log'!I7=0, "",'Prediction Log'!I7)</f>
        <v>Oregon</v>
      </c>
      <c r="G7" s="23" t="str">
        <f>IF(ISBLANK(Games!B7), "",'Prediction Log'!$J7)</f>
        <v>Oregon</v>
      </c>
      <c r="H7" s="24">
        <f>'Prediction Log'!$K7</f>
        <v>0.99801499999999999</v>
      </c>
      <c r="I7" s="22" t="str">
        <f>IF(ISBLANK(Games!J7), "",IF(AND(Games!J7="",Games!K7=""),"",IF(ISTEXT(Games!K7), "Side",Games!J7)))</f>
        <v/>
      </c>
      <c r="J7" s="22" t="str">
        <f>IF(ISBLANK(Games!B7), "",IF(Games!H7="Y", Games!B7, Games!C7))</f>
        <v>Oregon</v>
      </c>
      <c r="K7" s="22" t="str">
        <f>Games!F7</f>
        <v>Oregon</v>
      </c>
      <c r="L7" s="22">
        <f>IF(ISBLANK(Games!D7), "",Games!D7)</f>
        <v>-19.5</v>
      </c>
      <c r="M7" s="22"/>
      <c r="N7" s="25" t="str">
        <f>IF(ISBLANK(Table123[[#This Row],[Odds Side - Difference Model]]), "", 1)</f>
        <v/>
      </c>
      <c r="O7" s="25" t="str">
        <f>IF(ISBLANK(Table123[[#This Row],[Odds Spread]]), "", 1)</f>
        <v/>
      </c>
      <c r="P7" s="26"/>
      <c r="Q7" s="26"/>
      <c r="R7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" s="26"/>
      <c r="T7" s="26"/>
      <c r="U7" s="27" t="str">
        <f>IF(ISBLANK(Table123[[#This Row],[Odds Side - Difference Model]]), "",N7+IF(Q7&lt;0, (N7/(Q7/-100)), N7*(Q7/100)))</f>
        <v/>
      </c>
      <c r="V7" s="28" t="str">
        <f>IFERROR(IF(ISBLANK(Table123[[#This Row],[Odds Side - Win Probability Model]]), "",N7+IF(R7&lt;0, (N7/(R7/-100)), N7*(R7/100))),"")</f>
        <v/>
      </c>
      <c r="W7" s="27" t="str">
        <f t="shared" si="2"/>
        <v/>
      </c>
      <c r="X7" s="28" t="str">
        <f t="shared" si="3"/>
        <v/>
      </c>
      <c r="Y7" s="27" t="str">
        <f>IF(ISBLANK(Table123[[#This Row],[Odds Spread]]), "",O7+IF(S7&lt;0, (O7/(S7/-100)), O7*(S7/100)))</f>
        <v/>
      </c>
      <c r="Z7" s="27" t="str">
        <f t="shared" si="4"/>
        <v/>
      </c>
      <c r="AA7" s="29">
        <f t="shared" si="5"/>
        <v>0</v>
      </c>
      <c r="AB7" s="29">
        <f t="shared" si="6"/>
        <v>0</v>
      </c>
      <c r="AC7" s="30" t="str">
        <f>IF('Prediction Log'!$W7="Y", "W", IF('Prediction Log'!$W7="N","L",""))</f>
        <v>W</v>
      </c>
      <c r="AD7" s="31" t="str">
        <f>IF('Prediction Log'!$Y7="Y", "W", IF('Prediction Log'!$Y7="N","L",""))</f>
        <v>W</v>
      </c>
      <c r="AE7" s="32" t="str">
        <f>IF(ISBLANK(Table123[[#This Row],[Odds Side - Difference Model]]), "",IF(AC7="W", W7, IF(AC7="L",-N7, "")))</f>
        <v/>
      </c>
      <c r="AF7" s="33" t="str">
        <f>IFERROR((IF(ISERR(Table123[[#This Row],[Potential Payout Side - Win Probability Model]]), "",IF(AD7="W", X7, IF(AD7="L",-N7, "")))), "")</f>
        <v/>
      </c>
      <c r="AG7" s="30" t="str">
        <f>IF('Prediction Log'!$X7="Y", "W", IF('Prediction Log'!$X7="N", "L", ""))</f>
        <v>L</v>
      </c>
      <c r="AH7" s="32" t="str">
        <f>IF(ISBLANK(Table123[[#This Row],[Odds Spread]]), "",IF(AG7="W", Z7, IF(AG7="L",-O7, "")))</f>
        <v/>
      </c>
      <c r="AI7" s="11"/>
      <c r="AJ7" s="12" t="str">
        <f t="shared" si="7"/>
        <v/>
      </c>
      <c r="AK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7" s="1">
        <f>COUNTIF($AG$2:$AG$1048576, "W")</f>
        <v>53</v>
      </c>
      <c r="AO7" s="1">
        <f>COUNTIF($AG$2:$AG$1048576, "L")</f>
        <v>36</v>
      </c>
      <c r="AP7" s="13">
        <f>AN7/SUM(AN7:AO7)</f>
        <v>0.5955056179775281</v>
      </c>
      <c r="AQ7" s="10">
        <f>SUM(Table123[Winnings (Spread)])</f>
        <v>-1.164067693446075</v>
      </c>
      <c r="AS7" s="1">
        <f>COUNTIF($AG$2:$AG$1048576, "W")</f>
        <v>53</v>
      </c>
      <c r="AT7" s="1">
        <f>COUNTIF($AG$2:$AG$1048576, "L")</f>
        <v>36</v>
      </c>
      <c r="AU7" s="13">
        <f>AS7/SUM(AS7:AT7)</f>
        <v>0.5955056179775281</v>
      </c>
      <c r="AV7" s="10">
        <f>SUM(Table123[Winnings (Spread)])</f>
        <v>-1.164067693446075</v>
      </c>
    </row>
    <row r="8" spans="1:48" x14ac:dyDescent="0.45">
      <c r="A8" s="22">
        <f>Games!A8</f>
        <v>8</v>
      </c>
      <c r="B8" s="22" t="str">
        <f>IF('Prediction Log'!B8=0, "",'Prediction Log'!B8)</f>
        <v>Tulane</v>
      </c>
      <c r="C8" s="22" t="str">
        <f>IF('Prediction Log'!C8=0, "",'Prediction Log'!C8)</f>
        <v>North Texas</v>
      </c>
      <c r="D8" s="22">
        <f>IF('Prediction Log'!D8=0, "",'Prediction Log'!D8)</f>
        <v>-20.5</v>
      </c>
      <c r="E8" s="22">
        <f>IF('Prediction Log'!E8=0, "",'Prediction Log'!E8)</f>
        <v>-7.2</v>
      </c>
      <c r="F8" s="22" t="str">
        <f>IF('Prediction Log'!I8=0, "",'Prediction Log'!I8)</f>
        <v>Tulane</v>
      </c>
      <c r="G8" s="23" t="str">
        <f>IF(ISBLANK(Games!B8), "",'Prediction Log'!$J8)</f>
        <v>Tulane</v>
      </c>
      <c r="H8" s="24">
        <f>'Prediction Log'!$K8</f>
        <v>0.91752299999999998</v>
      </c>
      <c r="I8" s="22" t="str">
        <f>IF(ISBLANK(Games!J8), "",IF(AND(Games!J8="",Games!K8=""),"",IF(ISTEXT(Games!K8), "Side",Games!J8)))</f>
        <v/>
      </c>
      <c r="J8" s="22" t="str">
        <f>IF(ISBLANK(Games!B8), "",IF(Games!H8="Y", Games!B8, Games!C8))</f>
        <v>North Texas</v>
      </c>
      <c r="K8" s="22" t="str">
        <f>Games!F8</f>
        <v>Tulane</v>
      </c>
      <c r="L8" s="22">
        <f>IF(ISBLANK(Games!D8), "",Games!D8)</f>
        <v>-20.5</v>
      </c>
      <c r="M8" s="22"/>
      <c r="N8" s="25" t="str">
        <f>IF(ISBLANK(Table123[[#This Row],[Odds Side - Difference Model]]), "", 1)</f>
        <v/>
      </c>
      <c r="O8" s="25" t="str">
        <f>IF(ISBLANK(Table123[[#This Row],[Odds Spread]]), "", 1)</f>
        <v/>
      </c>
      <c r="P8" s="26"/>
      <c r="Q8" s="26"/>
      <c r="R8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" s="26"/>
      <c r="T8" s="26"/>
      <c r="U8" s="27" t="str">
        <f>IF(ISBLANK(Table123[[#This Row],[Odds Side - Difference Model]]), "",N8+IF(Q8&lt;0, (N8/(Q8/-100)), N8*(Q8/100)))</f>
        <v/>
      </c>
      <c r="V8" s="28" t="str">
        <f>IFERROR(IF(ISBLANK(Table123[[#This Row],[Odds Side - Win Probability Model]]), "",N8+IF(R8&lt;0, (N8/(R8/-100)), N8*(R8/100))),"")</f>
        <v/>
      </c>
      <c r="W8" s="27" t="str">
        <f t="shared" si="2"/>
        <v/>
      </c>
      <c r="X8" s="28" t="str">
        <f t="shared" si="3"/>
        <v/>
      </c>
      <c r="Y8" s="27" t="str">
        <f>IF(ISBLANK(Table123[[#This Row],[Odds Spread]]), "",O8+IF(S8&lt;0, (O8/(S8/-100)), O8*(S8/100)))</f>
        <v/>
      </c>
      <c r="Z8" s="27" t="str">
        <f t="shared" si="4"/>
        <v/>
      </c>
      <c r="AA8" s="29">
        <f t="shared" si="5"/>
        <v>0</v>
      </c>
      <c r="AB8" s="29">
        <f t="shared" si="6"/>
        <v>0</v>
      </c>
      <c r="AC8" s="30" t="str">
        <f>IF('Prediction Log'!$W8="Y", "W", IF('Prediction Log'!$W8="N","L",""))</f>
        <v>W</v>
      </c>
      <c r="AD8" s="31" t="str">
        <f>IF('Prediction Log'!$Y8="Y", "W", IF('Prediction Log'!$Y8="N","L",""))</f>
        <v>W</v>
      </c>
      <c r="AE8" s="32" t="str">
        <f>IF(ISBLANK(Table123[[#This Row],[Odds Side - Difference Model]]), "",IF(AC8="W", W8, IF(AC8="L",-N8, "")))</f>
        <v/>
      </c>
      <c r="AF8" s="33" t="str">
        <f>IFERROR((IF(ISERR(Table123[[#This Row],[Potential Payout Side - Win Probability Model]]), "",IF(AD8="W", X8, IF(AD8="L",-N8, "")))), "")</f>
        <v/>
      </c>
      <c r="AG8" s="30" t="str">
        <f>IF('Prediction Log'!$X8="Y", "W", IF('Prediction Log'!$X8="N", "L", ""))</f>
        <v>W</v>
      </c>
      <c r="AH8" s="32" t="str">
        <f>IF(ISBLANK(Table123[[#This Row],[Odds Spread]]), "",IF(AG8="W", Z8, IF(AG8="L",-O8, "")))</f>
        <v/>
      </c>
      <c r="AI8" s="11"/>
      <c r="AJ8" s="12" t="str">
        <f t="shared" si="7"/>
        <v/>
      </c>
      <c r="AK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" spans="1:48" x14ac:dyDescent="0.45">
      <c r="A9" s="22">
        <f>Games!A9</f>
        <v>8</v>
      </c>
      <c r="B9" s="22" t="str">
        <f>IF('Prediction Log'!B9=0, "",'Prediction Log'!B9)</f>
        <v>Houston</v>
      </c>
      <c r="C9" s="22" t="str">
        <f>IF('Prediction Log'!C9=0, "",'Prediction Log'!C9)</f>
        <v>Texas</v>
      </c>
      <c r="D9" s="22">
        <f>IF('Prediction Log'!D9=0, "",'Prediction Log'!D9)</f>
        <v>22.5</v>
      </c>
      <c r="E9" s="22">
        <f>IF('Prediction Log'!E9=0, "",'Prediction Log'!E9)</f>
        <v>8.6999999999999993</v>
      </c>
      <c r="F9" s="22" t="str">
        <f>IF('Prediction Log'!I9=0, "",'Prediction Log'!I9)</f>
        <v>Texas</v>
      </c>
      <c r="G9" s="23" t="str">
        <f>IF(ISBLANK(Games!B9), "",'Prediction Log'!$J9)</f>
        <v>Texas</v>
      </c>
      <c r="H9" s="24">
        <f>'Prediction Log'!$K9</f>
        <v>0.92155399999999998</v>
      </c>
      <c r="I9" s="22" t="str">
        <f>IF(ISBLANK(Games!J9), "",IF(AND(Games!J9="",Games!K9=""),"",IF(ISTEXT(Games!K9), "Side",Games!J9)))</f>
        <v/>
      </c>
      <c r="J9" s="22" t="str">
        <f>IF(ISBLANK(Games!B9), "",IF(Games!H9="Y", Games!B9, Games!C9))</f>
        <v>Houston</v>
      </c>
      <c r="K9" s="22" t="str">
        <f>Games!F9</f>
        <v>Texas</v>
      </c>
      <c r="L9" s="22">
        <f>IF(ISBLANK(Games!D9), "",Games!D9)</f>
        <v>22.5</v>
      </c>
      <c r="M9" s="22"/>
      <c r="N9" s="25" t="str">
        <f>IF(ISBLANK(Table123[[#This Row],[Odds Side - Difference Model]]), "", 1)</f>
        <v/>
      </c>
      <c r="O9" s="25" t="str">
        <f>IF(ISBLANK(Table123[[#This Row],[Odds Spread]]), "", 1)</f>
        <v/>
      </c>
      <c r="P9" s="26"/>
      <c r="Q9" s="26"/>
      <c r="R9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" s="26"/>
      <c r="T9" s="26"/>
      <c r="U9" s="27" t="str">
        <f>IF(ISBLANK(Table123[[#This Row],[Odds Side - Difference Model]]), "",N9+IF(Q9&lt;0, (N9/(Q9/-100)), N9*(Q9/100)))</f>
        <v/>
      </c>
      <c r="V9" s="28" t="str">
        <f>IFERROR(IF(ISBLANK(Table123[[#This Row],[Odds Side - Win Probability Model]]), "",N9+IF(R9&lt;0, (N9/(R9/-100)), N9*(R9/100))),"")</f>
        <v/>
      </c>
      <c r="W9" s="27" t="str">
        <f t="shared" si="2"/>
        <v/>
      </c>
      <c r="X9" s="28" t="str">
        <f t="shared" si="3"/>
        <v/>
      </c>
      <c r="Y9" s="27" t="str">
        <f>IF(ISBLANK(Table123[[#This Row],[Odds Spread]]), "",O9+IF(S9&lt;0, (O9/(S9/-100)), O9*(S9/100)))</f>
        <v/>
      </c>
      <c r="Z9" s="27" t="str">
        <f t="shared" si="4"/>
        <v/>
      </c>
      <c r="AA9" s="29">
        <f t="shared" si="5"/>
        <v>0</v>
      </c>
      <c r="AB9" s="29">
        <f t="shared" si="6"/>
        <v>0</v>
      </c>
      <c r="AC9" s="30" t="str">
        <f>IF('Prediction Log'!$W9="Y", "W", IF('Prediction Log'!$W9="N","L",""))</f>
        <v>W</v>
      </c>
      <c r="AD9" s="31" t="str">
        <f>IF('Prediction Log'!$Y9="Y", "W", IF('Prediction Log'!$Y9="N","L",""))</f>
        <v>W</v>
      </c>
      <c r="AE9" s="32" t="str">
        <f>IF(ISBLANK(Table123[[#This Row],[Odds Side - Difference Model]]), "",IF(AC9="W", W9, IF(AC9="L",-N9, "")))</f>
        <v/>
      </c>
      <c r="AF9" s="33" t="str">
        <f>IFERROR((IF(ISERR(Table123[[#This Row],[Potential Payout Side - Win Probability Model]]), "",IF(AD9="W", X9, IF(AD9="L",-N9, "")))), "")</f>
        <v/>
      </c>
      <c r="AG9" s="30" t="str">
        <f>IF('Prediction Log'!$X9="Y", "W", IF('Prediction Log'!$X9="N", "L", ""))</f>
        <v>W</v>
      </c>
      <c r="AH9" s="32" t="str">
        <f>IF(ISBLANK(Table123[[#This Row],[Odds Spread]]), "",IF(AG9="W", Z9, IF(AG9="L",-O9, "")))</f>
        <v/>
      </c>
      <c r="AI9" s="11"/>
      <c r="AJ9" s="12" t="str">
        <f t="shared" si="7"/>
        <v/>
      </c>
      <c r="AK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9" s="71" t="s">
        <v>143</v>
      </c>
      <c r="AO9" s="71"/>
      <c r="AP9" s="71"/>
      <c r="AQ9" s="71"/>
      <c r="AS9" s="71" t="s">
        <v>143</v>
      </c>
      <c r="AT9" s="71"/>
      <c r="AU9" s="71"/>
      <c r="AV9" s="71"/>
    </row>
    <row r="10" spans="1:48" x14ac:dyDescent="0.45">
      <c r="A10" s="22">
        <f>Games!A10</f>
        <v>8</v>
      </c>
      <c r="B10" s="22" t="str">
        <f>IF('Prediction Log'!B10=0, "",'Prediction Log'!B10)</f>
        <v>Navy</v>
      </c>
      <c r="C10" s="22" t="str">
        <f>IF('Prediction Log'!C10=0, "",'Prediction Log'!C10)</f>
        <v>Air Force</v>
      </c>
      <c r="D10" s="22">
        <f>IF('Prediction Log'!D10=0, "",'Prediction Log'!D10)</f>
        <v>9.5</v>
      </c>
      <c r="E10" s="22">
        <f>IF('Prediction Log'!E10=0, "",'Prediction Log'!E10)</f>
        <v>19.100000000000001</v>
      </c>
      <c r="F10" s="22" t="str">
        <f>IF('Prediction Log'!I10=0, "",'Prediction Log'!I10)</f>
        <v>Air Force</v>
      </c>
      <c r="G10" s="23" t="str">
        <f>IF(ISBLANK(Games!B10), "",'Prediction Log'!$J10)</f>
        <v>Air Force</v>
      </c>
      <c r="H10" s="24">
        <f>'Prediction Log'!$K10</f>
        <v>0.99739</v>
      </c>
      <c r="I10" s="22" t="str">
        <f>IF(ISBLANK(Games!J10), "",IF(AND(Games!J10="",Games!K10=""),"",IF(ISTEXT(Games!K10), "Side",Games!J10)))</f>
        <v/>
      </c>
      <c r="J10" s="22" t="str">
        <f>IF(ISBLANK(Games!B10), "",IF(Games!H10="Y", Games!B10, Games!C10))</f>
        <v>Air Force</v>
      </c>
      <c r="K10" s="22" t="str">
        <f>Games!F10</f>
        <v>Air Force</v>
      </c>
      <c r="L10" s="22">
        <f>IF(ISBLANK(Games!D10), "",Games!D10)</f>
        <v>9.5</v>
      </c>
      <c r="M10" s="22"/>
      <c r="N10" s="25" t="str">
        <f>IF(ISBLANK(Table123[[#This Row],[Odds Side - Difference Model]]), "", 1)</f>
        <v/>
      </c>
      <c r="O10" s="25" t="str">
        <f>IF(ISBLANK(Table123[[#This Row],[Odds Spread]]), "", 1)</f>
        <v/>
      </c>
      <c r="P10" s="26"/>
      <c r="Q10" s="26"/>
      <c r="R10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" s="26"/>
      <c r="T10" s="26"/>
      <c r="U10" s="27" t="str">
        <f>IF(ISBLANK(Table123[[#This Row],[Odds Side - Difference Model]]), "",N10+IF(Q10&lt;0, (N10/(Q10/-100)), N10*(Q10/100)))</f>
        <v/>
      </c>
      <c r="V10" s="28" t="str">
        <f>IFERROR(IF(ISBLANK(Table123[[#This Row],[Odds Side - Win Probability Model]]), "",N10+IF(R10&lt;0, (N10/(R10/-100)), N10*(R10/100))),"")</f>
        <v/>
      </c>
      <c r="W10" s="27" t="str">
        <f t="shared" si="2"/>
        <v/>
      </c>
      <c r="X10" s="28" t="str">
        <f t="shared" si="3"/>
        <v/>
      </c>
      <c r="Y10" s="27" t="str">
        <f>IF(ISBLANK(Table123[[#This Row],[Odds Spread]]), "",O10+IF(S10&lt;0, (O10/(S10/-100)), O10*(S10/100)))</f>
        <v/>
      </c>
      <c r="Z10" s="27" t="str">
        <f t="shared" si="4"/>
        <v/>
      </c>
      <c r="AA10" s="29">
        <f t="shared" si="5"/>
        <v>0</v>
      </c>
      <c r="AB10" s="29">
        <f t="shared" si="6"/>
        <v>0</v>
      </c>
      <c r="AC10" s="30" t="str">
        <f>IF('Prediction Log'!$W10="Y", "W", IF('Prediction Log'!$W10="N","L",""))</f>
        <v>W</v>
      </c>
      <c r="AD10" s="31" t="str">
        <f>IF('Prediction Log'!$Y10="Y", "W", IF('Prediction Log'!$Y10="N","L",""))</f>
        <v>W</v>
      </c>
      <c r="AE10" s="32" t="str">
        <f>IF(ISBLANK(Table123[[#This Row],[Odds Side - Difference Model]]), "",IF(AC10="W", W10, IF(AC10="L",-N10, "")))</f>
        <v/>
      </c>
      <c r="AF10" s="33" t="str">
        <f>IFERROR((IF(ISERR(Table123[[#This Row],[Potential Payout Side - Win Probability Model]]), "",IF(AD10="W", X10, IF(AD10="L",-N10, "")))), "")</f>
        <v/>
      </c>
      <c r="AG10" s="30" t="str">
        <f>IF('Prediction Log'!$X10="Y", "W", IF('Prediction Log'!$X10="N", "L", ""))</f>
        <v>W</v>
      </c>
      <c r="AH10" s="32" t="str">
        <f>IF(ISBLANK(Table123[[#This Row],[Odds Spread]]), "",IF(AG10="W", Z10, IF(AG10="L",-O10, "")))</f>
        <v/>
      </c>
      <c r="AI10" s="11"/>
      <c r="AJ10" s="12" t="str">
        <f t="shared" si="7"/>
        <v/>
      </c>
      <c r="AK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0" s="9" t="s">
        <v>6</v>
      </c>
      <c r="AO10" s="9" t="s">
        <v>7</v>
      </c>
      <c r="AP10" s="1" t="s">
        <v>8</v>
      </c>
      <c r="AQ10" s="1" t="s">
        <v>9</v>
      </c>
      <c r="AS10" s="9" t="s">
        <v>6</v>
      </c>
      <c r="AT10" s="9" t="s">
        <v>7</v>
      </c>
      <c r="AU10" s="1" t="s">
        <v>8</v>
      </c>
      <c r="AV10" s="1" t="s">
        <v>9</v>
      </c>
    </row>
    <row r="11" spans="1:48" x14ac:dyDescent="0.45">
      <c r="A11" s="22">
        <f>Games!A11</f>
        <v>8</v>
      </c>
      <c r="B11" s="22" t="str">
        <f>IF('Prediction Log'!B11=0, "",'Prediction Log'!B11)</f>
        <v>North Carolina</v>
      </c>
      <c r="C11" s="22" t="str">
        <f>IF('Prediction Log'!C11=0, "",'Prediction Log'!C11)</f>
        <v>Virginia</v>
      </c>
      <c r="D11" s="22">
        <f>IF('Prediction Log'!D11=0, "",'Prediction Log'!D11)</f>
        <v>-23.5</v>
      </c>
      <c r="E11" s="22">
        <f>IF('Prediction Log'!E11=0, "",'Prediction Log'!E11)</f>
        <v>-16.3</v>
      </c>
      <c r="F11" s="22" t="str">
        <f>IF('Prediction Log'!I11=0, "",'Prediction Log'!I11)</f>
        <v>North Carolina</v>
      </c>
      <c r="G11" s="23" t="str">
        <f>IF(ISBLANK(Games!B11), "",'Prediction Log'!$J11)</f>
        <v>North Carolina</v>
      </c>
      <c r="H11" s="24">
        <f>'Prediction Log'!$K11</f>
        <v>0.98253999999999997</v>
      </c>
      <c r="I11" s="22" t="str">
        <f>IF(ISBLANK(Games!J11), "",IF(AND(Games!J11="",Games!K11=""),"",IF(ISTEXT(Games!K11), "Side",Games!J11)))</f>
        <v/>
      </c>
      <c r="J11" s="22" t="str">
        <f>IF(ISBLANK(Games!B11), "",IF(Games!H11="Y", Games!B11, Games!C11))</f>
        <v>Virginia</v>
      </c>
      <c r="K11" s="22" t="str">
        <f>Games!F11</f>
        <v>North Carolina</v>
      </c>
      <c r="L11" s="22">
        <f>IF(ISBLANK(Games!D11), "",Games!D11)</f>
        <v>-23.5</v>
      </c>
      <c r="M11" s="22"/>
      <c r="N11" s="25" t="str">
        <f>IF(ISBLANK(Table123[[#This Row],[Odds Side - Difference Model]]), "", 1)</f>
        <v/>
      </c>
      <c r="O11" s="25" t="str">
        <f>IF(ISBLANK(Table123[[#This Row],[Odds Spread]]), "", 1)</f>
        <v/>
      </c>
      <c r="P11" s="26"/>
      <c r="Q11" s="26"/>
      <c r="R11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" s="26"/>
      <c r="T11" s="26"/>
      <c r="U11" s="27" t="str">
        <f>IF(ISBLANK(Table123[[#This Row],[Odds Side - Difference Model]]), "",N11+IF(Q11&lt;0, (N11/(Q11/-100)), N11*(Q11/100)))</f>
        <v/>
      </c>
      <c r="V11" s="28" t="str">
        <f>IFERROR(IF(ISBLANK(Table123[[#This Row],[Odds Side - Win Probability Model]]), "",N11+IF(R11&lt;0, (N11/(R11/-100)), N11*(R11/100))),"")</f>
        <v/>
      </c>
      <c r="W11" s="27" t="str">
        <f t="shared" si="2"/>
        <v/>
      </c>
      <c r="X11" s="28" t="str">
        <f t="shared" si="3"/>
        <v/>
      </c>
      <c r="Y11" s="27" t="str">
        <f>IF(ISBLANK(Table123[[#This Row],[Odds Spread]]), "",O11+IF(S11&lt;0, (O11/(S11/-100)), O11*(S11/100)))</f>
        <v/>
      </c>
      <c r="Z11" s="27" t="str">
        <f t="shared" si="4"/>
        <v/>
      </c>
      <c r="AA11" s="29">
        <f t="shared" si="5"/>
        <v>0</v>
      </c>
      <c r="AB11" s="29">
        <f t="shared" si="6"/>
        <v>0</v>
      </c>
      <c r="AC11" s="30" t="str">
        <f>IF('Prediction Log'!$W11="Y", "W", IF('Prediction Log'!$W11="N","L",""))</f>
        <v>L</v>
      </c>
      <c r="AD11" s="31" t="str">
        <f>IF('Prediction Log'!$Y11="Y", "W", IF('Prediction Log'!$Y11="N","L",""))</f>
        <v>L</v>
      </c>
      <c r="AE11" s="32" t="str">
        <f>IF(ISBLANK(Table123[[#This Row],[Odds Side - Difference Model]]), "",IF(AC11="W", W11, IF(AC11="L",-N11, "")))</f>
        <v/>
      </c>
      <c r="AF11" s="33" t="str">
        <f>IFERROR((IF(ISERR(Table123[[#This Row],[Potential Payout Side - Win Probability Model]]), "",IF(AD11="W", X11, IF(AD11="L",-N11, "")))), "")</f>
        <v/>
      </c>
      <c r="AG11" s="30" t="str">
        <f>IF('Prediction Log'!$X11="Y", "W", IF('Prediction Log'!$X11="N", "L", ""))</f>
        <v>W</v>
      </c>
      <c r="AH11" s="32" t="str">
        <f>IF(ISBLANK(Table123[[#This Row],[Odds Spread]]), "",IF(AG11="W", Z11, IF(AG11="L",-O11, "")))</f>
        <v/>
      </c>
      <c r="AI11" s="11"/>
      <c r="AJ11" s="12" t="str">
        <f t="shared" si="7"/>
        <v/>
      </c>
      <c r="AK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1" s="1">
        <f>AN7+AN3</f>
        <v>118</v>
      </c>
      <c r="AO11" s="1">
        <f>AO7+AO3</f>
        <v>60</v>
      </c>
      <c r="AP11" s="13">
        <f>AN11/SUM(AN11:AO11)</f>
        <v>0.6629213483146067</v>
      </c>
      <c r="AQ11" s="86">
        <f>AQ7+AQ3</f>
        <v>0.26951193194650713</v>
      </c>
      <c r="AS11" s="1">
        <f>AS7+AS3</f>
        <v>121</v>
      </c>
      <c r="AT11" s="1">
        <f>AT7+AT3</f>
        <v>57</v>
      </c>
      <c r="AU11" s="13">
        <f>AS11/SUM(AS11:AT11)</f>
        <v>0.6797752808988764</v>
      </c>
      <c r="AV11" s="10">
        <f>AV7+AV3</f>
        <v>-2.4763610839265073</v>
      </c>
    </row>
    <row r="12" spans="1:48" x14ac:dyDescent="0.45">
      <c r="A12" s="22">
        <f>Games!A12</f>
        <v>8</v>
      </c>
      <c r="B12" s="22" t="str">
        <f>IF('Prediction Log'!B12=0, "",'Prediction Log'!B12)</f>
        <v>Michigan State</v>
      </c>
      <c r="C12" s="22" t="str">
        <f>IF('Prediction Log'!C12=0, "",'Prediction Log'!C12)</f>
        <v>Michigan</v>
      </c>
      <c r="D12" s="22">
        <f>IF('Prediction Log'!D12=0, "",'Prediction Log'!D12)</f>
        <v>24.5</v>
      </c>
      <c r="E12" s="22">
        <f>IF('Prediction Log'!E12=0, "",'Prediction Log'!E12)</f>
        <v>45.4</v>
      </c>
      <c r="F12" s="22" t="str">
        <f>IF('Prediction Log'!I12=0, "",'Prediction Log'!I12)</f>
        <v>Michigan</v>
      </c>
      <c r="G12" s="23" t="str">
        <f>IF(ISBLANK(Games!B12), "",'Prediction Log'!$J12)</f>
        <v>Michigan</v>
      </c>
      <c r="H12" s="24">
        <f>'Prediction Log'!$K12</f>
        <v>0.99999499999999997</v>
      </c>
      <c r="I12" s="22" t="str">
        <f>IF(ISBLANK(Games!J12), "",IF(AND(Games!J12="",Games!K12=""),"",IF(ISTEXT(Games!K12), "Side",Games!J12)))</f>
        <v/>
      </c>
      <c r="J12" s="22" t="str">
        <f>IF(ISBLANK(Games!B12), "",IF(Games!H12="Y", Games!B12, Games!C12))</f>
        <v>Michigan</v>
      </c>
      <c r="K12" s="22" t="str">
        <f>Games!F12</f>
        <v>Michigan</v>
      </c>
      <c r="L12" s="22">
        <f>IF(ISBLANK(Games!D12), "",Games!D12)</f>
        <v>24.5</v>
      </c>
      <c r="M12" s="22"/>
      <c r="N12" s="25" t="str">
        <f>IF(ISBLANK(Table123[[#This Row],[Odds Side - Difference Model]]), "", 1)</f>
        <v/>
      </c>
      <c r="O12" s="25" t="str">
        <f>IF(ISBLANK(Table123[[#This Row],[Odds Spread]]), "", 1)</f>
        <v/>
      </c>
      <c r="P12" s="26"/>
      <c r="Q12" s="26"/>
      <c r="R12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" s="26"/>
      <c r="T12" s="26"/>
      <c r="U12" s="27" t="str">
        <f>IF(ISBLANK(Table123[[#This Row],[Odds Side - Difference Model]]), "",N12+IF(Q12&lt;0, (N12/(Q12/-100)), N12*(Q12/100)))</f>
        <v/>
      </c>
      <c r="V12" s="28" t="str">
        <f>IFERROR(IF(ISBLANK(Table123[[#This Row],[Odds Side - Win Probability Model]]), "",N12+IF(R12&lt;0, (N12/(R12/-100)), N12*(R12/100))),"")</f>
        <v/>
      </c>
      <c r="W12" s="27" t="str">
        <f t="shared" si="2"/>
        <v/>
      </c>
      <c r="X12" s="28" t="str">
        <f t="shared" si="3"/>
        <v/>
      </c>
      <c r="Y12" s="27" t="str">
        <f>IF(ISBLANK(Table123[[#This Row],[Odds Spread]]), "",O12+IF(S12&lt;0, (O12/(S12/-100)), O12*(S12/100)))</f>
        <v/>
      </c>
      <c r="Z12" s="27" t="str">
        <f t="shared" si="4"/>
        <v/>
      </c>
      <c r="AA12" s="29">
        <f t="shared" si="5"/>
        <v>0</v>
      </c>
      <c r="AB12" s="29">
        <f t="shared" si="6"/>
        <v>0</v>
      </c>
      <c r="AC12" s="30" t="str">
        <f>IF('Prediction Log'!$W12="Y", "W", IF('Prediction Log'!$W12="N","L",""))</f>
        <v>W</v>
      </c>
      <c r="AD12" s="31" t="str">
        <f>IF('Prediction Log'!$Y12="Y", "W", IF('Prediction Log'!$Y12="N","L",""))</f>
        <v>W</v>
      </c>
      <c r="AE12" s="32" t="str">
        <f>IF(ISBLANK(Table123[[#This Row],[Odds Side - Difference Model]]), "",IF(AC12="W", W12, IF(AC12="L",-N12, "")))</f>
        <v/>
      </c>
      <c r="AF12" s="33" t="str">
        <f>IFERROR((IF(ISERR(Table123[[#This Row],[Potential Payout Side - Win Probability Model]]), "",IF(AD12="W", X12, IF(AD12="L",-N12, "")))), "")</f>
        <v/>
      </c>
      <c r="AG12" s="30" t="str">
        <f>IF('Prediction Log'!$X12="Y", "W", IF('Prediction Log'!$X12="N", "L", ""))</f>
        <v>W</v>
      </c>
      <c r="AH12" s="32" t="str">
        <f>IF(ISBLANK(Table123[[#This Row],[Odds Spread]]), "",IF(AG12="W", Z12, IF(AG12="L",-O12, "")))</f>
        <v/>
      </c>
      <c r="AI12" s="11"/>
      <c r="AJ12" s="12" t="str">
        <f t="shared" si="7"/>
        <v/>
      </c>
      <c r="AK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" spans="1:48" x14ac:dyDescent="0.45">
      <c r="A13" s="22">
        <f>Games!A13</f>
        <v>8</v>
      </c>
      <c r="B13" s="22" t="str">
        <f>IF('Prediction Log'!B13=0, "",'Prediction Log'!B13)</f>
        <v>Florida State</v>
      </c>
      <c r="C13" s="22" t="str">
        <f>IF('Prediction Log'!C13=0, "",'Prediction Log'!C13)</f>
        <v>Duke</v>
      </c>
      <c r="D13" s="22">
        <f>IF('Prediction Log'!D13=0, "",'Prediction Log'!D13)</f>
        <v>-14.5</v>
      </c>
      <c r="E13" s="22">
        <f>IF('Prediction Log'!E13=0, "",'Prediction Log'!E13)</f>
        <v>-21.1</v>
      </c>
      <c r="F13" s="22" t="str">
        <f>IF('Prediction Log'!I13=0, "",'Prediction Log'!I13)</f>
        <v>Florida State</v>
      </c>
      <c r="G13" s="23" t="str">
        <f>IF(ISBLANK(Games!B13), "",'Prediction Log'!$J13)</f>
        <v>Florida State</v>
      </c>
      <c r="H13" s="24">
        <f>'Prediction Log'!$K13</f>
        <v>0.99678900000000004</v>
      </c>
      <c r="I13" s="22" t="str">
        <f>IF(ISBLANK(Games!J13), "",IF(AND(Games!J13="",Games!K13=""),"",IF(ISTEXT(Games!K13), "Side",Games!J13)))</f>
        <v/>
      </c>
      <c r="J13" s="22" t="str">
        <f>IF(ISBLANK(Games!B13), "",IF(Games!H13="Y", Games!B13, Games!C13))</f>
        <v>Florida State</v>
      </c>
      <c r="K13" s="22" t="str">
        <f>Games!F13</f>
        <v>Florida State</v>
      </c>
      <c r="L13" s="22">
        <f>IF(ISBLANK(Games!D13), "",Games!D13)</f>
        <v>-14.5</v>
      </c>
      <c r="M13" s="22"/>
      <c r="N13" s="25" t="str">
        <f>IF(ISBLANK(Table123[[#This Row],[Odds Side - Difference Model]]), "", 1)</f>
        <v/>
      </c>
      <c r="O13" s="25" t="str">
        <f>IF(ISBLANK(Table123[[#This Row],[Odds Spread]]), "", 1)</f>
        <v/>
      </c>
      <c r="P13" s="26"/>
      <c r="Q13" s="26"/>
      <c r="R13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" s="26"/>
      <c r="T13" s="26"/>
      <c r="U13" s="27" t="str">
        <f>IF(ISBLANK(Table123[[#This Row],[Odds Side - Difference Model]]), "",N13+IF(Q13&lt;0, (N13/(Q13/-100)), N13*(Q13/100)))</f>
        <v/>
      </c>
      <c r="V13" s="28" t="str">
        <f>IFERROR(IF(ISBLANK(Table123[[#This Row],[Odds Side - Win Probability Model]]), "",N13+IF(R13&lt;0, (N13/(R13/-100)), N13*(R13/100))),"")</f>
        <v/>
      </c>
      <c r="W13" s="27" t="str">
        <f t="shared" si="2"/>
        <v/>
      </c>
      <c r="X13" s="28" t="str">
        <f t="shared" si="3"/>
        <v/>
      </c>
      <c r="Y13" s="27" t="str">
        <f>IF(ISBLANK(Table123[[#This Row],[Odds Spread]]), "",O13+IF(S13&lt;0, (O13/(S13/-100)), O13*(S13/100)))</f>
        <v/>
      </c>
      <c r="Z13" s="27" t="str">
        <f t="shared" si="4"/>
        <v/>
      </c>
      <c r="AA13" s="29">
        <f t="shared" si="5"/>
        <v>0</v>
      </c>
      <c r="AB13" s="29">
        <f t="shared" si="6"/>
        <v>0</v>
      </c>
      <c r="AC13" s="30" t="str">
        <f>IF('Prediction Log'!$W13="Y", "W", IF('Prediction Log'!$W13="N","L",""))</f>
        <v>W</v>
      </c>
      <c r="AD13" s="31" t="str">
        <f>IF('Prediction Log'!$Y13="Y", "W", IF('Prediction Log'!$Y13="N","L",""))</f>
        <v>W</v>
      </c>
      <c r="AE13" s="32" t="str">
        <f>IF(ISBLANK(Table123[[#This Row],[Odds Side - Difference Model]]), "",IF(AC13="W", W13, IF(AC13="L",-N13, "")))</f>
        <v/>
      </c>
      <c r="AF13" s="33" t="str">
        <f>IFERROR((IF(ISERR(Table123[[#This Row],[Potential Payout Side - Win Probability Model]]), "",IF(AD13="W", X13, IF(AD13="L",-N13, "")))), "")</f>
        <v/>
      </c>
      <c r="AG13" s="30" t="str">
        <f>IF('Prediction Log'!$X13="Y", "W", IF('Prediction Log'!$X13="N", "L", ""))</f>
        <v>W</v>
      </c>
      <c r="AH13" s="32" t="str">
        <f>IF(ISBLANK(Table123[[#This Row],[Odds Spread]]), "",IF(AG13="W", Z13, IF(AG13="L",-O13, "")))</f>
        <v/>
      </c>
      <c r="AI13" s="11"/>
      <c r="AJ13" s="12" t="str">
        <f t="shared" si="7"/>
        <v/>
      </c>
      <c r="AK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" spans="1:48" x14ac:dyDescent="0.45">
      <c r="A14" s="22">
        <f>Games!A14</f>
        <v>8</v>
      </c>
      <c r="B14" s="22" t="str">
        <f>IF('Prediction Log'!B14=0, "",'Prediction Log'!B14)</f>
        <v>LSU</v>
      </c>
      <c r="C14" s="22" t="str">
        <f>IF('Prediction Log'!C14=0, "",'Prediction Log'!C14)</f>
        <v>Army</v>
      </c>
      <c r="D14" s="22">
        <f>IF('Prediction Log'!D14=0, "",'Prediction Log'!D14)</f>
        <v>-30.5</v>
      </c>
      <c r="E14" s="22">
        <f>IF('Prediction Log'!E14=0, "",'Prediction Log'!E14)</f>
        <v>-41</v>
      </c>
      <c r="F14" s="22" t="str">
        <f>IF('Prediction Log'!I14=0, "",'Prediction Log'!I14)</f>
        <v>LSU</v>
      </c>
      <c r="G14" s="23" t="str">
        <f>IF(ISBLANK(Games!B14), "",'Prediction Log'!$J14)</f>
        <v>LSU</v>
      </c>
      <c r="H14" s="24">
        <f>'Prediction Log'!$K14</f>
        <v>0.99994899999999998</v>
      </c>
      <c r="I14" s="22" t="str">
        <f>IF(ISBLANK(Games!J14), "",IF(AND(Games!J14="",Games!K14=""),"",IF(ISTEXT(Games!K14), "Side",Games!J14)))</f>
        <v/>
      </c>
      <c r="J14" s="22" t="str">
        <f>IF(ISBLANK(Games!B14), "",IF(Games!H14="Y", Games!B14, Games!C14))</f>
        <v>LSU</v>
      </c>
      <c r="K14" s="22" t="str">
        <f>Games!F14</f>
        <v>LSU</v>
      </c>
      <c r="L14" s="22">
        <f>IF(ISBLANK(Games!D14), "",Games!D14)</f>
        <v>-30.5</v>
      </c>
      <c r="M14" s="22"/>
      <c r="N14" s="25" t="str">
        <f>IF(ISBLANK(Table123[[#This Row],[Odds Side - Difference Model]]), "", 1)</f>
        <v/>
      </c>
      <c r="O14" s="25" t="str">
        <f>IF(ISBLANK(Table123[[#This Row],[Odds Spread]]), "", 1)</f>
        <v/>
      </c>
      <c r="P14" s="26"/>
      <c r="Q14" s="26"/>
      <c r="R14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" s="26"/>
      <c r="T14" s="26"/>
      <c r="U14" s="27" t="str">
        <f>IF(ISBLANK(Table123[[#This Row],[Odds Side - Difference Model]]), "",N14+IF(Q14&lt;0, (N14/(Q14/-100)), N14*(Q14/100)))</f>
        <v/>
      </c>
      <c r="V14" s="28" t="str">
        <f>IFERROR(IF(ISBLANK(Table123[[#This Row],[Odds Side - Win Probability Model]]), "",N14+IF(R14&lt;0, (N14/(R14/-100)), N14*(R14/100))),"")</f>
        <v/>
      </c>
      <c r="W14" s="27" t="str">
        <f t="shared" si="2"/>
        <v/>
      </c>
      <c r="X14" s="28" t="str">
        <f t="shared" si="3"/>
        <v/>
      </c>
      <c r="Y14" s="27" t="str">
        <f>IF(ISBLANK(Table123[[#This Row],[Odds Spread]]), "",O14+IF(S14&lt;0, (O14/(S14/-100)), O14*(S14/100)))</f>
        <v/>
      </c>
      <c r="Z14" s="27" t="str">
        <f t="shared" si="4"/>
        <v/>
      </c>
      <c r="AA14" s="29">
        <f t="shared" si="5"/>
        <v>0</v>
      </c>
      <c r="AB14" s="29">
        <f t="shared" si="6"/>
        <v>0</v>
      </c>
      <c r="AC14" s="30" t="str">
        <f>IF('Prediction Log'!$W14="Y", "W", IF('Prediction Log'!$W14="N","L",""))</f>
        <v>W</v>
      </c>
      <c r="AD14" s="31" t="str">
        <f>IF('Prediction Log'!$Y14="Y", "W", IF('Prediction Log'!$Y14="N","L",""))</f>
        <v>W</v>
      </c>
      <c r="AE14" s="32" t="str">
        <f>IF(ISBLANK(Table123[[#This Row],[Odds Side - Difference Model]]), "",IF(AC14="W", W14, IF(AC14="L",-N14, "")))</f>
        <v/>
      </c>
      <c r="AF14" s="33" t="str">
        <f>IFERROR((IF(ISERR(Table123[[#This Row],[Potential Payout Side - Win Probability Model]]), "",IF(AD14="W", X14, IF(AD14="L",-N14, "")))), "")</f>
        <v/>
      </c>
      <c r="AG14" s="30" t="str">
        <f>IF('Prediction Log'!$X14="Y", "W", IF('Prediction Log'!$X14="N", "L", ""))</f>
        <v>W</v>
      </c>
      <c r="AH14" s="32" t="str">
        <f>IF(ISBLANK(Table123[[#This Row],[Odds Spread]]), "",IF(AG14="W", Z14, IF(AG14="L",-O14, "")))</f>
        <v/>
      </c>
      <c r="AI14" s="11"/>
      <c r="AJ14" s="12" t="str">
        <f t="shared" si="7"/>
        <v/>
      </c>
      <c r="AK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" spans="1:48" x14ac:dyDescent="0.45">
      <c r="A15" s="22">
        <f>Games!A15</f>
        <v>8</v>
      </c>
      <c r="B15" s="22" t="str">
        <f>IF('Prediction Log'!B15=0, "",'Prediction Log'!B15)</f>
        <v>Washington</v>
      </c>
      <c r="C15" s="22" t="str">
        <f>IF('Prediction Log'!C15=0, "",'Prediction Log'!C15)</f>
        <v>Arizona State</v>
      </c>
      <c r="D15" s="22">
        <f>IF('Prediction Log'!D15=0, "",'Prediction Log'!D15)</f>
        <v>-28.5</v>
      </c>
      <c r="E15" s="22">
        <f>IF('Prediction Log'!E15=0, "",'Prediction Log'!E15)</f>
        <v>-36.5</v>
      </c>
      <c r="F15" s="22" t="str">
        <f>IF('Prediction Log'!I15=0, "",'Prediction Log'!I15)</f>
        <v>Washington</v>
      </c>
      <c r="G15" s="23" t="str">
        <f>IF(ISBLANK(Games!B15), "",'Prediction Log'!$J15)</f>
        <v>Washington</v>
      </c>
      <c r="H15" s="24">
        <f>'Prediction Log'!$K15</f>
        <v>0.99996499999999999</v>
      </c>
      <c r="I15" s="22" t="str">
        <f>IF(ISBLANK(Games!J15), "",IF(AND(Games!J15="",Games!K15=""),"",IF(ISTEXT(Games!K15), "Side",Games!J15)))</f>
        <v/>
      </c>
      <c r="J15" s="22" t="str">
        <f>IF(ISBLANK(Games!B15), "",IF(Games!H15="Y", Games!B15, Games!C15))</f>
        <v>Washington</v>
      </c>
      <c r="K15" s="22" t="str">
        <f>Games!F15</f>
        <v>Washington</v>
      </c>
      <c r="L15" s="22">
        <f>IF(ISBLANK(Games!D15), "",Games!D15)</f>
        <v>-28.5</v>
      </c>
      <c r="M15" s="22"/>
      <c r="N15" s="25" t="str">
        <f>IF(ISBLANK(Table123[[#This Row],[Odds Side - Difference Model]]), "", 1)</f>
        <v/>
      </c>
      <c r="O15" s="25" t="str">
        <f>IF(ISBLANK(Table123[[#This Row],[Odds Spread]]), "", 1)</f>
        <v/>
      </c>
      <c r="P15" s="26"/>
      <c r="Q15" s="26"/>
      <c r="R15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" s="26"/>
      <c r="T15" s="26"/>
      <c r="U15" s="27" t="str">
        <f>IF(ISBLANK(Table123[[#This Row],[Odds Side - Difference Model]]), "",N15+IF(Q15&lt;0, (N15/(Q15/-100)), N15*(Q15/100)))</f>
        <v/>
      </c>
      <c r="V15" s="28" t="str">
        <f>IFERROR(IF(ISBLANK(Table123[[#This Row],[Odds Side - Win Probability Model]]), "",N15+IF(R15&lt;0, (N15/(R15/-100)), N15*(R15/100))),"")</f>
        <v/>
      </c>
      <c r="W15" s="27" t="str">
        <f t="shared" si="2"/>
        <v/>
      </c>
      <c r="X15" s="28" t="str">
        <f t="shared" si="3"/>
        <v/>
      </c>
      <c r="Y15" s="27" t="str">
        <f>IF(ISBLANK(Table123[[#This Row],[Odds Spread]]), "",O15+IF(S15&lt;0, (O15/(S15/-100)), O15*(S15/100)))</f>
        <v/>
      </c>
      <c r="Z15" s="27" t="str">
        <f t="shared" si="4"/>
        <v/>
      </c>
      <c r="AA15" s="29">
        <f t="shared" si="5"/>
        <v>0</v>
      </c>
      <c r="AB15" s="29">
        <f t="shared" si="6"/>
        <v>0</v>
      </c>
      <c r="AC15" s="30" t="str">
        <f>IF('Prediction Log'!$W15="Y", "W", IF('Prediction Log'!$W15="N","L",""))</f>
        <v>W</v>
      </c>
      <c r="AD15" s="31" t="str">
        <f>IF('Prediction Log'!$Y15="Y", "W", IF('Prediction Log'!$Y15="N","L",""))</f>
        <v>W</v>
      </c>
      <c r="AE15" s="32" t="str">
        <f>IF(ISBLANK(Table123[[#This Row],[Odds Side - Difference Model]]), "",IF(AC15="W", W15, IF(AC15="L",-N15, "")))</f>
        <v/>
      </c>
      <c r="AF15" s="33" t="str">
        <f>IFERROR((IF(ISERR(Table123[[#This Row],[Potential Payout Side - Win Probability Model]]), "",IF(AD15="W", X15, IF(AD15="L",-N15, "")))), "")</f>
        <v/>
      </c>
      <c r="AG15" s="30" t="str">
        <f>IF('Prediction Log'!$X15="Y", "W", IF('Prediction Log'!$X15="N", "L", ""))</f>
        <v>L</v>
      </c>
      <c r="AH15" s="32" t="str">
        <f>IF(ISBLANK(Table123[[#This Row],[Odds Spread]]), "",IF(AG15="W", Z15, IF(AG15="L",-O15, "")))</f>
        <v/>
      </c>
      <c r="AI15" s="11"/>
      <c r="AJ15" s="12" t="str">
        <f t="shared" si="7"/>
        <v/>
      </c>
      <c r="AK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" spans="1:48" x14ac:dyDescent="0.45">
      <c r="A16" s="22">
        <f>Games!A16</f>
        <v>8</v>
      </c>
      <c r="B16" s="22" t="str">
        <f>IF('Prediction Log'!B16=0, "",'Prediction Log'!B16)</f>
        <v>UAB</v>
      </c>
      <c r="C16" s="22" t="str">
        <f>IF('Prediction Log'!C16=0, "",'Prediction Log'!C16)</f>
        <v>Memphis</v>
      </c>
      <c r="D16" s="22">
        <f>IF('Prediction Log'!D16=0, "",'Prediction Log'!D16)</f>
        <v>7</v>
      </c>
      <c r="E16" s="22">
        <f>IF('Prediction Log'!E16=0, "",'Prediction Log'!E16)</f>
        <v>15.1</v>
      </c>
      <c r="F16" s="22" t="str">
        <f>IF('Prediction Log'!I16=0, "",'Prediction Log'!I16)</f>
        <v>Memphis</v>
      </c>
      <c r="G16" s="23" t="str">
        <f>IF(ISBLANK(Games!B16), "",'Prediction Log'!$J16)</f>
        <v>Memphis</v>
      </c>
      <c r="H16" s="24">
        <f>'Prediction Log'!$K16</f>
        <v>0.97877999999999998</v>
      </c>
      <c r="I16" s="22" t="str">
        <f>IF(ISBLANK(Games!J16), "",IF(AND(Games!J16="",Games!K16=""),"",IF(ISTEXT(Games!K16), "Side",Games!J16)))</f>
        <v/>
      </c>
      <c r="J16" s="22" t="str">
        <f>IF(ISBLANK(Games!B16), "",IF(Games!H16="Y", Games!B16, Games!C16))</f>
        <v>Memphis</v>
      </c>
      <c r="K16" s="22" t="str">
        <f>Games!F16</f>
        <v>Memphis</v>
      </c>
      <c r="L16" s="22">
        <f>IF(ISBLANK(Games!D16), "",Games!D16)</f>
        <v>7</v>
      </c>
      <c r="M16" s="22"/>
      <c r="N16" s="25" t="str">
        <f>IF(ISBLANK(Table123[[#This Row],[Odds Side - Difference Model]]), "", 1)</f>
        <v/>
      </c>
      <c r="O16" s="25" t="str">
        <f>IF(ISBLANK(Table123[[#This Row],[Odds Spread]]), "", 1)</f>
        <v/>
      </c>
      <c r="P16" s="26"/>
      <c r="Q16" s="26"/>
      <c r="R16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" s="26"/>
      <c r="T16" s="26"/>
      <c r="U16" s="27" t="str">
        <f>IF(ISBLANK(Table123[[#This Row],[Odds Side - Difference Model]]), "",N16+IF(Q16&lt;0, (N16/(Q16/-100)), N16*(Q16/100)))</f>
        <v/>
      </c>
      <c r="V16" s="28" t="str">
        <f>IFERROR(IF(ISBLANK(Table123[[#This Row],[Odds Side - Win Probability Model]]), "",N16+IF(R16&lt;0, (N16/(R16/-100)), N16*(R16/100))),"")</f>
        <v/>
      </c>
      <c r="W16" s="27" t="str">
        <f t="shared" si="2"/>
        <v/>
      </c>
      <c r="X16" s="28" t="str">
        <f t="shared" si="3"/>
        <v/>
      </c>
      <c r="Y16" s="27" t="str">
        <f>IF(ISBLANK(Table123[[#This Row],[Odds Spread]]), "",O16+IF(S16&lt;0, (O16/(S16/-100)), O16*(S16/100)))</f>
        <v/>
      </c>
      <c r="Z16" s="27" t="str">
        <f t="shared" si="4"/>
        <v/>
      </c>
      <c r="AA16" s="29">
        <f t="shared" si="5"/>
        <v>0</v>
      </c>
      <c r="AB16" s="29">
        <f t="shared" si="6"/>
        <v>0</v>
      </c>
      <c r="AC16" s="30" t="str">
        <f>IF('Prediction Log'!$W16="Y", "W", IF('Prediction Log'!$W16="N","L",""))</f>
        <v>W</v>
      </c>
      <c r="AD16" s="31" t="str">
        <f>IF('Prediction Log'!$Y16="Y", "W", IF('Prediction Log'!$Y16="N","L",""))</f>
        <v>W</v>
      </c>
      <c r="AE16" s="32" t="str">
        <f>IF(ISBLANK(Table123[[#This Row],[Odds Side - Difference Model]]), "",IF(AC16="W", W16, IF(AC16="L",-N16, "")))</f>
        <v/>
      </c>
      <c r="AF16" s="33" t="str">
        <f>IFERROR((IF(ISERR(Table123[[#This Row],[Potential Payout Side - Win Probability Model]]), "",IF(AD16="W", X16, IF(AD16="L",-N16, "")))), "")</f>
        <v/>
      </c>
      <c r="AG16" s="30" t="str">
        <f>IF('Prediction Log'!$X16="Y", "W", IF('Prediction Log'!$X16="N", "L", ""))</f>
        <v>W</v>
      </c>
      <c r="AH16" s="32" t="str">
        <f>IF(ISBLANK(Table123[[#This Row],[Odds Spread]]), "",IF(AG16="W", Z16, IF(AG16="L",-O16, "")))</f>
        <v/>
      </c>
      <c r="AI16" s="11"/>
      <c r="AJ16" s="12" t="str">
        <f t="shared" si="7"/>
        <v/>
      </c>
      <c r="AK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" spans="1:38" x14ac:dyDescent="0.45">
      <c r="A17" s="22">
        <f>Games!A17</f>
        <v>8</v>
      </c>
      <c r="B17" s="22" t="str">
        <f>IF('Prediction Log'!B17=0, "",'Prediction Log'!B17)</f>
        <v>West Virginia</v>
      </c>
      <c r="C17" s="22" t="str">
        <f>IF('Prediction Log'!C17=0, "",'Prediction Log'!C17)</f>
        <v>Oklahoma State</v>
      </c>
      <c r="D17" s="22">
        <f>IF('Prediction Log'!D17=0, "",'Prediction Log'!D17)</f>
        <v>3</v>
      </c>
      <c r="E17" s="22">
        <f>IF('Prediction Log'!E17=0, "",'Prediction Log'!E17)</f>
        <v>5.8</v>
      </c>
      <c r="F17" s="22" t="str">
        <f>IF('Prediction Log'!I17=0, "",'Prediction Log'!I17)</f>
        <v>Oklahoma State</v>
      </c>
      <c r="G17" s="23" t="str">
        <f>IF(ISBLANK(Games!B17), "",'Prediction Log'!$J17)</f>
        <v>Oklahoma State</v>
      </c>
      <c r="H17" s="24">
        <f>'Prediction Log'!$K17</f>
        <v>0.89073000000000002</v>
      </c>
      <c r="I17" s="22" t="str">
        <f>IF(ISBLANK(Games!J17), "",IF(AND(Games!J17="",Games!K17=""),"",IF(ISTEXT(Games!K17), "Side",Games!J17)))</f>
        <v/>
      </c>
      <c r="J17" s="22" t="str">
        <f>IF(ISBLANK(Games!B17), "",IF(Games!H17="Y", Games!B17, Games!C17))</f>
        <v>Oklahoma State</v>
      </c>
      <c r="K17" s="22" t="str">
        <f>Games!F17</f>
        <v>Oklahoma State</v>
      </c>
      <c r="L17" s="22">
        <f>IF(ISBLANK(Games!D17), "",Games!D17)</f>
        <v>3</v>
      </c>
      <c r="M17" s="22"/>
      <c r="N17" s="25" t="str">
        <f>IF(ISBLANK(Table123[[#This Row],[Odds Side - Difference Model]]), "", 1)</f>
        <v/>
      </c>
      <c r="O17" s="25" t="str">
        <f>IF(ISBLANK(Table123[[#This Row],[Odds Spread]]), "", 1)</f>
        <v/>
      </c>
      <c r="P17" s="26"/>
      <c r="Q17" s="26"/>
      <c r="R17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" s="26"/>
      <c r="T17" s="26"/>
      <c r="U17" s="27" t="str">
        <f>IF(ISBLANK(Table123[[#This Row],[Odds Side - Difference Model]]), "",N17+IF(Q17&lt;0, (N17/(Q17/-100)), N17*(Q17/100)))</f>
        <v/>
      </c>
      <c r="V17" s="28" t="str">
        <f>IFERROR(IF(ISBLANK(Table123[[#This Row],[Odds Side - Win Probability Model]]), "",N17+IF(R17&lt;0, (N17/(R17/-100)), N17*(R17/100))),"")</f>
        <v/>
      </c>
      <c r="W17" s="27" t="str">
        <f t="shared" si="2"/>
        <v/>
      </c>
      <c r="X17" s="28" t="str">
        <f t="shared" si="3"/>
        <v/>
      </c>
      <c r="Y17" s="27" t="str">
        <f>IF(ISBLANK(Table123[[#This Row],[Odds Spread]]), "",O17+IF(S17&lt;0, (O17/(S17/-100)), O17*(S17/100)))</f>
        <v/>
      </c>
      <c r="Z17" s="27" t="str">
        <f t="shared" si="4"/>
        <v/>
      </c>
      <c r="AA17" s="29">
        <f t="shared" si="5"/>
        <v>0</v>
      </c>
      <c r="AB17" s="29">
        <f t="shared" si="6"/>
        <v>0</v>
      </c>
      <c r="AC17" s="30" t="str">
        <f>IF('Prediction Log'!$W17="Y", "W", IF('Prediction Log'!$W17="N","L",""))</f>
        <v>W</v>
      </c>
      <c r="AD17" s="31" t="str">
        <f>IF('Prediction Log'!$Y17="Y", "W", IF('Prediction Log'!$Y17="N","L",""))</f>
        <v>W</v>
      </c>
      <c r="AE17" s="32" t="str">
        <f>IF(ISBLANK(Table123[[#This Row],[Odds Side - Difference Model]]), "",IF(AC17="W", W17, IF(AC17="L",-N17, "")))</f>
        <v/>
      </c>
      <c r="AF17" s="33" t="str">
        <f>IFERROR((IF(ISERR(Table123[[#This Row],[Potential Payout Side - Win Probability Model]]), "",IF(AD17="W", X17, IF(AD17="L",-N17, "")))), "")</f>
        <v/>
      </c>
      <c r="AG17" s="30" t="str">
        <f>IF('Prediction Log'!$X17="Y", "W", IF('Prediction Log'!$X17="N", "L", ""))</f>
        <v>W</v>
      </c>
      <c r="AH17" s="32" t="str">
        <f>IF(ISBLANK(Table123[[#This Row],[Odds Spread]]), "",IF(AG17="W", Z17, IF(AG17="L",-O17, "")))</f>
        <v/>
      </c>
      <c r="AI17" s="11"/>
      <c r="AJ17" s="12" t="str">
        <f t="shared" si="7"/>
        <v/>
      </c>
      <c r="AK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" spans="1:38" x14ac:dyDescent="0.45">
      <c r="A18" s="22">
        <f>Games!A18</f>
        <v>8</v>
      </c>
      <c r="B18" s="22" t="str">
        <f>IF('Prediction Log'!B18=0, "",'Prediction Log'!B18)</f>
        <v>Miami (OH)</v>
      </c>
      <c r="C18" s="22" t="str">
        <f>IF('Prediction Log'!C18=0, "",'Prediction Log'!C18)</f>
        <v>Toledo</v>
      </c>
      <c r="D18" s="22">
        <f>IF('Prediction Log'!D18=0, "",'Prediction Log'!D18)</f>
        <v>2</v>
      </c>
      <c r="E18" s="22">
        <f>IF('Prediction Log'!E18=0, "",'Prediction Log'!E18)</f>
        <v>0.5</v>
      </c>
      <c r="F18" s="22" t="str">
        <f>IF('Prediction Log'!I18=0, "",'Prediction Log'!I18)</f>
        <v>Toledo</v>
      </c>
      <c r="G18" s="23" t="str">
        <f>IF(ISBLANK(Games!B18), "",'Prediction Log'!$J18)</f>
        <v>Miami (OH)</v>
      </c>
      <c r="H18" s="24">
        <f>'Prediction Log'!$K18</f>
        <v>0.60521800000000003</v>
      </c>
      <c r="I18" s="22" t="str">
        <f>IF(ISBLANK(Games!J18), "",IF(AND(Games!J18="",Games!K18=""),"",IF(ISTEXT(Games!K18), "Side",Games!J18)))</f>
        <v/>
      </c>
      <c r="J18" s="22" t="str">
        <f>IF(ISBLANK(Games!B18), "",IF(Games!H18="Y", Games!B18, Games!C18))</f>
        <v>Miami (OH)</v>
      </c>
      <c r="K18" s="22" t="str">
        <f>Games!F18</f>
        <v>Toledo</v>
      </c>
      <c r="L18" s="22">
        <f>IF(ISBLANK(Games!D18), "",Games!D18)</f>
        <v>2</v>
      </c>
      <c r="M18" s="22"/>
      <c r="N18" s="25" t="str">
        <f>IF(ISBLANK(Table123[[#This Row],[Odds Side - Difference Model]]), "", 1)</f>
        <v/>
      </c>
      <c r="O18" s="25" t="str">
        <f>IF(ISBLANK(Table123[[#This Row],[Odds Spread]]), "", 1)</f>
        <v/>
      </c>
      <c r="P18" s="26"/>
      <c r="Q18" s="26"/>
      <c r="R18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" s="26"/>
      <c r="T18" s="26"/>
      <c r="U18" s="27" t="str">
        <f>IF(ISBLANK(Table123[[#This Row],[Odds Side - Difference Model]]), "",N18+IF(Q18&lt;0, (N18/(Q18/-100)), N18*(Q18/100)))</f>
        <v/>
      </c>
      <c r="V18" s="28" t="str">
        <f>IFERROR(IF(ISBLANK(Table123[[#This Row],[Odds Side - Win Probability Model]]), "",N18+IF(R18&lt;0, (N18/(R18/-100)), N18*(R18/100))),"")</f>
        <v/>
      </c>
      <c r="W18" s="27" t="str">
        <f t="shared" si="2"/>
        <v/>
      </c>
      <c r="X18" s="28" t="str">
        <f t="shared" si="3"/>
        <v/>
      </c>
      <c r="Y18" s="27" t="str">
        <f>IF(ISBLANK(Table123[[#This Row],[Odds Spread]]), "",O18+IF(S18&lt;0, (O18/(S18/-100)), O18*(S18/100)))</f>
        <v/>
      </c>
      <c r="Z18" s="27" t="str">
        <f t="shared" si="4"/>
        <v/>
      </c>
      <c r="AA18" s="29">
        <f t="shared" si="5"/>
        <v>0</v>
      </c>
      <c r="AB18" s="29">
        <f t="shared" si="6"/>
        <v>0</v>
      </c>
      <c r="AC18" s="30" t="str">
        <f>IF('Prediction Log'!$W18="Y", "W", IF('Prediction Log'!$W18="N","L",""))</f>
        <v>W</v>
      </c>
      <c r="AD18" s="31" t="str">
        <f>IF('Prediction Log'!$Y18="Y", "W", IF('Prediction Log'!$Y18="N","L",""))</f>
        <v>L</v>
      </c>
      <c r="AE18" s="32" t="str">
        <f>IF(ISBLANK(Table123[[#This Row],[Odds Side - Difference Model]]), "",IF(AC18="W", W18, IF(AC18="L",-N18, "")))</f>
        <v/>
      </c>
      <c r="AF18" s="33" t="str">
        <f>IFERROR((IF(ISERR(Table123[[#This Row],[Potential Payout Side - Win Probability Model]]), "",IF(AD18="W", X18, IF(AD18="L",-N18, "")))), "")</f>
        <v/>
      </c>
      <c r="AG18" s="30" t="str">
        <f>IF('Prediction Log'!$X18="Y", "W", IF('Prediction Log'!$X18="N", "L", ""))</f>
        <v>L</v>
      </c>
      <c r="AH18" s="32" t="str">
        <f>IF(ISBLANK(Table123[[#This Row],[Odds Spread]]), "",IF(AG18="W", Z18, IF(AG18="L",-O18, "")))</f>
        <v/>
      </c>
      <c r="AI18" s="11"/>
      <c r="AJ18" s="12" t="str">
        <f t="shared" si="7"/>
        <v/>
      </c>
      <c r="AK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" spans="1:38" x14ac:dyDescent="0.45">
      <c r="A19" s="22">
        <f>Games!A19</f>
        <v>8</v>
      </c>
      <c r="B19" s="22" t="str">
        <f>IF('Prediction Log'!B19=0, "",'Prediction Log'!B19)</f>
        <v>Florida Atlantic</v>
      </c>
      <c r="C19" s="22" t="str">
        <f>IF('Prediction Log'!C19=0, "",'Prediction Log'!C19)</f>
        <v>UT San Antonio</v>
      </c>
      <c r="D19" s="22">
        <f>IF('Prediction Log'!D19=0, "",'Prediction Log'!D19)</f>
        <v>2.5</v>
      </c>
      <c r="E19" s="22">
        <f>IF('Prediction Log'!E19=0, "",'Prediction Log'!E19)</f>
        <v>13</v>
      </c>
      <c r="F19" s="22" t="str">
        <f>IF('Prediction Log'!I19=0, "",'Prediction Log'!I19)</f>
        <v>UT San Antonio</v>
      </c>
      <c r="G19" s="23" t="str">
        <f>IF(ISBLANK(Games!B19), "",'Prediction Log'!$J19)</f>
        <v>UT San Antonio</v>
      </c>
      <c r="H19" s="24">
        <f>'Prediction Log'!$K19</f>
        <v>0.86385800000000001</v>
      </c>
      <c r="I19" s="22" t="str">
        <f>IF(ISBLANK(Games!J19), "",IF(AND(Games!J19="",Games!K19=""),"",IF(ISTEXT(Games!K19), "Side",Games!J19)))</f>
        <v/>
      </c>
      <c r="J19" s="22" t="str">
        <f>IF(ISBLANK(Games!B19), "",IF(Games!H19="Y", Games!B19, Games!C19))</f>
        <v>UT San Antonio</v>
      </c>
      <c r="K19" s="22" t="str">
        <f>Games!F19</f>
        <v>UT San Antonio</v>
      </c>
      <c r="L19" s="22">
        <f>IF(ISBLANK(Games!D19), "",Games!D19)</f>
        <v>2.5</v>
      </c>
      <c r="M19" s="22"/>
      <c r="N19" s="25" t="str">
        <f>IF(ISBLANK(Table123[[#This Row],[Odds Side - Difference Model]]), "", 1)</f>
        <v/>
      </c>
      <c r="O19" s="25" t="str">
        <f>IF(ISBLANK(Table123[[#This Row],[Odds Spread]]), "", 1)</f>
        <v/>
      </c>
      <c r="P19" s="26"/>
      <c r="Q19" s="26"/>
      <c r="R19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" s="26"/>
      <c r="T19" s="26"/>
      <c r="U19" s="27" t="str">
        <f>IF(ISBLANK(Table123[[#This Row],[Odds Side - Difference Model]]), "",N19+IF(Q19&lt;0, (N19/(Q19/-100)), N19*(Q19/100)))</f>
        <v/>
      </c>
      <c r="V19" s="28" t="str">
        <f>IFERROR(IF(ISBLANK(Table123[[#This Row],[Odds Side - Win Probability Model]]), "",N19+IF(R19&lt;0, (N19/(R19/-100)), N19*(R19/100))),"")</f>
        <v/>
      </c>
      <c r="W19" s="27" t="str">
        <f t="shared" si="2"/>
        <v/>
      </c>
      <c r="X19" s="28" t="str">
        <f t="shared" si="3"/>
        <v/>
      </c>
      <c r="Y19" s="27" t="str">
        <f>IF(ISBLANK(Table123[[#This Row],[Odds Spread]]), "",O19+IF(S19&lt;0, (O19/(S19/-100)), O19*(S19/100)))</f>
        <v/>
      </c>
      <c r="Z19" s="27" t="str">
        <f t="shared" si="4"/>
        <v/>
      </c>
      <c r="AA19" s="29">
        <f t="shared" si="5"/>
        <v>0</v>
      </c>
      <c r="AB19" s="29">
        <f t="shared" si="6"/>
        <v>0</v>
      </c>
      <c r="AC19" s="30" t="str">
        <f>IF('Prediction Log'!$W19="Y", "W", IF('Prediction Log'!$W19="N","L",""))</f>
        <v>W</v>
      </c>
      <c r="AD19" s="31" t="str">
        <f>IF('Prediction Log'!$Y19="Y", "W", IF('Prediction Log'!$Y19="N","L",""))</f>
        <v>W</v>
      </c>
      <c r="AE19" s="32" t="str">
        <f>IF(ISBLANK(Table123[[#This Row],[Odds Side - Difference Model]]), "",IF(AC19="W", W19, IF(AC19="L",-N19, "")))</f>
        <v/>
      </c>
      <c r="AF19" s="33" t="str">
        <f>IFERROR((IF(ISERR(Table123[[#This Row],[Potential Payout Side - Win Probability Model]]), "",IF(AD19="W", X19, IF(AD19="L",-N19, "")))), "")</f>
        <v/>
      </c>
      <c r="AG19" s="30" t="str">
        <f>IF('Prediction Log'!$X19="Y", "W", IF('Prediction Log'!$X19="N", "L", ""))</f>
        <v>W</v>
      </c>
      <c r="AH19" s="32" t="str">
        <f>IF(ISBLANK(Table123[[#This Row],[Odds Spread]]), "",IF(AG19="W", Z19, IF(AG19="L",-O19, "")))</f>
        <v/>
      </c>
      <c r="AI19" s="11"/>
      <c r="AJ19" s="12" t="str">
        <f t="shared" si="7"/>
        <v/>
      </c>
      <c r="AK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" spans="1:38" x14ac:dyDescent="0.45">
      <c r="A20" s="22">
        <f>Games!A20</f>
        <v>8</v>
      </c>
      <c r="B20" s="22" t="str">
        <f>IF('Prediction Log'!B20=0, "",'Prediction Log'!B20)</f>
        <v>Auburn</v>
      </c>
      <c r="C20" s="22" t="str">
        <f>IF('Prediction Log'!C20=0, "",'Prediction Log'!C20)</f>
        <v>Ole Miss</v>
      </c>
      <c r="D20" s="22">
        <f>IF('Prediction Log'!D20=0, "",'Prediction Log'!D20)</f>
        <v>6.5</v>
      </c>
      <c r="E20" s="22">
        <f>IF('Prediction Log'!E20=0, "",'Prediction Log'!E20)</f>
        <v>5</v>
      </c>
      <c r="F20" s="22" t="str">
        <f>IF('Prediction Log'!I20=0, "",'Prediction Log'!I20)</f>
        <v>Ole Miss</v>
      </c>
      <c r="G20" s="23" t="str">
        <f>IF(ISBLANK(Games!B20), "",'Prediction Log'!$J20)</f>
        <v>Ole Miss</v>
      </c>
      <c r="H20" s="24">
        <f>'Prediction Log'!$K20</f>
        <v>0.91369100000000003</v>
      </c>
      <c r="I20" s="22" t="str">
        <f>IF(ISBLANK(Games!J20), "",IF(AND(Games!J20="",Games!K20=""),"",IF(ISTEXT(Games!K20), "Side",Games!J20)))</f>
        <v/>
      </c>
      <c r="J20" s="22" t="str">
        <f>IF(ISBLANK(Games!B20), "",IF(Games!H20="Y", Games!B20, Games!C20))</f>
        <v>Auburn</v>
      </c>
      <c r="K20" s="22" t="str">
        <f>Games!F20</f>
        <v>Ole Miss</v>
      </c>
      <c r="L20" s="22">
        <f>IF(ISBLANK(Games!D20), "",Games!D20)</f>
        <v>6.5</v>
      </c>
      <c r="M20" s="22"/>
      <c r="N20" s="25" t="str">
        <f>IF(ISBLANK(Table123[[#This Row],[Odds Side - Difference Model]]), "", 1)</f>
        <v/>
      </c>
      <c r="O20" s="25" t="str">
        <f>IF(ISBLANK(Table123[[#This Row],[Odds Spread]]), "", 1)</f>
        <v/>
      </c>
      <c r="P20" s="26"/>
      <c r="Q20" s="26"/>
      <c r="R20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" s="26"/>
      <c r="T20" s="26"/>
      <c r="U20" s="27" t="str">
        <f>IF(ISBLANK(Table123[[#This Row],[Odds Side - Difference Model]]), "",N20+IF(Q20&lt;0, (N20/(Q20/-100)), N20*(Q20/100)))</f>
        <v/>
      </c>
      <c r="V20" s="28" t="str">
        <f>IFERROR(IF(ISBLANK(Table123[[#This Row],[Odds Side - Win Probability Model]]), "",N20+IF(R20&lt;0, (N20/(R20/-100)), N20*(R20/100))),"")</f>
        <v/>
      </c>
      <c r="W20" s="27" t="str">
        <f t="shared" si="2"/>
        <v/>
      </c>
      <c r="X20" s="28" t="str">
        <f t="shared" si="3"/>
        <v/>
      </c>
      <c r="Y20" s="27" t="str">
        <f>IF(ISBLANK(Table123[[#This Row],[Odds Spread]]), "",O20+IF(S20&lt;0, (O20/(S20/-100)), O20*(S20/100)))</f>
        <v/>
      </c>
      <c r="Z20" s="27" t="str">
        <f t="shared" si="4"/>
        <v/>
      </c>
      <c r="AA20" s="29">
        <f t="shared" si="5"/>
        <v>0</v>
      </c>
      <c r="AB20" s="29">
        <f t="shared" si="6"/>
        <v>0</v>
      </c>
      <c r="AC20" s="30" t="str">
        <f>IF('Prediction Log'!$W20="Y", "W", IF('Prediction Log'!$W20="N","L",""))</f>
        <v>W</v>
      </c>
      <c r="AD20" s="31" t="str">
        <f>IF('Prediction Log'!$Y20="Y", "W", IF('Prediction Log'!$Y20="N","L",""))</f>
        <v>W</v>
      </c>
      <c r="AE20" s="32" t="str">
        <f>IF(ISBLANK(Table123[[#This Row],[Odds Side - Difference Model]]), "",IF(AC20="W", W20, IF(AC20="L",-N20, "")))</f>
        <v/>
      </c>
      <c r="AF20" s="33" t="str">
        <f>IFERROR((IF(ISERR(Table123[[#This Row],[Potential Payout Side - Win Probability Model]]), "",IF(AD20="W", X20, IF(AD20="L",-N20, "")))), "")</f>
        <v/>
      </c>
      <c r="AG20" s="30" t="str">
        <f>IF('Prediction Log'!$X20="Y", "W", IF('Prediction Log'!$X20="N", "L", ""))</f>
        <v>L</v>
      </c>
      <c r="AH20" s="32" t="str">
        <f>IF(ISBLANK(Table123[[#This Row],[Odds Spread]]), "",IF(AG20="W", Z20, IF(AG20="L",-O20, "")))</f>
        <v/>
      </c>
      <c r="AI20" s="11"/>
      <c r="AJ20" s="12" t="str">
        <f t="shared" si="7"/>
        <v/>
      </c>
      <c r="AK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" spans="1:38" x14ac:dyDescent="0.45">
      <c r="A21" s="22">
        <f>Games!A21</f>
        <v>8</v>
      </c>
      <c r="B21" s="22" t="str">
        <f>IF('Prediction Log'!B21=0, "",'Prediction Log'!B21)</f>
        <v>USC</v>
      </c>
      <c r="C21" s="22" t="str">
        <f>IF('Prediction Log'!C21=0, "",'Prediction Log'!C21)</f>
        <v>Utah</v>
      </c>
      <c r="D21" s="22">
        <f>IF('Prediction Log'!D21=0, "",'Prediction Log'!D21)</f>
        <v>-7</v>
      </c>
      <c r="E21" s="22">
        <f>IF('Prediction Log'!E21=0, "",'Prediction Log'!E21)</f>
        <v>-3.2</v>
      </c>
      <c r="F21" s="22" t="str">
        <f>IF('Prediction Log'!I21=0, "",'Prediction Log'!I21)</f>
        <v>USC</v>
      </c>
      <c r="G21" s="23" t="str">
        <f>IF(ISBLANK(Games!B21), "",'Prediction Log'!$J21)</f>
        <v>USC</v>
      </c>
      <c r="H21" s="24">
        <f>'Prediction Log'!$K21</f>
        <v>0.70601000000000003</v>
      </c>
      <c r="I21" s="22" t="str">
        <f>IF(ISBLANK(Games!J21), "",IF(AND(Games!J21="",Games!K21=""),"",IF(ISTEXT(Games!K21), "Side",Games!J21)))</f>
        <v/>
      </c>
      <c r="J21" s="22" t="str">
        <f>IF(ISBLANK(Games!B21), "",IF(Games!H21="Y", Games!B21, Games!C21))</f>
        <v>Utah</v>
      </c>
      <c r="K21" s="22" t="str">
        <f>Games!F21</f>
        <v>USC</v>
      </c>
      <c r="L21" s="22">
        <f>IF(ISBLANK(Games!D21), "",Games!D21)</f>
        <v>-7</v>
      </c>
      <c r="M21" s="22"/>
      <c r="N21" s="25" t="str">
        <f>IF(ISBLANK(Table123[[#This Row],[Odds Side - Difference Model]]), "", 1)</f>
        <v/>
      </c>
      <c r="O21" s="25" t="str">
        <f>IF(ISBLANK(Table123[[#This Row],[Odds Spread]]), "", 1)</f>
        <v/>
      </c>
      <c r="P21" s="26"/>
      <c r="Q21" s="26"/>
      <c r="R21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" s="26"/>
      <c r="T21" s="26"/>
      <c r="U21" s="27" t="str">
        <f>IF(ISBLANK(Table123[[#This Row],[Odds Side - Difference Model]]), "",N21+IF(Q21&lt;0, (N21/(Q21/-100)), N21*(Q21/100)))</f>
        <v/>
      </c>
      <c r="V21" s="28" t="str">
        <f>IFERROR(IF(ISBLANK(Table123[[#This Row],[Odds Side - Win Probability Model]]), "",N21+IF(R21&lt;0, (N21/(R21/-100)), N21*(R21/100))),"")</f>
        <v/>
      </c>
      <c r="W21" s="27" t="str">
        <f t="shared" si="2"/>
        <v/>
      </c>
      <c r="X21" s="28" t="str">
        <f t="shared" si="3"/>
        <v/>
      </c>
      <c r="Y21" s="27" t="str">
        <f>IF(ISBLANK(Table123[[#This Row],[Odds Spread]]), "",O21+IF(S21&lt;0, (O21/(S21/-100)), O21*(S21/100)))</f>
        <v/>
      </c>
      <c r="Z21" s="27" t="str">
        <f t="shared" si="4"/>
        <v/>
      </c>
      <c r="AA21" s="29">
        <f t="shared" si="5"/>
        <v>0</v>
      </c>
      <c r="AB21" s="29">
        <f t="shared" si="6"/>
        <v>0</v>
      </c>
      <c r="AC21" s="30" t="str">
        <f>IF('Prediction Log'!$W21="Y", "W", IF('Prediction Log'!$W21="N","L",""))</f>
        <v>L</v>
      </c>
      <c r="AD21" s="31" t="str">
        <f>IF('Prediction Log'!$Y21="Y", "W", IF('Prediction Log'!$Y21="N","L",""))</f>
        <v>L</v>
      </c>
      <c r="AE21" s="32" t="str">
        <f>IF(ISBLANK(Table123[[#This Row],[Odds Side - Difference Model]]), "",IF(AC21="W", W21, IF(AC21="L",-N21, "")))</f>
        <v/>
      </c>
      <c r="AF21" s="33" t="str">
        <f>IFERROR((IF(ISERR(Table123[[#This Row],[Potential Payout Side - Win Probability Model]]), "",IF(AD21="W", X21, IF(AD21="L",-N21, "")))), "")</f>
        <v/>
      </c>
      <c r="AG21" s="30" t="str">
        <f>IF('Prediction Log'!$X21="Y", "W", IF('Prediction Log'!$X21="N", "L", ""))</f>
        <v>W</v>
      </c>
      <c r="AH21" s="32" t="str">
        <f>IF(ISBLANK(Table123[[#This Row],[Odds Spread]]), "",IF(AG21="W", Z21, IF(AG21="L",-O21, "")))</f>
        <v/>
      </c>
      <c r="AI21" s="11"/>
      <c r="AJ21" s="12" t="str">
        <f t="shared" si="7"/>
        <v/>
      </c>
      <c r="AK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" spans="1:38" x14ac:dyDescent="0.45">
      <c r="A22" s="22">
        <f>Games!A22</f>
        <v>8</v>
      </c>
      <c r="B22" s="22" t="str">
        <f>IF('Prediction Log'!B22=0, "",'Prediction Log'!B22)</f>
        <v>Miami</v>
      </c>
      <c r="C22" s="22" t="str">
        <f>IF('Prediction Log'!C22=0, "",'Prediction Log'!C22)</f>
        <v>Clemson</v>
      </c>
      <c r="D22" s="22">
        <f>IF('Prediction Log'!D22=0, "",'Prediction Log'!D22)</f>
        <v>3</v>
      </c>
      <c r="E22" s="22">
        <f>IF('Prediction Log'!E22=0, "",'Prediction Log'!E22)</f>
        <v>2</v>
      </c>
      <c r="F22" s="22" t="str">
        <f>IF('Prediction Log'!I22=0, "",'Prediction Log'!I22)</f>
        <v>Clemson</v>
      </c>
      <c r="G22" s="23" t="str">
        <f>IF(ISBLANK(Games!B22), "",'Prediction Log'!$J22)</f>
        <v>Miami</v>
      </c>
      <c r="H22" s="24">
        <f>'Prediction Log'!$K22</f>
        <v>0.66711200000000004</v>
      </c>
      <c r="I22" s="22" t="str">
        <f>IF(ISBLANK(Games!J22), "",IF(AND(Games!J22="",Games!K22=""),"",IF(ISTEXT(Games!K22), "Side",Games!J22)))</f>
        <v/>
      </c>
      <c r="J22" s="22" t="str">
        <f>IF(ISBLANK(Games!B22), "",IF(Games!H22="Y", Games!B22, Games!C22))</f>
        <v>Miami</v>
      </c>
      <c r="K22" s="22" t="str">
        <f>Games!F22</f>
        <v>Clemson</v>
      </c>
      <c r="L22" s="22">
        <f>IF(ISBLANK(Games!D22), "",Games!D22)</f>
        <v>3</v>
      </c>
      <c r="M22" s="22"/>
      <c r="N22" s="25" t="str">
        <f>IF(ISBLANK(Table123[[#This Row],[Odds Side - Difference Model]]), "", 1)</f>
        <v/>
      </c>
      <c r="O22" s="25" t="str">
        <f>IF(ISBLANK(Table123[[#This Row],[Odds Spread]]), "", 1)</f>
        <v/>
      </c>
      <c r="P22" s="26"/>
      <c r="Q22" s="26"/>
      <c r="R22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" s="26"/>
      <c r="T22" s="26"/>
      <c r="U22" s="27" t="str">
        <f>IF(ISBLANK(Table123[[#This Row],[Odds Side - Difference Model]]), "",N22+IF(Q22&lt;0, (N22/(Q22/-100)), N22*(Q22/100)))</f>
        <v/>
      </c>
      <c r="V22" s="28" t="str">
        <f>IFERROR(IF(ISBLANK(Table123[[#This Row],[Odds Side - Win Probability Model]]), "",N22+IF(R22&lt;0, (N22/(R22/-100)), N22*(R22/100))),"")</f>
        <v/>
      </c>
      <c r="W22" s="27" t="str">
        <f t="shared" si="2"/>
        <v/>
      </c>
      <c r="X22" s="28" t="str">
        <f t="shared" si="3"/>
        <v/>
      </c>
      <c r="Y22" s="27" t="str">
        <f>IF(ISBLANK(Table123[[#This Row],[Odds Spread]]), "",O22+IF(S22&lt;0, (O22/(S22/-100)), O22*(S22/100)))</f>
        <v/>
      </c>
      <c r="Z22" s="27" t="str">
        <f t="shared" si="4"/>
        <v/>
      </c>
      <c r="AA22" s="29">
        <f t="shared" si="5"/>
        <v>0</v>
      </c>
      <c r="AB22" s="29">
        <f t="shared" si="6"/>
        <v>0</v>
      </c>
      <c r="AC22" s="30" t="str">
        <f>IF('Prediction Log'!$W22="Y", "W", IF('Prediction Log'!$W22="N","L",""))</f>
        <v>L</v>
      </c>
      <c r="AD22" s="31" t="str">
        <f>IF('Prediction Log'!$Y22="Y", "W", IF('Prediction Log'!$Y22="N","L",""))</f>
        <v>W</v>
      </c>
      <c r="AE22" s="32" t="str">
        <f>IF(ISBLANK(Table123[[#This Row],[Odds Side - Difference Model]]), "",IF(AC22="W", W22, IF(AC22="L",-N22, "")))</f>
        <v/>
      </c>
      <c r="AF22" s="33" t="str">
        <f>IFERROR((IF(ISERR(Table123[[#This Row],[Potential Payout Side - Win Probability Model]]), "",IF(AD22="W", X22, IF(AD22="L",-N22, "")))), "")</f>
        <v/>
      </c>
      <c r="AG22" s="30" t="str">
        <f>IF('Prediction Log'!$X22="Y", "W", IF('Prediction Log'!$X22="N", "L", ""))</f>
        <v>W</v>
      </c>
      <c r="AH22" s="32" t="str">
        <f>IF(ISBLANK(Table123[[#This Row],[Odds Spread]]), "",IF(AG22="W", Z22, IF(AG22="L",-O22, "")))</f>
        <v/>
      </c>
      <c r="AI22" s="11"/>
      <c r="AJ22" s="12" t="str">
        <f t="shared" si="7"/>
        <v/>
      </c>
      <c r="AK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" spans="1:38" x14ac:dyDescent="0.45">
      <c r="A23" s="22">
        <f>Games!A23</f>
        <v>8</v>
      </c>
      <c r="B23" s="22" t="str">
        <f>IF('Prediction Log'!B23=0, "",'Prediction Log'!B23)</f>
        <v>Louisiana</v>
      </c>
      <c r="C23" s="22" t="str">
        <f>IF('Prediction Log'!C23=0, "",'Prediction Log'!C23)</f>
        <v>Georgia State</v>
      </c>
      <c r="D23" s="22">
        <f>IF('Prediction Log'!D23=0, "",'Prediction Log'!D23)</f>
        <v>-3.5</v>
      </c>
      <c r="E23" s="22">
        <f>IF('Prediction Log'!E23=0, "",'Prediction Log'!E23)</f>
        <v>1.3</v>
      </c>
      <c r="F23" s="22" t="str">
        <f>IF('Prediction Log'!I23=0, "",'Prediction Log'!I23)</f>
        <v>Georgia State</v>
      </c>
      <c r="G23" s="23" t="str">
        <f>IF(ISBLANK(Games!B23), "",'Prediction Log'!$J23)</f>
        <v>Georgia State</v>
      </c>
      <c r="H23" s="24">
        <f>'Prediction Log'!$K23</f>
        <v>0.56330900000000006</v>
      </c>
      <c r="I23" s="22" t="str">
        <f>IF(ISBLANK(Games!J23), "",IF(AND(Games!J23="",Games!K23=""),"",IF(ISTEXT(Games!K23), "Side",Games!J23)))</f>
        <v/>
      </c>
      <c r="J23" s="22" t="str">
        <f>IF(ISBLANK(Games!B23), "",IF(Games!H23="Y", Games!B23, Games!C23))</f>
        <v>Georgia State</v>
      </c>
      <c r="K23" s="22" t="str">
        <f>Games!F23</f>
        <v>Georgia State</v>
      </c>
      <c r="L23" s="22">
        <f>IF(ISBLANK(Games!D23), "",Games!D23)</f>
        <v>-3.5</v>
      </c>
      <c r="M23" s="22"/>
      <c r="N23" s="25" t="str">
        <f>IF(ISBLANK(Table123[[#This Row],[Odds Side - Difference Model]]), "", 1)</f>
        <v/>
      </c>
      <c r="O23" s="25" t="str">
        <f>IF(ISBLANK(Table123[[#This Row],[Odds Spread]]), "", 1)</f>
        <v/>
      </c>
      <c r="P23" s="26"/>
      <c r="Q23" s="26"/>
      <c r="R23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" s="26"/>
      <c r="T23" s="26"/>
      <c r="U23" s="27" t="str">
        <f>IF(ISBLANK(Table123[[#This Row],[Odds Side - Difference Model]]), "",N23+IF(Q23&lt;0, (N23/(Q23/-100)), N23*(Q23/100)))</f>
        <v/>
      </c>
      <c r="V23" s="28" t="str">
        <f>IFERROR(IF(ISBLANK(Table123[[#This Row],[Odds Side - Win Probability Model]]), "",N23+IF(R23&lt;0, (N23/(R23/-100)), N23*(R23/100))),"")</f>
        <v/>
      </c>
      <c r="W23" s="27" t="str">
        <f t="shared" si="2"/>
        <v/>
      </c>
      <c r="X23" s="28" t="str">
        <f t="shared" si="3"/>
        <v/>
      </c>
      <c r="Y23" s="27" t="str">
        <f>IF(ISBLANK(Table123[[#This Row],[Odds Spread]]), "",O23+IF(S23&lt;0, (O23/(S23/-100)), O23*(S23/100)))</f>
        <v/>
      </c>
      <c r="Z23" s="27" t="str">
        <f t="shared" si="4"/>
        <v/>
      </c>
      <c r="AA23" s="29">
        <f t="shared" si="5"/>
        <v>0</v>
      </c>
      <c r="AB23" s="29">
        <f t="shared" si="6"/>
        <v>0</v>
      </c>
      <c r="AC23" s="30" t="str">
        <f>IF('Prediction Log'!$W23="Y", "W", IF('Prediction Log'!$W23="N","L",""))</f>
        <v>W</v>
      </c>
      <c r="AD23" s="31" t="str">
        <f>IF('Prediction Log'!$Y23="Y", "W", IF('Prediction Log'!$Y23="N","L",""))</f>
        <v>W</v>
      </c>
      <c r="AE23" s="32" t="str">
        <f>IF(ISBLANK(Table123[[#This Row],[Odds Side - Difference Model]]), "",IF(AC23="W", W23, IF(AC23="L",-N23, "")))</f>
        <v/>
      </c>
      <c r="AF23" s="33" t="str">
        <f>IFERROR((IF(ISERR(Table123[[#This Row],[Potential Payout Side - Win Probability Model]]), "",IF(AD23="W", X23, IF(AD23="L",-N23, "")))), "")</f>
        <v/>
      </c>
      <c r="AG23" s="30" t="str">
        <f>IF('Prediction Log'!$X23="Y", "W", IF('Prediction Log'!$X23="N", "L", ""))</f>
        <v>W</v>
      </c>
      <c r="AH23" s="32" t="str">
        <f>IF(ISBLANK(Table123[[#This Row],[Odds Spread]]), "",IF(AG23="W", Z23, IF(AG23="L",-O23, "")))</f>
        <v/>
      </c>
      <c r="AI23" s="11"/>
      <c r="AJ23" s="12" t="str">
        <f t="shared" si="7"/>
        <v/>
      </c>
      <c r="AK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" spans="1:38" x14ac:dyDescent="0.45">
      <c r="A24" s="22">
        <f>Games!A24</f>
        <v>8</v>
      </c>
      <c r="B24" s="22" t="str">
        <f>IF('Prediction Log'!B24=0, "",'Prediction Log'!B24)</f>
        <v>Arkansas</v>
      </c>
      <c r="C24" s="22" t="str">
        <f>IF('Prediction Log'!C24=0, "",'Prediction Log'!C24)</f>
        <v>Mississippi State</v>
      </c>
      <c r="D24" s="22">
        <f>IF('Prediction Log'!D24=0, "",'Prediction Log'!D24)</f>
        <v>-6.5</v>
      </c>
      <c r="E24" s="22">
        <f>IF('Prediction Log'!E24=0, "",'Prediction Log'!E24)</f>
        <v>0.1</v>
      </c>
      <c r="F24" s="22" t="str">
        <f>IF('Prediction Log'!I24=0, "",'Prediction Log'!I24)</f>
        <v>Mississippi State</v>
      </c>
      <c r="G24" s="23" t="str">
        <f>IF(ISBLANK(Games!B24), "",'Prediction Log'!$J24)</f>
        <v>Mississippi State</v>
      </c>
      <c r="H24" s="24">
        <f>'Prediction Log'!$K24</f>
        <v>0.69711000000000001</v>
      </c>
      <c r="I24" s="22" t="str">
        <f>IF(ISBLANK(Games!J24), "",IF(AND(Games!J24="",Games!K24=""),"",IF(ISTEXT(Games!K24), "Side",Games!J24)))</f>
        <v/>
      </c>
      <c r="J24" s="22" t="str">
        <f>IF(ISBLANK(Games!B24), "",IF(Games!H24="Y", Games!B24, Games!C24))</f>
        <v>Mississippi State</v>
      </c>
      <c r="K24" s="22" t="str">
        <f>Games!F24</f>
        <v>Mississippi State</v>
      </c>
      <c r="L24" s="22">
        <f>IF(ISBLANK(Games!D24), "",Games!D24)</f>
        <v>-6.5</v>
      </c>
      <c r="M24" s="22"/>
      <c r="N24" s="25" t="str">
        <f>IF(ISBLANK(Table123[[#This Row],[Odds Side - Difference Model]]), "", 1)</f>
        <v/>
      </c>
      <c r="O24" s="25" t="str">
        <f>IF(ISBLANK(Table123[[#This Row],[Odds Spread]]), "", 1)</f>
        <v/>
      </c>
      <c r="P24" s="26"/>
      <c r="Q24" s="26"/>
      <c r="R24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" s="26"/>
      <c r="T24" s="26"/>
      <c r="U24" s="27" t="str">
        <f>IF(ISBLANK(Table123[[#This Row],[Odds Side - Difference Model]]), "",N24+IF(Q24&lt;0, (N24/(Q24/-100)), N24*(Q24/100)))</f>
        <v/>
      </c>
      <c r="V24" s="28" t="str">
        <f>IFERROR(IF(ISBLANK(Table123[[#This Row],[Odds Side - Win Probability Model]]), "",N24+IF(R24&lt;0, (N24/(R24/-100)), N24*(R24/100))),"")</f>
        <v/>
      </c>
      <c r="W24" s="27" t="str">
        <f t="shared" si="2"/>
        <v/>
      </c>
      <c r="X24" s="28" t="str">
        <f t="shared" si="3"/>
        <v/>
      </c>
      <c r="Y24" s="27" t="str">
        <f>IF(ISBLANK(Table123[[#This Row],[Odds Spread]]), "",O24+IF(S24&lt;0, (O24/(S24/-100)), O24*(S24/100)))</f>
        <v/>
      </c>
      <c r="Z24" s="27" t="str">
        <f t="shared" si="4"/>
        <v/>
      </c>
      <c r="AA24" s="29">
        <f t="shared" si="5"/>
        <v>0</v>
      </c>
      <c r="AB24" s="29">
        <f t="shared" si="6"/>
        <v>0</v>
      </c>
      <c r="AC24" s="30" t="str">
        <f>IF('Prediction Log'!$W24="Y", "W", IF('Prediction Log'!$W24="N","L",""))</f>
        <v>W</v>
      </c>
      <c r="AD24" s="31" t="str">
        <f>IF('Prediction Log'!$Y24="Y", "W", IF('Prediction Log'!$Y24="N","L",""))</f>
        <v>W</v>
      </c>
      <c r="AE24" s="32" t="str">
        <f>IF(ISBLANK(Table123[[#This Row],[Odds Side - Difference Model]]), "",IF(AC24="W", W24, IF(AC24="L",-N24, "")))</f>
        <v/>
      </c>
      <c r="AF24" s="33" t="str">
        <f>IFERROR((IF(ISERR(Table123[[#This Row],[Potential Payout Side - Win Probability Model]]), "",IF(AD24="W", X24, IF(AD24="L",-N24, "")))), "")</f>
        <v/>
      </c>
      <c r="AG24" s="30" t="str">
        <f>IF('Prediction Log'!$X24="Y", "W", IF('Prediction Log'!$X24="N", "L", ""))</f>
        <v>W</v>
      </c>
      <c r="AH24" s="32" t="str">
        <f>IF(ISBLANK(Table123[[#This Row],[Odds Spread]]), "",IF(AG24="W", Z24, IF(AG24="L",-O24, "")))</f>
        <v/>
      </c>
      <c r="AI24" s="11"/>
      <c r="AJ24" s="12" t="str">
        <f t="shared" si="7"/>
        <v/>
      </c>
      <c r="AK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" spans="1:38" x14ac:dyDescent="0.45">
      <c r="A25" s="22">
        <f>Games!A25</f>
        <v>8</v>
      </c>
      <c r="B25" s="22" t="str">
        <f>IF('Prediction Log'!B25=0, "",'Prediction Log'!B25)</f>
        <v>Cincinnati</v>
      </c>
      <c r="C25" s="22" t="str">
        <f>IF('Prediction Log'!C25=0, "",'Prediction Log'!C25)</f>
        <v>Baylor</v>
      </c>
      <c r="D25" s="22">
        <f>IF('Prediction Log'!D25=0, "",'Prediction Log'!D25)</f>
        <v>-3.5</v>
      </c>
      <c r="E25" s="22">
        <f>IF('Prediction Log'!E25=0, "",'Prediction Log'!E25)</f>
        <v>-12</v>
      </c>
      <c r="F25" s="22" t="str">
        <f>IF('Prediction Log'!I25=0, "",'Prediction Log'!I25)</f>
        <v>Cincinnati</v>
      </c>
      <c r="G25" s="23" t="str">
        <f>IF(ISBLANK(Games!B25), "",'Prediction Log'!$J25)</f>
        <v>Cincinnati</v>
      </c>
      <c r="H25" s="24">
        <f>'Prediction Log'!$K25</f>
        <v>0.88884600000000002</v>
      </c>
      <c r="I25" s="22" t="str">
        <f>IF(ISBLANK(Games!J25), "",IF(AND(Games!J25="",Games!K25=""),"",IF(ISTEXT(Games!K25), "Side",Games!J25)))</f>
        <v/>
      </c>
      <c r="J25" s="22" t="str">
        <f>IF(ISBLANK(Games!B25), "",IF(Games!H25="Y", Games!B25, Games!C25))</f>
        <v>Cincinnati</v>
      </c>
      <c r="K25" s="22" t="str">
        <f>Games!F25</f>
        <v>Cincinnati</v>
      </c>
      <c r="L25" s="22">
        <f>IF(ISBLANK(Games!D25), "",Games!D25)</f>
        <v>-3.5</v>
      </c>
      <c r="M25" s="22"/>
      <c r="N25" s="25" t="str">
        <f>IF(ISBLANK(Table123[[#This Row],[Odds Side - Difference Model]]), "", 1)</f>
        <v/>
      </c>
      <c r="O25" s="25" t="str">
        <f>IF(ISBLANK(Table123[[#This Row],[Odds Spread]]), "", 1)</f>
        <v/>
      </c>
      <c r="P25" s="26"/>
      <c r="Q25" s="26"/>
      <c r="R25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" s="26"/>
      <c r="T25" s="26"/>
      <c r="U25" s="27" t="str">
        <f>IF(ISBLANK(Table123[[#This Row],[Odds Side - Difference Model]]), "",N25+IF(Q25&lt;0, (N25/(Q25/-100)), N25*(Q25/100)))</f>
        <v/>
      </c>
      <c r="V25" s="28" t="str">
        <f>IFERROR(IF(ISBLANK(Table123[[#This Row],[Odds Side - Win Probability Model]]), "",N25+IF(R25&lt;0, (N25/(R25/-100)), N25*(R25/100))),"")</f>
        <v/>
      </c>
      <c r="W25" s="27" t="str">
        <f t="shared" si="2"/>
        <v/>
      </c>
      <c r="X25" s="28" t="str">
        <f t="shared" si="3"/>
        <v/>
      </c>
      <c r="Y25" s="27" t="str">
        <f>IF(ISBLANK(Table123[[#This Row],[Odds Spread]]), "",O25+IF(S25&lt;0, (O25/(S25/-100)), O25*(S25/100)))</f>
        <v/>
      </c>
      <c r="Z25" s="27" t="str">
        <f t="shared" si="4"/>
        <v/>
      </c>
      <c r="AA25" s="29">
        <f t="shared" si="5"/>
        <v>0</v>
      </c>
      <c r="AB25" s="29">
        <f t="shared" si="6"/>
        <v>0</v>
      </c>
      <c r="AC25" s="30" t="str">
        <f>IF('Prediction Log'!$W25="Y", "W", IF('Prediction Log'!$W25="N","L",""))</f>
        <v>L</v>
      </c>
      <c r="AD25" s="31" t="str">
        <f>IF('Prediction Log'!$Y25="Y", "W", IF('Prediction Log'!$Y25="N","L",""))</f>
        <v>L</v>
      </c>
      <c r="AE25" s="32" t="str">
        <f>IF(ISBLANK(Table123[[#This Row],[Odds Side - Difference Model]]), "",IF(AC25="W", W25, IF(AC25="L",-N25, "")))</f>
        <v/>
      </c>
      <c r="AF25" s="33" t="str">
        <f>IFERROR((IF(ISERR(Table123[[#This Row],[Potential Payout Side - Win Probability Model]]), "",IF(AD25="W", X25, IF(AD25="L",-N25, "")))), "")</f>
        <v/>
      </c>
      <c r="AG25" s="30" t="str">
        <f>IF('Prediction Log'!$X25="Y", "W", IF('Prediction Log'!$X25="N", "L", ""))</f>
        <v>L</v>
      </c>
      <c r="AH25" s="32" t="str">
        <f>IF(ISBLANK(Table123[[#This Row],[Odds Spread]]), "",IF(AG25="W", Z25, IF(AG25="L",-O25, "")))</f>
        <v/>
      </c>
      <c r="AI25" s="11"/>
      <c r="AJ25" s="12" t="str">
        <f t="shared" si="7"/>
        <v/>
      </c>
      <c r="AK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" spans="1:38" x14ac:dyDescent="0.45">
      <c r="A26" s="22">
        <f>Games!A26</f>
        <v>8</v>
      </c>
      <c r="B26" s="22" t="str">
        <f>IF('Prediction Log'!B26=0, "",'Prediction Log'!B26)</f>
        <v>Indiana</v>
      </c>
      <c r="C26" s="22" t="str">
        <f>IF('Prediction Log'!C26=0, "",'Prediction Log'!C26)</f>
        <v>Rutgers</v>
      </c>
      <c r="D26" s="22">
        <f>IF('Prediction Log'!D26=0, "",'Prediction Log'!D26)</f>
        <v>5.5</v>
      </c>
      <c r="E26" s="22">
        <f>IF('Prediction Log'!E26=0, "",'Prediction Log'!E26)</f>
        <v>6.3</v>
      </c>
      <c r="F26" s="22" t="str">
        <f>IF('Prediction Log'!I26=0, "",'Prediction Log'!I26)</f>
        <v>Rutgers</v>
      </c>
      <c r="G26" s="23" t="str">
        <f>IF(ISBLANK(Games!B26), "",'Prediction Log'!$J26)</f>
        <v>Rutgers</v>
      </c>
      <c r="H26" s="24">
        <f>'Prediction Log'!$K26</f>
        <v>0.79065799999999997</v>
      </c>
      <c r="I26" s="22" t="str">
        <f>IF(ISBLANK(Games!J26), "",IF(AND(Games!J26="",Games!K26=""),"",IF(ISTEXT(Games!K26), "Side",Games!J26)))</f>
        <v/>
      </c>
      <c r="J26" s="22" t="str">
        <f>IF(ISBLANK(Games!B26), "",IF(Games!H26="Y", Games!B26, Games!C26))</f>
        <v>Rutgers</v>
      </c>
      <c r="K26" s="22" t="str">
        <f>Games!F26</f>
        <v>Rutgers</v>
      </c>
      <c r="L26" s="22">
        <f>IF(ISBLANK(Games!D26), "",Games!D26)</f>
        <v>5.5</v>
      </c>
      <c r="M26" s="22"/>
      <c r="N26" s="25" t="str">
        <f>IF(ISBLANK(Table123[[#This Row],[Odds Side - Difference Model]]), "", 1)</f>
        <v/>
      </c>
      <c r="O26" s="25" t="str">
        <f>IF(ISBLANK(Table123[[#This Row],[Odds Spread]]), "", 1)</f>
        <v/>
      </c>
      <c r="P26" s="26"/>
      <c r="Q26" s="26"/>
      <c r="R26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" s="26"/>
      <c r="T26" s="26"/>
      <c r="U26" s="27" t="str">
        <f>IF(ISBLANK(Table123[[#This Row],[Odds Side - Difference Model]]), "",N26+IF(Q26&lt;0, (N26/(Q26/-100)), N26*(Q26/100)))</f>
        <v/>
      </c>
      <c r="V26" s="28" t="str">
        <f>IFERROR(IF(ISBLANK(Table123[[#This Row],[Odds Side - Win Probability Model]]), "",N26+IF(R26&lt;0, (N26/(R26/-100)), N26*(R26/100))),"")</f>
        <v/>
      </c>
      <c r="W26" s="27" t="str">
        <f t="shared" si="2"/>
        <v/>
      </c>
      <c r="X26" s="28" t="str">
        <f t="shared" si="3"/>
        <v/>
      </c>
      <c r="Y26" s="27" t="str">
        <f>IF(ISBLANK(Table123[[#This Row],[Odds Spread]]), "",O26+IF(S26&lt;0, (O26/(S26/-100)), O26*(S26/100)))</f>
        <v/>
      </c>
      <c r="Z26" s="27" t="str">
        <f t="shared" si="4"/>
        <v/>
      </c>
      <c r="AA26" s="29">
        <f t="shared" si="5"/>
        <v>0</v>
      </c>
      <c r="AB26" s="29">
        <f t="shared" si="6"/>
        <v>0</v>
      </c>
      <c r="AC26" s="30" t="str">
        <f>IF('Prediction Log'!$W26="Y", "W", IF('Prediction Log'!$W26="N","L",""))</f>
        <v>W</v>
      </c>
      <c r="AD26" s="31" t="str">
        <f>IF('Prediction Log'!$Y26="Y", "W", IF('Prediction Log'!$Y26="N","L",""))</f>
        <v>W</v>
      </c>
      <c r="AE26" s="32" t="str">
        <f>IF(ISBLANK(Table123[[#This Row],[Odds Side - Difference Model]]), "",IF(AC26="W", W26, IF(AC26="L",-N26, "")))</f>
        <v/>
      </c>
      <c r="AF26" s="33" t="str">
        <f>IFERROR((IF(ISERR(Table123[[#This Row],[Potential Payout Side - Win Probability Model]]), "",IF(AD26="W", X26, IF(AD26="L",-N26, "")))), "")</f>
        <v/>
      </c>
      <c r="AG26" s="30" t="str">
        <f>IF('Prediction Log'!$X26="Y", "W", IF('Prediction Log'!$X26="N", "L", ""))</f>
        <v>W</v>
      </c>
      <c r="AH26" s="32" t="str">
        <f>IF(ISBLANK(Table123[[#This Row],[Odds Spread]]), "",IF(AG26="W", Z26, IF(AG26="L",-O26, "")))</f>
        <v/>
      </c>
      <c r="AI26" s="11"/>
      <c r="AJ26" s="12" t="str">
        <f t="shared" si="7"/>
        <v/>
      </c>
      <c r="AK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" spans="1:38" x14ac:dyDescent="0.45">
      <c r="A27" s="22">
        <f>Games!A27</f>
        <v>8</v>
      </c>
      <c r="B27" s="22" t="str">
        <f>IF('Prediction Log'!B27=0, "",'Prediction Log'!B27)</f>
        <v>Ohio</v>
      </c>
      <c r="C27" s="22" t="str">
        <f>IF('Prediction Log'!C27=0, "",'Prediction Log'!C27)</f>
        <v>Western Michigan</v>
      </c>
      <c r="D27" s="22">
        <f>IF('Prediction Log'!D27=0, "",'Prediction Log'!D27)</f>
        <v>-16.5</v>
      </c>
      <c r="E27" s="22">
        <f>IF('Prediction Log'!E27=0, "",'Prediction Log'!E27)</f>
        <v>-10.7</v>
      </c>
      <c r="F27" s="22" t="str">
        <f>IF('Prediction Log'!I27=0, "",'Prediction Log'!I27)</f>
        <v>Ohio</v>
      </c>
      <c r="G27" s="23" t="str">
        <f>IF(ISBLANK(Games!B27), "",'Prediction Log'!$J27)</f>
        <v>Ohio</v>
      </c>
      <c r="H27" s="24">
        <f>'Prediction Log'!$K27</f>
        <v>0.98307599999999995</v>
      </c>
      <c r="I27" s="22" t="str">
        <f>IF(ISBLANK(Games!J27), "",IF(AND(Games!J27="",Games!K27=""),"",IF(ISTEXT(Games!K27), "Side",Games!J27)))</f>
        <v/>
      </c>
      <c r="J27" s="22" t="str">
        <f>IF(ISBLANK(Games!B27), "",IF(Games!H27="Y", Games!B27, Games!C27))</f>
        <v>Western Michigan</v>
      </c>
      <c r="K27" s="22" t="str">
        <f>Games!F27</f>
        <v>Ohio</v>
      </c>
      <c r="L27" s="22">
        <f>IF(ISBLANK(Games!D27), "",Games!D27)</f>
        <v>-16.5</v>
      </c>
      <c r="M27" s="22"/>
      <c r="N27" s="25" t="str">
        <f>IF(ISBLANK(Table123[[#This Row],[Odds Side - Difference Model]]), "", 1)</f>
        <v/>
      </c>
      <c r="O27" s="25" t="str">
        <f>IF(ISBLANK(Table123[[#This Row],[Odds Spread]]), "", 1)</f>
        <v/>
      </c>
      <c r="P27" s="26"/>
      <c r="Q27" s="26"/>
      <c r="R27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" s="26"/>
      <c r="T27" s="26"/>
      <c r="U27" s="27" t="str">
        <f>IF(ISBLANK(Table123[[#This Row],[Odds Side - Difference Model]]), "",N27+IF(Q27&lt;0, (N27/(Q27/-100)), N27*(Q27/100)))</f>
        <v/>
      </c>
      <c r="V27" s="28" t="str">
        <f>IFERROR(IF(ISBLANK(Table123[[#This Row],[Odds Side - Win Probability Model]]), "",N27+IF(R27&lt;0, (N27/(R27/-100)), N27*(R27/100))),"")</f>
        <v/>
      </c>
      <c r="W27" s="27" t="str">
        <f t="shared" si="2"/>
        <v/>
      </c>
      <c r="X27" s="28" t="str">
        <f t="shared" si="3"/>
        <v/>
      </c>
      <c r="Y27" s="27" t="str">
        <f>IF(ISBLANK(Table123[[#This Row],[Odds Spread]]), "",O27+IF(S27&lt;0, (O27/(S27/-100)), O27*(S27/100)))</f>
        <v/>
      </c>
      <c r="Z27" s="27" t="str">
        <f t="shared" si="4"/>
        <v/>
      </c>
      <c r="AA27" s="29">
        <f t="shared" si="5"/>
        <v>0</v>
      </c>
      <c r="AB27" s="29">
        <f t="shared" si="6"/>
        <v>0</v>
      </c>
      <c r="AC27" s="30" t="str">
        <f>IF('Prediction Log'!$W27="Y", "W", IF('Prediction Log'!$W27="N","L",""))</f>
        <v>W</v>
      </c>
      <c r="AD27" s="31" t="str">
        <f>IF('Prediction Log'!$Y27="Y", "W", IF('Prediction Log'!$Y27="N","L",""))</f>
        <v>W</v>
      </c>
      <c r="AE27" s="32" t="str">
        <f>IF(ISBLANK(Table123[[#This Row],[Odds Side - Difference Model]]), "",IF(AC27="W", W27, IF(AC27="L",-N27, "")))</f>
        <v/>
      </c>
      <c r="AF27" s="33" t="str">
        <f>IFERROR((IF(ISERR(Table123[[#This Row],[Potential Payout Side - Win Probability Model]]), "",IF(AD27="W", X27, IF(AD27="L",-N27, "")))), "")</f>
        <v/>
      </c>
      <c r="AG27" s="30" t="str">
        <f>IF('Prediction Log'!$X27="Y", "W", IF('Prediction Log'!$X27="N", "L", ""))</f>
        <v>W</v>
      </c>
      <c r="AH27" s="32" t="str">
        <f>IF(ISBLANK(Table123[[#This Row],[Odds Spread]]), "",IF(AG27="W", Z27, IF(AG27="L",-O27, "")))</f>
        <v/>
      </c>
      <c r="AI27" s="11"/>
      <c r="AJ27" s="12" t="str">
        <f t="shared" si="7"/>
        <v/>
      </c>
      <c r="AK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" spans="1:38" x14ac:dyDescent="0.45">
      <c r="A28" s="22">
        <f>Games!A28</f>
        <v>8</v>
      </c>
      <c r="B28" s="22" t="str">
        <f>IF('Prediction Log'!B28=0, "",'Prediction Log'!B28)</f>
        <v>Georgia Tech</v>
      </c>
      <c r="C28" s="22" t="str">
        <f>IF('Prediction Log'!C28=0, "",'Prediction Log'!C28)</f>
        <v>Boston College</v>
      </c>
      <c r="D28" s="22">
        <f>IF('Prediction Log'!D28=0, "",'Prediction Log'!D28)</f>
        <v>-5.5</v>
      </c>
      <c r="E28" s="22">
        <f>IF('Prediction Log'!E28=0, "",'Prediction Log'!E28)</f>
        <v>-0.1</v>
      </c>
      <c r="F28" s="22" t="str">
        <f>IF('Prediction Log'!I28=0, "",'Prediction Log'!I28)</f>
        <v>Georgia Tech</v>
      </c>
      <c r="G28" s="23" t="str">
        <f>IF(ISBLANK(Games!B28), "",'Prediction Log'!$J28)</f>
        <v>Boston College</v>
      </c>
      <c r="H28" s="24">
        <f>'Prediction Log'!$K28</f>
        <v>0.59284500000000007</v>
      </c>
      <c r="I28" s="22" t="str">
        <f>IF(ISBLANK(Games!J28), "",IF(AND(Games!J28="",Games!K28=""),"",IF(ISTEXT(Games!K28), "Side",Games!J28)))</f>
        <v/>
      </c>
      <c r="J28" s="22" t="str">
        <f>IF(ISBLANK(Games!B28), "",IF(Games!H28="Y", Games!B28, Games!C28))</f>
        <v>Boston College</v>
      </c>
      <c r="K28" s="22" t="str">
        <f>Games!F28</f>
        <v>Georgia Tech</v>
      </c>
      <c r="L28" s="22">
        <f>IF(ISBLANK(Games!D28), "",Games!D28)</f>
        <v>-5.5</v>
      </c>
      <c r="M28" s="22"/>
      <c r="N28" s="25" t="str">
        <f>IF(ISBLANK(Table123[[#This Row],[Odds Side - Difference Model]]), "", 1)</f>
        <v/>
      </c>
      <c r="O28" s="25" t="str">
        <f>IF(ISBLANK(Table123[[#This Row],[Odds Spread]]), "", 1)</f>
        <v/>
      </c>
      <c r="P28" s="26"/>
      <c r="Q28" s="26"/>
      <c r="R28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" s="26"/>
      <c r="T28" s="26"/>
      <c r="U28" s="27" t="str">
        <f>IF(ISBLANK(Table123[[#This Row],[Odds Side - Difference Model]]), "",N28+IF(Q28&lt;0, (N28/(Q28/-100)), N28*(Q28/100)))</f>
        <v/>
      </c>
      <c r="V28" s="28" t="str">
        <f>IFERROR(IF(ISBLANK(Table123[[#This Row],[Odds Side - Win Probability Model]]), "",N28+IF(R28&lt;0, (N28/(R28/-100)), N28*(R28/100))),"")</f>
        <v/>
      </c>
      <c r="W28" s="27" t="str">
        <f t="shared" si="2"/>
        <v/>
      </c>
      <c r="X28" s="28" t="str">
        <f t="shared" si="3"/>
        <v/>
      </c>
      <c r="Y28" s="27" t="str">
        <f>IF(ISBLANK(Table123[[#This Row],[Odds Spread]]), "",O28+IF(S28&lt;0, (O28/(S28/-100)), O28*(S28/100)))</f>
        <v/>
      </c>
      <c r="Z28" s="27" t="str">
        <f t="shared" si="4"/>
        <v/>
      </c>
      <c r="AA28" s="29">
        <f t="shared" si="5"/>
        <v>0</v>
      </c>
      <c r="AB28" s="29">
        <f t="shared" si="6"/>
        <v>0</v>
      </c>
      <c r="AC28" s="30" t="str">
        <f>IF('Prediction Log'!$W28="Y", "W", IF('Prediction Log'!$W28="N","L",""))</f>
        <v>L</v>
      </c>
      <c r="AD28" s="31" t="str">
        <f>IF('Prediction Log'!$Y28="Y", "W", IF('Prediction Log'!$Y28="N","L",""))</f>
        <v>W</v>
      </c>
      <c r="AE28" s="32" t="str">
        <f>IF(ISBLANK(Table123[[#This Row],[Odds Side - Difference Model]]), "",IF(AC28="W", W28, IF(AC28="L",-N28, "")))</f>
        <v/>
      </c>
      <c r="AF28" s="33" t="str">
        <f>IFERROR((IF(ISERR(Table123[[#This Row],[Potential Payout Side - Win Probability Model]]), "",IF(AD28="W", X28, IF(AD28="L",-N28, "")))), "")</f>
        <v/>
      </c>
      <c r="AG28" s="30" t="str">
        <f>IF('Prediction Log'!$X28="Y", "W", IF('Prediction Log'!$X28="N", "L", ""))</f>
        <v>W</v>
      </c>
      <c r="AH28" s="32" t="str">
        <f>IF(ISBLANK(Table123[[#This Row],[Odds Spread]]), "",IF(AG28="W", Z28, IF(AG28="L",-O28, "")))</f>
        <v/>
      </c>
      <c r="AI28" s="11"/>
      <c r="AJ28" s="12" t="str">
        <f t="shared" si="7"/>
        <v/>
      </c>
      <c r="AK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" spans="1:38" x14ac:dyDescent="0.45">
      <c r="A29" s="22">
        <f>Games!A29</f>
        <v>8</v>
      </c>
      <c r="B29" s="22" t="str">
        <f>IF('Prediction Log'!B29=0, "",'Prediction Log'!B29)</f>
        <v>Bowling Green</v>
      </c>
      <c r="C29" s="22" t="str">
        <f>IF('Prediction Log'!C29=0, "",'Prediction Log'!C29)</f>
        <v>Akron</v>
      </c>
      <c r="D29" s="22">
        <f>IF('Prediction Log'!D29=0, "",'Prediction Log'!D29)</f>
        <v>-7.5</v>
      </c>
      <c r="E29" s="22">
        <f>IF('Prediction Log'!E29=0, "",'Prediction Log'!E29)</f>
        <v>-24</v>
      </c>
      <c r="F29" s="22" t="str">
        <f>IF('Prediction Log'!I29=0, "",'Prediction Log'!I29)</f>
        <v>Bowling Green</v>
      </c>
      <c r="G29" s="23" t="str">
        <f>IF(ISBLANK(Games!B29), "",'Prediction Log'!$J29)</f>
        <v>Bowling Green</v>
      </c>
      <c r="H29" s="24">
        <f>'Prediction Log'!$K29</f>
        <v>0.99921800000000005</v>
      </c>
      <c r="I29" s="22" t="str">
        <f>IF(ISBLANK(Games!J29), "",IF(AND(Games!J29="",Games!K29=""),"",IF(ISTEXT(Games!K29), "Side",Games!J29)))</f>
        <v/>
      </c>
      <c r="J29" s="22" t="str">
        <f>IF(ISBLANK(Games!B29), "",IF(Games!H29="Y", Games!B29, Games!C29))</f>
        <v>Bowling Green</v>
      </c>
      <c r="K29" s="22" t="str">
        <f>Games!F29</f>
        <v>Bowling Green</v>
      </c>
      <c r="L29" s="22">
        <f>IF(ISBLANK(Games!D29), "",Games!D29)</f>
        <v>-7.5</v>
      </c>
      <c r="M29" s="22"/>
      <c r="N29" s="25" t="str">
        <f>IF(ISBLANK(Table123[[#This Row],[Odds Side - Difference Model]]), "", 1)</f>
        <v/>
      </c>
      <c r="O29" s="25" t="str">
        <f>IF(ISBLANK(Table123[[#This Row],[Odds Spread]]), "", 1)</f>
        <v/>
      </c>
      <c r="P29" s="26"/>
      <c r="Q29" s="26"/>
      <c r="R29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" s="26"/>
      <c r="T29" s="26"/>
      <c r="U29" s="27" t="str">
        <f>IF(ISBLANK(Table123[[#This Row],[Odds Side - Difference Model]]), "",N29+IF(Q29&lt;0, (N29/(Q29/-100)), N29*(Q29/100)))</f>
        <v/>
      </c>
      <c r="V29" s="28" t="str">
        <f>IFERROR(IF(ISBLANK(Table123[[#This Row],[Odds Side - Win Probability Model]]), "",N29+IF(R29&lt;0, (N29/(R29/-100)), N29*(R29/100))),"")</f>
        <v/>
      </c>
      <c r="W29" s="27" t="str">
        <f t="shared" si="2"/>
        <v/>
      </c>
      <c r="X29" s="28" t="str">
        <f t="shared" si="3"/>
        <v/>
      </c>
      <c r="Y29" s="27" t="str">
        <f>IF(ISBLANK(Table123[[#This Row],[Odds Spread]]), "",O29+IF(S29&lt;0, (O29/(S29/-100)), O29*(S29/100)))</f>
        <v/>
      </c>
      <c r="Z29" s="27" t="str">
        <f t="shared" si="4"/>
        <v/>
      </c>
      <c r="AA29" s="29">
        <f t="shared" si="5"/>
        <v>0</v>
      </c>
      <c r="AB29" s="29">
        <f t="shared" si="6"/>
        <v>0</v>
      </c>
      <c r="AC29" s="30" t="str">
        <f>IF('Prediction Log'!$W29="Y", "W", IF('Prediction Log'!$W29="N","L",""))</f>
        <v>W</v>
      </c>
      <c r="AD29" s="31" t="str">
        <f>IF('Prediction Log'!$Y29="Y", "W", IF('Prediction Log'!$Y29="N","L",""))</f>
        <v>W</v>
      </c>
      <c r="AE29" s="32" t="str">
        <f>IF(ISBLANK(Table123[[#This Row],[Odds Side - Difference Model]]), "",IF(AC29="W", W29, IF(AC29="L",-N29, "")))</f>
        <v/>
      </c>
      <c r="AF29" s="33" t="str">
        <f>IFERROR((IF(ISERR(Table123[[#This Row],[Potential Payout Side - Win Probability Model]]), "",IF(AD29="W", X29, IF(AD29="L",-N29, "")))), "")</f>
        <v/>
      </c>
      <c r="AG29" s="30" t="str">
        <f>IF('Prediction Log'!$X29="Y", "W", IF('Prediction Log'!$X29="N", "L", ""))</f>
        <v>W</v>
      </c>
      <c r="AH29" s="32" t="str">
        <f>IF(ISBLANK(Table123[[#This Row],[Odds Spread]]), "",IF(AG29="W", Z29, IF(AG29="L",-O29, "")))</f>
        <v/>
      </c>
      <c r="AI29" s="11"/>
      <c r="AJ29" s="12" t="str">
        <f t="shared" si="7"/>
        <v/>
      </c>
      <c r="AK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" spans="1:38" x14ac:dyDescent="0.45">
      <c r="A30" s="22">
        <f>Games!A30</f>
        <v>8</v>
      </c>
      <c r="B30" s="22" t="str">
        <f>IF('Prediction Log'!B30=0, "",'Prediction Log'!B30)</f>
        <v>Illinois</v>
      </c>
      <c r="C30" s="22" t="str">
        <f>IF('Prediction Log'!C30=0, "",'Prediction Log'!C30)</f>
        <v>Wisconsin</v>
      </c>
      <c r="D30" s="22">
        <f>IF('Prediction Log'!D30=0, "",'Prediction Log'!D30)</f>
        <v>2.5</v>
      </c>
      <c r="E30" s="22">
        <f>IF('Prediction Log'!E30=0, "",'Prediction Log'!E30)</f>
        <v>11.5</v>
      </c>
      <c r="F30" s="22" t="str">
        <f>IF('Prediction Log'!I30=0, "",'Prediction Log'!I30)</f>
        <v>Wisconsin</v>
      </c>
      <c r="G30" s="23" t="str">
        <f>IF(ISBLANK(Games!B30), "",'Prediction Log'!$J30)</f>
        <v>Wisconsin</v>
      </c>
      <c r="H30" s="24">
        <f>'Prediction Log'!$K30</f>
        <v>0.91044100000000006</v>
      </c>
      <c r="I30" s="22" t="str">
        <f>IF(ISBLANK(Games!J30), "",IF(AND(Games!J30="",Games!K30=""),"",IF(ISTEXT(Games!K30), "Side",Games!J30)))</f>
        <v/>
      </c>
      <c r="J30" s="22" t="str">
        <f>IF(ISBLANK(Games!B30), "",IF(Games!H30="Y", Games!B30, Games!C30))</f>
        <v>Wisconsin</v>
      </c>
      <c r="K30" s="22" t="str">
        <f>Games!F30</f>
        <v>Wisconsin</v>
      </c>
      <c r="L30" s="22">
        <f>IF(ISBLANK(Games!D30), "",Games!D30)</f>
        <v>2.5</v>
      </c>
      <c r="M30" s="22"/>
      <c r="N30" s="25" t="str">
        <f>IF(ISBLANK(Table123[[#This Row],[Odds Side - Difference Model]]), "", 1)</f>
        <v/>
      </c>
      <c r="O30" s="25" t="str">
        <f>IF(ISBLANK(Table123[[#This Row],[Odds Spread]]), "", 1)</f>
        <v/>
      </c>
      <c r="P30" s="26"/>
      <c r="Q30" s="26"/>
      <c r="R30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" s="26"/>
      <c r="T30" s="26"/>
      <c r="U30" s="27" t="str">
        <f>IF(ISBLANK(Table123[[#This Row],[Odds Side - Difference Model]]), "",N30+IF(Q30&lt;0, (N30/(Q30/-100)), N30*(Q30/100)))</f>
        <v/>
      </c>
      <c r="V30" s="28" t="str">
        <f>IFERROR(IF(ISBLANK(Table123[[#This Row],[Odds Side - Win Probability Model]]), "",N30+IF(R30&lt;0, (N30/(R30/-100)), N30*(R30/100))),"")</f>
        <v/>
      </c>
      <c r="W30" s="27" t="str">
        <f t="shared" si="2"/>
        <v/>
      </c>
      <c r="X30" s="28" t="str">
        <f t="shared" si="3"/>
        <v/>
      </c>
      <c r="Y30" s="27" t="str">
        <f>IF(ISBLANK(Table123[[#This Row],[Odds Spread]]), "",O30+IF(S30&lt;0, (O30/(S30/-100)), O30*(S30/100)))</f>
        <v/>
      </c>
      <c r="Z30" s="27" t="str">
        <f t="shared" si="4"/>
        <v/>
      </c>
      <c r="AA30" s="29">
        <f t="shared" si="5"/>
        <v>0</v>
      </c>
      <c r="AB30" s="29">
        <f t="shared" si="6"/>
        <v>0</v>
      </c>
      <c r="AC30" s="30" t="str">
        <f>IF('Prediction Log'!$W30="Y", "W", IF('Prediction Log'!$W30="N","L",""))</f>
        <v>W</v>
      </c>
      <c r="AD30" s="31" t="str">
        <f>IF('Prediction Log'!$Y30="Y", "W", IF('Prediction Log'!$Y30="N","L",""))</f>
        <v>W</v>
      </c>
      <c r="AE30" s="32" t="str">
        <f>IF(ISBLANK(Table123[[#This Row],[Odds Side - Difference Model]]), "",IF(AC30="W", W30, IF(AC30="L",-N30, "")))</f>
        <v/>
      </c>
      <c r="AF30" s="33" t="str">
        <f>IFERROR((IF(ISERR(Table123[[#This Row],[Potential Payout Side - Win Probability Model]]), "",IF(AD30="W", X30, IF(AD30="L",-N30, "")))), "")</f>
        <v/>
      </c>
      <c r="AG30" s="30" t="str">
        <f>IF('Prediction Log'!$X30="Y", "W", IF('Prediction Log'!$X30="N", "L", ""))</f>
        <v>W</v>
      </c>
      <c r="AH30" s="32" t="str">
        <f>IF(ISBLANK(Table123[[#This Row],[Odds Spread]]), "",IF(AG30="W", Z30, IF(AG30="L",-O30, "")))</f>
        <v/>
      </c>
      <c r="AI30" s="11"/>
      <c r="AJ30" s="12" t="str">
        <f t="shared" si="7"/>
        <v/>
      </c>
      <c r="AK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" spans="1:38" x14ac:dyDescent="0.45">
      <c r="A31" s="22">
        <f>Games!A31</f>
        <v>8</v>
      </c>
      <c r="B31" s="22" t="str">
        <f>IF('Prediction Log'!B31=0, "",'Prediction Log'!B31)</f>
        <v>Wake Forest</v>
      </c>
      <c r="C31" s="22" t="str">
        <f>IF('Prediction Log'!C31=0, "",'Prediction Log'!C31)</f>
        <v>Pittsburgh</v>
      </c>
      <c r="D31" s="22">
        <f>IF('Prediction Log'!D31=0, "",'Prediction Log'!D31)</f>
        <v>-1.5</v>
      </c>
      <c r="E31" s="22">
        <f>IF('Prediction Log'!E31=0, "",'Prediction Log'!E31)</f>
        <v>2.4</v>
      </c>
      <c r="F31" s="22" t="str">
        <f>IF('Prediction Log'!I31=0, "",'Prediction Log'!I31)</f>
        <v>Pittsburgh</v>
      </c>
      <c r="G31" s="23" t="str">
        <f>IF(ISBLANK(Games!B31), "",'Prediction Log'!$J31)</f>
        <v>Wake Forest</v>
      </c>
      <c r="H31" s="24">
        <f>'Prediction Log'!$K31</f>
        <v>0.74173100000000003</v>
      </c>
      <c r="I31" s="22" t="str">
        <f>IF(ISBLANK(Games!J31), "",IF(AND(Games!J31="",Games!K31=""),"",IF(ISTEXT(Games!K31), "Side",Games!J31)))</f>
        <v/>
      </c>
      <c r="J31" s="22" t="str">
        <f>IF(ISBLANK(Games!B31), "",IF(Games!H31="Y", Games!B31, Games!C31))</f>
        <v>Pittsburgh</v>
      </c>
      <c r="K31" s="22" t="str">
        <f>Games!F31</f>
        <v>Pittsburgh</v>
      </c>
      <c r="L31" s="22">
        <f>IF(ISBLANK(Games!D31), "",Games!D31)</f>
        <v>-1.5</v>
      </c>
      <c r="M31" s="22"/>
      <c r="N31" s="25" t="str">
        <f>IF(ISBLANK(Table123[[#This Row],[Odds Side - Difference Model]]), "", 1)</f>
        <v/>
      </c>
      <c r="O31" s="25" t="str">
        <f>IF(ISBLANK(Table123[[#This Row],[Odds Spread]]), "", 1)</f>
        <v/>
      </c>
      <c r="P31" s="26"/>
      <c r="Q31" s="26"/>
      <c r="R31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" s="26"/>
      <c r="T31" s="26"/>
      <c r="U31" s="27" t="str">
        <f>IF(ISBLANK(Table123[[#This Row],[Odds Side - Difference Model]]), "",N31+IF(Q31&lt;0, (N31/(Q31/-100)), N31*(Q31/100)))</f>
        <v/>
      </c>
      <c r="V31" s="28" t="str">
        <f>IFERROR(IF(ISBLANK(Table123[[#This Row],[Odds Side - Win Probability Model]]), "",N31+IF(R31&lt;0, (N31/(R31/-100)), N31*(R31/100))),"")</f>
        <v/>
      </c>
      <c r="W31" s="27" t="str">
        <f t="shared" si="2"/>
        <v/>
      </c>
      <c r="X31" s="28" t="str">
        <f t="shared" si="3"/>
        <v/>
      </c>
      <c r="Y31" s="27" t="str">
        <f>IF(ISBLANK(Table123[[#This Row],[Odds Spread]]), "",O31+IF(S31&lt;0, (O31/(S31/-100)), O31*(S31/100)))</f>
        <v/>
      </c>
      <c r="Z31" s="27" t="str">
        <f t="shared" si="4"/>
        <v/>
      </c>
      <c r="AA31" s="29">
        <f t="shared" si="5"/>
        <v>0</v>
      </c>
      <c r="AB31" s="29">
        <f t="shared" si="6"/>
        <v>0</v>
      </c>
      <c r="AC31" s="30" t="str">
        <f>IF('Prediction Log'!$W31="Y", "W", IF('Prediction Log'!$W31="N","L",""))</f>
        <v>L</v>
      </c>
      <c r="AD31" s="31" t="str">
        <f>IF('Prediction Log'!$Y31="Y", "W", IF('Prediction Log'!$Y31="N","L",""))</f>
        <v>W</v>
      </c>
      <c r="AE31" s="32" t="str">
        <f>IF(ISBLANK(Table123[[#This Row],[Odds Side - Difference Model]]), "",IF(AC31="W", W31, IF(AC31="L",-N31, "")))</f>
        <v/>
      </c>
      <c r="AF31" s="33" t="str">
        <f>IFERROR((IF(ISERR(Table123[[#This Row],[Potential Payout Side - Win Probability Model]]), "",IF(AD31="W", X31, IF(AD31="L",-N31, "")))), "")</f>
        <v/>
      </c>
      <c r="AG31" s="30" t="str">
        <f>IF('Prediction Log'!$X31="Y", "W", IF('Prediction Log'!$X31="N", "L", ""))</f>
        <v>L</v>
      </c>
      <c r="AH31" s="32" t="str">
        <f>IF(ISBLANK(Table123[[#This Row],[Odds Spread]]), "",IF(AG31="W", Z31, IF(AG31="L",-O31, "")))</f>
        <v/>
      </c>
      <c r="AI31" s="11"/>
      <c r="AJ31" s="12" t="str">
        <f t="shared" si="7"/>
        <v/>
      </c>
      <c r="AK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" spans="1:38" x14ac:dyDescent="0.45">
      <c r="A32" s="22">
        <f>Games!A32</f>
        <v>8</v>
      </c>
      <c r="B32" s="22" t="str">
        <f>IF('Prediction Log'!B32=0, "",'Prediction Log'!B32)</f>
        <v>Nebraska</v>
      </c>
      <c r="C32" s="22" t="str">
        <f>IF('Prediction Log'!C32=0, "",'Prediction Log'!C32)</f>
        <v>Northwestern</v>
      </c>
      <c r="D32" s="22">
        <f>IF('Prediction Log'!D32=0, "",'Prediction Log'!D32)</f>
        <v>-11.5</v>
      </c>
      <c r="E32" s="22">
        <f>IF('Prediction Log'!E32=0, "",'Prediction Log'!E32)</f>
        <v>-0.8</v>
      </c>
      <c r="F32" s="22" t="str">
        <f>IF('Prediction Log'!I32=0, "",'Prediction Log'!I32)</f>
        <v>Nebraska</v>
      </c>
      <c r="G32" s="23" t="str">
        <f>IF(ISBLANK(Games!B32), "",'Prediction Log'!$J32)</f>
        <v>Northwestern</v>
      </c>
      <c r="H32" s="24">
        <f>'Prediction Log'!$K32</f>
        <v>0.585619</v>
      </c>
      <c r="I32" s="22" t="str">
        <f>IF(ISBLANK(Games!J32), "",IF(AND(Games!J32="",Games!K32=""),"",IF(ISTEXT(Games!K32), "Side",Games!J32)))</f>
        <v/>
      </c>
      <c r="J32" s="22" t="str">
        <f>IF(ISBLANK(Games!B32), "",IF(Games!H32="Y", Games!B32, Games!C32))</f>
        <v>Northwestern</v>
      </c>
      <c r="K32" s="22" t="str">
        <f>Games!F32</f>
        <v>Nebraska</v>
      </c>
      <c r="L32" s="22">
        <f>IF(ISBLANK(Games!D32), "",Games!D32)</f>
        <v>-11.5</v>
      </c>
      <c r="M32" s="22"/>
      <c r="N32" s="25" t="str">
        <f>IF(ISBLANK(Table123[[#This Row],[Odds Side - Difference Model]]), "", 1)</f>
        <v/>
      </c>
      <c r="O32" s="25" t="str">
        <f>IF(ISBLANK(Table123[[#This Row],[Odds Spread]]), "", 1)</f>
        <v/>
      </c>
      <c r="P32" s="26"/>
      <c r="Q32" s="26"/>
      <c r="R32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" s="26"/>
      <c r="T32" s="26"/>
      <c r="U32" s="27" t="str">
        <f>IF(ISBLANK(Table123[[#This Row],[Odds Side - Difference Model]]), "",N32+IF(Q32&lt;0, (N32/(Q32/-100)), N32*(Q32/100)))</f>
        <v/>
      </c>
      <c r="V32" s="28" t="str">
        <f>IFERROR(IF(ISBLANK(Table123[[#This Row],[Odds Side - Win Probability Model]]), "",N32+IF(R32&lt;0, (N32/(R32/-100)), N32*(R32/100))),"")</f>
        <v/>
      </c>
      <c r="W32" s="27" t="str">
        <f t="shared" si="2"/>
        <v/>
      </c>
      <c r="X32" s="28" t="str">
        <f t="shared" si="3"/>
        <v/>
      </c>
      <c r="Y32" s="27" t="str">
        <f>IF(ISBLANK(Table123[[#This Row],[Odds Spread]]), "",O32+IF(S32&lt;0, (O32/(S32/-100)), O32*(S32/100)))</f>
        <v/>
      </c>
      <c r="Z32" s="27" t="str">
        <f t="shared" si="4"/>
        <v/>
      </c>
      <c r="AA32" s="29">
        <f t="shared" si="5"/>
        <v>0</v>
      </c>
      <c r="AB32" s="29">
        <f t="shared" si="6"/>
        <v>0</v>
      </c>
      <c r="AC32" s="30" t="str">
        <f>IF('Prediction Log'!$W32="Y", "W", IF('Prediction Log'!$W32="N","L",""))</f>
        <v>W</v>
      </c>
      <c r="AD32" s="31" t="str">
        <f>IF('Prediction Log'!$Y32="Y", "W", IF('Prediction Log'!$Y32="N","L",""))</f>
        <v>L</v>
      </c>
      <c r="AE32" s="32" t="str">
        <f>IF(ISBLANK(Table123[[#This Row],[Odds Side - Difference Model]]), "",IF(AC32="W", W32, IF(AC32="L",-N32, "")))</f>
        <v/>
      </c>
      <c r="AF32" s="33" t="str">
        <f>IFERROR((IF(ISERR(Table123[[#This Row],[Potential Payout Side - Win Probability Model]]), "",IF(AD32="W", X32, IF(AD32="L",-N32, "")))), "")</f>
        <v/>
      </c>
      <c r="AG32" s="30" t="str">
        <f>IF('Prediction Log'!$X32="Y", "W", IF('Prediction Log'!$X32="N", "L", ""))</f>
        <v>W</v>
      </c>
      <c r="AH32" s="32" t="str">
        <f>IF(ISBLANK(Table123[[#This Row],[Odds Spread]]), "",IF(AG32="W", Z32, IF(AG32="L",-O32, "")))</f>
        <v/>
      </c>
      <c r="AI32" s="11"/>
      <c r="AJ32" s="12" t="str">
        <f t="shared" si="7"/>
        <v/>
      </c>
      <c r="AK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" spans="1:38" x14ac:dyDescent="0.45">
      <c r="A33" s="22">
        <f>Games!A33</f>
        <v>8</v>
      </c>
      <c r="B33" s="22" t="str">
        <f>IF('Prediction Log'!B33=0, "",'Prediction Log'!B33)</f>
        <v>Missouri</v>
      </c>
      <c r="C33" s="22" t="str">
        <f>IF('Prediction Log'!C33=0, "",'Prediction Log'!C33)</f>
        <v>South Carolina</v>
      </c>
      <c r="D33" s="22">
        <f>IF('Prediction Log'!D33=0, "",'Prediction Log'!D33)</f>
        <v>-7.5</v>
      </c>
      <c r="E33" s="22">
        <f>IF('Prediction Log'!E33=0, "",'Prediction Log'!E33)</f>
        <v>-5.5</v>
      </c>
      <c r="F33" s="22" t="str">
        <f>IF('Prediction Log'!I33=0, "",'Prediction Log'!I33)</f>
        <v>Missouri</v>
      </c>
      <c r="G33" s="23" t="str">
        <f>IF(ISBLANK(Games!B33), "",'Prediction Log'!$J33)</f>
        <v>Missouri</v>
      </c>
      <c r="H33" s="24">
        <f>'Prediction Log'!$K33</f>
        <v>0.95578799999999997</v>
      </c>
      <c r="I33" s="22" t="str">
        <f>IF(ISBLANK(Games!J33), "",IF(AND(Games!J33="",Games!K33=""),"",IF(ISTEXT(Games!K33), "Side",Games!J33)))</f>
        <v/>
      </c>
      <c r="J33" s="22" t="str">
        <f>IF(ISBLANK(Games!B33), "",IF(Games!H33="Y", Games!B33, Games!C33))</f>
        <v>South Carolina</v>
      </c>
      <c r="K33" s="22" t="str">
        <f>Games!F33</f>
        <v>Missouri</v>
      </c>
      <c r="L33" s="22">
        <f>IF(ISBLANK(Games!D33), "",Games!D33)</f>
        <v>-7.5</v>
      </c>
      <c r="M33" s="22"/>
      <c r="N33" s="25" t="str">
        <f>IF(ISBLANK(Table123[[#This Row],[Odds Side - Difference Model]]), "", 1)</f>
        <v/>
      </c>
      <c r="O33" s="25" t="str">
        <f>IF(ISBLANK(Table123[[#This Row],[Odds Spread]]), "", 1)</f>
        <v/>
      </c>
      <c r="P33" s="26"/>
      <c r="Q33" s="26"/>
      <c r="R33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" s="26"/>
      <c r="T33" s="26"/>
      <c r="U33" s="27" t="str">
        <f>IF(ISBLANK(Table123[[#This Row],[Odds Side - Difference Model]]), "",N33+IF(Q33&lt;0, (N33/(Q33/-100)), N33*(Q33/100)))</f>
        <v/>
      </c>
      <c r="V33" s="28" t="str">
        <f>IFERROR(IF(ISBLANK(Table123[[#This Row],[Odds Side - Win Probability Model]]), "",N33+IF(R33&lt;0, (N33/(R33/-100)), N33*(R33/100))),"")</f>
        <v/>
      </c>
      <c r="W33" s="27" t="str">
        <f t="shared" si="2"/>
        <v/>
      </c>
      <c r="X33" s="28" t="str">
        <f t="shared" si="3"/>
        <v/>
      </c>
      <c r="Y33" s="27" t="str">
        <f>IF(ISBLANK(Table123[[#This Row],[Odds Spread]]), "",O33+IF(S33&lt;0, (O33/(S33/-100)), O33*(S33/100)))</f>
        <v/>
      </c>
      <c r="Z33" s="27" t="str">
        <f t="shared" si="4"/>
        <v/>
      </c>
      <c r="AA33" s="29">
        <f t="shared" si="5"/>
        <v>0</v>
      </c>
      <c r="AB33" s="29">
        <f t="shared" si="6"/>
        <v>0</v>
      </c>
      <c r="AC33" s="30" t="str">
        <f>IF('Prediction Log'!$W33="Y", "W", IF('Prediction Log'!$W33="N","L",""))</f>
        <v>W</v>
      </c>
      <c r="AD33" s="31" t="str">
        <f>IF('Prediction Log'!$Y33="Y", "W", IF('Prediction Log'!$Y33="N","L",""))</f>
        <v>W</v>
      </c>
      <c r="AE33" s="32" t="str">
        <f>IF(ISBLANK(Table123[[#This Row],[Odds Side - Difference Model]]), "",IF(AC33="W", W33, IF(AC33="L",-N33, "")))</f>
        <v/>
      </c>
      <c r="AF33" s="33" t="str">
        <f>IFERROR((IF(ISERR(Table123[[#This Row],[Potential Payout Side - Win Probability Model]]), "",IF(AD33="W", X33, IF(AD33="L",-N33, "")))), "")</f>
        <v/>
      </c>
      <c r="AG33" s="30" t="str">
        <f>IF('Prediction Log'!$X33="Y", "W", IF('Prediction Log'!$X33="N", "L", ""))</f>
        <v>L</v>
      </c>
      <c r="AH33" s="32" t="str">
        <f>IF(ISBLANK(Table123[[#This Row],[Odds Spread]]), "",IF(AG33="W", Z33, IF(AG33="L",-O33, "")))</f>
        <v/>
      </c>
      <c r="AI33" s="11"/>
      <c r="AJ33" s="12" t="str">
        <f t="shared" si="7"/>
        <v/>
      </c>
      <c r="AK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" spans="1:38" x14ac:dyDescent="0.45">
      <c r="A34" s="22">
        <f>Games!A34</f>
        <v>8</v>
      </c>
      <c r="B34" s="22" t="str">
        <f>IF('Prediction Log'!B34=0, "",'Prediction Log'!B34)</f>
        <v>Northern Illinois</v>
      </c>
      <c r="C34" s="22" t="str">
        <f>IF('Prediction Log'!C34=0, "",'Prediction Log'!C34)</f>
        <v>Eastern Michigan</v>
      </c>
      <c r="D34" s="22">
        <f>IF('Prediction Log'!D34=0, "",'Prediction Log'!D34)</f>
        <v>-11.5</v>
      </c>
      <c r="E34" s="22">
        <f>IF('Prediction Log'!E34=0, "",'Prediction Log'!E34)</f>
        <v>0.9</v>
      </c>
      <c r="F34" s="22" t="str">
        <f>IF('Prediction Log'!I34=0, "",'Prediction Log'!I34)</f>
        <v>Eastern Michigan</v>
      </c>
      <c r="G34" s="23" t="str">
        <f>IF(ISBLANK(Games!B34), "",'Prediction Log'!$J34)</f>
        <v>Northern Illinois</v>
      </c>
      <c r="H34" s="24">
        <f>'Prediction Log'!$K34</f>
        <v>0.53203299999999998</v>
      </c>
      <c r="I34" s="22" t="str">
        <f>IF(ISBLANK(Games!J34), "",IF(AND(Games!J34="",Games!K34=""),"",IF(ISTEXT(Games!K34), "Side",Games!J34)))</f>
        <v/>
      </c>
      <c r="J34" s="22" t="str">
        <f>IF(ISBLANK(Games!B34), "",IF(Games!H34="Y", Games!B34, Games!C34))</f>
        <v>Eastern Michigan</v>
      </c>
      <c r="K34" s="22" t="str">
        <f>Games!F34</f>
        <v>Eastern Michigan</v>
      </c>
      <c r="L34" s="22">
        <f>IF(ISBLANK(Games!D34), "",Games!D34)</f>
        <v>-11.5</v>
      </c>
      <c r="M34" s="22"/>
      <c r="N34" s="25" t="str">
        <f>IF(ISBLANK(Table123[[#This Row],[Odds Side - Difference Model]]), "", 1)</f>
        <v/>
      </c>
      <c r="O34" s="25" t="str">
        <f>IF(ISBLANK(Table123[[#This Row],[Odds Spread]]), "", 1)</f>
        <v/>
      </c>
      <c r="P34" s="26"/>
      <c r="Q34" s="26"/>
      <c r="R34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" s="26"/>
      <c r="T34" s="26"/>
      <c r="U34" s="27" t="str">
        <f>IF(ISBLANK(Table123[[#This Row],[Odds Side - Difference Model]]), "",N34+IF(Q34&lt;0, (N34/(Q34/-100)), N34*(Q34/100)))</f>
        <v/>
      </c>
      <c r="V34" s="28" t="str">
        <f>IFERROR(IF(ISBLANK(Table123[[#This Row],[Odds Side - Win Probability Model]]), "",N34+IF(R34&lt;0, (N34/(R34/-100)), N34*(R34/100))),"")</f>
        <v/>
      </c>
      <c r="W34" s="27" t="str">
        <f t="shared" si="2"/>
        <v/>
      </c>
      <c r="X34" s="28" t="str">
        <f t="shared" si="3"/>
        <v/>
      </c>
      <c r="Y34" s="27" t="str">
        <f>IF(ISBLANK(Table123[[#This Row],[Odds Spread]]), "",O34+IF(S34&lt;0, (O34/(S34/-100)), O34*(S34/100)))</f>
        <v/>
      </c>
      <c r="Z34" s="27" t="str">
        <f t="shared" si="4"/>
        <v/>
      </c>
      <c r="AA34" s="29">
        <f t="shared" si="5"/>
        <v>0</v>
      </c>
      <c r="AB34" s="29">
        <f t="shared" si="6"/>
        <v>0</v>
      </c>
      <c r="AC34" s="30" t="str">
        <f>IF('Prediction Log'!$W34="Y", "W", IF('Prediction Log'!$W34="N","L",""))</f>
        <v>L</v>
      </c>
      <c r="AD34" s="31" t="str">
        <f>IF('Prediction Log'!$Y34="Y", "W", IF('Prediction Log'!$Y34="N","L",""))</f>
        <v>W</v>
      </c>
      <c r="AE34" s="32" t="str">
        <f>IF(ISBLANK(Table123[[#This Row],[Odds Side - Difference Model]]), "",IF(AC34="W", W34, IF(AC34="L",-N34, "")))</f>
        <v/>
      </c>
      <c r="AF34" s="33" t="str">
        <f>IFERROR((IF(ISERR(Table123[[#This Row],[Potential Payout Side - Win Probability Model]]), "",IF(AD34="W", X34, IF(AD34="L",-N34, "")))), "")</f>
        <v/>
      </c>
      <c r="AG34" s="30" t="str">
        <f>IF('Prediction Log'!$X34="Y", "W", IF('Prediction Log'!$X34="N", "L", ""))</f>
        <v>W</v>
      </c>
      <c r="AH34" s="32" t="str">
        <f>IF(ISBLANK(Table123[[#This Row],[Odds Spread]]), "",IF(AG34="W", Z34, IF(AG34="L",-O34, "")))</f>
        <v/>
      </c>
      <c r="AI34" s="11"/>
      <c r="AJ34" s="12" t="str">
        <f t="shared" si="7"/>
        <v/>
      </c>
      <c r="AK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" spans="1:38" x14ac:dyDescent="0.45">
      <c r="A35" s="22">
        <f>Games!A35</f>
        <v>8</v>
      </c>
      <c r="B35" s="22" t="str">
        <f>IF('Prediction Log'!B35=0, "",'Prediction Log'!B35)</f>
        <v>UNLV</v>
      </c>
      <c r="C35" s="22" t="str">
        <f>IF('Prediction Log'!C35=0, "",'Prediction Log'!C35)</f>
        <v>Colorado State</v>
      </c>
      <c r="D35" s="22">
        <f>IF('Prediction Log'!D35=0, "",'Prediction Log'!D35)</f>
        <v>-7.5</v>
      </c>
      <c r="E35" s="22">
        <f>IF('Prediction Log'!E35=0, "",'Prediction Log'!E35)</f>
        <v>-13.1</v>
      </c>
      <c r="F35" s="22" t="str">
        <f>IF('Prediction Log'!I35=0, "",'Prediction Log'!I35)</f>
        <v>UNLV</v>
      </c>
      <c r="G35" s="23" t="str">
        <f>IF(ISBLANK(Games!B35), "",'Prediction Log'!$J35)</f>
        <v>UNLV</v>
      </c>
      <c r="H35" s="24">
        <f>'Prediction Log'!$K35</f>
        <v>0.97548900000000005</v>
      </c>
      <c r="I35" s="22" t="str">
        <f>IF(ISBLANK(Games!J35), "",IF(AND(Games!J35="",Games!K35=""),"",IF(ISTEXT(Games!K35), "Side",Games!J35)))</f>
        <v/>
      </c>
      <c r="J35" s="22" t="str">
        <f>IF(ISBLANK(Games!B35), "",IF(Games!H35="Y", Games!B35, Games!C35))</f>
        <v>UNLV</v>
      </c>
      <c r="K35" s="22" t="str">
        <f>Games!F35</f>
        <v>UNLV</v>
      </c>
      <c r="L35" s="22">
        <f>IF(ISBLANK(Games!D35), "",Games!D35)</f>
        <v>-7.5</v>
      </c>
      <c r="M35" s="22"/>
      <c r="N35" s="25" t="str">
        <f>IF(ISBLANK(Table123[[#This Row],[Odds Side - Difference Model]]), "", 1)</f>
        <v/>
      </c>
      <c r="O35" s="25" t="str">
        <f>IF(ISBLANK(Table123[[#This Row],[Odds Spread]]), "", 1)</f>
        <v/>
      </c>
      <c r="P35" s="26"/>
      <c r="Q35" s="26"/>
      <c r="R35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" s="26"/>
      <c r="T35" s="26"/>
      <c r="U35" s="27" t="str">
        <f>IF(ISBLANK(Table123[[#This Row],[Odds Side - Difference Model]]), "",N35+IF(Q35&lt;0, (N35/(Q35/-100)), N35*(Q35/100)))</f>
        <v/>
      </c>
      <c r="V35" s="28" t="str">
        <f>IFERROR(IF(ISBLANK(Table123[[#This Row],[Odds Side - Win Probability Model]]), "",N35+IF(R35&lt;0, (N35/(R35/-100)), N35*(R35/100))),"")</f>
        <v/>
      </c>
      <c r="W35" s="27" t="str">
        <f t="shared" si="2"/>
        <v/>
      </c>
      <c r="X35" s="28" t="str">
        <f t="shared" si="3"/>
        <v/>
      </c>
      <c r="Y35" s="27" t="str">
        <f>IF(ISBLANK(Table123[[#This Row],[Odds Spread]]), "",O35+IF(S35&lt;0, (O35/(S35/-100)), O35*(S35/100)))</f>
        <v/>
      </c>
      <c r="Z35" s="27" t="str">
        <f t="shared" si="4"/>
        <v/>
      </c>
      <c r="AA35" s="29">
        <f t="shared" si="5"/>
        <v>0</v>
      </c>
      <c r="AB35" s="29">
        <f t="shared" si="6"/>
        <v>0</v>
      </c>
      <c r="AC35" s="30" t="str">
        <f>IF('Prediction Log'!$W35="Y", "W", IF('Prediction Log'!$W35="N","L",""))</f>
        <v>W</v>
      </c>
      <c r="AD35" s="31" t="str">
        <f>IF('Prediction Log'!$Y35="Y", "W", IF('Prediction Log'!$Y35="N","L",""))</f>
        <v>W</v>
      </c>
      <c r="AE35" s="32" t="str">
        <f>IF(ISBLANK(Table123[[#This Row],[Odds Side - Difference Model]]), "",IF(AC35="W", W35, IF(AC35="L",-N35, "")))</f>
        <v/>
      </c>
      <c r="AF35" s="33" t="str">
        <f>IFERROR((IF(ISERR(Table123[[#This Row],[Potential Payout Side - Win Probability Model]]), "",IF(AD35="W", X35, IF(AD35="L",-N35, "")))), "")</f>
        <v/>
      </c>
      <c r="AG35" s="30" t="str">
        <f>IF('Prediction Log'!$X35="Y", "W", IF('Prediction Log'!$X35="N", "L", ""))</f>
        <v>L</v>
      </c>
      <c r="AH35" s="32" t="str">
        <f>IF(ISBLANK(Table123[[#This Row],[Odds Spread]]), "",IF(AG35="W", Z35, IF(AG35="L",-O35, "")))</f>
        <v/>
      </c>
      <c r="AI35" s="11"/>
      <c r="AJ35" s="12" t="str">
        <f t="shared" si="7"/>
        <v/>
      </c>
      <c r="AK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" spans="1:38" x14ac:dyDescent="0.45">
      <c r="A36" s="22">
        <f>Games!A36</f>
        <v>8</v>
      </c>
      <c r="B36" s="22" t="str">
        <f>IF('Prediction Log'!B36=0, "",'Prediction Log'!B36)</f>
        <v>San Diego State</v>
      </c>
      <c r="C36" s="22" t="str">
        <f>IF('Prediction Log'!C36=0, "",'Prediction Log'!C36)</f>
        <v>Nevada</v>
      </c>
      <c r="D36" s="22">
        <f>IF('Prediction Log'!D36=0, "",'Prediction Log'!D36)</f>
        <v>-11.5</v>
      </c>
      <c r="E36" s="22">
        <f>IF('Prediction Log'!E36=0, "",'Prediction Log'!E36)</f>
        <v>-4.8</v>
      </c>
      <c r="F36" s="22" t="str">
        <f>IF('Prediction Log'!I36=0, "",'Prediction Log'!I36)</f>
        <v>San Diego State</v>
      </c>
      <c r="G36" s="23" t="str">
        <f>IF(ISBLANK(Games!B36), "",'Prediction Log'!$J36)</f>
        <v>San Diego State</v>
      </c>
      <c r="H36" s="24">
        <f>'Prediction Log'!$K36</f>
        <v>0.81043799999999999</v>
      </c>
      <c r="I36" s="22" t="str">
        <f>IF(ISBLANK(Games!J36), "",IF(AND(Games!J36="",Games!K36=""),"",IF(ISTEXT(Games!K36), "Side",Games!J36)))</f>
        <v/>
      </c>
      <c r="J36" s="22" t="str">
        <f>IF(ISBLANK(Games!B36), "",IF(Games!H36="Y", Games!B36, Games!C36))</f>
        <v>Nevada</v>
      </c>
      <c r="K36" s="22" t="str">
        <f>Games!F36</f>
        <v>San Diego State</v>
      </c>
      <c r="L36" s="22">
        <f>IF(ISBLANK(Games!D36), "",Games!D36)</f>
        <v>-11.5</v>
      </c>
      <c r="M36" s="22"/>
      <c r="N36" s="25" t="str">
        <f>IF(ISBLANK(Table123[[#This Row],[Odds Side - Difference Model]]), "", 1)</f>
        <v/>
      </c>
      <c r="O36" s="25" t="str">
        <f>IF(ISBLANK(Table123[[#This Row],[Odds Spread]]), "", 1)</f>
        <v/>
      </c>
      <c r="P36" s="26"/>
      <c r="Q36" s="26"/>
      <c r="R36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" s="26"/>
      <c r="T36" s="26"/>
      <c r="U36" s="27" t="str">
        <f>IF(ISBLANK(Table123[[#This Row],[Odds Side - Difference Model]]), "",N36+IF(Q36&lt;0, (N36/(Q36/-100)), N36*(Q36/100)))</f>
        <v/>
      </c>
      <c r="V36" s="28" t="str">
        <f>IFERROR(IF(ISBLANK(Table123[[#This Row],[Odds Side - Win Probability Model]]), "",N36+IF(R36&lt;0, (N36/(R36/-100)), N36*(R36/100))),"")</f>
        <v/>
      </c>
      <c r="W36" s="27" t="str">
        <f t="shared" si="2"/>
        <v/>
      </c>
      <c r="X36" s="28" t="str">
        <f t="shared" si="3"/>
        <v/>
      </c>
      <c r="Y36" s="27" t="str">
        <f>IF(ISBLANK(Table123[[#This Row],[Odds Spread]]), "",O36+IF(S36&lt;0, (O36/(S36/-100)), O36*(S36/100)))</f>
        <v/>
      </c>
      <c r="Z36" s="27" t="str">
        <f t="shared" si="4"/>
        <v/>
      </c>
      <c r="AA36" s="29">
        <f t="shared" si="5"/>
        <v>0</v>
      </c>
      <c r="AB36" s="29">
        <f t="shared" si="6"/>
        <v>0</v>
      </c>
      <c r="AC36" s="30" t="str">
        <f>IF('Prediction Log'!$W36="Y", "W", IF('Prediction Log'!$W36="N","L",""))</f>
        <v>L</v>
      </c>
      <c r="AD36" s="31" t="str">
        <f>IF('Prediction Log'!$Y36="Y", "W", IF('Prediction Log'!$Y36="N","L",""))</f>
        <v>L</v>
      </c>
      <c r="AE36" s="32" t="str">
        <f>IF(ISBLANK(Table123[[#This Row],[Odds Side - Difference Model]]), "",IF(AC36="W", W36, IF(AC36="L",-N36, "")))</f>
        <v/>
      </c>
      <c r="AF36" s="33" t="str">
        <f>IFERROR((IF(ISERR(Table123[[#This Row],[Potential Payout Side - Win Probability Model]]), "",IF(AD36="W", X36, IF(AD36="L",-N36, "")))), "")</f>
        <v/>
      </c>
      <c r="AG36" s="30" t="str">
        <f>IF('Prediction Log'!$X36="Y", "W", IF('Prediction Log'!$X36="N", "L", ""))</f>
        <v>W</v>
      </c>
      <c r="AH36" s="32" t="str">
        <f>IF(ISBLANK(Table123[[#This Row],[Odds Spread]]), "",IF(AG36="W", Z36, IF(AG36="L",-O36, "")))</f>
        <v/>
      </c>
      <c r="AI36" s="11"/>
      <c r="AJ36" s="12" t="str">
        <f t="shared" si="7"/>
        <v/>
      </c>
      <c r="AK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" spans="1:38" x14ac:dyDescent="0.45">
      <c r="A37" s="22">
        <f>Games!A37</f>
        <v>8</v>
      </c>
      <c r="B37" s="22" t="str">
        <f>IF('Prediction Log'!B37=0, "",'Prediction Log'!B37)</f>
        <v>Stanford</v>
      </c>
      <c r="C37" s="22" t="str">
        <f>IF('Prediction Log'!C37=0, "",'Prediction Log'!C37)</f>
        <v>UCLA</v>
      </c>
      <c r="D37" s="22">
        <f>IF('Prediction Log'!D37=0, "",'Prediction Log'!D37)</f>
        <v>17.5</v>
      </c>
      <c r="E37" s="22">
        <f>IF('Prediction Log'!E37=0, "",'Prediction Log'!E37)</f>
        <v>22</v>
      </c>
      <c r="F37" s="22" t="str">
        <f>IF('Prediction Log'!I37=0, "",'Prediction Log'!I37)</f>
        <v>UCLA</v>
      </c>
      <c r="G37" s="23" t="str">
        <f>IF(ISBLANK(Games!B37), "",'Prediction Log'!$J37)</f>
        <v>UCLA</v>
      </c>
      <c r="H37" s="24">
        <f>'Prediction Log'!$K37</f>
        <v>0.99302400000000002</v>
      </c>
      <c r="I37" s="22" t="str">
        <f>IF(ISBLANK(Games!J37), "",IF(AND(Games!J37="",Games!K37=""),"",IF(ISTEXT(Games!K37), "Side",Games!J37)))</f>
        <v/>
      </c>
      <c r="J37" s="22" t="str">
        <f>IF(ISBLANK(Games!B37), "",IF(Games!H37="Y", Games!B37, Games!C37))</f>
        <v>UCLA</v>
      </c>
      <c r="K37" s="22" t="str">
        <f>Games!F37</f>
        <v>UCLA</v>
      </c>
      <c r="L37" s="22">
        <f>IF(ISBLANK(Games!D37), "",Games!D37)</f>
        <v>17.5</v>
      </c>
      <c r="M37" s="22"/>
      <c r="N37" s="25" t="str">
        <f>IF(ISBLANK(Table123[[#This Row],[Odds Side - Difference Model]]), "", 1)</f>
        <v/>
      </c>
      <c r="O37" s="25" t="str">
        <f>IF(ISBLANK(Table123[[#This Row],[Odds Spread]]), "", 1)</f>
        <v/>
      </c>
      <c r="P37" s="26"/>
      <c r="Q37" s="26"/>
      <c r="R37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" s="26"/>
      <c r="T37" s="26"/>
      <c r="U37" s="27" t="str">
        <f>IF(ISBLANK(Table123[[#This Row],[Odds Side - Difference Model]]), "",N37+IF(Q37&lt;0, (N37/(Q37/-100)), N37*(Q37/100)))</f>
        <v/>
      </c>
      <c r="V37" s="28" t="str">
        <f>IFERROR(IF(ISBLANK(Table123[[#This Row],[Odds Side - Win Probability Model]]), "",N37+IF(R37&lt;0, (N37/(R37/-100)), N37*(R37/100))),"")</f>
        <v/>
      </c>
      <c r="W37" s="27" t="str">
        <f t="shared" si="2"/>
        <v/>
      </c>
      <c r="X37" s="28" t="str">
        <f t="shared" si="3"/>
        <v/>
      </c>
      <c r="Y37" s="27" t="str">
        <f>IF(ISBLANK(Table123[[#This Row],[Odds Spread]]), "",O37+IF(S37&lt;0, (O37/(S37/-100)), O37*(S37/100)))</f>
        <v/>
      </c>
      <c r="Z37" s="27" t="str">
        <f t="shared" si="4"/>
        <v/>
      </c>
      <c r="AA37" s="29">
        <f t="shared" si="5"/>
        <v>0</v>
      </c>
      <c r="AB37" s="29">
        <f t="shared" si="6"/>
        <v>0</v>
      </c>
      <c r="AC37" s="30" t="str">
        <f>IF('Prediction Log'!$W37="Y", "W", IF('Prediction Log'!$W37="N","L",""))</f>
        <v>W</v>
      </c>
      <c r="AD37" s="31" t="str">
        <f>IF('Prediction Log'!$Y37="Y", "W", IF('Prediction Log'!$Y37="N","L",""))</f>
        <v>W</v>
      </c>
      <c r="AE37" s="32" t="str">
        <f>IF(ISBLANK(Table123[[#This Row],[Odds Side - Difference Model]]), "",IF(AC37="W", W37, IF(AC37="L",-N37, "")))</f>
        <v/>
      </c>
      <c r="AF37" s="33" t="str">
        <f>IFERROR((IF(ISERR(Table123[[#This Row],[Potential Payout Side - Win Probability Model]]), "",IF(AD37="W", X37, IF(AD37="L",-N37, "")))), "")</f>
        <v/>
      </c>
      <c r="AG37" s="30" t="str">
        <f>IF('Prediction Log'!$X37="Y", "W", IF('Prediction Log'!$X37="N", "L", ""))</f>
        <v>W</v>
      </c>
      <c r="AH37" s="32" t="str">
        <f>IF(ISBLANK(Table123[[#This Row],[Odds Spread]]), "",IF(AG37="W", Z37, IF(AG37="L",-O37, "")))</f>
        <v/>
      </c>
      <c r="AI37" s="11"/>
      <c r="AJ37" s="12" t="str">
        <f t="shared" si="7"/>
        <v/>
      </c>
      <c r="AK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" spans="1:38" x14ac:dyDescent="0.45">
      <c r="A38" s="22">
        <f>Games!A38</f>
        <v>8</v>
      </c>
      <c r="B38" s="22" t="str">
        <f>IF('Prediction Log'!B38=0, "",'Prediction Log'!B38)</f>
        <v>BYU</v>
      </c>
      <c r="C38" s="22" t="str">
        <f>IF('Prediction Log'!C38=0, "",'Prediction Log'!C38)</f>
        <v>Texas Tech</v>
      </c>
      <c r="D38" s="22">
        <f>IF('Prediction Log'!D38=0, "",'Prediction Log'!D38)</f>
        <v>2.5</v>
      </c>
      <c r="E38" s="22">
        <f>IF('Prediction Log'!E38=0, "",'Prediction Log'!E38)</f>
        <v>-8</v>
      </c>
      <c r="F38" s="22" t="str">
        <f>IF('Prediction Log'!I38=0, "",'Prediction Log'!I38)</f>
        <v>BYU</v>
      </c>
      <c r="G38" s="23" t="str">
        <f>IF(ISBLANK(Games!B38), "",'Prediction Log'!$J38)</f>
        <v>BYU</v>
      </c>
      <c r="H38" s="24">
        <f>'Prediction Log'!$K38</f>
        <v>0.99152300000000004</v>
      </c>
      <c r="I38" s="22" t="str">
        <f>IF(ISBLANK(Games!J38), "",IF(AND(Games!J38="",Games!K38=""),"",IF(ISTEXT(Games!K38), "Side",Games!J38)))</f>
        <v/>
      </c>
      <c r="J38" s="22" t="str">
        <f>IF(ISBLANK(Games!B38), "",IF(Games!H38="Y", Games!B38, Games!C38))</f>
        <v>BYU</v>
      </c>
      <c r="K38" s="22" t="str">
        <f>Games!F38</f>
        <v>BYU</v>
      </c>
      <c r="L38" s="22">
        <f>IF(ISBLANK(Games!D38), "",Games!D38)</f>
        <v>2.5</v>
      </c>
      <c r="M38" s="22"/>
      <c r="N38" s="25" t="str">
        <f>IF(ISBLANK(Table123[[#This Row],[Odds Side - Difference Model]]), "", 1)</f>
        <v/>
      </c>
      <c r="O38" s="25" t="str">
        <f>IF(ISBLANK(Table123[[#This Row],[Odds Spread]]), "", 1)</f>
        <v/>
      </c>
      <c r="P38" s="26"/>
      <c r="Q38" s="26"/>
      <c r="R38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" s="26"/>
      <c r="T38" s="26"/>
      <c r="U38" s="27" t="str">
        <f>IF(ISBLANK(Table123[[#This Row],[Odds Side - Difference Model]]), "",N38+IF(Q38&lt;0, (N38/(Q38/-100)), N38*(Q38/100)))</f>
        <v/>
      </c>
      <c r="V38" s="28" t="str">
        <f>IFERROR(IF(ISBLANK(Table123[[#This Row],[Odds Side - Win Probability Model]]), "",N38+IF(R38&lt;0, (N38/(R38/-100)), N38*(R38/100))),"")</f>
        <v/>
      </c>
      <c r="W38" s="27" t="str">
        <f t="shared" si="2"/>
        <v/>
      </c>
      <c r="X38" s="28" t="str">
        <f t="shared" si="3"/>
        <v/>
      </c>
      <c r="Y38" s="27" t="str">
        <f>IF(ISBLANK(Table123[[#This Row],[Odds Spread]]), "",O38+IF(S38&lt;0, (O38/(S38/-100)), O38*(S38/100)))</f>
        <v/>
      </c>
      <c r="Z38" s="27" t="str">
        <f t="shared" si="4"/>
        <v/>
      </c>
      <c r="AA38" s="29">
        <f t="shared" si="5"/>
        <v>0</v>
      </c>
      <c r="AB38" s="29">
        <f t="shared" si="6"/>
        <v>0</v>
      </c>
      <c r="AC38" s="30" t="str">
        <f>IF('Prediction Log'!$W38="Y", "W", IF('Prediction Log'!$W38="N","L",""))</f>
        <v>W</v>
      </c>
      <c r="AD38" s="31" t="str">
        <f>IF('Prediction Log'!$Y38="Y", "W", IF('Prediction Log'!$Y38="N","L",""))</f>
        <v>W</v>
      </c>
      <c r="AE38" s="32" t="str">
        <f>IF(ISBLANK(Table123[[#This Row],[Odds Side - Difference Model]]), "",IF(AC38="W", W38, IF(AC38="L",-N38, "")))</f>
        <v/>
      </c>
      <c r="AF38" s="33" t="str">
        <f>IFERROR((IF(ISERR(Table123[[#This Row],[Potential Payout Side - Win Probability Model]]), "",IF(AD38="W", X38, IF(AD38="L",-N38, "")))), "")</f>
        <v/>
      </c>
      <c r="AG38" s="30" t="str">
        <f>IF('Prediction Log'!$X38="Y", "W", IF('Prediction Log'!$X38="N", "L", ""))</f>
        <v>W</v>
      </c>
      <c r="AH38" s="32" t="str">
        <f>IF(ISBLANK(Table123[[#This Row],[Odds Spread]]), "",IF(AG38="W", Z38, IF(AG38="L",-O38, "")))</f>
        <v/>
      </c>
      <c r="AI38" s="11"/>
      <c r="AJ38" s="12" t="str">
        <f t="shared" si="7"/>
        <v/>
      </c>
      <c r="AK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" spans="1:38" x14ac:dyDescent="0.45">
      <c r="A39" s="22">
        <f>Games!A39</f>
        <v>8</v>
      </c>
      <c r="B39" s="22" t="str">
        <f>IF('Prediction Log'!B39=0, "",'Prediction Log'!B39)</f>
        <v>Kansas State</v>
      </c>
      <c r="C39" s="22" t="str">
        <f>IF('Prediction Log'!C39=0, "",'Prediction Log'!C39)</f>
        <v>TCU</v>
      </c>
      <c r="D39" s="22">
        <f>IF('Prediction Log'!D39=0, "",'Prediction Log'!D39)</f>
        <v>-5.5</v>
      </c>
      <c r="E39" s="22">
        <f>IF('Prediction Log'!E39=0, "",'Prediction Log'!E39)</f>
        <v>-23.1</v>
      </c>
      <c r="F39" s="22" t="str">
        <f>IF('Prediction Log'!I39=0, "",'Prediction Log'!I39)</f>
        <v>Kansas State</v>
      </c>
      <c r="G39" s="23" t="str">
        <f>IF(ISBLANK(Games!B39), "",'Prediction Log'!$J39)</f>
        <v>Kansas State</v>
      </c>
      <c r="H39" s="24">
        <f>'Prediction Log'!$K39</f>
        <v>0.998583</v>
      </c>
      <c r="I39" s="22" t="str">
        <f>IF(ISBLANK(Games!J39), "",IF(AND(Games!J39="",Games!K39=""),"",IF(ISTEXT(Games!K39), "Side",Games!J39)))</f>
        <v/>
      </c>
      <c r="J39" s="22" t="str">
        <f>IF(ISBLANK(Games!B39), "",IF(Games!H39="Y", Games!B39, Games!C39))</f>
        <v>Kansas State</v>
      </c>
      <c r="K39" s="22" t="str">
        <f>Games!F39</f>
        <v>Kansas State</v>
      </c>
      <c r="L39" s="22">
        <f>IF(ISBLANK(Games!D39), "",Games!D39)</f>
        <v>-5.5</v>
      </c>
      <c r="M39" s="22"/>
      <c r="N39" s="25" t="str">
        <f>IF(ISBLANK(Table123[[#This Row],[Odds Side - Difference Model]]), "", 1)</f>
        <v/>
      </c>
      <c r="O39" s="25" t="str">
        <f>IF(ISBLANK(Table123[[#This Row],[Odds Spread]]), "", 1)</f>
        <v/>
      </c>
      <c r="P39" s="26"/>
      <c r="Q39" s="26"/>
      <c r="R39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" s="26"/>
      <c r="T39" s="26"/>
      <c r="U39" s="27" t="str">
        <f>IF(ISBLANK(Table123[[#This Row],[Odds Side - Difference Model]]), "",N39+IF(Q39&lt;0, (N39/(Q39/-100)), N39*(Q39/100)))</f>
        <v/>
      </c>
      <c r="V39" s="28" t="str">
        <f>IFERROR(IF(ISBLANK(Table123[[#This Row],[Odds Side - Win Probability Model]]), "",N39+IF(R39&lt;0, (N39/(R39/-100)), N39*(R39/100))),"")</f>
        <v/>
      </c>
      <c r="W39" s="27" t="str">
        <f t="shared" si="2"/>
        <v/>
      </c>
      <c r="X39" s="28" t="str">
        <f t="shared" si="3"/>
        <v/>
      </c>
      <c r="Y39" s="27" t="str">
        <f>IF(ISBLANK(Table123[[#This Row],[Odds Spread]]), "",O39+IF(S39&lt;0, (O39/(S39/-100)), O39*(S39/100)))</f>
        <v/>
      </c>
      <c r="Z39" s="27" t="str">
        <f t="shared" si="4"/>
        <v/>
      </c>
      <c r="AA39" s="29">
        <f t="shared" si="5"/>
        <v>0</v>
      </c>
      <c r="AB39" s="29">
        <f t="shared" si="6"/>
        <v>0</v>
      </c>
      <c r="AC39" s="30" t="str">
        <f>IF('Prediction Log'!$W39="Y", "W", IF('Prediction Log'!$W39="N","L",""))</f>
        <v>W</v>
      </c>
      <c r="AD39" s="31" t="str">
        <f>IF('Prediction Log'!$Y39="Y", "W", IF('Prediction Log'!$Y39="N","L",""))</f>
        <v>W</v>
      </c>
      <c r="AE39" s="32" t="str">
        <f>IF(ISBLANK(Table123[[#This Row],[Odds Side - Difference Model]]), "",IF(AC39="W", W39, IF(AC39="L",-N39, "")))</f>
        <v/>
      </c>
      <c r="AF39" s="33" t="str">
        <f>IFERROR((IF(ISERR(Table123[[#This Row],[Potential Payout Side - Win Probability Model]]), "",IF(AD39="W", X39, IF(AD39="L",-N39, "")))), "")</f>
        <v/>
      </c>
      <c r="AG39" s="30" t="str">
        <f>IF('Prediction Log'!$X39="Y", "W", IF('Prediction Log'!$X39="N", "L", ""))</f>
        <v>W</v>
      </c>
      <c r="AH39" s="32" t="str">
        <f>IF(ISBLANK(Table123[[#This Row],[Odds Spread]]), "",IF(AG39="W", Z39, IF(AG39="L",-O39, "")))</f>
        <v/>
      </c>
      <c r="AI39" s="11"/>
      <c r="AJ39" s="12" t="str">
        <f t="shared" si="7"/>
        <v/>
      </c>
      <c r="AK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" spans="1:38" x14ac:dyDescent="0.45">
      <c r="A40" s="22">
        <f>Games!A40</f>
        <v>8</v>
      </c>
      <c r="B40" s="22" t="str">
        <f>IF('Prediction Log'!B40=0, "",'Prediction Log'!B40)</f>
        <v>East Carolina</v>
      </c>
      <c r="C40" s="22" t="str">
        <f>IF('Prediction Log'!C40=0, "",'Prediction Log'!C40)</f>
        <v>Charlotte</v>
      </c>
      <c r="D40" s="22">
        <f>IF('Prediction Log'!D40=0, "",'Prediction Log'!D40)</f>
        <v>-6</v>
      </c>
      <c r="E40" s="22">
        <f>IF('Prediction Log'!E40=0, "",'Prediction Log'!E40)</f>
        <v>-8.1</v>
      </c>
      <c r="F40" s="22" t="str">
        <f>IF('Prediction Log'!I40=0, "",'Prediction Log'!I40)</f>
        <v>East Carolina</v>
      </c>
      <c r="G40" s="23" t="str">
        <f>IF(ISBLANK(Games!B40), "",'Prediction Log'!$J40)</f>
        <v>East Carolina</v>
      </c>
      <c r="H40" s="24">
        <f>'Prediction Log'!$K40</f>
        <v>0.84741999999999995</v>
      </c>
      <c r="I40" s="22" t="str">
        <f>IF(ISBLANK(Games!J40), "",IF(AND(Games!J40="",Games!K40=""),"",IF(ISTEXT(Games!K40), "Side",Games!J40)))</f>
        <v/>
      </c>
      <c r="J40" s="22" t="str">
        <f>IF(ISBLANK(Games!B40), "",IF(Games!H40="Y", Games!B40, Games!C40))</f>
        <v>East Carolina</v>
      </c>
      <c r="K40" s="22" t="str">
        <f>Games!F40</f>
        <v>East Carolina</v>
      </c>
      <c r="L40" s="22">
        <f>IF(ISBLANK(Games!D40), "",Games!D40)</f>
        <v>-6</v>
      </c>
      <c r="M40" s="22"/>
      <c r="N40" s="25" t="str">
        <f>IF(ISBLANK(Table123[[#This Row],[Odds Side - Difference Model]]), "", 1)</f>
        <v/>
      </c>
      <c r="O40" s="25" t="str">
        <f>IF(ISBLANK(Table123[[#This Row],[Odds Spread]]), "", 1)</f>
        <v/>
      </c>
      <c r="P40" s="26"/>
      <c r="Q40" s="26"/>
      <c r="R40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" s="26"/>
      <c r="T40" s="26"/>
      <c r="U40" s="27" t="str">
        <f>IF(ISBLANK(Table123[[#This Row],[Odds Side - Difference Model]]), "",N40+IF(Q40&lt;0, (N40/(Q40/-100)), N40*(Q40/100)))</f>
        <v/>
      </c>
      <c r="V40" s="28" t="str">
        <f>IFERROR(IF(ISBLANK(Table123[[#This Row],[Odds Side - Win Probability Model]]), "",N40+IF(R40&lt;0, (N40/(R40/-100)), N40*(R40/100))),"")</f>
        <v/>
      </c>
      <c r="W40" s="27" t="str">
        <f t="shared" si="2"/>
        <v/>
      </c>
      <c r="X40" s="28" t="str">
        <f t="shared" si="3"/>
        <v/>
      </c>
      <c r="Y40" s="27" t="str">
        <f>IF(ISBLANK(Table123[[#This Row],[Odds Spread]]), "",O40+IF(S40&lt;0, (O40/(S40/-100)), O40*(S40/100)))</f>
        <v/>
      </c>
      <c r="Z40" s="27" t="str">
        <f t="shared" si="4"/>
        <v/>
      </c>
      <c r="AA40" s="29">
        <f t="shared" si="5"/>
        <v>0</v>
      </c>
      <c r="AB40" s="29">
        <f t="shared" si="6"/>
        <v>0</v>
      </c>
      <c r="AC40" s="30" t="str">
        <f>IF('Prediction Log'!$W40="Y", "W", IF('Prediction Log'!$W40="N","L",""))</f>
        <v>L</v>
      </c>
      <c r="AD40" s="31" t="str">
        <f>IF('Prediction Log'!$Y40="Y", "W", IF('Prediction Log'!$Y40="N","L",""))</f>
        <v>L</v>
      </c>
      <c r="AE40" s="32" t="str">
        <f>IF(ISBLANK(Table123[[#This Row],[Odds Side - Difference Model]]), "",IF(AC40="W", W40, IF(AC40="L",-N40, "")))</f>
        <v/>
      </c>
      <c r="AF40" s="33" t="str">
        <f>IFERROR((IF(ISERR(Table123[[#This Row],[Potential Payout Side - Win Probability Model]]), "",IF(AD40="W", X40, IF(AD40="L",-N40, "")))), "")</f>
        <v/>
      </c>
      <c r="AG40" s="30" t="str">
        <f>IF('Prediction Log'!$X40="Y", "W", IF('Prediction Log'!$X40="N", "L", ""))</f>
        <v>L</v>
      </c>
      <c r="AH40" s="32" t="str">
        <f>IF(ISBLANK(Table123[[#This Row],[Odds Spread]]), "",IF(AG40="W", Z40, IF(AG40="L",-O40, "")))</f>
        <v/>
      </c>
      <c r="AI40" s="11"/>
      <c r="AJ40" s="12" t="str">
        <f t="shared" si="7"/>
        <v/>
      </c>
      <c r="AK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" spans="1:38" x14ac:dyDescent="0.45">
      <c r="A41" s="22">
        <f>Games!A41</f>
        <v>8</v>
      </c>
      <c r="B41" s="22" t="str">
        <f>IF('Prediction Log'!B41=0, "",'Prediction Log'!B41)</f>
        <v>Connecticut</v>
      </c>
      <c r="C41" s="22" t="str">
        <f>IF('Prediction Log'!C41=0, "",'Prediction Log'!C41)</f>
        <v>South Florida</v>
      </c>
      <c r="D41" s="22">
        <f>IF('Prediction Log'!D41=0, "",'Prediction Log'!D41)</f>
        <v>-1</v>
      </c>
      <c r="E41" s="22">
        <f>IF('Prediction Log'!E41=0, "",'Prediction Log'!E41)</f>
        <v>1.8</v>
      </c>
      <c r="F41" s="22" t="str">
        <f>IF('Prediction Log'!I41=0, "",'Prediction Log'!I41)</f>
        <v>South Florida</v>
      </c>
      <c r="G41" s="23" t="str">
        <f>IF(ISBLANK(Games!B41), "",'Prediction Log'!$J41)</f>
        <v>South Florida</v>
      </c>
      <c r="H41" s="24">
        <f>'Prediction Log'!$K41</f>
        <v>0.68400799999999995</v>
      </c>
      <c r="I41" s="22" t="str">
        <f>IF(ISBLANK(Games!J41), "",IF(AND(Games!J41="",Games!K41=""),"",IF(ISTEXT(Games!K41), "Side",Games!J41)))</f>
        <v/>
      </c>
      <c r="J41" s="22" t="str">
        <f>IF(ISBLANK(Games!B41), "",IF(Games!H41="Y", Games!B41, Games!C41))</f>
        <v>South Florida</v>
      </c>
      <c r="K41" s="22" t="str">
        <f>Games!F41</f>
        <v>South Florida</v>
      </c>
      <c r="L41" s="22">
        <f>IF(ISBLANK(Games!D41), "",Games!D41)</f>
        <v>-1</v>
      </c>
      <c r="M41" s="22"/>
      <c r="N41" s="25" t="str">
        <f>IF(ISBLANK(Table123[[#This Row],[Odds Side - Difference Model]]), "", 1)</f>
        <v/>
      </c>
      <c r="O41" s="25" t="str">
        <f>IF(ISBLANK(Table123[[#This Row],[Odds Spread]]), "", 1)</f>
        <v/>
      </c>
      <c r="P41" s="26"/>
      <c r="Q41" s="26"/>
      <c r="R41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" s="26"/>
      <c r="T41" s="26"/>
      <c r="U41" s="27" t="str">
        <f>IF(ISBLANK(Table123[[#This Row],[Odds Side - Difference Model]]), "",N41+IF(Q41&lt;0, (N41/(Q41/-100)), N41*(Q41/100)))</f>
        <v/>
      </c>
      <c r="V41" s="28" t="str">
        <f>IFERROR(IF(ISBLANK(Table123[[#This Row],[Odds Side - Win Probability Model]]), "",N41+IF(R41&lt;0, (N41/(R41/-100)), N41*(R41/100))),"")</f>
        <v/>
      </c>
      <c r="W41" s="27" t="str">
        <f t="shared" si="2"/>
        <v/>
      </c>
      <c r="X41" s="28" t="str">
        <f t="shared" si="3"/>
        <v/>
      </c>
      <c r="Y41" s="27" t="str">
        <f>IF(ISBLANK(Table123[[#This Row],[Odds Spread]]), "",O41+IF(S41&lt;0, (O41/(S41/-100)), O41*(S41/100)))</f>
        <v/>
      </c>
      <c r="Z41" s="27" t="str">
        <f t="shared" si="4"/>
        <v/>
      </c>
      <c r="AA41" s="29">
        <f t="shared" si="5"/>
        <v>0</v>
      </c>
      <c r="AB41" s="29">
        <f t="shared" si="6"/>
        <v>0</v>
      </c>
      <c r="AC41" s="30" t="str">
        <f>IF('Prediction Log'!$W41="Y", "W", IF('Prediction Log'!$W41="N","L",""))</f>
        <v>W</v>
      </c>
      <c r="AD41" s="31" t="str">
        <f>IF('Prediction Log'!$Y41="Y", "W", IF('Prediction Log'!$Y41="N","L",""))</f>
        <v>W</v>
      </c>
      <c r="AE41" s="32" t="str">
        <f>IF(ISBLANK(Table123[[#This Row],[Odds Side - Difference Model]]), "",IF(AC41="W", W41, IF(AC41="L",-N41, "")))</f>
        <v/>
      </c>
      <c r="AF41" s="33" t="str">
        <f>IFERROR((IF(ISERR(Table123[[#This Row],[Potential Payout Side - Win Probability Model]]), "",IF(AD41="W", X41, IF(AD41="L",-N41, "")))), "")</f>
        <v/>
      </c>
      <c r="AG41" s="30" t="str">
        <f>IF('Prediction Log'!$X41="Y", "W", IF('Prediction Log'!$X41="N", "L", ""))</f>
        <v>W</v>
      </c>
      <c r="AH41" s="32" t="str">
        <f>IF(ISBLANK(Table123[[#This Row],[Odds Spread]]), "",IF(AG41="W", Z41, IF(AG41="L",-O41, "")))</f>
        <v/>
      </c>
      <c r="AI41" s="11"/>
      <c r="AJ41" s="12" t="str">
        <f t="shared" si="7"/>
        <v/>
      </c>
      <c r="AK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" spans="1:38" x14ac:dyDescent="0.45">
      <c r="A42" s="22">
        <f>Games!A42</f>
        <v>8</v>
      </c>
      <c r="B42" s="22" t="str">
        <f>IF('Prediction Log'!B42=0, "",'Prediction Log'!B42)</f>
        <v>Kent State</v>
      </c>
      <c r="C42" s="22" t="str">
        <f>IF('Prediction Log'!C42=0, "",'Prediction Log'!C42)</f>
        <v>Buffalo</v>
      </c>
      <c r="D42" s="22">
        <f>IF('Prediction Log'!D42=0, "",'Prediction Log'!D42)</f>
        <v>6.5</v>
      </c>
      <c r="E42" s="22">
        <f>IF('Prediction Log'!E42=0, "",'Prediction Log'!E42)</f>
        <v>5.8</v>
      </c>
      <c r="F42" s="22" t="str">
        <f>IF('Prediction Log'!I42=0, "",'Prediction Log'!I42)</f>
        <v>Buffalo</v>
      </c>
      <c r="G42" s="23" t="str">
        <f>IF(ISBLANK(Games!B42), "",'Prediction Log'!$J42)</f>
        <v>Buffalo</v>
      </c>
      <c r="H42" s="24">
        <f>'Prediction Log'!$K42</f>
        <v>0.77828699999999995</v>
      </c>
      <c r="I42" s="22" t="str">
        <f>IF(ISBLANK(Games!J42), "",IF(AND(Games!J42="",Games!K42=""),"",IF(ISTEXT(Games!K42), "Side",Games!J42)))</f>
        <v/>
      </c>
      <c r="J42" s="22" t="str">
        <f>IF(ISBLANK(Games!B42), "",IF(Games!H42="Y", Games!B42, Games!C42))</f>
        <v>Kent State</v>
      </c>
      <c r="K42" s="22" t="str">
        <f>Games!F42</f>
        <v>Buffalo</v>
      </c>
      <c r="L42" s="22">
        <f>IF(ISBLANK(Games!D42), "",Games!D42)</f>
        <v>6.5</v>
      </c>
      <c r="M42" s="22"/>
      <c r="N42" s="25" t="str">
        <f>IF(ISBLANK(Table123[[#This Row],[Odds Side - Difference Model]]), "", 1)</f>
        <v/>
      </c>
      <c r="O42" s="25" t="str">
        <f>IF(ISBLANK(Table123[[#This Row],[Odds Spread]]), "", 1)</f>
        <v/>
      </c>
      <c r="P42" s="26"/>
      <c r="Q42" s="26"/>
      <c r="R42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" s="26"/>
      <c r="T42" s="26"/>
      <c r="U42" s="27" t="str">
        <f>IF(ISBLANK(Table123[[#This Row],[Odds Side - Difference Model]]), "",N42+IF(Q42&lt;0, (N42/(Q42/-100)), N42*(Q42/100)))</f>
        <v/>
      </c>
      <c r="V42" s="28" t="str">
        <f>IFERROR(IF(ISBLANK(Table123[[#This Row],[Odds Side - Win Probability Model]]), "",N42+IF(R42&lt;0, (N42/(R42/-100)), N42*(R42/100))),"")</f>
        <v/>
      </c>
      <c r="W42" s="27" t="str">
        <f t="shared" si="2"/>
        <v/>
      </c>
      <c r="X42" s="28" t="str">
        <f t="shared" si="3"/>
        <v/>
      </c>
      <c r="Y42" s="27" t="str">
        <f>IF(ISBLANK(Table123[[#This Row],[Odds Spread]]), "",O42+IF(S42&lt;0, (O42/(S42/-100)), O42*(S42/100)))</f>
        <v/>
      </c>
      <c r="Z42" s="27" t="str">
        <f t="shared" si="4"/>
        <v/>
      </c>
      <c r="AA42" s="29">
        <f t="shared" si="5"/>
        <v>0</v>
      </c>
      <c r="AB42" s="29">
        <f t="shared" si="6"/>
        <v>0</v>
      </c>
      <c r="AC42" s="30" t="str">
        <f>IF('Prediction Log'!$W42="Y", "W", IF('Prediction Log'!$W42="N","L",""))</f>
        <v>W</v>
      </c>
      <c r="AD42" s="31" t="str">
        <f>IF('Prediction Log'!$Y42="Y", "W", IF('Prediction Log'!$Y42="N","L",""))</f>
        <v>W</v>
      </c>
      <c r="AE42" s="32" t="str">
        <f>IF(ISBLANK(Table123[[#This Row],[Odds Side - Difference Model]]), "",IF(AC42="W", W42, IF(AC42="L",-N42, "")))</f>
        <v/>
      </c>
      <c r="AF42" s="33" t="str">
        <f>IFERROR((IF(ISERR(Table123[[#This Row],[Potential Payout Side - Win Probability Model]]), "",IF(AD42="W", X42, IF(AD42="L",-N42, "")))), "")</f>
        <v/>
      </c>
      <c r="AG42" s="30" t="str">
        <f>IF('Prediction Log'!$X42="Y", "W", IF('Prediction Log'!$X42="N", "L", ""))</f>
        <v>L</v>
      </c>
      <c r="AH42" s="32" t="str">
        <f>IF(ISBLANK(Table123[[#This Row],[Odds Spread]]), "",IF(AG42="W", Z42, IF(AG42="L",-O42, "")))</f>
        <v/>
      </c>
      <c r="AI42" s="11"/>
      <c r="AJ42" s="12" t="str">
        <f t="shared" si="7"/>
        <v/>
      </c>
      <c r="AK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" spans="1:38" x14ac:dyDescent="0.45">
      <c r="A43" s="22">
        <f>Games!A43</f>
        <v>8</v>
      </c>
      <c r="B43" s="22" t="str">
        <f>IF('Prediction Log'!B43=0, "",'Prediction Log'!B43)</f>
        <v>Ball State</v>
      </c>
      <c r="C43" s="22" t="str">
        <f>IF('Prediction Log'!C43=0, "",'Prediction Log'!C43)</f>
        <v>Central Michigan</v>
      </c>
      <c r="D43" s="22">
        <f>IF('Prediction Log'!D43=0, "",'Prediction Log'!D43)</f>
        <v>5</v>
      </c>
      <c r="E43" s="22">
        <f>IF('Prediction Log'!E43=0, "",'Prediction Log'!E43)</f>
        <v>-0.7</v>
      </c>
      <c r="F43" s="22" t="str">
        <f>IF('Prediction Log'!I43=0, "",'Prediction Log'!I43)</f>
        <v>Ball State</v>
      </c>
      <c r="G43" s="23" t="str">
        <f>IF(ISBLANK(Games!B43), "",'Prediction Log'!$J43)</f>
        <v>Ball State</v>
      </c>
      <c r="H43" s="24">
        <f>'Prediction Log'!$K43</f>
        <v>0.54930400000000001</v>
      </c>
      <c r="I43" s="22" t="str">
        <f>IF(ISBLANK(Games!J43), "",IF(AND(Games!J43="",Games!K43=""),"",IF(ISTEXT(Games!K43), "Side",Games!J43)))</f>
        <v/>
      </c>
      <c r="J43" s="22" t="str">
        <f>IF(ISBLANK(Games!B43), "",IF(Games!H43="Y", Games!B43, Games!C43))</f>
        <v>Ball State</v>
      </c>
      <c r="K43" s="22" t="str">
        <f>Games!F43</f>
        <v>Ball State</v>
      </c>
      <c r="L43" s="22">
        <f>IF(ISBLANK(Games!D43), "",Games!D43)</f>
        <v>5</v>
      </c>
      <c r="M43" s="22"/>
      <c r="N43" s="25" t="str">
        <f>IF(ISBLANK(Table123[[#This Row],[Odds Side - Difference Model]]), "", 1)</f>
        <v/>
      </c>
      <c r="O43" s="25" t="str">
        <f>IF(ISBLANK(Table123[[#This Row],[Odds Spread]]), "", 1)</f>
        <v/>
      </c>
      <c r="P43" s="26"/>
      <c r="Q43" s="26"/>
      <c r="R43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" s="26"/>
      <c r="T43" s="26"/>
      <c r="U43" s="27" t="str">
        <f>IF(ISBLANK(Table123[[#This Row],[Odds Side - Difference Model]]), "",N43+IF(Q43&lt;0, (N43/(Q43/-100)), N43*(Q43/100)))</f>
        <v/>
      </c>
      <c r="V43" s="28" t="str">
        <f>IFERROR(IF(ISBLANK(Table123[[#This Row],[Odds Side - Win Probability Model]]), "",N43+IF(R43&lt;0, (N43/(R43/-100)), N43*(R43/100))),"")</f>
        <v/>
      </c>
      <c r="W43" s="27" t="str">
        <f t="shared" si="2"/>
        <v/>
      </c>
      <c r="X43" s="28" t="str">
        <f t="shared" si="3"/>
        <v/>
      </c>
      <c r="Y43" s="27" t="str">
        <f>IF(ISBLANK(Table123[[#This Row],[Odds Spread]]), "",O43+IF(S43&lt;0, (O43/(S43/-100)), O43*(S43/100)))</f>
        <v/>
      </c>
      <c r="Z43" s="27" t="str">
        <f t="shared" si="4"/>
        <v/>
      </c>
      <c r="AA43" s="29">
        <f t="shared" si="5"/>
        <v>0</v>
      </c>
      <c r="AB43" s="29">
        <f t="shared" si="6"/>
        <v>0</v>
      </c>
      <c r="AC43" s="30" t="str">
        <f>IF('Prediction Log'!$W43="Y", "W", IF('Prediction Log'!$W43="N","L",""))</f>
        <v>W</v>
      </c>
      <c r="AD43" s="31" t="str">
        <f>IF('Prediction Log'!$Y43="Y", "W", IF('Prediction Log'!$Y43="N","L",""))</f>
        <v>W</v>
      </c>
      <c r="AE43" s="32" t="str">
        <f>IF(ISBLANK(Table123[[#This Row],[Odds Side - Difference Model]]), "",IF(AC43="W", W43, IF(AC43="L",-N43, "")))</f>
        <v/>
      </c>
      <c r="AF43" s="33" t="str">
        <f>IFERROR((IF(ISERR(Table123[[#This Row],[Potential Payout Side - Win Probability Model]]), "",IF(AD43="W", X43, IF(AD43="L",-N43, "")))), "")</f>
        <v/>
      </c>
      <c r="AG43" s="30" t="str">
        <f>IF('Prediction Log'!$X43="Y", "W", IF('Prediction Log'!$X43="N", "L", ""))</f>
        <v>W</v>
      </c>
      <c r="AH43" s="32" t="str">
        <f>IF(ISBLANK(Table123[[#This Row],[Odds Spread]]), "",IF(AG43="W", Z43, IF(AG43="L",-O43, "")))</f>
        <v/>
      </c>
      <c r="AI43" s="11"/>
      <c r="AJ43" s="12" t="str">
        <f t="shared" si="7"/>
        <v/>
      </c>
      <c r="AK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" spans="1:38" x14ac:dyDescent="0.45">
      <c r="A44" s="22">
        <f>Games!A44</f>
        <v>9</v>
      </c>
      <c r="B44" s="22" t="str">
        <f>IF('Prediction Log'!B44=0, "",'Prediction Log'!B44)</f>
        <v>Virginia Tech</v>
      </c>
      <c r="C44" s="22" t="str">
        <f>IF('Prediction Log'!C44=0, "",'Prediction Log'!C44)</f>
        <v>Syracuse</v>
      </c>
      <c r="D44" s="22">
        <f>IF('Prediction Log'!D44=0, "",'Prediction Log'!D44)</f>
        <v>-2.5</v>
      </c>
      <c r="E44" s="22">
        <f>IF('Prediction Log'!E44=0, "",'Prediction Log'!E44)</f>
        <v>7.9</v>
      </c>
      <c r="F44" s="22" t="str">
        <f>IF('Prediction Log'!I44=0, "",'Prediction Log'!I44)</f>
        <v>Syracuse</v>
      </c>
      <c r="G44" s="23" t="str">
        <f>IF(ISBLANK(Games!B44), "",'Prediction Log'!$J44)</f>
        <v>Syracuse</v>
      </c>
      <c r="H44" s="24">
        <f>'Prediction Log'!$K44</f>
        <v>0.77232199999999995</v>
      </c>
      <c r="I44" s="22" t="str">
        <f>IF(ISBLANK(Games!J44), "",IF(AND(Games!J44="",Games!K44=""),"",IF(ISTEXT(Games!K44), "Side",Games!J44)))</f>
        <v/>
      </c>
      <c r="J44" s="22" t="str">
        <f>IF(ISBLANK(Games!B44), "",IF(Games!H44="Y", Games!B44, Games!C44))</f>
        <v>Syracuse</v>
      </c>
      <c r="K44" s="22" t="str">
        <f>Games!F44</f>
        <v>Syracuse</v>
      </c>
      <c r="L44" s="22">
        <f>IF(ISBLANK(Games!D44), "",Games!D44)</f>
        <v>-2.5</v>
      </c>
      <c r="M44" s="22"/>
      <c r="N44" s="25" t="str">
        <f>IF(ISBLANK(Table123[[#This Row],[Odds Side - Difference Model]]), "", 1)</f>
        <v/>
      </c>
      <c r="O44" s="25" t="str">
        <f>IF(ISBLANK(Table123[[#This Row],[Odds Spread]]), "", 1)</f>
        <v/>
      </c>
      <c r="P44" s="26"/>
      <c r="Q44" s="26"/>
      <c r="R44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" s="26"/>
      <c r="T44" s="26"/>
      <c r="U44" s="27" t="str">
        <f>IF(ISBLANK(Table123[[#This Row],[Odds Side - Difference Model]]), "",N44+IF(Q44&lt;0, (N44/(Q44/-100)), N44*(Q44/100)))</f>
        <v/>
      </c>
      <c r="V44" s="28" t="str">
        <f>IFERROR(IF(ISBLANK(Table123[[#This Row],[Odds Side - Win Probability Model]]), "",N44+IF(R44&lt;0, (N44/(R44/-100)), N44*(R44/100))),"")</f>
        <v/>
      </c>
      <c r="W44" s="27" t="str">
        <f t="shared" si="2"/>
        <v/>
      </c>
      <c r="X44" s="28" t="str">
        <f t="shared" si="3"/>
        <v/>
      </c>
      <c r="Y44" s="27" t="str">
        <f>IF(ISBLANK(Table123[[#This Row],[Odds Spread]]), "",O44+IF(S44&lt;0, (O44/(S44/-100)), O44*(S44/100)))</f>
        <v/>
      </c>
      <c r="Z44" s="27" t="str">
        <f t="shared" si="4"/>
        <v/>
      </c>
      <c r="AA44" s="29">
        <f t="shared" si="5"/>
        <v>0</v>
      </c>
      <c r="AB44" s="29">
        <f t="shared" si="6"/>
        <v>0</v>
      </c>
      <c r="AC44" s="30" t="str">
        <f>IF('Prediction Log'!$W44="Y", "W", IF('Prediction Log'!$W44="N","L",""))</f>
        <v>L</v>
      </c>
      <c r="AD44" s="31" t="str">
        <f>IF('Prediction Log'!$Y44="Y", "W", IF('Prediction Log'!$Y44="N","L",""))</f>
        <v>L</v>
      </c>
      <c r="AE44" s="32" t="str">
        <f>IF(ISBLANK(Table123[[#This Row],[Odds Side - Difference Model]]), "",IF(AC44="W", W44, IF(AC44="L",-N44, "")))</f>
        <v/>
      </c>
      <c r="AF44" s="33" t="str">
        <f>IFERROR((IF(ISERR(Table123[[#This Row],[Potential Payout Side - Win Probability Model]]), "",IF(AD44="W", X44, IF(AD44="L",-N44, "")))), "")</f>
        <v/>
      </c>
      <c r="AG44" s="30" t="str">
        <f>IF('Prediction Log'!$X44="Y", "W", IF('Prediction Log'!$X44="N", "L", ""))</f>
        <v>L</v>
      </c>
      <c r="AH44" s="32" t="str">
        <f>IF(ISBLANK(Table123[[#This Row],[Odds Spread]]), "",IF(AG44="W", Z44, IF(AG44="L",-O44, "")))</f>
        <v/>
      </c>
      <c r="AI44" s="11"/>
      <c r="AJ44" s="12" t="str">
        <f t="shared" si="7"/>
        <v/>
      </c>
      <c r="AK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" spans="1:38" x14ac:dyDescent="0.45">
      <c r="A45" s="22">
        <f>Games!A45</f>
        <v>9</v>
      </c>
      <c r="B45" s="22" t="str">
        <f>IF('Prediction Log'!B45=0, "",'Prediction Log'!B45)</f>
        <v>Wake Forest</v>
      </c>
      <c r="C45" s="22" t="str">
        <f>IF('Prediction Log'!C45=0, "",'Prediction Log'!C45)</f>
        <v>Florida State</v>
      </c>
      <c r="D45" s="22">
        <f>IF('Prediction Log'!D45=0, "",'Prediction Log'!D45)</f>
        <v>20.5</v>
      </c>
      <c r="E45" s="22">
        <f>IF('Prediction Log'!E45=0, "",'Prediction Log'!E45)</f>
        <v>17.2</v>
      </c>
      <c r="F45" s="22" t="str">
        <f>IF('Prediction Log'!I45=0, "",'Prediction Log'!I45)</f>
        <v>Florida State</v>
      </c>
      <c r="G45" s="23" t="str">
        <f>IF(ISBLANK(Games!B45), "",'Prediction Log'!$J45)</f>
        <v>Florida State</v>
      </c>
      <c r="H45" s="24">
        <f>'Prediction Log'!$K45</f>
        <v>0.98890599999999995</v>
      </c>
      <c r="I45" s="22" t="str">
        <f>IF(ISBLANK(Games!J45), "",IF(AND(Games!J45="",Games!K45=""),"",IF(ISTEXT(Games!K45), "Side",Games!J45)))</f>
        <v/>
      </c>
      <c r="J45" s="22" t="str">
        <f>IF(ISBLANK(Games!B45), "",IF(Games!H45="Y", Games!B45, Games!C45))</f>
        <v>Wake Forest</v>
      </c>
      <c r="K45" s="22" t="str">
        <f>Games!F45</f>
        <v>Florida State</v>
      </c>
      <c r="L45" s="22">
        <f>IF(ISBLANK(Games!D45), "",Games!D45)</f>
        <v>20.5</v>
      </c>
      <c r="M45" s="22"/>
      <c r="N45" s="25">
        <f>IF(ISBLANK(Table123[[#This Row],[Odds Side - Difference Model]]), "", 1)</f>
        <v>1</v>
      </c>
      <c r="O45" s="25">
        <f>IF(ISBLANK(Table123[[#This Row],[Odds Spread]]), "", 1)</f>
        <v>1</v>
      </c>
      <c r="P45" s="26"/>
      <c r="Q45" s="26">
        <v>-1700</v>
      </c>
      <c r="R45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-1700</v>
      </c>
      <c r="S45" s="26">
        <v>-104</v>
      </c>
      <c r="T45" s="26"/>
      <c r="U45" s="27">
        <f>IF(ISBLANK(Table123[[#This Row],[Odds Side - Difference Model]]), "",N45+IF(Q45&lt;0, (N45/(Q45/-100)), N45*(Q45/100)))</f>
        <v>1.0588235294117647</v>
      </c>
      <c r="V45" s="28">
        <f>IFERROR(IF(ISBLANK(Table123[[#This Row],[Odds Side - Win Probability Model]]), "",N45+IF(R45&lt;0, (N45/(R45/-100)), N45*(R45/100))),"")</f>
        <v>1.0588235294117647</v>
      </c>
      <c r="W45" s="27">
        <f t="shared" ref="W45" si="8">IFERROR(U45-N45, "")</f>
        <v>5.8823529411764719E-2</v>
      </c>
      <c r="X45" s="28">
        <f t="shared" ref="X45" si="9">IFERROR(V45-N45, "")</f>
        <v>5.8823529411764719E-2</v>
      </c>
      <c r="Y45" s="27">
        <f>IF(ISBLANK(Table123[[#This Row],[Odds Spread]]), "",O45+IF(S45&lt;0, (O45/(S45/-100)), O45*(S45/100)))</f>
        <v>1.9615384615384615</v>
      </c>
      <c r="Z45" s="27">
        <f t="shared" ref="Z45" si="10">IFERROR(Y45-O45, "")</f>
        <v>0.96153846153846145</v>
      </c>
      <c r="AA45" s="29">
        <f t="shared" ref="AA45" si="11">P45+IF(T45&lt;0, (P45/(T45/-100)), P45*(T45/100))</f>
        <v>0</v>
      </c>
      <c r="AB45" s="29">
        <f t="shared" ref="AB45" si="12">T45-P45</f>
        <v>0</v>
      </c>
      <c r="AC45" s="30" t="str">
        <f>IF('Prediction Log'!$W45="Y", "W", IF('Prediction Log'!$W45="N","L",""))</f>
        <v>W</v>
      </c>
      <c r="AD45" s="31" t="str">
        <f>IF('Prediction Log'!$Y45="Y", "W", IF('Prediction Log'!$Y45="N","L",""))</f>
        <v>W</v>
      </c>
      <c r="AE45" s="32">
        <f>IF(ISBLANK(Table123[[#This Row],[Odds Side - Difference Model]]), "",IF(AC45="W", W45, IF(AC45="L",-N45, "")))</f>
        <v>5.8823529411764719E-2</v>
      </c>
      <c r="AF45" s="33">
        <f>IFERROR((IF(ISERR(Table123[[#This Row],[Potential Payout Side - Win Probability Model]]), "",IF(AD45="W", X45, IF(AD45="L",-N45, "")))), "")</f>
        <v>5.8823529411764719E-2</v>
      </c>
      <c r="AG45" s="30" t="str">
        <f>IF('Prediction Log'!$X45="Y", "W", IF('Prediction Log'!$X45="N", "L", ""))</f>
        <v>L</v>
      </c>
      <c r="AH45" s="32">
        <f>IF(ISBLANK(Table123[[#This Row],[Odds Spread]]), "",IF(AG45="W", Z45, IF(AG45="L",-O45, "")))</f>
        <v>-1</v>
      </c>
      <c r="AI45" s="11"/>
      <c r="AJ45" s="12" t="str">
        <f t="shared" si="7"/>
        <v/>
      </c>
      <c r="AK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" spans="1:38" x14ac:dyDescent="0.45">
      <c r="A46" s="22">
        <f>Games!A46</f>
        <v>9</v>
      </c>
      <c r="B46" s="22" t="str">
        <f>IF('Prediction Log'!B46=0, "",'Prediction Log'!B46)</f>
        <v>Kansas</v>
      </c>
      <c r="C46" s="22" t="str">
        <f>IF('Prediction Log'!C46=0, "",'Prediction Log'!C46)</f>
        <v>Oklahoma</v>
      </c>
      <c r="D46" s="22">
        <f>IF('Prediction Log'!D46=0, "",'Prediction Log'!D46)</f>
        <v>10.5</v>
      </c>
      <c r="E46" s="22">
        <f>IF('Prediction Log'!E46=0, "",'Prediction Log'!E46)</f>
        <v>24.2</v>
      </c>
      <c r="F46" s="22" t="str">
        <f>IF('Prediction Log'!I46=0, "",'Prediction Log'!I46)</f>
        <v>Oklahoma</v>
      </c>
      <c r="G46" s="23" t="str">
        <f>IF(ISBLANK(Games!B46), "",'Prediction Log'!$J46)</f>
        <v>Oklahoma</v>
      </c>
      <c r="H46" s="24">
        <f>'Prediction Log'!$K46</f>
        <v>0.99837500000000001</v>
      </c>
      <c r="I46" s="22" t="str">
        <f>IF(ISBLANK(Games!J46), "",IF(AND(Games!J46="",Games!K46=""),"",IF(ISTEXT(Games!K46), "Side",Games!J46)))</f>
        <v/>
      </c>
      <c r="J46" s="22" t="str">
        <f>IF(ISBLANK(Games!B46), "",IF(Games!H46="Y", Games!B46, Games!C46))</f>
        <v>Oklahoma</v>
      </c>
      <c r="K46" s="22" t="str">
        <f>Games!F46</f>
        <v>Oklahoma</v>
      </c>
      <c r="L46" s="22">
        <f>IF(ISBLANK(Games!D46), "",Games!D46)</f>
        <v>10.5</v>
      </c>
      <c r="M46" s="22"/>
      <c r="N46" s="25">
        <f>IF(ISBLANK(Table123[[#This Row],[Odds Side - Difference Model]]), "", 1)</f>
        <v>1</v>
      </c>
      <c r="O46" s="25">
        <f>IF(ISBLANK(Table123[[#This Row],[Odds Spread]]), "", 1)</f>
        <v>1</v>
      </c>
      <c r="P46" s="26"/>
      <c r="Q46" s="26">
        <v>-375</v>
      </c>
      <c r="R46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-375</v>
      </c>
      <c r="S46" s="26">
        <v>-108</v>
      </c>
      <c r="T46" s="26"/>
      <c r="U46" s="27">
        <f>IF(ISBLANK(Table123[[#This Row],[Odds Side - Difference Model]]), "",N46+IF(Q46&lt;0, (N46/(Q46/-100)), N46*(Q46/100)))</f>
        <v>1.2666666666666666</v>
      </c>
      <c r="V46" s="28">
        <f>IFERROR(IF(ISBLANK(Table123[[#This Row],[Odds Side - Win Probability Model]]), "",N46+IF(R46&lt;0, (N46/(R46/-100)), N46*(R46/100))),"")</f>
        <v>1.2666666666666666</v>
      </c>
      <c r="W46" s="27">
        <f t="shared" ref="W46:W109" si="13">IFERROR(U46-N46, "")</f>
        <v>0.26666666666666661</v>
      </c>
      <c r="X46" s="28">
        <f t="shared" ref="X46:X109" si="14">IFERROR(V46-N46, "")</f>
        <v>0.26666666666666661</v>
      </c>
      <c r="Y46" s="27">
        <f>IF(ISBLANK(Table123[[#This Row],[Odds Spread]]), "",O46+IF(S46&lt;0, (O46/(S46/-100)), O46*(S46/100)))</f>
        <v>1.9259259259259258</v>
      </c>
      <c r="Z46" s="27">
        <f t="shared" ref="Z46:Z109" si="15">IFERROR(Y46-O46, "")</f>
        <v>0.92592592592592582</v>
      </c>
      <c r="AA46" s="29">
        <f t="shared" ref="AA46:AA109" si="16">P46+IF(T46&lt;0, (P46/(T46/-100)), P46*(T46/100))</f>
        <v>0</v>
      </c>
      <c r="AB46" s="29">
        <f t="shared" ref="AB46:AB109" si="17">T46-P46</f>
        <v>0</v>
      </c>
      <c r="AC46" s="30" t="str">
        <f>IF('Prediction Log'!$W46="Y", "W", IF('Prediction Log'!$W46="N","L",""))</f>
        <v>L</v>
      </c>
      <c r="AD46" s="31" t="str">
        <f>IF('Prediction Log'!$Y46="Y", "W", IF('Prediction Log'!$Y46="N","L",""))</f>
        <v>L</v>
      </c>
      <c r="AE46" s="32">
        <f>IF(ISBLANK(Table123[[#This Row],[Odds Side - Difference Model]]), "",IF(AC46="W", W46, IF(AC46="L",-N46, "")))</f>
        <v>-1</v>
      </c>
      <c r="AF46" s="33">
        <f>IFERROR((IF(ISERR(Table123[[#This Row],[Potential Payout Side - Win Probability Model]]), "",IF(AD46="W", X46, IF(AD46="L",-N46, "")))), "")</f>
        <v>-1</v>
      </c>
      <c r="AG46" s="30" t="str">
        <f>IF('Prediction Log'!$X46="Y", "W", IF('Prediction Log'!$X46="N", "L", ""))</f>
        <v>L</v>
      </c>
      <c r="AH46" s="32">
        <f>IF(ISBLANK(Table123[[#This Row],[Odds Spread]]), "",IF(AG46="W", Z46, IF(AG46="L",-O46, "")))</f>
        <v>-1</v>
      </c>
      <c r="AI46" s="11"/>
      <c r="AJ46" s="12" t="str">
        <f t="shared" si="7"/>
        <v/>
      </c>
      <c r="AK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" spans="1:38" x14ac:dyDescent="0.45">
      <c r="A47" s="22">
        <f>Games!A47</f>
        <v>9</v>
      </c>
      <c r="B47" s="22" t="str">
        <f>IF('Prediction Log'!B47=0, "",'Prediction Log'!B47)</f>
        <v>Florida</v>
      </c>
      <c r="C47" s="22" t="str">
        <f>IF('Prediction Log'!C47=0, "",'Prediction Log'!C47)</f>
        <v>Georgia</v>
      </c>
      <c r="D47" s="22">
        <f>IF('Prediction Log'!D47=0, "",'Prediction Log'!D47)</f>
        <v>14.5</v>
      </c>
      <c r="E47" s="22">
        <f>IF('Prediction Log'!E47=0, "",'Prediction Log'!E47)</f>
        <v>20</v>
      </c>
      <c r="F47" s="22" t="str">
        <f>IF('Prediction Log'!I47=0, "",'Prediction Log'!I47)</f>
        <v>Georgia</v>
      </c>
      <c r="G47" s="23" t="str">
        <f>IF(ISBLANK(Games!B47), "",'Prediction Log'!$J47)</f>
        <v>Georgia</v>
      </c>
      <c r="H47" s="24">
        <f>'Prediction Log'!$K47</f>
        <v>0.99063299999999999</v>
      </c>
      <c r="I47" s="22" t="str">
        <f>IF(ISBLANK(Games!J47), "",IF(AND(Games!J47="",Games!K47=""),"",IF(ISTEXT(Games!K47), "Side",Games!J47)))</f>
        <v>Side</v>
      </c>
      <c r="J47" s="22" t="str">
        <f>IF(ISBLANK(Games!B47), "",IF(Games!H47="Y", Games!B47, Games!C47))</f>
        <v>Georgia</v>
      </c>
      <c r="K47" s="22" t="str">
        <f>Games!F47</f>
        <v>Georgia</v>
      </c>
      <c r="L47" s="22">
        <f>IF(ISBLANK(Games!D47), "",Games!D47)</f>
        <v>14.5</v>
      </c>
      <c r="M47" s="22"/>
      <c r="N47" s="25">
        <f>IF(ISBLANK(Table123[[#This Row],[Odds Side - Difference Model]]), "", 1)</f>
        <v>1</v>
      </c>
      <c r="O47" s="25">
        <f>IF(ISBLANK(Table123[[#This Row],[Odds Spread]]), "", 1)</f>
        <v>1</v>
      </c>
      <c r="P47" s="26"/>
      <c r="Q47" s="26">
        <v>-610</v>
      </c>
      <c r="R47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-610</v>
      </c>
      <c r="S47" s="26">
        <v>-105</v>
      </c>
      <c r="T47" s="26"/>
      <c r="U47" s="27">
        <f>IF(ISBLANK(Table123[[#This Row],[Odds Side - Difference Model]]), "",N47+IF(Q47&lt;0, (N47/(Q47/-100)), N47*(Q47/100)))</f>
        <v>1.1639344262295082</v>
      </c>
      <c r="V47" s="28">
        <f>IFERROR(IF(ISBLANK(Table123[[#This Row],[Odds Side - Win Probability Model]]), "",N47+IF(R47&lt;0, (N47/(R47/-100)), N47*(R47/100))),"")</f>
        <v>1.1639344262295082</v>
      </c>
      <c r="W47" s="27">
        <f t="shared" si="13"/>
        <v>0.16393442622950816</v>
      </c>
      <c r="X47" s="28">
        <f t="shared" si="14"/>
        <v>0.16393442622950816</v>
      </c>
      <c r="Y47" s="27">
        <f>IF(ISBLANK(Table123[[#This Row],[Odds Spread]]), "",O47+IF(S47&lt;0, (O47/(S47/-100)), O47*(S47/100)))</f>
        <v>1.9523809523809523</v>
      </c>
      <c r="Z47" s="27">
        <f t="shared" si="15"/>
        <v>0.95238095238095233</v>
      </c>
      <c r="AA47" s="29">
        <f t="shared" si="16"/>
        <v>0</v>
      </c>
      <c r="AB47" s="29">
        <f t="shared" si="17"/>
        <v>0</v>
      </c>
      <c r="AC47" s="30" t="str">
        <f>IF('Prediction Log'!$W47="Y", "W", IF('Prediction Log'!$W47="N","L",""))</f>
        <v>W</v>
      </c>
      <c r="AD47" s="31" t="str">
        <f>IF('Prediction Log'!$Y47="Y", "W", IF('Prediction Log'!$Y47="N","L",""))</f>
        <v>W</v>
      </c>
      <c r="AE47" s="32">
        <f>IF(ISBLANK(Table123[[#This Row],[Odds Side - Difference Model]]), "",IF(AC47="W", W47, IF(AC47="L",-N47, "")))</f>
        <v>0.16393442622950816</v>
      </c>
      <c r="AF47" s="33">
        <f>IFERROR((IF(ISERR(Table123[[#This Row],[Potential Payout Side - Win Probability Model]]), "",IF(AD47="W", X47, IF(AD47="L",-N47, "")))), "")</f>
        <v>0.16393442622950816</v>
      </c>
      <c r="AG47" s="30" t="str">
        <f>IF('Prediction Log'!$X47="Y", "W", IF('Prediction Log'!$X47="N", "L", ""))</f>
        <v>W</v>
      </c>
      <c r="AH47" s="32">
        <f>IF(ISBLANK(Table123[[#This Row],[Odds Spread]]), "",IF(AG47="W", Z47, IF(AG47="L",-O47, "")))</f>
        <v>0.95238095238095233</v>
      </c>
      <c r="AI47" s="11"/>
      <c r="AJ47" s="12" t="str">
        <f t="shared" si="7"/>
        <v/>
      </c>
      <c r="AK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" spans="1:38" x14ac:dyDescent="0.45">
      <c r="A48" s="22">
        <f>Games!A48</f>
        <v>9</v>
      </c>
      <c r="B48" s="22" t="str">
        <f>IF('Prediction Log'!B48=0, "",'Prediction Log'!B48)</f>
        <v>Texas</v>
      </c>
      <c r="C48" s="22" t="str">
        <f>IF('Prediction Log'!C48=0, "",'Prediction Log'!C48)</f>
        <v>BYU</v>
      </c>
      <c r="D48" s="22">
        <f>IF('Prediction Log'!D48=0, "",'Prediction Log'!D48)</f>
        <v>-17.5</v>
      </c>
      <c r="E48" s="22">
        <f>IF('Prediction Log'!E48=0, "",'Prediction Log'!E48)</f>
        <v>-18</v>
      </c>
      <c r="F48" s="22" t="str">
        <f>IF('Prediction Log'!I48=0, "",'Prediction Log'!I48)</f>
        <v>Texas</v>
      </c>
      <c r="G48" s="23" t="str">
        <f>IF(ISBLANK(Games!B48), "",'Prediction Log'!$J48)</f>
        <v>Texas</v>
      </c>
      <c r="H48" s="24">
        <f>'Prediction Log'!$K48</f>
        <v>0.94769899999999996</v>
      </c>
      <c r="I48" s="22" t="str">
        <f>IF(ISBLANK(Games!J48), "",IF(AND(Games!J48="",Games!K48=""),"",IF(ISTEXT(Games!K48), "Side",Games!J48)))</f>
        <v>Spread</v>
      </c>
      <c r="J48" s="22" t="str">
        <f>IF(ISBLANK(Games!B48), "",IF(Games!H48="Y", Games!B48, Games!C48))</f>
        <v>Texas</v>
      </c>
      <c r="K48" s="22" t="str">
        <f>Games!F48</f>
        <v>Texas</v>
      </c>
      <c r="L48" s="22">
        <f>IF(ISBLANK(Games!D48), "",Games!D48)</f>
        <v>-17.5</v>
      </c>
      <c r="M48" s="22"/>
      <c r="N48" s="25">
        <f>IF(ISBLANK(Table123[[#This Row],[Odds Side - Difference Model]]), "", 1)</f>
        <v>1</v>
      </c>
      <c r="O48" s="25">
        <f>IF(ISBLANK(Table123[[#This Row],[Odds Spread]]), "", 1)</f>
        <v>1</v>
      </c>
      <c r="P48" s="26"/>
      <c r="Q48" s="26">
        <v>-1300</v>
      </c>
      <c r="R48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-1300</v>
      </c>
      <c r="S48" s="26">
        <v>-110</v>
      </c>
      <c r="T48" s="26"/>
      <c r="U48" s="27">
        <f>IF(ISBLANK(Table123[[#This Row],[Odds Side - Difference Model]]), "",N48+IF(Q48&lt;0, (N48/(Q48/-100)), N48*(Q48/100)))</f>
        <v>1.0769230769230769</v>
      </c>
      <c r="V48" s="28">
        <f>IFERROR(IF(ISBLANK(Table123[[#This Row],[Odds Side - Win Probability Model]]), "",N48+IF(R48&lt;0, (N48/(R48/-100)), N48*(R48/100))),"")</f>
        <v>1.0769230769230769</v>
      </c>
      <c r="W48" s="27">
        <f t="shared" si="13"/>
        <v>7.6923076923076872E-2</v>
      </c>
      <c r="X48" s="28">
        <f t="shared" si="14"/>
        <v>7.6923076923076872E-2</v>
      </c>
      <c r="Y48" s="27">
        <f>IF(ISBLANK(Table123[[#This Row],[Odds Spread]]), "",O48+IF(S48&lt;0, (O48/(S48/-100)), O48*(S48/100)))</f>
        <v>1.9090909090909092</v>
      </c>
      <c r="Z48" s="27">
        <f t="shared" si="15"/>
        <v>0.90909090909090917</v>
      </c>
      <c r="AA48" s="29">
        <f t="shared" si="16"/>
        <v>0</v>
      </c>
      <c r="AB48" s="29">
        <f t="shared" si="17"/>
        <v>0</v>
      </c>
      <c r="AC48" s="30" t="str">
        <f>IF('Prediction Log'!$W48="Y", "W", IF('Prediction Log'!$W48="N","L",""))</f>
        <v>W</v>
      </c>
      <c r="AD48" s="31" t="str">
        <f>IF('Prediction Log'!$Y48="Y", "W", IF('Prediction Log'!$Y48="N","L",""))</f>
        <v>W</v>
      </c>
      <c r="AE48" s="32">
        <f>IF(ISBLANK(Table123[[#This Row],[Odds Side - Difference Model]]), "",IF(AC48="W", W48, IF(AC48="L",-N48, "")))</f>
        <v>7.6923076923076872E-2</v>
      </c>
      <c r="AF48" s="33">
        <f>IFERROR((IF(ISERR(Table123[[#This Row],[Potential Payout Side - Win Probability Model]]), "",IF(AD48="W", X48, IF(AD48="L",-N48, "")))), "")</f>
        <v>7.6923076923076872E-2</v>
      </c>
      <c r="AG48" s="30" t="str">
        <f>IF('Prediction Log'!$X48="Y", "W", IF('Prediction Log'!$X48="N", "L", ""))</f>
        <v>W</v>
      </c>
      <c r="AH48" s="32">
        <f>IF(ISBLANK(Table123[[#This Row],[Odds Spread]]), "",IF(AG48="W", Z48, IF(AG48="L",-O48, "")))</f>
        <v>0.90909090909090917</v>
      </c>
      <c r="AI48" s="11"/>
      <c r="AJ48" s="12" t="str">
        <f t="shared" si="7"/>
        <v/>
      </c>
      <c r="AK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" spans="1:38" x14ac:dyDescent="0.45">
      <c r="A49" s="22">
        <f>Games!A49</f>
        <v>9</v>
      </c>
      <c r="B49" s="22" t="str">
        <f>IF('Prediction Log'!B49=0, "",'Prediction Log'!B49)</f>
        <v>Utah</v>
      </c>
      <c r="C49" s="22" t="str">
        <f>IF('Prediction Log'!C49=0, "",'Prediction Log'!C49)</f>
        <v>Oregon</v>
      </c>
      <c r="D49" s="22">
        <f>IF('Prediction Log'!D49=0, "",'Prediction Log'!D49)</f>
        <v>6.5</v>
      </c>
      <c r="E49" s="22">
        <f>IF('Prediction Log'!E49=0, "",'Prediction Log'!E49)</f>
        <v>5.8</v>
      </c>
      <c r="F49" s="22" t="str">
        <f>IF('Prediction Log'!I49=0, "",'Prediction Log'!I49)</f>
        <v>Oregon</v>
      </c>
      <c r="G49" s="23" t="str">
        <f>IF(ISBLANK(Games!B49), "",'Prediction Log'!$J49)</f>
        <v>Oregon</v>
      </c>
      <c r="H49" s="24">
        <f>'Prediction Log'!$K49</f>
        <v>0.63805699999999999</v>
      </c>
      <c r="I49" s="22" t="str">
        <f>IF(ISBLANK(Games!J49), "",IF(AND(Games!J49="",Games!K49=""),"",IF(ISTEXT(Games!K49), "Side",Games!J49)))</f>
        <v/>
      </c>
      <c r="J49" s="22" t="str">
        <f>IF(ISBLANK(Games!B49), "",IF(Games!H49="Y", Games!B49, Games!C49))</f>
        <v>Utah</v>
      </c>
      <c r="K49" s="22" t="str">
        <f>Games!F49</f>
        <v>Oregon</v>
      </c>
      <c r="L49" s="22">
        <f>IF(ISBLANK(Games!D49), "",Games!D49)</f>
        <v>6.5</v>
      </c>
      <c r="M49" s="22"/>
      <c r="N49" s="25">
        <f>IF(ISBLANK(Table123[[#This Row],[Odds Side - Difference Model]]), "", 1)</f>
        <v>1</v>
      </c>
      <c r="O49" s="25">
        <f>IF(ISBLANK(Table123[[#This Row],[Odds Spread]]), "", 1)</f>
        <v>1</v>
      </c>
      <c r="P49" s="26"/>
      <c r="Q49" s="26">
        <v>-235</v>
      </c>
      <c r="R49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-235</v>
      </c>
      <c r="S49" s="26">
        <v>-115</v>
      </c>
      <c r="T49" s="26"/>
      <c r="U49" s="27">
        <f>IF(ISBLANK(Table123[[#This Row],[Odds Side - Difference Model]]), "",N49+IF(Q49&lt;0, (N49/(Q49/-100)), N49*(Q49/100)))</f>
        <v>1.425531914893617</v>
      </c>
      <c r="V49" s="28">
        <f>IFERROR(IF(ISBLANK(Table123[[#This Row],[Odds Side - Win Probability Model]]), "",N49+IF(R49&lt;0, (N49/(R49/-100)), N49*(R49/100))),"")</f>
        <v>1.425531914893617</v>
      </c>
      <c r="W49" s="27">
        <f t="shared" si="13"/>
        <v>0.42553191489361697</v>
      </c>
      <c r="X49" s="28">
        <f t="shared" si="14"/>
        <v>0.42553191489361697</v>
      </c>
      <c r="Y49" s="27">
        <f>IF(ISBLANK(Table123[[#This Row],[Odds Spread]]), "",O49+IF(S49&lt;0, (O49/(S49/-100)), O49*(S49/100)))</f>
        <v>1.8695652173913044</v>
      </c>
      <c r="Z49" s="27">
        <f t="shared" si="15"/>
        <v>0.86956521739130443</v>
      </c>
      <c r="AA49" s="29">
        <f t="shared" si="16"/>
        <v>0</v>
      </c>
      <c r="AB49" s="29">
        <f t="shared" si="17"/>
        <v>0</v>
      </c>
      <c r="AC49" s="30" t="str">
        <f>IF('Prediction Log'!$W49="Y", "W", IF('Prediction Log'!$W49="N","L",""))</f>
        <v>W</v>
      </c>
      <c r="AD49" s="31" t="str">
        <f>IF('Prediction Log'!$Y49="Y", "W", IF('Prediction Log'!$Y49="N","L",""))</f>
        <v>W</v>
      </c>
      <c r="AE49" s="32">
        <f>IF(ISBLANK(Table123[[#This Row],[Odds Side - Difference Model]]), "",IF(AC49="W", W49, IF(AC49="L",-N49, "")))</f>
        <v>0.42553191489361697</v>
      </c>
      <c r="AF49" s="33">
        <f>IFERROR((IF(ISERR(Table123[[#This Row],[Potential Payout Side - Win Probability Model]]), "",IF(AD49="W", X49, IF(AD49="L",-N49, "")))), "")</f>
        <v>0.42553191489361697</v>
      </c>
      <c r="AG49" s="30" t="str">
        <f>IF('Prediction Log'!$X49="Y", "W", IF('Prediction Log'!$X49="N", "L", ""))</f>
        <v>L</v>
      </c>
      <c r="AH49" s="32">
        <f>IF(ISBLANK(Table123[[#This Row],[Odds Spread]]), "",IF(AG49="W", Z49, IF(AG49="L",-O49, "")))</f>
        <v>-1</v>
      </c>
      <c r="AI49" s="11"/>
      <c r="AJ49" s="12" t="str">
        <f t="shared" si="7"/>
        <v/>
      </c>
      <c r="AK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" spans="1:38" x14ac:dyDescent="0.45">
      <c r="A50" s="22">
        <f>Games!A50</f>
        <v>9</v>
      </c>
      <c r="B50" s="22" t="str">
        <f>IF('Prediction Log'!B50=0, "",'Prediction Log'!B50)</f>
        <v>Rice</v>
      </c>
      <c r="C50" s="22" t="str">
        <f>IF('Prediction Log'!C50=0, "",'Prediction Log'!C50)</f>
        <v>Tulane</v>
      </c>
      <c r="D50" s="22">
        <f>IF('Prediction Log'!D50=0, "",'Prediction Log'!D50)</f>
        <v>11.5</v>
      </c>
      <c r="E50" s="22">
        <f>IF('Prediction Log'!E50=0, "",'Prediction Log'!E50)</f>
        <v>1.9</v>
      </c>
      <c r="F50" s="22" t="str">
        <f>IF('Prediction Log'!I50=0, "",'Prediction Log'!I50)</f>
        <v>Tulane</v>
      </c>
      <c r="G50" s="23" t="str">
        <f>IF(ISBLANK(Games!B50), "",'Prediction Log'!$J50)</f>
        <v>Tulane</v>
      </c>
      <c r="H50" s="24">
        <f>'Prediction Log'!$K50</f>
        <v>0.83707799999999999</v>
      </c>
      <c r="I50" s="22" t="str">
        <f>IF(ISBLANK(Games!J50), "",IF(AND(Games!J50="",Games!K50=""),"",IF(ISTEXT(Games!K50), "Side",Games!J50)))</f>
        <v>Spread</v>
      </c>
      <c r="J50" s="22" t="str">
        <f>IF(ISBLANK(Games!B50), "",IF(Games!H50="Y", Games!B50, Games!C50))</f>
        <v>Rice</v>
      </c>
      <c r="K50" s="22" t="str">
        <f>Games!F50</f>
        <v>Tulane</v>
      </c>
      <c r="L50" s="22">
        <f>IF(ISBLANK(Games!D50), "",Games!D50)</f>
        <v>11.5</v>
      </c>
      <c r="M50" s="22"/>
      <c r="N50" s="25">
        <f>IF(ISBLANK(Table123[[#This Row],[Odds Side - Difference Model]]), "", 1)</f>
        <v>1</v>
      </c>
      <c r="O50" s="25">
        <f>IF(ISBLANK(Table123[[#This Row],[Odds Spread]]), "", 1)</f>
        <v>1</v>
      </c>
      <c r="P50" s="26"/>
      <c r="Q50" s="26">
        <v>-410</v>
      </c>
      <c r="R50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-410</v>
      </c>
      <c r="S50" s="26">
        <v>-115</v>
      </c>
      <c r="T50" s="26"/>
      <c r="U50" s="27">
        <f>IF(ISBLANK(Table123[[#This Row],[Odds Side - Difference Model]]), "",N50+IF(Q50&lt;0, (N50/(Q50/-100)), N50*(Q50/100)))</f>
        <v>1.2439024390243902</v>
      </c>
      <c r="V50" s="28">
        <f>IFERROR(IF(ISBLANK(Table123[[#This Row],[Odds Side - Win Probability Model]]), "",N50+IF(R50&lt;0, (N50/(R50/-100)), N50*(R50/100))),"")</f>
        <v>1.2439024390243902</v>
      </c>
      <c r="W50" s="27">
        <f t="shared" si="13"/>
        <v>0.24390243902439024</v>
      </c>
      <c r="X50" s="28">
        <f t="shared" si="14"/>
        <v>0.24390243902439024</v>
      </c>
      <c r="Y50" s="27">
        <f>IF(ISBLANK(Table123[[#This Row],[Odds Spread]]), "",O50+IF(S50&lt;0, (O50/(S50/-100)), O50*(S50/100)))</f>
        <v>1.8695652173913044</v>
      </c>
      <c r="Z50" s="27">
        <f t="shared" si="15"/>
        <v>0.86956521739130443</v>
      </c>
      <c r="AA50" s="29">
        <f t="shared" si="16"/>
        <v>0</v>
      </c>
      <c r="AB50" s="29">
        <f t="shared" si="17"/>
        <v>0</v>
      </c>
      <c r="AC50" s="30" t="str">
        <f>IF('Prediction Log'!$W50="Y", "W", IF('Prediction Log'!$W50="N","L",""))</f>
        <v>W</v>
      </c>
      <c r="AD50" s="31" t="str">
        <f>IF('Prediction Log'!$Y50="Y", "W", IF('Prediction Log'!$Y50="N","L",""))</f>
        <v>W</v>
      </c>
      <c r="AE50" s="32">
        <f>IF(ISBLANK(Table123[[#This Row],[Odds Side - Difference Model]]), "",IF(AC50="W", W50, IF(AC50="L",-N50, "")))</f>
        <v>0.24390243902439024</v>
      </c>
      <c r="AF50" s="33">
        <f>IFERROR((IF(ISERR(Table123[[#This Row],[Potential Payout Side - Win Probability Model]]), "",IF(AD50="W", X50, IF(AD50="L",-N50, "")))), "")</f>
        <v>0.24390243902439024</v>
      </c>
      <c r="AG50" s="30" t="str">
        <f>IF('Prediction Log'!$X50="Y", "W", IF('Prediction Log'!$X50="N", "L", ""))</f>
        <v>W</v>
      </c>
      <c r="AH50" s="32">
        <f>IF(ISBLANK(Table123[[#This Row],[Odds Spread]]), "",IF(AG50="W", Z50, IF(AG50="L",-O50, "")))</f>
        <v>0.86956521739130443</v>
      </c>
      <c r="AI50" s="11"/>
      <c r="AJ50" s="12" t="str">
        <f t="shared" si="7"/>
        <v/>
      </c>
      <c r="AK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" spans="1:38" x14ac:dyDescent="0.45">
      <c r="A51" s="22">
        <f>Games!A51</f>
        <v>9</v>
      </c>
      <c r="B51" s="22" t="str">
        <f>IF('Prediction Log'!B51=0, "",'Prediction Log'!B51)</f>
        <v>Colorado State</v>
      </c>
      <c r="C51" s="22" t="str">
        <f>IF('Prediction Log'!C51=0, "",'Prediction Log'!C51)</f>
        <v>Air Force</v>
      </c>
      <c r="D51" s="22">
        <f>IF('Prediction Log'!D51=0, "",'Prediction Log'!D51)</f>
        <v>11.5</v>
      </c>
      <c r="E51" s="22">
        <f>IF('Prediction Log'!E51=0, "",'Prediction Log'!E51)</f>
        <v>19.100000000000001</v>
      </c>
      <c r="F51" s="22" t="str">
        <f>IF('Prediction Log'!I51=0, "",'Prediction Log'!I51)</f>
        <v>Air Force</v>
      </c>
      <c r="G51" s="23" t="str">
        <f>IF(ISBLANK(Games!B51), "",'Prediction Log'!$J51)</f>
        <v>Air Force</v>
      </c>
      <c r="H51" s="24">
        <f>'Prediction Log'!$K51</f>
        <v>0.99637600000000004</v>
      </c>
      <c r="I51" s="22" t="str">
        <f>IF(ISBLANK(Games!J51), "",IF(AND(Games!J51="",Games!K51=""),"",IF(ISTEXT(Games!K51), "Side",Games!J51)))</f>
        <v>Spread</v>
      </c>
      <c r="J51" s="22" t="str">
        <f>IF(ISBLANK(Games!B51), "",IF(Games!H51="Y", Games!B51, Games!C51))</f>
        <v>Air Force</v>
      </c>
      <c r="K51" s="22" t="str">
        <f>Games!F51</f>
        <v>Air Force</v>
      </c>
      <c r="L51" s="22">
        <f>IF(ISBLANK(Games!D51), "",Games!D51)</f>
        <v>11.5</v>
      </c>
      <c r="M51" s="22"/>
      <c r="N51" s="25">
        <f>IF(ISBLANK(Table123[[#This Row],[Odds Side - Difference Model]]), "", 1)</f>
        <v>1</v>
      </c>
      <c r="O51" s="25">
        <f>IF(ISBLANK(Table123[[#This Row],[Odds Spread]]), "", 1)</f>
        <v>1</v>
      </c>
      <c r="P51" s="26"/>
      <c r="Q51" s="26">
        <v>-630</v>
      </c>
      <c r="R51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-630</v>
      </c>
      <c r="S51" s="26">
        <v>-102</v>
      </c>
      <c r="T51" s="26"/>
      <c r="U51" s="27">
        <f>IF(ISBLANK(Table123[[#This Row],[Odds Side - Difference Model]]), "",N51+IF(Q51&lt;0, (N51/(Q51/-100)), N51*(Q51/100)))</f>
        <v>1.1587301587301586</v>
      </c>
      <c r="V51" s="28">
        <f>IFERROR(IF(ISBLANK(Table123[[#This Row],[Odds Side - Win Probability Model]]), "",N51+IF(R51&lt;0, (N51/(R51/-100)), N51*(R51/100))),"")</f>
        <v>1.1587301587301586</v>
      </c>
      <c r="W51" s="27">
        <f t="shared" si="13"/>
        <v>0.15873015873015861</v>
      </c>
      <c r="X51" s="28">
        <f t="shared" si="14"/>
        <v>0.15873015873015861</v>
      </c>
      <c r="Y51" s="27">
        <f>IF(ISBLANK(Table123[[#This Row],[Odds Spread]]), "",O51+IF(S51&lt;0, (O51/(S51/-100)), O51*(S51/100)))</f>
        <v>1.9803921568627452</v>
      </c>
      <c r="Z51" s="27">
        <f t="shared" si="15"/>
        <v>0.98039215686274517</v>
      </c>
      <c r="AA51" s="29">
        <f t="shared" si="16"/>
        <v>0</v>
      </c>
      <c r="AB51" s="29">
        <f t="shared" si="17"/>
        <v>0</v>
      </c>
      <c r="AC51" s="30" t="str">
        <f>IF('Prediction Log'!$W51="Y", "W", IF('Prediction Log'!$W51="N","L",""))</f>
        <v>W</v>
      </c>
      <c r="AD51" s="31" t="str">
        <f>IF('Prediction Log'!$Y51="Y", "W", IF('Prediction Log'!$Y51="N","L",""))</f>
        <v>W</v>
      </c>
      <c r="AE51" s="32">
        <f>IF(ISBLANK(Table123[[#This Row],[Odds Side - Difference Model]]), "",IF(AC51="W", W51, IF(AC51="L",-N51, "")))</f>
        <v>0.15873015873015861</v>
      </c>
      <c r="AF51" s="33">
        <f>IFERROR((IF(ISERR(Table123[[#This Row],[Potential Payout Side - Win Probability Model]]), "",IF(AD51="W", X51, IF(AD51="L",-N51, "")))), "")</f>
        <v>0.15873015873015861</v>
      </c>
      <c r="AG51" s="30" t="str">
        <f>IF('Prediction Log'!$X51="Y", "W", IF('Prediction Log'!$X51="N", "L", ""))</f>
        <v>W</v>
      </c>
      <c r="AH51" s="32">
        <f>IF(ISBLANK(Table123[[#This Row],[Odds Spread]]), "",IF(AG51="W", Z51, IF(AG51="L",-O51, "")))</f>
        <v>0.98039215686274517</v>
      </c>
      <c r="AI51" s="11"/>
      <c r="AJ51" s="12" t="str">
        <f t="shared" si="7"/>
        <v/>
      </c>
      <c r="AK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" spans="1:38" x14ac:dyDescent="0.45">
      <c r="A52" s="22">
        <f>Games!A52</f>
        <v>9</v>
      </c>
      <c r="B52" s="22" t="str">
        <f>IF('Prediction Log'!B52=0, "",'Prediction Log'!B52)</f>
        <v>Wisconsin</v>
      </c>
      <c r="C52" s="22" t="str">
        <f>IF('Prediction Log'!C52=0, "",'Prediction Log'!C52)</f>
        <v>Ohio State</v>
      </c>
      <c r="D52" s="22">
        <f>IF('Prediction Log'!D52=0, "",'Prediction Log'!D52)</f>
        <v>14.5</v>
      </c>
      <c r="E52" s="22">
        <f>IF('Prediction Log'!E52=0, "",'Prediction Log'!E52)</f>
        <v>20.6</v>
      </c>
      <c r="F52" s="22" t="str">
        <f>IF('Prediction Log'!I52=0, "",'Prediction Log'!I52)</f>
        <v>Ohio State</v>
      </c>
      <c r="G52" s="23" t="str">
        <f>IF(ISBLANK(Games!B52), "",'Prediction Log'!$J52)</f>
        <v>Ohio State</v>
      </c>
      <c r="H52" s="24">
        <f>'Prediction Log'!$K52</f>
        <v>0.99549299999999996</v>
      </c>
      <c r="I52" s="22" t="str">
        <f>IF(ISBLANK(Games!J52), "",IF(AND(Games!J52="",Games!K52=""),"",IF(ISTEXT(Games!K52), "Side",Games!J52)))</f>
        <v/>
      </c>
      <c r="J52" s="22" t="str">
        <f>IF(ISBLANK(Games!B52), "",IF(Games!H52="Y", Games!B52, Games!C52))</f>
        <v>Ohio State</v>
      </c>
      <c r="K52" s="22" t="str">
        <f>Games!F52</f>
        <v>Ohio State</v>
      </c>
      <c r="L52" s="22">
        <f>IF(ISBLANK(Games!D52), "",Games!D52)</f>
        <v>14.5</v>
      </c>
      <c r="M52" s="22"/>
      <c r="N52" s="25">
        <f>IF(ISBLANK(Table123[[#This Row],[Odds Side - Difference Model]]), "", 1)</f>
        <v>1</v>
      </c>
      <c r="O52" s="25">
        <f>IF(ISBLANK(Table123[[#This Row],[Odds Spread]]), "", 1)</f>
        <v>1</v>
      </c>
      <c r="P52" s="26"/>
      <c r="Q52" s="26">
        <v>-710</v>
      </c>
      <c r="R52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-710</v>
      </c>
      <c r="S52" s="26">
        <v>-115</v>
      </c>
      <c r="T52" s="26"/>
      <c r="U52" s="27">
        <f>IF(ISBLANK(Table123[[#This Row],[Odds Side - Difference Model]]), "",N52+IF(Q52&lt;0, (N52/(Q52/-100)), N52*(Q52/100)))</f>
        <v>1.1408450704225352</v>
      </c>
      <c r="V52" s="28">
        <f>IFERROR(IF(ISBLANK(Table123[[#This Row],[Odds Side - Win Probability Model]]), "",N52+IF(R52&lt;0, (N52/(R52/-100)), N52*(R52/100))),"")</f>
        <v>1.1408450704225352</v>
      </c>
      <c r="W52" s="27">
        <f t="shared" si="13"/>
        <v>0.14084507042253525</v>
      </c>
      <c r="X52" s="28">
        <f t="shared" si="14"/>
        <v>0.14084507042253525</v>
      </c>
      <c r="Y52" s="27">
        <f>IF(ISBLANK(Table123[[#This Row],[Odds Spread]]), "",O52+IF(S52&lt;0, (O52/(S52/-100)), O52*(S52/100)))</f>
        <v>1.8695652173913044</v>
      </c>
      <c r="Z52" s="27">
        <f t="shared" si="15"/>
        <v>0.86956521739130443</v>
      </c>
      <c r="AA52" s="29">
        <f t="shared" si="16"/>
        <v>0</v>
      </c>
      <c r="AB52" s="29">
        <f t="shared" si="17"/>
        <v>0</v>
      </c>
      <c r="AC52" s="30" t="str">
        <f>IF('Prediction Log'!$W52="Y", "W", IF('Prediction Log'!$W52="N","L",""))</f>
        <v>W</v>
      </c>
      <c r="AD52" s="31" t="str">
        <f>IF('Prediction Log'!$Y52="Y", "W", IF('Prediction Log'!$Y52="N","L",""))</f>
        <v>W</v>
      </c>
      <c r="AE52" s="32">
        <f>IF(ISBLANK(Table123[[#This Row],[Odds Side - Difference Model]]), "",IF(AC52="W", W52, IF(AC52="L",-N52, "")))</f>
        <v>0.14084507042253525</v>
      </c>
      <c r="AF52" s="33">
        <f>IFERROR((IF(ISERR(Table123[[#This Row],[Potential Payout Side - Win Probability Model]]), "",IF(AD52="W", X52, IF(AD52="L",-N52, "")))), "")</f>
        <v>0.14084507042253525</v>
      </c>
      <c r="AG52" s="30" t="str">
        <f>IF('Prediction Log'!$X52="Y", "W", IF('Prediction Log'!$X52="N", "L", ""))</f>
        <v>L</v>
      </c>
      <c r="AH52" s="32">
        <f>IF(ISBLANK(Table123[[#This Row],[Odds Spread]]), "",IF(AG52="W", Z52, IF(AG52="L",-O52, "")))</f>
        <v>-1</v>
      </c>
      <c r="AI52" s="11"/>
      <c r="AJ52" s="12" t="str">
        <f t="shared" si="7"/>
        <v/>
      </c>
      <c r="AK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" spans="1:38" x14ac:dyDescent="0.45">
      <c r="A53" s="22">
        <f>Games!A53</f>
        <v>9</v>
      </c>
      <c r="B53" s="22" t="str">
        <f>IF('Prediction Log'!B53=0, "",'Prediction Log'!B53)</f>
        <v>Ole Miss</v>
      </c>
      <c r="C53" s="22" t="str">
        <f>IF('Prediction Log'!C53=0, "",'Prediction Log'!C53)</f>
        <v>Vanderbilt</v>
      </c>
      <c r="D53" s="22">
        <f>IF('Prediction Log'!D53=0, "",'Prediction Log'!D53)</f>
        <v>-25.5</v>
      </c>
      <c r="E53" s="22">
        <f>IF('Prediction Log'!E53=0, "",'Prediction Log'!E53)</f>
        <v>-21.6</v>
      </c>
      <c r="F53" s="22" t="str">
        <f>IF('Prediction Log'!I53=0, "",'Prediction Log'!I53)</f>
        <v>Ole Miss</v>
      </c>
      <c r="G53" s="23" t="str">
        <f>IF(ISBLANK(Games!B53), "",'Prediction Log'!$J53)</f>
        <v>Ole Miss</v>
      </c>
      <c r="H53" s="24">
        <f>'Prediction Log'!$K53</f>
        <v>0.99434699999999998</v>
      </c>
      <c r="I53" s="22" t="str">
        <f>IF(ISBLANK(Games!J53), "",IF(AND(Games!J53="",Games!K53=""),"",IF(ISTEXT(Games!K53), "Side",Games!J53)))</f>
        <v/>
      </c>
      <c r="J53" s="22" t="str">
        <f>IF(ISBLANK(Games!B53), "",IF(Games!H53="Y", Games!B53, Games!C53))</f>
        <v>Vanderbilt</v>
      </c>
      <c r="K53" s="22" t="str">
        <f>Games!F53</f>
        <v>Ole Miss</v>
      </c>
      <c r="L53" s="22">
        <f>IF(ISBLANK(Games!D53), "",Games!D53)</f>
        <v>-25.5</v>
      </c>
      <c r="M53" s="22"/>
      <c r="N53" s="25">
        <f>IF(ISBLANK(Table123[[#This Row],[Odds Side - Difference Model]]), "", 1)</f>
        <v>1</v>
      </c>
      <c r="O53" s="25">
        <f>IF(ISBLANK(Table123[[#This Row],[Odds Spread]]), "", 1)</f>
        <v>1</v>
      </c>
      <c r="P53" s="26"/>
      <c r="Q53" s="26">
        <v>-2800</v>
      </c>
      <c r="R53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-2800</v>
      </c>
      <c r="S53" s="26">
        <v>-110</v>
      </c>
      <c r="T53" s="26"/>
      <c r="U53" s="27">
        <f>IF(ISBLANK(Table123[[#This Row],[Odds Side - Difference Model]]), "",N53+IF(Q53&lt;0, (N53/(Q53/-100)), N53*(Q53/100)))</f>
        <v>1.0357142857142858</v>
      </c>
      <c r="V53" s="28">
        <f>IFERROR(IF(ISBLANK(Table123[[#This Row],[Odds Side - Win Probability Model]]), "",N53+IF(R53&lt;0, (N53/(R53/-100)), N53*(R53/100))),"")</f>
        <v>1.0357142857142858</v>
      </c>
      <c r="W53" s="27">
        <f t="shared" si="13"/>
        <v>3.5714285714285809E-2</v>
      </c>
      <c r="X53" s="28">
        <f t="shared" si="14"/>
        <v>3.5714285714285809E-2</v>
      </c>
      <c r="Y53" s="27">
        <f>IF(ISBLANK(Table123[[#This Row],[Odds Spread]]), "",O53+IF(S53&lt;0, (O53/(S53/-100)), O53*(S53/100)))</f>
        <v>1.9090909090909092</v>
      </c>
      <c r="Z53" s="27">
        <f t="shared" si="15"/>
        <v>0.90909090909090917</v>
      </c>
      <c r="AA53" s="29">
        <f t="shared" si="16"/>
        <v>0</v>
      </c>
      <c r="AB53" s="29">
        <f t="shared" si="17"/>
        <v>0</v>
      </c>
      <c r="AC53" s="30" t="str">
        <f>IF('Prediction Log'!$W53="Y", "W", IF('Prediction Log'!$W53="N","L",""))</f>
        <v>W</v>
      </c>
      <c r="AD53" s="31" t="str">
        <f>IF('Prediction Log'!$Y53="Y", "W", IF('Prediction Log'!$Y53="N","L",""))</f>
        <v>W</v>
      </c>
      <c r="AE53" s="32">
        <f>IF(ISBLANK(Table123[[#This Row],[Odds Side - Difference Model]]), "",IF(AC53="W", W53, IF(AC53="L",-N53, "")))</f>
        <v>3.5714285714285809E-2</v>
      </c>
      <c r="AF53" s="33">
        <f>IFERROR((IF(ISERR(Table123[[#This Row],[Potential Payout Side - Win Probability Model]]), "",IF(AD53="W", X53, IF(AD53="L",-N53, "")))), "")</f>
        <v>3.5714285714285809E-2</v>
      </c>
      <c r="AG53" s="30" t="str">
        <f>IF('Prediction Log'!$X53="Y", "W", IF('Prediction Log'!$X53="N", "L", ""))</f>
        <v>L</v>
      </c>
      <c r="AH53" s="32">
        <f>IF(ISBLANK(Table123[[#This Row],[Odds Spread]]), "",IF(AG53="W", Z53, IF(AG53="L",-O53, "")))</f>
        <v>-1</v>
      </c>
      <c r="AI53" s="11"/>
      <c r="AJ53" s="12" t="str">
        <f t="shared" si="7"/>
        <v/>
      </c>
      <c r="AK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" spans="1:38" x14ac:dyDescent="0.45">
      <c r="A54" s="22">
        <f>Games!A54</f>
        <v>9</v>
      </c>
      <c r="B54" s="22" t="str">
        <f>IF('Prediction Log'!B54=0, "",'Prediction Log'!B54)</f>
        <v>UCLA</v>
      </c>
      <c r="C54" s="22" t="str">
        <f>IF('Prediction Log'!C54=0, "",'Prediction Log'!C54)</f>
        <v>Colorado</v>
      </c>
      <c r="D54" s="22">
        <f>IF('Prediction Log'!D54=0, "",'Prediction Log'!D54)</f>
        <v>-17.5</v>
      </c>
      <c r="E54" s="22">
        <f>IF('Prediction Log'!E54=0, "",'Prediction Log'!E54)</f>
        <v>-19.3</v>
      </c>
      <c r="F54" s="22" t="str">
        <f>IF('Prediction Log'!I54=0, "",'Prediction Log'!I54)</f>
        <v>UCLA</v>
      </c>
      <c r="G54" s="23" t="str">
        <f>IF(ISBLANK(Games!B54), "",'Prediction Log'!$J54)</f>
        <v>UCLA</v>
      </c>
      <c r="H54" s="24">
        <f>'Prediction Log'!$K54</f>
        <v>0.97831500000000005</v>
      </c>
      <c r="I54" s="22" t="str">
        <f>IF(ISBLANK(Games!J54), "",IF(AND(Games!J54="",Games!K54=""),"",IF(ISTEXT(Games!K54), "Side",Games!J54)))</f>
        <v/>
      </c>
      <c r="J54" s="22" t="str">
        <f>IF(ISBLANK(Games!B54), "",IF(Games!H54="Y", Games!B54, Games!C54))</f>
        <v>UCLA</v>
      </c>
      <c r="K54" s="22" t="str">
        <f>Games!F54</f>
        <v>UCLA</v>
      </c>
      <c r="L54" s="22">
        <f>IF(ISBLANK(Games!D54), "",Games!D54)</f>
        <v>-17.5</v>
      </c>
      <c r="M54" s="22"/>
      <c r="N54" s="25">
        <f>IF(ISBLANK(Table123[[#This Row],[Odds Side - Difference Model]]), "", 1)</f>
        <v>1</v>
      </c>
      <c r="O54" s="25">
        <f>IF(ISBLANK(Table123[[#This Row],[Odds Spread]]), "", 1)</f>
        <v>1</v>
      </c>
      <c r="P54" s="26"/>
      <c r="Q54" s="26">
        <v>-720</v>
      </c>
      <c r="R54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-720</v>
      </c>
      <c r="S54" s="26">
        <v>-110</v>
      </c>
      <c r="T54" s="26"/>
      <c r="U54" s="27">
        <f>IF(ISBLANK(Table123[[#This Row],[Odds Side - Difference Model]]), "",N54+IF(Q54&lt;0, (N54/(Q54/-100)), N54*(Q54/100)))</f>
        <v>1.1388888888888888</v>
      </c>
      <c r="V54" s="28">
        <f>IFERROR(IF(ISBLANK(Table123[[#This Row],[Odds Side - Win Probability Model]]), "",N54+IF(R54&lt;0, (N54/(R54/-100)), N54*(R54/100))),"")</f>
        <v>1.1388888888888888</v>
      </c>
      <c r="W54" s="27">
        <f t="shared" si="13"/>
        <v>0.13888888888888884</v>
      </c>
      <c r="X54" s="28">
        <f t="shared" si="14"/>
        <v>0.13888888888888884</v>
      </c>
      <c r="Y54" s="27">
        <f>IF(ISBLANK(Table123[[#This Row],[Odds Spread]]), "",O54+IF(S54&lt;0, (O54/(S54/-100)), O54*(S54/100)))</f>
        <v>1.9090909090909092</v>
      </c>
      <c r="Z54" s="27">
        <f t="shared" si="15"/>
        <v>0.90909090909090917</v>
      </c>
      <c r="AA54" s="29">
        <f t="shared" si="16"/>
        <v>0</v>
      </c>
      <c r="AB54" s="29">
        <f t="shared" si="17"/>
        <v>0</v>
      </c>
      <c r="AC54" s="30" t="str">
        <f>IF('Prediction Log'!$W54="Y", "W", IF('Prediction Log'!$W54="N","L",""))</f>
        <v>W</v>
      </c>
      <c r="AD54" s="31" t="str">
        <f>IF('Prediction Log'!$Y54="Y", "W", IF('Prediction Log'!$Y54="N","L",""))</f>
        <v>W</v>
      </c>
      <c r="AE54" s="32">
        <f>IF(ISBLANK(Table123[[#This Row],[Odds Side - Difference Model]]), "",IF(AC54="W", W54, IF(AC54="L",-N54, "")))</f>
        <v>0.13888888888888884</v>
      </c>
      <c r="AF54" s="33">
        <f>IFERROR((IF(ISERR(Table123[[#This Row],[Potential Payout Side - Win Probability Model]]), "",IF(AD54="W", X54, IF(AD54="L",-N54, "")))), "")</f>
        <v>0.13888888888888884</v>
      </c>
      <c r="AG54" s="30" t="str">
        <f>IF('Prediction Log'!$X54="Y", "W", IF('Prediction Log'!$X54="N", "L", ""))</f>
        <v>L</v>
      </c>
      <c r="AH54" s="32">
        <f>IF(ISBLANK(Table123[[#This Row],[Odds Spread]]), "",IF(AG54="W", Z54, IF(AG54="L",-O54, "")))</f>
        <v>-1</v>
      </c>
      <c r="AI54" s="11"/>
      <c r="AJ54" s="12" t="str">
        <f t="shared" si="7"/>
        <v/>
      </c>
      <c r="AK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" spans="1:38" x14ac:dyDescent="0.45">
      <c r="A55" s="22">
        <f>Games!A55</f>
        <v>9</v>
      </c>
      <c r="B55" s="22" t="str">
        <f>IF('Prediction Log'!B55=0, "",'Prediction Log'!B55)</f>
        <v>Georgia Southern</v>
      </c>
      <c r="C55" s="22" t="str">
        <f>IF('Prediction Log'!C55=0, "",'Prediction Log'!C55)</f>
        <v>Georgia State</v>
      </c>
      <c r="D55" s="22" t="str">
        <f>IF('Prediction Log'!D55=0, "",'Prediction Log'!D55)</f>
        <v/>
      </c>
      <c r="E55" s="22">
        <f>IF('Prediction Log'!E55=0, "",'Prediction Log'!E55)</f>
        <v>1.5</v>
      </c>
      <c r="F55" s="22" t="str">
        <f>IF('Prediction Log'!I55=0, "",'Prediction Log'!I55)</f>
        <v>Georgia State</v>
      </c>
      <c r="G55" s="23" t="str">
        <f>IF(ISBLANK(Games!B55), "",'Prediction Log'!$J55)</f>
        <v>Georgia Southern</v>
      </c>
      <c r="H55" s="24">
        <f>'Prediction Log'!$K55</f>
        <v>0.52659100000000003</v>
      </c>
      <c r="I55" s="22" t="str">
        <f>IF(ISBLANK(Games!J55), "",IF(AND(Games!J55="",Games!K55=""),"",IF(ISTEXT(Games!K55), "Side",Games!J55)))</f>
        <v/>
      </c>
      <c r="J55" s="22" t="str">
        <f>IF(ISBLANK(Games!B55), "",IF(Games!H55="Y", Games!B55, Games!C55))</f>
        <v>Georgia State</v>
      </c>
      <c r="K55" s="22" t="str">
        <f>Games!F55</f>
        <v>Georgia State</v>
      </c>
      <c r="L55" s="22">
        <f>IF(ISBLANK(Games!D55), "",Games!D55)</f>
        <v>0</v>
      </c>
      <c r="M55" s="22"/>
      <c r="N55" s="25" t="str">
        <f>IF(ISBLANK(Table123[[#This Row],[Odds Side - Difference Model]]), "", 1)</f>
        <v/>
      </c>
      <c r="O55" s="25" t="str">
        <f>IF(ISBLANK(Table123[[#This Row],[Odds Spread]]), "", 1)</f>
        <v/>
      </c>
      <c r="P55" s="26"/>
      <c r="Q55" s="26"/>
      <c r="R55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" s="26"/>
      <c r="T55" s="26"/>
      <c r="U55" s="27" t="str">
        <f>IF(ISBLANK(Table123[[#This Row],[Odds Side - Difference Model]]), "",N55+IF(Q55&lt;0, (N55/(Q55/-100)), N55*(Q55/100)))</f>
        <v/>
      </c>
      <c r="V55" s="28" t="str">
        <f>IFERROR(IF(ISBLANK(Table123[[#This Row],[Odds Side - Win Probability Model]]), "",N55+IF(R55&lt;0, (N55/(R55/-100)), N55*(R55/100))),"")</f>
        <v/>
      </c>
      <c r="W55" s="27" t="str">
        <f t="shared" si="13"/>
        <v/>
      </c>
      <c r="X55" s="28" t="str">
        <f t="shared" si="14"/>
        <v/>
      </c>
      <c r="Y55" s="27" t="str">
        <f>IF(ISBLANK(Table123[[#This Row],[Odds Spread]]), "",O55+IF(S55&lt;0, (O55/(S55/-100)), O55*(S55/100)))</f>
        <v/>
      </c>
      <c r="Z55" s="27" t="str">
        <f t="shared" si="15"/>
        <v/>
      </c>
      <c r="AA55" s="29">
        <f t="shared" si="16"/>
        <v>0</v>
      </c>
      <c r="AB55" s="29">
        <f t="shared" si="17"/>
        <v>0</v>
      </c>
      <c r="AC55" s="30" t="str">
        <f>IF('Prediction Log'!$W55="Y", "W", IF('Prediction Log'!$W55="N","L",""))</f>
        <v>L</v>
      </c>
      <c r="AD55" s="31" t="str">
        <f>IF('Prediction Log'!$Y55="Y", "W", IF('Prediction Log'!$Y55="N","L",""))</f>
        <v>W</v>
      </c>
      <c r="AE55" s="32" t="str">
        <f>IF(ISBLANK(Table123[[#This Row],[Odds Side - Difference Model]]), "",IF(AC55="W", W55, IF(AC55="L",-N55, "")))</f>
        <v/>
      </c>
      <c r="AF55" s="33" t="str">
        <f>IFERROR((IF(ISERR(Table123[[#This Row],[Potential Payout Side - Win Probability Model]]), "",IF(AD55="W", X55, IF(AD55="L",-N55, "")))), "")</f>
        <v/>
      </c>
      <c r="AG55" s="30" t="str">
        <f>IF('Prediction Log'!$X55="Y", "W", IF('Prediction Log'!$X55="N", "L", ""))</f>
        <v>L</v>
      </c>
      <c r="AH55" s="32" t="str">
        <f>IF(ISBLANK(Table123[[#This Row],[Odds Spread]]), "",IF(AG55="W", Z55, IF(AG55="L",-O55, "")))</f>
        <v/>
      </c>
      <c r="AI55" s="11"/>
      <c r="AJ55" s="12" t="str">
        <f t="shared" si="7"/>
        <v/>
      </c>
      <c r="AK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" spans="1:38" x14ac:dyDescent="0.45">
      <c r="A56" s="22">
        <f>Games!A56</f>
        <v>9</v>
      </c>
      <c r="B56" s="22" t="str">
        <f>IF('Prediction Log'!B56=0, "",'Prediction Log'!B56)</f>
        <v>Charlotte</v>
      </c>
      <c r="C56" s="22" t="str">
        <f>IF('Prediction Log'!C56=0, "",'Prediction Log'!C56)</f>
        <v>Florida Atlantic</v>
      </c>
      <c r="D56" s="22">
        <f>IF('Prediction Log'!D56=0, "",'Prediction Log'!D56)</f>
        <v>3.5</v>
      </c>
      <c r="E56" s="22">
        <f>IF('Prediction Log'!E56=0, "",'Prediction Log'!E56)</f>
        <v>7.9</v>
      </c>
      <c r="F56" s="22" t="str">
        <f>IF('Prediction Log'!I56=0, "",'Prediction Log'!I56)</f>
        <v>Florida Atlantic</v>
      </c>
      <c r="G56" s="23" t="str">
        <f>IF(ISBLANK(Games!B56), "",'Prediction Log'!$J56)</f>
        <v>Florida Atlantic</v>
      </c>
      <c r="H56" s="24">
        <f>'Prediction Log'!$K56</f>
        <v>0.84527799999999997</v>
      </c>
      <c r="I56" s="22" t="str">
        <f>IF(ISBLANK(Games!J56), "",IF(AND(Games!J56="",Games!K56=""),"",IF(ISTEXT(Games!K56), "Side",Games!J56)))</f>
        <v/>
      </c>
      <c r="J56" s="22" t="str">
        <f>IF(ISBLANK(Games!B56), "",IF(Games!H56="Y", Games!B56, Games!C56))</f>
        <v>Florida Atlantic</v>
      </c>
      <c r="K56" s="22" t="str">
        <f>Games!F56</f>
        <v>Florida Atlantic</v>
      </c>
      <c r="L56" s="22">
        <f>IF(ISBLANK(Games!D56), "",Games!D56)</f>
        <v>3.5</v>
      </c>
      <c r="M56" s="22"/>
      <c r="N56" s="25" t="str">
        <f>IF(ISBLANK(Table123[[#This Row],[Odds Side - Difference Model]]), "", 1)</f>
        <v/>
      </c>
      <c r="O56" s="25" t="str">
        <f>IF(ISBLANK(Table123[[#This Row],[Odds Spread]]), "", 1)</f>
        <v/>
      </c>
      <c r="P56" s="26"/>
      <c r="Q56" s="26"/>
      <c r="R56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" s="26"/>
      <c r="T56" s="26"/>
      <c r="U56" s="27" t="str">
        <f>IF(ISBLANK(Table123[[#This Row],[Odds Side - Difference Model]]), "",N56+IF(Q56&lt;0, (N56/(Q56/-100)), N56*(Q56/100)))</f>
        <v/>
      </c>
      <c r="V56" s="28" t="str">
        <f>IFERROR(IF(ISBLANK(Table123[[#This Row],[Odds Side - Win Probability Model]]), "",N56+IF(R56&lt;0, (N56/(R56/-100)), N56*(R56/100))),"")</f>
        <v/>
      </c>
      <c r="W56" s="27" t="str">
        <f t="shared" si="13"/>
        <v/>
      </c>
      <c r="X56" s="28" t="str">
        <f t="shared" si="14"/>
        <v/>
      </c>
      <c r="Y56" s="27" t="str">
        <f>IF(ISBLANK(Table123[[#This Row],[Odds Spread]]), "",O56+IF(S56&lt;0, (O56/(S56/-100)), O56*(S56/100)))</f>
        <v/>
      </c>
      <c r="Z56" s="27" t="str">
        <f t="shared" si="15"/>
        <v/>
      </c>
      <c r="AA56" s="29">
        <f t="shared" si="16"/>
        <v>0</v>
      </c>
      <c r="AB56" s="29">
        <f t="shared" si="17"/>
        <v>0</v>
      </c>
      <c r="AC56" s="30" t="str">
        <f>IF('Prediction Log'!$W56="Y", "W", IF('Prediction Log'!$W56="N","L",""))</f>
        <v>W</v>
      </c>
      <c r="AD56" s="31" t="str">
        <f>IF('Prediction Log'!$Y56="Y", "W", IF('Prediction Log'!$Y56="N","L",""))</f>
        <v>W</v>
      </c>
      <c r="AE56" s="32" t="str">
        <f>IF(ISBLANK(Table123[[#This Row],[Odds Side - Difference Model]]), "",IF(AC56="W", W56, IF(AC56="L",-N56, "")))</f>
        <v/>
      </c>
      <c r="AF56" s="33" t="str">
        <f>IFERROR((IF(ISERR(Table123[[#This Row],[Potential Payout Side - Win Probability Model]]), "",IF(AD56="W", X56, IF(AD56="L",-N56, "")))), "")</f>
        <v/>
      </c>
      <c r="AG56" s="30" t="str">
        <f>IF('Prediction Log'!$X56="Y", "W", IF('Prediction Log'!$X56="N", "L", ""))</f>
        <v>W</v>
      </c>
      <c r="AH56" s="32" t="str">
        <f>IF(ISBLANK(Table123[[#This Row],[Odds Spread]]), "",IF(AG56="W", Z56, IF(AG56="L",-O56, "")))</f>
        <v/>
      </c>
      <c r="AI56" s="11"/>
      <c r="AJ56" s="12" t="str">
        <f t="shared" si="7"/>
        <v/>
      </c>
      <c r="AK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" spans="1:38" x14ac:dyDescent="0.45">
      <c r="A57" s="22">
        <f>Games!A57</f>
        <v>9</v>
      </c>
      <c r="B57" s="22" t="str">
        <f>IF('Prediction Log'!B57=0, "",'Prediction Log'!B57)</f>
        <v>Penn State</v>
      </c>
      <c r="C57" s="22" t="str">
        <f>IF('Prediction Log'!C57=0, "",'Prediction Log'!C57)</f>
        <v>Indiana</v>
      </c>
      <c r="D57" s="22">
        <f>IF('Prediction Log'!D57=0, "",'Prediction Log'!D57)</f>
        <v>-32</v>
      </c>
      <c r="E57" s="22">
        <f>IF('Prediction Log'!E57=0, "",'Prediction Log'!E57)</f>
        <v>-37.9</v>
      </c>
      <c r="F57" s="22" t="str">
        <f>IF('Prediction Log'!I57=0, "",'Prediction Log'!I57)</f>
        <v>Penn State</v>
      </c>
      <c r="G57" s="23" t="str">
        <f>IF(ISBLANK(Games!B57), "",'Prediction Log'!$J57)</f>
        <v>Penn State</v>
      </c>
      <c r="H57" s="24">
        <f>'Prediction Log'!$K57</f>
        <v>0.99982599999999999</v>
      </c>
      <c r="I57" s="22" t="str">
        <f>IF(ISBLANK(Games!J57), "",IF(AND(Games!J57="",Games!K57=""),"",IF(ISTEXT(Games!K57), "Side",Games!J57)))</f>
        <v/>
      </c>
      <c r="J57" s="22" t="str">
        <f>IF(ISBLANK(Games!B57), "",IF(Games!H57="Y", Games!B57, Games!C57))</f>
        <v>Penn State</v>
      </c>
      <c r="K57" s="22" t="str">
        <f>Games!F57</f>
        <v>Penn State</v>
      </c>
      <c r="L57" s="22">
        <f>IF(ISBLANK(Games!D57), "",Games!D57)</f>
        <v>-32</v>
      </c>
      <c r="M57" s="22"/>
      <c r="N57" s="25">
        <f>IF(ISBLANK(Table123[[#This Row],[Odds Side - Difference Model]]), "", 1)</f>
        <v>1</v>
      </c>
      <c r="O57" s="25">
        <f>IF(ISBLANK(Table123[[#This Row],[Odds Spread]]), "", 1)</f>
        <v>1</v>
      </c>
      <c r="P57" s="26"/>
      <c r="Q57" s="26">
        <v>-800</v>
      </c>
      <c r="R57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-800</v>
      </c>
      <c r="S57" s="26">
        <v>-110</v>
      </c>
      <c r="T57" s="26"/>
      <c r="U57" s="27">
        <f>IF(ISBLANK(Table123[[#This Row],[Odds Side - Difference Model]]), "",N57+IF(Q57&lt;0, (N57/(Q57/-100)), N57*(Q57/100)))</f>
        <v>1.125</v>
      </c>
      <c r="V57" s="28">
        <f>IFERROR(IF(ISBLANK(Table123[[#This Row],[Odds Side - Win Probability Model]]), "",N57+IF(R57&lt;0, (N57/(R57/-100)), N57*(R57/100))),"")</f>
        <v>1.125</v>
      </c>
      <c r="W57" s="27">
        <f t="shared" si="13"/>
        <v>0.125</v>
      </c>
      <c r="X57" s="28">
        <f t="shared" si="14"/>
        <v>0.125</v>
      </c>
      <c r="Y57" s="27">
        <f>IF(ISBLANK(Table123[[#This Row],[Odds Spread]]), "",O57+IF(S57&lt;0, (O57/(S57/-100)), O57*(S57/100)))</f>
        <v>1.9090909090909092</v>
      </c>
      <c r="Z57" s="27">
        <f t="shared" si="15"/>
        <v>0.90909090909090917</v>
      </c>
      <c r="AA57" s="29">
        <f t="shared" si="16"/>
        <v>0</v>
      </c>
      <c r="AB57" s="29">
        <f t="shared" si="17"/>
        <v>0</v>
      </c>
      <c r="AC57" s="30" t="str">
        <f>IF('Prediction Log'!$W57="Y", "W", IF('Prediction Log'!$W57="N","L",""))</f>
        <v>W</v>
      </c>
      <c r="AD57" s="31" t="str">
        <f>IF('Prediction Log'!$Y57="Y", "W", IF('Prediction Log'!$Y57="N","L",""))</f>
        <v>W</v>
      </c>
      <c r="AE57" s="32">
        <f>IF(ISBLANK(Table123[[#This Row],[Odds Side - Difference Model]]), "",IF(AC57="W", W57, IF(AC57="L",-N57, "")))</f>
        <v>0.125</v>
      </c>
      <c r="AF57" s="33">
        <f>IFERROR((IF(ISERR(Table123[[#This Row],[Potential Payout Side - Win Probability Model]]), "",IF(AD57="W", X57, IF(AD57="L",-N57, "")))), "")</f>
        <v>0.125</v>
      </c>
      <c r="AG57" s="30" t="str">
        <f>IF('Prediction Log'!$X57="Y", "W", IF('Prediction Log'!$X57="N", "L", ""))</f>
        <v>L</v>
      </c>
      <c r="AH57" s="32">
        <f>IF(ISBLANK(Table123[[#This Row],[Odds Spread]]), "",IF(AG57="W", Z57, IF(AG57="L",-O57, "")))</f>
        <v>-1</v>
      </c>
      <c r="AI57" s="11"/>
      <c r="AJ57" s="12" t="str">
        <f t="shared" si="7"/>
        <v/>
      </c>
      <c r="AK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" spans="1:38" x14ac:dyDescent="0.45">
      <c r="A58" s="22">
        <f>Games!A58</f>
        <v>9</v>
      </c>
      <c r="B58" s="22" t="str">
        <f>IF('Prediction Log'!B58=0, "",'Prediction Log'!B58)</f>
        <v>Army</v>
      </c>
      <c r="C58" s="22" t="str">
        <f>IF('Prediction Log'!C58=0, "",'Prediction Log'!C58)</f>
        <v>UMass</v>
      </c>
      <c r="D58" s="22">
        <f>IF('Prediction Log'!D58=0, "",'Prediction Log'!D58)</f>
        <v>-9.5</v>
      </c>
      <c r="E58" s="22">
        <f>IF('Prediction Log'!E58=0, "",'Prediction Log'!E58)</f>
        <v>-22.2</v>
      </c>
      <c r="F58" s="22" t="str">
        <f>IF('Prediction Log'!I58=0, "",'Prediction Log'!I58)</f>
        <v>Army</v>
      </c>
      <c r="G58" s="23" t="str">
        <f>IF(ISBLANK(Games!B58), "",'Prediction Log'!$J58)</f>
        <v>Army</v>
      </c>
      <c r="H58" s="24">
        <f>'Prediction Log'!$K58</f>
        <v>0.995502</v>
      </c>
      <c r="I58" s="22" t="str">
        <f>IF(ISBLANK(Games!J58), "",IF(AND(Games!J58="",Games!K58=""),"",IF(ISTEXT(Games!K58), "Side",Games!J58)))</f>
        <v/>
      </c>
      <c r="J58" s="22" t="str">
        <f>IF(ISBLANK(Games!B58), "",IF(Games!H58="Y", Games!B58, Games!C58))</f>
        <v>Army</v>
      </c>
      <c r="K58" s="22" t="str">
        <f>Games!F58</f>
        <v>Army</v>
      </c>
      <c r="L58" s="22">
        <f>IF(ISBLANK(Games!D58), "",Games!D58)</f>
        <v>-9.5</v>
      </c>
      <c r="M58" s="22"/>
      <c r="N58" s="25" t="str">
        <f>IF(ISBLANK(Table123[[#This Row],[Odds Side - Difference Model]]), "", 1)</f>
        <v/>
      </c>
      <c r="O58" s="25" t="str">
        <f>IF(ISBLANK(Table123[[#This Row],[Odds Spread]]), "", 1)</f>
        <v/>
      </c>
      <c r="P58" s="26"/>
      <c r="Q58" s="26"/>
      <c r="R58" s="2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" s="26"/>
      <c r="T58" s="26"/>
      <c r="U58" s="27" t="str">
        <f>IF(ISBLANK(Table123[[#This Row],[Odds Side - Difference Model]]), "",N58+IF(Q58&lt;0, (N58/(Q58/-100)), N58*(Q58/100)))</f>
        <v/>
      </c>
      <c r="V58" s="28" t="str">
        <f>IFERROR(IF(ISBLANK(Table123[[#This Row],[Odds Side - Win Probability Model]]), "",N58+IF(R58&lt;0, (N58/(R58/-100)), N58*(R58/100))),"")</f>
        <v/>
      </c>
      <c r="W58" s="27" t="str">
        <f t="shared" si="13"/>
        <v/>
      </c>
      <c r="X58" s="28" t="str">
        <f t="shared" si="14"/>
        <v/>
      </c>
      <c r="Y58" s="27" t="str">
        <f>IF(ISBLANK(Table123[[#This Row],[Odds Spread]]), "",O58+IF(S58&lt;0, (O58/(S58/-100)), O58*(S58/100)))</f>
        <v/>
      </c>
      <c r="Z58" s="27" t="str">
        <f t="shared" si="15"/>
        <v/>
      </c>
      <c r="AA58" s="29">
        <f t="shared" si="16"/>
        <v>0</v>
      </c>
      <c r="AB58" s="29">
        <f t="shared" si="17"/>
        <v>0</v>
      </c>
      <c r="AC58" s="30" t="str">
        <f>IF('Prediction Log'!$W58="Y", "W", IF('Prediction Log'!$W58="N","L",""))</f>
        <v>L</v>
      </c>
      <c r="AD58" s="31" t="str">
        <f>IF('Prediction Log'!$Y58="Y", "W", IF('Prediction Log'!$Y58="N","L",""))</f>
        <v>L</v>
      </c>
      <c r="AE58" s="32" t="str">
        <f>IF(ISBLANK(Table123[[#This Row],[Odds Side - Difference Model]]), "",IF(AC58="W", W58, IF(AC58="L",-N58, "")))</f>
        <v/>
      </c>
      <c r="AF58" s="33" t="str">
        <f>IFERROR((IF(ISERR(Table123[[#This Row],[Potential Payout Side - Win Probability Model]]), "",IF(AD58="W", X58, IF(AD58="L",-N58, "")))), "")</f>
        <v/>
      </c>
      <c r="AG58" s="30" t="str">
        <f>IF('Prediction Log'!$X58="Y", "W", IF('Prediction Log'!$X58="N", "L", ""))</f>
        <v>L</v>
      </c>
      <c r="AH58" s="32" t="str">
        <f>IF(ISBLANK(Table123[[#This Row],[Odds Spread]]), "",IF(AG58="W", Z58, IF(AG58="L",-O58, "")))</f>
        <v/>
      </c>
      <c r="AI58" s="11"/>
      <c r="AJ58" s="12" t="str">
        <f t="shared" si="7"/>
        <v/>
      </c>
      <c r="AK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" spans="1:38" x14ac:dyDescent="0.45">
      <c r="A59" s="22">
        <f>Games!A59</f>
        <v>9</v>
      </c>
      <c r="B59" s="22" t="str">
        <f>IF('Prediction Log'!B59=0, "",'Prediction Log'!B59)</f>
        <v>NC State</v>
      </c>
      <c r="C59" s="22" t="str">
        <f>IF('Prediction Log'!C59=0, "",'Prediction Log'!C59)</f>
        <v>Clemson</v>
      </c>
      <c r="D59" s="22">
        <f>IF('Prediction Log'!D59=0, "",'Prediction Log'!D59)</f>
        <v>9.5</v>
      </c>
      <c r="E59" s="22">
        <f>IF('Prediction Log'!E59=0, "",'Prediction Log'!E59)</f>
        <v>11.6</v>
      </c>
      <c r="F59" s="22" t="str">
        <f>IF('Prediction Log'!I59=0, "",'Prediction Log'!I59)</f>
        <v>Clemson</v>
      </c>
      <c r="G59" s="23" t="str">
        <f>IF(ISBLANK(Games!B59), "",'Prediction Log'!$J59)</f>
        <v>Clemson</v>
      </c>
      <c r="H59" s="24">
        <f>'Prediction Log'!$K59</f>
        <v>0.72965100000000005</v>
      </c>
      <c r="I59" s="22" t="str">
        <f>IF(ISBLANK(Games!J59), "",IF(AND(Games!J59="",Games!K59=""),"",IF(ISTEXT(Games!K59), "Side",Games!J59)))</f>
        <v/>
      </c>
      <c r="J59" s="22" t="str">
        <f>IF(ISBLANK(Games!B59), "",IF(Games!H59="Y", Games!B59, Games!C59))</f>
        <v>Clemson</v>
      </c>
      <c r="K59" s="22" t="str">
        <f>Games!F59</f>
        <v>Clemson</v>
      </c>
      <c r="L59" s="22">
        <f>IF(ISBLANK(Games!D59), "",Games!D59)</f>
        <v>9.5</v>
      </c>
      <c r="M59" s="22"/>
      <c r="N59" s="25">
        <f>IF(ISBLANK(Table123[[#This Row],[Odds Side - Difference Model]]), "", 1)</f>
        <v>1</v>
      </c>
      <c r="O59" s="25">
        <f>IF(ISBLANK(Table123[[#This Row],[Odds Spread]]), "", 1)</f>
        <v>1</v>
      </c>
      <c r="P59" s="26"/>
      <c r="Q59" s="26">
        <v>-385</v>
      </c>
      <c r="R59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-385</v>
      </c>
      <c r="S59" s="26">
        <v>-115</v>
      </c>
      <c r="T59" s="26"/>
      <c r="U59" s="27">
        <f>IF(ISBLANK(Table123[[#This Row],[Odds Side - Difference Model]]), "",N59+IF(Q59&lt;0, (N59/(Q59/-100)), N59*(Q59/100)))</f>
        <v>1.2597402597402598</v>
      </c>
      <c r="V59" s="28">
        <f>IFERROR(IF(ISBLANK(Table123[[#This Row],[Odds Side - Win Probability Model]]), "",N59+IF(R59&lt;0, (N59/(R59/-100)), N59*(R59/100))),"")</f>
        <v>1.2597402597402598</v>
      </c>
      <c r="W59" s="27">
        <f t="shared" si="13"/>
        <v>0.25974025974025983</v>
      </c>
      <c r="X59" s="28">
        <f t="shared" si="14"/>
        <v>0.25974025974025983</v>
      </c>
      <c r="Y59" s="27">
        <f>IF(ISBLANK(Table123[[#This Row],[Odds Spread]]), "",O59+IF(S59&lt;0, (O59/(S59/-100)), O59*(S59/100)))</f>
        <v>1.8695652173913044</v>
      </c>
      <c r="Z59" s="27">
        <f t="shared" si="15"/>
        <v>0.86956521739130443</v>
      </c>
      <c r="AA59" s="29">
        <f t="shared" si="16"/>
        <v>0</v>
      </c>
      <c r="AB59" s="29">
        <f t="shared" si="17"/>
        <v>0</v>
      </c>
      <c r="AC59" s="30" t="str">
        <f>IF('Prediction Log'!$W59="Y", "W", IF('Prediction Log'!$W59="N","L",""))</f>
        <v>L</v>
      </c>
      <c r="AD59" s="31" t="str">
        <f>IF('Prediction Log'!$Y59="Y", "W", IF('Prediction Log'!$Y59="N","L",""))</f>
        <v>L</v>
      </c>
      <c r="AE59" s="32">
        <f>IF(ISBLANK(Table123[[#This Row],[Odds Side - Difference Model]]), "",IF(AC59="W", W59, IF(AC59="L",-N59, "")))</f>
        <v>-1</v>
      </c>
      <c r="AF59" s="33">
        <f>IFERROR((IF(ISERR(Table123[[#This Row],[Potential Payout Side - Win Probability Model]]), "",IF(AD59="W", X59, IF(AD59="L",-N59, "")))), "")</f>
        <v>-1</v>
      </c>
      <c r="AG59" s="30" t="str">
        <f>IF('Prediction Log'!$X59="Y", "W", IF('Prediction Log'!$X59="N", "L", ""))</f>
        <v>L</v>
      </c>
      <c r="AH59" s="32">
        <f>IF(ISBLANK(Table123[[#This Row],[Odds Spread]]), "",IF(AG59="W", Z59, IF(AG59="L",-O59, "")))</f>
        <v>-1</v>
      </c>
      <c r="AI59" s="11"/>
      <c r="AJ59" s="12" t="str">
        <f t="shared" si="7"/>
        <v/>
      </c>
      <c r="AK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" spans="1:38" x14ac:dyDescent="0.45">
      <c r="A60" s="22">
        <f>Games!A60</f>
        <v>9</v>
      </c>
      <c r="B60" s="22" t="str">
        <f>IF('Prediction Log'!B60=0, "",'Prediction Log'!B60)</f>
        <v>Louisville</v>
      </c>
      <c r="C60" s="22" t="str">
        <f>IF('Prediction Log'!C60=0, "",'Prediction Log'!C60)</f>
        <v>Duke</v>
      </c>
      <c r="D60" s="22">
        <f>IF('Prediction Log'!D60=0, "",'Prediction Log'!D60)</f>
        <v>-6.5</v>
      </c>
      <c r="E60" s="22">
        <f>IF('Prediction Log'!E60=0, "",'Prediction Log'!E60)</f>
        <v>3.8</v>
      </c>
      <c r="F60" s="22" t="str">
        <f>IF('Prediction Log'!I60=0, "",'Prediction Log'!I60)</f>
        <v>Duke</v>
      </c>
      <c r="G60" s="23" t="str">
        <f>IF(ISBLANK(Games!B60), "",'Prediction Log'!$J60)</f>
        <v>Duke</v>
      </c>
      <c r="H60" s="24">
        <f>'Prediction Log'!$K60</f>
        <v>0.63151800000000002</v>
      </c>
      <c r="I60" s="22" t="str">
        <f>IF(ISBLANK(Games!J60), "",IF(AND(Games!J60="",Games!K60=""),"",IF(ISTEXT(Games!K60), "Side",Games!J60)))</f>
        <v>Side</v>
      </c>
      <c r="J60" s="22" t="str">
        <f>IF(ISBLANK(Games!B60), "",IF(Games!H60="Y", Games!B60, Games!C60))</f>
        <v>Duke</v>
      </c>
      <c r="K60" s="22" t="str">
        <f>Games!F60</f>
        <v>Duke</v>
      </c>
      <c r="L60" s="22">
        <f>IF(ISBLANK(Games!D60), "",Games!D60)</f>
        <v>-6.5</v>
      </c>
      <c r="M60" s="22"/>
      <c r="N60" s="25">
        <f>IF(ISBLANK(Table123[[#This Row],[Odds Side - Difference Model]]), "", 1)</f>
        <v>1</v>
      </c>
      <c r="O60" s="25">
        <f>IF(ISBLANK(Table123[[#This Row],[Odds Spread]]), "", 1)</f>
        <v>1</v>
      </c>
      <c r="P60" s="26"/>
      <c r="Q60" s="26">
        <v>188</v>
      </c>
      <c r="R60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188</v>
      </c>
      <c r="S60" s="26">
        <v>-115</v>
      </c>
      <c r="T60" s="26"/>
      <c r="U60" s="27">
        <f>IF(ISBLANK(Table123[[#This Row],[Odds Side - Difference Model]]), "",N60+IF(Q60&lt;0, (N60/(Q60/-100)), N60*(Q60/100)))</f>
        <v>2.88</v>
      </c>
      <c r="V60" s="28">
        <f>IFERROR(IF(ISBLANK(Table123[[#This Row],[Odds Side - Win Probability Model]]), "",N60+IF(R60&lt;0, (N60/(R60/-100)), N60*(R60/100))),"")</f>
        <v>2.88</v>
      </c>
      <c r="W60" s="27">
        <f t="shared" si="13"/>
        <v>1.88</v>
      </c>
      <c r="X60" s="28">
        <f t="shared" si="14"/>
        <v>1.88</v>
      </c>
      <c r="Y60" s="27">
        <f>IF(ISBLANK(Table123[[#This Row],[Odds Spread]]), "",O60+IF(S60&lt;0, (O60/(S60/-100)), O60*(S60/100)))</f>
        <v>1.8695652173913044</v>
      </c>
      <c r="Z60" s="27">
        <f t="shared" si="15"/>
        <v>0.86956521739130443</v>
      </c>
      <c r="AA60" s="29">
        <f t="shared" si="16"/>
        <v>0</v>
      </c>
      <c r="AB60" s="29">
        <f t="shared" si="17"/>
        <v>0</v>
      </c>
      <c r="AC60" s="30" t="str">
        <f>IF('Prediction Log'!$W60="Y", "W", IF('Prediction Log'!$W60="N","L",""))</f>
        <v>L</v>
      </c>
      <c r="AD60" s="31" t="str">
        <f>IF('Prediction Log'!$Y60="Y", "W", IF('Prediction Log'!$Y60="N","L",""))</f>
        <v>L</v>
      </c>
      <c r="AE60" s="32">
        <f>IF(ISBLANK(Table123[[#This Row],[Odds Side - Difference Model]]), "",IF(AC60="W", W60, IF(AC60="L",-N60, "")))</f>
        <v>-1</v>
      </c>
      <c r="AF60" s="33">
        <f>IFERROR((IF(ISERR(Table123[[#This Row],[Potential Payout Side - Win Probability Model]]), "",IF(AD60="W", X60, IF(AD60="L",-N60, "")))), "")</f>
        <v>-1</v>
      </c>
      <c r="AG60" s="30" t="str">
        <f>IF('Prediction Log'!$X60="Y", "W", IF('Prediction Log'!$X60="N", "L", ""))</f>
        <v>L</v>
      </c>
      <c r="AH60" s="32">
        <f>IF(ISBLANK(Table123[[#This Row],[Odds Spread]]), "",IF(AG60="W", Z60, IF(AG60="L",-O60, "")))</f>
        <v>-1</v>
      </c>
      <c r="AI60" s="11"/>
      <c r="AJ60" s="12" t="str">
        <f t="shared" si="7"/>
        <v/>
      </c>
      <c r="AK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" spans="1:38" x14ac:dyDescent="0.45">
      <c r="A61" s="22">
        <f>Games!A61</f>
        <v>9</v>
      </c>
      <c r="B61" s="22" t="str">
        <f>IF('Prediction Log'!B61=0, "",'Prediction Log'!B61)</f>
        <v>Baylor</v>
      </c>
      <c r="C61" s="22" t="str">
        <f>IF('Prediction Log'!C61=0, "",'Prediction Log'!C61)</f>
        <v>Iowa State</v>
      </c>
      <c r="D61" s="22">
        <f>IF('Prediction Log'!D61=0, "",'Prediction Log'!D61)</f>
        <v>2.5</v>
      </c>
      <c r="E61" s="22">
        <f>IF('Prediction Log'!E61=0, "",'Prediction Log'!E61)</f>
        <v>8.4</v>
      </c>
      <c r="F61" s="22" t="str">
        <f>IF('Prediction Log'!I61=0, "",'Prediction Log'!I61)</f>
        <v>Iowa State</v>
      </c>
      <c r="G61" s="23" t="str">
        <f>IF(ISBLANK(Games!B61), "",'Prediction Log'!$J61)</f>
        <v>Iowa State</v>
      </c>
      <c r="H61" s="24">
        <f>'Prediction Log'!$K61</f>
        <v>0.72069300000000003</v>
      </c>
      <c r="I61" s="22" t="str">
        <f>IF(ISBLANK(Games!J61), "",IF(AND(Games!J61="",Games!K61=""),"",IF(ISTEXT(Games!K61), "Side",Games!J61)))</f>
        <v>Spread</v>
      </c>
      <c r="J61" s="22" t="str">
        <f>IF(ISBLANK(Games!B61), "",IF(Games!H61="Y", Games!B61, Games!C61))</f>
        <v>Iowa State</v>
      </c>
      <c r="K61" s="22" t="str">
        <f>Games!F61</f>
        <v>Iowa State</v>
      </c>
      <c r="L61" s="22">
        <f>IF(ISBLANK(Games!D61), "",Games!D61)</f>
        <v>2.5</v>
      </c>
      <c r="M61" s="22"/>
      <c r="N61" s="25">
        <f>IF(ISBLANK(Table123[[#This Row],[Odds Side - Difference Model]]), "", 1)</f>
        <v>1</v>
      </c>
      <c r="O61" s="25">
        <f>IF(ISBLANK(Table123[[#This Row],[Odds Spread]]), "", 1)</f>
        <v>1</v>
      </c>
      <c r="P61" s="26"/>
      <c r="Q61" s="26">
        <v>-150</v>
      </c>
      <c r="R61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-150</v>
      </c>
      <c r="S61" s="26">
        <v>-122</v>
      </c>
      <c r="T61" s="26"/>
      <c r="U61" s="27">
        <f>IF(ISBLANK(Table123[[#This Row],[Odds Side - Difference Model]]), "",N61+IF(Q61&lt;0, (N61/(Q61/-100)), N61*(Q61/100)))</f>
        <v>1.6666666666666665</v>
      </c>
      <c r="V61" s="28">
        <f>IFERROR(IF(ISBLANK(Table123[[#This Row],[Odds Side - Win Probability Model]]), "",N61+IF(R61&lt;0, (N61/(R61/-100)), N61*(R61/100))),"")</f>
        <v>1.6666666666666665</v>
      </c>
      <c r="W61" s="27">
        <f t="shared" si="13"/>
        <v>0.66666666666666652</v>
      </c>
      <c r="X61" s="28">
        <f t="shared" si="14"/>
        <v>0.66666666666666652</v>
      </c>
      <c r="Y61" s="27">
        <f>IF(ISBLANK(Table123[[#This Row],[Odds Spread]]), "",O61+IF(S61&lt;0, (O61/(S61/-100)), O61*(S61/100)))</f>
        <v>1.819672131147541</v>
      </c>
      <c r="Z61" s="27">
        <f t="shared" si="15"/>
        <v>0.81967213114754101</v>
      </c>
      <c r="AA61" s="29">
        <f t="shared" si="16"/>
        <v>0</v>
      </c>
      <c r="AB61" s="29">
        <f t="shared" si="17"/>
        <v>0</v>
      </c>
      <c r="AC61" s="30" t="str">
        <f>IF('Prediction Log'!$W61="Y", "W", IF('Prediction Log'!$W61="N","L",""))</f>
        <v>W</v>
      </c>
      <c r="AD61" s="31" t="str">
        <f>IF('Prediction Log'!$Y61="Y", "W", IF('Prediction Log'!$Y61="N","L",""))</f>
        <v>W</v>
      </c>
      <c r="AE61" s="32">
        <f>IF(ISBLANK(Table123[[#This Row],[Odds Side - Difference Model]]), "",IF(AC61="W", W61, IF(AC61="L",-N61, "")))</f>
        <v>0.66666666666666652</v>
      </c>
      <c r="AF61" s="33">
        <f>IFERROR((IF(ISERR(Table123[[#This Row],[Potential Payout Side - Win Probability Model]]), "",IF(AD61="W", X61, IF(AD61="L",-N61, "")))), "")</f>
        <v>0.66666666666666652</v>
      </c>
      <c r="AG61" s="30" t="str">
        <f>IF('Prediction Log'!$X61="Y", "W", IF('Prediction Log'!$X61="N", "L", ""))</f>
        <v>W</v>
      </c>
      <c r="AH61" s="32">
        <f>IF(ISBLANK(Table123[[#This Row],[Odds Spread]]), "",IF(AG61="W", Z61, IF(AG61="L",-O61, "")))</f>
        <v>0.81967213114754101</v>
      </c>
      <c r="AI61" s="11"/>
      <c r="AJ61" s="12" t="str">
        <f t="shared" si="7"/>
        <v/>
      </c>
      <c r="AK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" spans="1:38" x14ac:dyDescent="0.45">
      <c r="A62" s="22">
        <f>Games!A62</f>
        <v>9</v>
      </c>
      <c r="B62" s="22" t="str">
        <f>IF('Prediction Log'!B62=0, "",'Prediction Log'!B62)</f>
        <v>Ohio</v>
      </c>
      <c r="C62" s="22" t="str">
        <f>IF('Prediction Log'!C62=0, "",'Prediction Log'!C62)</f>
        <v>Miami (OH)</v>
      </c>
      <c r="D62" s="22">
        <f>IF('Prediction Log'!D62=0, "",'Prediction Log'!D62)</f>
        <v>-7.5</v>
      </c>
      <c r="E62" s="22">
        <f>IF('Prediction Log'!E62=0, "",'Prediction Log'!E62)</f>
        <v>4</v>
      </c>
      <c r="F62" s="22" t="str">
        <f>IF('Prediction Log'!I62=0, "",'Prediction Log'!I62)</f>
        <v>Miami (OH)</v>
      </c>
      <c r="G62" s="23" t="str">
        <f>IF(ISBLANK(Games!B62), "",'Prediction Log'!$J62)</f>
        <v>Ohio</v>
      </c>
      <c r="H62" s="24">
        <f>'Prediction Log'!$K62</f>
        <v>0.539829</v>
      </c>
      <c r="I62" s="22" t="str">
        <f>IF(ISBLANK(Games!J62), "",IF(AND(Games!J62="",Games!K62=""),"",IF(ISTEXT(Games!K62), "Side",Games!J62)))</f>
        <v/>
      </c>
      <c r="J62" s="22" t="str">
        <f>IF(ISBLANK(Games!B62), "",IF(Games!H62="Y", Games!B62, Games!C62))</f>
        <v>Miami (OH)</v>
      </c>
      <c r="K62" s="22" t="str">
        <f>Games!F62</f>
        <v>Miami (OH)</v>
      </c>
      <c r="L62" s="22">
        <f>IF(ISBLANK(Games!D62), "",Games!D62)</f>
        <v>-7.5</v>
      </c>
      <c r="M62" s="22"/>
      <c r="N62" s="25">
        <f>IF(ISBLANK(Table123[[#This Row],[Odds Side - Difference Model]]), "", 1)</f>
        <v>1</v>
      </c>
      <c r="O62" s="25">
        <f>IF(ISBLANK(Table123[[#This Row],[Odds Spread]]), "", 1)</f>
        <v>1</v>
      </c>
      <c r="P62" s="26"/>
      <c r="Q62" s="26">
        <v>240</v>
      </c>
      <c r="R62" s="26">
        <v>-285</v>
      </c>
      <c r="S62" s="26">
        <v>-110</v>
      </c>
      <c r="T62" s="26"/>
      <c r="U62" s="27">
        <f>IF(ISBLANK(Table123[[#This Row],[Odds Side - Difference Model]]), "",N62+IF(Q62&lt;0, (N62/(Q62/-100)), N62*(Q62/100)))</f>
        <v>3.4</v>
      </c>
      <c r="V62" s="28">
        <f>IFERROR(IF(ISBLANK(Table123[[#This Row],[Odds Side - Win Probability Model]]), "",N62+IF(R62&lt;0, (N62/(R62/-100)), N62*(R62/100))),"")</f>
        <v>1.3508771929824561</v>
      </c>
      <c r="W62" s="27">
        <f t="shared" si="13"/>
        <v>2.4</v>
      </c>
      <c r="X62" s="28">
        <f t="shared" si="14"/>
        <v>0.35087719298245612</v>
      </c>
      <c r="Y62" s="27">
        <f>IF(ISBLANK(Table123[[#This Row],[Odds Spread]]), "",O62+IF(S62&lt;0, (O62/(S62/-100)), O62*(S62/100)))</f>
        <v>1.9090909090909092</v>
      </c>
      <c r="Z62" s="27">
        <f t="shared" si="15"/>
        <v>0.90909090909090917</v>
      </c>
      <c r="AA62" s="29">
        <f t="shared" si="16"/>
        <v>0</v>
      </c>
      <c r="AB62" s="29">
        <f t="shared" si="17"/>
        <v>0</v>
      </c>
      <c r="AC62" s="30" t="str">
        <f>IF('Prediction Log'!$W62="Y", "W", IF('Prediction Log'!$W62="N","L",""))</f>
        <v>W</v>
      </c>
      <c r="AD62" s="31" t="str">
        <f>IF('Prediction Log'!$Y62="Y", "W", IF('Prediction Log'!$Y62="N","L",""))</f>
        <v>L</v>
      </c>
      <c r="AE62" s="32">
        <f>IF(ISBLANK(Table123[[#This Row],[Odds Side - Difference Model]]), "",IF(AC62="W", W62, IF(AC62="L",-N62, "")))</f>
        <v>2.4</v>
      </c>
      <c r="AF62" s="33">
        <f>IFERROR((IF(ISERR(Table123[[#This Row],[Potential Payout Side - Win Probability Model]]), "",IF(AD62="W", X62, IF(AD62="L",-N62, "")))), "")</f>
        <v>-1</v>
      </c>
      <c r="AG62" s="30" t="str">
        <f>IF('Prediction Log'!$X62="Y", "W", IF('Prediction Log'!$X62="N", "L", ""))</f>
        <v>W</v>
      </c>
      <c r="AH62" s="32">
        <f>IF(ISBLANK(Table123[[#This Row],[Odds Spread]]), "",IF(AG62="W", Z62, IF(AG62="L",-O62, "")))</f>
        <v>0.90909090909090917</v>
      </c>
      <c r="AI62" s="11"/>
      <c r="AJ62" s="12" t="str">
        <f t="shared" si="7"/>
        <v/>
      </c>
      <c r="AK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" spans="1:38" x14ac:dyDescent="0.45">
      <c r="A63" s="22">
        <f>Games!A63</f>
        <v>9</v>
      </c>
      <c r="B63" s="22" t="str">
        <f>IF('Prediction Log'!B63=0, "",'Prediction Log'!B63)</f>
        <v>Nebraska</v>
      </c>
      <c r="C63" s="22" t="str">
        <f>IF('Prediction Log'!C63=0, "",'Prediction Log'!C63)</f>
        <v>Purdue</v>
      </c>
      <c r="D63" s="22">
        <f>IF('Prediction Log'!D63=0, "",'Prediction Log'!D63)</f>
        <v>-2.5</v>
      </c>
      <c r="E63" s="22">
        <f>IF('Prediction Log'!E63=0, "",'Prediction Log'!E63)</f>
        <v>-0.5</v>
      </c>
      <c r="F63" s="22" t="str">
        <f>IF('Prediction Log'!I63=0, "",'Prediction Log'!I63)</f>
        <v>Nebraska</v>
      </c>
      <c r="G63" s="23" t="str">
        <f>IF(ISBLANK(Games!B63), "",'Prediction Log'!$J63)</f>
        <v>Nebraska</v>
      </c>
      <c r="H63" s="24">
        <f>'Prediction Log'!$K63</f>
        <v>0.64491500000000002</v>
      </c>
      <c r="I63" s="22" t="str">
        <f>IF(ISBLANK(Games!J63), "",IF(AND(Games!J63="",Games!K63=""),"",IF(ISTEXT(Games!K63), "Side",Games!J63)))</f>
        <v/>
      </c>
      <c r="J63" s="22" t="str">
        <f>IF(ISBLANK(Games!B63), "",IF(Games!H63="Y", Games!B63, Games!C63))</f>
        <v>Purdue</v>
      </c>
      <c r="K63" s="22" t="str">
        <f>Games!F63</f>
        <v>Nebraska</v>
      </c>
      <c r="L63" s="22">
        <f>IF(ISBLANK(Games!D63), "",Games!D63)</f>
        <v>-2.5</v>
      </c>
      <c r="M63" s="22"/>
      <c r="N63" s="25">
        <f>IF(ISBLANK(Table123[[#This Row],[Odds Side - Difference Model]]), "", 1)</f>
        <v>1</v>
      </c>
      <c r="O63" s="25">
        <f>IF(ISBLANK(Table123[[#This Row],[Odds Spread]]), "", 1)</f>
        <v>1</v>
      </c>
      <c r="P63" s="26"/>
      <c r="Q63" s="26">
        <v>-122</v>
      </c>
      <c r="R63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-122</v>
      </c>
      <c r="S63" s="26">
        <v>-120</v>
      </c>
      <c r="T63" s="26"/>
      <c r="U63" s="27">
        <f>IF(ISBLANK(Table123[[#This Row],[Odds Side - Difference Model]]), "",N63+IF(Q63&lt;0, (N63/(Q63/-100)), N63*(Q63/100)))</f>
        <v>1.819672131147541</v>
      </c>
      <c r="V63" s="28">
        <f>IFERROR(IF(ISBLANK(Table123[[#This Row],[Odds Side - Win Probability Model]]), "",N63+IF(R63&lt;0, (N63/(R63/-100)), N63*(R63/100))),"")</f>
        <v>1.819672131147541</v>
      </c>
      <c r="W63" s="27">
        <f t="shared" si="13"/>
        <v>0.81967213114754101</v>
      </c>
      <c r="X63" s="28">
        <f t="shared" si="14"/>
        <v>0.81967213114754101</v>
      </c>
      <c r="Y63" s="27">
        <f>IF(ISBLANK(Table123[[#This Row],[Odds Spread]]), "",O63+IF(S63&lt;0, (O63/(S63/-100)), O63*(S63/100)))</f>
        <v>1.8333333333333335</v>
      </c>
      <c r="Z63" s="27">
        <f t="shared" si="15"/>
        <v>0.83333333333333348</v>
      </c>
      <c r="AA63" s="29">
        <f t="shared" si="16"/>
        <v>0</v>
      </c>
      <c r="AB63" s="29">
        <f t="shared" si="17"/>
        <v>0</v>
      </c>
      <c r="AC63" s="30" t="str">
        <f>IF('Prediction Log'!$W63="Y", "W", IF('Prediction Log'!$W63="N","L",""))</f>
        <v>W</v>
      </c>
      <c r="AD63" s="31" t="str">
        <f>IF('Prediction Log'!$Y63="Y", "W", IF('Prediction Log'!$Y63="N","L",""))</f>
        <v>W</v>
      </c>
      <c r="AE63" s="32">
        <f>IF(ISBLANK(Table123[[#This Row],[Odds Side - Difference Model]]), "",IF(AC63="W", W63, IF(AC63="L",-N63, "")))</f>
        <v>0.81967213114754101</v>
      </c>
      <c r="AF63" s="33">
        <f>IFERROR((IF(ISERR(Table123[[#This Row],[Potential Payout Side - Win Probability Model]]), "",IF(AD63="W", X63, IF(AD63="L",-N63, "")))), "")</f>
        <v>0.81967213114754101</v>
      </c>
      <c r="AG63" s="30" t="str">
        <f>IF('Prediction Log'!$X63="Y", "W", IF('Prediction Log'!$X63="N", "L", ""))</f>
        <v>L</v>
      </c>
      <c r="AH63" s="32">
        <f>IF(ISBLANK(Table123[[#This Row],[Odds Spread]]), "",IF(AG63="W", Z63, IF(AG63="L",-O63, "")))</f>
        <v>-1</v>
      </c>
      <c r="AI63" s="11"/>
      <c r="AJ63" s="12" t="str">
        <f t="shared" si="7"/>
        <v/>
      </c>
      <c r="AK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" spans="1:38" x14ac:dyDescent="0.45">
      <c r="A64" s="22">
        <f>Games!A64</f>
        <v>9</v>
      </c>
      <c r="B64" s="22" t="str">
        <f>IF('Prediction Log'!B64=0, "",'Prediction Log'!B64)</f>
        <v>Boise State</v>
      </c>
      <c r="C64" s="22" t="str">
        <f>IF('Prediction Log'!C64=0, "",'Prediction Log'!C64)</f>
        <v>Wyoming</v>
      </c>
      <c r="D64" s="22">
        <f>IF('Prediction Log'!D64=0, "",'Prediction Log'!D64)</f>
        <v>-4.5</v>
      </c>
      <c r="E64" s="22">
        <f>IF('Prediction Log'!E64=0, "",'Prediction Log'!E64)</f>
        <v>-8.3000000000000007</v>
      </c>
      <c r="F64" s="22" t="str">
        <f>IF('Prediction Log'!I64=0, "",'Prediction Log'!I64)</f>
        <v>Boise State</v>
      </c>
      <c r="G64" s="23" t="str">
        <f>IF(ISBLANK(Games!B64), "",'Prediction Log'!$J64)</f>
        <v>Boise State</v>
      </c>
      <c r="H64" s="24">
        <f>'Prediction Log'!$K64</f>
        <v>0.755305</v>
      </c>
      <c r="I64" s="22" t="str">
        <f>IF(ISBLANK(Games!J64), "",IF(AND(Games!J64="",Games!K64=""),"",IF(ISTEXT(Games!K64), "Side",Games!J64)))</f>
        <v/>
      </c>
      <c r="J64" s="22" t="str">
        <f>IF(ISBLANK(Games!B64), "",IF(Games!H64="Y", Games!B64, Games!C64))</f>
        <v>Boise State</v>
      </c>
      <c r="K64" s="22" t="str">
        <f>Games!F64</f>
        <v>Boise State</v>
      </c>
      <c r="L64" s="22">
        <f>IF(ISBLANK(Games!D64), "",Games!D64)</f>
        <v>-4.5</v>
      </c>
      <c r="M64" s="22"/>
      <c r="N64" s="25">
        <f>IF(ISBLANK(Table123[[#This Row],[Odds Side - Difference Model]]), "", 1)</f>
        <v>1</v>
      </c>
      <c r="O64" s="25">
        <f>IF(ISBLANK(Table123[[#This Row],[Odds Spread]]), "", 1)</f>
        <v>1</v>
      </c>
      <c r="P64" s="26"/>
      <c r="Q64" s="26">
        <v>-205</v>
      </c>
      <c r="R64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-205</v>
      </c>
      <c r="S64" s="26">
        <v>-105</v>
      </c>
      <c r="T64" s="26"/>
      <c r="U64" s="27">
        <f>IF(ISBLANK(Table123[[#This Row],[Odds Side - Difference Model]]), "",N64+IF(Q64&lt;0, (N64/(Q64/-100)), N64*(Q64/100)))</f>
        <v>1.4878048780487805</v>
      </c>
      <c r="V64" s="28">
        <f>IFERROR(IF(ISBLANK(Table123[[#This Row],[Odds Side - Win Probability Model]]), "",N64+IF(R64&lt;0, (N64/(R64/-100)), N64*(R64/100))),"")</f>
        <v>1.4878048780487805</v>
      </c>
      <c r="W64" s="27">
        <f t="shared" si="13"/>
        <v>0.48780487804878048</v>
      </c>
      <c r="X64" s="28">
        <f t="shared" si="14"/>
        <v>0.48780487804878048</v>
      </c>
      <c r="Y64" s="27">
        <f>IF(ISBLANK(Table123[[#This Row],[Odds Spread]]), "",O64+IF(S64&lt;0, (O64/(S64/-100)), O64*(S64/100)))</f>
        <v>1.9523809523809523</v>
      </c>
      <c r="Z64" s="27">
        <f t="shared" si="15"/>
        <v>0.95238095238095233</v>
      </c>
      <c r="AA64" s="29">
        <f t="shared" si="16"/>
        <v>0</v>
      </c>
      <c r="AB64" s="29">
        <f t="shared" si="17"/>
        <v>0</v>
      </c>
      <c r="AC64" s="30" t="str">
        <f>IF('Prediction Log'!$W64="Y", "W", IF('Prediction Log'!$W64="N","L",""))</f>
        <v>W</v>
      </c>
      <c r="AD64" s="31" t="str">
        <f>IF('Prediction Log'!$Y64="Y", "W", IF('Prediction Log'!$Y64="N","L",""))</f>
        <v>W</v>
      </c>
      <c r="AE64" s="32">
        <f>IF(ISBLANK(Table123[[#This Row],[Odds Side - Difference Model]]), "",IF(AC64="W", W64, IF(AC64="L",-N64, "")))</f>
        <v>0.48780487804878048</v>
      </c>
      <c r="AF64" s="33">
        <f>IFERROR((IF(ISERR(Table123[[#This Row],[Potential Payout Side - Win Probability Model]]), "",IF(AD64="W", X64, IF(AD64="L",-N64, "")))), "")</f>
        <v>0.48780487804878048</v>
      </c>
      <c r="AG64" s="30" t="str">
        <f>IF('Prediction Log'!$X64="Y", "W", IF('Prediction Log'!$X64="N", "L", ""))</f>
        <v>W</v>
      </c>
      <c r="AH64" s="32">
        <f>IF(ISBLANK(Table123[[#This Row],[Odds Spread]]), "",IF(AG64="W", Z64, IF(AG64="L",-O64, "")))</f>
        <v>0.95238095238095233</v>
      </c>
      <c r="AI64" s="11"/>
      <c r="AJ64" s="12" t="str">
        <f t="shared" si="7"/>
        <v/>
      </c>
      <c r="AK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" spans="1:38" x14ac:dyDescent="0.45">
      <c r="A65" s="22">
        <f>Games!A65</f>
        <v>9</v>
      </c>
      <c r="B65" s="22" t="str">
        <f>IF('Prediction Log'!B65=0, "",'Prediction Log'!B65)</f>
        <v>Kentucky</v>
      </c>
      <c r="C65" s="22" t="str">
        <f>IF('Prediction Log'!C65=0, "",'Prediction Log'!C65)</f>
        <v>Tennessee</v>
      </c>
      <c r="D65" s="22">
        <f>IF('Prediction Log'!D65=0, "",'Prediction Log'!D65)</f>
        <v>3.5</v>
      </c>
      <c r="E65" s="22">
        <f>IF('Prediction Log'!E65=0, "",'Prediction Log'!E65)</f>
        <v>11.3</v>
      </c>
      <c r="F65" s="22" t="str">
        <f>IF('Prediction Log'!I65=0, "",'Prediction Log'!I65)</f>
        <v>Tennessee</v>
      </c>
      <c r="G65" s="23" t="str">
        <f>IF(ISBLANK(Games!B65), "",'Prediction Log'!$J65)</f>
        <v>Tennessee</v>
      </c>
      <c r="H65" s="24">
        <f>'Prediction Log'!$K65</f>
        <v>0.94140599999999997</v>
      </c>
      <c r="I65" s="22" t="str">
        <f>IF(ISBLANK(Games!J65), "",IF(AND(Games!J65="",Games!K65=""),"",IF(ISTEXT(Games!K65), "Side",Games!J65)))</f>
        <v>Spread</v>
      </c>
      <c r="J65" s="22" t="str">
        <f>IF(ISBLANK(Games!B65), "",IF(Games!H65="Y", Games!B65, Games!C65))</f>
        <v>Tennessee</v>
      </c>
      <c r="K65" s="22" t="str">
        <f>Games!F65</f>
        <v>Tennessee</v>
      </c>
      <c r="L65" s="22">
        <f>IF(ISBLANK(Games!D65), "",Games!D65)</f>
        <v>3.5</v>
      </c>
      <c r="M65" s="22"/>
      <c r="N65" s="25">
        <f>IF(ISBLANK(Table123[[#This Row],[Odds Side - Difference Model]]), "", 1)</f>
        <v>1</v>
      </c>
      <c r="O65" s="25">
        <f>IF(ISBLANK(Table123[[#This Row],[Odds Spread]]), "", 1)</f>
        <v>1</v>
      </c>
      <c r="P65" s="26"/>
      <c r="Q65" s="26">
        <v>-176</v>
      </c>
      <c r="R65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-176</v>
      </c>
      <c r="S65" s="26">
        <v>-110</v>
      </c>
      <c r="T65" s="26"/>
      <c r="U65" s="27">
        <f>IF(ISBLANK(Table123[[#This Row],[Odds Side - Difference Model]]), "",N65+IF(Q65&lt;0, (N65/(Q65/-100)), N65*(Q65/100)))</f>
        <v>1.5681818181818183</v>
      </c>
      <c r="V65" s="28">
        <f>IFERROR(IF(ISBLANK(Table123[[#This Row],[Odds Side - Win Probability Model]]), "",N65+IF(R65&lt;0, (N65/(R65/-100)), N65*(R65/100))),"")</f>
        <v>1.5681818181818183</v>
      </c>
      <c r="W65" s="27">
        <f t="shared" si="13"/>
        <v>0.56818181818181834</v>
      </c>
      <c r="X65" s="28">
        <f t="shared" si="14"/>
        <v>0.56818181818181834</v>
      </c>
      <c r="Y65" s="27">
        <f>IF(ISBLANK(Table123[[#This Row],[Odds Spread]]), "",O65+IF(S65&lt;0, (O65/(S65/-100)), O65*(S65/100)))</f>
        <v>1.9090909090909092</v>
      </c>
      <c r="Z65" s="27">
        <f t="shared" si="15"/>
        <v>0.90909090909090917</v>
      </c>
      <c r="AA65" s="29">
        <f t="shared" si="16"/>
        <v>0</v>
      </c>
      <c r="AB65" s="29">
        <f t="shared" si="17"/>
        <v>0</v>
      </c>
      <c r="AC65" s="30" t="str">
        <f>IF('Prediction Log'!$W65="Y", "W", IF('Prediction Log'!$W65="N","L",""))</f>
        <v>W</v>
      </c>
      <c r="AD65" s="31" t="str">
        <f>IF('Prediction Log'!$Y65="Y", "W", IF('Prediction Log'!$Y65="N","L",""))</f>
        <v>W</v>
      </c>
      <c r="AE65" s="32">
        <f>IF(ISBLANK(Table123[[#This Row],[Odds Side - Difference Model]]), "",IF(AC65="W", W65, IF(AC65="L",-N65, "")))</f>
        <v>0.56818181818181834</v>
      </c>
      <c r="AF65" s="33">
        <f>IFERROR((IF(ISERR(Table123[[#This Row],[Potential Payout Side - Win Probability Model]]), "",IF(AD65="W", X65, IF(AD65="L",-N65, "")))), "")</f>
        <v>0.56818181818181834</v>
      </c>
      <c r="AG65" s="30" t="str">
        <f>IF('Prediction Log'!$X65="Y", "W", IF('Prediction Log'!$X65="N", "L", ""))</f>
        <v>W</v>
      </c>
      <c r="AH65" s="32">
        <f>IF(ISBLANK(Table123[[#This Row],[Odds Spread]]), "",IF(AG65="W", Z65, IF(AG65="L",-O65, "")))</f>
        <v>0.90909090909090917</v>
      </c>
      <c r="AI65" s="11"/>
      <c r="AJ65" s="12" t="str">
        <f t="shared" si="7"/>
        <v/>
      </c>
      <c r="AK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" spans="1:38" x14ac:dyDescent="0.45">
      <c r="A66" s="22">
        <f>Games!A66</f>
        <v>9</v>
      </c>
      <c r="B66" s="22" t="str">
        <f>IF('Prediction Log'!B66=0, "",'Prediction Log'!B66)</f>
        <v>Texas State</v>
      </c>
      <c r="C66" s="22" t="str">
        <f>IF('Prediction Log'!C66=0, "",'Prediction Log'!C66)</f>
        <v>Troy</v>
      </c>
      <c r="D66" s="22">
        <f>IF('Prediction Log'!D66=0, "",'Prediction Log'!D66)</f>
        <v>6.5</v>
      </c>
      <c r="E66" s="22">
        <f>IF('Prediction Log'!E66=0, "",'Prediction Log'!E66)</f>
        <v>8.9</v>
      </c>
      <c r="F66" s="22" t="str">
        <f>IF('Prediction Log'!I66=0, "",'Prediction Log'!I66)</f>
        <v>Troy</v>
      </c>
      <c r="G66" s="23" t="str">
        <f>IF(ISBLANK(Games!B66), "",'Prediction Log'!$J66)</f>
        <v>Troy</v>
      </c>
      <c r="H66" s="24">
        <f>'Prediction Log'!$K66</f>
        <v>0.76694399999999996</v>
      </c>
      <c r="I66" s="22" t="str">
        <f>IF(ISBLANK(Games!J66), "",IF(AND(Games!J66="",Games!K66=""),"",IF(ISTEXT(Games!K66), "Side",Games!J66)))</f>
        <v/>
      </c>
      <c r="J66" s="22" t="str">
        <f>IF(ISBLANK(Games!B66), "",IF(Games!H66="Y", Games!B66, Games!C66))</f>
        <v>Troy</v>
      </c>
      <c r="K66" s="22" t="str">
        <f>Games!F66</f>
        <v>Troy</v>
      </c>
      <c r="L66" s="22">
        <f>IF(ISBLANK(Games!D66), "",Games!D66)</f>
        <v>6.5</v>
      </c>
      <c r="M66" s="22"/>
      <c r="N66" s="25">
        <f>IF(ISBLANK(Table123[[#This Row],[Odds Side - Difference Model]]), "", 1)</f>
        <v>1</v>
      </c>
      <c r="O66" s="25">
        <f>IF(ISBLANK(Table123[[#This Row],[Odds Spread]]), "", 1)</f>
        <v>1</v>
      </c>
      <c r="P66" s="26"/>
      <c r="Q66" s="26">
        <v>-260</v>
      </c>
      <c r="R66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-260</v>
      </c>
      <c r="S66" s="26">
        <v>-114</v>
      </c>
      <c r="T66" s="26"/>
      <c r="U66" s="27">
        <f>IF(ISBLANK(Table123[[#This Row],[Odds Side - Difference Model]]), "",N66+IF(Q66&lt;0, (N66/(Q66/-100)), N66*(Q66/100)))</f>
        <v>1.3846153846153846</v>
      </c>
      <c r="V66" s="28">
        <f>IFERROR(IF(ISBLANK(Table123[[#This Row],[Odds Side - Win Probability Model]]), "",N66+IF(R66&lt;0, (N66/(R66/-100)), N66*(R66/100))),"")</f>
        <v>1.3846153846153846</v>
      </c>
      <c r="W66" s="27">
        <f t="shared" si="13"/>
        <v>0.38461538461538458</v>
      </c>
      <c r="X66" s="28">
        <f t="shared" si="14"/>
        <v>0.38461538461538458</v>
      </c>
      <c r="Y66" s="27">
        <f>IF(ISBLANK(Table123[[#This Row],[Odds Spread]]), "",O66+IF(S66&lt;0, (O66/(S66/-100)), O66*(S66/100)))</f>
        <v>1.8771929824561404</v>
      </c>
      <c r="Z66" s="27">
        <f t="shared" si="15"/>
        <v>0.87719298245614041</v>
      </c>
      <c r="AA66" s="29">
        <f t="shared" si="16"/>
        <v>0</v>
      </c>
      <c r="AB66" s="29">
        <f t="shared" si="17"/>
        <v>0</v>
      </c>
      <c r="AC66" s="30" t="str">
        <f>IF('Prediction Log'!$W66="Y", "W", IF('Prediction Log'!$W66="N","L",""))</f>
        <v>W</v>
      </c>
      <c r="AD66" s="31" t="str">
        <f>IF('Prediction Log'!$Y66="Y", "W", IF('Prediction Log'!$Y66="N","L",""))</f>
        <v>W</v>
      </c>
      <c r="AE66" s="32">
        <f>IF(ISBLANK(Table123[[#This Row],[Odds Side - Difference Model]]), "",IF(AC66="W", W66, IF(AC66="L",-N66, "")))</f>
        <v>0.38461538461538458</v>
      </c>
      <c r="AF66" s="33">
        <f>IFERROR((IF(ISERR(Table123[[#This Row],[Potential Payout Side - Win Probability Model]]), "",IF(AD66="W", X66, IF(AD66="L",-N66, "")))), "")</f>
        <v>0.38461538461538458</v>
      </c>
      <c r="AG66" s="30" t="str">
        <f>IF('Prediction Log'!$X66="Y", "W", IF('Prediction Log'!$X66="N", "L", ""))</f>
        <v>W</v>
      </c>
      <c r="AH66" s="32">
        <f>IF(ISBLANK(Table123[[#This Row],[Odds Spread]]), "",IF(AG66="W", Z66, IF(AG66="L",-O66, "")))</f>
        <v>0.87719298245614041</v>
      </c>
      <c r="AI66" s="11"/>
      <c r="AJ66" s="12" t="str">
        <f t="shared" si="7"/>
        <v/>
      </c>
      <c r="AK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" spans="1:38" x14ac:dyDescent="0.45">
      <c r="A67" s="22">
        <f>Games!A67</f>
        <v>9</v>
      </c>
      <c r="B67" s="22" t="str">
        <f>IF('Prediction Log'!B67=0, "",'Prediction Log'!B67)</f>
        <v>Arizona</v>
      </c>
      <c r="C67" s="22" t="str">
        <f>IF('Prediction Log'!C67=0, "",'Prediction Log'!C67)</f>
        <v>Oregon State</v>
      </c>
      <c r="D67" s="22">
        <f>IF('Prediction Log'!D67=0, "",'Prediction Log'!D67)</f>
        <v>3.5</v>
      </c>
      <c r="E67" s="22">
        <f>IF('Prediction Log'!E67=0, "",'Prediction Log'!E67)</f>
        <v>-5.0999999999999996</v>
      </c>
      <c r="F67" s="22" t="str">
        <f>IF('Prediction Log'!I67=0, "",'Prediction Log'!I67)</f>
        <v>Arizona</v>
      </c>
      <c r="G67" s="23" t="str">
        <f>IF(ISBLANK(Games!B67), "",'Prediction Log'!$J67)</f>
        <v>Arizona</v>
      </c>
      <c r="H67" s="24">
        <f>'Prediction Log'!$K67</f>
        <v>0.65010199999999996</v>
      </c>
      <c r="I67" s="22" t="str">
        <f>IF(ISBLANK(Games!J67), "",IF(AND(Games!J67="",Games!K67=""),"",IF(ISTEXT(Games!K67), "Side",Games!J67)))</f>
        <v>Side</v>
      </c>
      <c r="J67" s="22" t="str">
        <f>IF(ISBLANK(Games!B67), "",IF(Games!H67="Y", Games!B67, Games!C67))</f>
        <v>Arizona</v>
      </c>
      <c r="K67" s="22" t="str">
        <f>Games!F67</f>
        <v>Arizona</v>
      </c>
      <c r="L67" s="22">
        <f>IF(ISBLANK(Games!D67), "",Games!D67)</f>
        <v>3.5</v>
      </c>
      <c r="M67" s="22"/>
      <c r="N67" s="25">
        <f>IF(ISBLANK(Table123[[#This Row],[Odds Side - Difference Model]]), "", 1)</f>
        <v>1</v>
      </c>
      <c r="O67" s="25">
        <f>IF(ISBLANK(Table123[[#This Row],[Odds Spread]]), "", 1)</f>
        <v>1</v>
      </c>
      <c r="P67" s="26"/>
      <c r="Q67" s="26">
        <v>134</v>
      </c>
      <c r="R67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134</v>
      </c>
      <c r="S67" s="26">
        <v>-120</v>
      </c>
      <c r="T67" s="26"/>
      <c r="U67" s="27">
        <f>IF(ISBLANK(Table123[[#This Row],[Odds Side - Difference Model]]), "",N67+IF(Q67&lt;0, (N67/(Q67/-100)), N67*(Q67/100)))</f>
        <v>2.34</v>
      </c>
      <c r="V67" s="28">
        <f>IFERROR(IF(ISBLANK(Table123[[#This Row],[Odds Side - Win Probability Model]]), "",N67+IF(R67&lt;0, (N67/(R67/-100)), N67*(R67/100))),"")</f>
        <v>2.34</v>
      </c>
      <c r="W67" s="27">
        <f t="shared" si="13"/>
        <v>1.3399999999999999</v>
      </c>
      <c r="X67" s="28">
        <f t="shared" si="14"/>
        <v>1.3399999999999999</v>
      </c>
      <c r="Y67" s="27">
        <f>IF(ISBLANK(Table123[[#This Row],[Odds Spread]]), "",O67+IF(S67&lt;0, (O67/(S67/-100)), O67*(S67/100)))</f>
        <v>1.8333333333333335</v>
      </c>
      <c r="Z67" s="27">
        <f t="shared" si="15"/>
        <v>0.83333333333333348</v>
      </c>
      <c r="AA67" s="29">
        <f t="shared" si="16"/>
        <v>0</v>
      </c>
      <c r="AB67" s="29">
        <f t="shared" si="17"/>
        <v>0</v>
      </c>
      <c r="AC67" s="30" t="str">
        <f>IF('Prediction Log'!$W67="Y", "W", IF('Prediction Log'!$W67="N","L",""))</f>
        <v>W</v>
      </c>
      <c r="AD67" s="31" t="str">
        <f>IF('Prediction Log'!$Y67="Y", "W", IF('Prediction Log'!$Y67="N","L",""))</f>
        <v>W</v>
      </c>
      <c r="AE67" s="32">
        <f>IF(ISBLANK(Table123[[#This Row],[Odds Side - Difference Model]]), "",IF(AC67="W", W67, IF(AC67="L",-N67, "")))</f>
        <v>1.3399999999999999</v>
      </c>
      <c r="AF67" s="33">
        <f>IFERROR((IF(ISERR(Table123[[#This Row],[Potential Payout Side - Win Probability Model]]), "",IF(AD67="W", X67, IF(AD67="L",-N67, "")))), "")</f>
        <v>1.3399999999999999</v>
      </c>
      <c r="AG67" s="30" t="str">
        <f>IF('Prediction Log'!$X67="Y", "W", IF('Prediction Log'!$X67="N", "L", ""))</f>
        <v>W</v>
      </c>
      <c r="AH67" s="32">
        <f>IF(ISBLANK(Table123[[#This Row],[Odds Spread]]), "",IF(AG67="W", Z67, IF(AG67="L",-O67, "")))</f>
        <v>0.83333333333333348</v>
      </c>
      <c r="AI67" s="11"/>
      <c r="AJ67" s="12" t="str">
        <f t="shared" ref="AJ67:AJ130" si="18">IF(AI67="W", AB67, IF(AI67="L",-S67, ""))</f>
        <v/>
      </c>
      <c r="AK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" spans="1:38" x14ac:dyDescent="0.45">
      <c r="A68" s="22">
        <f>Games!A68</f>
        <v>9</v>
      </c>
      <c r="B68" s="22" t="str">
        <f>IF('Prediction Log'!B68=0, "",'Prediction Log'!B68)</f>
        <v>Fresno State</v>
      </c>
      <c r="C68" s="22" t="str">
        <f>IF('Prediction Log'!C68=0, "",'Prediction Log'!C68)</f>
        <v>UNLV</v>
      </c>
      <c r="D68" s="22">
        <f>IF('Prediction Log'!D68=0, "",'Prediction Log'!D68)</f>
        <v>8.5</v>
      </c>
      <c r="E68" s="22">
        <f>IF('Prediction Log'!E68=0, "",'Prediction Log'!E68)</f>
        <v>-37.5</v>
      </c>
      <c r="F68" s="22" t="str">
        <f>IF('Prediction Log'!I68=0, "",'Prediction Log'!I68)</f>
        <v>Fresno State</v>
      </c>
      <c r="G68" s="23" t="str">
        <f>IF(ISBLANK(Games!B68), "",'Prediction Log'!$J68)</f>
        <v>Fresno State</v>
      </c>
      <c r="H68" s="24">
        <f>'Prediction Log'!$K68</f>
        <v>0.99996300000000005</v>
      </c>
      <c r="I68" s="22" t="str">
        <f>IF(ISBLANK(Games!J68), "",IF(AND(Games!J68="",Games!K68=""),"",IF(ISTEXT(Games!K68), "Side",Games!J68)))</f>
        <v/>
      </c>
      <c r="J68" s="22" t="str">
        <f>IF(ISBLANK(Games!B68), "",IF(Games!H68="Y", Games!B68, Games!C68))</f>
        <v>Fresno State</v>
      </c>
      <c r="K68" s="22" t="str">
        <f>Games!F68</f>
        <v>Fresno State</v>
      </c>
      <c r="L68" s="22">
        <f>IF(ISBLANK(Games!D68), "",Games!D68)</f>
        <v>8.5</v>
      </c>
      <c r="M68" s="22"/>
      <c r="N68" s="25">
        <f>IF(ISBLANK(Table123[[#This Row],[Odds Side - Difference Model]]), "", 1)</f>
        <v>1</v>
      </c>
      <c r="O68" s="25">
        <f>IF(ISBLANK(Table123[[#This Row],[Odds Spread]]), "", 1)</f>
        <v>1</v>
      </c>
      <c r="P68" s="26"/>
      <c r="Q68" s="26">
        <v>-330</v>
      </c>
      <c r="R68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-330</v>
      </c>
      <c r="S68" s="26">
        <v>-110</v>
      </c>
      <c r="T68" s="26"/>
      <c r="U68" s="27">
        <f>IF(ISBLANK(Table123[[#This Row],[Odds Side - Difference Model]]), "",N68+IF(Q68&lt;0, (N68/(Q68/-100)), N68*(Q68/100)))</f>
        <v>1.303030303030303</v>
      </c>
      <c r="V68" s="28">
        <f>IFERROR(IF(ISBLANK(Table123[[#This Row],[Odds Side - Win Probability Model]]), "",N68+IF(R68&lt;0, (N68/(R68/-100)), N68*(R68/100))),"")</f>
        <v>1.303030303030303</v>
      </c>
      <c r="W68" s="27">
        <f t="shared" si="13"/>
        <v>0.30303030303030298</v>
      </c>
      <c r="X68" s="28">
        <f t="shared" si="14"/>
        <v>0.30303030303030298</v>
      </c>
      <c r="Y68" s="27">
        <f>IF(ISBLANK(Table123[[#This Row],[Odds Spread]]), "",O68+IF(S68&lt;0, (O68/(S68/-100)), O68*(S68/100)))</f>
        <v>1.9090909090909092</v>
      </c>
      <c r="Z68" s="27">
        <f t="shared" si="15"/>
        <v>0.90909090909090917</v>
      </c>
      <c r="AA68" s="29">
        <f t="shared" si="16"/>
        <v>0</v>
      </c>
      <c r="AB68" s="29">
        <f t="shared" si="17"/>
        <v>0</v>
      </c>
      <c r="AC68" s="30" t="str">
        <f>IF('Prediction Log'!$W68="Y", "W", IF('Prediction Log'!$W68="N","L",""))</f>
        <v>W</v>
      </c>
      <c r="AD68" s="31" t="str">
        <f>IF('Prediction Log'!$Y68="Y", "W", IF('Prediction Log'!$Y68="N","L",""))</f>
        <v>W</v>
      </c>
      <c r="AE68" s="32">
        <f>IF(ISBLANK(Table123[[#This Row],[Odds Side - Difference Model]]), "",IF(AC68="W", W68, IF(AC68="L",-N68, "")))</f>
        <v>0.30303030303030298</v>
      </c>
      <c r="AF68" s="33">
        <f>IFERROR((IF(ISERR(Table123[[#This Row],[Potential Payout Side - Win Probability Model]]), "",IF(AD68="W", X68, IF(AD68="L",-N68, "")))), "")</f>
        <v>0.30303030303030298</v>
      </c>
      <c r="AG68" s="30" t="str">
        <f>IF('Prediction Log'!$X68="Y", "W", IF('Prediction Log'!$X68="N", "L", ""))</f>
        <v>W</v>
      </c>
      <c r="AH68" s="32">
        <f>IF(ISBLANK(Table123[[#This Row],[Odds Spread]]), "",IF(AG68="W", Z68, IF(AG68="L",-O68, "")))</f>
        <v>0.90909090909090917</v>
      </c>
      <c r="AI68" s="11"/>
      <c r="AJ68" s="12" t="str">
        <f t="shared" si="18"/>
        <v/>
      </c>
      <c r="AK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" spans="1:38" x14ac:dyDescent="0.45">
      <c r="A69" s="22">
        <f>Games!A69</f>
        <v>9</v>
      </c>
      <c r="B69" s="22" t="str">
        <f>IF('Prediction Log'!B69=0, "",'Prediction Log'!B69)</f>
        <v>UCF</v>
      </c>
      <c r="C69" s="22" t="str">
        <f>IF('Prediction Log'!C69=0, "",'Prediction Log'!C69)</f>
        <v>West Virginia</v>
      </c>
      <c r="D69" s="22">
        <f>IF('Prediction Log'!D69=0, "",'Prediction Log'!D69)</f>
        <v>-7</v>
      </c>
      <c r="E69" s="22">
        <f>IF('Prediction Log'!E69=0, "",'Prediction Log'!E69)</f>
        <v>-10.1</v>
      </c>
      <c r="F69" s="22" t="str">
        <f>IF('Prediction Log'!I69=0, "",'Prediction Log'!I69)</f>
        <v>UCF</v>
      </c>
      <c r="G69" s="23" t="str">
        <f>IF(ISBLANK(Games!B69), "",'Prediction Log'!$J69)</f>
        <v>UCF</v>
      </c>
      <c r="H69" s="24">
        <f>'Prediction Log'!$K69</f>
        <v>0.87638499999999997</v>
      </c>
      <c r="I69" s="22" t="str">
        <f>IF(ISBLANK(Games!J69), "",IF(AND(Games!J69="",Games!K69=""),"",IF(ISTEXT(Games!K69), "Side",Games!J69)))</f>
        <v/>
      </c>
      <c r="J69" s="22" t="str">
        <f>IF(ISBLANK(Games!B69), "",IF(Games!H69="Y", Games!B69, Games!C69))</f>
        <v>UCF</v>
      </c>
      <c r="K69" s="22" t="str">
        <f>Games!F69</f>
        <v>UCF</v>
      </c>
      <c r="L69" s="22">
        <f>IF(ISBLANK(Games!D69), "",Games!D69)</f>
        <v>-7</v>
      </c>
      <c r="M69" s="22"/>
      <c r="N69" s="25">
        <f>IF(ISBLANK(Table123[[#This Row],[Odds Side - Difference Model]]), "", 1)</f>
        <v>1</v>
      </c>
      <c r="O69" s="25">
        <f>IF(ISBLANK(Table123[[#This Row],[Odds Spread]]), "", 1)</f>
        <v>1</v>
      </c>
      <c r="P69" s="26"/>
      <c r="Q69" s="26">
        <v>-275</v>
      </c>
      <c r="R69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-275</v>
      </c>
      <c r="S69" s="26">
        <v>-104</v>
      </c>
      <c r="T69" s="26"/>
      <c r="U69" s="27">
        <f>IF(ISBLANK(Table123[[#This Row],[Odds Side - Difference Model]]), "",N69+IF(Q69&lt;0, (N69/(Q69/-100)), N69*(Q69/100)))</f>
        <v>1.3636363636363638</v>
      </c>
      <c r="V69" s="28">
        <f>IFERROR(IF(ISBLANK(Table123[[#This Row],[Odds Side - Win Probability Model]]), "",N69+IF(R69&lt;0, (N69/(R69/-100)), N69*(R69/100))),"")</f>
        <v>1.3636363636363638</v>
      </c>
      <c r="W69" s="27">
        <f t="shared" si="13"/>
        <v>0.36363636363636376</v>
      </c>
      <c r="X69" s="28">
        <f t="shared" si="14"/>
        <v>0.36363636363636376</v>
      </c>
      <c r="Y69" s="27">
        <f>IF(ISBLANK(Table123[[#This Row],[Odds Spread]]), "",O69+IF(S69&lt;0, (O69/(S69/-100)), O69*(S69/100)))</f>
        <v>1.9615384615384615</v>
      </c>
      <c r="Z69" s="27">
        <f t="shared" si="15"/>
        <v>0.96153846153846145</v>
      </c>
      <c r="AA69" s="29">
        <f t="shared" si="16"/>
        <v>0</v>
      </c>
      <c r="AB69" s="29">
        <f t="shared" si="17"/>
        <v>0</v>
      </c>
      <c r="AC69" s="30" t="str">
        <f>IF('Prediction Log'!$W69="Y", "W", IF('Prediction Log'!$W69="N","L",""))</f>
        <v>L</v>
      </c>
      <c r="AD69" s="31" t="str">
        <f>IF('Prediction Log'!$Y69="Y", "W", IF('Prediction Log'!$Y69="N","L",""))</f>
        <v>L</v>
      </c>
      <c r="AE69" s="32">
        <f>IF(ISBLANK(Table123[[#This Row],[Odds Side - Difference Model]]), "",IF(AC69="W", W69, IF(AC69="L",-N69, "")))</f>
        <v>-1</v>
      </c>
      <c r="AF69" s="33">
        <f>IFERROR((IF(ISERR(Table123[[#This Row],[Potential Payout Side - Win Probability Model]]), "",IF(AD69="W", X69, IF(AD69="L",-N69, "")))), "")</f>
        <v>-1</v>
      </c>
      <c r="AG69" s="30" t="str">
        <f>IF('Prediction Log'!$X69="Y", "W", IF('Prediction Log'!$X69="N", "L", ""))</f>
        <v>L</v>
      </c>
      <c r="AH69" s="32">
        <f>IF(ISBLANK(Table123[[#This Row],[Odds Spread]]), "",IF(AG69="W", Z69, IF(AG69="L",-O69, "")))</f>
        <v>-1</v>
      </c>
      <c r="AI69" s="11"/>
      <c r="AJ69" s="12" t="str">
        <f t="shared" si="18"/>
        <v/>
      </c>
      <c r="AK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" spans="1:38" x14ac:dyDescent="0.45">
      <c r="A70" s="22">
        <f>Games!A70</f>
        <v>9</v>
      </c>
      <c r="B70" s="22" t="str">
        <f>IF('Prediction Log'!B70=0, "",'Prediction Log'!B70)</f>
        <v>Texas A&amp;M</v>
      </c>
      <c r="C70" s="22" t="str">
        <f>IF('Prediction Log'!C70=0, "",'Prediction Log'!C70)</f>
        <v>South Carolina</v>
      </c>
      <c r="D70" s="22">
        <f>IF('Prediction Log'!D70=0, "",'Prediction Log'!D70)</f>
        <v>-16.5</v>
      </c>
      <c r="E70" s="22">
        <f>IF('Prediction Log'!E70=0, "",'Prediction Log'!E70)</f>
        <v>-11.9</v>
      </c>
      <c r="F70" s="22" t="str">
        <f>IF('Prediction Log'!I70=0, "",'Prediction Log'!I70)</f>
        <v>Texas A&amp;M</v>
      </c>
      <c r="G70" s="23" t="str">
        <f>IF(ISBLANK(Games!B70), "",'Prediction Log'!$J70)</f>
        <v>Texas A&amp;M</v>
      </c>
      <c r="H70" s="24">
        <f>'Prediction Log'!$K70</f>
        <v>0.97088700000000006</v>
      </c>
      <c r="I70" s="22" t="str">
        <f>IF(ISBLANK(Games!J70), "",IF(AND(Games!J70="",Games!K70=""),"",IF(ISTEXT(Games!K70), "Side",Games!J70)))</f>
        <v/>
      </c>
      <c r="J70" s="22" t="str">
        <f>IF(ISBLANK(Games!B70), "",IF(Games!H70="Y", Games!B70, Games!C70))</f>
        <v>South Carolina</v>
      </c>
      <c r="K70" s="22" t="str">
        <f>Games!F70</f>
        <v>Texas A&amp;M</v>
      </c>
      <c r="L70" s="22">
        <f>IF(ISBLANK(Games!D70), "",Games!D70)</f>
        <v>-16.5</v>
      </c>
      <c r="M70" s="22"/>
      <c r="N70" s="25">
        <f>IF(ISBLANK(Table123[[#This Row],[Odds Side - Difference Model]]), "", 1)</f>
        <v>1</v>
      </c>
      <c r="O70" s="25">
        <f>IF(ISBLANK(Table123[[#This Row],[Odds Spread]]), "", 1)</f>
        <v>1</v>
      </c>
      <c r="P70" s="26"/>
      <c r="Q70" s="26">
        <v>-880</v>
      </c>
      <c r="R70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-880</v>
      </c>
      <c r="S70" s="26">
        <v>-105</v>
      </c>
      <c r="T70" s="26"/>
      <c r="U70" s="27">
        <f>IF(ISBLANK(Table123[[#This Row],[Odds Side - Difference Model]]), "",N70+IF(Q70&lt;0, (N70/(Q70/-100)), N70*(Q70/100)))</f>
        <v>1.1136363636363635</v>
      </c>
      <c r="V70" s="28">
        <f>IFERROR(IF(ISBLANK(Table123[[#This Row],[Odds Side - Win Probability Model]]), "",N70+IF(R70&lt;0, (N70/(R70/-100)), N70*(R70/100))),"")</f>
        <v>1.1136363636363635</v>
      </c>
      <c r="W70" s="27">
        <f t="shared" si="13"/>
        <v>0.11363636363636354</v>
      </c>
      <c r="X70" s="28">
        <f t="shared" si="14"/>
        <v>0.11363636363636354</v>
      </c>
      <c r="Y70" s="27">
        <f>IF(ISBLANK(Table123[[#This Row],[Odds Spread]]), "",O70+IF(S70&lt;0, (O70/(S70/-100)), O70*(S70/100)))</f>
        <v>1.9523809523809523</v>
      </c>
      <c r="Z70" s="27">
        <f t="shared" si="15"/>
        <v>0.95238095238095233</v>
      </c>
      <c r="AA70" s="29">
        <f t="shared" si="16"/>
        <v>0</v>
      </c>
      <c r="AB70" s="29">
        <f t="shared" si="17"/>
        <v>0</v>
      </c>
      <c r="AC70" s="30" t="str">
        <f>IF('Prediction Log'!$W70="Y", "W", IF('Prediction Log'!$W70="N","L",""))</f>
        <v>W</v>
      </c>
      <c r="AD70" s="31" t="str">
        <f>IF('Prediction Log'!$Y70="Y", "W", IF('Prediction Log'!$Y70="N","L",""))</f>
        <v>W</v>
      </c>
      <c r="AE70" s="32">
        <f>IF(ISBLANK(Table123[[#This Row],[Odds Side - Difference Model]]), "",IF(AC70="W", W70, IF(AC70="L",-N70, "")))</f>
        <v>0.11363636363636354</v>
      </c>
      <c r="AF70" s="33">
        <f>IFERROR((IF(ISERR(Table123[[#This Row],[Potential Payout Side - Win Probability Model]]), "",IF(AD70="W", X70, IF(AD70="L",-N70, "")))), "")</f>
        <v>0.11363636363636354</v>
      </c>
      <c r="AG70" s="30" t="str">
        <f>IF('Prediction Log'!$X70="Y", "W", IF('Prediction Log'!$X70="N", "L", ""))</f>
        <v>W</v>
      </c>
      <c r="AH70" s="32">
        <f>IF(ISBLANK(Table123[[#This Row],[Odds Spread]]), "",IF(AG70="W", Z70, IF(AG70="L",-O70, "")))</f>
        <v>0.95238095238095233</v>
      </c>
      <c r="AI70" s="11"/>
      <c r="AJ70" s="12" t="str">
        <f t="shared" si="18"/>
        <v/>
      </c>
      <c r="AK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" spans="1:38" x14ac:dyDescent="0.45">
      <c r="A71" s="22">
        <f>Games!A71</f>
        <v>9</v>
      </c>
      <c r="B71" s="22" t="str">
        <f>IF('Prediction Log'!B71=0, "",'Prediction Log'!B71)</f>
        <v>Penn State</v>
      </c>
      <c r="C71" s="22" t="str">
        <f>IF('Prediction Log'!C71=0, "",'Prediction Log'!C71)</f>
        <v>Indiana</v>
      </c>
      <c r="D71" s="22">
        <f>IF('Prediction Log'!D71=0, "",'Prediction Log'!D71)</f>
        <v>-31.5</v>
      </c>
      <c r="E71" s="22">
        <f>IF('Prediction Log'!E71=0, "",'Prediction Log'!E71)</f>
        <v>-38.4</v>
      </c>
      <c r="F71" s="22" t="str">
        <f>IF('Prediction Log'!I71=0, "",'Prediction Log'!I71)</f>
        <v>Penn State</v>
      </c>
      <c r="G71" s="23" t="str">
        <f>IF(ISBLANK(Games!B71), "",'Prediction Log'!$J71)</f>
        <v>Penn State</v>
      </c>
      <c r="H71" s="24">
        <f>'Prediction Log'!$K71</f>
        <v>0.99984899999999999</v>
      </c>
      <c r="I71" s="22" t="str">
        <f>IF(ISBLANK(Games!J71), "",IF(AND(Games!J71="",Games!K71=""),"",IF(ISTEXT(Games!K71), "Side",Games!J71)))</f>
        <v/>
      </c>
      <c r="J71" s="22" t="str">
        <f>IF(ISBLANK(Games!B71), "",IF(Games!H71="Y", Games!B71, Games!C71))</f>
        <v>Penn State</v>
      </c>
      <c r="K71" s="22" t="str">
        <f>Games!F71</f>
        <v>Penn State</v>
      </c>
      <c r="L71" s="22">
        <f>IF(ISBLANK(Games!D71), "",Games!D71)</f>
        <v>-31.5</v>
      </c>
      <c r="M71" s="22"/>
      <c r="N71" s="25">
        <f>IF(ISBLANK(Table123[[#This Row],[Odds Side - Difference Model]]), "", 1)</f>
        <v>1</v>
      </c>
      <c r="O71" s="25">
        <f>IF(ISBLANK(Table123[[#This Row],[Odds Spread]]), "", 1)</f>
        <v>1</v>
      </c>
      <c r="P71" s="26"/>
      <c r="Q71" s="26">
        <v>-7000</v>
      </c>
      <c r="R71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-7000</v>
      </c>
      <c r="S71" s="26">
        <v>-115</v>
      </c>
      <c r="T71" s="26"/>
      <c r="U71" s="27">
        <f>IF(ISBLANK(Table123[[#This Row],[Odds Side - Difference Model]]), "",N71+IF(Q71&lt;0, (N71/(Q71/-100)), N71*(Q71/100)))</f>
        <v>1.0142857142857142</v>
      </c>
      <c r="V71" s="28">
        <f>IFERROR(IF(ISBLANK(Table123[[#This Row],[Odds Side - Win Probability Model]]), "",N71+IF(R71&lt;0, (N71/(R71/-100)), N71*(R71/100))),"")</f>
        <v>1.0142857142857142</v>
      </c>
      <c r="W71" s="27">
        <f t="shared" si="13"/>
        <v>1.4285714285714235E-2</v>
      </c>
      <c r="X71" s="28">
        <f t="shared" si="14"/>
        <v>1.4285714285714235E-2</v>
      </c>
      <c r="Y71" s="27">
        <f>IF(ISBLANK(Table123[[#This Row],[Odds Spread]]), "",O71+IF(S71&lt;0, (O71/(S71/-100)), O71*(S71/100)))</f>
        <v>1.8695652173913044</v>
      </c>
      <c r="Z71" s="27">
        <f t="shared" si="15"/>
        <v>0.86956521739130443</v>
      </c>
      <c r="AA71" s="29">
        <f t="shared" si="16"/>
        <v>0</v>
      </c>
      <c r="AB71" s="29">
        <f t="shared" si="17"/>
        <v>0</v>
      </c>
      <c r="AC71" s="30" t="str">
        <f>IF('Prediction Log'!$W71="Y", "W", IF('Prediction Log'!$W71="N","L",""))</f>
        <v>W</v>
      </c>
      <c r="AD71" s="31" t="str">
        <f>IF('Prediction Log'!$Y71="Y", "W", IF('Prediction Log'!$Y71="N","L",""))</f>
        <v>W</v>
      </c>
      <c r="AE71" s="32">
        <f>IF(ISBLANK(Table123[[#This Row],[Odds Side - Difference Model]]), "",IF(AC71="W", W71, IF(AC71="L",-N71, "")))</f>
        <v>1.4285714285714235E-2</v>
      </c>
      <c r="AF71" s="33">
        <f>IFERROR((IF(ISERR(Table123[[#This Row],[Potential Payout Side - Win Probability Model]]), "",IF(AD71="W", X71, IF(AD71="L",-N71, "")))), "")</f>
        <v>1.4285714285714235E-2</v>
      </c>
      <c r="AG71" s="30" t="str">
        <f>IF('Prediction Log'!$X71="Y", "W", IF('Prediction Log'!$X71="N", "L", ""))</f>
        <v>L</v>
      </c>
      <c r="AH71" s="32">
        <f>IF(ISBLANK(Table123[[#This Row],[Odds Spread]]), "",IF(AG71="W", Z71, IF(AG71="L",-O71, "")))</f>
        <v>-1</v>
      </c>
      <c r="AI71" s="11"/>
      <c r="AJ71" s="12" t="str">
        <f t="shared" si="18"/>
        <v/>
      </c>
      <c r="AK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" spans="1:38" x14ac:dyDescent="0.45">
      <c r="A72" s="22">
        <f>Games!A72</f>
        <v>9</v>
      </c>
      <c r="B72" s="22" t="str">
        <f>IF('Prediction Log'!B72=0, "",'Prediction Log'!B72)</f>
        <v>SMU</v>
      </c>
      <c r="C72" s="22" t="str">
        <f>IF('Prediction Log'!C72=0, "",'Prediction Log'!C72)</f>
        <v>Tulsa</v>
      </c>
      <c r="D72" s="22">
        <f>IF('Prediction Log'!D72=0, "",'Prediction Log'!D72)</f>
        <v>-20.5</v>
      </c>
      <c r="E72" s="22">
        <f>IF('Prediction Log'!E72=0, "",'Prediction Log'!E72)</f>
        <v>-28.2</v>
      </c>
      <c r="F72" s="22" t="str">
        <f>IF('Prediction Log'!I72=0, "",'Prediction Log'!I72)</f>
        <v>SMU</v>
      </c>
      <c r="G72" s="23" t="str">
        <f>IF(ISBLANK(Games!B72), "",'Prediction Log'!$J72)</f>
        <v>SMU</v>
      </c>
      <c r="H72" s="24">
        <f>'Prediction Log'!$K72</f>
        <v>0.99670400000000003</v>
      </c>
      <c r="I72" s="22" t="str">
        <f>IF(ISBLANK(Games!J72), "",IF(AND(Games!J72="",Games!K72=""),"",IF(ISTEXT(Games!K72), "Side",Games!J72)))</f>
        <v/>
      </c>
      <c r="J72" s="22" t="str">
        <f>IF(ISBLANK(Games!B72), "",IF(Games!H72="Y", Games!B72, Games!C72))</f>
        <v>SMU</v>
      </c>
      <c r="K72" s="22" t="str">
        <f>Games!F72</f>
        <v>SMU</v>
      </c>
      <c r="L72" s="22">
        <f>IF(ISBLANK(Games!D72), "",Games!D72)</f>
        <v>-20.5</v>
      </c>
      <c r="M72" s="22"/>
      <c r="N72" s="25">
        <f>IF(ISBLANK(Table123[[#This Row],[Odds Side - Difference Model]]), "", 1)</f>
        <v>1</v>
      </c>
      <c r="O72" s="25">
        <f>IF(ISBLANK(Table123[[#This Row],[Odds Spread]]), "", 1)</f>
        <v>1</v>
      </c>
      <c r="P72" s="26"/>
      <c r="Q72" s="26">
        <v>-1700</v>
      </c>
      <c r="R72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-1700</v>
      </c>
      <c r="S72" s="26">
        <v>-115</v>
      </c>
      <c r="T72" s="26"/>
      <c r="U72" s="27">
        <f>IF(ISBLANK(Table123[[#This Row],[Odds Side - Difference Model]]), "",N72+IF(Q72&lt;0, (N72/(Q72/-100)), N72*(Q72/100)))</f>
        <v>1.0588235294117647</v>
      </c>
      <c r="V72" s="28">
        <f>IFERROR(IF(ISBLANK(Table123[[#This Row],[Odds Side - Win Probability Model]]), "",N72+IF(R72&lt;0, (N72/(R72/-100)), N72*(R72/100))),"")</f>
        <v>1.0588235294117647</v>
      </c>
      <c r="W72" s="27">
        <f t="shared" si="13"/>
        <v>5.8823529411764719E-2</v>
      </c>
      <c r="X72" s="28">
        <f t="shared" si="14"/>
        <v>5.8823529411764719E-2</v>
      </c>
      <c r="Y72" s="27">
        <f>IF(ISBLANK(Table123[[#This Row],[Odds Spread]]), "",O72+IF(S72&lt;0, (O72/(S72/-100)), O72*(S72/100)))</f>
        <v>1.8695652173913044</v>
      </c>
      <c r="Z72" s="27">
        <f t="shared" si="15"/>
        <v>0.86956521739130443</v>
      </c>
      <c r="AA72" s="29">
        <f t="shared" si="16"/>
        <v>0</v>
      </c>
      <c r="AB72" s="29">
        <f t="shared" si="17"/>
        <v>0</v>
      </c>
      <c r="AC72" s="30" t="str">
        <f>IF('Prediction Log'!$W72="Y", "W", IF('Prediction Log'!$W72="N","L",""))</f>
        <v>W</v>
      </c>
      <c r="AD72" s="31" t="str">
        <f>IF('Prediction Log'!$Y72="Y", "W", IF('Prediction Log'!$Y72="N","L",""))</f>
        <v>W</v>
      </c>
      <c r="AE72" s="32">
        <f>IF(ISBLANK(Table123[[#This Row],[Odds Side - Difference Model]]), "",IF(AC72="W", W72, IF(AC72="L",-N72, "")))</f>
        <v>5.8823529411764719E-2</v>
      </c>
      <c r="AF72" s="33">
        <f>IFERROR((IF(ISERR(Table123[[#This Row],[Potential Payout Side - Win Probability Model]]), "",IF(AD72="W", X72, IF(AD72="L",-N72, "")))), "")</f>
        <v>5.8823529411764719E-2</v>
      </c>
      <c r="AG72" s="30" t="str">
        <f>IF('Prediction Log'!$X72="Y", "W", IF('Prediction Log'!$X72="N", "L", ""))</f>
        <v>W</v>
      </c>
      <c r="AH72" s="32">
        <f>IF(ISBLANK(Table123[[#This Row],[Odds Spread]]), "",IF(AG72="W", Z72, IF(AG72="L",-O72, "")))</f>
        <v>0.86956521739130443</v>
      </c>
      <c r="AI72" s="11"/>
      <c r="AJ72" s="12" t="str">
        <f t="shared" si="18"/>
        <v/>
      </c>
      <c r="AK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" spans="1:38" x14ac:dyDescent="0.45">
      <c r="A73" s="22">
        <f>Games!A73</f>
        <v>9</v>
      </c>
      <c r="B73" s="22" t="str">
        <f>IF('Prediction Log'!B73=0, "",'Prediction Log'!B73)</f>
        <v>Northwestern</v>
      </c>
      <c r="C73" s="22" t="str">
        <f>IF('Prediction Log'!C73=0, "",'Prediction Log'!C73)</f>
        <v>Maryland</v>
      </c>
      <c r="D73" s="22">
        <f>IF('Prediction Log'!D73=0, "",'Prediction Log'!D73)</f>
        <v>13.5</v>
      </c>
      <c r="E73" s="22">
        <f>IF('Prediction Log'!E73=0, "",'Prediction Log'!E73)</f>
        <v>13</v>
      </c>
      <c r="F73" s="22" t="str">
        <f>IF('Prediction Log'!I73=0, "",'Prediction Log'!I73)</f>
        <v>Maryland</v>
      </c>
      <c r="G73" s="23" t="str">
        <f>IF(ISBLANK(Games!B73), "",'Prediction Log'!$J73)</f>
        <v>Maryland</v>
      </c>
      <c r="H73" s="24">
        <f>'Prediction Log'!$K73</f>
        <v>0.82786499999999996</v>
      </c>
      <c r="I73" s="22" t="str">
        <f>IF(ISBLANK(Games!J73), "",IF(AND(Games!J73="",Games!K73=""),"",IF(ISTEXT(Games!K73), "Side",Games!J73)))</f>
        <v/>
      </c>
      <c r="J73" s="22" t="str">
        <f>IF(ISBLANK(Games!B73), "",IF(Games!H73="Y", Games!B73, Games!C73))</f>
        <v>Northwestern</v>
      </c>
      <c r="K73" s="22" t="str">
        <f>Games!F73</f>
        <v>Maryland</v>
      </c>
      <c r="L73" s="22">
        <f>IF(ISBLANK(Games!D73), "",Games!D73)</f>
        <v>13.5</v>
      </c>
      <c r="M73" s="22"/>
      <c r="N73" s="25">
        <f>IF(ISBLANK(Table123[[#This Row],[Odds Side - Difference Model]]), "", 1)</f>
        <v>1</v>
      </c>
      <c r="O73" s="25">
        <f>IF(ISBLANK(Table123[[#This Row],[Odds Spread]]), "", 1)</f>
        <v>1</v>
      </c>
      <c r="P73" s="26"/>
      <c r="Q73" s="26">
        <v>-550</v>
      </c>
      <c r="R73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-550</v>
      </c>
      <c r="S73" s="26">
        <v>-105</v>
      </c>
      <c r="T73" s="26"/>
      <c r="U73" s="27">
        <f>IF(ISBLANK(Table123[[#This Row],[Odds Side - Difference Model]]), "",N73+IF(Q73&lt;0, (N73/(Q73/-100)), N73*(Q73/100)))</f>
        <v>1.1818181818181819</v>
      </c>
      <c r="V73" s="28">
        <f>IFERROR(IF(ISBLANK(Table123[[#This Row],[Odds Side - Win Probability Model]]), "",N73+IF(R73&lt;0, (N73/(R73/-100)), N73*(R73/100))),"")</f>
        <v>1.1818181818181819</v>
      </c>
      <c r="W73" s="27">
        <f t="shared" si="13"/>
        <v>0.18181818181818188</v>
      </c>
      <c r="X73" s="28">
        <f t="shared" si="14"/>
        <v>0.18181818181818188</v>
      </c>
      <c r="Y73" s="27">
        <f>IF(ISBLANK(Table123[[#This Row],[Odds Spread]]), "",O73+IF(S73&lt;0, (O73/(S73/-100)), O73*(S73/100)))</f>
        <v>1.9523809523809523</v>
      </c>
      <c r="Z73" s="27">
        <f t="shared" si="15"/>
        <v>0.95238095238095233</v>
      </c>
      <c r="AA73" s="29">
        <f t="shared" si="16"/>
        <v>0</v>
      </c>
      <c r="AB73" s="29">
        <f t="shared" si="17"/>
        <v>0</v>
      </c>
      <c r="AC73" s="30" t="str">
        <f>IF('Prediction Log'!$W73="Y", "W", IF('Prediction Log'!$W73="N","L",""))</f>
        <v>L</v>
      </c>
      <c r="AD73" s="31" t="str">
        <f>IF('Prediction Log'!$Y73="Y", "W", IF('Prediction Log'!$Y73="N","L",""))</f>
        <v>L</v>
      </c>
      <c r="AE73" s="32">
        <f>IF(ISBLANK(Table123[[#This Row],[Odds Side - Difference Model]]), "",IF(AC73="W", W73, IF(AC73="L",-N73, "")))</f>
        <v>-1</v>
      </c>
      <c r="AF73" s="33">
        <f>IFERROR((IF(ISERR(Table123[[#This Row],[Potential Payout Side - Win Probability Model]]), "",IF(AD73="W", X73, IF(AD73="L",-N73, "")))), "")</f>
        <v>-1</v>
      </c>
      <c r="AG73" s="30" t="str">
        <f>IF('Prediction Log'!$X73="Y", "W", IF('Prediction Log'!$X73="N", "L", ""))</f>
        <v>W</v>
      </c>
      <c r="AH73" s="32">
        <f>IF(ISBLANK(Table123[[#This Row],[Odds Spread]]), "",IF(AG73="W", Z73, IF(AG73="L",-O73, "")))</f>
        <v>0.95238095238095233</v>
      </c>
      <c r="AI73" s="11"/>
      <c r="AJ73" s="12" t="str">
        <f t="shared" si="18"/>
        <v/>
      </c>
      <c r="AK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" spans="1:38" x14ac:dyDescent="0.45">
      <c r="A74" s="22">
        <f>Games!A74</f>
        <v>9</v>
      </c>
      <c r="B74" s="22" t="str">
        <f>IF('Prediction Log'!B74=0, "",'Prediction Log'!B74)</f>
        <v>Kansas State</v>
      </c>
      <c r="C74" s="22" t="str">
        <f>IF('Prediction Log'!C74=0, "",'Prediction Log'!C74)</f>
        <v>Houston</v>
      </c>
      <c r="D74" s="22">
        <f>IF('Prediction Log'!D74=0, "",'Prediction Log'!D74)</f>
        <v>-17.5</v>
      </c>
      <c r="E74" s="22">
        <f>IF('Prediction Log'!E74=0, "",'Prediction Log'!E74)</f>
        <v>-20.3</v>
      </c>
      <c r="F74" s="22" t="str">
        <f>IF('Prediction Log'!I74=0, "",'Prediction Log'!I74)</f>
        <v>Kansas State</v>
      </c>
      <c r="G74" s="23" t="str">
        <f>IF(ISBLANK(Games!B74), "",'Prediction Log'!$J74)</f>
        <v>Kansas State</v>
      </c>
      <c r="H74" s="24">
        <f>'Prediction Log'!$K74</f>
        <v>0.99429000000000001</v>
      </c>
      <c r="I74" s="22" t="str">
        <f>IF(ISBLANK(Games!J74), "",IF(AND(Games!J74="",Games!K74=""),"",IF(ISTEXT(Games!K74), "Side",Games!J74)))</f>
        <v/>
      </c>
      <c r="J74" s="22" t="str">
        <f>IF(ISBLANK(Games!B74), "",IF(Games!H74="Y", Games!B74, Games!C74))</f>
        <v>Kansas State</v>
      </c>
      <c r="K74" s="22" t="str">
        <f>Games!F74</f>
        <v>Kansas State</v>
      </c>
      <c r="L74" s="22">
        <f>IF(ISBLANK(Games!D74), "",Games!D74)</f>
        <v>-17.5</v>
      </c>
      <c r="M74" s="22"/>
      <c r="N74" s="25">
        <f>IF(ISBLANK(Table123[[#This Row],[Odds Side - Difference Model]]), "", 1)</f>
        <v>1</v>
      </c>
      <c r="O74" s="25">
        <f>IF(ISBLANK(Table123[[#This Row],[Odds Spread]]), "", 1)</f>
        <v>1</v>
      </c>
      <c r="P74" s="26"/>
      <c r="Q74" s="26">
        <v>-1050</v>
      </c>
      <c r="R74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-1050</v>
      </c>
      <c r="S74" s="26">
        <v>-110</v>
      </c>
      <c r="T74" s="26"/>
      <c r="U74" s="27">
        <f>IF(ISBLANK(Table123[[#This Row],[Odds Side - Difference Model]]), "",N74+IF(Q74&lt;0, (N74/(Q74/-100)), N74*(Q74/100)))</f>
        <v>1.0952380952380953</v>
      </c>
      <c r="V74" s="28">
        <f>IFERROR(IF(ISBLANK(Table123[[#This Row],[Odds Side - Win Probability Model]]), "",N74+IF(R74&lt;0, (N74/(R74/-100)), N74*(R74/100))),"")</f>
        <v>1.0952380952380953</v>
      </c>
      <c r="W74" s="27">
        <f t="shared" si="13"/>
        <v>9.5238095238095344E-2</v>
      </c>
      <c r="X74" s="28">
        <f t="shared" si="14"/>
        <v>9.5238095238095344E-2</v>
      </c>
      <c r="Y74" s="27">
        <f>IF(ISBLANK(Table123[[#This Row],[Odds Spread]]), "",O74+IF(S74&lt;0, (O74/(S74/-100)), O74*(S74/100)))</f>
        <v>1.9090909090909092</v>
      </c>
      <c r="Z74" s="27">
        <f t="shared" si="15"/>
        <v>0.90909090909090917</v>
      </c>
      <c r="AA74" s="29">
        <f t="shared" si="16"/>
        <v>0</v>
      </c>
      <c r="AB74" s="29">
        <f t="shared" si="17"/>
        <v>0</v>
      </c>
      <c r="AC74" s="30" t="str">
        <f>IF('Prediction Log'!$W74="Y", "W", IF('Prediction Log'!$W74="N","L",""))</f>
        <v>W</v>
      </c>
      <c r="AD74" s="31" t="str">
        <f>IF('Prediction Log'!$Y74="Y", "W", IF('Prediction Log'!$Y74="N","L",""))</f>
        <v>W</v>
      </c>
      <c r="AE74" s="32">
        <f>IF(ISBLANK(Table123[[#This Row],[Odds Side - Difference Model]]), "",IF(AC74="W", W74, IF(AC74="L",-N74, "")))</f>
        <v>9.5238095238095344E-2</v>
      </c>
      <c r="AF74" s="33">
        <f>IFERROR((IF(ISERR(Table123[[#This Row],[Potential Payout Side - Win Probability Model]]), "",IF(AD74="W", X74, IF(AD74="L",-N74, "")))), "")</f>
        <v>9.5238095238095344E-2</v>
      </c>
      <c r="AG74" s="30" t="str">
        <f>IF('Prediction Log'!$X74="Y", "W", IF('Prediction Log'!$X74="N", "L", ""))</f>
        <v>W</v>
      </c>
      <c r="AH74" s="32">
        <f>IF(ISBLANK(Table123[[#This Row],[Odds Spread]]), "",IF(AG74="W", Z74, IF(AG74="L",-O74, "")))</f>
        <v>0.90909090909090917</v>
      </c>
      <c r="AI74" s="11"/>
      <c r="AJ74" s="12" t="str">
        <f t="shared" si="18"/>
        <v/>
      </c>
      <c r="AK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" spans="1:38" x14ac:dyDescent="0.45">
      <c r="A75" s="22">
        <f>Games!A75</f>
        <v>9</v>
      </c>
      <c r="B75" s="22" t="str">
        <f>IF('Prediction Log'!B75=0, "",'Prediction Log'!B75)</f>
        <v>Boston College</v>
      </c>
      <c r="C75" s="22" t="str">
        <f>IF('Prediction Log'!C75=0, "",'Prediction Log'!C75)</f>
        <v>Connecticut</v>
      </c>
      <c r="D75" s="22">
        <f>IF('Prediction Log'!D75=0, "",'Prediction Log'!D75)</f>
        <v>-14.5</v>
      </c>
      <c r="E75" s="22">
        <f>IF('Prediction Log'!E75=0, "",'Prediction Log'!E75)</f>
        <v>-8.8000000000000007</v>
      </c>
      <c r="F75" s="22" t="str">
        <f>IF('Prediction Log'!I75=0, "",'Prediction Log'!I75)</f>
        <v>Boston College</v>
      </c>
      <c r="G75" s="23" t="str">
        <f>IF(ISBLANK(Games!B75), "",'Prediction Log'!$J75)</f>
        <v>Boston College</v>
      </c>
      <c r="H75" s="24">
        <f>'Prediction Log'!$K75</f>
        <v>0.96374400000000005</v>
      </c>
      <c r="I75" s="22" t="str">
        <f>IF(ISBLANK(Games!J75), "",IF(AND(Games!J75="",Games!K75=""),"",IF(ISTEXT(Games!K75), "Side",Games!J75)))</f>
        <v/>
      </c>
      <c r="J75" s="22" t="str">
        <f>IF(ISBLANK(Games!B75), "",IF(Games!H75="Y", Games!B75, Games!C75))</f>
        <v>Connecticut</v>
      </c>
      <c r="K75" s="22" t="str">
        <f>Games!F75</f>
        <v>Boston College</v>
      </c>
      <c r="L75" s="22">
        <f>IF(ISBLANK(Games!D75), "",Games!D75)</f>
        <v>-14.5</v>
      </c>
      <c r="M75" s="22"/>
      <c r="N75" s="25">
        <f>IF(ISBLANK(Table123[[#This Row],[Odds Side - Difference Model]]), "", 1)</f>
        <v>1</v>
      </c>
      <c r="O75" s="25">
        <f>IF(ISBLANK(Table123[[#This Row],[Odds Spread]]), "", 1)</f>
        <v>1</v>
      </c>
      <c r="P75" s="26"/>
      <c r="Q75" s="26">
        <v>-630</v>
      </c>
      <c r="R75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-630</v>
      </c>
      <c r="S75" s="26">
        <v>-114</v>
      </c>
      <c r="T75" s="26"/>
      <c r="U75" s="27">
        <f>IF(ISBLANK(Table123[[#This Row],[Odds Side - Difference Model]]), "",N75+IF(Q75&lt;0, (N75/(Q75/-100)), N75*(Q75/100)))</f>
        <v>1.1587301587301586</v>
      </c>
      <c r="V75" s="28">
        <f>IFERROR(IF(ISBLANK(Table123[[#This Row],[Odds Side - Win Probability Model]]), "",N75+IF(R75&lt;0, (N75/(R75/-100)), N75*(R75/100))),"")</f>
        <v>1.1587301587301586</v>
      </c>
      <c r="W75" s="27">
        <f t="shared" si="13"/>
        <v>0.15873015873015861</v>
      </c>
      <c r="X75" s="28">
        <f t="shared" si="14"/>
        <v>0.15873015873015861</v>
      </c>
      <c r="Y75" s="27">
        <f>IF(ISBLANK(Table123[[#This Row],[Odds Spread]]), "",O75+IF(S75&lt;0, (O75/(S75/-100)), O75*(S75/100)))</f>
        <v>1.8771929824561404</v>
      </c>
      <c r="Z75" s="27">
        <f t="shared" si="15"/>
        <v>0.87719298245614041</v>
      </c>
      <c r="AA75" s="29">
        <f t="shared" si="16"/>
        <v>0</v>
      </c>
      <c r="AB75" s="29">
        <f t="shared" si="17"/>
        <v>0</v>
      </c>
      <c r="AC75" s="30" t="str">
        <f>IF('Prediction Log'!$W75="Y", "W", IF('Prediction Log'!$W75="N","L",""))</f>
        <v>W</v>
      </c>
      <c r="AD75" s="31" t="str">
        <f>IF('Prediction Log'!$Y75="Y", "W", IF('Prediction Log'!$Y75="N","L",""))</f>
        <v>W</v>
      </c>
      <c r="AE75" s="32">
        <f>IF(ISBLANK(Table123[[#This Row],[Odds Side - Difference Model]]), "",IF(AC75="W", W75, IF(AC75="L",-N75, "")))</f>
        <v>0.15873015873015861</v>
      </c>
      <c r="AF75" s="33">
        <f>IFERROR((IF(ISERR(Table123[[#This Row],[Potential Payout Side - Win Probability Model]]), "",IF(AD75="W", X75, IF(AD75="L",-N75, "")))), "")</f>
        <v>0.15873015873015861</v>
      </c>
      <c r="AG75" s="30" t="str">
        <f>IF('Prediction Log'!$X75="Y", "W", IF('Prediction Log'!$X75="N", "L", ""))</f>
        <v>W</v>
      </c>
      <c r="AH75" s="32">
        <f>IF(ISBLANK(Table123[[#This Row],[Odds Spread]]), "",IF(AG75="W", Z75, IF(AG75="L",-O75, "")))</f>
        <v>0.87719298245614041</v>
      </c>
      <c r="AI75" s="11"/>
      <c r="AJ75" s="12" t="str">
        <f t="shared" si="18"/>
        <v/>
      </c>
      <c r="AK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" spans="1:38" x14ac:dyDescent="0.45">
      <c r="A76" s="22">
        <f>Games!A76</f>
        <v>9</v>
      </c>
      <c r="B76" s="22" t="str">
        <f>IF('Prediction Log'!B76=0, "",'Prediction Log'!B76)</f>
        <v>Eastern Michigan</v>
      </c>
      <c r="C76" s="22" t="str">
        <f>IF('Prediction Log'!C76=0, "",'Prediction Log'!C76)</f>
        <v>Western Michigan</v>
      </c>
      <c r="D76" s="22">
        <f>IF('Prediction Log'!D76=0, "",'Prediction Log'!D76)</f>
        <v>2.5</v>
      </c>
      <c r="E76" s="22">
        <f>IF('Prediction Log'!E76=0, "",'Prediction Log'!E76)</f>
        <v>-14.8</v>
      </c>
      <c r="F76" s="22" t="str">
        <f>IF('Prediction Log'!I76=0, "",'Prediction Log'!I76)</f>
        <v>Eastern Michigan</v>
      </c>
      <c r="G76" s="23" t="str">
        <f>IF(ISBLANK(Games!B76), "",'Prediction Log'!$J76)</f>
        <v>Eastern Michigan</v>
      </c>
      <c r="H76" s="24">
        <f>'Prediction Log'!$K76</f>
        <v>0.98699700000000001</v>
      </c>
      <c r="I76" s="22" t="str">
        <f>IF(ISBLANK(Games!J76), "",IF(AND(Games!J76="",Games!K76=""),"",IF(ISTEXT(Games!K76), "Side",Games!J76)))</f>
        <v/>
      </c>
      <c r="J76" s="22" t="str">
        <f>IF(ISBLANK(Games!B76), "",IF(Games!H76="Y", Games!B76, Games!C76))</f>
        <v>Eastern Michigan</v>
      </c>
      <c r="K76" s="22" t="str">
        <f>Games!F76</f>
        <v>Eastern Michigan</v>
      </c>
      <c r="L76" s="22">
        <f>IF(ISBLANK(Games!D76), "",Games!D76)</f>
        <v>2.5</v>
      </c>
      <c r="M76" s="22"/>
      <c r="N76" s="25">
        <f>IF(ISBLANK(Table123[[#This Row],[Odds Side - Difference Model]]), "", 1)</f>
        <v>1</v>
      </c>
      <c r="O76" s="25">
        <f>IF(ISBLANK(Table123[[#This Row],[Odds Spread]]), "", 1)</f>
        <v>1</v>
      </c>
      <c r="P76" s="26"/>
      <c r="Q76" s="26">
        <v>112</v>
      </c>
      <c r="R76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112</v>
      </c>
      <c r="S76" s="26">
        <v>-102</v>
      </c>
      <c r="T76" s="26"/>
      <c r="U76" s="27">
        <f>IF(ISBLANK(Table123[[#This Row],[Odds Side - Difference Model]]), "",N76+IF(Q76&lt;0, (N76/(Q76/-100)), N76*(Q76/100)))</f>
        <v>2.12</v>
      </c>
      <c r="V76" s="28">
        <f>IFERROR(IF(ISBLANK(Table123[[#This Row],[Odds Side - Win Probability Model]]), "",N76+IF(R76&lt;0, (N76/(R76/-100)), N76*(R76/100))),"")</f>
        <v>2.12</v>
      </c>
      <c r="W76" s="27">
        <f t="shared" si="13"/>
        <v>1.1200000000000001</v>
      </c>
      <c r="X76" s="28">
        <f t="shared" si="14"/>
        <v>1.1200000000000001</v>
      </c>
      <c r="Y76" s="27">
        <f>IF(ISBLANK(Table123[[#This Row],[Odds Spread]]), "",O76+IF(S76&lt;0, (O76/(S76/-100)), O76*(S76/100)))</f>
        <v>1.9803921568627452</v>
      </c>
      <c r="Z76" s="27">
        <f t="shared" si="15"/>
        <v>0.98039215686274517</v>
      </c>
      <c r="AA76" s="29">
        <f t="shared" si="16"/>
        <v>0</v>
      </c>
      <c r="AB76" s="29">
        <f t="shared" si="17"/>
        <v>0</v>
      </c>
      <c r="AC76" s="30" t="str">
        <f>IF('Prediction Log'!$W76="Y", "W", IF('Prediction Log'!$W76="N","L",""))</f>
        <v>L</v>
      </c>
      <c r="AD76" s="31" t="str">
        <f>IF('Prediction Log'!$Y76="Y", "W", IF('Prediction Log'!$Y76="N","L",""))</f>
        <v>L</v>
      </c>
      <c r="AE76" s="32">
        <f>IF(ISBLANK(Table123[[#This Row],[Odds Side - Difference Model]]), "",IF(AC76="W", W76, IF(AC76="L",-N76, "")))</f>
        <v>-1</v>
      </c>
      <c r="AF76" s="33">
        <f>IFERROR((IF(ISERR(Table123[[#This Row],[Potential Payout Side - Win Probability Model]]), "",IF(AD76="W", X76, IF(AD76="L",-N76, "")))), "")</f>
        <v>-1</v>
      </c>
      <c r="AG76" s="30" t="str">
        <f>IF('Prediction Log'!$X76="Y", "W", IF('Prediction Log'!$X76="N", "L", ""))</f>
        <v>L</v>
      </c>
      <c r="AH76" s="32">
        <f>IF(ISBLANK(Table123[[#This Row],[Odds Spread]]), "",IF(AG76="W", Z76, IF(AG76="L",-O76, "")))</f>
        <v>-1</v>
      </c>
      <c r="AI76" s="11"/>
      <c r="AJ76" s="12" t="str">
        <f t="shared" si="18"/>
        <v/>
      </c>
      <c r="AK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" spans="1:38" x14ac:dyDescent="0.45">
      <c r="A77" s="22">
        <f>Games!A77</f>
        <v>9</v>
      </c>
      <c r="B77" s="22" t="str">
        <f>IF('Prediction Log'!B77=0, "",'Prediction Log'!B77)</f>
        <v>North Texas</v>
      </c>
      <c r="C77" s="22" t="str">
        <f>IF('Prediction Log'!C77=0, "",'Prediction Log'!C77)</f>
        <v>Memphis</v>
      </c>
      <c r="D77" s="22">
        <f>IF('Prediction Log'!D77=0, "",'Prediction Log'!D77)</f>
        <v>6.5</v>
      </c>
      <c r="E77" s="22">
        <f>IF('Prediction Log'!E77=0, "",'Prediction Log'!E77)</f>
        <v>13.9</v>
      </c>
      <c r="F77" s="22" t="str">
        <f>IF('Prediction Log'!I77=0, "",'Prediction Log'!I77)</f>
        <v>Memphis</v>
      </c>
      <c r="G77" s="23" t="str">
        <f>IF(ISBLANK(Games!B77), "",'Prediction Log'!$J77)</f>
        <v>Memphis</v>
      </c>
      <c r="H77" s="24">
        <f>'Prediction Log'!$K77</f>
        <v>0.94135199999999997</v>
      </c>
      <c r="I77" s="22" t="str">
        <f>IF(ISBLANK(Games!J77), "",IF(AND(Games!J77="",Games!K77=""),"",IF(ISTEXT(Games!K77), "Side",Games!J77)))</f>
        <v/>
      </c>
      <c r="J77" s="22" t="str">
        <f>IF(ISBLANK(Games!B77), "",IF(Games!H77="Y", Games!B77, Games!C77))</f>
        <v>Memphis</v>
      </c>
      <c r="K77" s="22" t="str">
        <f>Games!F77</f>
        <v>Memphis</v>
      </c>
      <c r="L77" s="22">
        <f>IF(ISBLANK(Games!D77), "",Games!D77)</f>
        <v>6.5</v>
      </c>
      <c r="M77" s="22"/>
      <c r="N77" s="25">
        <f>IF(ISBLANK(Table123[[#This Row],[Odds Side - Difference Model]]), "", 1)</f>
        <v>1</v>
      </c>
      <c r="O77" s="25">
        <f>IF(ISBLANK(Table123[[#This Row],[Odds Spread]]), "", 1)</f>
        <v>1</v>
      </c>
      <c r="P77" s="26"/>
      <c r="Q77" s="26">
        <v>-260</v>
      </c>
      <c r="R77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-260</v>
      </c>
      <c r="S77" s="26">
        <v>-115</v>
      </c>
      <c r="T77" s="26"/>
      <c r="U77" s="27">
        <f>IF(ISBLANK(Table123[[#This Row],[Odds Side - Difference Model]]), "",N77+IF(Q77&lt;0, (N77/(Q77/-100)), N77*(Q77/100)))</f>
        <v>1.3846153846153846</v>
      </c>
      <c r="V77" s="28">
        <f>IFERROR(IF(ISBLANK(Table123[[#This Row],[Odds Side - Win Probability Model]]), "",N77+IF(R77&lt;0, (N77/(R77/-100)), N77*(R77/100))),"")</f>
        <v>1.3846153846153846</v>
      </c>
      <c r="W77" s="27">
        <f t="shared" si="13"/>
        <v>0.38461538461538458</v>
      </c>
      <c r="X77" s="28">
        <f t="shared" si="14"/>
        <v>0.38461538461538458</v>
      </c>
      <c r="Y77" s="27">
        <f>IF(ISBLANK(Table123[[#This Row],[Odds Spread]]), "",O77+IF(S77&lt;0, (O77/(S77/-100)), O77*(S77/100)))</f>
        <v>1.8695652173913044</v>
      </c>
      <c r="Z77" s="27">
        <f t="shared" si="15"/>
        <v>0.86956521739130443</v>
      </c>
      <c r="AA77" s="29">
        <f t="shared" si="16"/>
        <v>0</v>
      </c>
      <c r="AB77" s="29">
        <f t="shared" si="17"/>
        <v>0</v>
      </c>
      <c r="AC77" s="30" t="str">
        <f>IF('Prediction Log'!$W77="Y", "W", IF('Prediction Log'!$W77="N","L",""))</f>
        <v>W</v>
      </c>
      <c r="AD77" s="31" t="str">
        <f>IF('Prediction Log'!$Y77="Y", "W", IF('Prediction Log'!$Y77="N","L",""))</f>
        <v>W</v>
      </c>
      <c r="AE77" s="32">
        <f>IF(ISBLANK(Table123[[#This Row],[Odds Side - Difference Model]]), "",IF(AC77="W", W77, IF(AC77="L",-N77, "")))</f>
        <v>0.38461538461538458</v>
      </c>
      <c r="AF77" s="33">
        <f>IFERROR((IF(ISERR(Table123[[#This Row],[Potential Payout Side - Win Probability Model]]), "",IF(AD77="W", X77, IF(AD77="L",-N77, "")))), "")</f>
        <v>0.38461538461538458</v>
      </c>
      <c r="AG77" s="30" t="str">
        <f>IF('Prediction Log'!$X77="Y", "W", IF('Prediction Log'!$X77="N", "L", ""))</f>
        <v>L</v>
      </c>
      <c r="AH77" s="32">
        <f>IF(ISBLANK(Table123[[#This Row],[Odds Spread]]), "",IF(AG77="W", Z77, IF(AG77="L",-O77, "")))</f>
        <v>-1</v>
      </c>
      <c r="AI77" s="11"/>
      <c r="AJ77" s="12" t="str">
        <f t="shared" si="18"/>
        <v/>
      </c>
      <c r="AK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" spans="1:38" x14ac:dyDescent="0.45">
      <c r="A78" s="22">
        <f>Games!A78</f>
        <v>9</v>
      </c>
      <c r="B78" s="22" t="str">
        <f>IF('Prediction Log'!B78=0, "",'Prediction Log'!B78)</f>
        <v>Notre Dame</v>
      </c>
      <c r="C78" s="22" t="str">
        <f>IF('Prediction Log'!C78=0, "",'Prediction Log'!C78)</f>
        <v>Pittsburgh</v>
      </c>
      <c r="D78" s="22">
        <f>IF('Prediction Log'!D78=0, "",'Prediction Log'!D78)</f>
        <v>-20.5</v>
      </c>
      <c r="E78" s="22">
        <f>IF('Prediction Log'!E78=0, "",'Prediction Log'!E78)</f>
        <v>-13.4</v>
      </c>
      <c r="F78" s="22" t="str">
        <f>IF('Prediction Log'!I78=0, "",'Prediction Log'!I78)</f>
        <v>Notre Dame</v>
      </c>
      <c r="G78" s="23" t="str">
        <f>IF(ISBLANK(Games!B78), "",'Prediction Log'!$J78)</f>
        <v>Notre Dame</v>
      </c>
      <c r="H78" s="24">
        <f>'Prediction Log'!$K78</f>
        <v>0.97589700000000001</v>
      </c>
      <c r="I78" s="22" t="str">
        <f>IF(ISBLANK(Games!J78), "",IF(AND(Games!J78="",Games!K78=""),"",IF(ISTEXT(Games!K78), "Side",Games!J78)))</f>
        <v/>
      </c>
      <c r="J78" s="22" t="str">
        <f>IF(ISBLANK(Games!B78), "",IF(Games!H78="Y", Games!B78, Games!C78))</f>
        <v>Pittsburgh</v>
      </c>
      <c r="K78" s="22" t="str">
        <f>Games!F78</f>
        <v>Notre Dame</v>
      </c>
      <c r="L78" s="22">
        <f>IF(ISBLANK(Games!D78), "",Games!D78)</f>
        <v>-20.5</v>
      </c>
      <c r="M78" s="22"/>
      <c r="N78" s="25">
        <f>IF(ISBLANK(Table123[[#This Row],[Odds Side - Difference Model]]), "", 1)</f>
        <v>1</v>
      </c>
      <c r="O78" s="25">
        <f>IF(ISBLANK(Table123[[#This Row],[Odds Spread]]), "", 1)</f>
        <v>1</v>
      </c>
      <c r="P78" s="26"/>
      <c r="Q78" s="26">
        <v>-1300</v>
      </c>
      <c r="R78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-1300</v>
      </c>
      <c r="S78" s="26">
        <v>-110</v>
      </c>
      <c r="T78" s="26"/>
      <c r="U78" s="27">
        <f>IF(ISBLANK(Table123[[#This Row],[Odds Side - Difference Model]]), "",N78+IF(Q78&lt;0, (N78/(Q78/-100)), N78*(Q78/100)))</f>
        <v>1.0769230769230769</v>
      </c>
      <c r="V78" s="28">
        <f>IFERROR(IF(ISBLANK(Table123[[#This Row],[Odds Side - Win Probability Model]]), "",N78+IF(R78&lt;0, (N78/(R78/-100)), N78*(R78/100))),"")</f>
        <v>1.0769230769230769</v>
      </c>
      <c r="W78" s="27">
        <f t="shared" si="13"/>
        <v>7.6923076923076872E-2</v>
      </c>
      <c r="X78" s="28">
        <f t="shared" si="14"/>
        <v>7.6923076923076872E-2</v>
      </c>
      <c r="Y78" s="27">
        <f>IF(ISBLANK(Table123[[#This Row],[Odds Spread]]), "",O78+IF(S78&lt;0, (O78/(S78/-100)), O78*(S78/100)))</f>
        <v>1.9090909090909092</v>
      </c>
      <c r="Z78" s="27">
        <f t="shared" si="15"/>
        <v>0.90909090909090917</v>
      </c>
      <c r="AA78" s="29">
        <f t="shared" si="16"/>
        <v>0</v>
      </c>
      <c r="AB78" s="29">
        <f t="shared" si="17"/>
        <v>0</v>
      </c>
      <c r="AC78" s="30" t="str">
        <f>IF('Prediction Log'!$W78="Y", "W", IF('Prediction Log'!$W78="N","L",""))</f>
        <v>W</v>
      </c>
      <c r="AD78" s="31" t="str">
        <f>IF('Prediction Log'!$Y78="Y", "W", IF('Prediction Log'!$Y78="N","L",""))</f>
        <v>W</v>
      </c>
      <c r="AE78" s="32">
        <f>IF(ISBLANK(Table123[[#This Row],[Odds Side - Difference Model]]), "",IF(AC78="W", W78, IF(AC78="L",-N78, "")))</f>
        <v>7.6923076923076872E-2</v>
      </c>
      <c r="AF78" s="33">
        <f>IFERROR((IF(ISERR(Table123[[#This Row],[Potential Payout Side - Win Probability Model]]), "",IF(AD78="W", X78, IF(AD78="L",-N78, "")))), "")</f>
        <v>7.6923076923076872E-2</v>
      </c>
      <c r="AG78" s="30" t="str">
        <f>IF('Prediction Log'!$X78="Y", "W", IF('Prediction Log'!$X78="N", "L", ""))</f>
        <v>L</v>
      </c>
      <c r="AH78" s="32">
        <f>IF(ISBLANK(Table123[[#This Row],[Odds Spread]]), "",IF(AG78="W", Z78, IF(AG78="L",-O78, "")))</f>
        <v>-1</v>
      </c>
      <c r="AI78" s="11"/>
      <c r="AJ78" s="12" t="str">
        <f t="shared" si="18"/>
        <v/>
      </c>
      <c r="AK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" spans="1:38" x14ac:dyDescent="0.45">
      <c r="A79" s="22">
        <f>Games!A79</f>
        <v>9</v>
      </c>
      <c r="B79" s="22" t="str">
        <f>IF('Prediction Log'!B79=0, "",'Prediction Log'!B79)</f>
        <v>Auburn</v>
      </c>
      <c r="C79" s="22" t="str">
        <f>IF('Prediction Log'!C79=0, "",'Prediction Log'!C79)</f>
        <v>Mississippi State</v>
      </c>
      <c r="D79" s="22">
        <f>IF('Prediction Log'!D79=0, "",'Prediction Log'!D79)</f>
        <v>-6.5</v>
      </c>
      <c r="E79" s="22">
        <f>IF('Prediction Log'!E79=0, "",'Prediction Log'!E79)</f>
        <v>1</v>
      </c>
      <c r="F79" s="22" t="str">
        <f>IF('Prediction Log'!I79=0, "",'Prediction Log'!I79)</f>
        <v>Mississippi State</v>
      </c>
      <c r="G79" s="23" t="str">
        <f>IF(ISBLANK(Games!B79), "",'Prediction Log'!$J79)</f>
        <v>Auburn</v>
      </c>
      <c r="H79" s="24">
        <f>'Prediction Log'!$K79</f>
        <v>0.52611799999999997</v>
      </c>
      <c r="I79" s="22" t="str">
        <f>IF(ISBLANK(Games!J79), "",IF(AND(Games!J79="",Games!K79=""),"",IF(ISTEXT(Games!K79), "Side",Games!J79)))</f>
        <v/>
      </c>
      <c r="J79" s="22" t="str">
        <f>IF(ISBLANK(Games!B79), "",IF(Games!H79="Y", Games!B79, Games!C79))</f>
        <v>Mississippi State</v>
      </c>
      <c r="K79" s="22" t="str">
        <f>Games!F79</f>
        <v>Mississippi State</v>
      </c>
      <c r="L79" s="22">
        <f>IF(ISBLANK(Games!D79), "",Games!D79)</f>
        <v>-6.5</v>
      </c>
      <c r="M79" s="22"/>
      <c r="N79" s="25">
        <f>IF(ISBLANK(Table123[[#This Row],[Odds Side - Difference Model]]), "", 1)</f>
        <v>1</v>
      </c>
      <c r="O79" s="25">
        <f>IF(ISBLANK(Table123[[#This Row],[Odds Spread]]), "", 1)</f>
        <v>1</v>
      </c>
      <c r="P79" s="26"/>
      <c r="Q79" s="26">
        <v>195</v>
      </c>
      <c r="R79" s="26">
        <v>-240</v>
      </c>
      <c r="S79" s="26">
        <v>-110</v>
      </c>
      <c r="T79" s="26"/>
      <c r="U79" s="27">
        <f>IF(ISBLANK(Table123[[#This Row],[Odds Side - Difference Model]]), "",N79+IF(Q79&lt;0, (N79/(Q79/-100)), N79*(Q79/100)))</f>
        <v>2.95</v>
      </c>
      <c r="V79" s="28">
        <f>IFERROR(IF(ISBLANK(Table123[[#This Row],[Odds Side - Win Probability Model]]), "",N79+IF(R79&lt;0, (N79/(R79/-100)), N79*(R79/100))),"")</f>
        <v>1.4166666666666667</v>
      </c>
      <c r="W79" s="27">
        <f t="shared" si="13"/>
        <v>1.9500000000000002</v>
      </c>
      <c r="X79" s="28">
        <f t="shared" si="14"/>
        <v>0.41666666666666674</v>
      </c>
      <c r="Y79" s="27">
        <f>IF(ISBLANK(Table123[[#This Row],[Odds Spread]]), "",O79+IF(S79&lt;0, (O79/(S79/-100)), O79*(S79/100)))</f>
        <v>1.9090909090909092</v>
      </c>
      <c r="Z79" s="27">
        <f t="shared" si="15"/>
        <v>0.90909090909090917</v>
      </c>
      <c r="AA79" s="29">
        <f t="shared" si="16"/>
        <v>0</v>
      </c>
      <c r="AB79" s="29">
        <f t="shared" si="17"/>
        <v>0</v>
      </c>
      <c r="AC79" s="30" t="str">
        <f>IF('Prediction Log'!$W79="Y", "W", IF('Prediction Log'!$W79="N","L",""))</f>
        <v>L</v>
      </c>
      <c r="AD79" s="31" t="str">
        <f>IF('Prediction Log'!$Y79="Y", "W", IF('Prediction Log'!$Y79="N","L",""))</f>
        <v>W</v>
      </c>
      <c r="AE79" s="32">
        <f>IF(ISBLANK(Table123[[#This Row],[Odds Side - Difference Model]]), "",IF(AC79="W", W79, IF(AC79="L",-N79, "")))</f>
        <v>-1</v>
      </c>
      <c r="AF79" s="33">
        <f>IFERROR((IF(ISERR(Table123[[#This Row],[Potential Payout Side - Win Probability Model]]), "",IF(AD79="W", X79, IF(AD79="L",-N79, "")))), "")</f>
        <v>0.41666666666666674</v>
      </c>
      <c r="AG79" s="30" t="str">
        <f>IF('Prediction Log'!$X79="Y", "W", IF('Prediction Log'!$X79="N", "L", ""))</f>
        <v>L</v>
      </c>
      <c r="AH79" s="32">
        <f>IF(ISBLANK(Table123[[#This Row],[Odds Spread]]), "",IF(AG79="W", Z79, IF(AG79="L",-O79, "")))</f>
        <v>-1</v>
      </c>
      <c r="AI79" s="11"/>
      <c r="AJ79" s="12" t="str">
        <f t="shared" si="18"/>
        <v/>
      </c>
      <c r="AK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0" spans="1:38" x14ac:dyDescent="0.45">
      <c r="A80" s="22">
        <f>Games!A80</f>
        <v>9</v>
      </c>
      <c r="B80" s="22" t="str">
        <f>IF('Prediction Log'!B80=0, "",'Prediction Log'!B80)</f>
        <v>Miami</v>
      </c>
      <c r="C80" s="22" t="str">
        <f>IF('Prediction Log'!C80=0, "",'Prediction Log'!C80)</f>
        <v>Virginia</v>
      </c>
      <c r="D80" s="22">
        <f>IF('Prediction Log'!D80=0, "",'Prediction Log'!D80)</f>
        <v>-18.5</v>
      </c>
      <c r="E80" s="22">
        <f>IF('Prediction Log'!E80=0, "",'Prediction Log'!E80)</f>
        <v>-17.100000000000001</v>
      </c>
      <c r="F80" s="22" t="str">
        <f>IF('Prediction Log'!I80=0, "",'Prediction Log'!I80)</f>
        <v>Miami</v>
      </c>
      <c r="G80" s="23" t="str">
        <f>IF(ISBLANK(Games!B80), "",'Prediction Log'!$J80)</f>
        <v>Miami</v>
      </c>
      <c r="H80" s="24">
        <f>'Prediction Log'!$K80</f>
        <v>0.98150899999999996</v>
      </c>
      <c r="I80" s="22" t="str">
        <f>IF(ISBLANK(Games!J80), "",IF(AND(Games!J80="",Games!K80=""),"",IF(ISTEXT(Games!K80), "Side",Games!J80)))</f>
        <v/>
      </c>
      <c r="J80" s="22" t="str">
        <f>IF(ISBLANK(Games!B80), "",IF(Games!H80="Y", Games!B80, Games!C80))</f>
        <v>Virginia</v>
      </c>
      <c r="K80" s="22" t="str">
        <f>Games!F80</f>
        <v>Miami</v>
      </c>
      <c r="L80" s="22">
        <f>IF(ISBLANK(Games!D80), "",Games!D80)</f>
        <v>-18.5</v>
      </c>
      <c r="M80" s="22"/>
      <c r="N80" s="25">
        <f>IF(ISBLANK(Table123[[#This Row],[Odds Side - Difference Model]]), "", 1)</f>
        <v>1</v>
      </c>
      <c r="O80" s="25">
        <f>IF(ISBLANK(Table123[[#This Row],[Odds Spread]]), "", 1)</f>
        <v>1</v>
      </c>
      <c r="P80" s="26"/>
      <c r="Q80" s="26">
        <v>-1200</v>
      </c>
      <c r="R80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-1200</v>
      </c>
      <c r="S80" s="26">
        <v>-110</v>
      </c>
      <c r="T80" s="26"/>
      <c r="U80" s="27">
        <f>IF(ISBLANK(Table123[[#This Row],[Odds Side - Difference Model]]), "",N80+IF(Q80&lt;0, (N80/(Q80/-100)), N80*(Q80/100)))</f>
        <v>1.0833333333333333</v>
      </c>
      <c r="V80" s="28">
        <f>IFERROR(IF(ISBLANK(Table123[[#This Row],[Odds Side - Win Probability Model]]), "",N80+IF(R80&lt;0, (N80/(R80/-100)), N80*(R80/100))),"")</f>
        <v>1.0833333333333333</v>
      </c>
      <c r="W80" s="27">
        <f t="shared" si="13"/>
        <v>8.3333333333333259E-2</v>
      </c>
      <c r="X80" s="28">
        <f t="shared" si="14"/>
        <v>8.3333333333333259E-2</v>
      </c>
      <c r="Y80" s="27">
        <f>IF(ISBLANK(Table123[[#This Row],[Odds Spread]]), "",O80+IF(S80&lt;0, (O80/(S80/-100)), O80*(S80/100)))</f>
        <v>1.9090909090909092</v>
      </c>
      <c r="Z80" s="27">
        <f t="shared" si="15"/>
        <v>0.90909090909090917</v>
      </c>
      <c r="AA80" s="29">
        <f t="shared" si="16"/>
        <v>0</v>
      </c>
      <c r="AB80" s="29">
        <f t="shared" si="17"/>
        <v>0</v>
      </c>
      <c r="AC80" s="30" t="str">
        <f>IF('Prediction Log'!$W80="Y", "W", IF('Prediction Log'!$W80="N","L",""))</f>
        <v>W</v>
      </c>
      <c r="AD80" s="31" t="str">
        <f>IF('Prediction Log'!$Y80="Y", "W", IF('Prediction Log'!$Y80="N","L",""))</f>
        <v>W</v>
      </c>
      <c r="AE80" s="32">
        <f>IF(ISBLANK(Table123[[#This Row],[Odds Side - Difference Model]]), "",IF(AC80="W", W80, IF(AC80="L",-N80, "")))</f>
        <v>8.3333333333333259E-2</v>
      </c>
      <c r="AF80" s="33">
        <f>IFERROR((IF(ISERR(Table123[[#This Row],[Potential Payout Side - Win Probability Model]]), "",IF(AD80="W", X80, IF(AD80="L",-N80, "")))), "")</f>
        <v>8.3333333333333259E-2</v>
      </c>
      <c r="AG80" s="30" t="str">
        <f>IF('Prediction Log'!$X80="Y", "W", IF('Prediction Log'!$X80="N", "L", ""))</f>
        <v>W</v>
      </c>
      <c r="AH80" s="32">
        <f>IF(ISBLANK(Table123[[#This Row],[Odds Spread]]), "",IF(AG80="W", Z80, IF(AG80="L",-O80, "")))</f>
        <v>0.90909090909090917</v>
      </c>
      <c r="AI80" s="11"/>
      <c r="AJ80" s="12" t="str">
        <f t="shared" si="18"/>
        <v/>
      </c>
      <c r="AK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1" spans="1:38" x14ac:dyDescent="0.45">
      <c r="A81" s="22">
        <f>Games!A81</f>
        <v>9</v>
      </c>
      <c r="B81" s="22" t="str">
        <f>IF('Prediction Log'!B81=0, "",'Prediction Log'!B81)</f>
        <v>California</v>
      </c>
      <c r="C81" s="22" t="str">
        <f>IF('Prediction Log'!C81=0, "",'Prediction Log'!C81)</f>
        <v>USC</v>
      </c>
      <c r="D81" s="22">
        <f>IF('Prediction Log'!D81=0, "",'Prediction Log'!D81)</f>
        <v>10</v>
      </c>
      <c r="E81" s="22">
        <f>IF('Prediction Log'!E81=0, "",'Prediction Log'!E81)</f>
        <v>9.5</v>
      </c>
      <c r="F81" s="22" t="str">
        <f>IF('Prediction Log'!I81=0, "",'Prediction Log'!I81)</f>
        <v>USC</v>
      </c>
      <c r="G81" s="23" t="str">
        <f>IF(ISBLANK(Games!B81), "",'Prediction Log'!$J81)</f>
        <v>USC</v>
      </c>
      <c r="H81" s="24">
        <f>'Prediction Log'!$K81</f>
        <v>0.95910799999999996</v>
      </c>
      <c r="I81" s="22" t="str">
        <f>IF(ISBLANK(Games!J81), "",IF(AND(Games!J81="",Games!K81=""),"",IF(ISTEXT(Games!K81), "Side",Games!J81)))</f>
        <v/>
      </c>
      <c r="J81" s="22" t="str">
        <f>IF(ISBLANK(Games!B81), "",IF(Games!H81="Y", Games!B81, Games!C81))</f>
        <v>California</v>
      </c>
      <c r="K81" s="22" t="str">
        <f>Games!F81</f>
        <v>USC</v>
      </c>
      <c r="L81" s="22">
        <f>IF(ISBLANK(Games!D81), "",Games!D81)</f>
        <v>10</v>
      </c>
      <c r="M81" s="22"/>
      <c r="N81" s="25">
        <f>IF(ISBLANK(Table123[[#This Row],[Odds Side - Difference Model]]), "", 1)</f>
        <v>1</v>
      </c>
      <c r="O81" s="25">
        <f>IF(ISBLANK(Table123[[#This Row],[Odds Spread]]), "", 1)</f>
        <v>1</v>
      </c>
      <c r="P81" s="26"/>
      <c r="Q81" s="26">
        <v>-400</v>
      </c>
      <c r="R81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-400</v>
      </c>
      <c r="S81" s="26">
        <v>-106</v>
      </c>
      <c r="T81" s="26"/>
      <c r="U81" s="27">
        <f>IF(ISBLANK(Table123[[#This Row],[Odds Side - Difference Model]]), "",N81+IF(Q81&lt;0, (N81/(Q81/-100)), N81*(Q81/100)))</f>
        <v>1.25</v>
      </c>
      <c r="V81" s="28">
        <f>IFERROR(IF(ISBLANK(Table123[[#This Row],[Odds Side - Win Probability Model]]), "",N81+IF(R81&lt;0, (N81/(R81/-100)), N81*(R81/100))),"")</f>
        <v>1.25</v>
      </c>
      <c r="W81" s="27">
        <f t="shared" si="13"/>
        <v>0.25</v>
      </c>
      <c r="X81" s="28">
        <f t="shared" si="14"/>
        <v>0.25</v>
      </c>
      <c r="Y81" s="27">
        <f>IF(ISBLANK(Table123[[#This Row],[Odds Spread]]), "",O81+IF(S81&lt;0, (O81/(S81/-100)), O81*(S81/100)))</f>
        <v>1.9433962264150941</v>
      </c>
      <c r="Z81" s="27">
        <f t="shared" si="15"/>
        <v>0.94339622641509413</v>
      </c>
      <c r="AA81" s="29">
        <f t="shared" si="16"/>
        <v>0</v>
      </c>
      <c r="AB81" s="29">
        <f t="shared" si="17"/>
        <v>0</v>
      </c>
      <c r="AC81" s="30" t="str">
        <f>IF('Prediction Log'!$W81="Y", "W", IF('Prediction Log'!$W81="N","L",""))</f>
        <v>W</v>
      </c>
      <c r="AD81" s="31" t="str">
        <f>IF('Prediction Log'!$Y81="Y", "W", IF('Prediction Log'!$Y81="N","L",""))</f>
        <v>W</v>
      </c>
      <c r="AE81" s="32">
        <f>IF(ISBLANK(Table123[[#This Row],[Odds Side - Difference Model]]), "",IF(AC81="W", W81, IF(AC81="L",-N81, "")))</f>
        <v>0.25</v>
      </c>
      <c r="AF81" s="33">
        <f>IFERROR((IF(ISERR(Table123[[#This Row],[Potential Payout Side - Win Probability Model]]), "",IF(AD81="W", X81, IF(AD81="L",-N81, "")))), "")</f>
        <v>0.25</v>
      </c>
      <c r="AG81" s="30" t="str">
        <f>IF('Prediction Log'!$X81="Y", "W", IF('Prediction Log'!$X81="N", "L", ""))</f>
        <v>W</v>
      </c>
      <c r="AH81" s="32">
        <f>IF(ISBLANK(Table123[[#This Row],[Odds Spread]]), "",IF(AG81="W", Z81, IF(AG81="L",-O81, "")))</f>
        <v>0.94339622641509413</v>
      </c>
      <c r="AI81" s="11"/>
      <c r="AJ81" s="12" t="str">
        <f t="shared" si="18"/>
        <v/>
      </c>
      <c r="AK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2" spans="1:38" x14ac:dyDescent="0.45">
      <c r="A82" s="22">
        <f>Games!A82</f>
        <v>9</v>
      </c>
      <c r="B82" s="22" t="str">
        <f>IF('Prediction Log'!B82=0, "",'Prediction Log'!B82)</f>
        <v>South Alabama</v>
      </c>
      <c r="C82" s="22" t="str">
        <f>IF('Prediction Log'!C82=0, "",'Prediction Log'!C82)</f>
        <v>Louisiana</v>
      </c>
      <c r="D82" s="22">
        <f>IF('Prediction Log'!D82=0, "",'Prediction Log'!D82)</f>
        <v>-11.5</v>
      </c>
      <c r="E82" s="22">
        <f>IF('Prediction Log'!E82=0, "",'Prediction Log'!E82)</f>
        <v>-5.7</v>
      </c>
      <c r="F82" s="22" t="str">
        <f>IF('Prediction Log'!I82=0, "",'Prediction Log'!I82)</f>
        <v>South Alabama</v>
      </c>
      <c r="G82" s="23" t="str">
        <f>IF(ISBLANK(Games!B82), "",'Prediction Log'!$J82)</f>
        <v>South Alabama</v>
      </c>
      <c r="H82" s="24">
        <f>'Prediction Log'!$K82</f>
        <v>0.74237699999999995</v>
      </c>
      <c r="I82" s="22" t="str">
        <f>IF(ISBLANK(Games!J82), "",IF(AND(Games!J82="",Games!K82=""),"",IF(ISTEXT(Games!K82), "Side",Games!J82)))</f>
        <v>Spread</v>
      </c>
      <c r="J82" s="22" t="str">
        <f>IF(ISBLANK(Games!B82), "",IF(Games!H82="Y", Games!B82, Games!C82))</f>
        <v>Louisiana</v>
      </c>
      <c r="K82" s="22" t="str">
        <f>Games!F82</f>
        <v>South Alabama</v>
      </c>
      <c r="L82" s="22">
        <f>IF(ISBLANK(Games!D82), "",Games!D82)</f>
        <v>-11.5</v>
      </c>
      <c r="M82" s="22"/>
      <c r="N82" s="25">
        <f>IF(ISBLANK(Table123[[#This Row],[Odds Side - Difference Model]]), "", 1)</f>
        <v>1</v>
      </c>
      <c r="O82" s="25">
        <f>IF(ISBLANK(Table123[[#This Row],[Odds Spread]]), "", 1)</f>
        <v>1</v>
      </c>
      <c r="P82" s="26"/>
      <c r="Q82" s="26">
        <v>-480</v>
      </c>
      <c r="R82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-480</v>
      </c>
      <c r="S82" s="26">
        <v>-112</v>
      </c>
      <c r="T82" s="26"/>
      <c r="U82" s="27">
        <f>IF(ISBLANK(Table123[[#This Row],[Odds Side - Difference Model]]), "",N82+IF(Q82&lt;0, (N82/(Q82/-100)), N82*(Q82/100)))</f>
        <v>1.2083333333333333</v>
      </c>
      <c r="V82" s="28">
        <f>IFERROR(IF(ISBLANK(Table123[[#This Row],[Odds Side - Win Probability Model]]), "",N82+IF(R82&lt;0, (N82/(R82/-100)), N82*(R82/100))),"")</f>
        <v>1.2083333333333333</v>
      </c>
      <c r="W82" s="27">
        <f t="shared" si="13"/>
        <v>0.20833333333333326</v>
      </c>
      <c r="X82" s="28">
        <f t="shared" si="14"/>
        <v>0.20833333333333326</v>
      </c>
      <c r="Y82" s="27">
        <f>IF(ISBLANK(Table123[[#This Row],[Odds Spread]]), "",O82+IF(S82&lt;0, (O82/(S82/-100)), O82*(S82/100)))</f>
        <v>1.8928571428571428</v>
      </c>
      <c r="Z82" s="27">
        <f t="shared" si="15"/>
        <v>0.89285714285714279</v>
      </c>
      <c r="AA82" s="29">
        <f t="shared" si="16"/>
        <v>0</v>
      </c>
      <c r="AB82" s="29">
        <f t="shared" si="17"/>
        <v>0</v>
      </c>
      <c r="AC82" s="30" t="str">
        <f>IF('Prediction Log'!$W82="Y", "W", IF('Prediction Log'!$W82="N","L",""))</f>
        <v>L</v>
      </c>
      <c r="AD82" s="31" t="str">
        <f>IF('Prediction Log'!$Y82="Y", "W", IF('Prediction Log'!$Y82="N","L",""))</f>
        <v>L</v>
      </c>
      <c r="AE82" s="32">
        <f>IF(ISBLANK(Table123[[#This Row],[Odds Side - Difference Model]]), "",IF(AC82="W", W82, IF(AC82="L",-N82, "")))</f>
        <v>-1</v>
      </c>
      <c r="AF82" s="33">
        <f>IFERROR((IF(ISERR(Table123[[#This Row],[Potential Payout Side - Win Probability Model]]), "",IF(AD82="W", X82, IF(AD82="L",-N82, "")))), "")</f>
        <v>-1</v>
      </c>
      <c r="AG82" s="30" t="str">
        <f>IF('Prediction Log'!$X82="Y", "W", IF('Prediction Log'!$X82="N", "L", ""))</f>
        <v>W</v>
      </c>
      <c r="AH82" s="32">
        <f>IF(ISBLANK(Table123[[#This Row],[Odds Spread]]), "",IF(AG82="W", Z82, IF(AG82="L",-O82, "")))</f>
        <v>0.89285714285714279</v>
      </c>
      <c r="AI82" s="11"/>
      <c r="AJ82" s="12" t="str">
        <f t="shared" si="18"/>
        <v/>
      </c>
      <c r="AK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3" spans="1:38" x14ac:dyDescent="0.45">
      <c r="A83" s="22">
        <f>Games!A83</f>
        <v>9</v>
      </c>
      <c r="B83" s="22" t="str">
        <f>IF('Prediction Log'!B83=0, "",'Prediction Log'!B83)</f>
        <v>Louisiana Monroe</v>
      </c>
      <c r="C83" s="22" t="str">
        <f>IF('Prediction Log'!C83=0, "",'Prediction Log'!C83)</f>
        <v>Arkansas State</v>
      </c>
      <c r="D83" s="22">
        <f>IF('Prediction Log'!D83=0, "",'Prediction Log'!D83)</f>
        <v>-2</v>
      </c>
      <c r="E83" s="22">
        <f>IF('Prediction Log'!E83=0, "",'Prediction Log'!E83)</f>
        <v>0.2</v>
      </c>
      <c r="F83" s="22" t="str">
        <f>IF('Prediction Log'!I83=0, "",'Prediction Log'!I83)</f>
        <v>Arkansas State</v>
      </c>
      <c r="G83" s="23" t="str">
        <f>IF(ISBLANK(Games!B83), "",'Prediction Log'!$J83)</f>
        <v>Louisiana Monroe</v>
      </c>
      <c r="H83" s="24">
        <f>'Prediction Log'!$K83</f>
        <v>0.70911500000000005</v>
      </c>
      <c r="I83" s="22" t="str">
        <f>IF(ISBLANK(Games!J83), "",IF(AND(Games!J83="",Games!K83=""),"",IF(ISTEXT(Games!K83), "Side",Games!J83)))</f>
        <v/>
      </c>
      <c r="J83" s="22" t="str">
        <f>IF(ISBLANK(Games!B83), "",IF(Games!H83="Y", Games!B83, Games!C83))</f>
        <v>Arkansas State</v>
      </c>
      <c r="K83" s="22" t="str">
        <f>Games!F83</f>
        <v>Arkansas State</v>
      </c>
      <c r="L83" s="22">
        <f>IF(ISBLANK(Games!D83), "",Games!D83)</f>
        <v>-2</v>
      </c>
      <c r="M83" s="22"/>
      <c r="N83" s="25">
        <f>IF(ISBLANK(Table123[[#This Row],[Odds Side - Difference Model]]), "", 1)</f>
        <v>1</v>
      </c>
      <c r="O83" s="25">
        <f>IF(ISBLANK(Table123[[#This Row],[Odds Spread]]), "", 1)</f>
        <v>1</v>
      </c>
      <c r="P83" s="26"/>
      <c r="Q83" s="26">
        <v>108</v>
      </c>
      <c r="R83" s="26">
        <v>-130</v>
      </c>
      <c r="S83" s="26">
        <v>-115</v>
      </c>
      <c r="T83" s="26"/>
      <c r="U83" s="27">
        <f>IF(ISBLANK(Table123[[#This Row],[Odds Side - Difference Model]]), "",N83+IF(Q83&lt;0, (N83/(Q83/-100)), N83*(Q83/100)))</f>
        <v>2.08</v>
      </c>
      <c r="V83" s="28">
        <f>IFERROR(IF(ISBLANK(Table123[[#This Row],[Odds Side - Win Probability Model]]), "",N83+IF(R83&lt;0, (N83/(R83/-100)), N83*(R83/100))),"")</f>
        <v>1.7692307692307692</v>
      </c>
      <c r="W83" s="27">
        <f t="shared" si="13"/>
        <v>1.08</v>
      </c>
      <c r="X83" s="28">
        <f t="shared" si="14"/>
        <v>0.76923076923076916</v>
      </c>
      <c r="Y83" s="27">
        <f>IF(ISBLANK(Table123[[#This Row],[Odds Spread]]), "",O83+IF(S83&lt;0, (O83/(S83/-100)), O83*(S83/100)))</f>
        <v>1.8695652173913044</v>
      </c>
      <c r="Z83" s="27">
        <f t="shared" si="15"/>
        <v>0.86956521739130443</v>
      </c>
      <c r="AA83" s="29">
        <f t="shared" si="16"/>
        <v>0</v>
      </c>
      <c r="AB83" s="29">
        <f t="shared" si="17"/>
        <v>0</v>
      </c>
      <c r="AC83" s="30" t="str">
        <f>IF('Prediction Log'!$W83="Y", "W", IF('Prediction Log'!$W83="N","L",""))</f>
        <v>W</v>
      </c>
      <c r="AD83" s="31" t="str">
        <f>IF('Prediction Log'!$Y83="Y", "W", IF('Prediction Log'!$Y83="N","L",""))</f>
        <v>L</v>
      </c>
      <c r="AE83" s="32">
        <f>IF(ISBLANK(Table123[[#This Row],[Odds Side - Difference Model]]), "",IF(AC83="W", W83, IF(AC83="L",-N83, "")))</f>
        <v>1.08</v>
      </c>
      <c r="AF83" s="33">
        <f>IFERROR((IF(ISERR(Table123[[#This Row],[Potential Payout Side - Win Probability Model]]), "",IF(AD83="W", X83, IF(AD83="L",-N83, "")))), "")</f>
        <v>-1</v>
      </c>
      <c r="AG83" s="30" t="str">
        <f>IF('Prediction Log'!$X83="Y", "W", IF('Prediction Log'!$X83="N", "L", ""))</f>
        <v>W</v>
      </c>
      <c r="AH83" s="32">
        <f>IF(ISBLANK(Table123[[#This Row],[Odds Spread]]), "",IF(AG83="W", Z83, IF(AG83="L",-O83, "")))</f>
        <v>0.86956521739130443</v>
      </c>
      <c r="AI83" s="11"/>
      <c r="AJ83" s="12" t="str">
        <f t="shared" si="18"/>
        <v/>
      </c>
      <c r="AK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4" spans="1:38" x14ac:dyDescent="0.45">
      <c r="A84" s="22">
        <f>Games!A84</f>
        <v>9</v>
      </c>
      <c r="B84" s="22" t="str">
        <f>IF('Prediction Log'!B84=0, "",'Prediction Log'!B84)</f>
        <v>Coastal Carolina</v>
      </c>
      <c r="C84" s="22" t="str">
        <f>IF('Prediction Log'!C84=0, "",'Prediction Log'!C84)</f>
        <v>Marshall</v>
      </c>
      <c r="D84" s="22">
        <f>IF('Prediction Log'!D84=0, "",'Prediction Log'!D84)</f>
        <v>3.5</v>
      </c>
      <c r="E84" s="22">
        <f>IF('Prediction Log'!E84=0, "",'Prediction Log'!E84)</f>
        <v>-3.4</v>
      </c>
      <c r="F84" s="22" t="str">
        <f>IF('Prediction Log'!I84=0, "",'Prediction Log'!I84)</f>
        <v>Coastal Carolina</v>
      </c>
      <c r="G84" s="23" t="str">
        <f>IF(ISBLANK(Games!B84), "",'Prediction Log'!$J84)</f>
        <v>Coastal Carolina</v>
      </c>
      <c r="H84" s="24">
        <f>'Prediction Log'!$K84</f>
        <v>0.652586</v>
      </c>
      <c r="I84" s="22" t="str">
        <f>IF(ISBLANK(Games!J84), "",IF(AND(Games!J84="",Games!K84=""),"",IF(ISTEXT(Games!K84), "Side",Games!J84)))</f>
        <v/>
      </c>
      <c r="J84" s="22" t="str">
        <f>IF(ISBLANK(Games!B84), "",IF(Games!H84="Y", Games!B84, Games!C84))</f>
        <v>Coastal Carolina</v>
      </c>
      <c r="K84" s="22" t="str">
        <f>Games!F84</f>
        <v>Coastal Carolina</v>
      </c>
      <c r="L84" s="22">
        <f>IF(ISBLANK(Games!D84), "",Games!D84)</f>
        <v>3.5</v>
      </c>
      <c r="M84" s="22"/>
      <c r="N84" s="25">
        <f>IF(ISBLANK(Table123[[#This Row],[Odds Side - Difference Model]]), "", 1)</f>
        <v>1</v>
      </c>
      <c r="O84" s="25">
        <f>IF(ISBLANK(Table123[[#This Row],[Odds Spread]]), "", 1)</f>
        <v>1</v>
      </c>
      <c r="P84" s="26"/>
      <c r="Q84" s="26">
        <v>138</v>
      </c>
      <c r="R84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138</v>
      </c>
      <c r="S84" s="26">
        <v>-115</v>
      </c>
      <c r="T84" s="26"/>
      <c r="U84" s="27">
        <f>IF(ISBLANK(Table123[[#This Row],[Odds Side - Difference Model]]), "",N84+IF(Q84&lt;0, (N84/(Q84/-100)), N84*(Q84/100)))</f>
        <v>2.38</v>
      </c>
      <c r="V84" s="28">
        <f>IFERROR(IF(ISBLANK(Table123[[#This Row],[Odds Side - Win Probability Model]]), "",N84+IF(R84&lt;0, (N84/(R84/-100)), N84*(R84/100))),"")</f>
        <v>2.38</v>
      </c>
      <c r="W84" s="27">
        <f t="shared" si="13"/>
        <v>1.38</v>
      </c>
      <c r="X84" s="28">
        <f t="shared" si="14"/>
        <v>1.38</v>
      </c>
      <c r="Y84" s="27">
        <f>IF(ISBLANK(Table123[[#This Row],[Odds Spread]]), "",O84+IF(S84&lt;0, (O84/(S84/-100)), O84*(S84/100)))</f>
        <v>1.8695652173913044</v>
      </c>
      <c r="Z84" s="27">
        <f t="shared" si="15"/>
        <v>0.86956521739130443</v>
      </c>
      <c r="AA84" s="29">
        <f t="shared" si="16"/>
        <v>0</v>
      </c>
      <c r="AB84" s="29">
        <f t="shared" si="17"/>
        <v>0</v>
      </c>
      <c r="AC84" s="30" t="str">
        <f>IF('Prediction Log'!$W84="Y", "W", IF('Prediction Log'!$W84="N","L",""))</f>
        <v>W</v>
      </c>
      <c r="AD84" s="31" t="str">
        <f>IF('Prediction Log'!$Y84="Y", "W", IF('Prediction Log'!$Y84="N","L",""))</f>
        <v>W</v>
      </c>
      <c r="AE84" s="32">
        <f>IF(ISBLANK(Table123[[#This Row],[Odds Side - Difference Model]]), "",IF(AC84="W", W84, IF(AC84="L",-N84, "")))</f>
        <v>1.38</v>
      </c>
      <c r="AF84" s="33">
        <f>IFERROR((IF(ISERR(Table123[[#This Row],[Potential Payout Side - Win Probability Model]]), "",IF(AD84="W", X84, IF(AD84="L",-N84, "")))), "")</f>
        <v>1.38</v>
      </c>
      <c r="AG84" s="30" t="str">
        <f>IF('Prediction Log'!$X84="Y", "W", IF('Prediction Log'!$X84="N", "L", ""))</f>
        <v>W</v>
      </c>
      <c r="AH84" s="32">
        <f>IF(ISBLANK(Table123[[#This Row],[Odds Spread]]), "",IF(AG84="W", Z84, IF(AG84="L",-O84, "")))</f>
        <v>0.86956521739130443</v>
      </c>
      <c r="AI84" s="11"/>
      <c r="AJ84" s="12" t="str">
        <f t="shared" si="18"/>
        <v/>
      </c>
      <c r="AK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5" spans="1:38" x14ac:dyDescent="0.45">
      <c r="A85" s="22">
        <f>Games!A85</f>
        <v>9</v>
      </c>
      <c r="B85" s="22" t="str">
        <f>IF('Prediction Log'!B85=0, "",'Prediction Log'!B85)</f>
        <v>Stanford</v>
      </c>
      <c r="C85" s="22" t="str">
        <f>IF('Prediction Log'!C85=0, "",'Prediction Log'!C85)</f>
        <v>Washington</v>
      </c>
      <c r="D85" s="22">
        <f>IF('Prediction Log'!D85=0, "",'Prediction Log'!D85)</f>
        <v>26.5</v>
      </c>
      <c r="E85" s="22">
        <f>IF('Prediction Log'!E85=0, "",'Prediction Log'!E85)</f>
        <v>29.6</v>
      </c>
      <c r="F85" s="22" t="str">
        <f>IF('Prediction Log'!I85=0, "",'Prediction Log'!I85)</f>
        <v>Washington</v>
      </c>
      <c r="G85" s="23" t="str">
        <f>IF(ISBLANK(Games!B85), "",'Prediction Log'!$J85)</f>
        <v>Washington</v>
      </c>
      <c r="H85" s="24">
        <f>'Prediction Log'!$K85</f>
        <v>0.99941000000000002</v>
      </c>
      <c r="I85" s="22" t="str">
        <f>IF(ISBLANK(Games!J85), "",IF(AND(Games!J85="",Games!K85=""),"",IF(ISTEXT(Games!K85), "Side",Games!J85)))</f>
        <v/>
      </c>
      <c r="J85" s="22" t="str">
        <f>IF(ISBLANK(Games!B85), "",IF(Games!H85="Y", Games!B85, Games!C85))</f>
        <v>Washington</v>
      </c>
      <c r="K85" s="22" t="str">
        <f>Games!F85</f>
        <v>Washington</v>
      </c>
      <c r="L85" s="22">
        <f>IF(ISBLANK(Games!D85), "",Games!D85)</f>
        <v>26.5</v>
      </c>
      <c r="M85" s="22"/>
      <c r="N85" s="25">
        <f>IF(ISBLANK(Table123[[#This Row],[Odds Side - Difference Model]]), "", 1)</f>
        <v>1</v>
      </c>
      <c r="O85" s="25">
        <f>IF(ISBLANK(Table123[[#This Row],[Odds Spread]]), "", 1)</f>
        <v>1</v>
      </c>
      <c r="P85" s="26"/>
      <c r="Q85" s="26">
        <v>-4500</v>
      </c>
      <c r="R85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-4500</v>
      </c>
      <c r="S85" s="26">
        <v>-110</v>
      </c>
      <c r="T85" s="26"/>
      <c r="U85" s="27">
        <f>IF(ISBLANK(Table123[[#This Row],[Odds Side - Difference Model]]), "",N85+IF(Q85&lt;0, (N85/(Q85/-100)), N85*(Q85/100)))</f>
        <v>1.0222222222222221</v>
      </c>
      <c r="V85" s="28">
        <f>IFERROR(IF(ISBLANK(Table123[[#This Row],[Odds Side - Win Probability Model]]), "",N85+IF(R85&lt;0, (N85/(R85/-100)), N85*(R85/100))),"")</f>
        <v>1.0222222222222221</v>
      </c>
      <c r="W85" s="27">
        <f t="shared" si="13"/>
        <v>2.2222222222222143E-2</v>
      </c>
      <c r="X85" s="28">
        <f t="shared" si="14"/>
        <v>2.2222222222222143E-2</v>
      </c>
      <c r="Y85" s="27">
        <f>IF(ISBLANK(Table123[[#This Row],[Odds Spread]]), "",O85+IF(S85&lt;0, (O85/(S85/-100)), O85*(S85/100)))</f>
        <v>1.9090909090909092</v>
      </c>
      <c r="Z85" s="27">
        <f t="shared" si="15"/>
        <v>0.90909090909090917</v>
      </c>
      <c r="AA85" s="29">
        <f t="shared" si="16"/>
        <v>0</v>
      </c>
      <c r="AB85" s="29">
        <f t="shared" si="17"/>
        <v>0</v>
      </c>
      <c r="AC85" s="30" t="str">
        <f>IF('Prediction Log'!$W85="Y", "W", IF('Prediction Log'!$W85="N","L",""))</f>
        <v>W</v>
      </c>
      <c r="AD85" s="31" t="str">
        <f>IF('Prediction Log'!$Y85="Y", "W", IF('Prediction Log'!$Y85="N","L",""))</f>
        <v>W</v>
      </c>
      <c r="AE85" s="32">
        <f>IF(ISBLANK(Table123[[#This Row],[Odds Side - Difference Model]]), "",IF(AC85="W", W85, IF(AC85="L",-N85, "")))</f>
        <v>2.2222222222222143E-2</v>
      </c>
      <c r="AF85" s="33">
        <f>IFERROR((IF(ISERR(Table123[[#This Row],[Potential Payout Side - Win Probability Model]]), "",IF(AD85="W", X85, IF(AD85="L",-N85, "")))), "")</f>
        <v>2.2222222222222143E-2</v>
      </c>
      <c r="AG85" s="30" t="str">
        <f>IF('Prediction Log'!$X85="Y", "W", IF('Prediction Log'!$X85="N", "L", ""))</f>
        <v>L</v>
      </c>
      <c r="AH85" s="32">
        <f>IF(ISBLANK(Table123[[#This Row],[Odds Spread]]), "",IF(AG85="W", Z85, IF(AG85="L",-O85, "")))</f>
        <v>-1</v>
      </c>
      <c r="AI85" s="11"/>
      <c r="AJ85" s="12" t="str">
        <f t="shared" si="18"/>
        <v/>
      </c>
      <c r="AK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6" spans="1:38" x14ac:dyDescent="0.45">
      <c r="A86" s="22">
        <f>Games!A86</f>
        <v>9</v>
      </c>
      <c r="B86" s="22" t="str">
        <f>IF('Prediction Log'!B86=0, "",'Prediction Log'!B86)</f>
        <v>James Madison</v>
      </c>
      <c r="C86" s="22" t="str">
        <f>IF('Prediction Log'!C86=0, "",'Prediction Log'!C86)</f>
        <v>Old Dominion</v>
      </c>
      <c r="D86" s="22">
        <f>IF('Prediction Log'!D86=0, "",'Prediction Log'!D86)</f>
        <v>-20.5</v>
      </c>
      <c r="E86" s="22">
        <f>IF('Prediction Log'!E86=0, "",'Prediction Log'!E86)</f>
        <v>-5.5</v>
      </c>
      <c r="F86" s="22" t="str">
        <f>IF('Prediction Log'!I86=0, "",'Prediction Log'!I86)</f>
        <v>James Madison</v>
      </c>
      <c r="G86" s="23" t="str">
        <f>IF(ISBLANK(Games!B86), "",'Prediction Log'!$J86)</f>
        <v>James Madison</v>
      </c>
      <c r="H86" s="24">
        <f>'Prediction Log'!$K86</f>
        <v>0.77255600000000002</v>
      </c>
      <c r="I86" s="22" t="str">
        <f>IF(ISBLANK(Games!J86), "",IF(AND(Games!J86="",Games!K86=""),"",IF(ISTEXT(Games!K86), "Side",Games!J86)))</f>
        <v/>
      </c>
      <c r="J86" s="22" t="str">
        <f>IF(ISBLANK(Games!B86), "",IF(Games!H86="Y", Games!B86, Games!C86))</f>
        <v>Old Dominion</v>
      </c>
      <c r="K86" s="22" t="str">
        <f>Games!F86</f>
        <v>James Madison</v>
      </c>
      <c r="L86" s="22">
        <f>IF(ISBLANK(Games!D86), "",Games!D86)</f>
        <v>-20.5</v>
      </c>
      <c r="M86" s="22"/>
      <c r="N86" s="25">
        <f>IF(ISBLANK(Table123[[#This Row],[Odds Side - Difference Model]]), "", 1)</f>
        <v>1</v>
      </c>
      <c r="O86" s="25">
        <f>IF(ISBLANK(Table123[[#This Row],[Odds Spread]]), "", 1)</f>
        <v>1</v>
      </c>
      <c r="P86" s="26"/>
      <c r="Q86" s="26">
        <v>-1800</v>
      </c>
      <c r="R86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-1800</v>
      </c>
      <c r="S86" s="26">
        <v>-115</v>
      </c>
      <c r="T86" s="26"/>
      <c r="U86" s="27">
        <f>IF(ISBLANK(Table123[[#This Row],[Odds Side - Difference Model]]), "",N86+IF(Q86&lt;0, (N86/(Q86/-100)), N86*(Q86/100)))</f>
        <v>1.0555555555555556</v>
      </c>
      <c r="V86" s="28">
        <f>IFERROR(IF(ISBLANK(Table123[[#This Row],[Odds Side - Win Probability Model]]), "",N86+IF(R86&lt;0, (N86/(R86/-100)), N86*(R86/100))),"")</f>
        <v>1.0555555555555556</v>
      </c>
      <c r="W86" s="27">
        <f t="shared" si="13"/>
        <v>5.555555555555558E-2</v>
      </c>
      <c r="X86" s="28">
        <f t="shared" si="14"/>
        <v>5.555555555555558E-2</v>
      </c>
      <c r="Y86" s="27">
        <f>IF(ISBLANK(Table123[[#This Row],[Odds Spread]]), "",O86+IF(S86&lt;0, (O86/(S86/-100)), O86*(S86/100)))</f>
        <v>1.8695652173913044</v>
      </c>
      <c r="Z86" s="27">
        <f t="shared" si="15"/>
        <v>0.86956521739130443</v>
      </c>
      <c r="AA86" s="29">
        <f t="shared" si="16"/>
        <v>0</v>
      </c>
      <c r="AB86" s="29">
        <f t="shared" si="17"/>
        <v>0</v>
      </c>
      <c r="AC86" s="30" t="str">
        <f>IF('Prediction Log'!$W86="Y", "W", IF('Prediction Log'!$W86="N","L",""))</f>
        <v>W</v>
      </c>
      <c r="AD86" s="31" t="str">
        <f>IF('Prediction Log'!$Y86="Y", "W", IF('Prediction Log'!$Y86="N","L",""))</f>
        <v>W</v>
      </c>
      <c r="AE86" s="32">
        <f>IF(ISBLANK(Table123[[#This Row],[Odds Side - Difference Model]]), "",IF(AC86="W", W86, IF(AC86="L",-N86, "")))</f>
        <v>5.555555555555558E-2</v>
      </c>
      <c r="AF86" s="33">
        <f>IFERROR((IF(ISERR(Table123[[#This Row],[Potential Payout Side - Win Probability Model]]), "",IF(AD86="W", X86, IF(AD86="L",-N86, "")))), "")</f>
        <v>5.555555555555558E-2</v>
      </c>
      <c r="AG86" s="30" t="str">
        <f>IF('Prediction Log'!$X86="Y", "W", IF('Prediction Log'!$X86="N", "L", ""))</f>
        <v>W</v>
      </c>
      <c r="AH86" s="32">
        <f>IF(ISBLANK(Table123[[#This Row],[Odds Spread]]), "",IF(AG86="W", Z86, IF(AG86="L",-O86, "")))</f>
        <v>0.86956521739130443</v>
      </c>
      <c r="AI86" s="11"/>
      <c r="AJ86" s="12" t="str">
        <f t="shared" si="18"/>
        <v/>
      </c>
      <c r="AK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7" spans="1:38" x14ac:dyDescent="0.45">
      <c r="A87" s="22">
        <f>Games!A87</f>
        <v>9</v>
      </c>
      <c r="B87" s="22" t="str">
        <f>IF('Prediction Log'!B87=0, "",'Prediction Log'!B87)</f>
        <v>Georgia Tech</v>
      </c>
      <c r="C87" s="22" t="str">
        <f>IF('Prediction Log'!C87=0, "",'Prediction Log'!C87)</f>
        <v>North Carolina</v>
      </c>
      <c r="D87" s="22">
        <f>IF('Prediction Log'!D87=0, "",'Prediction Log'!D87)</f>
        <v>11.5</v>
      </c>
      <c r="E87" s="22">
        <f>IF('Prediction Log'!E87=0, "",'Prediction Log'!E87)</f>
        <v>12.7</v>
      </c>
      <c r="F87" s="22" t="str">
        <f>IF('Prediction Log'!I87=0, "",'Prediction Log'!I87)</f>
        <v>North Carolina</v>
      </c>
      <c r="G87" s="23" t="str">
        <f>IF(ISBLANK(Games!B87), "",'Prediction Log'!$J87)</f>
        <v>North Carolina</v>
      </c>
      <c r="H87" s="24">
        <f>'Prediction Log'!$K87</f>
        <v>0.97939299999999996</v>
      </c>
      <c r="I87" s="22" t="str">
        <f>IF(ISBLANK(Games!J87), "",IF(AND(Games!J87="",Games!K87=""),"",IF(ISTEXT(Games!K87), "Side",Games!J87)))</f>
        <v/>
      </c>
      <c r="J87" s="22" t="str">
        <f>IF(ISBLANK(Games!B87), "",IF(Games!H87="Y", Games!B87, Games!C87))</f>
        <v>North Carolina</v>
      </c>
      <c r="K87" s="22" t="str">
        <f>Games!F87</f>
        <v>North Carolina</v>
      </c>
      <c r="L87" s="22">
        <f>IF(ISBLANK(Games!D87), "",Games!D87)</f>
        <v>11.5</v>
      </c>
      <c r="M87" s="22"/>
      <c r="N87" s="25">
        <f>IF(ISBLANK(Table123[[#This Row],[Odds Side - Difference Model]]), "", 1)</f>
        <v>1</v>
      </c>
      <c r="O87" s="25">
        <f>IF(ISBLANK(Table123[[#This Row],[Odds Spread]]), "", 1)</f>
        <v>1</v>
      </c>
      <c r="P87" s="26"/>
      <c r="Q87" s="26">
        <v>-465</v>
      </c>
      <c r="R87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-465</v>
      </c>
      <c r="S87" s="26">
        <v>-108</v>
      </c>
      <c r="T87" s="26"/>
      <c r="U87" s="27">
        <f>IF(ISBLANK(Table123[[#This Row],[Odds Side - Difference Model]]), "",N87+IF(Q87&lt;0, (N87/(Q87/-100)), N87*(Q87/100)))</f>
        <v>1.2150537634408602</v>
      </c>
      <c r="V87" s="28">
        <f>IFERROR(IF(ISBLANK(Table123[[#This Row],[Odds Side - Win Probability Model]]), "",N87+IF(R87&lt;0, (N87/(R87/-100)), N87*(R87/100))),"")</f>
        <v>1.2150537634408602</v>
      </c>
      <c r="W87" s="27">
        <f t="shared" si="13"/>
        <v>0.21505376344086025</v>
      </c>
      <c r="X87" s="28">
        <f t="shared" si="14"/>
        <v>0.21505376344086025</v>
      </c>
      <c r="Y87" s="27">
        <f>IF(ISBLANK(Table123[[#This Row],[Odds Spread]]), "",O87+IF(S87&lt;0, (O87/(S87/-100)), O87*(S87/100)))</f>
        <v>1.9259259259259258</v>
      </c>
      <c r="Z87" s="27">
        <f t="shared" si="15"/>
        <v>0.92592592592592582</v>
      </c>
      <c r="AA87" s="29">
        <f t="shared" si="16"/>
        <v>0</v>
      </c>
      <c r="AB87" s="29">
        <f t="shared" si="17"/>
        <v>0</v>
      </c>
      <c r="AC87" s="30" t="str">
        <f>IF('Prediction Log'!$W87="Y", "W", IF('Prediction Log'!$W87="N","L",""))</f>
        <v>L</v>
      </c>
      <c r="AD87" s="31" t="str">
        <f>IF('Prediction Log'!$Y87="Y", "W", IF('Prediction Log'!$Y87="N","L",""))</f>
        <v>L</v>
      </c>
      <c r="AE87" s="32">
        <f>IF(ISBLANK(Table123[[#This Row],[Odds Side - Difference Model]]), "",IF(AC87="W", W87, IF(AC87="L",-N87, "")))</f>
        <v>-1</v>
      </c>
      <c r="AF87" s="33">
        <f>IFERROR((IF(ISERR(Table123[[#This Row],[Potential Payout Side - Win Probability Model]]), "",IF(AD87="W", X87, IF(AD87="L",-N87, "")))), "")</f>
        <v>-1</v>
      </c>
      <c r="AG87" s="30" t="str">
        <f>IF('Prediction Log'!$X87="Y", "W", IF('Prediction Log'!$X87="N", "L", ""))</f>
        <v>L</v>
      </c>
      <c r="AH87" s="32">
        <f>IF(ISBLANK(Table123[[#This Row],[Odds Spread]]), "",IF(AG87="W", Z87, IF(AG87="L",-O87, "")))</f>
        <v>-1</v>
      </c>
      <c r="AI87" s="11"/>
      <c r="AJ87" s="12" t="str">
        <f t="shared" si="18"/>
        <v/>
      </c>
      <c r="AK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8" spans="1:38" x14ac:dyDescent="0.45">
      <c r="A88" s="22">
        <f>Games!A88</f>
        <v>9</v>
      </c>
      <c r="B88" s="22" t="str">
        <f>IF('Prediction Log'!B88=0, "",'Prediction Log'!B88)</f>
        <v>Appalachian State</v>
      </c>
      <c r="C88" s="22" t="str">
        <f>IF('Prediction Log'!C88=0, "",'Prediction Log'!C88)</f>
        <v>Southern Mississippi</v>
      </c>
      <c r="D88" s="22">
        <f>IF('Prediction Log'!D88=0, "",'Prediction Log'!D88)</f>
        <v>-16.5</v>
      </c>
      <c r="E88" s="22">
        <f>IF('Prediction Log'!E88=0, "",'Prediction Log'!E88)</f>
        <v>-22.2</v>
      </c>
      <c r="F88" s="22" t="str">
        <f>IF('Prediction Log'!I88=0, "",'Prediction Log'!I88)</f>
        <v>Appalachian State</v>
      </c>
      <c r="G88" s="23" t="str">
        <f>IF(ISBLANK(Games!B88), "",'Prediction Log'!$J88)</f>
        <v>Appalachian State</v>
      </c>
      <c r="H88" s="24">
        <f>'Prediction Log'!$K88</f>
        <v>0.99626199999999998</v>
      </c>
      <c r="I88" s="22" t="str">
        <f>IF(ISBLANK(Games!J88), "",IF(AND(Games!J88="",Games!K88=""),"",IF(ISTEXT(Games!K88), "Side",Games!J88)))</f>
        <v/>
      </c>
      <c r="J88" s="22" t="str">
        <f>IF(ISBLANK(Games!B88), "",IF(Games!H88="Y", Games!B88, Games!C88))</f>
        <v>Appalachian State</v>
      </c>
      <c r="K88" s="22" t="str">
        <f>Games!F88</f>
        <v>Appalachian State</v>
      </c>
      <c r="L88" s="22">
        <f>IF(ISBLANK(Games!D88), "",Games!D88)</f>
        <v>-16.5</v>
      </c>
      <c r="M88" s="22"/>
      <c r="N88" s="25">
        <f>IF(ISBLANK(Table123[[#This Row],[Odds Side - Difference Model]]), "", 1)</f>
        <v>1</v>
      </c>
      <c r="O88" s="25">
        <f>IF(ISBLANK(Table123[[#This Row],[Odds Spread]]), "", 1)</f>
        <v>1</v>
      </c>
      <c r="P88" s="26"/>
      <c r="Q88" s="26">
        <v>-820</v>
      </c>
      <c r="R88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-820</v>
      </c>
      <c r="S88" s="26">
        <v>-110</v>
      </c>
      <c r="T88" s="26"/>
      <c r="U88" s="27">
        <f>IF(ISBLANK(Table123[[#This Row],[Odds Side - Difference Model]]), "",N88+IF(Q88&lt;0, (N88/(Q88/-100)), N88*(Q88/100)))</f>
        <v>1.1219512195121952</v>
      </c>
      <c r="V88" s="28">
        <f>IFERROR(IF(ISBLANK(Table123[[#This Row],[Odds Side - Win Probability Model]]), "",N88+IF(R88&lt;0, (N88/(R88/-100)), N88*(R88/100))),"")</f>
        <v>1.1219512195121952</v>
      </c>
      <c r="W88" s="27">
        <f t="shared" si="13"/>
        <v>0.12195121951219523</v>
      </c>
      <c r="X88" s="28">
        <f t="shared" si="14"/>
        <v>0.12195121951219523</v>
      </c>
      <c r="Y88" s="27">
        <f>IF(ISBLANK(Table123[[#This Row],[Odds Spread]]), "",O88+IF(S88&lt;0, (O88/(S88/-100)), O88*(S88/100)))</f>
        <v>1.9090909090909092</v>
      </c>
      <c r="Z88" s="27">
        <f t="shared" si="15"/>
        <v>0.90909090909090917</v>
      </c>
      <c r="AA88" s="29">
        <f t="shared" si="16"/>
        <v>0</v>
      </c>
      <c r="AB88" s="29">
        <f t="shared" si="17"/>
        <v>0</v>
      </c>
      <c r="AC88" s="30" t="str">
        <f>IF('Prediction Log'!$W88="Y", "W", IF('Prediction Log'!$W88="N","L",""))</f>
        <v>W</v>
      </c>
      <c r="AD88" s="31" t="str">
        <f>IF('Prediction Log'!$Y88="Y", "W", IF('Prediction Log'!$Y88="N","L",""))</f>
        <v>W</v>
      </c>
      <c r="AE88" s="32">
        <f>IF(ISBLANK(Table123[[#This Row],[Odds Side - Difference Model]]), "",IF(AC88="W", W88, IF(AC88="L",-N88, "")))</f>
        <v>0.12195121951219523</v>
      </c>
      <c r="AF88" s="33">
        <f>IFERROR((IF(ISERR(Table123[[#This Row],[Potential Payout Side - Win Probability Model]]), "",IF(AD88="W", X88, IF(AD88="L",-N88, "")))), "")</f>
        <v>0.12195121951219523</v>
      </c>
      <c r="AG88" s="30" t="str">
        <f>IF('Prediction Log'!$X88="Y", "W", IF('Prediction Log'!$X88="N", "L", ""))</f>
        <v>L</v>
      </c>
      <c r="AH88" s="32">
        <f>IF(ISBLANK(Table123[[#This Row],[Odds Spread]]), "",IF(AG88="W", Z88, IF(AG88="L",-O88, "")))</f>
        <v>-1</v>
      </c>
      <c r="AI88" s="11"/>
      <c r="AJ88" s="12" t="str">
        <f t="shared" si="18"/>
        <v/>
      </c>
      <c r="AK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9" spans="1:38" x14ac:dyDescent="0.45">
      <c r="A89" s="22">
        <f>Games!A89</f>
        <v>9</v>
      </c>
      <c r="B89" s="22" t="str">
        <f>IF('Prediction Log'!B89=0, "",'Prediction Log'!B89)</f>
        <v>Oklahoma State</v>
      </c>
      <c r="C89" s="22" t="str">
        <f>IF('Prediction Log'!C89=0, "",'Prediction Log'!C89)</f>
        <v>Cincinnati</v>
      </c>
      <c r="D89" s="22">
        <f>IF('Prediction Log'!D89=0, "",'Prediction Log'!D89)</f>
        <v>-7.5</v>
      </c>
      <c r="E89" s="22">
        <f>IF('Prediction Log'!E89=0, "",'Prediction Log'!E89)</f>
        <v>0.8</v>
      </c>
      <c r="F89" s="22" t="str">
        <f>IF('Prediction Log'!I89=0, "",'Prediction Log'!I89)</f>
        <v>Cincinnati</v>
      </c>
      <c r="G89" s="23" t="str">
        <f>IF(ISBLANK(Games!B89), "",'Prediction Log'!$J89)</f>
        <v>Oklahoma State</v>
      </c>
      <c r="H89" s="24">
        <f>'Prediction Log'!$K89</f>
        <v>0.91158899999999998</v>
      </c>
      <c r="I89" s="22" t="str">
        <f>IF(ISBLANK(Games!J89), "",IF(AND(Games!J89="",Games!K89=""),"",IF(ISTEXT(Games!K89), "Side",Games!J89)))</f>
        <v/>
      </c>
      <c r="J89" s="22" t="str">
        <f>IF(ISBLANK(Games!B89), "",IF(Games!H89="Y", Games!B89, Games!C89))</f>
        <v>Cincinnati</v>
      </c>
      <c r="K89" s="22" t="str">
        <f>Games!F89</f>
        <v>Cincinnati</v>
      </c>
      <c r="L89" s="22">
        <f>IF(ISBLANK(Games!D89), "",Games!D89)</f>
        <v>-7.5</v>
      </c>
      <c r="M89" s="22"/>
      <c r="N89" s="25">
        <f>IF(ISBLANK(Table123[[#This Row],[Odds Side - Difference Model]]), "", 1)</f>
        <v>1</v>
      </c>
      <c r="O89" s="25">
        <f>IF(ISBLANK(Table123[[#This Row],[Odds Spread]]), "", 1)</f>
        <v>1</v>
      </c>
      <c r="P89" s="26"/>
      <c r="Q89" s="26">
        <v>250</v>
      </c>
      <c r="R89" s="26">
        <v>-315</v>
      </c>
      <c r="S89" s="26">
        <v>-115</v>
      </c>
      <c r="T89" s="26"/>
      <c r="U89" s="27">
        <f>IF(ISBLANK(Table123[[#This Row],[Odds Side - Difference Model]]), "",N89+IF(Q89&lt;0, (N89/(Q89/-100)), N89*(Q89/100)))</f>
        <v>3.5</v>
      </c>
      <c r="V89" s="28">
        <f>IFERROR(IF(ISBLANK(Table123[[#This Row],[Odds Side - Win Probability Model]]), "",N89+IF(R89&lt;0, (N89/(R89/-100)), N89*(R89/100))),"")</f>
        <v>1.3174603174603174</v>
      </c>
      <c r="W89" s="27">
        <f t="shared" si="13"/>
        <v>2.5</v>
      </c>
      <c r="X89" s="28">
        <f t="shared" si="14"/>
        <v>0.31746031746031744</v>
      </c>
      <c r="Y89" s="27">
        <f>IF(ISBLANK(Table123[[#This Row],[Odds Spread]]), "",O89+IF(S89&lt;0, (O89/(S89/-100)), O89*(S89/100)))</f>
        <v>1.8695652173913044</v>
      </c>
      <c r="Z89" s="27">
        <f t="shared" si="15"/>
        <v>0.86956521739130443</v>
      </c>
      <c r="AA89" s="29">
        <f t="shared" si="16"/>
        <v>0</v>
      </c>
      <c r="AB89" s="29">
        <f t="shared" si="17"/>
        <v>0</v>
      </c>
      <c r="AC89" s="30" t="str">
        <f>IF('Prediction Log'!$W89="Y", "W", IF('Prediction Log'!$W89="N","L",""))</f>
        <v>L</v>
      </c>
      <c r="AD89" s="31" t="str">
        <f>IF('Prediction Log'!$Y89="Y", "W", IF('Prediction Log'!$Y89="N","L",""))</f>
        <v>W</v>
      </c>
      <c r="AE89" s="32">
        <f>IF(ISBLANK(Table123[[#This Row],[Odds Side - Difference Model]]), "",IF(AC89="W", W89, IF(AC89="L",-N89, "")))</f>
        <v>-1</v>
      </c>
      <c r="AF89" s="33">
        <f>IFERROR((IF(ISERR(Table123[[#This Row],[Potential Payout Side - Win Probability Model]]), "",IF(AD89="W", X89, IF(AD89="L",-N89, "")))), "")</f>
        <v>0.31746031746031744</v>
      </c>
      <c r="AG89" s="30" t="str">
        <f>IF('Prediction Log'!$X89="Y", "W", IF('Prediction Log'!$X89="N", "L", ""))</f>
        <v>L</v>
      </c>
      <c r="AH89" s="32">
        <f>IF(ISBLANK(Table123[[#This Row],[Odds Spread]]), "",IF(AG89="W", Z89, IF(AG89="L",-O89, "")))</f>
        <v>-1</v>
      </c>
      <c r="AI89" s="11"/>
      <c r="AJ89" s="12" t="str">
        <f t="shared" si="18"/>
        <v/>
      </c>
      <c r="AK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0" spans="1:38" x14ac:dyDescent="0.45">
      <c r="A90" s="22">
        <f>Games!A90</f>
        <v>9</v>
      </c>
      <c r="B90" s="22" t="str">
        <f>IF('Prediction Log'!B90=0, "",'Prediction Log'!B90)</f>
        <v>Arizona State</v>
      </c>
      <c r="C90" s="22" t="str">
        <f>IF('Prediction Log'!C90=0, "",'Prediction Log'!C90)</f>
        <v>Washington State</v>
      </c>
      <c r="D90" s="22">
        <f>IF('Prediction Log'!D90=0, "",'Prediction Log'!D90)</f>
        <v>5.5</v>
      </c>
      <c r="E90" s="22">
        <f>IF('Prediction Log'!E90=0, "",'Prediction Log'!E90)</f>
        <v>13.1</v>
      </c>
      <c r="F90" s="22" t="str">
        <f>IF('Prediction Log'!I90=0, "",'Prediction Log'!I90)</f>
        <v>Washington State</v>
      </c>
      <c r="G90" s="23" t="str">
        <f>IF(ISBLANK(Games!B90), "",'Prediction Log'!$J90)</f>
        <v>Washington State</v>
      </c>
      <c r="H90" s="24">
        <f>'Prediction Log'!$K90</f>
        <v>0.97371099999999999</v>
      </c>
      <c r="I90" s="22" t="str">
        <f>IF(ISBLANK(Games!J90), "",IF(AND(Games!J90="",Games!K90=""),"",IF(ISTEXT(Games!K90), "Side",Games!J90)))</f>
        <v/>
      </c>
      <c r="J90" s="22" t="str">
        <f>IF(ISBLANK(Games!B90), "",IF(Games!H90="Y", Games!B90, Games!C90))</f>
        <v>Washington State</v>
      </c>
      <c r="K90" s="22" t="str">
        <f>Games!F90</f>
        <v>Washington State</v>
      </c>
      <c r="L90" s="22">
        <f>IF(ISBLANK(Games!D90), "",Games!D90)</f>
        <v>5.5</v>
      </c>
      <c r="M90" s="22"/>
      <c r="N90" s="25">
        <f>IF(ISBLANK(Table123[[#This Row],[Odds Side - Difference Model]]), "", 1)</f>
        <v>1</v>
      </c>
      <c r="O90" s="25">
        <f>IF(ISBLANK(Table123[[#This Row],[Odds Spread]]), "", 1)</f>
        <v>1</v>
      </c>
      <c r="P90" s="26"/>
      <c r="Q90" s="26">
        <v>-210</v>
      </c>
      <c r="R90" s="26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>-210</v>
      </c>
      <c r="S90" s="26">
        <v>-110</v>
      </c>
      <c r="T90" s="26"/>
      <c r="U90" s="27">
        <f>IF(ISBLANK(Table123[[#This Row],[Odds Side - Difference Model]]), "",N90+IF(Q90&lt;0, (N90/(Q90/-100)), N90*(Q90/100)))</f>
        <v>1.4761904761904763</v>
      </c>
      <c r="V90" s="28">
        <f>IFERROR(IF(ISBLANK(Table123[[#This Row],[Odds Side - Win Probability Model]]), "",N90+IF(R90&lt;0, (N90/(R90/-100)), N90*(R90/100))),"")</f>
        <v>1.4761904761904763</v>
      </c>
      <c r="W90" s="27">
        <f t="shared" si="13"/>
        <v>0.47619047619047628</v>
      </c>
      <c r="X90" s="28">
        <f t="shared" si="14"/>
        <v>0.47619047619047628</v>
      </c>
      <c r="Y90" s="27">
        <f>IF(ISBLANK(Table123[[#This Row],[Odds Spread]]), "",O90+IF(S90&lt;0, (O90/(S90/-100)), O90*(S90/100)))</f>
        <v>1.9090909090909092</v>
      </c>
      <c r="Z90" s="27">
        <f t="shared" si="15"/>
        <v>0.90909090909090917</v>
      </c>
      <c r="AA90" s="29">
        <f t="shared" si="16"/>
        <v>0</v>
      </c>
      <c r="AB90" s="29">
        <f t="shared" si="17"/>
        <v>0</v>
      </c>
      <c r="AC90" s="30" t="str">
        <f>IF('Prediction Log'!$W90="Y", "W", IF('Prediction Log'!$W90="N","L",""))</f>
        <v>L</v>
      </c>
      <c r="AD90" s="31" t="str">
        <f>IF('Prediction Log'!$Y90="Y", "W", IF('Prediction Log'!$Y90="N","L",""))</f>
        <v>L</v>
      </c>
      <c r="AE90" s="32">
        <f>IF(ISBLANK(Table123[[#This Row],[Odds Side - Difference Model]]), "",IF(AC90="W", W90, IF(AC90="L",-N90, "")))</f>
        <v>-1</v>
      </c>
      <c r="AF90" s="33">
        <f>IFERROR((IF(ISERR(Table123[[#This Row],[Potential Payout Side - Win Probability Model]]), "",IF(AD90="W", X90, IF(AD90="L",-N90, "")))), "")</f>
        <v>-1</v>
      </c>
      <c r="AG90" s="30" t="str">
        <f>IF('Prediction Log'!$X90="Y", "W", IF('Prediction Log'!$X90="N", "L", ""))</f>
        <v>L</v>
      </c>
      <c r="AH90" s="32">
        <f>IF(ISBLANK(Table123[[#This Row],[Odds Spread]]), "",IF(AG90="W", Z90, IF(AG90="L",-O90, "")))</f>
        <v>-1</v>
      </c>
      <c r="AI90" s="11"/>
      <c r="AJ90" s="12" t="str">
        <f t="shared" si="18"/>
        <v/>
      </c>
      <c r="AK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1" spans="1:38" x14ac:dyDescent="0.45">
      <c r="A91" s="22">
        <f>Games!A91</f>
        <v>0</v>
      </c>
      <c r="B91" s="22" t="str">
        <f>IF('Prediction Log'!B91=0, "",'Prediction Log'!B91)</f>
        <v/>
      </c>
      <c r="C91" s="22" t="str">
        <f>IF('Prediction Log'!C91=0, "",'Prediction Log'!C91)</f>
        <v/>
      </c>
      <c r="D91" s="22" t="str">
        <f>IF('Prediction Log'!D91=0, "",'Prediction Log'!D91)</f>
        <v/>
      </c>
      <c r="E91" s="22" t="str">
        <f>IF('Prediction Log'!E91=0, "",'Prediction Log'!E91)</f>
        <v/>
      </c>
      <c r="F91" s="22" t="str">
        <f>IF('Prediction Log'!I91=0, "",'Prediction Log'!I91)</f>
        <v/>
      </c>
      <c r="G91" s="23" t="str">
        <f>IF(ISBLANK(Games!B91), "",'Prediction Log'!$J91)</f>
        <v/>
      </c>
      <c r="H91" s="24" t="str">
        <f>'Prediction Log'!$K91</f>
        <v/>
      </c>
      <c r="I91" s="22" t="str">
        <f>IF(ISBLANK(Games!J91), "",IF(AND(Games!J91="",Games!K91=""),"",IF(ISTEXT(Games!K91), "Side",Games!J91)))</f>
        <v/>
      </c>
      <c r="J91" s="22" t="str">
        <f>IF(ISBLANK(Games!B91), "",IF(Games!H91="Y", Games!B91, Games!C91))</f>
        <v/>
      </c>
      <c r="K91" s="22" t="str">
        <f>Games!F91</f>
        <v/>
      </c>
      <c r="L91" s="22" t="str">
        <f>IF(ISBLANK(Games!D91), "",Games!D91)</f>
        <v/>
      </c>
      <c r="M91" s="22"/>
      <c r="N91" s="25" t="str">
        <f>IF(ISBLANK(Table123[[#This Row],[Odds Side - Difference Model]]), "", 1)</f>
        <v/>
      </c>
      <c r="O91" s="25" t="str">
        <f>IF(ISBLANK(Table123[[#This Row],[Odds Spread]]), "", 1)</f>
        <v/>
      </c>
      <c r="P91" s="26"/>
      <c r="Q91" s="26"/>
      <c r="R91" s="26"/>
      <c r="S91" s="26"/>
      <c r="T91" s="26"/>
      <c r="U91" s="27" t="str">
        <f>IF(ISBLANK(Table123[[#This Row],[Odds Side - Difference Model]]), "",N91+IF(Q91&lt;0, (N91/(Q91/-100)), N91*(Q91/100)))</f>
        <v/>
      </c>
      <c r="V91" s="28" t="str">
        <f>IFERROR(IF(ISBLANK(Table123[[#This Row],[Odds Side - Win Probability Model]]), "",N91+IF(R91&lt;0, (N91/(R91/-100)), N91*(R91/100))),"")</f>
        <v/>
      </c>
      <c r="W91" s="27" t="str">
        <f t="shared" si="13"/>
        <v/>
      </c>
      <c r="X91" s="28" t="str">
        <f t="shared" si="14"/>
        <v/>
      </c>
      <c r="Y91" s="27" t="str">
        <f>IF(ISBLANK(Table123[[#This Row],[Odds Spread]]), "",O91+IF(S91&lt;0, (O91/(S91/-100)), O91*(S91/100)))</f>
        <v/>
      </c>
      <c r="Z91" s="27" t="str">
        <f t="shared" si="15"/>
        <v/>
      </c>
      <c r="AA91" s="29">
        <f t="shared" si="16"/>
        <v>0</v>
      </c>
      <c r="AB91" s="29">
        <f t="shared" si="17"/>
        <v>0</v>
      </c>
      <c r="AC91" s="30" t="str">
        <f>IF('Prediction Log'!$W91="Y", "W", IF('Prediction Log'!$W91="N","L",""))</f>
        <v/>
      </c>
      <c r="AD91" s="31" t="str">
        <f>IF('Prediction Log'!$Y91="Y", "W", IF('Prediction Log'!$Y91="N","L",""))</f>
        <v/>
      </c>
      <c r="AE91" s="32" t="str">
        <f>IF(ISBLANK(Table123[[#This Row],[Odds Side - Difference Model]]), "",IF(AC91="W", W91, IF(AC91="L",-N91, "")))</f>
        <v/>
      </c>
      <c r="AF91" s="33" t="str">
        <f>IFERROR((IF(ISERR(Table123[[#This Row],[Potential Payout Side - Win Probability Model]]), "",IF(AD91="W", X91, IF(AD91="L",-N91, "")))), "")</f>
        <v/>
      </c>
      <c r="AG91" s="30" t="str">
        <f>IF('Prediction Log'!$X91="Y", "W", IF('Prediction Log'!$X91="N", "L", ""))</f>
        <v/>
      </c>
      <c r="AH91" s="32" t="str">
        <f>IF(ISBLANK(Table123[[#This Row],[Odds Spread]]), "",IF(AG91="W", Z91, IF(AG91="L",-O91, "")))</f>
        <v/>
      </c>
      <c r="AI91" s="11"/>
      <c r="AJ91" s="12" t="str">
        <f t="shared" si="18"/>
        <v/>
      </c>
      <c r="AK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2" spans="1:38" x14ac:dyDescent="0.45">
      <c r="A92" s="22">
        <f>Games!A92</f>
        <v>0</v>
      </c>
      <c r="B92" s="22" t="str">
        <f>IF('Prediction Log'!B92=0, "",'Prediction Log'!B92)</f>
        <v/>
      </c>
      <c r="C92" s="22" t="str">
        <f>IF('Prediction Log'!C92=0, "",'Prediction Log'!C92)</f>
        <v/>
      </c>
      <c r="D92" s="22" t="str">
        <f>IF('Prediction Log'!D92=0, "",'Prediction Log'!D92)</f>
        <v/>
      </c>
      <c r="E92" s="22" t="str">
        <f>IF('Prediction Log'!E92=0, "",'Prediction Log'!E92)</f>
        <v/>
      </c>
      <c r="F92" s="22" t="str">
        <f>IF('Prediction Log'!I92=0, "",'Prediction Log'!I92)</f>
        <v/>
      </c>
      <c r="G92" s="23" t="str">
        <f>IF(ISBLANK(Games!B92), "",'Prediction Log'!$J92)</f>
        <v/>
      </c>
      <c r="H92" s="24" t="str">
        <f>'Prediction Log'!$K92</f>
        <v/>
      </c>
      <c r="I92" s="22" t="str">
        <f>IF(ISBLANK(Games!J92), "",IF(AND(Games!J92="",Games!K92=""),"",IF(ISTEXT(Games!K92), "Side",Games!J92)))</f>
        <v/>
      </c>
      <c r="J92" s="22" t="str">
        <f>IF(ISBLANK(Games!B92), "",IF(Games!H92="Y", Games!B92, Games!C92))</f>
        <v/>
      </c>
      <c r="K92" s="22" t="str">
        <f>Games!F92</f>
        <v/>
      </c>
      <c r="L92" s="22" t="str">
        <f>IF(ISBLANK(Games!D92), "",Games!D92)</f>
        <v/>
      </c>
      <c r="M92" s="22"/>
      <c r="N92" s="25" t="str">
        <f>IF(ISBLANK(Table123[[#This Row],[Odds Side - Difference Model]]), "", 1)</f>
        <v/>
      </c>
      <c r="O92" s="25" t="str">
        <f>IF(ISBLANK(Table123[[#This Row],[Odds Spread]]), "", 1)</f>
        <v/>
      </c>
      <c r="P92" s="26"/>
      <c r="Q92" s="26"/>
      <c r="R92" s="26"/>
      <c r="S92" s="26"/>
      <c r="T92" s="26"/>
      <c r="U92" s="27" t="str">
        <f>IF(ISBLANK(Table123[[#This Row],[Odds Side - Difference Model]]), "",N92+IF(Q92&lt;0, (N92/(Q92/-100)), N92*(Q92/100)))</f>
        <v/>
      </c>
      <c r="V92" s="28" t="str">
        <f>IFERROR(IF(ISBLANK(Table123[[#This Row],[Odds Side - Win Probability Model]]), "",N92+IF(R92&lt;0, (N92/(R92/-100)), N92*(R92/100))),"")</f>
        <v/>
      </c>
      <c r="W92" s="27" t="str">
        <f t="shared" si="13"/>
        <v/>
      </c>
      <c r="X92" s="28" t="str">
        <f t="shared" si="14"/>
        <v/>
      </c>
      <c r="Y92" s="27" t="str">
        <f>IF(ISBLANK(Table123[[#This Row],[Odds Spread]]), "",O92+IF(S92&lt;0, (O92/(S92/-100)), O92*(S92/100)))</f>
        <v/>
      </c>
      <c r="Z92" s="27" t="str">
        <f t="shared" si="15"/>
        <v/>
      </c>
      <c r="AA92" s="29">
        <f t="shared" si="16"/>
        <v>0</v>
      </c>
      <c r="AB92" s="29">
        <f t="shared" si="17"/>
        <v>0</v>
      </c>
      <c r="AC92" s="30" t="str">
        <f>IF('Prediction Log'!$W92="Y", "W", IF('Prediction Log'!$W92="N","L",""))</f>
        <v/>
      </c>
      <c r="AD92" s="31" t="str">
        <f>IF('Prediction Log'!$Y92="Y", "W", IF('Prediction Log'!$Y92="N","L",""))</f>
        <v/>
      </c>
      <c r="AE92" s="32" t="str">
        <f>IF(ISBLANK(Table123[[#This Row],[Odds Side - Difference Model]]), "",IF(AC92="W", W92, IF(AC92="L",-N92, "")))</f>
        <v/>
      </c>
      <c r="AF92" s="33" t="str">
        <f>IFERROR((IF(ISERR(Table123[[#This Row],[Potential Payout Side - Win Probability Model]]), "",IF(AD92="W", X92, IF(AD92="L",-N92, "")))), "")</f>
        <v/>
      </c>
      <c r="AG92" s="30" t="str">
        <f>IF('Prediction Log'!$X92="Y", "W", IF('Prediction Log'!$X92="N", "L", ""))</f>
        <v/>
      </c>
      <c r="AH92" s="32" t="str">
        <f>IF(ISBLANK(Table123[[#This Row],[Odds Spread]]), "",IF(AG92="W", Z92, IF(AG92="L",-O92, "")))</f>
        <v/>
      </c>
      <c r="AI92" s="11"/>
      <c r="AJ92" s="12" t="str">
        <f t="shared" si="18"/>
        <v/>
      </c>
      <c r="AK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3" spans="1:38" x14ac:dyDescent="0.45">
      <c r="A93" s="22">
        <f>Games!A93</f>
        <v>0</v>
      </c>
      <c r="B93" s="22" t="str">
        <f>IF('Prediction Log'!B93=0, "",'Prediction Log'!B93)</f>
        <v/>
      </c>
      <c r="C93" s="22" t="str">
        <f>IF('Prediction Log'!C93=0, "",'Prediction Log'!C93)</f>
        <v/>
      </c>
      <c r="D93" s="22" t="str">
        <f>IF('Prediction Log'!D93=0, "",'Prediction Log'!D93)</f>
        <v/>
      </c>
      <c r="E93" s="22" t="str">
        <f>IF('Prediction Log'!E93=0, "",'Prediction Log'!E93)</f>
        <v/>
      </c>
      <c r="F93" s="22" t="str">
        <f>IF('Prediction Log'!I93=0, "",'Prediction Log'!I93)</f>
        <v/>
      </c>
      <c r="G93" s="23" t="str">
        <f>IF(ISBLANK(Games!B93), "",'Prediction Log'!$J93)</f>
        <v/>
      </c>
      <c r="H93" s="24" t="str">
        <f>'Prediction Log'!$K93</f>
        <v/>
      </c>
      <c r="I93" s="22" t="str">
        <f>IF(ISBLANK(Games!J93), "",IF(AND(Games!J93="",Games!K93=""),"",IF(ISTEXT(Games!K93), "Side",Games!J93)))</f>
        <v/>
      </c>
      <c r="J93" s="22" t="str">
        <f>IF(ISBLANK(Games!B93), "",IF(Games!H93="Y", Games!B93, Games!C93))</f>
        <v/>
      </c>
      <c r="K93" s="22" t="str">
        <f>Games!F93</f>
        <v/>
      </c>
      <c r="L93" s="22" t="str">
        <f>IF(ISBLANK(Games!D93), "",Games!D93)</f>
        <v/>
      </c>
      <c r="M93" s="22"/>
      <c r="N93" s="25" t="str">
        <f>IF(ISBLANK(Table123[[#This Row],[Odds Side - Difference Model]]), "", 1)</f>
        <v/>
      </c>
      <c r="O93" s="25" t="str">
        <f>IF(ISBLANK(Table123[[#This Row],[Odds Spread]]), "", 1)</f>
        <v/>
      </c>
      <c r="P93" s="26"/>
      <c r="Q93" s="26"/>
      <c r="R93" s="26"/>
      <c r="S93" s="26"/>
      <c r="T93" s="26"/>
      <c r="U93" s="27" t="str">
        <f>IF(ISBLANK(Table123[[#This Row],[Odds Side - Difference Model]]), "",N93+IF(Q93&lt;0, (N93/(Q93/-100)), N93*(Q93/100)))</f>
        <v/>
      </c>
      <c r="V93" s="28" t="str">
        <f>IFERROR(IF(ISBLANK(Table123[[#This Row],[Odds Side - Win Probability Model]]), "",N93+IF(R93&lt;0, (N93/(R93/-100)), N93*(R93/100))),"")</f>
        <v/>
      </c>
      <c r="W93" s="27" t="str">
        <f t="shared" si="13"/>
        <v/>
      </c>
      <c r="X93" s="28" t="str">
        <f t="shared" si="14"/>
        <v/>
      </c>
      <c r="Y93" s="27" t="str">
        <f>IF(ISBLANK(Table123[[#This Row],[Odds Spread]]), "",O93+IF(S93&lt;0, (O93/(S93/-100)), O93*(S93/100)))</f>
        <v/>
      </c>
      <c r="Z93" s="27" t="str">
        <f t="shared" si="15"/>
        <v/>
      </c>
      <c r="AA93" s="29">
        <f t="shared" si="16"/>
        <v>0</v>
      </c>
      <c r="AB93" s="29">
        <f t="shared" si="17"/>
        <v>0</v>
      </c>
      <c r="AC93" s="30" t="str">
        <f>IF('Prediction Log'!$W93="Y", "W", IF('Prediction Log'!$W93="N","L",""))</f>
        <v/>
      </c>
      <c r="AD93" s="31" t="str">
        <f>IF('Prediction Log'!$Y93="Y", "W", IF('Prediction Log'!$Y93="N","L",""))</f>
        <v/>
      </c>
      <c r="AE93" s="32" t="str">
        <f>IF(ISBLANK(Table123[[#This Row],[Odds Side - Difference Model]]), "",IF(AC93="W", W93, IF(AC93="L",-N93, "")))</f>
        <v/>
      </c>
      <c r="AF93" s="33" t="str">
        <f>IFERROR((IF(ISERR(Table123[[#This Row],[Potential Payout Side - Win Probability Model]]), "",IF(AD93="W", X93, IF(AD93="L",-N93, "")))), "")</f>
        <v/>
      </c>
      <c r="AG93" s="30" t="str">
        <f>IF('Prediction Log'!$X93="Y", "W", IF('Prediction Log'!$X93="N", "L", ""))</f>
        <v/>
      </c>
      <c r="AH93" s="32" t="str">
        <f>IF(ISBLANK(Table123[[#This Row],[Odds Spread]]), "",IF(AG93="W", Z93, IF(AG93="L",-O93, "")))</f>
        <v/>
      </c>
      <c r="AI93" s="11"/>
      <c r="AJ93" s="12" t="str">
        <f t="shared" si="18"/>
        <v/>
      </c>
      <c r="AK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4" spans="1:38" x14ac:dyDescent="0.45">
      <c r="A94" s="22">
        <f>Games!A94</f>
        <v>0</v>
      </c>
      <c r="B94" s="22" t="str">
        <f>IF('Prediction Log'!B94=0, "",'Prediction Log'!B94)</f>
        <v/>
      </c>
      <c r="C94" s="22" t="str">
        <f>IF('Prediction Log'!C94=0, "",'Prediction Log'!C94)</f>
        <v/>
      </c>
      <c r="D94" s="22" t="str">
        <f>IF('Prediction Log'!D94=0, "",'Prediction Log'!D94)</f>
        <v/>
      </c>
      <c r="E94" s="22" t="str">
        <f>IF('Prediction Log'!E94=0, "",'Prediction Log'!E94)</f>
        <v/>
      </c>
      <c r="F94" s="22" t="str">
        <f>IF('Prediction Log'!I94=0, "",'Prediction Log'!I94)</f>
        <v/>
      </c>
      <c r="G94" s="23" t="str">
        <f>IF(ISBLANK(Games!B94), "",'Prediction Log'!$J94)</f>
        <v/>
      </c>
      <c r="H94" s="24" t="str">
        <f>'Prediction Log'!$K94</f>
        <v/>
      </c>
      <c r="I94" s="22" t="str">
        <f>IF(ISBLANK(Games!J94), "",IF(AND(Games!J94="",Games!K94=""),"",IF(ISTEXT(Games!K94), "Side",Games!J94)))</f>
        <v/>
      </c>
      <c r="J94" s="22" t="str">
        <f>IF(ISBLANK(Games!B94), "",IF(Games!H94="Y", Games!B94, Games!C94))</f>
        <v/>
      </c>
      <c r="K94" s="22" t="str">
        <f>Games!F94</f>
        <v/>
      </c>
      <c r="L94" s="22" t="str">
        <f>IF(ISBLANK(Games!D94), "",Games!D94)</f>
        <v/>
      </c>
      <c r="M94" s="22"/>
      <c r="N94" s="25" t="str">
        <f>IF(ISBLANK(Table123[[#This Row],[Odds Side - Difference Model]]), "", 1)</f>
        <v/>
      </c>
      <c r="O94" s="25" t="str">
        <f>IF(ISBLANK(Table123[[#This Row],[Odds Spread]]), "", 1)</f>
        <v/>
      </c>
      <c r="P94" s="26"/>
      <c r="Q94" s="26"/>
      <c r="R94" s="26"/>
      <c r="S94" s="26"/>
      <c r="T94" s="26"/>
      <c r="U94" s="27" t="str">
        <f>IF(ISBLANK(Table123[[#This Row],[Odds Side - Difference Model]]), "",N94+IF(Q94&lt;0, (N94/(Q94/-100)), N94*(Q94/100)))</f>
        <v/>
      </c>
      <c r="V94" s="28" t="str">
        <f>IFERROR(IF(ISBLANK(Table123[[#This Row],[Odds Side - Win Probability Model]]), "",N94+IF(R94&lt;0, (N94/(R94/-100)), N94*(R94/100))),"")</f>
        <v/>
      </c>
      <c r="W94" s="27" t="str">
        <f t="shared" si="13"/>
        <v/>
      </c>
      <c r="X94" s="28" t="str">
        <f t="shared" si="14"/>
        <v/>
      </c>
      <c r="Y94" s="27" t="str">
        <f>IF(ISBLANK(Table123[[#This Row],[Odds Spread]]), "",O94+IF(S94&lt;0, (O94/(S94/-100)), O94*(S94/100)))</f>
        <v/>
      </c>
      <c r="Z94" s="27" t="str">
        <f t="shared" si="15"/>
        <v/>
      </c>
      <c r="AA94" s="29">
        <f t="shared" si="16"/>
        <v>0</v>
      </c>
      <c r="AB94" s="29">
        <f t="shared" si="17"/>
        <v>0</v>
      </c>
      <c r="AC94" s="30" t="str">
        <f>IF('Prediction Log'!$W94="Y", "W", IF('Prediction Log'!$W94="N","L",""))</f>
        <v/>
      </c>
      <c r="AD94" s="31" t="str">
        <f>IF('Prediction Log'!$Y94="Y", "W", IF('Prediction Log'!$Y94="N","L",""))</f>
        <v/>
      </c>
      <c r="AE94" s="32" t="str">
        <f>IF(ISBLANK(Table123[[#This Row],[Odds Side - Difference Model]]), "",IF(AC94="W", W94, IF(AC94="L",-N94, "")))</f>
        <v/>
      </c>
      <c r="AF94" s="33" t="str">
        <f>IFERROR((IF(ISERR(Table123[[#This Row],[Potential Payout Side - Win Probability Model]]), "",IF(AD94="W", X94, IF(AD94="L",-N94, "")))), "")</f>
        <v/>
      </c>
      <c r="AG94" s="30" t="str">
        <f>IF('Prediction Log'!$X94="Y", "W", IF('Prediction Log'!$X94="N", "L", ""))</f>
        <v/>
      </c>
      <c r="AH94" s="32" t="str">
        <f>IF(ISBLANK(Table123[[#This Row],[Odds Spread]]), "",IF(AG94="W", Z94, IF(AG94="L",-O94, "")))</f>
        <v/>
      </c>
      <c r="AI94" s="11"/>
      <c r="AJ94" s="12" t="str">
        <f t="shared" si="18"/>
        <v/>
      </c>
      <c r="AK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5" spans="1:38" x14ac:dyDescent="0.45">
      <c r="A95" s="22">
        <f>Games!A95</f>
        <v>0</v>
      </c>
      <c r="B95" s="22" t="str">
        <f>IF('Prediction Log'!B95=0, "",'Prediction Log'!B95)</f>
        <v/>
      </c>
      <c r="C95" s="22" t="str">
        <f>IF('Prediction Log'!C95=0, "",'Prediction Log'!C95)</f>
        <v/>
      </c>
      <c r="D95" s="22" t="str">
        <f>IF('Prediction Log'!D95=0, "",'Prediction Log'!D95)</f>
        <v/>
      </c>
      <c r="E95" s="22" t="str">
        <f>IF('Prediction Log'!E95=0, "",'Prediction Log'!E95)</f>
        <v/>
      </c>
      <c r="F95" s="22" t="str">
        <f>IF('Prediction Log'!I95=0, "",'Prediction Log'!I95)</f>
        <v/>
      </c>
      <c r="G95" s="23" t="str">
        <f>IF(ISBLANK(Games!B95), "",'Prediction Log'!$J95)</f>
        <v/>
      </c>
      <c r="H95" s="24" t="str">
        <f>'Prediction Log'!$K95</f>
        <v/>
      </c>
      <c r="I95" s="22" t="str">
        <f>IF(ISBLANK(Games!J95), "",IF(AND(Games!J95="",Games!K95=""),"",IF(ISTEXT(Games!K95), "Side",Games!J95)))</f>
        <v/>
      </c>
      <c r="J95" s="22" t="str">
        <f>IF(ISBLANK(Games!B95), "",IF(Games!H95="Y", Games!B95, Games!C95))</f>
        <v/>
      </c>
      <c r="K95" s="22" t="str">
        <f>Games!F95</f>
        <v/>
      </c>
      <c r="L95" s="22" t="str">
        <f>IF(ISBLANK(Games!D95), "",Games!D95)</f>
        <v/>
      </c>
      <c r="M95" s="22"/>
      <c r="N95" s="25" t="str">
        <f>IF(ISBLANK(Table123[[#This Row],[Odds Side - Difference Model]]), "", 1)</f>
        <v/>
      </c>
      <c r="O95" s="25" t="str">
        <f>IF(ISBLANK(Table123[[#This Row],[Odds Spread]]), "", 1)</f>
        <v/>
      </c>
      <c r="P95" s="26"/>
      <c r="Q95" s="26"/>
      <c r="R95" s="26"/>
      <c r="S95" s="26"/>
      <c r="T95" s="26"/>
      <c r="U95" s="27" t="str">
        <f>IF(ISBLANK(Table123[[#This Row],[Odds Side - Difference Model]]), "",N95+IF(Q95&lt;0, (N95/(Q95/-100)), N95*(Q95/100)))</f>
        <v/>
      </c>
      <c r="V95" s="28" t="str">
        <f>IFERROR(IF(ISBLANK(Table123[[#This Row],[Odds Side - Win Probability Model]]), "",N95+IF(R95&lt;0, (N95/(R95/-100)), N95*(R95/100))),"")</f>
        <v/>
      </c>
      <c r="W95" s="27" t="str">
        <f t="shared" si="13"/>
        <v/>
      </c>
      <c r="X95" s="28" t="str">
        <f t="shared" si="14"/>
        <v/>
      </c>
      <c r="Y95" s="27" t="str">
        <f>IF(ISBLANK(Table123[[#This Row],[Odds Spread]]), "",O95+IF(S95&lt;0, (O95/(S95/-100)), O95*(S95/100)))</f>
        <v/>
      </c>
      <c r="Z95" s="27" t="str">
        <f t="shared" si="15"/>
        <v/>
      </c>
      <c r="AA95" s="29">
        <f t="shared" si="16"/>
        <v>0</v>
      </c>
      <c r="AB95" s="29">
        <f t="shared" si="17"/>
        <v>0</v>
      </c>
      <c r="AC95" s="30" t="str">
        <f>IF('Prediction Log'!$W95="Y", "W", IF('Prediction Log'!$W95="N","L",""))</f>
        <v/>
      </c>
      <c r="AD95" s="31" t="str">
        <f>IF('Prediction Log'!$Y95="Y", "W", IF('Prediction Log'!$Y95="N","L",""))</f>
        <v/>
      </c>
      <c r="AE95" s="32" t="str">
        <f>IF(ISBLANK(Table123[[#This Row],[Odds Side - Difference Model]]), "",IF(AC95="W", W95, IF(AC95="L",-N95, "")))</f>
        <v/>
      </c>
      <c r="AF95" s="33" t="str">
        <f>IFERROR((IF(ISERR(Table123[[#This Row],[Potential Payout Side - Win Probability Model]]), "",IF(AD95="W", X95, IF(AD95="L",-N95, "")))), "")</f>
        <v/>
      </c>
      <c r="AG95" s="30" t="str">
        <f>IF('Prediction Log'!$X95="Y", "W", IF('Prediction Log'!$X95="N", "L", ""))</f>
        <v/>
      </c>
      <c r="AH95" s="32" t="str">
        <f>IF(ISBLANK(Table123[[#This Row],[Odds Spread]]), "",IF(AG95="W", Z95, IF(AG95="L",-O95, "")))</f>
        <v/>
      </c>
      <c r="AI95" s="11"/>
      <c r="AJ95" s="12" t="str">
        <f t="shared" si="18"/>
        <v/>
      </c>
      <c r="AK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6" spans="1:38" x14ac:dyDescent="0.45">
      <c r="A96" s="22">
        <f>Games!A96</f>
        <v>0</v>
      </c>
      <c r="B96" s="22" t="str">
        <f>IF('Prediction Log'!B96=0, "",'Prediction Log'!B96)</f>
        <v/>
      </c>
      <c r="C96" s="22" t="str">
        <f>IF('Prediction Log'!C96=0, "",'Prediction Log'!C96)</f>
        <v/>
      </c>
      <c r="D96" s="22" t="str">
        <f>IF('Prediction Log'!D96=0, "",'Prediction Log'!D96)</f>
        <v/>
      </c>
      <c r="E96" s="22" t="str">
        <f>IF('Prediction Log'!E96=0, "",'Prediction Log'!E96)</f>
        <v/>
      </c>
      <c r="F96" s="22" t="str">
        <f>IF('Prediction Log'!I96=0, "",'Prediction Log'!I96)</f>
        <v/>
      </c>
      <c r="G96" s="23" t="str">
        <f>IF(ISBLANK(Games!B96), "",'Prediction Log'!$J96)</f>
        <v/>
      </c>
      <c r="H96" s="24" t="str">
        <f>'Prediction Log'!$K96</f>
        <v/>
      </c>
      <c r="I96" s="22" t="str">
        <f>IF(ISBLANK(Games!J96), "",IF(AND(Games!J96="",Games!K96=""),"",IF(ISTEXT(Games!K96), "Side",Games!J96)))</f>
        <v/>
      </c>
      <c r="J96" s="22" t="str">
        <f>IF(ISBLANK(Games!B96), "",IF(Games!H96="Y", Games!B96, Games!C96))</f>
        <v/>
      </c>
      <c r="K96" s="22" t="str">
        <f>Games!F96</f>
        <v/>
      </c>
      <c r="L96" s="22" t="str">
        <f>IF(ISBLANK(Games!D96), "",Games!D96)</f>
        <v/>
      </c>
      <c r="M96" s="22"/>
      <c r="N96" s="25" t="str">
        <f>IF(ISBLANK(Table123[[#This Row],[Odds Side - Difference Model]]), "", 1)</f>
        <v/>
      </c>
      <c r="O96" s="25" t="str">
        <f>IF(ISBLANK(Table123[[#This Row],[Odds Spread]]), "", 1)</f>
        <v/>
      </c>
      <c r="P96" s="26"/>
      <c r="Q96" s="26"/>
      <c r="R96" s="26"/>
      <c r="S96" s="26"/>
      <c r="T96" s="26"/>
      <c r="U96" s="27" t="str">
        <f>IF(ISBLANK(Table123[[#This Row],[Odds Side - Difference Model]]), "",N96+IF(Q96&lt;0, (N96/(Q96/-100)), N96*(Q96/100)))</f>
        <v/>
      </c>
      <c r="V96" s="28" t="str">
        <f>IFERROR(IF(ISBLANK(Table123[[#This Row],[Odds Side - Win Probability Model]]), "",N96+IF(R96&lt;0, (N96/(R96/-100)), N96*(R96/100))),"")</f>
        <v/>
      </c>
      <c r="W96" s="27" t="str">
        <f t="shared" si="13"/>
        <v/>
      </c>
      <c r="X96" s="28" t="str">
        <f t="shared" si="14"/>
        <v/>
      </c>
      <c r="Y96" s="27" t="str">
        <f>IF(ISBLANK(Table123[[#This Row],[Odds Spread]]), "",O96+IF(S96&lt;0, (O96/(S96/-100)), O96*(S96/100)))</f>
        <v/>
      </c>
      <c r="Z96" s="27" t="str">
        <f t="shared" si="15"/>
        <v/>
      </c>
      <c r="AA96" s="29">
        <f t="shared" si="16"/>
        <v>0</v>
      </c>
      <c r="AB96" s="29">
        <f t="shared" si="17"/>
        <v>0</v>
      </c>
      <c r="AC96" s="30" t="str">
        <f>IF('Prediction Log'!$W96="Y", "W", IF('Prediction Log'!$W96="N","L",""))</f>
        <v/>
      </c>
      <c r="AD96" s="31" t="str">
        <f>IF('Prediction Log'!$Y96="Y", "W", IF('Prediction Log'!$Y96="N","L",""))</f>
        <v/>
      </c>
      <c r="AE96" s="32" t="str">
        <f>IF(ISBLANK(Table123[[#This Row],[Odds Side - Difference Model]]), "",IF(AC96="W", W96, IF(AC96="L",-N96, "")))</f>
        <v/>
      </c>
      <c r="AF96" s="33" t="str">
        <f>IFERROR((IF(ISERR(Table123[[#This Row],[Potential Payout Side - Win Probability Model]]), "",IF(AD96="W", X96, IF(AD96="L",-N96, "")))), "")</f>
        <v/>
      </c>
      <c r="AG96" s="30" t="str">
        <f>IF('Prediction Log'!$X96="Y", "W", IF('Prediction Log'!$X96="N", "L", ""))</f>
        <v/>
      </c>
      <c r="AH96" s="32" t="str">
        <f>IF(ISBLANK(Table123[[#This Row],[Odds Spread]]), "",IF(AG96="W", Z96, IF(AG96="L",-O96, "")))</f>
        <v/>
      </c>
      <c r="AI96" s="11"/>
      <c r="AJ96" s="12" t="str">
        <f t="shared" si="18"/>
        <v/>
      </c>
      <c r="AK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7" spans="1:38" x14ac:dyDescent="0.45">
      <c r="A97" s="22">
        <f>Games!A97</f>
        <v>0</v>
      </c>
      <c r="B97" s="22" t="str">
        <f>IF('Prediction Log'!B97=0, "",'Prediction Log'!B97)</f>
        <v/>
      </c>
      <c r="C97" s="22" t="str">
        <f>IF('Prediction Log'!C97=0, "",'Prediction Log'!C97)</f>
        <v/>
      </c>
      <c r="D97" s="22" t="str">
        <f>IF('Prediction Log'!D97=0, "",'Prediction Log'!D97)</f>
        <v/>
      </c>
      <c r="E97" s="22" t="str">
        <f>IF('Prediction Log'!E97=0, "",'Prediction Log'!E97)</f>
        <v/>
      </c>
      <c r="F97" s="22" t="str">
        <f>IF('Prediction Log'!I97=0, "",'Prediction Log'!I97)</f>
        <v/>
      </c>
      <c r="G97" s="23" t="str">
        <f>IF(ISBLANK(Games!B97), "",'Prediction Log'!$J97)</f>
        <v/>
      </c>
      <c r="H97" s="24" t="str">
        <f>'Prediction Log'!$K97</f>
        <v/>
      </c>
      <c r="I97" s="22" t="str">
        <f>IF(ISBLANK(Games!J97), "",IF(AND(Games!J97="",Games!K97=""),"",IF(ISTEXT(Games!K97), "Side",Games!J97)))</f>
        <v/>
      </c>
      <c r="J97" s="22" t="str">
        <f>IF(ISBLANK(Games!B97), "",IF(Games!H97="Y", Games!B97, Games!C97))</f>
        <v/>
      </c>
      <c r="K97" s="22" t="str">
        <f>Games!F97</f>
        <v/>
      </c>
      <c r="L97" s="22" t="str">
        <f>IF(ISBLANK(Games!D97), "",Games!D97)</f>
        <v/>
      </c>
      <c r="M97" s="22"/>
      <c r="N97" s="25" t="str">
        <f>IF(ISBLANK(Table123[[#This Row],[Odds Side - Difference Model]]), "", 1)</f>
        <v/>
      </c>
      <c r="O97" s="25" t="str">
        <f>IF(ISBLANK(Table123[[#This Row],[Odds Spread]]), "", 1)</f>
        <v/>
      </c>
      <c r="P97" s="26"/>
      <c r="Q97" s="26"/>
      <c r="R97" s="26"/>
      <c r="S97" s="26"/>
      <c r="T97" s="26"/>
      <c r="U97" s="27" t="str">
        <f>IF(ISBLANK(Table123[[#This Row],[Odds Side - Difference Model]]), "",N97+IF(Q97&lt;0, (N97/(Q97/-100)), N97*(Q97/100)))</f>
        <v/>
      </c>
      <c r="V97" s="28" t="str">
        <f>IFERROR(IF(ISBLANK(Table123[[#This Row],[Odds Side - Win Probability Model]]), "",N97+IF(R97&lt;0, (N97/(R97/-100)), N97*(R97/100))),"")</f>
        <v/>
      </c>
      <c r="W97" s="27" t="str">
        <f t="shared" si="13"/>
        <v/>
      </c>
      <c r="X97" s="28" t="str">
        <f t="shared" si="14"/>
        <v/>
      </c>
      <c r="Y97" s="27" t="str">
        <f>IF(ISBLANK(Table123[[#This Row],[Odds Spread]]), "",O97+IF(S97&lt;0, (O97/(S97/-100)), O97*(S97/100)))</f>
        <v/>
      </c>
      <c r="Z97" s="27" t="str">
        <f t="shared" si="15"/>
        <v/>
      </c>
      <c r="AA97" s="29">
        <f t="shared" si="16"/>
        <v>0</v>
      </c>
      <c r="AB97" s="29">
        <f t="shared" si="17"/>
        <v>0</v>
      </c>
      <c r="AC97" s="30" t="str">
        <f>IF('Prediction Log'!$W97="Y", "W", IF('Prediction Log'!$W97="N","L",""))</f>
        <v/>
      </c>
      <c r="AD97" s="31" t="str">
        <f>IF('Prediction Log'!$Y97="Y", "W", IF('Prediction Log'!$Y97="N","L",""))</f>
        <v/>
      </c>
      <c r="AE97" s="32" t="str">
        <f>IF(ISBLANK(Table123[[#This Row],[Odds Side - Difference Model]]), "",IF(AC97="W", W97, IF(AC97="L",-N97, "")))</f>
        <v/>
      </c>
      <c r="AF97" s="33" t="str">
        <f>IFERROR((IF(ISERR(Table123[[#This Row],[Potential Payout Side - Win Probability Model]]), "",IF(AD97="W", X97, IF(AD97="L",-N97, "")))), "")</f>
        <v/>
      </c>
      <c r="AG97" s="30" t="str">
        <f>IF('Prediction Log'!$X97="Y", "W", IF('Prediction Log'!$X97="N", "L", ""))</f>
        <v/>
      </c>
      <c r="AH97" s="32" t="str">
        <f>IF(ISBLANK(Table123[[#This Row],[Odds Spread]]), "",IF(AG97="W", Z97, IF(AG97="L",-O97, "")))</f>
        <v/>
      </c>
      <c r="AI97" s="11"/>
      <c r="AJ97" s="12" t="str">
        <f t="shared" si="18"/>
        <v/>
      </c>
      <c r="AK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8" spans="1:38" x14ac:dyDescent="0.45">
      <c r="A98" s="22">
        <f>Games!A98</f>
        <v>0</v>
      </c>
      <c r="B98" s="22" t="str">
        <f>IF('Prediction Log'!B98=0, "",'Prediction Log'!B98)</f>
        <v/>
      </c>
      <c r="C98" s="22" t="str">
        <f>IF('Prediction Log'!C98=0, "",'Prediction Log'!C98)</f>
        <v/>
      </c>
      <c r="D98" s="22" t="str">
        <f>IF('Prediction Log'!D98=0, "",'Prediction Log'!D98)</f>
        <v/>
      </c>
      <c r="E98" s="22" t="str">
        <f>IF('Prediction Log'!E98=0, "",'Prediction Log'!E98)</f>
        <v/>
      </c>
      <c r="F98" s="22" t="str">
        <f>IF('Prediction Log'!I98=0, "",'Prediction Log'!I98)</f>
        <v/>
      </c>
      <c r="G98" s="23" t="str">
        <f>IF(ISBLANK(Games!B98), "",'Prediction Log'!$J98)</f>
        <v/>
      </c>
      <c r="H98" s="24" t="str">
        <f>'Prediction Log'!$K98</f>
        <v/>
      </c>
      <c r="I98" s="22" t="str">
        <f>IF(ISBLANK(Games!J98), "",IF(AND(Games!J98="",Games!K98=""),"",IF(ISTEXT(Games!K98), "Side",Games!J98)))</f>
        <v/>
      </c>
      <c r="J98" s="22" t="str">
        <f>IF(ISBLANK(Games!B98), "",IF(Games!H98="Y", Games!B98, Games!C98))</f>
        <v/>
      </c>
      <c r="K98" s="22" t="str">
        <f>Games!F98</f>
        <v/>
      </c>
      <c r="L98" s="22" t="str">
        <f>IF(ISBLANK(Games!D98), "",Games!D98)</f>
        <v/>
      </c>
      <c r="M98" s="22"/>
      <c r="N98" s="25" t="str">
        <f>IF(ISBLANK(Table123[[#This Row],[Odds Side - Difference Model]]), "", 1)</f>
        <v/>
      </c>
      <c r="O98" s="25" t="str">
        <f>IF(ISBLANK(Table123[[#This Row],[Odds Spread]]), "", 1)</f>
        <v/>
      </c>
      <c r="P98" s="26"/>
      <c r="Q98" s="26"/>
      <c r="R98" s="26"/>
      <c r="S98" s="26"/>
      <c r="T98" s="26"/>
      <c r="U98" s="27" t="str">
        <f>IF(ISBLANK(Table123[[#This Row],[Odds Side - Difference Model]]), "",N98+IF(Q98&lt;0, (N98/(Q98/-100)), N98*(Q98/100)))</f>
        <v/>
      </c>
      <c r="V98" s="28" t="str">
        <f>IFERROR(IF(ISBLANK(Table123[[#This Row],[Odds Side - Win Probability Model]]), "",N98+IF(R98&lt;0, (N98/(R98/-100)), N98*(R98/100))),"")</f>
        <v/>
      </c>
      <c r="W98" s="27" t="str">
        <f t="shared" si="13"/>
        <v/>
      </c>
      <c r="X98" s="28" t="str">
        <f t="shared" si="14"/>
        <v/>
      </c>
      <c r="Y98" s="27" t="str">
        <f>IF(ISBLANK(Table123[[#This Row],[Odds Spread]]), "",O98+IF(S98&lt;0, (O98/(S98/-100)), O98*(S98/100)))</f>
        <v/>
      </c>
      <c r="Z98" s="27" t="str">
        <f t="shared" si="15"/>
        <v/>
      </c>
      <c r="AA98" s="29">
        <f t="shared" si="16"/>
        <v>0</v>
      </c>
      <c r="AB98" s="29">
        <f t="shared" si="17"/>
        <v>0</v>
      </c>
      <c r="AC98" s="30" t="str">
        <f>IF('Prediction Log'!$W98="Y", "W", IF('Prediction Log'!$W98="N","L",""))</f>
        <v/>
      </c>
      <c r="AD98" s="31" t="str">
        <f>IF('Prediction Log'!$Y98="Y", "W", IF('Prediction Log'!$Y98="N","L",""))</f>
        <v/>
      </c>
      <c r="AE98" s="32" t="str">
        <f>IF(ISBLANK(Table123[[#This Row],[Odds Side - Difference Model]]), "",IF(AC98="W", W98, IF(AC98="L",-N98, "")))</f>
        <v/>
      </c>
      <c r="AF98" s="33" t="str">
        <f>IFERROR((IF(ISERR(Table123[[#This Row],[Potential Payout Side - Win Probability Model]]), "",IF(AD98="W", X98, IF(AD98="L",-N98, "")))), "")</f>
        <v/>
      </c>
      <c r="AG98" s="30" t="str">
        <f>IF('Prediction Log'!$X98="Y", "W", IF('Prediction Log'!$X98="N", "L", ""))</f>
        <v/>
      </c>
      <c r="AH98" s="32" t="str">
        <f>IF(ISBLANK(Table123[[#This Row],[Odds Spread]]), "",IF(AG98="W", Z98, IF(AG98="L",-O98, "")))</f>
        <v/>
      </c>
      <c r="AI98" s="11"/>
      <c r="AJ98" s="12" t="str">
        <f t="shared" si="18"/>
        <v/>
      </c>
      <c r="AK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9" spans="1:38" x14ac:dyDescent="0.45">
      <c r="A99" s="22">
        <f>Games!A99</f>
        <v>0</v>
      </c>
      <c r="B99" s="22" t="str">
        <f>IF('Prediction Log'!B99=0, "",'Prediction Log'!B99)</f>
        <v/>
      </c>
      <c r="C99" s="22" t="str">
        <f>IF('Prediction Log'!C99=0, "",'Prediction Log'!C99)</f>
        <v/>
      </c>
      <c r="D99" s="22" t="str">
        <f>IF('Prediction Log'!D99=0, "",'Prediction Log'!D99)</f>
        <v/>
      </c>
      <c r="E99" s="22" t="str">
        <f>IF('Prediction Log'!E99=0, "",'Prediction Log'!E99)</f>
        <v/>
      </c>
      <c r="F99" s="22" t="str">
        <f>IF('Prediction Log'!I99=0, "",'Prediction Log'!I99)</f>
        <v/>
      </c>
      <c r="G99" s="23" t="str">
        <f>IF(ISBLANK(Games!B99), "",'Prediction Log'!$J99)</f>
        <v/>
      </c>
      <c r="H99" s="24" t="str">
        <f>'Prediction Log'!$K99</f>
        <v/>
      </c>
      <c r="I99" s="22" t="str">
        <f>IF(ISBLANK(Games!J99), "",IF(AND(Games!J99="",Games!K99=""),"",IF(ISTEXT(Games!K99), "Side",Games!J99)))</f>
        <v/>
      </c>
      <c r="J99" s="22" t="str">
        <f>IF(ISBLANK(Games!B99), "",IF(Games!H99="Y", Games!B99, Games!C99))</f>
        <v/>
      </c>
      <c r="K99" s="22" t="str">
        <f>Games!F99</f>
        <v/>
      </c>
      <c r="L99" s="22" t="str">
        <f>IF(ISBLANK(Games!D99), "",Games!D99)</f>
        <v/>
      </c>
      <c r="M99" s="22"/>
      <c r="N99" s="25" t="str">
        <f>IF(ISBLANK(Table123[[#This Row],[Odds Side - Difference Model]]), "", 1)</f>
        <v/>
      </c>
      <c r="O99" s="25" t="str">
        <f>IF(ISBLANK(Table123[[#This Row],[Odds Spread]]), "", 1)</f>
        <v/>
      </c>
      <c r="P99" s="26"/>
      <c r="Q99" s="26"/>
      <c r="R99" s="26"/>
      <c r="S99" s="26"/>
      <c r="T99" s="26"/>
      <c r="U99" s="27" t="str">
        <f>IF(ISBLANK(Table123[[#This Row],[Odds Side - Difference Model]]), "",N99+IF(Q99&lt;0, (N99/(Q99/-100)), N99*(Q99/100)))</f>
        <v/>
      </c>
      <c r="V99" s="28" t="str">
        <f>IFERROR(IF(ISBLANK(Table123[[#This Row],[Odds Side - Win Probability Model]]), "",N99+IF(R99&lt;0, (N99/(R99/-100)), N99*(R99/100))),"")</f>
        <v/>
      </c>
      <c r="W99" s="27" t="str">
        <f t="shared" si="13"/>
        <v/>
      </c>
      <c r="X99" s="28" t="str">
        <f t="shared" si="14"/>
        <v/>
      </c>
      <c r="Y99" s="27" t="str">
        <f>IF(ISBLANK(Table123[[#This Row],[Odds Spread]]), "",O99+IF(S99&lt;0, (O99/(S99/-100)), O99*(S99/100)))</f>
        <v/>
      </c>
      <c r="Z99" s="27" t="str">
        <f t="shared" si="15"/>
        <v/>
      </c>
      <c r="AA99" s="29">
        <f t="shared" si="16"/>
        <v>0</v>
      </c>
      <c r="AB99" s="29">
        <f t="shared" si="17"/>
        <v>0</v>
      </c>
      <c r="AC99" s="30" t="str">
        <f>IF('Prediction Log'!$W99="Y", "W", IF('Prediction Log'!$W99="N","L",""))</f>
        <v/>
      </c>
      <c r="AD99" s="31" t="str">
        <f>IF('Prediction Log'!$Y99="Y", "W", IF('Prediction Log'!$Y99="N","L",""))</f>
        <v/>
      </c>
      <c r="AE99" s="32" t="str">
        <f>IF(ISBLANK(Table123[[#This Row],[Odds Side - Difference Model]]), "",IF(AC99="W", W99, IF(AC99="L",-N99, "")))</f>
        <v/>
      </c>
      <c r="AF99" s="33" t="str">
        <f>IFERROR((IF(ISERR(Table123[[#This Row],[Potential Payout Side - Win Probability Model]]), "",IF(AD99="W", X99, IF(AD99="L",-N99, "")))), "")</f>
        <v/>
      </c>
      <c r="AG99" s="30" t="str">
        <f>IF('Prediction Log'!$X99="Y", "W", IF('Prediction Log'!$X99="N", "L", ""))</f>
        <v/>
      </c>
      <c r="AH99" s="32" t="str">
        <f>IF(ISBLANK(Table123[[#This Row],[Odds Spread]]), "",IF(AG99="W", Z99, IF(AG99="L",-O99, "")))</f>
        <v/>
      </c>
      <c r="AI99" s="11"/>
      <c r="AJ99" s="12" t="str">
        <f t="shared" si="18"/>
        <v/>
      </c>
      <c r="AK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0" spans="1:38" x14ac:dyDescent="0.45">
      <c r="A100" s="22">
        <f>Games!A100</f>
        <v>0</v>
      </c>
      <c r="B100" s="22" t="str">
        <f>IF('Prediction Log'!B100=0, "",'Prediction Log'!B100)</f>
        <v/>
      </c>
      <c r="C100" s="22" t="str">
        <f>IF('Prediction Log'!C100=0, "",'Prediction Log'!C100)</f>
        <v/>
      </c>
      <c r="D100" s="22" t="str">
        <f>IF('Prediction Log'!D100=0, "",'Prediction Log'!D100)</f>
        <v/>
      </c>
      <c r="E100" s="22" t="str">
        <f>IF('Prediction Log'!E100=0, "",'Prediction Log'!E100)</f>
        <v/>
      </c>
      <c r="F100" s="22" t="str">
        <f>IF('Prediction Log'!I100=0, "",'Prediction Log'!I100)</f>
        <v/>
      </c>
      <c r="G100" s="23" t="str">
        <f>IF(ISBLANK(Games!B100), "",'Prediction Log'!$J100)</f>
        <v/>
      </c>
      <c r="H100" s="24" t="str">
        <f>'Prediction Log'!$K100</f>
        <v/>
      </c>
      <c r="I100" s="22" t="str">
        <f>IF(ISBLANK(Games!J100), "",IF(AND(Games!J100="",Games!K100=""),"",IF(ISTEXT(Games!K100), "Side",Games!J100)))</f>
        <v/>
      </c>
      <c r="J100" s="22" t="str">
        <f>IF(ISBLANK(Games!B100), "",IF(Games!H100="Y", Games!B100, Games!C100))</f>
        <v/>
      </c>
      <c r="K100" s="22" t="str">
        <f>Games!F100</f>
        <v/>
      </c>
      <c r="L100" s="22" t="str">
        <f>IF(ISBLANK(Games!D100), "",Games!D100)</f>
        <v/>
      </c>
      <c r="M100" s="22"/>
      <c r="N100" s="25" t="str">
        <f>IF(ISBLANK(Table123[[#This Row],[Odds Side - Difference Model]]), "", 1)</f>
        <v/>
      </c>
      <c r="O100" s="25" t="str">
        <f>IF(ISBLANK(Table123[[#This Row],[Odds Spread]]), "", 1)</f>
        <v/>
      </c>
      <c r="P100" s="26"/>
      <c r="Q100" s="26"/>
      <c r="R100" s="26"/>
      <c r="S100" s="26"/>
      <c r="T100" s="26"/>
      <c r="U100" s="27" t="str">
        <f>IF(ISBLANK(Table123[[#This Row],[Odds Side - Difference Model]]), "",N100+IF(Q100&lt;0, (N100/(Q100/-100)), N100*(Q100/100)))</f>
        <v/>
      </c>
      <c r="V100" s="28" t="str">
        <f>IFERROR(IF(ISBLANK(Table123[[#This Row],[Odds Side - Win Probability Model]]), "",N100+IF(R100&lt;0, (N100/(R100/-100)), N100*(R100/100))),"")</f>
        <v/>
      </c>
      <c r="W100" s="27" t="str">
        <f t="shared" si="13"/>
        <v/>
      </c>
      <c r="X100" s="28" t="str">
        <f t="shared" si="14"/>
        <v/>
      </c>
      <c r="Y100" s="27" t="str">
        <f>IF(ISBLANK(Table123[[#This Row],[Odds Spread]]), "",O100+IF(S100&lt;0, (O100/(S100/-100)), O100*(S100/100)))</f>
        <v/>
      </c>
      <c r="Z100" s="27" t="str">
        <f t="shared" si="15"/>
        <v/>
      </c>
      <c r="AA100" s="29">
        <f t="shared" si="16"/>
        <v>0</v>
      </c>
      <c r="AB100" s="29">
        <f t="shared" si="17"/>
        <v>0</v>
      </c>
      <c r="AC100" s="30" t="str">
        <f>IF('Prediction Log'!$W100="Y", "W", IF('Prediction Log'!$W100="N","L",""))</f>
        <v/>
      </c>
      <c r="AD100" s="31" t="str">
        <f>IF('Prediction Log'!$Y100="Y", "W", IF('Prediction Log'!$Y100="N","L",""))</f>
        <v/>
      </c>
      <c r="AE100" s="32" t="str">
        <f>IF(ISBLANK(Table123[[#This Row],[Odds Side - Difference Model]]), "",IF(AC100="W", W100, IF(AC100="L",-N100, "")))</f>
        <v/>
      </c>
      <c r="AF100" s="33" t="str">
        <f>IFERROR((IF(ISERR(Table123[[#This Row],[Potential Payout Side - Win Probability Model]]), "",IF(AD100="W", X100, IF(AD100="L",-N100, "")))), "")</f>
        <v/>
      </c>
      <c r="AG100" s="30" t="str">
        <f>IF('Prediction Log'!$X100="Y", "W", IF('Prediction Log'!$X100="N", "L", ""))</f>
        <v/>
      </c>
      <c r="AH100" s="32" t="str">
        <f>IF(ISBLANK(Table123[[#This Row],[Odds Spread]]), "",IF(AG100="W", Z100, IF(AG100="L",-O100, "")))</f>
        <v/>
      </c>
      <c r="AI100" s="11"/>
      <c r="AJ100" s="12" t="str">
        <f t="shared" si="18"/>
        <v/>
      </c>
      <c r="AK1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1" spans="1:38" x14ac:dyDescent="0.45">
      <c r="A101" s="22">
        <f>Games!A101</f>
        <v>0</v>
      </c>
      <c r="B101" s="22" t="str">
        <f>IF('Prediction Log'!B101=0, "",'Prediction Log'!B101)</f>
        <v/>
      </c>
      <c r="C101" s="22" t="str">
        <f>IF('Prediction Log'!C101=0, "",'Prediction Log'!C101)</f>
        <v/>
      </c>
      <c r="D101" s="22" t="str">
        <f>IF('Prediction Log'!D101=0, "",'Prediction Log'!D101)</f>
        <v/>
      </c>
      <c r="E101" s="22" t="str">
        <f>IF('Prediction Log'!E101=0, "",'Prediction Log'!E101)</f>
        <v/>
      </c>
      <c r="F101" s="22" t="str">
        <f>IF('Prediction Log'!I101=0, "",'Prediction Log'!I101)</f>
        <v/>
      </c>
      <c r="G101" s="23" t="str">
        <f>IF(ISBLANK(Games!B101), "",'Prediction Log'!$J101)</f>
        <v/>
      </c>
      <c r="H101" s="24" t="str">
        <f>'Prediction Log'!$K101</f>
        <v/>
      </c>
      <c r="I101" s="22" t="str">
        <f>IF(ISBLANK(Games!J101), "",IF(AND(Games!J101="",Games!K101=""),"",IF(ISTEXT(Games!K101), "Side",Games!J101)))</f>
        <v/>
      </c>
      <c r="J101" s="22" t="str">
        <f>IF(ISBLANK(Games!B101), "",IF(Games!H101="Y", Games!B101, Games!C101))</f>
        <v/>
      </c>
      <c r="K101" s="22" t="str">
        <f>Games!F101</f>
        <v/>
      </c>
      <c r="L101" s="22" t="str">
        <f>IF(ISBLANK(Games!D101), "",Games!D101)</f>
        <v/>
      </c>
      <c r="M101" s="22"/>
      <c r="N101" s="25" t="str">
        <f>IF(ISBLANK(Table123[[#This Row],[Odds Side - Difference Model]]), "", 1)</f>
        <v/>
      </c>
      <c r="O101" s="25" t="str">
        <f>IF(ISBLANK(Table123[[#This Row],[Odds Spread]]), "", 1)</f>
        <v/>
      </c>
      <c r="P101" s="26"/>
      <c r="Q101" s="26"/>
      <c r="R101" s="26"/>
      <c r="S101" s="26"/>
      <c r="T101" s="26"/>
      <c r="U101" s="27" t="str">
        <f>IF(ISBLANK(Table123[[#This Row],[Odds Side - Difference Model]]), "",N101+IF(Q101&lt;0, (N101/(Q101/-100)), N101*(Q101/100)))</f>
        <v/>
      </c>
      <c r="V101" s="28" t="str">
        <f>IFERROR(IF(ISBLANK(Table123[[#This Row],[Odds Side - Win Probability Model]]), "",N101+IF(R101&lt;0, (N101/(R101/-100)), N101*(R101/100))),"")</f>
        <v/>
      </c>
      <c r="W101" s="27" t="str">
        <f t="shared" si="13"/>
        <v/>
      </c>
      <c r="X101" s="28" t="str">
        <f t="shared" si="14"/>
        <v/>
      </c>
      <c r="Y101" s="27" t="str">
        <f>IF(ISBLANK(Table123[[#This Row],[Odds Spread]]), "",O101+IF(S101&lt;0, (O101/(S101/-100)), O101*(S101/100)))</f>
        <v/>
      </c>
      <c r="Z101" s="27" t="str">
        <f t="shared" si="15"/>
        <v/>
      </c>
      <c r="AA101" s="29">
        <f t="shared" si="16"/>
        <v>0</v>
      </c>
      <c r="AB101" s="29">
        <f t="shared" si="17"/>
        <v>0</v>
      </c>
      <c r="AC101" s="30" t="str">
        <f>IF('Prediction Log'!$W101="Y", "W", IF('Prediction Log'!$W101="N","L",""))</f>
        <v/>
      </c>
      <c r="AD101" s="31" t="str">
        <f>IF('Prediction Log'!$Y101="Y", "W", IF('Prediction Log'!$Y101="N","L",""))</f>
        <v/>
      </c>
      <c r="AE101" s="32" t="str">
        <f>IF(ISBLANK(Table123[[#This Row],[Odds Side - Difference Model]]), "",IF(AC101="W", W101, IF(AC101="L",-N101, "")))</f>
        <v/>
      </c>
      <c r="AF101" s="33" t="str">
        <f>IFERROR((IF(ISERR(Table123[[#This Row],[Potential Payout Side - Win Probability Model]]), "",IF(AD101="W", X101, IF(AD101="L",-N101, "")))), "")</f>
        <v/>
      </c>
      <c r="AG101" s="30" t="str">
        <f>IF('Prediction Log'!$X101="Y", "W", IF('Prediction Log'!$X101="N", "L", ""))</f>
        <v/>
      </c>
      <c r="AH101" s="32" t="str">
        <f>IF(ISBLANK(Table123[[#This Row],[Odds Spread]]), "",IF(AG101="W", Z101, IF(AG101="L",-O101, "")))</f>
        <v/>
      </c>
      <c r="AI101" s="11"/>
      <c r="AJ101" s="12" t="str">
        <f t="shared" si="18"/>
        <v/>
      </c>
      <c r="AK1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2" spans="1:38" x14ac:dyDescent="0.45">
      <c r="A102" s="22">
        <f>Games!A102</f>
        <v>0</v>
      </c>
      <c r="B102" s="22" t="str">
        <f>IF('Prediction Log'!B102=0, "",'Prediction Log'!B102)</f>
        <v/>
      </c>
      <c r="C102" s="22" t="str">
        <f>IF('Prediction Log'!C102=0, "",'Prediction Log'!C102)</f>
        <v/>
      </c>
      <c r="D102" s="22" t="str">
        <f>IF('Prediction Log'!D102=0, "",'Prediction Log'!D102)</f>
        <v/>
      </c>
      <c r="E102" s="22" t="str">
        <f>IF('Prediction Log'!E102=0, "",'Prediction Log'!E102)</f>
        <v/>
      </c>
      <c r="F102" s="22" t="str">
        <f>IF('Prediction Log'!I102=0, "",'Prediction Log'!I102)</f>
        <v/>
      </c>
      <c r="G102" s="23" t="str">
        <f>IF(ISBLANK(Games!B102), "",'Prediction Log'!$J102)</f>
        <v/>
      </c>
      <c r="H102" s="24" t="str">
        <f>'Prediction Log'!$K102</f>
        <v/>
      </c>
      <c r="I102" s="22" t="str">
        <f>IF(ISBLANK(Games!J102), "",IF(AND(Games!J102="",Games!K102=""),"",IF(ISTEXT(Games!K102), "Side",Games!J102)))</f>
        <v/>
      </c>
      <c r="J102" s="22" t="str">
        <f>IF(ISBLANK(Games!B102), "",IF(Games!H102="Y", Games!B102, Games!C102))</f>
        <v/>
      </c>
      <c r="K102" s="22" t="str">
        <f>Games!F102</f>
        <v/>
      </c>
      <c r="L102" s="22" t="str">
        <f>IF(ISBLANK(Games!D102), "",Games!D102)</f>
        <v/>
      </c>
      <c r="M102" s="22"/>
      <c r="N102" s="25" t="str">
        <f>IF(ISBLANK(Table123[[#This Row],[Odds Side - Difference Model]]), "", 1)</f>
        <v/>
      </c>
      <c r="O102" s="25" t="str">
        <f>IF(ISBLANK(Table123[[#This Row],[Odds Spread]]), "", 1)</f>
        <v/>
      </c>
      <c r="P102" s="26"/>
      <c r="Q102" s="26"/>
      <c r="R102" s="26"/>
      <c r="S102" s="26"/>
      <c r="T102" s="26"/>
      <c r="U102" s="27" t="str">
        <f>IF(ISBLANK(Table123[[#This Row],[Odds Side - Difference Model]]), "",N102+IF(Q102&lt;0, (N102/(Q102/-100)), N102*(Q102/100)))</f>
        <v/>
      </c>
      <c r="V102" s="28" t="str">
        <f>IFERROR(IF(ISBLANK(Table123[[#This Row],[Odds Side - Win Probability Model]]), "",N102+IF(R102&lt;0, (N102/(R102/-100)), N102*(R102/100))),"")</f>
        <v/>
      </c>
      <c r="W102" s="27" t="str">
        <f t="shared" si="13"/>
        <v/>
      </c>
      <c r="X102" s="28" t="str">
        <f t="shared" si="14"/>
        <v/>
      </c>
      <c r="Y102" s="27" t="str">
        <f>IF(ISBLANK(Table123[[#This Row],[Odds Spread]]), "",O102+IF(S102&lt;0, (O102/(S102/-100)), O102*(S102/100)))</f>
        <v/>
      </c>
      <c r="Z102" s="27" t="str">
        <f t="shared" si="15"/>
        <v/>
      </c>
      <c r="AA102" s="29">
        <f t="shared" si="16"/>
        <v>0</v>
      </c>
      <c r="AB102" s="29">
        <f t="shared" si="17"/>
        <v>0</v>
      </c>
      <c r="AC102" s="30" t="str">
        <f>IF('Prediction Log'!$W102="Y", "W", IF('Prediction Log'!$W102="N","L",""))</f>
        <v/>
      </c>
      <c r="AD102" s="31" t="str">
        <f>IF('Prediction Log'!$Y102="Y", "W", IF('Prediction Log'!$Y102="N","L",""))</f>
        <v/>
      </c>
      <c r="AE102" s="32" t="str">
        <f>IF(ISBLANK(Table123[[#This Row],[Odds Side - Difference Model]]), "",IF(AC102="W", W102, IF(AC102="L",-N102, "")))</f>
        <v/>
      </c>
      <c r="AF102" s="33" t="str">
        <f>IFERROR((IF(ISERR(Table123[[#This Row],[Potential Payout Side - Win Probability Model]]), "",IF(AD102="W", X102, IF(AD102="L",-N102, "")))), "")</f>
        <v/>
      </c>
      <c r="AG102" s="30" t="str">
        <f>IF('Prediction Log'!$X102="Y", "W", IF('Prediction Log'!$X102="N", "L", ""))</f>
        <v/>
      </c>
      <c r="AH102" s="32" t="str">
        <f>IF(ISBLANK(Table123[[#This Row],[Odds Spread]]), "",IF(AG102="W", Z102, IF(AG102="L",-O102, "")))</f>
        <v/>
      </c>
      <c r="AI102" s="11"/>
      <c r="AJ102" s="12" t="str">
        <f t="shared" si="18"/>
        <v/>
      </c>
      <c r="AK1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3" spans="1:38" x14ac:dyDescent="0.45">
      <c r="A103" s="22">
        <f>Games!A103</f>
        <v>0</v>
      </c>
      <c r="B103" s="22" t="str">
        <f>IF('Prediction Log'!B103=0, "",'Prediction Log'!B103)</f>
        <v/>
      </c>
      <c r="C103" s="22" t="str">
        <f>IF('Prediction Log'!C103=0, "",'Prediction Log'!C103)</f>
        <v/>
      </c>
      <c r="D103" s="22" t="str">
        <f>IF('Prediction Log'!D103=0, "",'Prediction Log'!D103)</f>
        <v/>
      </c>
      <c r="E103" s="22" t="str">
        <f>IF('Prediction Log'!E103=0, "",'Prediction Log'!E103)</f>
        <v/>
      </c>
      <c r="F103" s="22" t="str">
        <f>IF('Prediction Log'!I103=0, "",'Prediction Log'!I103)</f>
        <v/>
      </c>
      <c r="G103" s="23" t="str">
        <f>IF(ISBLANK(Games!B103), "",'Prediction Log'!$J103)</f>
        <v/>
      </c>
      <c r="H103" s="24" t="str">
        <f>'Prediction Log'!$K103</f>
        <v/>
      </c>
      <c r="I103" s="22" t="str">
        <f>IF(ISBLANK(Games!J103), "",IF(AND(Games!J103="",Games!K103=""),"",IF(ISTEXT(Games!K103), "Side",Games!J103)))</f>
        <v/>
      </c>
      <c r="J103" s="22" t="str">
        <f>IF(ISBLANK(Games!B103), "",IF(Games!H103="Y", Games!B103, Games!C103))</f>
        <v/>
      </c>
      <c r="K103" s="22" t="str">
        <f>Games!F103</f>
        <v/>
      </c>
      <c r="L103" s="22" t="str">
        <f>IF(ISBLANK(Games!D103), "",Games!D103)</f>
        <v/>
      </c>
      <c r="M103" s="22"/>
      <c r="N103" s="25" t="str">
        <f>IF(ISBLANK(Table123[[#This Row],[Odds Side - Difference Model]]), "", 1)</f>
        <v/>
      </c>
      <c r="O103" s="25" t="str">
        <f>IF(ISBLANK(Table123[[#This Row],[Odds Spread]]), "", 1)</f>
        <v/>
      </c>
      <c r="P103" s="26"/>
      <c r="Q103" s="26"/>
      <c r="R103" s="26"/>
      <c r="S103" s="26"/>
      <c r="T103" s="26"/>
      <c r="U103" s="27" t="str">
        <f>IF(ISBLANK(Table123[[#This Row],[Odds Side - Difference Model]]), "",N103+IF(Q103&lt;0, (N103/(Q103/-100)), N103*(Q103/100)))</f>
        <v/>
      </c>
      <c r="V103" s="28" t="str">
        <f>IFERROR(IF(ISBLANK(Table123[[#This Row],[Odds Side - Win Probability Model]]), "",N103+IF(R103&lt;0, (N103/(R103/-100)), N103*(R103/100))),"")</f>
        <v/>
      </c>
      <c r="W103" s="27" t="str">
        <f t="shared" si="13"/>
        <v/>
      </c>
      <c r="X103" s="28" t="str">
        <f t="shared" si="14"/>
        <v/>
      </c>
      <c r="Y103" s="27" t="str">
        <f>IF(ISBLANK(Table123[[#This Row],[Odds Spread]]), "",O103+IF(S103&lt;0, (O103/(S103/-100)), O103*(S103/100)))</f>
        <v/>
      </c>
      <c r="Z103" s="27" t="str">
        <f t="shared" si="15"/>
        <v/>
      </c>
      <c r="AA103" s="29">
        <f t="shared" si="16"/>
        <v>0</v>
      </c>
      <c r="AB103" s="29">
        <f t="shared" si="17"/>
        <v>0</v>
      </c>
      <c r="AC103" s="30" t="str">
        <f>IF('Prediction Log'!$W103="Y", "W", IF('Prediction Log'!$W103="N","L",""))</f>
        <v/>
      </c>
      <c r="AD103" s="31" t="str">
        <f>IF('Prediction Log'!$Y103="Y", "W", IF('Prediction Log'!$Y103="N","L",""))</f>
        <v/>
      </c>
      <c r="AE103" s="32" t="str">
        <f>IF(ISBLANK(Table123[[#This Row],[Odds Side - Difference Model]]), "",IF(AC103="W", W103, IF(AC103="L",-N103, "")))</f>
        <v/>
      </c>
      <c r="AF103" s="33" t="str">
        <f>IFERROR((IF(ISERR(Table123[[#This Row],[Potential Payout Side - Win Probability Model]]), "",IF(AD103="W", X103, IF(AD103="L",-N103, "")))), "")</f>
        <v/>
      </c>
      <c r="AG103" s="30" t="str">
        <f>IF('Prediction Log'!$X103="Y", "W", IF('Prediction Log'!$X103="N", "L", ""))</f>
        <v/>
      </c>
      <c r="AH103" s="32" t="str">
        <f>IF(ISBLANK(Table123[[#This Row],[Odds Spread]]), "",IF(AG103="W", Z103, IF(AG103="L",-O103, "")))</f>
        <v/>
      </c>
      <c r="AI103" s="11"/>
      <c r="AJ103" s="12" t="str">
        <f t="shared" si="18"/>
        <v/>
      </c>
      <c r="AK1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4" spans="1:38" x14ac:dyDescent="0.45">
      <c r="A104" s="22">
        <f>Games!A104</f>
        <v>0</v>
      </c>
      <c r="B104" s="22" t="str">
        <f>IF('Prediction Log'!B104=0, "",'Prediction Log'!B104)</f>
        <v/>
      </c>
      <c r="C104" s="22" t="str">
        <f>IF('Prediction Log'!C104=0, "",'Prediction Log'!C104)</f>
        <v/>
      </c>
      <c r="D104" s="22" t="str">
        <f>IF('Prediction Log'!D104=0, "",'Prediction Log'!D104)</f>
        <v/>
      </c>
      <c r="E104" s="22" t="str">
        <f>IF('Prediction Log'!E104=0, "",'Prediction Log'!E104)</f>
        <v/>
      </c>
      <c r="F104" s="22" t="str">
        <f>IF('Prediction Log'!I104=0, "",'Prediction Log'!I104)</f>
        <v/>
      </c>
      <c r="G104" s="23" t="str">
        <f>IF(ISBLANK(Games!B104), "",'Prediction Log'!$J104)</f>
        <v/>
      </c>
      <c r="H104" s="24" t="str">
        <f>'Prediction Log'!$K104</f>
        <v/>
      </c>
      <c r="I104" s="22" t="str">
        <f>IF(ISBLANK(Games!J104), "",IF(AND(Games!J104="",Games!K104=""),"",IF(ISTEXT(Games!K104), "Side",Games!J104)))</f>
        <v/>
      </c>
      <c r="J104" s="22" t="str">
        <f>IF(ISBLANK(Games!B104), "",IF(Games!H104="Y", Games!B104, Games!C104))</f>
        <v/>
      </c>
      <c r="K104" s="22" t="str">
        <f>Games!F104</f>
        <v/>
      </c>
      <c r="L104" s="22" t="str">
        <f>IF(ISBLANK(Games!D104), "",Games!D104)</f>
        <v/>
      </c>
      <c r="M104" s="22"/>
      <c r="N104" s="25" t="str">
        <f>IF(ISBLANK(Table123[[#This Row],[Odds Side - Difference Model]]), "", 1)</f>
        <v/>
      </c>
      <c r="O104" s="25" t="str">
        <f>IF(ISBLANK(Table123[[#This Row],[Odds Spread]]), "", 1)</f>
        <v/>
      </c>
      <c r="P104" s="26"/>
      <c r="Q104" s="26"/>
      <c r="R104" s="26"/>
      <c r="S104" s="26"/>
      <c r="T104" s="26"/>
      <c r="U104" s="27" t="str">
        <f>IF(ISBLANK(Table123[[#This Row],[Odds Side - Difference Model]]), "",N104+IF(Q104&lt;0, (N104/(Q104/-100)), N104*(Q104/100)))</f>
        <v/>
      </c>
      <c r="V104" s="28" t="str">
        <f>IFERROR(IF(ISBLANK(Table123[[#This Row],[Odds Side - Win Probability Model]]), "",N104+IF(R104&lt;0, (N104/(R104/-100)), N104*(R104/100))),"")</f>
        <v/>
      </c>
      <c r="W104" s="27" t="str">
        <f t="shared" si="13"/>
        <v/>
      </c>
      <c r="X104" s="28" t="str">
        <f t="shared" si="14"/>
        <v/>
      </c>
      <c r="Y104" s="27" t="str">
        <f>IF(ISBLANK(Table123[[#This Row],[Odds Spread]]), "",O104+IF(S104&lt;0, (O104/(S104/-100)), O104*(S104/100)))</f>
        <v/>
      </c>
      <c r="Z104" s="27" t="str">
        <f t="shared" si="15"/>
        <v/>
      </c>
      <c r="AA104" s="29">
        <f t="shared" si="16"/>
        <v>0</v>
      </c>
      <c r="AB104" s="29">
        <f t="shared" si="17"/>
        <v>0</v>
      </c>
      <c r="AC104" s="30" t="str">
        <f>IF('Prediction Log'!$W104="Y", "W", IF('Prediction Log'!$W104="N","L",""))</f>
        <v/>
      </c>
      <c r="AD104" s="31" t="str">
        <f>IF('Prediction Log'!$Y104="Y", "W", IF('Prediction Log'!$Y104="N","L",""))</f>
        <v/>
      </c>
      <c r="AE104" s="32" t="str">
        <f>IF(ISBLANK(Table123[[#This Row],[Odds Side - Difference Model]]), "",IF(AC104="W", W104, IF(AC104="L",-N104, "")))</f>
        <v/>
      </c>
      <c r="AF104" s="33" t="str">
        <f>IFERROR((IF(ISERR(Table123[[#This Row],[Potential Payout Side - Win Probability Model]]), "",IF(AD104="W", X104, IF(AD104="L",-N104, "")))), "")</f>
        <v/>
      </c>
      <c r="AG104" s="30" t="str">
        <f>IF('Prediction Log'!$X104="Y", "W", IF('Prediction Log'!$X104="N", "L", ""))</f>
        <v/>
      </c>
      <c r="AH104" s="32" t="str">
        <f>IF(ISBLANK(Table123[[#This Row],[Odds Spread]]), "",IF(AG104="W", Z104, IF(AG104="L",-O104, "")))</f>
        <v/>
      </c>
      <c r="AI104" s="11"/>
      <c r="AJ104" s="12" t="str">
        <f t="shared" si="18"/>
        <v/>
      </c>
      <c r="AK1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5" spans="1:38" x14ac:dyDescent="0.45">
      <c r="A105" s="22">
        <f>Games!A105</f>
        <v>0</v>
      </c>
      <c r="B105" s="22" t="str">
        <f>IF('Prediction Log'!B105=0, "",'Prediction Log'!B105)</f>
        <v/>
      </c>
      <c r="C105" s="22" t="str">
        <f>IF('Prediction Log'!C105=0, "",'Prediction Log'!C105)</f>
        <v/>
      </c>
      <c r="D105" s="22" t="str">
        <f>IF('Prediction Log'!D105=0, "",'Prediction Log'!D105)</f>
        <v/>
      </c>
      <c r="E105" s="22" t="str">
        <f>IF('Prediction Log'!E105=0, "",'Prediction Log'!E105)</f>
        <v/>
      </c>
      <c r="F105" s="22" t="str">
        <f>IF('Prediction Log'!I105=0, "",'Prediction Log'!I105)</f>
        <v/>
      </c>
      <c r="G105" s="23" t="str">
        <f>IF(ISBLANK(Games!B105), "",'Prediction Log'!$J105)</f>
        <v/>
      </c>
      <c r="H105" s="24" t="str">
        <f>'Prediction Log'!$K105</f>
        <v/>
      </c>
      <c r="I105" s="22" t="str">
        <f>IF(ISBLANK(Games!J105), "",IF(AND(Games!J105="",Games!K105=""),"",IF(ISTEXT(Games!K105), "Side",Games!J105)))</f>
        <v/>
      </c>
      <c r="J105" s="22" t="str">
        <f>IF(ISBLANK(Games!B105), "",IF(Games!H105="Y", Games!B105, Games!C105))</f>
        <v/>
      </c>
      <c r="K105" s="22" t="str">
        <f>Games!F105</f>
        <v/>
      </c>
      <c r="L105" s="22" t="str">
        <f>IF(ISBLANK(Games!D105), "",Games!D105)</f>
        <v/>
      </c>
      <c r="M105" s="22"/>
      <c r="N105" s="25" t="str">
        <f>IF(ISBLANK(Table123[[#This Row],[Odds Side - Difference Model]]), "", 1)</f>
        <v/>
      </c>
      <c r="O105" s="25" t="str">
        <f>IF(ISBLANK(Table123[[#This Row],[Odds Spread]]), "", 1)</f>
        <v/>
      </c>
      <c r="P105" s="26"/>
      <c r="Q105" s="26"/>
      <c r="R105" s="26"/>
      <c r="S105" s="26"/>
      <c r="T105" s="26"/>
      <c r="U105" s="27" t="str">
        <f>IF(ISBLANK(Table123[[#This Row],[Odds Side - Difference Model]]), "",N105+IF(Q105&lt;0, (N105/(Q105/-100)), N105*(Q105/100)))</f>
        <v/>
      </c>
      <c r="V105" s="28" t="str">
        <f>IFERROR(IF(ISBLANK(Table123[[#This Row],[Odds Side - Win Probability Model]]), "",N105+IF(R105&lt;0, (N105/(R105/-100)), N105*(R105/100))),"")</f>
        <v/>
      </c>
      <c r="W105" s="27" t="str">
        <f t="shared" si="13"/>
        <v/>
      </c>
      <c r="X105" s="28" t="str">
        <f t="shared" si="14"/>
        <v/>
      </c>
      <c r="Y105" s="27" t="str">
        <f>IF(ISBLANK(Table123[[#This Row],[Odds Spread]]), "",O105+IF(S105&lt;0, (O105/(S105/-100)), O105*(S105/100)))</f>
        <v/>
      </c>
      <c r="Z105" s="27" t="str">
        <f t="shared" si="15"/>
        <v/>
      </c>
      <c r="AA105" s="29">
        <f t="shared" si="16"/>
        <v>0</v>
      </c>
      <c r="AB105" s="29">
        <f t="shared" si="17"/>
        <v>0</v>
      </c>
      <c r="AC105" s="30" t="str">
        <f>IF('Prediction Log'!$W105="Y", "W", IF('Prediction Log'!$W105="N","L",""))</f>
        <v/>
      </c>
      <c r="AD105" s="31" t="str">
        <f>IF('Prediction Log'!$Y105="Y", "W", IF('Prediction Log'!$Y105="N","L",""))</f>
        <v/>
      </c>
      <c r="AE105" s="32" t="str">
        <f>IF(ISBLANK(Table123[[#This Row],[Odds Side - Difference Model]]), "",IF(AC105="W", W105, IF(AC105="L",-N105, "")))</f>
        <v/>
      </c>
      <c r="AF105" s="33" t="str">
        <f>IFERROR((IF(ISERR(Table123[[#This Row],[Potential Payout Side - Win Probability Model]]), "",IF(AD105="W", X105, IF(AD105="L",-N105, "")))), "")</f>
        <v/>
      </c>
      <c r="AG105" s="30" t="str">
        <f>IF('Prediction Log'!$X105="Y", "W", IF('Prediction Log'!$X105="N", "L", ""))</f>
        <v/>
      </c>
      <c r="AH105" s="32" t="str">
        <f>IF(ISBLANK(Table123[[#This Row],[Odds Spread]]), "",IF(AG105="W", Z105, IF(AG105="L",-O105, "")))</f>
        <v/>
      </c>
      <c r="AI105" s="11"/>
      <c r="AJ105" s="12" t="str">
        <f t="shared" si="18"/>
        <v/>
      </c>
      <c r="AK1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6" spans="1:38" x14ac:dyDescent="0.45">
      <c r="A106" s="22">
        <f>Games!A106</f>
        <v>0</v>
      </c>
      <c r="B106" s="22" t="str">
        <f>IF('Prediction Log'!B106=0, "",'Prediction Log'!B106)</f>
        <v/>
      </c>
      <c r="C106" s="22" t="str">
        <f>IF('Prediction Log'!C106=0, "",'Prediction Log'!C106)</f>
        <v/>
      </c>
      <c r="D106" s="22" t="str">
        <f>IF('Prediction Log'!D106=0, "",'Prediction Log'!D106)</f>
        <v/>
      </c>
      <c r="E106" s="22" t="str">
        <f>IF('Prediction Log'!E106=0, "",'Prediction Log'!E106)</f>
        <v/>
      </c>
      <c r="F106" s="22" t="str">
        <f>IF('Prediction Log'!I106=0, "",'Prediction Log'!I106)</f>
        <v/>
      </c>
      <c r="G106" s="23" t="str">
        <f>IF(ISBLANK(Games!B106), "",'Prediction Log'!$J106)</f>
        <v/>
      </c>
      <c r="H106" s="24" t="str">
        <f>'Prediction Log'!$K106</f>
        <v/>
      </c>
      <c r="I106" s="22" t="str">
        <f>IF(ISBLANK(Games!J106), "",IF(AND(Games!J106="",Games!K106=""),"",IF(ISTEXT(Games!K106), "Side",Games!J106)))</f>
        <v/>
      </c>
      <c r="J106" s="22" t="str">
        <f>IF(ISBLANK(Games!B106), "",IF(Games!H106="Y", Games!B106, Games!C106))</f>
        <v/>
      </c>
      <c r="K106" s="22" t="str">
        <f>Games!F106</f>
        <v/>
      </c>
      <c r="L106" s="22" t="str">
        <f>IF(ISBLANK(Games!D106), "",Games!D106)</f>
        <v/>
      </c>
      <c r="M106" s="22"/>
      <c r="N106" s="25" t="str">
        <f>IF(ISBLANK(Table123[[#This Row],[Odds Side - Difference Model]]), "", 1)</f>
        <v/>
      </c>
      <c r="O106" s="25" t="str">
        <f>IF(ISBLANK(Table123[[#This Row],[Odds Spread]]), "", 1)</f>
        <v/>
      </c>
      <c r="P106" s="26"/>
      <c r="Q106" s="26"/>
      <c r="R106" s="26"/>
      <c r="S106" s="26"/>
      <c r="T106" s="26"/>
      <c r="U106" s="27" t="str">
        <f>IF(ISBLANK(Table123[[#This Row],[Odds Side - Difference Model]]), "",N106+IF(Q106&lt;0, (N106/(Q106/-100)), N106*(Q106/100)))</f>
        <v/>
      </c>
      <c r="V106" s="28" t="str">
        <f>IFERROR(IF(ISBLANK(Table123[[#This Row],[Odds Side - Win Probability Model]]), "",N106+IF(R106&lt;0, (N106/(R106/-100)), N106*(R106/100))),"")</f>
        <v/>
      </c>
      <c r="W106" s="27" t="str">
        <f t="shared" si="13"/>
        <v/>
      </c>
      <c r="X106" s="28" t="str">
        <f t="shared" si="14"/>
        <v/>
      </c>
      <c r="Y106" s="27" t="str">
        <f>IF(ISBLANK(Table123[[#This Row],[Odds Spread]]), "",O106+IF(S106&lt;0, (O106/(S106/-100)), O106*(S106/100)))</f>
        <v/>
      </c>
      <c r="Z106" s="27" t="str">
        <f t="shared" si="15"/>
        <v/>
      </c>
      <c r="AA106" s="29">
        <f t="shared" si="16"/>
        <v>0</v>
      </c>
      <c r="AB106" s="29">
        <f t="shared" si="17"/>
        <v>0</v>
      </c>
      <c r="AC106" s="30" t="str">
        <f>IF('Prediction Log'!$W106="Y", "W", IF('Prediction Log'!$W106="N","L",""))</f>
        <v/>
      </c>
      <c r="AD106" s="31" t="str">
        <f>IF('Prediction Log'!$Y106="Y", "W", IF('Prediction Log'!$Y106="N","L",""))</f>
        <v/>
      </c>
      <c r="AE106" s="32" t="str">
        <f>IF(ISBLANK(Table123[[#This Row],[Odds Side - Difference Model]]), "",IF(AC106="W", W106, IF(AC106="L",-N106, "")))</f>
        <v/>
      </c>
      <c r="AF106" s="33" t="str">
        <f>IFERROR((IF(ISERR(Table123[[#This Row],[Potential Payout Side - Win Probability Model]]), "",IF(AD106="W", X106, IF(AD106="L",-N106, "")))), "")</f>
        <v/>
      </c>
      <c r="AG106" s="30" t="str">
        <f>IF('Prediction Log'!$X106="Y", "W", IF('Prediction Log'!$X106="N", "L", ""))</f>
        <v/>
      </c>
      <c r="AH106" s="32" t="str">
        <f>IF(ISBLANK(Table123[[#This Row],[Odds Spread]]), "",IF(AG106="W", Z106, IF(AG106="L",-O106, "")))</f>
        <v/>
      </c>
      <c r="AI106" s="11"/>
      <c r="AJ106" s="12" t="str">
        <f t="shared" si="18"/>
        <v/>
      </c>
      <c r="AK1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7" spans="1:38" x14ac:dyDescent="0.45">
      <c r="A107" s="22">
        <f>Games!A107</f>
        <v>0</v>
      </c>
      <c r="B107" s="22" t="str">
        <f>IF('Prediction Log'!B107=0, "",'Prediction Log'!B107)</f>
        <v/>
      </c>
      <c r="C107" s="22" t="str">
        <f>IF('Prediction Log'!C107=0, "",'Prediction Log'!C107)</f>
        <v/>
      </c>
      <c r="D107" s="22" t="str">
        <f>IF('Prediction Log'!D107=0, "",'Prediction Log'!D107)</f>
        <v/>
      </c>
      <c r="E107" s="22" t="str">
        <f>IF('Prediction Log'!E107=0, "",'Prediction Log'!E107)</f>
        <v/>
      </c>
      <c r="F107" s="22" t="str">
        <f>IF('Prediction Log'!I107=0, "",'Prediction Log'!I107)</f>
        <v/>
      </c>
      <c r="G107" s="23" t="str">
        <f>IF(ISBLANK(Games!B107), "",'Prediction Log'!$J107)</f>
        <v/>
      </c>
      <c r="H107" s="24" t="str">
        <f>'Prediction Log'!$K107</f>
        <v/>
      </c>
      <c r="I107" s="22" t="str">
        <f>IF(ISBLANK(Games!J107), "",IF(AND(Games!J107="",Games!K107=""),"",IF(ISTEXT(Games!K107), "Side",Games!J107)))</f>
        <v/>
      </c>
      <c r="J107" s="22" t="str">
        <f>IF(ISBLANK(Games!B107), "",IF(Games!H107="Y", Games!B107, Games!C107))</f>
        <v/>
      </c>
      <c r="K107" s="22" t="str">
        <f>Games!F107</f>
        <v/>
      </c>
      <c r="L107" s="22" t="str">
        <f>IF(ISBLANK(Games!D107), "",Games!D107)</f>
        <v/>
      </c>
      <c r="M107" s="22"/>
      <c r="N107" s="25" t="str">
        <f>IF(ISBLANK(Table123[[#This Row],[Odds Side - Difference Model]]), "", 1)</f>
        <v/>
      </c>
      <c r="O107" s="25" t="str">
        <f>IF(ISBLANK(Table123[[#This Row],[Odds Spread]]), "", 1)</f>
        <v/>
      </c>
      <c r="P107" s="26"/>
      <c r="Q107" s="26"/>
      <c r="R107" s="26"/>
      <c r="S107" s="26"/>
      <c r="T107" s="26"/>
      <c r="U107" s="27" t="str">
        <f>IF(ISBLANK(Table123[[#This Row],[Odds Side - Difference Model]]), "",N107+IF(Q107&lt;0, (N107/(Q107/-100)), N107*(Q107/100)))</f>
        <v/>
      </c>
      <c r="V107" s="28" t="str">
        <f>IFERROR(IF(ISBLANK(Table123[[#This Row],[Odds Side - Win Probability Model]]), "",N107+IF(R107&lt;0, (N107/(R107/-100)), N107*(R107/100))),"")</f>
        <v/>
      </c>
      <c r="W107" s="27" t="str">
        <f t="shared" si="13"/>
        <v/>
      </c>
      <c r="X107" s="28" t="str">
        <f t="shared" si="14"/>
        <v/>
      </c>
      <c r="Y107" s="27" t="str">
        <f>IF(ISBLANK(Table123[[#This Row],[Odds Spread]]), "",O107+IF(S107&lt;0, (O107/(S107/-100)), O107*(S107/100)))</f>
        <v/>
      </c>
      <c r="Z107" s="27" t="str">
        <f t="shared" si="15"/>
        <v/>
      </c>
      <c r="AA107" s="29">
        <f t="shared" si="16"/>
        <v>0</v>
      </c>
      <c r="AB107" s="29">
        <f t="shared" si="17"/>
        <v>0</v>
      </c>
      <c r="AC107" s="30" t="str">
        <f>IF('Prediction Log'!$W107="Y", "W", IF('Prediction Log'!$W107="N","L",""))</f>
        <v/>
      </c>
      <c r="AD107" s="31" t="str">
        <f>IF('Prediction Log'!$Y107="Y", "W", IF('Prediction Log'!$Y107="N","L",""))</f>
        <v/>
      </c>
      <c r="AE107" s="32" t="str">
        <f>IF(ISBLANK(Table123[[#This Row],[Odds Side - Difference Model]]), "",IF(AC107="W", W107, IF(AC107="L",-N107, "")))</f>
        <v/>
      </c>
      <c r="AF107" s="33" t="str">
        <f>IFERROR((IF(ISERR(Table123[[#This Row],[Potential Payout Side - Win Probability Model]]), "",IF(AD107="W", X107, IF(AD107="L",-N107, "")))), "")</f>
        <v/>
      </c>
      <c r="AG107" s="30" t="str">
        <f>IF('Prediction Log'!$X107="Y", "W", IF('Prediction Log'!$X107="N", "L", ""))</f>
        <v/>
      </c>
      <c r="AH107" s="32" t="str">
        <f>IF(ISBLANK(Table123[[#This Row],[Odds Spread]]), "",IF(AG107="W", Z107, IF(AG107="L",-O107, "")))</f>
        <v/>
      </c>
      <c r="AI107" s="11"/>
      <c r="AJ107" s="12" t="str">
        <f t="shared" si="18"/>
        <v/>
      </c>
      <c r="AK1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8" spans="1:38" x14ac:dyDescent="0.45">
      <c r="A108" s="22">
        <f>Games!A108</f>
        <v>0</v>
      </c>
      <c r="B108" s="22" t="str">
        <f>IF('Prediction Log'!B108=0, "",'Prediction Log'!B108)</f>
        <v/>
      </c>
      <c r="C108" s="22" t="str">
        <f>IF('Prediction Log'!C108=0, "",'Prediction Log'!C108)</f>
        <v/>
      </c>
      <c r="D108" s="22" t="str">
        <f>IF('Prediction Log'!D108=0, "",'Prediction Log'!D108)</f>
        <v/>
      </c>
      <c r="E108" s="22" t="str">
        <f>IF('Prediction Log'!E108=0, "",'Prediction Log'!E108)</f>
        <v/>
      </c>
      <c r="F108" s="22" t="str">
        <f>IF('Prediction Log'!I108=0, "",'Prediction Log'!I108)</f>
        <v/>
      </c>
      <c r="G108" s="23" t="str">
        <f>IF(ISBLANK(Games!B108), "",'Prediction Log'!$J108)</f>
        <v/>
      </c>
      <c r="H108" s="24" t="str">
        <f>'Prediction Log'!$K108</f>
        <v/>
      </c>
      <c r="I108" s="22" t="str">
        <f>IF(ISBLANK(Games!J108), "",IF(AND(Games!J108="",Games!K108=""),"",IF(ISTEXT(Games!K108), "Side",Games!J108)))</f>
        <v/>
      </c>
      <c r="J108" s="22" t="str">
        <f>IF(ISBLANK(Games!B108), "",IF(Games!H108="Y", Games!B108, Games!C108))</f>
        <v/>
      </c>
      <c r="K108" s="22" t="str">
        <f>Games!F108</f>
        <v/>
      </c>
      <c r="L108" s="22" t="str">
        <f>IF(ISBLANK(Games!D108), "",Games!D108)</f>
        <v/>
      </c>
      <c r="M108" s="22"/>
      <c r="N108" s="25" t="str">
        <f>IF(ISBLANK(Table123[[#This Row],[Odds Side - Difference Model]]), "", 1)</f>
        <v/>
      </c>
      <c r="O108" s="25" t="str">
        <f>IF(ISBLANK(Table123[[#This Row],[Odds Spread]]), "", 1)</f>
        <v/>
      </c>
      <c r="P108" s="26"/>
      <c r="Q108" s="26"/>
      <c r="R108" s="26"/>
      <c r="S108" s="26"/>
      <c r="T108" s="26"/>
      <c r="U108" s="27" t="str">
        <f>IF(ISBLANK(Table123[[#This Row],[Odds Side - Difference Model]]), "",N108+IF(Q108&lt;0, (N108/(Q108/-100)), N108*(Q108/100)))</f>
        <v/>
      </c>
      <c r="V108" s="28" t="str">
        <f>IFERROR(IF(ISBLANK(Table123[[#This Row],[Odds Side - Win Probability Model]]), "",N108+IF(R108&lt;0, (N108/(R108/-100)), N108*(R108/100))),"")</f>
        <v/>
      </c>
      <c r="W108" s="27" t="str">
        <f t="shared" si="13"/>
        <v/>
      </c>
      <c r="X108" s="28" t="str">
        <f t="shared" si="14"/>
        <v/>
      </c>
      <c r="Y108" s="27" t="str">
        <f>IF(ISBLANK(Table123[[#This Row],[Odds Spread]]), "",O108+IF(S108&lt;0, (O108/(S108/-100)), O108*(S108/100)))</f>
        <v/>
      </c>
      <c r="Z108" s="27" t="str">
        <f t="shared" si="15"/>
        <v/>
      </c>
      <c r="AA108" s="29">
        <f t="shared" si="16"/>
        <v>0</v>
      </c>
      <c r="AB108" s="29">
        <f t="shared" si="17"/>
        <v>0</v>
      </c>
      <c r="AC108" s="30" t="str">
        <f>IF('Prediction Log'!$W108="Y", "W", IF('Prediction Log'!$W108="N","L",""))</f>
        <v/>
      </c>
      <c r="AD108" s="31" t="str">
        <f>IF('Prediction Log'!$Y108="Y", "W", IF('Prediction Log'!$Y108="N","L",""))</f>
        <v/>
      </c>
      <c r="AE108" s="32" t="str">
        <f>IF(ISBLANK(Table123[[#This Row],[Odds Side - Difference Model]]), "",IF(AC108="W", W108, IF(AC108="L",-N108, "")))</f>
        <v/>
      </c>
      <c r="AF108" s="33" t="str">
        <f>IFERROR((IF(ISERR(Table123[[#This Row],[Potential Payout Side - Win Probability Model]]), "",IF(AD108="W", X108, IF(AD108="L",-N108, "")))), "")</f>
        <v/>
      </c>
      <c r="AG108" s="30" t="str">
        <f>IF('Prediction Log'!$X108="Y", "W", IF('Prediction Log'!$X108="N", "L", ""))</f>
        <v/>
      </c>
      <c r="AH108" s="32" t="str">
        <f>IF(ISBLANK(Table123[[#This Row],[Odds Spread]]), "",IF(AG108="W", Z108, IF(AG108="L",-O108, "")))</f>
        <v/>
      </c>
      <c r="AI108" s="11"/>
      <c r="AJ108" s="12" t="str">
        <f t="shared" si="18"/>
        <v/>
      </c>
      <c r="AK1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9" spans="1:38" x14ac:dyDescent="0.45">
      <c r="A109" s="22">
        <f>Games!A109</f>
        <v>0</v>
      </c>
      <c r="B109" s="22" t="str">
        <f>IF('Prediction Log'!B109=0, "",'Prediction Log'!B109)</f>
        <v/>
      </c>
      <c r="C109" s="22" t="str">
        <f>IF('Prediction Log'!C109=0, "",'Prediction Log'!C109)</f>
        <v/>
      </c>
      <c r="D109" s="22" t="str">
        <f>IF('Prediction Log'!D109=0, "",'Prediction Log'!D109)</f>
        <v/>
      </c>
      <c r="E109" s="22" t="str">
        <f>IF('Prediction Log'!E109=0, "",'Prediction Log'!E109)</f>
        <v/>
      </c>
      <c r="F109" s="22" t="str">
        <f>IF('Prediction Log'!I109=0, "",'Prediction Log'!I109)</f>
        <v/>
      </c>
      <c r="G109" s="23" t="str">
        <f>IF(ISBLANK(Games!B109), "",'Prediction Log'!$J109)</f>
        <v/>
      </c>
      <c r="H109" s="24" t="str">
        <f>'Prediction Log'!$K109</f>
        <v/>
      </c>
      <c r="I109" s="22" t="str">
        <f>IF(ISBLANK(Games!J109), "",IF(AND(Games!J109="",Games!K109=""),"",IF(ISTEXT(Games!K109), "Side",Games!J109)))</f>
        <v/>
      </c>
      <c r="J109" s="22" t="str">
        <f>IF(ISBLANK(Games!B109), "",IF(Games!H109="Y", Games!B109, Games!C109))</f>
        <v/>
      </c>
      <c r="K109" s="22" t="str">
        <f>Games!F109</f>
        <v/>
      </c>
      <c r="L109" s="22" t="str">
        <f>IF(ISBLANK(Games!D109), "",Games!D109)</f>
        <v/>
      </c>
      <c r="M109" s="22"/>
      <c r="N109" s="25" t="str">
        <f>IF(ISBLANK(Table123[[#This Row],[Odds Side - Difference Model]]), "", 1)</f>
        <v/>
      </c>
      <c r="O109" s="25" t="str">
        <f>IF(ISBLANK(Table123[[#This Row],[Odds Spread]]), "", 1)</f>
        <v/>
      </c>
      <c r="P109" s="26"/>
      <c r="Q109" s="26"/>
      <c r="R109" s="26"/>
      <c r="S109" s="26"/>
      <c r="T109" s="26"/>
      <c r="U109" s="27" t="str">
        <f>IF(ISBLANK(Table123[[#This Row],[Odds Side - Difference Model]]), "",N109+IF(Q109&lt;0, (N109/(Q109/-100)), N109*(Q109/100)))</f>
        <v/>
      </c>
      <c r="V109" s="28" t="str">
        <f>IFERROR(IF(ISBLANK(Table123[[#This Row],[Odds Side - Win Probability Model]]), "",N109+IF(R109&lt;0, (N109/(R109/-100)), N109*(R109/100))),"")</f>
        <v/>
      </c>
      <c r="W109" s="27" t="str">
        <f t="shared" si="13"/>
        <v/>
      </c>
      <c r="X109" s="28" t="str">
        <f t="shared" si="14"/>
        <v/>
      </c>
      <c r="Y109" s="27" t="str">
        <f>IF(ISBLANK(Table123[[#This Row],[Odds Spread]]), "",O109+IF(S109&lt;0, (O109/(S109/-100)), O109*(S109/100)))</f>
        <v/>
      </c>
      <c r="Z109" s="27" t="str">
        <f t="shared" si="15"/>
        <v/>
      </c>
      <c r="AA109" s="29">
        <f t="shared" si="16"/>
        <v>0</v>
      </c>
      <c r="AB109" s="29">
        <f t="shared" si="17"/>
        <v>0</v>
      </c>
      <c r="AC109" s="30" t="str">
        <f>IF('Prediction Log'!$W109="Y", "W", IF('Prediction Log'!$W109="N","L",""))</f>
        <v/>
      </c>
      <c r="AD109" s="31" t="str">
        <f>IF('Prediction Log'!$Y109="Y", "W", IF('Prediction Log'!$Y109="N","L",""))</f>
        <v/>
      </c>
      <c r="AE109" s="32" t="str">
        <f>IF(ISBLANK(Table123[[#This Row],[Odds Side - Difference Model]]), "",IF(AC109="W", W109, IF(AC109="L",-N109, "")))</f>
        <v/>
      </c>
      <c r="AF109" s="33" t="str">
        <f>IFERROR((IF(ISERR(Table123[[#This Row],[Potential Payout Side - Win Probability Model]]), "",IF(AD109="W", X109, IF(AD109="L",-N109, "")))), "")</f>
        <v/>
      </c>
      <c r="AG109" s="30" t="str">
        <f>IF('Prediction Log'!$X109="Y", "W", IF('Prediction Log'!$X109="N", "L", ""))</f>
        <v/>
      </c>
      <c r="AH109" s="32" t="str">
        <f>IF(ISBLANK(Table123[[#This Row],[Odds Spread]]), "",IF(AG109="W", Z109, IF(AG109="L",-O109, "")))</f>
        <v/>
      </c>
      <c r="AI109" s="11"/>
      <c r="AJ109" s="12" t="str">
        <f t="shared" si="18"/>
        <v/>
      </c>
      <c r="AK1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0" spans="1:38" x14ac:dyDescent="0.45">
      <c r="A110" s="22">
        <f>Games!A110</f>
        <v>0</v>
      </c>
      <c r="B110" s="22" t="str">
        <f>IF('Prediction Log'!B110=0, "",'Prediction Log'!B110)</f>
        <v/>
      </c>
      <c r="C110" s="22" t="str">
        <f>IF('Prediction Log'!C110=0, "",'Prediction Log'!C110)</f>
        <v/>
      </c>
      <c r="D110" s="22" t="str">
        <f>IF('Prediction Log'!D110=0, "",'Prediction Log'!D110)</f>
        <v/>
      </c>
      <c r="E110" s="22" t="str">
        <f>IF('Prediction Log'!E110=0, "",'Prediction Log'!E110)</f>
        <v/>
      </c>
      <c r="F110" s="22" t="str">
        <f>IF('Prediction Log'!I110=0, "",'Prediction Log'!I110)</f>
        <v/>
      </c>
      <c r="G110" s="23" t="str">
        <f>IF(ISBLANK(Games!B110), "",'Prediction Log'!$J110)</f>
        <v/>
      </c>
      <c r="H110" s="24" t="str">
        <f>'Prediction Log'!$K110</f>
        <v/>
      </c>
      <c r="I110" s="22" t="str">
        <f>IF(ISBLANK(Games!J110), "",IF(AND(Games!J110="",Games!K110=""),"",IF(ISTEXT(Games!K110), "Side",Games!J110)))</f>
        <v/>
      </c>
      <c r="J110" s="22" t="str">
        <f>IF(ISBLANK(Games!B110), "",IF(Games!H110="Y", Games!B110, Games!C110))</f>
        <v/>
      </c>
      <c r="K110" s="22" t="str">
        <f>Games!F110</f>
        <v/>
      </c>
      <c r="L110" s="22" t="str">
        <f>IF(ISBLANK(Games!D110), "",Games!D110)</f>
        <v/>
      </c>
      <c r="M110" s="22"/>
      <c r="N110" s="25" t="str">
        <f>IF(ISBLANK(Table123[[#This Row],[Odds Side - Difference Model]]), "", 1)</f>
        <v/>
      </c>
      <c r="O110" s="25" t="str">
        <f>IF(ISBLANK(Table123[[#This Row],[Odds Spread]]), "", 1)</f>
        <v/>
      </c>
      <c r="P110" s="26"/>
      <c r="Q110" s="26"/>
      <c r="R110" s="26"/>
      <c r="S110" s="26"/>
      <c r="T110" s="26"/>
      <c r="U110" s="27" t="str">
        <f>IF(ISBLANK(Table123[[#This Row],[Odds Side - Difference Model]]), "",N110+IF(Q110&lt;0, (N110/(Q110/-100)), N110*(Q110/100)))</f>
        <v/>
      </c>
      <c r="V110" s="28" t="str">
        <f>IFERROR(IF(ISBLANK(Table123[[#This Row],[Odds Side - Win Probability Model]]), "",N110+IF(R110&lt;0, (N110/(R110/-100)), N110*(R110/100))),"")</f>
        <v/>
      </c>
      <c r="W110" s="27" t="str">
        <f t="shared" ref="W110:W173" si="19">IFERROR(U110-N110, "")</f>
        <v/>
      </c>
      <c r="X110" s="28" t="str">
        <f t="shared" ref="X110:X173" si="20">IFERROR(V110-N110, "")</f>
        <v/>
      </c>
      <c r="Y110" s="27" t="str">
        <f>IF(ISBLANK(Table123[[#This Row],[Odds Spread]]), "",O110+IF(S110&lt;0, (O110/(S110/-100)), O110*(S110/100)))</f>
        <v/>
      </c>
      <c r="Z110" s="27" t="str">
        <f t="shared" ref="Z110:Z173" si="21">IFERROR(Y110-O110, "")</f>
        <v/>
      </c>
      <c r="AA110" s="29">
        <f t="shared" ref="AA110:AA173" si="22">P110+IF(T110&lt;0, (P110/(T110/-100)), P110*(T110/100))</f>
        <v>0</v>
      </c>
      <c r="AB110" s="29">
        <f t="shared" ref="AB110:AB173" si="23">T110-P110</f>
        <v>0</v>
      </c>
      <c r="AC110" s="30" t="str">
        <f>IF('Prediction Log'!$W110="Y", "W", IF('Prediction Log'!$W110="N","L",""))</f>
        <v/>
      </c>
      <c r="AD110" s="31" t="str">
        <f>IF('Prediction Log'!$Y110="Y", "W", IF('Prediction Log'!$Y110="N","L",""))</f>
        <v/>
      </c>
      <c r="AE110" s="32" t="str">
        <f>IF(ISBLANK(Table123[[#This Row],[Odds Side - Difference Model]]), "",IF(AC110="W", W110, IF(AC110="L",-N110, "")))</f>
        <v/>
      </c>
      <c r="AF110" s="33" t="str">
        <f>IFERROR((IF(ISERR(Table123[[#This Row],[Potential Payout Side - Win Probability Model]]), "",IF(AD110="W", X110, IF(AD110="L",-N110, "")))), "")</f>
        <v/>
      </c>
      <c r="AG110" s="30" t="str">
        <f>IF('Prediction Log'!$X110="Y", "W", IF('Prediction Log'!$X110="N", "L", ""))</f>
        <v/>
      </c>
      <c r="AH110" s="32" t="str">
        <f>IF(ISBLANK(Table123[[#This Row],[Odds Spread]]), "",IF(AG110="W", Z110, IF(AG110="L",-O110, "")))</f>
        <v/>
      </c>
      <c r="AI110" s="11"/>
      <c r="AJ110" s="12" t="str">
        <f t="shared" si="18"/>
        <v/>
      </c>
      <c r="AK1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1" spans="1:38" x14ac:dyDescent="0.45">
      <c r="A111" s="22">
        <f>Games!A111</f>
        <v>0</v>
      </c>
      <c r="B111" s="22" t="str">
        <f>IF('Prediction Log'!B111=0, "",'Prediction Log'!B111)</f>
        <v/>
      </c>
      <c r="C111" s="22" t="str">
        <f>IF('Prediction Log'!C111=0, "",'Prediction Log'!C111)</f>
        <v/>
      </c>
      <c r="D111" s="22" t="str">
        <f>IF('Prediction Log'!D111=0, "",'Prediction Log'!D111)</f>
        <v/>
      </c>
      <c r="E111" s="22" t="str">
        <f>IF('Prediction Log'!E111=0, "",'Prediction Log'!E111)</f>
        <v/>
      </c>
      <c r="F111" s="22" t="str">
        <f>IF('Prediction Log'!I111=0, "",'Prediction Log'!I111)</f>
        <v/>
      </c>
      <c r="G111" s="23" t="str">
        <f>IF(ISBLANK(Games!B111), "",'Prediction Log'!$J111)</f>
        <v/>
      </c>
      <c r="H111" s="24" t="str">
        <f>'Prediction Log'!$K111</f>
        <v/>
      </c>
      <c r="I111" s="22" t="str">
        <f>IF(ISBLANK(Games!J111), "",IF(AND(Games!J111="",Games!K111=""),"",IF(ISTEXT(Games!K111), "Side",Games!J111)))</f>
        <v/>
      </c>
      <c r="J111" s="22" t="str">
        <f>IF(ISBLANK(Games!B111), "",IF(Games!H111="Y", Games!B111, Games!C111))</f>
        <v/>
      </c>
      <c r="K111" s="22" t="str">
        <f>Games!F111</f>
        <v/>
      </c>
      <c r="L111" s="22" t="str">
        <f>IF(ISBLANK(Games!D111), "",Games!D111)</f>
        <v/>
      </c>
      <c r="M111" s="22"/>
      <c r="N111" s="25" t="str">
        <f>IF(ISBLANK(Table123[[#This Row],[Odds Side - Difference Model]]), "", 1)</f>
        <v/>
      </c>
      <c r="O111" s="25" t="str">
        <f>IF(ISBLANK(Table123[[#This Row],[Odds Spread]]), "", 1)</f>
        <v/>
      </c>
      <c r="P111" s="26"/>
      <c r="Q111" s="26"/>
      <c r="R111" s="26"/>
      <c r="S111" s="26"/>
      <c r="T111" s="26"/>
      <c r="U111" s="27" t="str">
        <f>IF(ISBLANK(Table123[[#This Row],[Odds Side - Difference Model]]), "",N111+IF(Q111&lt;0, (N111/(Q111/-100)), N111*(Q111/100)))</f>
        <v/>
      </c>
      <c r="V111" s="28" t="str">
        <f>IFERROR(IF(ISBLANK(Table123[[#This Row],[Odds Side - Win Probability Model]]), "",N111+IF(R111&lt;0, (N111/(R111/-100)), N111*(R111/100))),"")</f>
        <v/>
      </c>
      <c r="W111" s="27" t="str">
        <f t="shared" si="19"/>
        <v/>
      </c>
      <c r="X111" s="28" t="str">
        <f t="shared" si="20"/>
        <v/>
      </c>
      <c r="Y111" s="27" t="str">
        <f>IF(ISBLANK(Table123[[#This Row],[Odds Spread]]), "",O111+IF(S111&lt;0, (O111/(S111/-100)), O111*(S111/100)))</f>
        <v/>
      </c>
      <c r="Z111" s="27" t="str">
        <f t="shared" si="21"/>
        <v/>
      </c>
      <c r="AA111" s="29">
        <f t="shared" si="22"/>
        <v>0</v>
      </c>
      <c r="AB111" s="29">
        <f t="shared" si="23"/>
        <v>0</v>
      </c>
      <c r="AC111" s="30" t="str">
        <f>IF('Prediction Log'!$W111="Y", "W", IF('Prediction Log'!$W111="N","L",""))</f>
        <v/>
      </c>
      <c r="AD111" s="31" t="str">
        <f>IF('Prediction Log'!$Y111="Y", "W", IF('Prediction Log'!$Y111="N","L",""))</f>
        <v/>
      </c>
      <c r="AE111" s="32" t="str">
        <f>IF(ISBLANK(Table123[[#This Row],[Odds Side - Difference Model]]), "",IF(AC111="W", W111, IF(AC111="L",-N111, "")))</f>
        <v/>
      </c>
      <c r="AF111" s="33" t="str">
        <f>IFERROR((IF(ISERR(Table123[[#This Row],[Potential Payout Side - Win Probability Model]]), "",IF(AD111="W", X111, IF(AD111="L",-N111, "")))), "")</f>
        <v/>
      </c>
      <c r="AG111" s="30" t="str">
        <f>IF('Prediction Log'!$X111="Y", "W", IF('Prediction Log'!$X111="N", "L", ""))</f>
        <v/>
      </c>
      <c r="AH111" s="32" t="str">
        <f>IF(ISBLANK(Table123[[#This Row],[Odds Spread]]), "",IF(AG111="W", Z111, IF(AG111="L",-O111, "")))</f>
        <v/>
      </c>
      <c r="AI111" s="11"/>
      <c r="AJ111" s="12" t="str">
        <f t="shared" si="18"/>
        <v/>
      </c>
      <c r="AK1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2" spans="1:38" x14ac:dyDescent="0.45">
      <c r="A112" s="22">
        <f>Games!A112</f>
        <v>0</v>
      </c>
      <c r="B112" s="22" t="str">
        <f>IF('Prediction Log'!B112=0, "",'Prediction Log'!B112)</f>
        <v/>
      </c>
      <c r="C112" s="22" t="str">
        <f>IF('Prediction Log'!C112=0, "",'Prediction Log'!C112)</f>
        <v/>
      </c>
      <c r="D112" s="22" t="str">
        <f>IF('Prediction Log'!D112=0, "",'Prediction Log'!D112)</f>
        <v/>
      </c>
      <c r="E112" s="22" t="str">
        <f>IF('Prediction Log'!E112=0, "",'Prediction Log'!E112)</f>
        <v/>
      </c>
      <c r="F112" s="22" t="str">
        <f>IF('Prediction Log'!I112=0, "",'Prediction Log'!I112)</f>
        <v/>
      </c>
      <c r="G112" s="23" t="str">
        <f>IF(ISBLANK(Games!B112), "",'Prediction Log'!$J112)</f>
        <v/>
      </c>
      <c r="H112" s="24" t="str">
        <f>'Prediction Log'!$K112</f>
        <v/>
      </c>
      <c r="I112" s="22" t="str">
        <f>IF(ISBLANK(Games!J112), "",IF(AND(Games!J112="",Games!K112=""),"",IF(ISTEXT(Games!K112), "Side",Games!J112)))</f>
        <v/>
      </c>
      <c r="J112" s="22" t="str">
        <f>IF(ISBLANK(Games!B112), "",IF(Games!H112="Y", Games!B112, Games!C112))</f>
        <v/>
      </c>
      <c r="K112" s="22" t="str">
        <f>Games!F112</f>
        <v/>
      </c>
      <c r="L112" s="22" t="str">
        <f>IF(ISBLANK(Games!D112), "",Games!D112)</f>
        <v/>
      </c>
      <c r="M112" s="22"/>
      <c r="N112" s="25" t="str">
        <f>IF(ISBLANK(Table123[[#This Row],[Odds Side - Difference Model]]), "", 1)</f>
        <v/>
      </c>
      <c r="O112" s="25" t="str">
        <f>IF(ISBLANK(Table123[[#This Row],[Odds Spread]]), "", 1)</f>
        <v/>
      </c>
      <c r="P112" s="26"/>
      <c r="Q112" s="26"/>
      <c r="R112" s="26"/>
      <c r="S112" s="26"/>
      <c r="T112" s="26"/>
      <c r="U112" s="27" t="str">
        <f>IF(ISBLANK(Table123[[#This Row],[Odds Side - Difference Model]]), "",N112+IF(Q112&lt;0, (N112/(Q112/-100)), N112*(Q112/100)))</f>
        <v/>
      </c>
      <c r="V112" s="28" t="str">
        <f>IFERROR(IF(ISBLANK(Table123[[#This Row],[Odds Side - Win Probability Model]]), "",N112+IF(R112&lt;0, (N112/(R112/-100)), N112*(R112/100))),"")</f>
        <v/>
      </c>
      <c r="W112" s="27" t="str">
        <f t="shared" si="19"/>
        <v/>
      </c>
      <c r="X112" s="28" t="str">
        <f t="shared" si="20"/>
        <v/>
      </c>
      <c r="Y112" s="27" t="str">
        <f>IF(ISBLANK(Table123[[#This Row],[Odds Spread]]), "",O112+IF(S112&lt;0, (O112/(S112/-100)), O112*(S112/100)))</f>
        <v/>
      </c>
      <c r="Z112" s="27" t="str">
        <f t="shared" si="21"/>
        <v/>
      </c>
      <c r="AA112" s="29">
        <f t="shared" si="22"/>
        <v>0</v>
      </c>
      <c r="AB112" s="29">
        <f t="shared" si="23"/>
        <v>0</v>
      </c>
      <c r="AC112" s="30" t="str">
        <f>IF('Prediction Log'!$W112="Y", "W", IF('Prediction Log'!$W112="N","L",""))</f>
        <v/>
      </c>
      <c r="AD112" s="31" t="str">
        <f>IF('Prediction Log'!$Y112="Y", "W", IF('Prediction Log'!$Y112="N","L",""))</f>
        <v/>
      </c>
      <c r="AE112" s="32" t="str">
        <f>IF(ISBLANK(Table123[[#This Row],[Odds Side - Difference Model]]), "",IF(AC112="W", W112, IF(AC112="L",-N112, "")))</f>
        <v/>
      </c>
      <c r="AF112" s="33" t="str">
        <f>IFERROR((IF(ISERR(Table123[[#This Row],[Potential Payout Side - Win Probability Model]]), "",IF(AD112="W", X112, IF(AD112="L",-N112, "")))), "")</f>
        <v/>
      </c>
      <c r="AG112" s="30" t="str">
        <f>IF('Prediction Log'!$X112="Y", "W", IF('Prediction Log'!$X112="N", "L", ""))</f>
        <v/>
      </c>
      <c r="AH112" s="32" t="str">
        <f>IF(ISBLANK(Table123[[#This Row],[Odds Spread]]), "",IF(AG112="W", Z112, IF(AG112="L",-O112, "")))</f>
        <v/>
      </c>
      <c r="AI112" s="11"/>
      <c r="AJ112" s="12" t="str">
        <f t="shared" si="18"/>
        <v/>
      </c>
      <c r="AK1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3" spans="1:38" x14ac:dyDescent="0.45">
      <c r="A113" s="22">
        <f>Games!A113</f>
        <v>0</v>
      </c>
      <c r="B113" s="22" t="str">
        <f>IF('Prediction Log'!B113=0, "",'Prediction Log'!B113)</f>
        <v/>
      </c>
      <c r="C113" s="22" t="str">
        <f>IF('Prediction Log'!C113=0, "",'Prediction Log'!C113)</f>
        <v/>
      </c>
      <c r="D113" s="22" t="str">
        <f>IF('Prediction Log'!D113=0, "",'Prediction Log'!D113)</f>
        <v/>
      </c>
      <c r="E113" s="22" t="str">
        <f>IF('Prediction Log'!E113=0, "",'Prediction Log'!E113)</f>
        <v/>
      </c>
      <c r="F113" s="22" t="str">
        <f>IF('Prediction Log'!I113=0, "",'Prediction Log'!I113)</f>
        <v/>
      </c>
      <c r="G113" s="23" t="str">
        <f>IF(ISBLANK(Games!B113), "",'Prediction Log'!$J113)</f>
        <v/>
      </c>
      <c r="H113" s="24" t="str">
        <f>'Prediction Log'!$K113</f>
        <v/>
      </c>
      <c r="I113" s="22" t="str">
        <f>IF(ISBLANK(Games!J113), "",IF(AND(Games!J113="",Games!K113=""),"",IF(ISTEXT(Games!K113), "Side",Games!J113)))</f>
        <v/>
      </c>
      <c r="J113" s="22" t="str">
        <f>IF(ISBLANK(Games!B113), "",IF(Games!H113="Y", Games!B113, Games!C113))</f>
        <v/>
      </c>
      <c r="K113" s="22" t="str">
        <f>Games!F113</f>
        <v/>
      </c>
      <c r="L113" s="22" t="str">
        <f>IF(ISBLANK(Games!D113), "",Games!D113)</f>
        <v/>
      </c>
      <c r="M113" s="22"/>
      <c r="N113" s="25" t="str">
        <f>IF(ISBLANK(Table123[[#This Row],[Odds Side - Difference Model]]), "", 1)</f>
        <v/>
      </c>
      <c r="O113" s="25" t="str">
        <f>IF(ISBLANK(Table123[[#This Row],[Odds Spread]]), "", 1)</f>
        <v/>
      </c>
      <c r="P113" s="26"/>
      <c r="Q113" s="26"/>
      <c r="R113" s="26"/>
      <c r="S113" s="26"/>
      <c r="T113" s="26"/>
      <c r="U113" s="27" t="str">
        <f>IF(ISBLANK(Table123[[#This Row],[Odds Side - Difference Model]]), "",N113+IF(Q113&lt;0, (N113/(Q113/-100)), N113*(Q113/100)))</f>
        <v/>
      </c>
      <c r="V113" s="28" t="str">
        <f>IFERROR(IF(ISBLANK(Table123[[#This Row],[Odds Side - Win Probability Model]]), "",N113+IF(R113&lt;0, (N113/(R113/-100)), N113*(R113/100))),"")</f>
        <v/>
      </c>
      <c r="W113" s="27" t="str">
        <f t="shared" si="19"/>
        <v/>
      </c>
      <c r="X113" s="28" t="str">
        <f t="shared" si="20"/>
        <v/>
      </c>
      <c r="Y113" s="27" t="str">
        <f>IF(ISBLANK(Table123[[#This Row],[Odds Spread]]), "",O113+IF(S113&lt;0, (O113/(S113/-100)), O113*(S113/100)))</f>
        <v/>
      </c>
      <c r="Z113" s="27" t="str">
        <f t="shared" si="21"/>
        <v/>
      </c>
      <c r="AA113" s="29">
        <f t="shared" si="22"/>
        <v>0</v>
      </c>
      <c r="AB113" s="29">
        <f t="shared" si="23"/>
        <v>0</v>
      </c>
      <c r="AC113" s="30" t="str">
        <f>IF('Prediction Log'!$W113="Y", "W", IF('Prediction Log'!$W113="N","L",""))</f>
        <v/>
      </c>
      <c r="AD113" s="31" t="str">
        <f>IF('Prediction Log'!$Y113="Y", "W", IF('Prediction Log'!$Y113="N","L",""))</f>
        <v/>
      </c>
      <c r="AE113" s="32" t="str">
        <f>IF(ISBLANK(Table123[[#This Row],[Odds Side - Difference Model]]), "",IF(AC113="W", W113, IF(AC113="L",-N113, "")))</f>
        <v/>
      </c>
      <c r="AF113" s="33" t="str">
        <f>IFERROR((IF(ISERR(Table123[[#This Row],[Potential Payout Side - Win Probability Model]]), "",IF(AD113="W", X113, IF(AD113="L",-N113, "")))), "")</f>
        <v/>
      </c>
      <c r="AG113" s="30" t="str">
        <f>IF('Prediction Log'!$X113="Y", "W", IF('Prediction Log'!$X113="N", "L", ""))</f>
        <v/>
      </c>
      <c r="AH113" s="32" t="str">
        <f>IF(ISBLANK(Table123[[#This Row],[Odds Spread]]), "",IF(AG113="W", Z113, IF(AG113="L",-O113, "")))</f>
        <v/>
      </c>
      <c r="AI113" s="11"/>
      <c r="AJ113" s="12" t="str">
        <f t="shared" si="18"/>
        <v/>
      </c>
      <c r="AK1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4" spans="1:38" x14ac:dyDescent="0.45">
      <c r="A114" s="22">
        <f>Games!A114</f>
        <v>0</v>
      </c>
      <c r="B114" s="22" t="str">
        <f>IF('Prediction Log'!B114=0, "",'Prediction Log'!B114)</f>
        <v/>
      </c>
      <c r="C114" s="22" t="str">
        <f>IF('Prediction Log'!C114=0, "",'Prediction Log'!C114)</f>
        <v/>
      </c>
      <c r="D114" s="22" t="str">
        <f>IF('Prediction Log'!D114=0, "",'Prediction Log'!D114)</f>
        <v/>
      </c>
      <c r="E114" s="22" t="str">
        <f>IF('Prediction Log'!E114=0, "",'Prediction Log'!E114)</f>
        <v/>
      </c>
      <c r="F114" s="22" t="str">
        <f>IF('Prediction Log'!I114=0, "",'Prediction Log'!I114)</f>
        <v/>
      </c>
      <c r="G114" s="23" t="str">
        <f>IF(ISBLANK(Games!B114), "",'Prediction Log'!$J114)</f>
        <v/>
      </c>
      <c r="H114" s="24" t="str">
        <f>'Prediction Log'!$K114</f>
        <v/>
      </c>
      <c r="I114" s="22" t="str">
        <f>IF(ISBLANK(Games!J114), "",IF(AND(Games!J114="",Games!K114=""),"",IF(ISTEXT(Games!K114), "Side",Games!J114)))</f>
        <v/>
      </c>
      <c r="J114" s="22" t="str">
        <f>IF(ISBLANK(Games!B114), "",IF(Games!H114="Y", Games!B114, Games!C114))</f>
        <v/>
      </c>
      <c r="K114" s="22" t="str">
        <f>Games!F114</f>
        <v/>
      </c>
      <c r="L114" s="22" t="str">
        <f>IF(ISBLANK(Games!D114), "",Games!D114)</f>
        <v/>
      </c>
      <c r="M114" s="22"/>
      <c r="N114" s="25" t="str">
        <f>IF(ISBLANK(Table123[[#This Row],[Odds Side - Difference Model]]), "", 1)</f>
        <v/>
      </c>
      <c r="O114" s="25" t="str">
        <f>IF(ISBLANK(Table123[[#This Row],[Odds Spread]]), "", 1)</f>
        <v/>
      </c>
      <c r="P114" s="26"/>
      <c r="Q114" s="26"/>
      <c r="R114" s="26"/>
      <c r="S114" s="26"/>
      <c r="T114" s="26"/>
      <c r="U114" s="27" t="str">
        <f>IF(ISBLANK(Table123[[#This Row],[Odds Side - Difference Model]]), "",N114+IF(Q114&lt;0, (N114/(Q114/-100)), N114*(Q114/100)))</f>
        <v/>
      </c>
      <c r="V114" s="28" t="str">
        <f>IFERROR(IF(ISBLANK(Table123[[#This Row],[Odds Side - Win Probability Model]]), "",N114+IF(R114&lt;0, (N114/(R114/-100)), N114*(R114/100))),"")</f>
        <v/>
      </c>
      <c r="W114" s="27" t="str">
        <f t="shared" si="19"/>
        <v/>
      </c>
      <c r="X114" s="28" t="str">
        <f t="shared" si="20"/>
        <v/>
      </c>
      <c r="Y114" s="27" t="str">
        <f>IF(ISBLANK(Table123[[#This Row],[Odds Spread]]), "",O114+IF(S114&lt;0, (O114/(S114/-100)), O114*(S114/100)))</f>
        <v/>
      </c>
      <c r="Z114" s="27" t="str">
        <f t="shared" si="21"/>
        <v/>
      </c>
      <c r="AA114" s="29">
        <f t="shared" si="22"/>
        <v>0</v>
      </c>
      <c r="AB114" s="29">
        <f t="shared" si="23"/>
        <v>0</v>
      </c>
      <c r="AC114" s="30" t="str">
        <f>IF('Prediction Log'!$W114="Y", "W", IF('Prediction Log'!$W114="N","L",""))</f>
        <v/>
      </c>
      <c r="AD114" s="31" t="str">
        <f>IF('Prediction Log'!$Y114="Y", "W", IF('Prediction Log'!$Y114="N","L",""))</f>
        <v/>
      </c>
      <c r="AE114" s="32" t="str">
        <f>IF(ISBLANK(Table123[[#This Row],[Odds Side - Difference Model]]), "",IF(AC114="W", W114, IF(AC114="L",-N114, "")))</f>
        <v/>
      </c>
      <c r="AF114" s="33" t="str">
        <f>IFERROR((IF(ISERR(Table123[[#This Row],[Potential Payout Side - Win Probability Model]]), "",IF(AD114="W", X114, IF(AD114="L",-N114, "")))), "")</f>
        <v/>
      </c>
      <c r="AG114" s="30" t="str">
        <f>IF('Prediction Log'!$X114="Y", "W", IF('Prediction Log'!$X114="N", "L", ""))</f>
        <v/>
      </c>
      <c r="AH114" s="32" t="str">
        <f>IF(ISBLANK(Table123[[#This Row],[Odds Spread]]), "",IF(AG114="W", Z114, IF(AG114="L",-O114, "")))</f>
        <v/>
      </c>
      <c r="AI114" s="11"/>
      <c r="AJ114" s="12" t="str">
        <f t="shared" si="18"/>
        <v/>
      </c>
      <c r="AK1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5" spans="1:38" x14ac:dyDescent="0.45">
      <c r="A115" s="22">
        <f>Games!A115</f>
        <v>0</v>
      </c>
      <c r="B115" s="22" t="str">
        <f>IF('Prediction Log'!B115=0, "",'Prediction Log'!B115)</f>
        <v/>
      </c>
      <c r="C115" s="22" t="str">
        <f>IF('Prediction Log'!C115=0, "",'Prediction Log'!C115)</f>
        <v/>
      </c>
      <c r="D115" s="22" t="str">
        <f>IF('Prediction Log'!D115=0, "",'Prediction Log'!D115)</f>
        <v/>
      </c>
      <c r="E115" s="22" t="str">
        <f>IF('Prediction Log'!E115=0, "",'Prediction Log'!E115)</f>
        <v/>
      </c>
      <c r="F115" s="22" t="str">
        <f>IF('Prediction Log'!I115=0, "",'Prediction Log'!I115)</f>
        <v/>
      </c>
      <c r="G115" s="23" t="str">
        <f>IF(ISBLANK(Games!B115), "",'Prediction Log'!$J115)</f>
        <v/>
      </c>
      <c r="H115" s="24" t="str">
        <f>'Prediction Log'!$K115</f>
        <v/>
      </c>
      <c r="I115" s="22" t="str">
        <f>IF(ISBLANK(Games!J115), "",IF(AND(Games!J115="",Games!K115=""),"",IF(ISTEXT(Games!K115), "Side",Games!J115)))</f>
        <v/>
      </c>
      <c r="J115" s="22" t="str">
        <f>IF(ISBLANK(Games!B115), "",IF(Games!H115="Y", Games!B115, Games!C115))</f>
        <v/>
      </c>
      <c r="K115" s="22" t="str">
        <f>Games!F115</f>
        <v/>
      </c>
      <c r="L115" s="22" t="str">
        <f>IF(ISBLANK(Games!D115), "",Games!D115)</f>
        <v/>
      </c>
      <c r="M115" s="22"/>
      <c r="N115" s="25" t="str">
        <f>IF(ISBLANK(Table123[[#This Row],[Odds Side - Difference Model]]), "", 1)</f>
        <v/>
      </c>
      <c r="O115" s="25" t="str">
        <f>IF(ISBLANK(Table123[[#This Row],[Odds Spread]]), "", 1)</f>
        <v/>
      </c>
      <c r="P115" s="26"/>
      <c r="Q115" s="26"/>
      <c r="R115" s="26"/>
      <c r="S115" s="26"/>
      <c r="T115" s="26"/>
      <c r="U115" s="27" t="str">
        <f>IF(ISBLANK(Table123[[#This Row],[Odds Side - Difference Model]]), "",N115+IF(Q115&lt;0, (N115/(Q115/-100)), N115*(Q115/100)))</f>
        <v/>
      </c>
      <c r="V115" s="28" t="str">
        <f>IFERROR(IF(ISBLANK(Table123[[#This Row],[Odds Side - Win Probability Model]]), "",N115+IF(R115&lt;0, (N115/(R115/-100)), N115*(R115/100))),"")</f>
        <v/>
      </c>
      <c r="W115" s="27" t="str">
        <f t="shared" si="19"/>
        <v/>
      </c>
      <c r="X115" s="28" t="str">
        <f t="shared" si="20"/>
        <v/>
      </c>
      <c r="Y115" s="27" t="str">
        <f>IF(ISBLANK(Table123[[#This Row],[Odds Spread]]), "",O115+IF(S115&lt;0, (O115/(S115/-100)), O115*(S115/100)))</f>
        <v/>
      </c>
      <c r="Z115" s="27" t="str">
        <f t="shared" si="21"/>
        <v/>
      </c>
      <c r="AA115" s="29">
        <f t="shared" si="22"/>
        <v>0</v>
      </c>
      <c r="AB115" s="29">
        <f t="shared" si="23"/>
        <v>0</v>
      </c>
      <c r="AC115" s="30" t="str">
        <f>IF('Prediction Log'!$W115="Y", "W", IF('Prediction Log'!$W115="N","L",""))</f>
        <v/>
      </c>
      <c r="AD115" s="31" t="str">
        <f>IF('Prediction Log'!$Y115="Y", "W", IF('Prediction Log'!$Y115="N","L",""))</f>
        <v/>
      </c>
      <c r="AE115" s="32" t="str">
        <f>IF(ISBLANK(Table123[[#This Row],[Odds Side - Difference Model]]), "",IF(AC115="W", W115, IF(AC115="L",-N115, "")))</f>
        <v/>
      </c>
      <c r="AF115" s="33" t="str">
        <f>IFERROR((IF(ISERR(Table123[[#This Row],[Potential Payout Side - Win Probability Model]]), "",IF(AD115="W", X115, IF(AD115="L",-N115, "")))), "")</f>
        <v/>
      </c>
      <c r="AG115" s="30" t="str">
        <f>IF('Prediction Log'!$X115="Y", "W", IF('Prediction Log'!$X115="N", "L", ""))</f>
        <v/>
      </c>
      <c r="AH115" s="32" t="str">
        <f>IF(ISBLANK(Table123[[#This Row],[Odds Spread]]), "",IF(AG115="W", Z115, IF(AG115="L",-O115, "")))</f>
        <v/>
      </c>
      <c r="AI115" s="11"/>
      <c r="AJ115" s="12" t="str">
        <f t="shared" si="18"/>
        <v/>
      </c>
      <c r="AK1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6" spans="1:38" x14ac:dyDescent="0.45">
      <c r="A116" s="22">
        <f>Games!A116</f>
        <v>0</v>
      </c>
      <c r="B116" s="22" t="str">
        <f>IF('Prediction Log'!B116=0, "",'Prediction Log'!B116)</f>
        <v/>
      </c>
      <c r="C116" s="22" t="str">
        <f>IF('Prediction Log'!C116=0, "",'Prediction Log'!C116)</f>
        <v/>
      </c>
      <c r="D116" s="22" t="str">
        <f>IF('Prediction Log'!D116=0, "",'Prediction Log'!D116)</f>
        <v/>
      </c>
      <c r="E116" s="22" t="str">
        <f>IF('Prediction Log'!E116=0, "",'Prediction Log'!E116)</f>
        <v/>
      </c>
      <c r="F116" s="22" t="str">
        <f>IF('Prediction Log'!I116=0, "",'Prediction Log'!I116)</f>
        <v/>
      </c>
      <c r="G116" s="23" t="str">
        <f>IF(ISBLANK(Games!B116), "",'Prediction Log'!$J116)</f>
        <v/>
      </c>
      <c r="H116" s="24" t="str">
        <f>'Prediction Log'!$K116</f>
        <v/>
      </c>
      <c r="I116" s="22" t="str">
        <f>IF(ISBLANK(Games!J116), "",IF(AND(Games!J116="",Games!K116=""),"",IF(ISTEXT(Games!K116), "Side",Games!J116)))</f>
        <v/>
      </c>
      <c r="J116" s="22" t="str">
        <f>IF(ISBLANK(Games!B116), "",IF(Games!H116="Y", Games!B116, Games!C116))</f>
        <v/>
      </c>
      <c r="K116" s="22" t="str">
        <f>Games!F116</f>
        <v/>
      </c>
      <c r="L116" s="22" t="str">
        <f>IF(ISBLANK(Games!D116), "",Games!D116)</f>
        <v/>
      </c>
      <c r="M116" s="22"/>
      <c r="N116" s="25" t="str">
        <f>IF(ISBLANK(Table123[[#This Row],[Odds Side - Difference Model]]), "", 1)</f>
        <v/>
      </c>
      <c r="O116" s="25" t="str">
        <f>IF(ISBLANK(Table123[[#This Row],[Odds Spread]]), "", 1)</f>
        <v/>
      </c>
      <c r="P116" s="26"/>
      <c r="Q116" s="26"/>
      <c r="R116" s="26"/>
      <c r="S116" s="26"/>
      <c r="T116" s="26"/>
      <c r="U116" s="27" t="str">
        <f>IF(ISBLANK(Table123[[#This Row],[Odds Side - Difference Model]]), "",N116+IF(Q116&lt;0, (N116/(Q116/-100)), N116*(Q116/100)))</f>
        <v/>
      </c>
      <c r="V116" s="28" t="str">
        <f>IFERROR(IF(ISBLANK(Table123[[#This Row],[Odds Side - Win Probability Model]]), "",N116+IF(R116&lt;0, (N116/(R116/-100)), N116*(R116/100))),"")</f>
        <v/>
      </c>
      <c r="W116" s="27" t="str">
        <f t="shared" si="19"/>
        <v/>
      </c>
      <c r="X116" s="28" t="str">
        <f t="shared" si="20"/>
        <v/>
      </c>
      <c r="Y116" s="27" t="str">
        <f>IF(ISBLANK(Table123[[#This Row],[Odds Spread]]), "",O116+IF(S116&lt;0, (O116/(S116/-100)), O116*(S116/100)))</f>
        <v/>
      </c>
      <c r="Z116" s="27" t="str">
        <f t="shared" si="21"/>
        <v/>
      </c>
      <c r="AA116" s="29">
        <f t="shared" si="22"/>
        <v>0</v>
      </c>
      <c r="AB116" s="29">
        <f t="shared" si="23"/>
        <v>0</v>
      </c>
      <c r="AC116" s="30" t="str">
        <f>IF('Prediction Log'!$W116="Y", "W", IF('Prediction Log'!$W116="N","L",""))</f>
        <v/>
      </c>
      <c r="AD116" s="31" t="str">
        <f>IF('Prediction Log'!$Y116="Y", "W", IF('Prediction Log'!$Y116="N","L",""))</f>
        <v/>
      </c>
      <c r="AE116" s="32" t="str">
        <f>IF(ISBLANK(Table123[[#This Row],[Odds Side - Difference Model]]), "",IF(AC116="W", W116, IF(AC116="L",-N116, "")))</f>
        <v/>
      </c>
      <c r="AF116" s="33" t="str">
        <f>IFERROR((IF(ISERR(Table123[[#This Row],[Potential Payout Side - Win Probability Model]]), "",IF(AD116="W", X116, IF(AD116="L",-N116, "")))), "")</f>
        <v/>
      </c>
      <c r="AG116" s="30" t="str">
        <f>IF('Prediction Log'!$X116="Y", "W", IF('Prediction Log'!$X116="N", "L", ""))</f>
        <v/>
      </c>
      <c r="AH116" s="32" t="str">
        <f>IF(ISBLANK(Table123[[#This Row],[Odds Spread]]), "",IF(AG116="W", Z116, IF(AG116="L",-O116, "")))</f>
        <v/>
      </c>
      <c r="AI116" s="11"/>
      <c r="AJ116" s="12" t="str">
        <f t="shared" si="18"/>
        <v/>
      </c>
      <c r="AK1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7" spans="1:38" x14ac:dyDescent="0.45">
      <c r="A117" s="22">
        <f>Games!A117</f>
        <v>0</v>
      </c>
      <c r="B117" s="22" t="str">
        <f>IF('Prediction Log'!B117=0, "",'Prediction Log'!B117)</f>
        <v/>
      </c>
      <c r="C117" s="22" t="str">
        <f>IF('Prediction Log'!C117=0, "",'Prediction Log'!C117)</f>
        <v/>
      </c>
      <c r="D117" s="22" t="str">
        <f>IF('Prediction Log'!D117=0, "",'Prediction Log'!D117)</f>
        <v/>
      </c>
      <c r="E117" s="22" t="str">
        <f>IF('Prediction Log'!E117=0, "",'Prediction Log'!E117)</f>
        <v/>
      </c>
      <c r="F117" s="22" t="str">
        <f>IF('Prediction Log'!I117=0, "",'Prediction Log'!I117)</f>
        <v/>
      </c>
      <c r="G117" s="23" t="str">
        <f>IF(ISBLANK(Games!B117), "",'Prediction Log'!$J117)</f>
        <v/>
      </c>
      <c r="H117" s="24" t="str">
        <f>'Prediction Log'!$K117</f>
        <v/>
      </c>
      <c r="I117" s="22" t="str">
        <f>IF(ISBLANK(Games!J117), "",IF(AND(Games!J117="",Games!K117=""),"",IF(ISTEXT(Games!K117), "Side",Games!J117)))</f>
        <v/>
      </c>
      <c r="J117" s="22" t="str">
        <f>IF(ISBLANK(Games!B117), "",IF(Games!H117="Y", Games!B117, Games!C117))</f>
        <v/>
      </c>
      <c r="K117" s="22" t="str">
        <f>Games!F117</f>
        <v/>
      </c>
      <c r="L117" s="22" t="str">
        <f>IF(ISBLANK(Games!D117), "",Games!D117)</f>
        <v/>
      </c>
      <c r="M117" s="22"/>
      <c r="N117" s="25" t="str">
        <f>IF(ISBLANK(Table123[[#This Row],[Odds Side - Difference Model]]), "", 1)</f>
        <v/>
      </c>
      <c r="O117" s="25" t="str">
        <f>IF(ISBLANK(Table123[[#This Row],[Odds Spread]]), "", 1)</f>
        <v/>
      </c>
      <c r="P117" s="26"/>
      <c r="Q117" s="26"/>
      <c r="R117" s="26"/>
      <c r="S117" s="26"/>
      <c r="T117" s="26"/>
      <c r="U117" s="27" t="str">
        <f>IF(ISBLANK(Table123[[#This Row],[Odds Side - Difference Model]]), "",N117+IF(Q117&lt;0, (N117/(Q117/-100)), N117*(Q117/100)))</f>
        <v/>
      </c>
      <c r="V117" s="28" t="str">
        <f>IFERROR(IF(ISBLANK(Table123[[#This Row],[Odds Side - Win Probability Model]]), "",N117+IF(R117&lt;0, (N117/(R117/-100)), N117*(R117/100))),"")</f>
        <v/>
      </c>
      <c r="W117" s="27" t="str">
        <f t="shared" si="19"/>
        <v/>
      </c>
      <c r="X117" s="28" t="str">
        <f t="shared" si="20"/>
        <v/>
      </c>
      <c r="Y117" s="27" t="str">
        <f>IF(ISBLANK(Table123[[#This Row],[Odds Spread]]), "",O117+IF(S117&lt;0, (O117/(S117/-100)), O117*(S117/100)))</f>
        <v/>
      </c>
      <c r="Z117" s="27" t="str">
        <f t="shared" si="21"/>
        <v/>
      </c>
      <c r="AA117" s="29">
        <f t="shared" si="22"/>
        <v>0</v>
      </c>
      <c r="AB117" s="29">
        <f t="shared" si="23"/>
        <v>0</v>
      </c>
      <c r="AC117" s="30" t="str">
        <f>IF('Prediction Log'!$W117="Y", "W", IF('Prediction Log'!$W117="N","L",""))</f>
        <v/>
      </c>
      <c r="AD117" s="31" t="str">
        <f>IF('Prediction Log'!$Y117="Y", "W", IF('Prediction Log'!$Y117="N","L",""))</f>
        <v/>
      </c>
      <c r="AE117" s="32" t="str">
        <f>IF(ISBLANK(Table123[[#This Row],[Odds Side - Difference Model]]), "",IF(AC117="W", W117, IF(AC117="L",-N117, "")))</f>
        <v/>
      </c>
      <c r="AF117" s="33" t="str">
        <f>IFERROR((IF(ISERR(Table123[[#This Row],[Potential Payout Side - Win Probability Model]]), "",IF(AD117="W", X117, IF(AD117="L",-N117, "")))), "")</f>
        <v/>
      </c>
      <c r="AG117" s="30" t="str">
        <f>IF('Prediction Log'!$X117="Y", "W", IF('Prediction Log'!$X117="N", "L", ""))</f>
        <v/>
      </c>
      <c r="AH117" s="32" t="str">
        <f>IF(ISBLANK(Table123[[#This Row],[Odds Spread]]), "",IF(AG117="W", Z117, IF(AG117="L",-O117, "")))</f>
        <v/>
      </c>
      <c r="AI117" s="11"/>
      <c r="AJ117" s="12" t="str">
        <f t="shared" si="18"/>
        <v/>
      </c>
      <c r="AK1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8" spans="1:38" x14ac:dyDescent="0.45">
      <c r="A118" s="22">
        <f>Games!A118</f>
        <v>0</v>
      </c>
      <c r="B118" s="22" t="str">
        <f>IF('Prediction Log'!B118=0, "",'Prediction Log'!B118)</f>
        <v/>
      </c>
      <c r="C118" s="22" t="str">
        <f>IF('Prediction Log'!C118=0, "",'Prediction Log'!C118)</f>
        <v/>
      </c>
      <c r="D118" s="22" t="str">
        <f>IF('Prediction Log'!D118=0, "",'Prediction Log'!D118)</f>
        <v/>
      </c>
      <c r="E118" s="22" t="str">
        <f>IF('Prediction Log'!E118=0, "",'Prediction Log'!E118)</f>
        <v/>
      </c>
      <c r="F118" s="22" t="str">
        <f>IF('Prediction Log'!I118=0, "",'Prediction Log'!I118)</f>
        <v/>
      </c>
      <c r="G118" s="23" t="str">
        <f>IF(ISBLANK(Games!B118), "",'Prediction Log'!$J118)</f>
        <v/>
      </c>
      <c r="H118" s="24" t="str">
        <f>'Prediction Log'!$K118</f>
        <v/>
      </c>
      <c r="I118" s="22" t="str">
        <f>IF(ISBLANK(Games!J118), "",IF(AND(Games!J118="",Games!K118=""),"",IF(ISTEXT(Games!K118), "Side",Games!J118)))</f>
        <v/>
      </c>
      <c r="J118" s="22" t="str">
        <f>IF(ISBLANK(Games!B118), "",IF(Games!H118="Y", Games!B118, Games!C118))</f>
        <v/>
      </c>
      <c r="K118" s="22" t="str">
        <f>Games!F118</f>
        <v/>
      </c>
      <c r="L118" s="22" t="str">
        <f>IF(ISBLANK(Games!D118), "",Games!D118)</f>
        <v/>
      </c>
      <c r="M118" s="22"/>
      <c r="N118" s="25" t="str">
        <f>IF(ISBLANK(Table123[[#This Row],[Odds Side - Difference Model]]), "", 1)</f>
        <v/>
      </c>
      <c r="O118" s="25" t="str">
        <f>IF(ISBLANK(Table123[[#This Row],[Odds Spread]]), "", 1)</f>
        <v/>
      </c>
      <c r="P118" s="26"/>
      <c r="Q118" s="26"/>
      <c r="R118" s="26"/>
      <c r="S118" s="26"/>
      <c r="T118" s="26"/>
      <c r="U118" s="27" t="str">
        <f>IF(ISBLANK(Table123[[#This Row],[Odds Side - Difference Model]]), "",N118+IF(Q118&lt;0, (N118/(Q118/-100)), N118*(Q118/100)))</f>
        <v/>
      </c>
      <c r="V118" s="28" t="str">
        <f>IFERROR(IF(ISBLANK(Table123[[#This Row],[Odds Side - Win Probability Model]]), "",N118+IF(R118&lt;0, (N118/(R118/-100)), N118*(R118/100))),"")</f>
        <v/>
      </c>
      <c r="W118" s="27" t="str">
        <f t="shared" si="19"/>
        <v/>
      </c>
      <c r="X118" s="28" t="str">
        <f t="shared" si="20"/>
        <v/>
      </c>
      <c r="Y118" s="27" t="str">
        <f>IF(ISBLANK(Table123[[#This Row],[Odds Spread]]), "",O118+IF(S118&lt;0, (O118/(S118/-100)), O118*(S118/100)))</f>
        <v/>
      </c>
      <c r="Z118" s="27" t="str">
        <f t="shared" si="21"/>
        <v/>
      </c>
      <c r="AA118" s="29">
        <f t="shared" si="22"/>
        <v>0</v>
      </c>
      <c r="AB118" s="29">
        <f t="shared" si="23"/>
        <v>0</v>
      </c>
      <c r="AC118" s="30" t="str">
        <f>IF('Prediction Log'!$W118="Y", "W", IF('Prediction Log'!$W118="N","L",""))</f>
        <v/>
      </c>
      <c r="AD118" s="31" t="str">
        <f>IF('Prediction Log'!$Y118="Y", "W", IF('Prediction Log'!$Y118="N","L",""))</f>
        <v/>
      </c>
      <c r="AE118" s="32" t="str">
        <f>IF(ISBLANK(Table123[[#This Row],[Odds Side - Difference Model]]), "",IF(AC118="W", W118, IF(AC118="L",-N118, "")))</f>
        <v/>
      </c>
      <c r="AF118" s="33" t="str">
        <f>IFERROR((IF(ISERR(Table123[[#This Row],[Potential Payout Side - Win Probability Model]]), "",IF(AD118="W", X118, IF(AD118="L",-N118, "")))), "")</f>
        <v/>
      </c>
      <c r="AG118" s="30" t="str">
        <f>IF('Prediction Log'!$X118="Y", "W", IF('Prediction Log'!$X118="N", "L", ""))</f>
        <v/>
      </c>
      <c r="AH118" s="32" t="str">
        <f>IF(ISBLANK(Table123[[#This Row],[Odds Spread]]), "",IF(AG118="W", Z118, IF(AG118="L",-O118, "")))</f>
        <v/>
      </c>
      <c r="AI118" s="11"/>
      <c r="AJ118" s="12" t="str">
        <f t="shared" si="18"/>
        <v/>
      </c>
      <c r="AK1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9" spans="1:38" x14ac:dyDescent="0.45">
      <c r="A119" s="22">
        <f>Games!A119</f>
        <v>0</v>
      </c>
      <c r="B119" s="22" t="str">
        <f>IF('Prediction Log'!B119=0, "",'Prediction Log'!B119)</f>
        <v/>
      </c>
      <c r="C119" s="22" t="str">
        <f>IF('Prediction Log'!C119=0, "",'Prediction Log'!C119)</f>
        <v/>
      </c>
      <c r="D119" s="22" t="str">
        <f>IF('Prediction Log'!D119=0, "",'Prediction Log'!D119)</f>
        <v/>
      </c>
      <c r="E119" s="22" t="str">
        <f>IF('Prediction Log'!E119=0, "",'Prediction Log'!E119)</f>
        <v/>
      </c>
      <c r="F119" s="22" t="str">
        <f>IF('Prediction Log'!I119=0, "",'Prediction Log'!I119)</f>
        <v/>
      </c>
      <c r="G119" s="23" t="str">
        <f>IF(ISBLANK(Games!B119), "",'Prediction Log'!$J119)</f>
        <v/>
      </c>
      <c r="H119" s="24" t="str">
        <f>'Prediction Log'!$K119</f>
        <v/>
      </c>
      <c r="I119" s="22" t="str">
        <f>IF(ISBLANK(Games!J119), "",IF(AND(Games!J119="",Games!K119=""),"",IF(ISTEXT(Games!K119), "Side",Games!J119)))</f>
        <v/>
      </c>
      <c r="J119" s="22" t="str">
        <f>IF(ISBLANK(Games!B119), "",IF(Games!H119="Y", Games!B119, Games!C119))</f>
        <v/>
      </c>
      <c r="K119" s="22" t="str">
        <f>Games!F119</f>
        <v/>
      </c>
      <c r="L119" s="22" t="str">
        <f>IF(ISBLANK(Games!D119), "",Games!D119)</f>
        <v/>
      </c>
      <c r="M119" s="22"/>
      <c r="N119" s="25" t="str">
        <f>IF(ISBLANK(Table123[[#This Row],[Odds Side - Difference Model]]), "", 1)</f>
        <v/>
      </c>
      <c r="O119" s="25" t="str">
        <f>IF(ISBLANK(Table123[[#This Row],[Odds Spread]]), "", 1)</f>
        <v/>
      </c>
      <c r="P119" s="26"/>
      <c r="Q119" s="26"/>
      <c r="R119" s="26"/>
      <c r="S119" s="26"/>
      <c r="T119" s="26"/>
      <c r="U119" s="27" t="str">
        <f>IF(ISBLANK(Table123[[#This Row],[Odds Side - Difference Model]]), "",N119+IF(Q119&lt;0, (N119/(Q119/-100)), N119*(Q119/100)))</f>
        <v/>
      </c>
      <c r="V119" s="28" t="str">
        <f>IFERROR(IF(ISBLANK(Table123[[#This Row],[Odds Side - Win Probability Model]]), "",N119+IF(R119&lt;0, (N119/(R119/-100)), N119*(R119/100))),"")</f>
        <v/>
      </c>
      <c r="W119" s="27" t="str">
        <f t="shared" si="19"/>
        <v/>
      </c>
      <c r="X119" s="28" t="str">
        <f t="shared" si="20"/>
        <v/>
      </c>
      <c r="Y119" s="27" t="str">
        <f>IF(ISBLANK(Table123[[#This Row],[Odds Spread]]), "",O119+IF(S119&lt;0, (O119/(S119/-100)), O119*(S119/100)))</f>
        <v/>
      </c>
      <c r="Z119" s="27" t="str">
        <f t="shared" si="21"/>
        <v/>
      </c>
      <c r="AA119" s="29">
        <f t="shared" si="22"/>
        <v>0</v>
      </c>
      <c r="AB119" s="29">
        <f t="shared" si="23"/>
        <v>0</v>
      </c>
      <c r="AC119" s="30" t="str">
        <f>IF('Prediction Log'!$W119="Y", "W", IF('Prediction Log'!$W119="N","L",""))</f>
        <v/>
      </c>
      <c r="AD119" s="31" t="str">
        <f>IF('Prediction Log'!$Y119="Y", "W", IF('Prediction Log'!$Y119="N","L",""))</f>
        <v/>
      </c>
      <c r="AE119" s="32" t="str">
        <f>IF(ISBLANK(Table123[[#This Row],[Odds Side - Difference Model]]), "",IF(AC119="W", W119, IF(AC119="L",-N119, "")))</f>
        <v/>
      </c>
      <c r="AF119" s="33" t="str">
        <f>IFERROR((IF(ISERR(Table123[[#This Row],[Potential Payout Side - Win Probability Model]]), "",IF(AD119="W", X119, IF(AD119="L",-N119, "")))), "")</f>
        <v/>
      </c>
      <c r="AG119" s="30" t="str">
        <f>IF('Prediction Log'!$X119="Y", "W", IF('Prediction Log'!$X119="N", "L", ""))</f>
        <v/>
      </c>
      <c r="AH119" s="32" t="str">
        <f>IF(ISBLANK(Table123[[#This Row],[Odds Spread]]), "",IF(AG119="W", Z119, IF(AG119="L",-O119, "")))</f>
        <v/>
      </c>
      <c r="AI119" s="11"/>
      <c r="AJ119" s="12" t="str">
        <f t="shared" si="18"/>
        <v/>
      </c>
      <c r="AK1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0" spans="1:38" x14ac:dyDescent="0.45">
      <c r="A120" s="22">
        <f>Games!A120</f>
        <v>0</v>
      </c>
      <c r="B120" s="22" t="str">
        <f>IF('Prediction Log'!B120=0, "",'Prediction Log'!B120)</f>
        <v/>
      </c>
      <c r="C120" s="22" t="str">
        <f>IF('Prediction Log'!C120=0, "",'Prediction Log'!C120)</f>
        <v/>
      </c>
      <c r="D120" s="22" t="str">
        <f>IF('Prediction Log'!D120=0, "",'Prediction Log'!D120)</f>
        <v/>
      </c>
      <c r="E120" s="22" t="str">
        <f>IF('Prediction Log'!E120=0, "",'Prediction Log'!E120)</f>
        <v/>
      </c>
      <c r="F120" s="22" t="str">
        <f>IF('Prediction Log'!I120=0, "",'Prediction Log'!I120)</f>
        <v/>
      </c>
      <c r="G120" s="23" t="str">
        <f>IF(ISBLANK(Games!B120), "",'Prediction Log'!$J120)</f>
        <v/>
      </c>
      <c r="H120" s="24" t="str">
        <f>'Prediction Log'!$K120</f>
        <v/>
      </c>
      <c r="I120" s="22" t="str">
        <f>IF(ISBLANK(Games!J120), "",IF(AND(Games!J120="",Games!K120=""),"",IF(ISTEXT(Games!K120), "Side",Games!J120)))</f>
        <v/>
      </c>
      <c r="J120" s="22" t="str">
        <f>IF(ISBLANK(Games!B120), "",IF(Games!H120="Y", Games!B120, Games!C120))</f>
        <v/>
      </c>
      <c r="K120" s="22" t="str">
        <f>Games!F120</f>
        <v/>
      </c>
      <c r="L120" s="22" t="str">
        <f>IF(ISBLANK(Games!D120), "",Games!D120)</f>
        <v/>
      </c>
      <c r="M120" s="22"/>
      <c r="N120" s="25" t="str">
        <f>IF(ISBLANK(Table123[[#This Row],[Odds Side - Difference Model]]), "", 1)</f>
        <v/>
      </c>
      <c r="O120" s="25" t="str">
        <f>IF(ISBLANK(Table123[[#This Row],[Odds Spread]]), "", 1)</f>
        <v/>
      </c>
      <c r="P120" s="26"/>
      <c r="Q120" s="26"/>
      <c r="R120" s="26"/>
      <c r="S120" s="26"/>
      <c r="T120" s="26"/>
      <c r="U120" s="27" t="str">
        <f>IF(ISBLANK(Table123[[#This Row],[Odds Side - Difference Model]]), "",N120+IF(Q120&lt;0, (N120/(Q120/-100)), N120*(Q120/100)))</f>
        <v/>
      </c>
      <c r="V120" s="28" t="str">
        <f>IFERROR(IF(ISBLANK(Table123[[#This Row],[Odds Side - Win Probability Model]]), "",N120+IF(R120&lt;0, (N120/(R120/-100)), N120*(R120/100))),"")</f>
        <v/>
      </c>
      <c r="W120" s="27" t="str">
        <f t="shared" si="19"/>
        <v/>
      </c>
      <c r="X120" s="28" t="str">
        <f t="shared" si="20"/>
        <v/>
      </c>
      <c r="Y120" s="27" t="str">
        <f>IF(ISBLANK(Table123[[#This Row],[Odds Spread]]), "",O120+IF(S120&lt;0, (O120/(S120/-100)), O120*(S120/100)))</f>
        <v/>
      </c>
      <c r="Z120" s="27" t="str">
        <f t="shared" si="21"/>
        <v/>
      </c>
      <c r="AA120" s="29">
        <f t="shared" si="22"/>
        <v>0</v>
      </c>
      <c r="AB120" s="29">
        <f t="shared" si="23"/>
        <v>0</v>
      </c>
      <c r="AC120" s="30" t="str">
        <f>IF('Prediction Log'!$W120="Y", "W", IF('Prediction Log'!$W120="N","L",""))</f>
        <v/>
      </c>
      <c r="AD120" s="31" t="str">
        <f>IF('Prediction Log'!$Y120="Y", "W", IF('Prediction Log'!$Y120="N","L",""))</f>
        <v/>
      </c>
      <c r="AE120" s="32" t="str">
        <f>IF(ISBLANK(Table123[[#This Row],[Odds Side - Difference Model]]), "",IF(AC120="W", W120, IF(AC120="L",-N120, "")))</f>
        <v/>
      </c>
      <c r="AF120" s="33" t="str">
        <f>IFERROR((IF(ISERR(Table123[[#This Row],[Potential Payout Side - Win Probability Model]]), "",IF(AD120="W", X120, IF(AD120="L",-N120, "")))), "")</f>
        <v/>
      </c>
      <c r="AG120" s="30" t="str">
        <f>IF('Prediction Log'!$X120="Y", "W", IF('Prediction Log'!$X120="N", "L", ""))</f>
        <v/>
      </c>
      <c r="AH120" s="32" t="str">
        <f>IF(ISBLANK(Table123[[#This Row],[Odds Spread]]), "",IF(AG120="W", Z120, IF(AG120="L",-O120, "")))</f>
        <v/>
      </c>
      <c r="AI120" s="11"/>
      <c r="AJ120" s="12" t="str">
        <f t="shared" si="18"/>
        <v/>
      </c>
      <c r="AK1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1" spans="1:38" x14ac:dyDescent="0.45">
      <c r="A121" s="22">
        <f>Games!A121</f>
        <v>0</v>
      </c>
      <c r="B121" s="22" t="str">
        <f>IF('Prediction Log'!B121=0, "",'Prediction Log'!B121)</f>
        <v/>
      </c>
      <c r="C121" s="22" t="str">
        <f>IF('Prediction Log'!C121=0, "",'Prediction Log'!C121)</f>
        <v/>
      </c>
      <c r="D121" s="22" t="str">
        <f>IF('Prediction Log'!D121=0, "",'Prediction Log'!D121)</f>
        <v/>
      </c>
      <c r="E121" s="22" t="str">
        <f>IF('Prediction Log'!E121=0, "",'Prediction Log'!E121)</f>
        <v/>
      </c>
      <c r="F121" s="22" t="str">
        <f>IF('Prediction Log'!I121=0, "",'Prediction Log'!I121)</f>
        <v/>
      </c>
      <c r="G121" s="23" t="str">
        <f>IF(ISBLANK(Games!B121), "",'Prediction Log'!$J121)</f>
        <v/>
      </c>
      <c r="H121" s="24" t="str">
        <f>'Prediction Log'!$K121</f>
        <v/>
      </c>
      <c r="I121" s="22" t="str">
        <f>IF(ISBLANK(Games!J121), "",IF(AND(Games!J121="",Games!K121=""),"",IF(ISTEXT(Games!K121), "Side",Games!J121)))</f>
        <v/>
      </c>
      <c r="J121" s="22" t="str">
        <f>IF(ISBLANK(Games!B121), "",IF(Games!H121="Y", Games!B121, Games!C121))</f>
        <v/>
      </c>
      <c r="K121" s="22" t="str">
        <f>Games!F121</f>
        <v/>
      </c>
      <c r="L121" s="22" t="str">
        <f>IF(ISBLANK(Games!D121), "",Games!D121)</f>
        <v/>
      </c>
      <c r="M121" s="22"/>
      <c r="N121" s="25" t="str">
        <f>IF(ISBLANK(Table123[[#This Row],[Odds Side - Difference Model]]), "", 1)</f>
        <v/>
      </c>
      <c r="O121" s="25" t="str">
        <f>IF(ISBLANK(Table123[[#This Row],[Odds Spread]]), "", 1)</f>
        <v/>
      </c>
      <c r="P121" s="26"/>
      <c r="Q121" s="26"/>
      <c r="R121" s="26"/>
      <c r="S121" s="26"/>
      <c r="T121" s="26"/>
      <c r="U121" s="27" t="str">
        <f>IF(ISBLANK(Table123[[#This Row],[Odds Side - Difference Model]]), "",N121+IF(Q121&lt;0, (N121/(Q121/-100)), N121*(Q121/100)))</f>
        <v/>
      </c>
      <c r="V121" s="28" t="str">
        <f>IFERROR(IF(ISBLANK(Table123[[#This Row],[Odds Side - Win Probability Model]]), "",N121+IF(R121&lt;0, (N121/(R121/-100)), N121*(R121/100))),"")</f>
        <v/>
      </c>
      <c r="W121" s="27" t="str">
        <f t="shared" si="19"/>
        <v/>
      </c>
      <c r="X121" s="28" t="str">
        <f t="shared" si="20"/>
        <v/>
      </c>
      <c r="Y121" s="27" t="str">
        <f>IF(ISBLANK(Table123[[#This Row],[Odds Spread]]), "",O121+IF(S121&lt;0, (O121/(S121/-100)), O121*(S121/100)))</f>
        <v/>
      </c>
      <c r="Z121" s="27" t="str">
        <f t="shared" si="21"/>
        <v/>
      </c>
      <c r="AA121" s="29">
        <f t="shared" si="22"/>
        <v>0</v>
      </c>
      <c r="AB121" s="29">
        <f t="shared" si="23"/>
        <v>0</v>
      </c>
      <c r="AC121" s="30" t="str">
        <f>IF('Prediction Log'!$W121="Y", "W", IF('Prediction Log'!$W121="N","L",""))</f>
        <v/>
      </c>
      <c r="AD121" s="31" t="str">
        <f>IF('Prediction Log'!$Y121="Y", "W", IF('Prediction Log'!$Y121="N","L",""))</f>
        <v/>
      </c>
      <c r="AE121" s="32" t="str">
        <f>IF(ISBLANK(Table123[[#This Row],[Odds Side - Difference Model]]), "",IF(AC121="W", W121, IF(AC121="L",-N121, "")))</f>
        <v/>
      </c>
      <c r="AF121" s="33" t="str">
        <f>IFERROR((IF(ISERR(Table123[[#This Row],[Potential Payout Side - Win Probability Model]]), "",IF(AD121="W", X121, IF(AD121="L",-N121, "")))), "")</f>
        <v/>
      </c>
      <c r="AG121" s="30" t="str">
        <f>IF('Prediction Log'!$X121="Y", "W", IF('Prediction Log'!$X121="N", "L", ""))</f>
        <v/>
      </c>
      <c r="AH121" s="32" t="str">
        <f>IF(ISBLANK(Table123[[#This Row],[Odds Spread]]), "",IF(AG121="W", Z121, IF(AG121="L",-O121, "")))</f>
        <v/>
      </c>
      <c r="AI121" s="11"/>
      <c r="AJ121" s="12" t="str">
        <f t="shared" si="18"/>
        <v/>
      </c>
      <c r="AK1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2" spans="1:38" x14ac:dyDescent="0.45">
      <c r="A122" s="22">
        <f>Games!A122</f>
        <v>0</v>
      </c>
      <c r="B122" s="22" t="str">
        <f>IF('Prediction Log'!B122=0, "",'Prediction Log'!B122)</f>
        <v/>
      </c>
      <c r="C122" s="22" t="str">
        <f>IF('Prediction Log'!C122=0, "",'Prediction Log'!C122)</f>
        <v/>
      </c>
      <c r="D122" s="22" t="str">
        <f>IF('Prediction Log'!D122=0, "",'Prediction Log'!D122)</f>
        <v/>
      </c>
      <c r="E122" s="22" t="str">
        <f>IF('Prediction Log'!E122=0, "",'Prediction Log'!E122)</f>
        <v/>
      </c>
      <c r="F122" s="22" t="str">
        <f>IF('Prediction Log'!I122=0, "",'Prediction Log'!I122)</f>
        <v/>
      </c>
      <c r="G122" s="23" t="str">
        <f>IF(ISBLANK(Games!B122), "",'Prediction Log'!$J122)</f>
        <v/>
      </c>
      <c r="H122" s="24" t="str">
        <f>'Prediction Log'!$K122</f>
        <v/>
      </c>
      <c r="I122" s="22" t="str">
        <f>IF(ISBLANK(Games!J122), "",IF(AND(Games!J122="",Games!K122=""),"",IF(ISTEXT(Games!K122), "Side",Games!J122)))</f>
        <v/>
      </c>
      <c r="J122" s="22" t="str">
        <f>IF(ISBLANK(Games!B122), "",IF(Games!H122="Y", Games!B122, Games!C122))</f>
        <v/>
      </c>
      <c r="K122" s="22" t="str">
        <f>Games!F122</f>
        <v/>
      </c>
      <c r="L122" s="22" t="str">
        <f>IF(ISBLANK(Games!D122), "",Games!D122)</f>
        <v/>
      </c>
      <c r="M122" s="22"/>
      <c r="N122" s="25" t="str">
        <f>IF(ISBLANK(Table123[[#This Row],[Odds Side - Difference Model]]), "", 1)</f>
        <v/>
      </c>
      <c r="O122" s="25" t="str">
        <f>IF(ISBLANK(Table123[[#This Row],[Odds Spread]]), "", 1)</f>
        <v/>
      </c>
      <c r="P122" s="26"/>
      <c r="Q122" s="26"/>
      <c r="R122" s="26"/>
      <c r="S122" s="26"/>
      <c r="T122" s="26"/>
      <c r="U122" s="27" t="str">
        <f>IF(ISBLANK(Table123[[#This Row],[Odds Side - Difference Model]]), "",N122+IF(Q122&lt;0, (N122/(Q122/-100)), N122*(Q122/100)))</f>
        <v/>
      </c>
      <c r="V122" s="28" t="str">
        <f>IFERROR(IF(ISBLANK(Table123[[#This Row],[Odds Side - Win Probability Model]]), "",N122+IF(R122&lt;0, (N122/(R122/-100)), N122*(R122/100))),"")</f>
        <v/>
      </c>
      <c r="W122" s="27" t="str">
        <f t="shared" si="19"/>
        <v/>
      </c>
      <c r="X122" s="28" t="str">
        <f t="shared" si="20"/>
        <v/>
      </c>
      <c r="Y122" s="27" t="str">
        <f>IF(ISBLANK(Table123[[#This Row],[Odds Spread]]), "",O122+IF(S122&lt;0, (O122/(S122/-100)), O122*(S122/100)))</f>
        <v/>
      </c>
      <c r="Z122" s="27" t="str">
        <f t="shared" si="21"/>
        <v/>
      </c>
      <c r="AA122" s="29">
        <f t="shared" si="22"/>
        <v>0</v>
      </c>
      <c r="AB122" s="29">
        <f t="shared" si="23"/>
        <v>0</v>
      </c>
      <c r="AC122" s="30" t="str">
        <f>IF('Prediction Log'!$W122="Y", "W", IF('Prediction Log'!$W122="N","L",""))</f>
        <v/>
      </c>
      <c r="AD122" s="31" t="str">
        <f>IF('Prediction Log'!$Y122="Y", "W", IF('Prediction Log'!$Y122="N","L",""))</f>
        <v/>
      </c>
      <c r="AE122" s="32" t="str">
        <f>IF(ISBLANK(Table123[[#This Row],[Odds Side - Difference Model]]), "",IF(AC122="W", W122, IF(AC122="L",-N122, "")))</f>
        <v/>
      </c>
      <c r="AF122" s="33" t="str">
        <f>IFERROR((IF(ISERR(Table123[[#This Row],[Potential Payout Side - Win Probability Model]]), "",IF(AD122="W", X122, IF(AD122="L",-N122, "")))), "")</f>
        <v/>
      </c>
      <c r="AG122" s="30" t="str">
        <f>IF('Prediction Log'!$X122="Y", "W", IF('Prediction Log'!$X122="N", "L", ""))</f>
        <v/>
      </c>
      <c r="AH122" s="32" t="str">
        <f>IF(ISBLANK(Table123[[#This Row],[Odds Spread]]), "",IF(AG122="W", Z122, IF(AG122="L",-O122, "")))</f>
        <v/>
      </c>
      <c r="AI122" s="11"/>
      <c r="AJ122" s="12" t="str">
        <f t="shared" si="18"/>
        <v/>
      </c>
      <c r="AK1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3" spans="1:38" x14ac:dyDescent="0.45">
      <c r="A123" s="22">
        <f>Games!A123</f>
        <v>0</v>
      </c>
      <c r="B123" s="22" t="str">
        <f>IF('Prediction Log'!B123=0, "",'Prediction Log'!B123)</f>
        <v/>
      </c>
      <c r="C123" s="22" t="str">
        <f>IF('Prediction Log'!C123=0, "",'Prediction Log'!C123)</f>
        <v/>
      </c>
      <c r="D123" s="22" t="str">
        <f>IF('Prediction Log'!D123=0, "",'Prediction Log'!D123)</f>
        <v/>
      </c>
      <c r="E123" s="22" t="str">
        <f>IF('Prediction Log'!E123=0, "",'Prediction Log'!E123)</f>
        <v/>
      </c>
      <c r="F123" s="22" t="str">
        <f>IF('Prediction Log'!I123=0, "",'Prediction Log'!I123)</f>
        <v/>
      </c>
      <c r="G123" s="23" t="str">
        <f>IF(ISBLANK(Games!B123), "",'Prediction Log'!$J123)</f>
        <v/>
      </c>
      <c r="H123" s="24" t="str">
        <f>'Prediction Log'!$K123</f>
        <v/>
      </c>
      <c r="I123" s="22" t="str">
        <f>IF(ISBLANK(Games!J123), "",IF(AND(Games!J123="",Games!K123=""),"",IF(ISTEXT(Games!K123), "Side",Games!J123)))</f>
        <v/>
      </c>
      <c r="J123" s="22" t="str">
        <f>IF(ISBLANK(Games!B123), "",IF(Games!H123="Y", Games!B123, Games!C123))</f>
        <v/>
      </c>
      <c r="K123" s="22" t="str">
        <f>Games!F123</f>
        <v/>
      </c>
      <c r="L123" s="22" t="str">
        <f>IF(ISBLANK(Games!D123), "",Games!D123)</f>
        <v/>
      </c>
      <c r="M123" s="22"/>
      <c r="N123" s="25" t="str">
        <f>IF(ISBLANK(Table123[[#This Row],[Odds Side - Difference Model]]), "", 1)</f>
        <v/>
      </c>
      <c r="O123" s="25" t="str">
        <f>IF(ISBLANK(Table123[[#This Row],[Odds Spread]]), "", 1)</f>
        <v/>
      </c>
      <c r="P123" s="26"/>
      <c r="Q123" s="26"/>
      <c r="R123" s="26"/>
      <c r="S123" s="26"/>
      <c r="T123" s="26"/>
      <c r="U123" s="27" t="str">
        <f>IF(ISBLANK(Table123[[#This Row],[Odds Side - Difference Model]]), "",N123+IF(Q123&lt;0, (N123/(Q123/-100)), N123*(Q123/100)))</f>
        <v/>
      </c>
      <c r="V123" s="28" t="str">
        <f>IFERROR(IF(ISBLANK(Table123[[#This Row],[Odds Side - Win Probability Model]]), "",N123+IF(R123&lt;0, (N123/(R123/-100)), N123*(R123/100))),"")</f>
        <v/>
      </c>
      <c r="W123" s="27" t="str">
        <f t="shared" si="19"/>
        <v/>
      </c>
      <c r="X123" s="28" t="str">
        <f t="shared" si="20"/>
        <v/>
      </c>
      <c r="Y123" s="27" t="str">
        <f>IF(ISBLANK(Table123[[#This Row],[Odds Spread]]), "",O123+IF(S123&lt;0, (O123/(S123/-100)), O123*(S123/100)))</f>
        <v/>
      </c>
      <c r="Z123" s="27" t="str">
        <f t="shared" si="21"/>
        <v/>
      </c>
      <c r="AA123" s="29">
        <f t="shared" si="22"/>
        <v>0</v>
      </c>
      <c r="AB123" s="29">
        <f t="shared" si="23"/>
        <v>0</v>
      </c>
      <c r="AC123" s="30" t="str">
        <f>IF('Prediction Log'!$W123="Y", "W", IF('Prediction Log'!$W123="N","L",""))</f>
        <v/>
      </c>
      <c r="AD123" s="31" t="str">
        <f>IF('Prediction Log'!$Y123="Y", "W", IF('Prediction Log'!$Y123="N","L",""))</f>
        <v/>
      </c>
      <c r="AE123" s="32" t="str">
        <f>IF(ISBLANK(Table123[[#This Row],[Odds Side - Difference Model]]), "",IF(AC123="W", W123, IF(AC123="L",-N123, "")))</f>
        <v/>
      </c>
      <c r="AF123" s="33" t="str">
        <f>IFERROR((IF(ISERR(Table123[[#This Row],[Potential Payout Side - Win Probability Model]]), "",IF(AD123="W", X123, IF(AD123="L",-N123, "")))), "")</f>
        <v/>
      </c>
      <c r="AG123" s="30" t="str">
        <f>IF('Prediction Log'!$X123="Y", "W", IF('Prediction Log'!$X123="N", "L", ""))</f>
        <v/>
      </c>
      <c r="AH123" s="32" t="str">
        <f>IF(ISBLANK(Table123[[#This Row],[Odds Spread]]), "",IF(AG123="W", Z123, IF(AG123="L",-O123, "")))</f>
        <v/>
      </c>
      <c r="AI123" s="11"/>
      <c r="AJ123" s="12" t="str">
        <f t="shared" si="18"/>
        <v/>
      </c>
      <c r="AK1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4" spans="1:38" x14ac:dyDescent="0.45">
      <c r="A124" s="22">
        <f>Games!A124</f>
        <v>0</v>
      </c>
      <c r="B124" s="22" t="str">
        <f>IF('Prediction Log'!B124=0, "",'Prediction Log'!B124)</f>
        <v/>
      </c>
      <c r="C124" s="22" t="str">
        <f>IF('Prediction Log'!C124=0, "",'Prediction Log'!C124)</f>
        <v/>
      </c>
      <c r="D124" s="22" t="str">
        <f>IF('Prediction Log'!D124=0, "",'Prediction Log'!D124)</f>
        <v/>
      </c>
      <c r="E124" s="22" t="str">
        <f>IF('Prediction Log'!E124=0, "",'Prediction Log'!E124)</f>
        <v/>
      </c>
      <c r="F124" s="22" t="str">
        <f>IF('Prediction Log'!I124=0, "",'Prediction Log'!I124)</f>
        <v/>
      </c>
      <c r="G124" s="23" t="str">
        <f>IF(ISBLANK(Games!B124), "",'Prediction Log'!$J124)</f>
        <v/>
      </c>
      <c r="H124" s="24" t="str">
        <f>'Prediction Log'!$K124</f>
        <v/>
      </c>
      <c r="I124" s="22" t="str">
        <f>IF(ISBLANK(Games!J124), "",IF(AND(Games!J124="",Games!K124=""),"",IF(ISTEXT(Games!K124), "Side",Games!J124)))</f>
        <v/>
      </c>
      <c r="J124" s="22" t="str">
        <f>IF(ISBLANK(Games!B124), "",IF(Games!H124="Y", Games!B124, Games!C124))</f>
        <v/>
      </c>
      <c r="K124" s="22" t="str">
        <f>Games!F124</f>
        <v/>
      </c>
      <c r="L124" s="22" t="str">
        <f>IF(ISBLANK(Games!D124), "",Games!D124)</f>
        <v/>
      </c>
      <c r="M124" s="22"/>
      <c r="N124" s="25" t="str">
        <f>IF(ISBLANK(Table123[[#This Row],[Odds Side - Difference Model]]), "", 1)</f>
        <v/>
      </c>
      <c r="O124" s="25" t="str">
        <f>IF(ISBLANK(Table123[[#This Row],[Odds Spread]]), "", 1)</f>
        <v/>
      </c>
      <c r="P124" s="26"/>
      <c r="Q124" s="26"/>
      <c r="R124" s="26"/>
      <c r="S124" s="26"/>
      <c r="T124" s="26"/>
      <c r="U124" s="27" t="str">
        <f>IF(ISBLANK(Table123[[#This Row],[Odds Side - Difference Model]]), "",N124+IF(Q124&lt;0, (N124/(Q124/-100)), N124*(Q124/100)))</f>
        <v/>
      </c>
      <c r="V124" s="28" t="str">
        <f>IFERROR(IF(ISBLANK(Table123[[#This Row],[Odds Side - Win Probability Model]]), "",N124+IF(R124&lt;0, (N124/(R124/-100)), N124*(R124/100))),"")</f>
        <v/>
      </c>
      <c r="W124" s="27" t="str">
        <f t="shared" si="19"/>
        <v/>
      </c>
      <c r="X124" s="28" t="str">
        <f t="shared" si="20"/>
        <v/>
      </c>
      <c r="Y124" s="27" t="str">
        <f>IF(ISBLANK(Table123[[#This Row],[Odds Spread]]), "",O124+IF(S124&lt;0, (O124/(S124/-100)), O124*(S124/100)))</f>
        <v/>
      </c>
      <c r="Z124" s="27" t="str">
        <f t="shared" si="21"/>
        <v/>
      </c>
      <c r="AA124" s="29">
        <f t="shared" si="22"/>
        <v>0</v>
      </c>
      <c r="AB124" s="29">
        <f t="shared" si="23"/>
        <v>0</v>
      </c>
      <c r="AC124" s="30" t="str">
        <f>IF('Prediction Log'!$W124="Y", "W", IF('Prediction Log'!$W124="N","L",""))</f>
        <v/>
      </c>
      <c r="AD124" s="31" t="str">
        <f>IF('Prediction Log'!$Y124="Y", "W", IF('Prediction Log'!$Y124="N","L",""))</f>
        <v/>
      </c>
      <c r="AE124" s="32" t="str">
        <f>IF(ISBLANK(Table123[[#This Row],[Odds Side - Difference Model]]), "",IF(AC124="W", W124, IF(AC124="L",-N124, "")))</f>
        <v/>
      </c>
      <c r="AF124" s="33" t="str">
        <f>IFERROR((IF(ISERR(Table123[[#This Row],[Potential Payout Side - Win Probability Model]]), "",IF(AD124="W", X124, IF(AD124="L",-N124, "")))), "")</f>
        <v/>
      </c>
      <c r="AG124" s="30" t="str">
        <f>IF('Prediction Log'!$X124="Y", "W", IF('Prediction Log'!$X124="N", "L", ""))</f>
        <v/>
      </c>
      <c r="AH124" s="32" t="str">
        <f>IF(ISBLANK(Table123[[#This Row],[Odds Spread]]), "",IF(AG124="W", Z124, IF(AG124="L",-O124, "")))</f>
        <v/>
      </c>
      <c r="AI124" s="11"/>
      <c r="AJ124" s="12" t="str">
        <f t="shared" si="18"/>
        <v/>
      </c>
      <c r="AK1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5" spans="1:38" x14ac:dyDescent="0.45">
      <c r="A125" s="22">
        <f>Games!A125</f>
        <v>0</v>
      </c>
      <c r="B125" s="22" t="str">
        <f>IF('Prediction Log'!B125=0, "",'Prediction Log'!B125)</f>
        <v/>
      </c>
      <c r="C125" s="22" t="str">
        <f>IF('Prediction Log'!C125=0, "",'Prediction Log'!C125)</f>
        <v/>
      </c>
      <c r="D125" s="22" t="str">
        <f>IF('Prediction Log'!D125=0, "",'Prediction Log'!D125)</f>
        <v/>
      </c>
      <c r="E125" s="22" t="str">
        <f>IF('Prediction Log'!E125=0, "",'Prediction Log'!E125)</f>
        <v/>
      </c>
      <c r="F125" s="22" t="str">
        <f>IF('Prediction Log'!I125=0, "",'Prediction Log'!I125)</f>
        <v/>
      </c>
      <c r="G125" s="23" t="str">
        <f>IF(ISBLANK(Games!B125), "",'Prediction Log'!$J125)</f>
        <v/>
      </c>
      <c r="H125" s="24" t="str">
        <f>'Prediction Log'!$K125</f>
        <v/>
      </c>
      <c r="I125" s="22" t="str">
        <f>IF(ISBLANK(Games!J125), "",IF(AND(Games!J125="",Games!K125=""),"",IF(ISTEXT(Games!K125), "Side",Games!J125)))</f>
        <v/>
      </c>
      <c r="J125" s="22" t="str">
        <f>IF(ISBLANK(Games!B125), "",IF(Games!H125="Y", Games!B125, Games!C125))</f>
        <v/>
      </c>
      <c r="K125" s="22" t="str">
        <f>Games!F125</f>
        <v/>
      </c>
      <c r="L125" s="22" t="str">
        <f>IF(ISBLANK(Games!D125), "",Games!D125)</f>
        <v/>
      </c>
      <c r="M125" s="22"/>
      <c r="N125" s="25" t="str">
        <f>IF(ISBLANK(Table123[[#This Row],[Odds Side - Difference Model]]), "", 1)</f>
        <v/>
      </c>
      <c r="O125" s="25" t="str">
        <f>IF(ISBLANK(Table123[[#This Row],[Odds Spread]]), "", 1)</f>
        <v/>
      </c>
      <c r="P125" s="26"/>
      <c r="Q125" s="26"/>
      <c r="R125" s="26"/>
      <c r="S125" s="26"/>
      <c r="T125" s="26"/>
      <c r="U125" s="27" t="str">
        <f>IF(ISBLANK(Table123[[#This Row],[Odds Side - Difference Model]]), "",N125+IF(Q125&lt;0, (N125/(Q125/-100)), N125*(Q125/100)))</f>
        <v/>
      </c>
      <c r="V125" s="28" t="str">
        <f>IFERROR(IF(ISBLANK(Table123[[#This Row],[Odds Side - Win Probability Model]]), "",N125+IF(R125&lt;0, (N125/(R125/-100)), N125*(R125/100))),"")</f>
        <v/>
      </c>
      <c r="W125" s="27" t="str">
        <f t="shared" si="19"/>
        <v/>
      </c>
      <c r="X125" s="28" t="str">
        <f t="shared" si="20"/>
        <v/>
      </c>
      <c r="Y125" s="27" t="str">
        <f>IF(ISBLANK(Table123[[#This Row],[Odds Spread]]), "",O125+IF(S125&lt;0, (O125/(S125/-100)), O125*(S125/100)))</f>
        <v/>
      </c>
      <c r="Z125" s="27" t="str">
        <f t="shared" si="21"/>
        <v/>
      </c>
      <c r="AA125" s="29">
        <f t="shared" si="22"/>
        <v>0</v>
      </c>
      <c r="AB125" s="29">
        <f t="shared" si="23"/>
        <v>0</v>
      </c>
      <c r="AC125" s="30" t="str">
        <f>IF('Prediction Log'!$W125="Y", "W", IF('Prediction Log'!$W125="N","L",""))</f>
        <v/>
      </c>
      <c r="AD125" s="31" t="str">
        <f>IF('Prediction Log'!$Y125="Y", "W", IF('Prediction Log'!$Y125="N","L",""))</f>
        <v/>
      </c>
      <c r="AE125" s="32" t="str">
        <f>IF(ISBLANK(Table123[[#This Row],[Odds Side - Difference Model]]), "",IF(AC125="W", W125, IF(AC125="L",-N125, "")))</f>
        <v/>
      </c>
      <c r="AF125" s="33" t="str">
        <f>IFERROR((IF(ISERR(Table123[[#This Row],[Potential Payout Side - Win Probability Model]]), "",IF(AD125="W", X125, IF(AD125="L",-N125, "")))), "")</f>
        <v/>
      </c>
      <c r="AG125" s="30" t="str">
        <f>IF('Prediction Log'!$X125="Y", "W", IF('Prediction Log'!$X125="N", "L", ""))</f>
        <v/>
      </c>
      <c r="AH125" s="32" t="str">
        <f>IF(ISBLANK(Table123[[#This Row],[Odds Spread]]), "",IF(AG125="W", Z125, IF(AG125="L",-O125, "")))</f>
        <v/>
      </c>
      <c r="AI125" s="11"/>
      <c r="AJ125" s="12" t="str">
        <f t="shared" si="18"/>
        <v/>
      </c>
      <c r="AK1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6" spans="1:38" x14ac:dyDescent="0.45">
      <c r="A126" s="22">
        <f>Games!A126</f>
        <v>0</v>
      </c>
      <c r="B126" s="22" t="str">
        <f>IF('Prediction Log'!B126=0, "",'Prediction Log'!B126)</f>
        <v/>
      </c>
      <c r="C126" s="22" t="str">
        <f>IF('Prediction Log'!C126=0, "",'Prediction Log'!C126)</f>
        <v/>
      </c>
      <c r="D126" s="22" t="str">
        <f>IF('Prediction Log'!D126=0, "",'Prediction Log'!D126)</f>
        <v/>
      </c>
      <c r="E126" s="22" t="str">
        <f>IF('Prediction Log'!E126=0, "",'Prediction Log'!E126)</f>
        <v/>
      </c>
      <c r="F126" s="22" t="str">
        <f>IF('Prediction Log'!I126=0, "",'Prediction Log'!I126)</f>
        <v/>
      </c>
      <c r="G126" s="23" t="str">
        <f>IF(ISBLANK(Games!B126), "",'Prediction Log'!$J126)</f>
        <v/>
      </c>
      <c r="H126" s="24" t="str">
        <f>'Prediction Log'!$K126</f>
        <v/>
      </c>
      <c r="I126" s="22" t="str">
        <f>IF(ISBLANK(Games!J126), "",IF(AND(Games!J126="",Games!K126=""),"",IF(ISTEXT(Games!K126), "Side",Games!J126)))</f>
        <v/>
      </c>
      <c r="J126" s="22" t="str">
        <f>IF(ISBLANK(Games!B126), "",IF(Games!H126="Y", Games!B126, Games!C126))</f>
        <v/>
      </c>
      <c r="K126" s="22" t="str">
        <f>Games!F126</f>
        <v/>
      </c>
      <c r="L126" s="22" t="str">
        <f>IF(ISBLANK(Games!D126), "",Games!D126)</f>
        <v/>
      </c>
      <c r="M126" s="22"/>
      <c r="N126" s="25" t="str">
        <f>IF(ISBLANK(Table123[[#This Row],[Odds Side - Difference Model]]), "", 1)</f>
        <v/>
      </c>
      <c r="O126" s="25" t="str">
        <f>IF(ISBLANK(Table123[[#This Row],[Odds Spread]]), "", 1)</f>
        <v/>
      </c>
      <c r="P126" s="26"/>
      <c r="Q126" s="26"/>
      <c r="R126" s="26"/>
      <c r="S126" s="26"/>
      <c r="T126" s="26"/>
      <c r="U126" s="27" t="str">
        <f>IF(ISBLANK(Table123[[#This Row],[Odds Side - Difference Model]]), "",N126+IF(Q126&lt;0, (N126/(Q126/-100)), N126*(Q126/100)))</f>
        <v/>
      </c>
      <c r="V126" s="28" t="str">
        <f>IFERROR(IF(ISBLANK(Table123[[#This Row],[Odds Side - Win Probability Model]]), "",N126+IF(R126&lt;0, (N126/(R126/-100)), N126*(R126/100))),"")</f>
        <v/>
      </c>
      <c r="W126" s="27" t="str">
        <f t="shared" si="19"/>
        <v/>
      </c>
      <c r="X126" s="28" t="str">
        <f t="shared" si="20"/>
        <v/>
      </c>
      <c r="Y126" s="27" t="str">
        <f>IF(ISBLANK(Table123[[#This Row],[Odds Spread]]), "",O126+IF(S126&lt;0, (O126/(S126/-100)), O126*(S126/100)))</f>
        <v/>
      </c>
      <c r="Z126" s="27" t="str">
        <f t="shared" si="21"/>
        <v/>
      </c>
      <c r="AA126" s="29">
        <f t="shared" si="22"/>
        <v>0</v>
      </c>
      <c r="AB126" s="29">
        <f t="shared" si="23"/>
        <v>0</v>
      </c>
      <c r="AC126" s="30" t="str">
        <f>IF('Prediction Log'!$W126="Y", "W", IF('Prediction Log'!$W126="N","L",""))</f>
        <v/>
      </c>
      <c r="AD126" s="31" t="str">
        <f>IF('Prediction Log'!$Y126="Y", "W", IF('Prediction Log'!$Y126="N","L",""))</f>
        <v/>
      </c>
      <c r="AE126" s="32" t="str">
        <f>IF(ISBLANK(Table123[[#This Row],[Odds Side - Difference Model]]), "",IF(AC126="W", W126, IF(AC126="L",-N126, "")))</f>
        <v/>
      </c>
      <c r="AF126" s="33" t="str">
        <f>IFERROR((IF(ISERR(Table123[[#This Row],[Potential Payout Side - Win Probability Model]]), "",IF(AD126="W", X126, IF(AD126="L",-N126, "")))), "")</f>
        <v/>
      </c>
      <c r="AG126" s="30" t="str">
        <f>IF('Prediction Log'!$X126="Y", "W", IF('Prediction Log'!$X126="N", "L", ""))</f>
        <v/>
      </c>
      <c r="AH126" s="32" t="str">
        <f>IF(ISBLANK(Table123[[#This Row],[Odds Spread]]), "",IF(AG126="W", Z126, IF(AG126="L",-O126, "")))</f>
        <v/>
      </c>
      <c r="AI126" s="11"/>
      <c r="AJ126" s="12" t="str">
        <f t="shared" si="18"/>
        <v/>
      </c>
      <c r="AK1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7" spans="1:38" x14ac:dyDescent="0.45">
      <c r="A127" s="22">
        <f>Games!A127</f>
        <v>0</v>
      </c>
      <c r="B127" s="22" t="str">
        <f>IF('Prediction Log'!B127=0, "",'Prediction Log'!B127)</f>
        <v/>
      </c>
      <c r="C127" s="22" t="str">
        <f>IF('Prediction Log'!C127=0, "",'Prediction Log'!C127)</f>
        <v/>
      </c>
      <c r="D127" s="22" t="str">
        <f>IF('Prediction Log'!D127=0, "",'Prediction Log'!D127)</f>
        <v/>
      </c>
      <c r="E127" s="22" t="str">
        <f>IF('Prediction Log'!E127=0, "",'Prediction Log'!E127)</f>
        <v/>
      </c>
      <c r="F127" s="22" t="str">
        <f>IF('Prediction Log'!I127=0, "",'Prediction Log'!I127)</f>
        <v/>
      </c>
      <c r="G127" s="23" t="str">
        <f>IF(ISBLANK(Games!B127), "",'Prediction Log'!$J127)</f>
        <v/>
      </c>
      <c r="H127" s="24" t="str">
        <f>'Prediction Log'!$K127</f>
        <v/>
      </c>
      <c r="I127" s="22" t="str">
        <f>IF(ISBLANK(Games!J127), "",IF(AND(Games!J127="",Games!K127=""),"",IF(ISTEXT(Games!K127), "Side",Games!J127)))</f>
        <v/>
      </c>
      <c r="J127" s="22" t="str">
        <f>IF(ISBLANK(Games!B127), "",IF(Games!H127="Y", Games!B127, Games!C127))</f>
        <v/>
      </c>
      <c r="K127" s="22" t="str">
        <f>Games!F127</f>
        <v/>
      </c>
      <c r="L127" s="22" t="str">
        <f>IF(ISBLANK(Games!D127), "",Games!D127)</f>
        <v/>
      </c>
      <c r="M127" s="22"/>
      <c r="N127" s="25" t="str">
        <f>IF(ISBLANK(Table123[[#This Row],[Odds Side - Difference Model]]), "", 1)</f>
        <v/>
      </c>
      <c r="O127" s="25" t="str">
        <f>IF(ISBLANK(Table123[[#This Row],[Odds Spread]]), "", 1)</f>
        <v/>
      </c>
      <c r="P127" s="26"/>
      <c r="Q127" s="26"/>
      <c r="R127" s="26"/>
      <c r="S127" s="26"/>
      <c r="T127" s="26"/>
      <c r="U127" s="27" t="str">
        <f>IF(ISBLANK(Table123[[#This Row],[Odds Side - Difference Model]]), "",N127+IF(Q127&lt;0, (N127/(Q127/-100)), N127*(Q127/100)))</f>
        <v/>
      </c>
      <c r="V127" s="28" t="str">
        <f>IFERROR(IF(ISBLANK(Table123[[#This Row],[Odds Side - Win Probability Model]]), "",N127+IF(R127&lt;0, (N127/(R127/-100)), N127*(R127/100))),"")</f>
        <v/>
      </c>
      <c r="W127" s="27" t="str">
        <f t="shared" si="19"/>
        <v/>
      </c>
      <c r="X127" s="28" t="str">
        <f t="shared" si="20"/>
        <v/>
      </c>
      <c r="Y127" s="27" t="str">
        <f>IF(ISBLANK(Table123[[#This Row],[Odds Spread]]), "",O127+IF(S127&lt;0, (O127/(S127/-100)), O127*(S127/100)))</f>
        <v/>
      </c>
      <c r="Z127" s="27" t="str">
        <f t="shared" si="21"/>
        <v/>
      </c>
      <c r="AA127" s="29">
        <f t="shared" si="22"/>
        <v>0</v>
      </c>
      <c r="AB127" s="29">
        <f t="shared" si="23"/>
        <v>0</v>
      </c>
      <c r="AC127" s="30" t="str">
        <f>IF('Prediction Log'!$W127="Y", "W", IF('Prediction Log'!$W127="N","L",""))</f>
        <v/>
      </c>
      <c r="AD127" s="31" t="str">
        <f>IF('Prediction Log'!$Y127="Y", "W", IF('Prediction Log'!$Y127="N","L",""))</f>
        <v/>
      </c>
      <c r="AE127" s="32" t="str">
        <f>IF(ISBLANK(Table123[[#This Row],[Odds Side - Difference Model]]), "",IF(AC127="W", W127, IF(AC127="L",-N127, "")))</f>
        <v/>
      </c>
      <c r="AF127" s="33" t="str">
        <f>IFERROR((IF(ISERR(Table123[[#This Row],[Potential Payout Side - Win Probability Model]]), "",IF(AD127="W", X127, IF(AD127="L",-N127, "")))), "")</f>
        <v/>
      </c>
      <c r="AG127" s="30" t="str">
        <f>IF('Prediction Log'!$X127="Y", "W", IF('Prediction Log'!$X127="N", "L", ""))</f>
        <v/>
      </c>
      <c r="AH127" s="32" t="str">
        <f>IF(ISBLANK(Table123[[#This Row],[Odds Spread]]), "",IF(AG127="W", Z127, IF(AG127="L",-O127, "")))</f>
        <v/>
      </c>
      <c r="AI127" s="11"/>
      <c r="AJ127" s="12" t="str">
        <f t="shared" si="18"/>
        <v/>
      </c>
      <c r="AK1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8" spans="1:38" x14ac:dyDescent="0.45">
      <c r="A128" s="22">
        <f>Games!A128</f>
        <v>0</v>
      </c>
      <c r="B128" s="22" t="str">
        <f>IF('Prediction Log'!B128=0, "",'Prediction Log'!B128)</f>
        <v/>
      </c>
      <c r="C128" s="22" t="str">
        <f>IF('Prediction Log'!C128=0, "",'Prediction Log'!C128)</f>
        <v/>
      </c>
      <c r="D128" s="22" t="str">
        <f>IF('Prediction Log'!D128=0, "",'Prediction Log'!D128)</f>
        <v/>
      </c>
      <c r="E128" s="22" t="str">
        <f>IF('Prediction Log'!E128=0, "",'Prediction Log'!E128)</f>
        <v/>
      </c>
      <c r="F128" s="22" t="str">
        <f>IF('Prediction Log'!I128=0, "",'Prediction Log'!I128)</f>
        <v/>
      </c>
      <c r="G128" s="23" t="str">
        <f>IF(ISBLANK(Games!B128), "",'Prediction Log'!$J128)</f>
        <v/>
      </c>
      <c r="H128" s="24" t="str">
        <f>'Prediction Log'!$K128</f>
        <v/>
      </c>
      <c r="I128" s="22" t="str">
        <f>IF(ISBLANK(Games!J128), "",IF(AND(Games!J128="",Games!K128=""),"",IF(ISTEXT(Games!K128), "Side",Games!J128)))</f>
        <v/>
      </c>
      <c r="J128" s="22" t="str">
        <f>IF(ISBLANK(Games!B128), "",IF(Games!H128="Y", Games!B128, Games!C128))</f>
        <v/>
      </c>
      <c r="K128" s="22" t="str">
        <f>Games!F128</f>
        <v/>
      </c>
      <c r="L128" s="22" t="str">
        <f>IF(ISBLANK(Games!D128), "",Games!D128)</f>
        <v/>
      </c>
      <c r="M128" s="22"/>
      <c r="N128" s="25" t="str">
        <f>IF(ISBLANK(Table123[[#This Row],[Odds Side - Difference Model]]), "", 1)</f>
        <v/>
      </c>
      <c r="O128" s="25" t="str">
        <f>IF(ISBLANK(Table123[[#This Row],[Odds Spread]]), "", 1)</f>
        <v/>
      </c>
      <c r="P128" s="26"/>
      <c r="Q128" s="26"/>
      <c r="R128" s="26"/>
      <c r="S128" s="26"/>
      <c r="T128" s="26"/>
      <c r="U128" s="27" t="str">
        <f>IF(ISBLANK(Table123[[#This Row],[Odds Side - Difference Model]]), "",N128+IF(Q128&lt;0, (N128/(Q128/-100)), N128*(Q128/100)))</f>
        <v/>
      </c>
      <c r="V128" s="28" t="str">
        <f>IFERROR(IF(ISBLANK(Table123[[#This Row],[Odds Side - Win Probability Model]]), "",N128+IF(R128&lt;0, (N128/(R128/-100)), N128*(R128/100))),"")</f>
        <v/>
      </c>
      <c r="W128" s="27" t="str">
        <f t="shared" si="19"/>
        <v/>
      </c>
      <c r="X128" s="28" t="str">
        <f t="shared" si="20"/>
        <v/>
      </c>
      <c r="Y128" s="27" t="str">
        <f>IF(ISBLANK(Table123[[#This Row],[Odds Spread]]), "",O128+IF(S128&lt;0, (O128/(S128/-100)), O128*(S128/100)))</f>
        <v/>
      </c>
      <c r="Z128" s="27" t="str">
        <f t="shared" si="21"/>
        <v/>
      </c>
      <c r="AA128" s="29">
        <f t="shared" si="22"/>
        <v>0</v>
      </c>
      <c r="AB128" s="29">
        <f t="shared" si="23"/>
        <v>0</v>
      </c>
      <c r="AC128" s="30" t="str">
        <f>IF('Prediction Log'!$W128="Y", "W", IF('Prediction Log'!$W128="N","L",""))</f>
        <v/>
      </c>
      <c r="AD128" s="31" t="str">
        <f>IF('Prediction Log'!$Y128="Y", "W", IF('Prediction Log'!$Y128="N","L",""))</f>
        <v/>
      </c>
      <c r="AE128" s="32" t="str">
        <f>IF(ISBLANK(Table123[[#This Row],[Odds Side - Difference Model]]), "",IF(AC128="W", W128, IF(AC128="L",-N128, "")))</f>
        <v/>
      </c>
      <c r="AF128" s="33" t="str">
        <f>IFERROR((IF(ISERR(Table123[[#This Row],[Potential Payout Side - Win Probability Model]]), "",IF(AD128="W", X128, IF(AD128="L",-N128, "")))), "")</f>
        <v/>
      </c>
      <c r="AG128" s="30" t="str">
        <f>IF('Prediction Log'!$X128="Y", "W", IF('Prediction Log'!$X128="N", "L", ""))</f>
        <v/>
      </c>
      <c r="AH128" s="32" t="str">
        <f>IF(ISBLANK(Table123[[#This Row],[Odds Spread]]), "",IF(AG128="W", Z128, IF(AG128="L",-O128, "")))</f>
        <v/>
      </c>
      <c r="AI128" s="11"/>
      <c r="AJ128" s="12" t="str">
        <f t="shared" si="18"/>
        <v/>
      </c>
      <c r="AK1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9" spans="1:38" x14ac:dyDescent="0.45">
      <c r="A129" s="22">
        <f>Games!A129</f>
        <v>0</v>
      </c>
      <c r="B129" s="22" t="str">
        <f>IF('Prediction Log'!B129=0, "",'Prediction Log'!B129)</f>
        <v/>
      </c>
      <c r="C129" s="22" t="str">
        <f>IF('Prediction Log'!C129=0, "",'Prediction Log'!C129)</f>
        <v/>
      </c>
      <c r="D129" s="22" t="str">
        <f>IF('Prediction Log'!D129=0, "",'Prediction Log'!D129)</f>
        <v/>
      </c>
      <c r="E129" s="22" t="str">
        <f>IF('Prediction Log'!E129=0, "",'Prediction Log'!E129)</f>
        <v/>
      </c>
      <c r="F129" s="22" t="str">
        <f>IF('Prediction Log'!I129=0, "",'Prediction Log'!I129)</f>
        <v/>
      </c>
      <c r="G129" s="23" t="str">
        <f>IF(ISBLANK(Games!B129), "",'Prediction Log'!$J129)</f>
        <v/>
      </c>
      <c r="H129" s="24" t="str">
        <f>'Prediction Log'!$K129</f>
        <v/>
      </c>
      <c r="I129" s="22" t="str">
        <f>IF(ISBLANK(Games!J129), "",IF(AND(Games!J129="",Games!K129=""),"",IF(ISTEXT(Games!K129), "Side",Games!J129)))</f>
        <v/>
      </c>
      <c r="J129" s="22" t="str">
        <f>IF(ISBLANK(Games!B129), "",IF(Games!H129="Y", Games!B129, Games!C129))</f>
        <v/>
      </c>
      <c r="K129" s="22" t="str">
        <f>Games!F129</f>
        <v/>
      </c>
      <c r="L129" s="22" t="str">
        <f>IF(ISBLANK(Games!D129), "",Games!D129)</f>
        <v/>
      </c>
      <c r="M129" s="22"/>
      <c r="N129" s="25" t="str">
        <f>IF(ISBLANK(Table123[[#This Row],[Odds Side - Difference Model]]), "", 1)</f>
        <v/>
      </c>
      <c r="O129" s="25" t="str">
        <f>IF(ISBLANK(Table123[[#This Row],[Odds Spread]]), "", 1)</f>
        <v/>
      </c>
      <c r="P129" s="26"/>
      <c r="Q129" s="26"/>
      <c r="R129" s="26"/>
      <c r="S129" s="26"/>
      <c r="T129" s="26"/>
      <c r="U129" s="27" t="str">
        <f>IF(ISBLANK(Table123[[#This Row],[Odds Side - Difference Model]]), "",N129+IF(Q129&lt;0, (N129/(Q129/-100)), N129*(Q129/100)))</f>
        <v/>
      </c>
      <c r="V129" s="28" t="str">
        <f>IFERROR(IF(ISBLANK(Table123[[#This Row],[Odds Side - Win Probability Model]]), "",N129+IF(R129&lt;0, (N129/(R129/-100)), N129*(R129/100))),"")</f>
        <v/>
      </c>
      <c r="W129" s="27" t="str">
        <f t="shared" si="19"/>
        <v/>
      </c>
      <c r="X129" s="28" t="str">
        <f t="shared" si="20"/>
        <v/>
      </c>
      <c r="Y129" s="27" t="str">
        <f>IF(ISBLANK(Table123[[#This Row],[Odds Spread]]), "",O129+IF(S129&lt;0, (O129/(S129/-100)), O129*(S129/100)))</f>
        <v/>
      </c>
      <c r="Z129" s="27" t="str">
        <f t="shared" si="21"/>
        <v/>
      </c>
      <c r="AA129" s="29">
        <f t="shared" si="22"/>
        <v>0</v>
      </c>
      <c r="AB129" s="29">
        <f t="shared" si="23"/>
        <v>0</v>
      </c>
      <c r="AC129" s="30" t="str">
        <f>IF('Prediction Log'!$W129="Y", "W", IF('Prediction Log'!$W129="N","L",""))</f>
        <v/>
      </c>
      <c r="AD129" s="31" t="str">
        <f>IF('Prediction Log'!$Y129="Y", "W", IF('Prediction Log'!$Y129="N","L",""))</f>
        <v/>
      </c>
      <c r="AE129" s="32" t="str">
        <f>IF(ISBLANK(Table123[[#This Row],[Odds Side - Difference Model]]), "",IF(AC129="W", W129, IF(AC129="L",-N129, "")))</f>
        <v/>
      </c>
      <c r="AF129" s="33" t="str">
        <f>IFERROR((IF(ISERR(Table123[[#This Row],[Potential Payout Side - Win Probability Model]]), "",IF(AD129="W", X129, IF(AD129="L",-N129, "")))), "")</f>
        <v/>
      </c>
      <c r="AG129" s="30" t="str">
        <f>IF('Prediction Log'!$X129="Y", "W", IF('Prediction Log'!$X129="N", "L", ""))</f>
        <v/>
      </c>
      <c r="AH129" s="32" t="str">
        <f>IF(ISBLANK(Table123[[#This Row],[Odds Spread]]), "",IF(AG129="W", Z129, IF(AG129="L",-O129, "")))</f>
        <v/>
      </c>
      <c r="AI129" s="11"/>
      <c r="AJ129" s="12" t="str">
        <f t="shared" si="18"/>
        <v/>
      </c>
      <c r="AK1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0" spans="1:38" x14ac:dyDescent="0.45">
      <c r="A130" s="22">
        <f>Games!A130</f>
        <v>0</v>
      </c>
      <c r="B130" s="22" t="str">
        <f>IF('Prediction Log'!B130=0, "",'Prediction Log'!B130)</f>
        <v/>
      </c>
      <c r="C130" s="22" t="str">
        <f>IF('Prediction Log'!C130=0, "",'Prediction Log'!C130)</f>
        <v/>
      </c>
      <c r="D130" s="22" t="str">
        <f>IF('Prediction Log'!D130=0, "",'Prediction Log'!D130)</f>
        <v/>
      </c>
      <c r="E130" s="22" t="str">
        <f>IF('Prediction Log'!E130=0, "",'Prediction Log'!E130)</f>
        <v/>
      </c>
      <c r="F130" s="22" t="str">
        <f>IF('Prediction Log'!I130=0, "",'Prediction Log'!I130)</f>
        <v/>
      </c>
      <c r="G130" s="23" t="str">
        <f>IF(ISBLANK(Games!B130), "",'Prediction Log'!$J130)</f>
        <v/>
      </c>
      <c r="H130" s="24" t="str">
        <f>'Prediction Log'!$K130</f>
        <v/>
      </c>
      <c r="I130" s="22" t="str">
        <f>IF(ISBLANK(Games!J130), "",IF(AND(Games!J130="",Games!K130=""),"",IF(ISTEXT(Games!K130), "Side",Games!J130)))</f>
        <v/>
      </c>
      <c r="J130" s="22" t="str">
        <f>IF(ISBLANK(Games!B130), "",IF(Games!H130="Y", Games!B130, Games!C130))</f>
        <v/>
      </c>
      <c r="K130" s="22" t="str">
        <f>Games!F130</f>
        <v/>
      </c>
      <c r="L130" s="22" t="str">
        <f>IF(ISBLANK(Games!D130), "",Games!D130)</f>
        <v/>
      </c>
      <c r="M130" s="22"/>
      <c r="N130" s="25" t="str">
        <f>IF(ISBLANK(Table123[[#This Row],[Odds Side - Difference Model]]), "", 1)</f>
        <v/>
      </c>
      <c r="O130" s="25" t="str">
        <f>IF(ISBLANK(Table123[[#This Row],[Odds Spread]]), "", 1)</f>
        <v/>
      </c>
      <c r="P130" s="26"/>
      <c r="Q130" s="26"/>
      <c r="R130" s="26"/>
      <c r="S130" s="26"/>
      <c r="T130" s="26"/>
      <c r="U130" s="27" t="str">
        <f>IF(ISBLANK(Table123[[#This Row],[Odds Side - Difference Model]]), "",N130+IF(Q130&lt;0, (N130/(Q130/-100)), N130*(Q130/100)))</f>
        <v/>
      </c>
      <c r="V130" s="28" t="str">
        <f>IFERROR(IF(ISBLANK(Table123[[#This Row],[Odds Side - Win Probability Model]]), "",N130+IF(R130&lt;0, (N130/(R130/-100)), N130*(R130/100))),"")</f>
        <v/>
      </c>
      <c r="W130" s="27" t="str">
        <f t="shared" si="19"/>
        <v/>
      </c>
      <c r="X130" s="28" t="str">
        <f t="shared" si="20"/>
        <v/>
      </c>
      <c r="Y130" s="27" t="str">
        <f>IF(ISBLANK(Table123[[#This Row],[Odds Spread]]), "",O130+IF(S130&lt;0, (O130/(S130/-100)), O130*(S130/100)))</f>
        <v/>
      </c>
      <c r="Z130" s="27" t="str">
        <f t="shared" si="21"/>
        <v/>
      </c>
      <c r="AA130" s="29">
        <f t="shared" si="22"/>
        <v>0</v>
      </c>
      <c r="AB130" s="29">
        <f t="shared" si="23"/>
        <v>0</v>
      </c>
      <c r="AC130" s="30" t="str">
        <f>IF('Prediction Log'!$W130="Y", "W", IF('Prediction Log'!$W130="N","L",""))</f>
        <v/>
      </c>
      <c r="AD130" s="31" t="str">
        <f>IF('Prediction Log'!$Y130="Y", "W", IF('Prediction Log'!$Y130="N","L",""))</f>
        <v/>
      </c>
      <c r="AE130" s="32" t="str">
        <f>IF(ISBLANK(Table123[[#This Row],[Odds Side - Difference Model]]), "",IF(AC130="W", W130, IF(AC130="L",-N130, "")))</f>
        <v/>
      </c>
      <c r="AF130" s="33" t="str">
        <f>IFERROR((IF(ISERR(Table123[[#This Row],[Potential Payout Side - Win Probability Model]]), "",IF(AD130="W", X130, IF(AD130="L",-N130, "")))), "")</f>
        <v/>
      </c>
      <c r="AG130" s="30" t="str">
        <f>IF('Prediction Log'!$X130="Y", "W", IF('Prediction Log'!$X130="N", "L", ""))</f>
        <v/>
      </c>
      <c r="AH130" s="32" t="str">
        <f>IF(ISBLANK(Table123[[#This Row],[Odds Spread]]), "",IF(AG130="W", Z130, IF(AG130="L",-O130, "")))</f>
        <v/>
      </c>
      <c r="AI130" s="11"/>
      <c r="AJ130" s="12" t="str">
        <f t="shared" si="18"/>
        <v/>
      </c>
      <c r="AK1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1" spans="1:38" x14ac:dyDescent="0.45">
      <c r="A131" s="22">
        <f>Games!A131</f>
        <v>0</v>
      </c>
      <c r="B131" s="22" t="str">
        <f>IF('Prediction Log'!B131=0, "",'Prediction Log'!B131)</f>
        <v/>
      </c>
      <c r="C131" s="22" t="str">
        <f>IF('Prediction Log'!C131=0, "",'Prediction Log'!C131)</f>
        <v/>
      </c>
      <c r="D131" s="22" t="str">
        <f>IF('Prediction Log'!D131=0, "",'Prediction Log'!D131)</f>
        <v/>
      </c>
      <c r="E131" s="22" t="str">
        <f>IF('Prediction Log'!E131=0, "",'Prediction Log'!E131)</f>
        <v/>
      </c>
      <c r="F131" s="22" t="str">
        <f>IF('Prediction Log'!I131=0, "",'Prediction Log'!I131)</f>
        <v/>
      </c>
      <c r="G131" s="23" t="str">
        <f>IF(ISBLANK(Games!B131), "",'Prediction Log'!$J131)</f>
        <v/>
      </c>
      <c r="H131" s="24" t="str">
        <f>'Prediction Log'!$K131</f>
        <v/>
      </c>
      <c r="I131" s="22" t="str">
        <f>IF(ISBLANK(Games!J131), "",IF(AND(Games!J131="",Games!K131=""),"",IF(ISTEXT(Games!K131), "Side",Games!J131)))</f>
        <v/>
      </c>
      <c r="J131" s="22" t="str">
        <f>IF(ISBLANK(Games!B131), "",IF(Games!H131="Y", Games!B131, Games!C131))</f>
        <v/>
      </c>
      <c r="K131" s="22" t="str">
        <f>Games!F131</f>
        <v/>
      </c>
      <c r="L131" s="22" t="str">
        <f>IF(ISBLANK(Games!D131), "",Games!D131)</f>
        <v/>
      </c>
      <c r="M131" s="22"/>
      <c r="N131" s="25" t="str">
        <f>IF(ISBLANK(Table123[[#This Row],[Odds Side - Difference Model]]), "", 1)</f>
        <v/>
      </c>
      <c r="O131" s="25" t="str">
        <f>IF(ISBLANK(Table123[[#This Row],[Odds Spread]]), "", 1)</f>
        <v/>
      </c>
      <c r="P131" s="26"/>
      <c r="Q131" s="26"/>
      <c r="R131" s="26"/>
      <c r="S131" s="26"/>
      <c r="T131" s="26"/>
      <c r="U131" s="27" t="str">
        <f>IF(ISBLANK(Table123[[#This Row],[Odds Side - Difference Model]]), "",N131+IF(Q131&lt;0, (N131/(Q131/-100)), N131*(Q131/100)))</f>
        <v/>
      </c>
      <c r="V131" s="28" t="str">
        <f>IFERROR(IF(ISBLANK(Table123[[#This Row],[Odds Side - Win Probability Model]]), "",N131+IF(R131&lt;0, (N131/(R131/-100)), N131*(R131/100))),"")</f>
        <v/>
      </c>
      <c r="W131" s="27" t="str">
        <f t="shared" si="19"/>
        <v/>
      </c>
      <c r="X131" s="28" t="str">
        <f t="shared" si="20"/>
        <v/>
      </c>
      <c r="Y131" s="27" t="str">
        <f>IF(ISBLANK(Table123[[#This Row],[Odds Spread]]), "",O131+IF(S131&lt;0, (O131/(S131/-100)), O131*(S131/100)))</f>
        <v/>
      </c>
      <c r="Z131" s="27" t="str">
        <f t="shared" si="21"/>
        <v/>
      </c>
      <c r="AA131" s="29">
        <f t="shared" si="22"/>
        <v>0</v>
      </c>
      <c r="AB131" s="29">
        <f t="shared" si="23"/>
        <v>0</v>
      </c>
      <c r="AC131" s="30" t="str">
        <f>IF('Prediction Log'!$W131="Y", "W", IF('Prediction Log'!$W131="N","L",""))</f>
        <v/>
      </c>
      <c r="AD131" s="31" t="str">
        <f>IF('Prediction Log'!$Y131="Y", "W", IF('Prediction Log'!$Y131="N","L",""))</f>
        <v/>
      </c>
      <c r="AE131" s="32" t="str">
        <f>IF(ISBLANK(Table123[[#This Row],[Odds Side - Difference Model]]), "",IF(AC131="W", W131, IF(AC131="L",-N131, "")))</f>
        <v/>
      </c>
      <c r="AF131" s="33" t="str">
        <f>IFERROR((IF(ISERR(Table123[[#This Row],[Potential Payout Side - Win Probability Model]]), "",IF(AD131="W", X131, IF(AD131="L",-N131, "")))), "")</f>
        <v/>
      </c>
      <c r="AG131" s="30" t="str">
        <f>IF('Prediction Log'!$X131="Y", "W", IF('Prediction Log'!$X131="N", "L", ""))</f>
        <v/>
      </c>
      <c r="AH131" s="32" t="str">
        <f>IF(ISBLANK(Table123[[#This Row],[Odds Spread]]), "",IF(AG131="W", Z131, IF(AG131="L",-O131, "")))</f>
        <v/>
      </c>
      <c r="AI131" s="11"/>
      <c r="AJ131" s="12" t="str">
        <f t="shared" ref="AJ131:AJ194" si="24">IF(AI131="W", AB131, IF(AI131="L",-S131, ""))</f>
        <v/>
      </c>
      <c r="AK1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2" spans="1:38" x14ac:dyDescent="0.45">
      <c r="A132" s="22">
        <f>Games!A132</f>
        <v>0</v>
      </c>
      <c r="B132" s="22" t="str">
        <f>IF('Prediction Log'!B132=0, "",'Prediction Log'!B132)</f>
        <v/>
      </c>
      <c r="C132" s="22" t="str">
        <f>IF('Prediction Log'!C132=0, "",'Prediction Log'!C132)</f>
        <v/>
      </c>
      <c r="D132" s="22" t="str">
        <f>IF('Prediction Log'!D132=0, "",'Prediction Log'!D132)</f>
        <v/>
      </c>
      <c r="E132" s="22" t="str">
        <f>IF('Prediction Log'!E132=0, "",'Prediction Log'!E132)</f>
        <v/>
      </c>
      <c r="F132" s="22" t="str">
        <f>IF('Prediction Log'!I132=0, "",'Prediction Log'!I132)</f>
        <v/>
      </c>
      <c r="G132" s="23" t="str">
        <f>IF(ISBLANK(Games!B132), "",'Prediction Log'!$J132)</f>
        <v/>
      </c>
      <c r="H132" s="24" t="str">
        <f>'Prediction Log'!$K132</f>
        <v/>
      </c>
      <c r="I132" s="22" t="str">
        <f>IF(ISBLANK(Games!J132), "",IF(AND(Games!J132="",Games!K132=""),"",IF(ISTEXT(Games!K132), "Side",Games!J132)))</f>
        <v/>
      </c>
      <c r="J132" s="22" t="str">
        <f>IF(ISBLANK(Games!B132), "",IF(Games!H132="Y", Games!B132, Games!C132))</f>
        <v/>
      </c>
      <c r="K132" s="22" t="str">
        <f>Games!F132</f>
        <v/>
      </c>
      <c r="L132" s="22" t="str">
        <f>IF(ISBLANK(Games!D132), "",Games!D132)</f>
        <v/>
      </c>
      <c r="M132" s="22"/>
      <c r="N132" s="25" t="str">
        <f>IF(ISBLANK(Table123[[#This Row],[Odds Side - Difference Model]]), "", 1)</f>
        <v/>
      </c>
      <c r="O132" s="25" t="str">
        <f>IF(ISBLANK(Table123[[#This Row],[Odds Spread]]), "", 1)</f>
        <v/>
      </c>
      <c r="P132" s="26"/>
      <c r="Q132" s="26"/>
      <c r="R132" s="26"/>
      <c r="S132" s="26"/>
      <c r="T132" s="26"/>
      <c r="U132" s="27" t="str">
        <f>IF(ISBLANK(Table123[[#This Row],[Odds Side - Difference Model]]), "",N132+IF(Q132&lt;0, (N132/(Q132/-100)), N132*(Q132/100)))</f>
        <v/>
      </c>
      <c r="V132" s="28" t="str">
        <f>IFERROR(IF(ISBLANK(Table123[[#This Row],[Odds Side - Win Probability Model]]), "",N132+IF(R132&lt;0, (N132/(R132/-100)), N132*(R132/100))),"")</f>
        <v/>
      </c>
      <c r="W132" s="27" t="str">
        <f t="shared" si="19"/>
        <v/>
      </c>
      <c r="X132" s="28" t="str">
        <f t="shared" si="20"/>
        <v/>
      </c>
      <c r="Y132" s="27" t="str">
        <f>IF(ISBLANK(Table123[[#This Row],[Odds Spread]]), "",O132+IF(S132&lt;0, (O132/(S132/-100)), O132*(S132/100)))</f>
        <v/>
      </c>
      <c r="Z132" s="27" t="str">
        <f t="shared" si="21"/>
        <v/>
      </c>
      <c r="AA132" s="29">
        <f t="shared" si="22"/>
        <v>0</v>
      </c>
      <c r="AB132" s="29">
        <f t="shared" si="23"/>
        <v>0</v>
      </c>
      <c r="AC132" s="30" t="str">
        <f>IF('Prediction Log'!$W132="Y", "W", IF('Prediction Log'!$W132="N","L",""))</f>
        <v/>
      </c>
      <c r="AD132" s="31" t="str">
        <f>IF('Prediction Log'!$Y132="Y", "W", IF('Prediction Log'!$Y132="N","L",""))</f>
        <v/>
      </c>
      <c r="AE132" s="32" t="str">
        <f>IF(ISBLANK(Table123[[#This Row],[Odds Side - Difference Model]]), "",IF(AC132="W", W132, IF(AC132="L",-N132, "")))</f>
        <v/>
      </c>
      <c r="AF132" s="33" t="str">
        <f>IFERROR((IF(ISERR(Table123[[#This Row],[Potential Payout Side - Win Probability Model]]), "",IF(AD132="W", X132, IF(AD132="L",-N132, "")))), "")</f>
        <v/>
      </c>
      <c r="AG132" s="30" t="str">
        <f>IF('Prediction Log'!$X132="Y", "W", IF('Prediction Log'!$X132="N", "L", ""))</f>
        <v/>
      </c>
      <c r="AH132" s="32" t="str">
        <f>IF(ISBLANK(Table123[[#This Row],[Odds Spread]]), "",IF(AG132="W", Z132, IF(AG132="L",-O132, "")))</f>
        <v/>
      </c>
      <c r="AI132" s="11"/>
      <c r="AJ132" s="12" t="str">
        <f t="shared" si="24"/>
        <v/>
      </c>
      <c r="AK1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3" spans="1:38" x14ac:dyDescent="0.45">
      <c r="A133" s="22">
        <f>Games!A133</f>
        <v>0</v>
      </c>
      <c r="B133" s="22" t="str">
        <f>IF('Prediction Log'!B133=0, "",'Prediction Log'!B133)</f>
        <v/>
      </c>
      <c r="C133" s="22" t="str">
        <f>IF('Prediction Log'!C133=0, "",'Prediction Log'!C133)</f>
        <v/>
      </c>
      <c r="D133" s="22" t="str">
        <f>IF('Prediction Log'!D133=0, "",'Prediction Log'!D133)</f>
        <v/>
      </c>
      <c r="E133" s="22" t="str">
        <f>IF('Prediction Log'!E133=0, "",'Prediction Log'!E133)</f>
        <v/>
      </c>
      <c r="F133" s="22" t="str">
        <f>IF('Prediction Log'!I133=0, "",'Prediction Log'!I133)</f>
        <v/>
      </c>
      <c r="G133" s="23" t="str">
        <f>IF(ISBLANK(Games!B133), "",'Prediction Log'!$J133)</f>
        <v/>
      </c>
      <c r="H133" s="24" t="str">
        <f>'Prediction Log'!$K133</f>
        <v/>
      </c>
      <c r="I133" s="22" t="str">
        <f>IF(ISBLANK(Games!J133), "",IF(AND(Games!J133="",Games!K133=""),"",IF(ISTEXT(Games!K133), "Side",Games!J133)))</f>
        <v/>
      </c>
      <c r="J133" s="22" t="str">
        <f>IF(ISBLANK(Games!B133), "",IF(Games!H133="Y", Games!B133, Games!C133))</f>
        <v/>
      </c>
      <c r="K133" s="22" t="str">
        <f>Games!F133</f>
        <v/>
      </c>
      <c r="L133" s="22" t="str">
        <f>IF(ISBLANK(Games!D133), "",Games!D133)</f>
        <v/>
      </c>
      <c r="M133" s="22"/>
      <c r="N133" s="25" t="str">
        <f>IF(ISBLANK(Table123[[#This Row],[Odds Side - Difference Model]]), "", 1)</f>
        <v/>
      </c>
      <c r="O133" s="25" t="str">
        <f>IF(ISBLANK(Table123[[#This Row],[Odds Spread]]), "", 1)</f>
        <v/>
      </c>
      <c r="P133" s="26"/>
      <c r="Q133" s="26"/>
      <c r="R133" s="26"/>
      <c r="S133" s="26"/>
      <c r="T133" s="26"/>
      <c r="U133" s="27" t="str">
        <f>IF(ISBLANK(Table123[[#This Row],[Odds Side - Difference Model]]), "",N133+IF(Q133&lt;0, (N133/(Q133/-100)), N133*(Q133/100)))</f>
        <v/>
      </c>
      <c r="V133" s="28" t="str">
        <f>IFERROR(IF(ISBLANK(Table123[[#This Row],[Odds Side - Win Probability Model]]), "",N133+IF(R133&lt;0, (N133/(R133/-100)), N133*(R133/100))),"")</f>
        <v/>
      </c>
      <c r="W133" s="27" t="str">
        <f t="shared" si="19"/>
        <v/>
      </c>
      <c r="X133" s="28" t="str">
        <f t="shared" si="20"/>
        <v/>
      </c>
      <c r="Y133" s="27" t="str">
        <f>IF(ISBLANK(Table123[[#This Row],[Odds Spread]]), "",O133+IF(S133&lt;0, (O133/(S133/-100)), O133*(S133/100)))</f>
        <v/>
      </c>
      <c r="Z133" s="27" t="str">
        <f t="shared" si="21"/>
        <v/>
      </c>
      <c r="AA133" s="29">
        <f t="shared" si="22"/>
        <v>0</v>
      </c>
      <c r="AB133" s="29">
        <f t="shared" si="23"/>
        <v>0</v>
      </c>
      <c r="AC133" s="30" t="str">
        <f>IF('Prediction Log'!$W133="Y", "W", IF('Prediction Log'!$W133="N","L",""))</f>
        <v/>
      </c>
      <c r="AD133" s="31" t="str">
        <f>IF('Prediction Log'!$Y133="Y", "W", IF('Prediction Log'!$Y133="N","L",""))</f>
        <v/>
      </c>
      <c r="AE133" s="32" t="str">
        <f>IF(ISBLANK(Table123[[#This Row],[Odds Side - Difference Model]]), "",IF(AC133="W", W133, IF(AC133="L",-N133, "")))</f>
        <v/>
      </c>
      <c r="AF133" s="33" t="str">
        <f>IFERROR((IF(ISERR(Table123[[#This Row],[Potential Payout Side - Win Probability Model]]), "",IF(AD133="W", X133, IF(AD133="L",-N133, "")))), "")</f>
        <v/>
      </c>
      <c r="AG133" s="30" t="str">
        <f>IF('Prediction Log'!$X133="Y", "W", IF('Prediction Log'!$X133="N", "L", ""))</f>
        <v/>
      </c>
      <c r="AH133" s="32" t="str">
        <f>IF(ISBLANK(Table123[[#This Row],[Odds Spread]]), "",IF(AG133="W", Z133, IF(AG133="L",-O133, "")))</f>
        <v/>
      </c>
      <c r="AI133" s="11"/>
      <c r="AJ133" s="12" t="str">
        <f t="shared" si="24"/>
        <v/>
      </c>
      <c r="AK1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4" spans="1:38" x14ac:dyDescent="0.45">
      <c r="A134" s="22">
        <f>Games!A134</f>
        <v>0</v>
      </c>
      <c r="B134" s="22" t="str">
        <f>IF('Prediction Log'!B134=0, "",'Prediction Log'!B134)</f>
        <v/>
      </c>
      <c r="C134" s="22" t="str">
        <f>IF('Prediction Log'!C134=0, "",'Prediction Log'!C134)</f>
        <v/>
      </c>
      <c r="D134" s="22" t="str">
        <f>IF('Prediction Log'!D134=0, "",'Prediction Log'!D134)</f>
        <v/>
      </c>
      <c r="E134" s="22" t="str">
        <f>IF('Prediction Log'!E134=0, "",'Prediction Log'!E134)</f>
        <v/>
      </c>
      <c r="F134" s="22" t="str">
        <f>IF('Prediction Log'!I134=0, "",'Prediction Log'!I134)</f>
        <v/>
      </c>
      <c r="G134" s="23" t="str">
        <f>IF(ISBLANK(Games!B134), "",'Prediction Log'!$J134)</f>
        <v/>
      </c>
      <c r="H134" s="24" t="str">
        <f>'Prediction Log'!$K134</f>
        <v/>
      </c>
      <c r="I134" s="22" t="str">
        <f>IF(ISBLANK(Games!J134), "",IF(AND(Games!J134="",Games!K134=""),"",IF(ISTEXT(Games!K134), "Side",Games!J134)))</f>
        <v/>
      </c>
      <c r="J134" s="22" t="str">
        <f>IF(ISBLANK(Games!B134), "",IF(Games!H134="Y", Games!B134, Games!C134))</f>
        <v/>
      </c>
      <c r="K134" s="22" t="str">
        <f>Games!F134</f>
        <v/>
      </c>
      <c r="L134" s="22" t="str">
        <f>IF(ISBLANK(Games!D134), "",Games!D134)</f>
        <v/>
      </c>
      <c r="M134" s="22"/>
      <c r="N134" s="25" t="str">
        <f>IF(ISBLANK(Table123[[#This Row],[Odds Side - Difference Model]]), "", 1)</f>
        <v/>
      </c>
      <c r="O134" s="25" t="str">
        <f>IF(ISBLANK(Table123[[#This Row],[Odds Spread]]), "", 1)</f>
        <v/>
      </c>
      <c r="P134" s="26"/>
      <c r="Q134" s="26"/>
      <c r="R134" s="26"/>
      <c r="S134" s="26"/>
      <c r="T134" s="26"/>
      <c r="U134" s="27" t="str">
        <f>IF(ISBLANK(Table123[[#This Row],[Odds Side - Difference Model]]), "",N134+IF(Q134&lt;0, (N134/(Q134/-100)), N134*(Q134/100)))</f>
        <v/>
      </c>
      <c r="V134" s="28" t="str">
        <f>IFERROR(IF(ISBLANK(Table123[[#This Row],[Odds Side - Win Probability Model]]), "",N134+IF(R134&lt;0, (N134/(R134/-100)), N134*(R134/100))),"")</f>
        <v/>
      </c>
      <c r="W134" s="27" t="str">
        <f t="shared" si="19"/>
        <v/>
      </c>
      <c r="X134" s="28" t="str">
        <f t="shared" si="20"/>
        <v/>
      </c>
      <c r="Y134" s="27" t="str">
        <f>IF(ISBLANK(Table123[[#This Row],[Odds Spread]]), "",O134+IF(S134&lt;0, (O134/(S134/-100)), O134*(S134/100)))</f>
        <v/>
      </c>
      <c r="Z134" s="27" t="str">
        <f t="shared" si="21"/>
        <v/>
      </c>
      <c r="AA134" s="29">
        <f t="shared" si="22"/>
        <v>0</v>
      </c>
      <c r="AB134" s="29">
        <f t="shared" si="23"/>
        <v>0</v>
      </c>
      <c r="AC134" s="30" t="str">
        <f>IF('Prediction Log'!$W134="Y", "W", IF('Prediction Log'!$W134="N","L",""))</f>
        <v/>
      </c>
      <c r="AD134" s="31" t="str">
        <f>IF('Prediction Log'!$Y134="Y", "W", IF('Prediction Log'!$Y134="N","L",""))</f>
        <v/>
      </c>
      <c r="AE134" s="32" t="str">
        <f>IF(ISBLANK(Table123[[#This Row],[Odds Side - Difference Model]]), "",IF(AC134="W", W134, IF(AC134="L",-N134, "")))</f>
        <v/>
      </c>
      <c r="AF134" s="33" t="str">
        <f>IFERROR((IF(ISERR(Table123[[#This Row],[Potential Payout Side - Win Probability Model]]), "",IF(AD134="W", X134, IF(AD134="L",-N134, "")))), "")</f>
        <v/>
      </c>
      <c r="AG134" s="30" t="str">
        <f>IF('Prediction Log'!$X134="Y", "W", IF('Prediction Log'!$X134="N", "L", ""))</f>
        <v/>
      </c>
      <c r="AH134" s="32" t="str">
        <f>IF(ISBLANK(Table123[[#This Row],[Odds Spread]]), "",IF(AG134="W", Z134, IF(AG134="L",-O134, "")))</f>
        <v/>
      </c>
      <c r="AI134" s="11"/>
      <c r="AJ134" s="12" t="str">
        <f t="shared" si="24"/>
        <v/>
      </c>
      <c r="AK1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5" spans="1:38" x14ac:dyDescent="0.45">
      <c r="A135" s="22">
        <f>Games!A135</f>
        <v>0</v>
      </c>
      <c r="B135" s="22" t="str">
        <f>IF('Prediction Log'!B135=0, "",'Prediction Log'!B135)</f>
        <v/>
      </c>
      <c r="C135" s="22" t="str">
        <f>IF('Prediction Log'!C135=0, "",'Prediction Log'!C135)</f>
        <v/>
      </c>
      <c r="D135" s="22" t="str">
        <f>IF('Prediction Log'!D135=0, "",'Prediction Log'!D135)</f>
        <v/>
      </c>
      <c r="E135" s="22" t="str">
        <f>IF('Prediction Log'!E135=0, "",'Prediction Log'!E135)</f>
        <v/>
      </c>
      <c r="F135" s="22" t="str">
        <f>IF('Prediction Log'!I135=0, "",'Prediction Log'!I135)</f>
        <v/>
      </c>
      <c r="G135" s="23" t="str">
        <f>IF(ISBLANK(Games!B135), "",'Prediction Log'!$J135)</f>
        <v/>
      </c>
      <c r="H135" s="24" t="str">
        <f>'Prediction Log'!$K135</f>
        <v/>
      </c>
      <c r="I135" s="22" t="str">
        <f>IF(ISBLANK(Games!J135), "",IF(AND(Games!J135="",Games!K135=""),"",IF(ISTEXT(Games!K135), "Side",Games!J135)))</f>
        <v/>
      </c>
      <c r="J135" s="22" t="str">
        <f>IF(ISBLANK(Games!B135), "",IF(Games!H135="Y", Games!B135, Games!C135))</f>
        <v/>
      </c>
      <c r="K135" s="22" t="str">
        <f>Games!F135</f>
        <v/>
      </c>
      <c r="L135" s="22" t="str">
        <f>IF(ISBLANK(Games!D135), "",Games!D135)</f>
        <v/>
      </c>
      <c r="M135" s="22"/>
      <c r="N135" s="25" t="str">
        <f>IF(ISBLANK(Table123[[#This Row],[Odds Side - Difference Model]]), "", 1)</f>
        <v/>
      </c>
      <c r="O135" s="25" t="str">
        <f>IF(ISBLANK(Table123[[#This Row],[Odds Spread]]), "", 1)</f>
        <v/>
      </c>
      <c r="P135" s="26"/>
      <c r="Q135" s="26"/>
      <c r="R135" s="26"/>
      <c r="S135" s="26"/>
      <c r="T135" s="26"/>
      <c r="U135" s="27" t="str">
        <f>IF(ISBLANK(Table123[[#This Row],[Odds Side - Difference Model]]), "",N135+IF(Q135&lt;0, (N135/(Q135/-100)), N135*(Q135/100)))</f>
        <v/>
      </c>
      <c r="V135" s="28" t="str">
        <f>IFERROR(IF(ISBLANK(Table123[[#This Row],[Odds Side - Win Probability Model]]), "",N135+IF(R135&lt;0, (N135/(R135/-100)), N135*(R135/100))),"")</f>
        <v/>
      </c>
      <c r="W135" s="27" t="str">
        <f t="shared" si="19"/>
        <v/>
      </c>
      <c r="X135" s="28" t="str">
        <f t="shared" si="20"/>
        <v/>
      </c>
      <c r="Y135" s="27" t="str">
        <f>IF(ISBLANK(Table123[[#This Row],[Odds Spread]]), "",O135+IF(S135&lt;0, (O135/(S135/-100)), O135*(S135/100)))</f>
        <v/>
      </c>
      <c r="Z135" s="27" t="str">
        <f t="shared" si="21"/>
        <v/>
      </c>
      <c r="AA135" s="29">
        <f t="shared" si="22"/>
        <v>0</v>
      </c>
      <c r="AB135" s="29">
        <f t="shared" si="23"/>
        <v>0</v>
      </c>
      <c r="AC135" s="30" t="str">
        <f>IF('Prediction Log'!$W135="Y", "W", IF('Prediction Log'!$W135="N","L",""))</f>
        <v/>
      </c>
      <c r="AD135" s="31" t="str">
        <f>IF('Prediction Log'!$Y135="Y", "W", IF('Prediction Log'!$Y135="N","L",""))</f>
        <v/>
      </c>
      <c r="AE135" s="32" t="str">
        <f>IF(ISBLANK(Table123[[#This Row],[Odds Side - Difference Model]]), "",IF(AC135="W", W135, IF(AC135="L",-N135, "")))</f>
        <v/>
      </c>
      <c r="AF135" s="33" t="str">
        <f>IFERROR((IF(ISERR(Table123[[#This Row],[Potential Payout Side - Win Probability Model]]), "",IF(AD135="W", X135, IF(AD135="L",-N135, "")))), "")</f>
        <v/>
      </c>
      <c r="AG135" s="30" t="str">
        <f>IF('Prediction Log'!$X135="Y", "W", IF('Prediction Log'!$X135="N", "L", ""))</f>
        <v/>
      </c>
      <c r="AH135" s="32" t="str">
        <f>IF(ISBLANK(Table123[[#This Row],[Odds Spread]]), "",IF(AG135="W", Z135, IF(AG135="L",-O135, "")))</f>
        <v/>
      </c>
      <c r="AI135" s="11"/>
      <c r="AJ135" s="12" t="str">
        <f t="shared" si="24"/>
        <v/>
      </c>
      <c r="AK1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6" spans="1:38" x14ac:dyDescent="0.45">
      <c r="A136" s="22">
        <f>Games!A136</f>
        <v>0</v>
      </c>
      <c r="B136" s="22" t="str">
        <f>IF('Prediction Log'!B136=0, "",'Prediction Log'!B136)</f>
        <v/>
      </c>
      <c r="C136" s="22" t="str">
        <f>IF('Prediction Log'!C136=0, "",'Prediction Log'!C136)</f>
        <v/>
      </c>
      <c r="D136" s="22" t="str">
        <f>IF('Prediction Log'!D136=0, "",'Prediction Log'!D136)</f>
        <v/>
      </c>
      <c r="E136" s="22" t="str">
        <f>IF('Prediction Log'!E136=0, "",'Prediction Log'!E136)</f>
        <v/>
      </c>
      <c r="F136" s="22" t="str">
        <f>IF('Prediction Log'!I136=0, "",'Prediction Log'!I136)</f>
        <v/>
      </c>
      <c r="G136" s="23" t="str">
        <f>IF(ISBLANK(Games!B136), "",'Prediction Log'!$J136)</f>
        <v/>
      </c>
      <c r="H136" s="24" t="str">
        <f>'Prediction Log'!$K136</f>
        <v/>
      </c>
      <c r="I136" s="22" t="str">
        <f>IF(ISBLANK(Games!J136), "",IF(AND(Games!J136="",Games!K136=""),"",IF(ISTEXT(Games!K136), "Side",Games!J136)))</f>
        <v/>
      </c>
      <c r="J136" s="22" t="str">
        <f>IF(ISBLANK(Games!B136), "",IF(Games!H136="Y", Games!B136, Games!C136))</f>
        <v/>
      </c>
      <c r="K136" s="22" t="str">
        <f>Games!F136</f>
        <v/>
      </c>
      <c r="L136" s="22" t="str">
        <f>IF(ISBLANK(Games!D136), "",Games!D136)</f>
        <v/>
      </c>
      <c r="M136" s="22"/>
      <c r="N136" s="25" t="str">
        <f>IF(ISBLANK(Table123[[#This Row],[Odds Side - Difference Model]]), "", 1)</f>
        <v/>
      </c>
      <c r="O136" s="25" t="str">
        <f>IF(ISBLANK(Table123[[#This Row],[Odds Spread]]), "", 1)</f>
        <v/>
      </c>
      <c r="P136" s="26"/>
      <c r="Q136" s="26"/>
      <c r="R136" s="26"/>
      <c r="S136" s="26"/>
      <c r="T136" s="26"/>
      <c r="U136" s="27" t="str">
        <f>IF(ISBLANK(Table123[[#This Row],[Odds Side - Difference Model]]), "",N136+IF(Q136&lt;0, (N136/(Q136/-100)), N136*(Q136/100)))</f>
        <v/>
      </c>
      <c r="V136" s="28" t="str">
        <f>IFERROR(IF(ISBLANK(Table123[[#This Row],[Odds Side - Win Probability Model]]), "",N136+IF(R136&lt;0, (N136/(R136/-100)), N136*(R136/100))),"")</f>
        <v/>
      </c>
      <c r="W136" s="27" t="str">
        <f t="shared" si="19"/>
        <v/>
      </c>
      <c r="X136" s="28" t="str">
        <f t="shared" si="20"/>
        <v/>
      </c>
      <c r="Y136" s="27" t="str">
        <f>IF(ISBLANK(Table123[[#This Row],[Odds Spread]]), "",O136+IF(S136&lt;0, (O136/(S136/-100)), O136*(S136/100)))</f>
        <v/>
      </c>
      <c r="Z136" s="27" t="str">
        <f t="shared" si="21"/>
        <v/>
      </c>
      <c r="AA136" s="29">
        <f t="shared" si="22"/>
        <v>0</v>
      </c>
      <c r="AB136" s="29">
        <f t="shared" si="23"/>
        <v>0</v>
      </c>
      <c r="AC136" s="30" t="str">
        <f>IF('Prediction Log'!$W136="Y", "W", IF('Prediction Log'!$W136="N","L",""))</f>
        <v/>
      </c>
      <c r="AD136" s="31" t="str">
        <f>IF('Prediction Log'!$Y136="Y", "W", IF('Prediction Log'!$Y136="N","L",""))</f>
        <v/>
      </c>
      <c r="AE136" s="32" t="str">
        <f>IF(ISBLANK(Table123[[#This Row],[Odds Side - Difference Model]]), "",IF(AC136="W", W136, IF(AC136="L",-N136, "")))</f>
        <v/>
      </c>
      <c r="AF136" s="33" t="str">
        <f>IFERROR((IF(ISERR(Table123[[#This Row],[Potential Payout Side - Win Probability Model]]), "",IF(AD136="W", X136, IF(AD136="L",-N136, "")))), "")</f>
        <v/>
      </c>
      <c r="AG136" s="30" t="str">
        <f>IF('Prediction Log'!$X136="Y", "W", IF('Prediction Log'!$X136="N", "L", ""))</f>
        <v/>
      </c>
      <c r="AH136" s="32" t="str">
        <f>IF(ISBLANK(Table123[[#This Row],[Odds Spread]]), "",IF(AG136="W", Z136, IF(AG136="L",-O136, "")))</f>
        <v/>
      </c>
      <c r="AI136" s="11"/>
      <c r="AJ136" s="12" t="str">
        <f t="shared" si="24"/>
        <v/>
      </c>
      <c r="AK1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7" spans="1:38" x14ac:dyDescent="0.45">
      <c r="A137" s="22">
        <f>Games!A137</f>
        <v>0</v>
      </c>
      <c r="B137" s="22" t="str">
        <f>IF('Prediction Log'!B137=0, "",'Prediction Log'!B137)</f>
        <v/>
      </c>
      <c r="C137" s="22" t="str">
        <f>IF('Prediction Log'!C137=0, "",'Prediction Log'!C137)</f>
        <v/>
      </c>
      <c r="D137" s="22" t="str">
        <f>IF('Prediction Log'!D137=0, "",'Prediction Log'!D137)</f>
        <v/>
      </c>
      <c r="E137" s="22" t="str">
        <f>IF('Prediction Log'!E137=0, "",'Prediction Log'!E137)</f>
        <v/>
      </c>
      <c r="F137" s="22" t="str">
        <f>IF('Prediction Log'!I137=0, "",'Prediction Log'!I137)</f>
        <v/>
      </c>
      <c r="G137" s="23" t="str">
        <f>IF(ISBLANK(Games!B137), "",'Prediction Log'!$J137)</f>
        <v/>
      </c>
      <c r="H137" s="24" t="str">
        <f>'Prediction Log'!$K137</f>
        <v/>
      </c>
      <c r="I137" s="22" t="str">
        <f>IF(ISBLANK(Games!J137), "",IF(AND(Games!J137="",Games!K137=""),"",IF(ISTEXT(Games!K137), "Side",Games!J137)))</f>
        <v/>
      </c>
      <c r="J137" s="22" t="str">
        <f>IF(ISBLANK(Games!B137), "",IF(Games!H137="Y", Games!B137, Games!C137))</f>
        <v/>
      </c>
      <c r="K137" s="22" t="str">
        <f>Games!F137</f>
        <v/>
      </c>
      <c r="L137" s="22" t="str">
        <f>IF(ISBLANK(Games!D137), "",Games!D137)</f>
        <v/>
      </c>
      <c r="M137" s="22"/>
      <c r="N137" s="25" t="str">
        <f>IF(ISBLANK(Table123[[#This Row],[Odds Side - Difference Model]]), "", 1)</f>
        <v/>
      </c>
      <c r="O137" s="25" t="str">
        <f>IF(ISBLANK(Table123[[#This Row],[Odds Spread]]), "", 1)</f>
        <v/>
      </c>
      <c r="P137" s="26"/>
      <c r="Q137" s="26"/>
      <c r="R137" s="26"/>
      <c r="S137" s="26"/>
      <c r="T137" s="26"/>
      <c r="U137" s="27" t="str">
        <f>IF(ISBLANK(Table123[[#This Row],[Odds Side - Difference Model]]), "",N137+IF(Q137&lt;0, (N137/(Q137/-100)), N137*(Q137/100)))</f>
        <v/>
      </c>
      <c r="V137" s="28" t="str">
        <f>IFERROR(IF(ISBLANK(Table123[[#This Row],[Odds Side - Win Probability Model]]), "",N137+IF(R137&lt;0, (N137/(R137/-100)), N137*(R137/100))),"")</f>
        <v/>
      </c>
      <c r="W137" s="27" t="str">
        <f t="shared" si="19"/>
        <v/>
      </c>
      <c r="X137" s="28" t="str">
        <f t="shared" si="20"/>
        <v/>
      </c>
      <c r="Y137" s="27" t="str">
        <f>IF(ISBLANK(Table123[[#This Row],[Odds Spread]]), "",O137+IF(S137&lt;0, (O137/(S137/-100)), O137*(S137/100)))</f>
        <v/>
      </c>
      <c r="Z137" s="27" t="str">
        <f t="shared" si="21"/>
        <v/>
      </c>
      <c r="AA137" s="29">
        <f t="shared" si="22"/>
        <v>0</v>
      </c>
      <c r="AB137" s="29">
        <f t="shared" si="23"/>
        <v>0</v>
      </c>
      <c r="AC137" s="30" t="str">
        <f>IF('Prediction Log'!$W137="Y", "W", IF('Prediction Log'!$W137="N","L",""))</f>
        <v/>
      </c>
      <c r="AD137" s="31" t="str">
        <f>IF('Prediction Log'!$Y137="Y", "W", IF('Prediction Log'!$Y137="N","L",""))</f>
        <v/>
      </c>
      <c r="AE137" s="32" t="str">
        <f>IF(ISBLANK(Table123[[#This Row],[Odds Side - Difference Model]]), "",IF(AC137="W", W137, IF(AC137="L",-N137, "")))</f>
        <v/>
      </c>
      <c r="AF137" s="33" t="str">
        <f>IFERROR((IF(ISERR(Table123[[#This Row],[Potential Payout Side - Win Probability Model]]), "",IF(AD137="W", X137, IF(AD137="L",-N137, "")))), "")</f>
        <v/>
      </c>
      <c r="AG137" s="30" t="str">
        <f>IF('Prediction Log'!$X137="Y", "W", IF('Prediction Log'!$X137="N", "L", ""))</f>
        <v/>
      </c>
      <c r="AH137" s="32" t="str">
        <f>IF(ISBLANK(Table123[[#This Row],[Odds Spread]]), "",IF(AG137="W", Z137, IF(AG137="L",-O137, "")))</f>
        <v/>
      </c>
      <c r="AI137" s="11"/>
      <c r="AJ137" s="12" t="str">
        <f t="shared" si="24"/>
        <v/>
      </c>
      <c r="AK1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8" spans="1:38" x14ac:dyDescent="0.45">
      <c r="A138" s="22">
        <f>Games!A138</f>
        <v>0</v>
      </c>
      <c r="B138" s="22" t="str">
        <f>IF('Prediction Log'!B138=0, "",'Prediction Log'!B138)</f>
        <v/>
      </c>
      <c r="C138" s="22" t="str">
        <f>IF('Prediction Log'!C138=0, "",'Prediction Log'!C138)</f>
        <v/>
      </c>
      <c r="D138" s="22" t="str">
        <f>IF('Prediction Log'!D138=0, "",'Prediction Log'!D138)</f>
        <v/>
      </c>
      <c r="E138" s="22" t="str">
        <f>IF('Prediction Log'!E138=0, "",'Prediction Log'!E138)</f>
        <v/>
      </c>
      <c r="F138" s="22" t="str">
        <f>IF('Prediction Log'!I138=0, "",'Prediction Log'!I138)</f>
        <v/>
      </c>
      <c r="G138" s="23" t="str">
        <f>IF(ISBLANK(Games!B138), "",'Prediction Log'!$J138)</f>
        <v/>
      </c>
      <c r="H138" s="24" t="str">
        <f>'Prediction Log'!$K138</f>
        <v/>
      </c>
      <c r="I138" s="22" t="str">
        <f>IF(ISBLANK(Games!J138), "",IF(AND(Games!J138="",Games!K138=""),"",IF(ISTEXT(Games!K138), "Side",Games!J138)))</f>
        <v/>
      </c>
      <c r="J138" s="22" t="str">
        <f>IF(ISBLANK(Games!B138), "",IF(Games!H138="Y", Games!B138, Games!C138))</f>
        <v/>
      </c>
      <c r="K138" s="22" t="str">
        <f>Games!F138</f>
        <v/>
      </c>
      <c r="L138" s="22" t="str">
        <f>IF(ISBLANK(Games!D138), "",Games!D138)</f>
        <v/>
      </c>
      <c r="M138" s="22"/>
      <c r="N138" s="25" t="str">
        <f>IF(ISBLANK(Table123[[#This Row],[Odds Side - Difference Model]]), "", 1)</f>
        <v/>
      </c>
      <c r="O138" s="25" t="str">
        <f>IF(ISBLANK(Table123[[#This Row],[Odds Spread]]), "", 1)</f>
        <v/>
      </c>
      <c r="P138" s="26"/>
      <c r="Q138" s="26"/>
      <c r="R138" s="26"/>
      <c r="S138" s="26"/>
      <c r="T138" s="26"/>
      <c r="U138" s="27" t="str">
        <f>IF(ISBLANK(Table123[[#This Row],[Odds Side - Difference Model]]), "",N138+IF(Q138&lt;0, (N138/(Q138/-100)), N138*(Q138/100)))</f>
        <v/>
      </c>
      <c r="V138" s="28" t="str">
        <f>IFERROR(IF(ISBLANK(Table123[[#This Row],[Odds Side - Win Probability Model]]), "",N138+IF(R138&lt;0, (N138/(R138/-100)), N138*(R138/100))),"")</f>
        <v/>
      </c>
      <c r="W138" s="27" t="str">
        <f t="shared" si="19"/>
        <v/>
      </c>
      <c r="X138" s="28" t="str">
        <f t="shared" si="20"/>
        <v/>
      </c>
      <c r="Y138" s="27" t="str">
        <f>IF(ISBLANK(Table123[[#This Row],[Odds Spread]]), "",O138+IF(S138&lt;0, (O138/(S138/-100)), O138*(S138/100)))</f>
        <v/>
      </c>
      <c r="Z138" s="27" t="str">
        <f t="shared" si="21"/>
        <v/>
      </c>
      <c r="AA138" s="29">
        <f t="shared" si="22"/>
        <v>0</v>
      </c>
      <c r="AB138" s="29">
        <f t="shared" si="23"/>
        <v>0</v>
      </c>
      <c r="AC138" s="30" t="str">
        <f>IF('Prediction Log'!$W138="Y", "W", IF('Prediction Log'!$W138="N","L",""))</f>
        <v/>
      </c>
      <c r="AD138" s="31" t="str">
        <f>IF('Prediction Log'!$Y138="Y", "W", IF('Prediction Log'!$Y138="N","L",""))</f>
        <v/>
      </c>
      <c r="AE138" s="32" t="str">
        <f>IF(ISBLANK(Table123[[#This Row],[Odds Side - Difference Model]]), "",IF(AC138="W", W138, IF(AC138="L",-N138, "")))</f>
        <v/>
      </c>
      <c r="AF138" s="33" t="str">
        <f>IFERROR((IF(ISERR(Table123[[#This Row],[Potential Payout Side - Win Probability Model]]), "",IF(AD138="W", X138, IF(AD138="L",-N138, "")))), "")</f>
        <v/>
      </c>
      <c r="AG138" s="30" t="str">
        <f>IF('Prediction Log'!$X138="Y", "W", IF('Prediction Log'!$X138="N", "L", ""))</f>
        <v/>
      </c>
      <c r="AH138" s="32" t="str">
        <f>IF(ISBLANK(Table123[[#This Row],[Odds Spread]]), "",IF(AG138="W", Z138, IF(AG138="L",-O138, "")))</f>
        <v/>
      </c>
      <c r="AI138" s="11"/>
      <c r="AJ138" s="12" t="str">
        <f t="shared" si="24"/>
        <v/>
      </c>
      <c r="AK1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9" spans="1:38" x14ac:dyDescent="0.45">
      <c r="A139" s="22">
        <f>Games!A139</f>
        <v>0</v>
      </c>
      <c r="B139" s="22" t="str">
        <f>IF('Prediction Log'!B139=0, "",'Prediction Log'!B139)</f>
        <v/>
      </c>
      <c r="C139" s="22" t="str">
        <f>IF('Prediction Log'!C139=0, "",'Prediction Log'!C139)</f>
        <v/>
      </c>
      <c r="D139" s="22" t="str">
        <f>IF('Prediction Log'!D139=0, "",'Prediction Log'!D139)</f>
        <v/>
      </c>
      <c r="E139" s="22" t="str">
        <f>IF('Prediction Log'!E139=0, "",'Prediction Log'!E139)</f>
        <v/>
      </c>
      <c r="F139" s="22" t="str">
        <f>IF('Prediction Log'!I139=0, "",'Prediction Log'!I139)</f>
        <v/>
      </c>
      <c r="G139" s="23" t="str">
        <f>IF(ISBLANK(Games!B139), "",'Prediction Log'!$J139)</f>
        <v/>
      </c>
      <c r="H139" s="24" t="str">
        <f>'Prediction Log'!$K139</f>
        <v/>
      </c>
      <c r="I139" s="22" t="str">
        <f>IF(ISBLANK(Games!J139), "",IF(AND(Games!J139="",Games!K139=""),"",IF(ISTEXT(Games!K139), "Side",Games!J139)))</f>
        <v/>
      </c>
      <c r="J139" s="22" t="str">
        <f>IF(ISBLANK(Games!B139), "",IF(Games!H139="Y", Games!B139, Games!C139))</f>
        <v/>
      </c>
      <c r="K139" s="22" t="str">
        <f>Games!F139</f>
        <v/>
      </c>
      <c r="L139" s="22" t="str">
        <f>IF(ISBLANK(Games!D139), "",Games!D139)</f>
        <v/>
      </c>
      <c r="M139" s="22"/>
      <c r="N139" s="25" t="str">
        <f>IF(ISBLANK(Table123[[#This Row],[Odds Side - Difference Model]]), "", 1)</f>
        <v/>
      </c>
      <c r="O139" s="25" t="str">
        <f>IF(ISBLANK(Table123[[#This Row],[Odds Spread]]), "", 1)</f>
        <v/>
      </c>
      <c r="P139" s="26"/>
      <c r="Q139" s="26"/>
      <c r="R139" s="26"/>
      <c r="S139" s="26"/>
      <c r="T139" s="26"/>
      <c r="U139" s="27" t="str">
        <f>IF(ISBLANK(Table123[[#This Row],[Odds Side - Difference Model]]), "",N139+IF(Q139&lt;0, (N139/(Q139/-100)), N139*(Q139/100)))</f>
        <v/>
      </c>
      <c r="V139" s="28" t="str">
        <f>IFERROR(IF(ISBLANK(Table123[[#This Row],[Odds Side - Win Probability Model]]), "",N139+IF(R139&lt;0, (N139/(R139/-100)), N139*(R139/100))),"")</f>
        <v/>
      </c>
      <c r="W139" s="27" t="str">
        <f t="shared" si="19"/>
        <v/>
      </c>
      <c r="X139" s="28" t="str">
        <f t="shared" si="20"/>
        <v/>
      </c>
      <c r="Y139" s="27" t="str">
        <f>IF(ISBLANK(Table123[[#This Row],[Odds Spread]]), "",O139+IF(S139&lt;0, (O139/(S139/-100)), O139*(S139/100)))</f>
        <v/>
      </c>
      <c r="Z139" s="27" t="str">
        <f t="shared" si="21"/>
        <v/>
      </c>
      <c r="AA139" s="29">
        <f t="shared" si="22"/>
        <v>0</v>
      </c>
      <c r="AB139" s="29">
        <f t="shared" si="23"/>
        <v>0</v>
      </c>
      <c r="AC139" s="30" t="str">
        <f>IF('Prediction Log'!$W139="Y", "W", IF('Prediction Log'!$W139="N","L",""))</f>
        <v/>
      </c>
      <c r="AD139" s="31" t="str">
        <f>IF('Prediction Log'!$Y139="Y", "W", IF('Prediction Log'!$Y139="N","L",""))</f>
        <v/>
      </c>
      <c r="AE139" s="32" t="str">
        <f>IF(ISBLANK(Table123[[#This Row],[Odds Side - Difference Model]]), "",IF(AC139="W", W139, IF(AC139="L",-N139, "")))</f>
        <v/>
      </c>
      <c r="AF139" s="33" t="str">
        <f>IFERROR((IF(ISERR(Table123[[#This Row],[Potential Payout Side - Win Probability Model]]), "",IF(AD139="W", X139, IF(AD139="L",-N139, "")))), "")</f>
        <v/>
      </c>
      <c r="AG139" s="30" t="str">
        <f>IF('Prediction Log'!$X139="Y", "W", IF('Prediction Log'!$X139="N", "L", ""))</f>
        <v/>
      </c>
      <c r="AH139" s="32" t="str">
        <f>IF(ISBLANK(Table123[[#This Row],[Odds Spread]]), "",IF(AG139="W", Z139, IF(AG139="L",-O139, "")))</f>
        <v/>
      </c>
      <c r="AI139" s="11"/>
      <c r="AJ139" s="12" t="str">
        <f t="shared" si="24"/>
        <v/>
      </c>
      <c r="AK1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0" spans="1:38" x14ac:dyDescent="0.45">
      <c r="A140" s="22">
        <f>Games!A140</f>
        <v>0</v>
      </c>
      <c r="B140" s="22" t="str">
        <f>IF('Prediction Log'!B140=0, "",'Prediction Log'!B140)</f>
        <v/>
      </c>
      <c r="C140" s="22" t="str">
        <f>IF('Prediction Log'!C140=0, "",'Prediction Log'!C140)</f>
        <v/>
      </c>
      <c r="D140" s="22" t="str">
        <f>IF('Prediction Log'!D140=0, "",'Prediction Log'!D140)</f>
        <v/>
      </c>
      <c r="E140" s="22" t="str">
        <f>IF('Prediction Log'!E140=0, "",'Prediction Log'!E140)</f>
        <v/>
      </c>
      <c r="F140" s="22" t="str">
        <f>IF('Prediction Log'!I140=0, "",'Prediction Log'!I140)</f>
        <v/>
      </c>
      <c r="G140" s="23" t="str">
        <f>IF(ISBLANK(Games!B140), "",'Prediction Log'!$J140)</f>
        <v/>
      </c>
      <c r="H140" s="24" t="str">
        <f>'Prediction Log'!$K140</f>
        <v/>
      </c>
      <c r="I140" s="22" t="str">
        <f>IF(ISBLANK(Games!J140), "",IF(AND(Games!J140="",Games!K140=""),"",IF(ISTEXT(Games!K140), "Side",Games!J140)))</f>
        <v/>
      </c>
      <c r="J140" s="22" t="str">
        <f>IF(ISBLANK(Games!B140), "",IF(Games!H140="Y", Games!B140, Games!C140))</f>
        <v/>
      </c>
      <c r="K140" s="22" t="str">
        <f>Games!F140</f>
        <v/>
      </c>
      <c r="L140" s="22" t="str">
        <f>IF(ISBLANK(Games!D140), "",Games!D140)</f>
        <v/>
      </c>
      <c r="M140" s="22"/>
      <c r="N140" s="25" t="str">
        <f>IF(ISBLANK(Table123[[#This Row],[Odds Side - Difference Model]]), "", 1)</f>
        <v/>
      </c>
      <c r="O140" s="25" t="str">
        <f>IF(ISBLANK(Table123[[#This Row],[Odds Spread]]), "", 1)</f>
        <v/>
      </c>
      <c r="P140" s="26"/>
      <c r="Q140" s="26"/>
      <c r="R140" s="26"/>
      <c r="S140" s="26"/>
      <c r="T140" s="26"/>
      <c r="U140" s="27" t="str">
        <f>IF(ISBLANK(Table123[[#This Row],[Odds Side - Difference Model]]), "",N140+IF(Q140&lt;0, (N140/(Q140/-100)), N140*(Q140/100)))</f>
        <v/>
      </c>
      <c r="V140" s="28" t="str">
        <f>IFERROR(IF(ISBLANK(Table123[[#This Row],[Odds Side - Win Probability Model]]), "",N140+IF(R140&lt;0, (N140/(R140/-100)), N140*(R140/100))),"")</f>
        <v/>
      </c>
      <c r="W140" s="27" t="str">
        <f t="shared" si="19"/>
        <v/>
      </c>
      <c r="X140" s="28" t="str">
        <f t="shared" si="20"/>
        <v/>
      </c>
      <c r="Y140" s="27" t="str">
        <f>IF(ISBLANK(Table123[[#This Row],[Odds Spread]]), "",O140+IF(S140&lt;0, (O140/(S140/-100)), O140*(S140/100)))</f>
        <v/>
      </c>
      <c r="Z140" s="27" t="str">
        <f t="shared" si="21"/>
        <v/>
      </c>
      <c r="AA140" s="29">
        <f t="shared" si="22"/>
        <v>0</v>
      </c>
      <c r="AB140" s="29">
        <f t="shared" si="23"/>
        <v>0</v>
      </c>
      <c r="AC140" s="30" t="str">
        <f>IF('Prediction Log'!$W140="Y", "W", IF('Prediction Log'!$W140="N","L",""))</f>
        <v/>
      </c>
      <c r="AD140" s="31" t="str">
        <f>IF('Prediction Log'!$Y140="Y", "W", IF('Prediction Log'!$Y140="N","L",""))</f>
        <v/>
      </c>
      <c r="AE140" s="32" t="str">
        <f>IF(ISBLANK(Table123[[#This Row],[Odds Side - Difference Model]]), "",IF(AC140="W", W140, IF(AC140="L",-N140, "")))</f>
        <v/>
      </c>
      <c r="AF140" s="33" t="str">
        <f>IFERROR((IF(ISERR(Table123[[#This Row],[Potential Payout Side - Win Probability Model]]), "",IF(AD140="W", X140, IF(AD140="L",-N140, "")))), "")</f>
        <v/>
      </c>
      <c r="AG140" s="30" t="str">
        <f>IF('Prediction Log'!$X140="Y", "W", IF('Prediction Log'!$X140="N", "L", ""))</f>
        <v/>
      </c>
      <c r="AH140" s="32" t="str">
        <f>IF(ISBLANK(Table123[[#This Row],[Odds Spread]]), "",IF(AG140="W", Z140, IF(AG140="L",-O140, "")))</f>
        <v/>
      </c>
      <c r="AI140" s="11"/>
      <c r="AJ140" s="12" t="str">
        <f t="shared" si="24"/>
        <v/>
      </c>
      <c r="AK1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1" spans="1:38" x14ac:dyDescent="0.45">
      <c r="A141" s="22">
        <f>Games!A141</f>
        <v>0</v>
      </c>
      <c r="B141" s="22" t="str">
        <f>IF('Prediction Log'!B141=0, "",'Prediction Log'!B141)</f>
        <v/>
      </c>
      <c r="C141" s="22" t="str">
        <f>IF('Prediction Log'!C141=0, "",'Prediction Log'!C141)</f>
        <v/>
      </c>
      <c r="D141" s="22" t="str">
        <f>IF('Prediction Log'!D141=0, "",'Prediction Log'!D141)</f>
        <v/>
      </c>
      <c r="E141" s="22" t="str">
        <f>IF('Prediction Log'!E141=0, "",'Prediction Log'!E141)</f>
        <v/>
      </c>
      <c r="F141" s="22" t="str">
        <f>IF('Prediction Log'!I141=0, "",'Prediction Log'!I141)</f>
        <v/>
      </c>
      <c r="G141" s="23" t="str">
        <f>IF(ISBLANK(Games!B141), "",'Prediction Log'!$J141)</f>
        <v/>
      </c>
      <c r="H141" s="24" t="str">
        <f>'Prediction Log'!$K141</f>
        <v/>
      </c>
      <c r="I141" s="22" t="str">
        <f>IF(ISBLANK(Games!J141), "",IF(AND(Games!J141="",Games!K141=""),"",IF(ISTEXT(Games!K141), "Side",Games!J141)))</f>
        <v/>
      </c>
      <c r="J141" s="22" t="str">
        <f>IF(ISBLANK(Games!B141), "",IF(Games!H141="Y", Games!B141, Games!C141))</f>
        <v/>
      </c>
      <c r="K141" s="22" t="str">
        <f>Games!F141</f>
        <v/>
      </c>
      <c r="L141" s="22" t="str">
        <f>IF(ISBLANK(Games!D141), "",Games!D141)</f>
        <v/>
      </c>
      <c r="M141" s="22"/>
      <c r="N141" s="25" t="str">
        <f>IF(ISBLANK(Table123[[#This Row],[Odds Side - Difference Model]]), "", 1)</f>
        <v/>
      </c>
      <c r="O141" s="25" t="str">
        <f>IF(ISBLANK(Table123[[#This Row],[Odds Spread]]), "", 1)</f>
        <v/>
      </c>
      <c r="P141" s="26"/>
      <c r="Q141" s="26"/>
      <c r="R141" s="26"/>
      <c r="S141" s="26"/>
      <c r="T141" s="26"/>
      <c r="U141" s="27" t="str">
        <f>IF(ISBLANK(Table123[[#This Row],[Odds Side - Difference Model]]), "",N141+IF(Q141&lt;0, (N141/(Q141/-100)), N141*(Q141/100)))</f>
        <v/>
      </c>
      <c r="V141" s="28" t="str">
        <f>IFERROR(IF(ISBLANK(Table123[[#This Row],[Odds Side - Win Probability Model]]), "",N141+IF(R141&lt;0, (N141/(R141/-100)), N141*(R141/100))),"")</f>
        <v/>
      </c>
      <c r="W141" s="27" t="str">
        <f t="shared" si="19"/>
        <v/>
      </c>
      <c r="X141" s="28" t="str">
        <f t="shared" si="20"/>
        <v/>
      </c>
      <c r="Y141" s="27" t="str">
        <f>IF(ISBLANK(Table123[[#This Row],[Odds Spread]]), "",O141+IF(S141&lt;0, (O141/(S141/-100)), O141*(S141/100)))</f>
        <v/>
      </c>
      <c r="Z141" s="27" t="str">
        <f t="shared" si="21"/>
        <v/>
      </c>
      <c r="AA141" s="29">
        <f t="shared" si="22"/>
        <v>0</v>
      </c>
      <c r="AB141" s="29">
        <f t="shared" si="23"/>
        <v>0</v>
      </c>
      <c r="AC141" s="30" t="str">
        <f>IF('Prediction Log'!$W141="Y", "W", IF('Prediction Log'!$W141="N","L",""))</f>
        <v/>
      </c>
      <c r="AD141" s="31" t="str">
        <f>IF('Prediction Log'!$Y141="Y", "W", IF('Prediction Log'!$Y141="N","L",""))</f>
        <v/>
      </c>
      <c r="AE141" s="32" t="str">
        <f>IF(ISBLANK(Table123[[#This Row],[Odds Side - Difference Model]]), "",IF(AC141="W", W141, IF(AC141="L",-N141, "")))</f>
        <v/>
      </c>
      <c r="AF141" s="33" t="str">
        <f>IFERROR((IF(ISERR(Table123[[#This Row],[Potential Payout Side - Win Probability Model]]), "",IF(AD141="W", X141, IF(AD141="L",-N141, "")))), "")</f>
        <v/>
      </c>
      <c r="AG141" s="30" t="str">
        <f>IF('Prediction Log'!$X141="Y", "W", IF('Prediction Log'!$X141="N", "L", ""))</f>
        <v/>
      </c>
      <c r="AH141" s="32" t="str">
        <f>IF(ISBLANK(Table123[[#This Row],[Odds Spread]]), "",IF(AG141="W", Z141, IF(AG141="L",-O141, "")))</f>
        <v/>
      </c>
      <c r="AI141" s="11"/>
      <c r="AJ141" s="12" t="str">
        <f t="shared" si="24"/>
        <v/>
      </c>
      <c r="AK1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2" spans="1:38" x14ac:dyDescent="0.45">
      <c r="A142" s="22">
        <f>Games!A142</f>
        <v>0</v>
      </c>
      <c r="B142" s="22" t="str">
        <f>IF('Prediction Log'!B142=0, "",'Prediction Log'!B142)</f>
        <v/>
      </c>
      <c r="C142" s="22" t="str">
        <f>IF('Prediction Log'!C142=0, "",'Prediction Log'!C142)</f>
        <v/>
      </c>
      <c r="D142" s="22" t="str">
        <f>IF('Prediction Log'!D142=0, "",'Prediction Log'!D142)</f>
        <v/>
      </c>
      <c r="E142" s="22" t="str">
        <f>IF('Prediction Log'!E142=0, "",'Prediction Log'!E142)</f>
        <v/>
      </c>
      <c r="F142" s="22" t="str">
        <f>IF('Prediction Log'!I142=0, "",'Prediction Log'!I142)</f>
        <v/>
      </c>
      <c r="G142" s="23" t="str">
        <f>IF(ISBLANK(Games!B142), "",'Prediction Log'!$J142)</f>
        <v/>
      </c>
      <c r="H142" s="24" t="str">
        <f>'Prediction Log'!$K142</f>
        <v/>
      </c>
      <c r="I142" s="22" t="str">
        <f>IF(ISBLANK(Games!J142), "",IF(AND(Games!J142="",Games!K142=""),"",IF(ISTEXT(Games!K142), "Side",Games!J142)))</f>
        <v/>
      </c>
      <c r="J142" s="22" t="str">
        <f>IF(ISBLANK(Games!B142), "",IF(Games!H142="Y", Games!B142, Games!C142))</f>
        <v/>
      </c>
      <c r="K142" s="22" t="str">
        <f>Games!F142</f>
        <v/>
      </c>
      <c r="L142" s="22" t="str">
        <f>IF(ISBLANK(Games!D142), "",Games!D142)</f>
        <v/>
      </c>
      <c r="M142" s="22"/>
      <c r="N142" s="25" t="str">
        <f>IF(ISBLANK(Table123[[#This Row],[Odds Side - Difference Model]]), "", 1)</f>
        <v/>
      </c>
      <c r="O142" s="25" t="str">
        <f>IF(ISBLANK(Table123[[#This Row],[Odds Spread]]), "", 1)</f>
        <v/>
      </c>
      <c r="P142" s="26"/>
      <c r="Q142" s="26"/>
      <c r="R142" s="26"/>
      <c r="S142" s="26"/>
      <c r="T142" s="26"/>
      <c r="U142" s="27" t="str">
        <f>IF(ISBLANK(Table123[[#This Row],[Odds Side - Difference Model]]), "",N142+IF(Q142&lt;0, (N142/(Q142/-100)), N142*(Q142/100)))</f>
        <v/>
      </c>
      <c r="V142" s="28" t="str">
        <f>IFERROR(IF(ISBLANK(Table123[[#This Row],[Odds Side - Win Probability Model]]), "",N142+IF(R142&lt;0, (N142/(R142/-100)), N142*(R142/100))),"")</f>
        <v/>
      </c>
      <c r="W142" s="27" t="str">
        <f t="shared" si="19"/>
        <v/>
      </c>
      <c r="X142" s="28" t="str">
        <f t="shared" si="20"/>
        <v/>
      </c>
      <c r="Y142" s="27" t="str">
        <f>IF(ISBLANK(Table123[[#This Row],[Odds Spread]]), "",O142+IF(S142&lt;0, (O142/(S142/-100)), O142*(S142/100)))</f>
        <v/>
      </c>
      <c r="Z142" s="27" t="str">
        <f t="shared" si="21"/>
        <v/>
      </c>
      <c r="AA142" s="29">
        <f t="shared" si="22"/>
        <v>0</v>
      </c>
      <c r="AB142" s="29">
        <f t="shared" si="23"/>
        <v>0</v>
      </c>
      <c r="AC142" s="30" t="str">
        <f>IF('Prediction Log'!$W142="Y", "W", IF('Prediction Log'!$W142="N","L",""))</f>
        <v/>
      </c>
      <c r="AD142" s="31" t="str">
        <f>IF('Prediction Log'!$Y142="Y", "W", IF('Prediction Log'!$Y142="N","L",""))</f>
        <v/>
      </c>
      <c r="AE142" s="32" t="str">
        <f>IF(ISBLANK(Table123[[#This Row],[Odds Side - Difference Model]]), "",IF(AC142="W", W142, IF(AC142="L",-N142, "")))</f>
        <v/>
      </c>
      <c r="AF142" s="33" t="str">
        <f>IFERROR((IF(ISERR(Table123[[#This Row],[Potential Payout Side - Win Probability Model]]), "",IF(AD142="W", X142, IF(AD142="L",-N142, "")))), "")</f>
        <v/>
      </c>
      <c r="AG142" s="30" t="str">
        <f>IF('Prediction Log'!$X142="Y", "W", IF('Prediction Log'!$X142="N", "L", ""))</f>
        <v/>
      </c>
      <c r="AH142" s="32" t="str">
        <f>IF(ISBLANK(Table123[[#This Row],[Odds Spread]]), "",IF(AG142="W", Z142, IF(AG142="L",-O142, "")))</f>
        <v/>
      </c>
      <c r="AI142" s="11"/>
      <c r="AJ142" s="12" t="str">
        <f t="shared" si="24"/>
        <v/>
      </c>
      <c r="AK1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3" spans="1:38" x14ac:dyDescent="0.45">
      <c r="A143" s="22">
        <f>Games!A143</f>
        <v>0</v>
      </c>
      <c r="B143" s="22" t="str">
        <f>IF('Prediction Log'!B143=0, "",'Prediction Log'!B143)</f>
        <v/>
      </c>
      <c r="C143" s="22" t="str">
        <f>IF('Prediction Log'!C143=0, "",'Prediction Log'!C143)</f>
        <v/>
      </c>
      <c r="D143" s="22" t="str">
        <f>IF('Prediction Log'!D143=0, "",'Prediction Log'!D143)</f>
        <v/>
      </c>
      <c r="E143" s="22" t="str">
        <f>IF('Prediction Log'!E143=0, "",'Prediction Log'!E143)</f>
        <v/>
      </c>
      <c r="F143" s="22" t="str">
        <f>IF('Prediction Log'!I143=0, "",'Prediction Log'!I143)</f>
        <v/>
      </c>
      <c r="G143" s="23" t="str">
        <f>IF(ISBLANK(Games!B143), "",'Prediction Log'!$J143)</f>
        <v/>
      </c>
      <c r="H143" s="24" t="str">
        <f>'Prediction Log'!$K143</f>
        <v/>
      </c>
      <c r="I143" s="22" t="str">
        <f>IF(ISBLANK(Games!J143), "",IF(AND(Games!J143="",Games!K143=""),"",IF(ISTEXT(Games!K143), "Side",Games!J143)))</f>
        <v/>
      </c>
      <c r="J143" s="22" t="str">
        <f>IF(ISBLANK(Games!B143), "",IF(Games!H143="Y", Games!B143, Games!C143))</f>
        <v/>
      </c>
      <c r="K143" s="22" t="str">
        <f>Games!F143</f>
        <v/>
      </c>
      <c r="L143" s="22" t="str">
        <f>IF(ISBLANK(Games!D143), "",Games!D143)</f>
        <v/>
      </c>
      <c r="M143" s="22"/>
      <c r="N143" s="25" t="str">
        <f>IF(ISBLANK(Table123[[#This Row],[Odds Side - Difference Model]]), "", 1)</f>
        <v/>
      </c>
      <c r="O143" s="25" t="str">
        <f>IF(ISBLANK(Table123[[#This Row],[Odds Spread]]), "", 1)</f>
        <v/>
      </c>
      <c r="P143" s="26"/>
      <c r="Q143" s="26"/>
      <c r="R143" s="26"/>
      <c r="S143" s="26"/>
      <c r="T143" s="26"/>
      <c r="U143" s="27" t="str">
        <f>IF(ISBLANK(Table123[[#This Row],[Odds Side - Difference Model]]), "",N143+IF(Q143&lt;0, (N143/(Q143/-100)), N143*(Q143/100)))</f>
        <v/>
      </c>
      <c r="V143" s="28" t="str">
        <f>IFERROR(IF(ISBLANK(Table123[[#This Row],[Odds Side - Win Probability Model]]), "",N143+IF(R143&lt;0, (N143/(R143/-100)), N143*(R143/100))),"")</f>
        <v/>
      </c>
      <c r="W143" s="27" t="str">
        <f t="shared" si="19"/>
        <v/>
      </c>
      <c r="X143" s="28" t="str">
        <f t="shared" si="20"/>
        <v/>
      </c>
      <c r="Y143" s="27" t="str">
        <f>IF(ISBLANK(Table123[[#This Row],[Odds Spread]]), "",O143+IF(S143&lt;0, (O143/(S143/-100)), O143*(S143/100)))</f>
        <v/>
      </c>
      <c r="Z143" s="27" t="str">
        <f t="shared" si="21"/>
        <v/>
      </c>
      <c r="AA143" s="29">
        <f t="shared" si="22"/>
        <v>0</v>
      </c>
      <c r="AB143" s="29">
        <f t="shared" si="23"/>
        <v>0</v>
      </c>
      <c r="AC143" s="30" t="str">
        <f>IF('Prediction Log'!$W143="Y", "W", IF('Prediction Log'!$W143="N","L",""))</f>
        <v/>
      </c>
      <c r="AD143" s="31" t="str">
        <f>IF('Prediction Log'!$Y143="Y", "W", IF('Prediction Log'!$Y143="N","L",""))</f>
        <v/>
      </c>
      <c r="AE143" s="32" t="str">
        <f>IF(ISBLANK(Table123[[#This Row],[Odds Side - Difference Model]]), "",IF(AC143="W", W143, IF(AC143="L",-N143, "")))</f>
        <v/>
      </c>
      <c r="AF143" s="33" t="str">
        <f>IFERROR((IF(ISERR(Table123[[#This Row],[Potential Payout Side - Win Probability Model]]), "",IF(AD143="W", X143, IF(AD143="L",-N143, "")))), "")</f>
        <v/>
      </c>
      <c r="AG143" s="30" t="str">
        <f>IF('Prediction Log'!$X143="Y", "W", IF('Prediction Log'!$X143="N", "L", ""))</f>
        <v/>
      </c>
      <c r="AH143" s="32" t="str">
        <f>IF(ISBLANK(Table123[[#This Row],[Odds Spread]]), "",IF(AG143="W", Z143, IF(AG143="L",-O143, "")))</f>
        <v/>
      </c>
      <c r="AI143" s="11"/>
      <c r="AJ143" s="12" t="str">
        <f t="shared" si="24"/>
        <v/>
      </c>
      <c r="AK1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4" spans="1:38" x14ac:dyDescent="0.45">
      <c r="A144" s="22">
        <f>Games!A144</f>
        <v>0</v>
      </c>
      <c r="B144" s="22" t="str">
        <f>IF('Prediction Log'!B144=0, "",'Prediction Log'!B144)</f>
        <v/>
      </c>
      <c r="C144" s="22" t="str">
        <f>IF('Prediction Log'!C144=0, "",'Prediction Log'!C144)</f>
        <v/>
      </c>
      <c r="D144" s="22" t="str">
        <f>IF('Prediction Log'!D144=0, "",'Prediction Log'!D144)</f>
        <v/>
      </c>
      <c r="E144" s="22" t="str">
        <f>IF('Prediction Log'!E144=0, "",'Prediction Log'!E144)</f>
        <v/>
      </c>
      <c r="F144" s="22" t="str">
        <f>IF('Prediction Log'!I144=0, "",'Prediction Log'!I144)</f>
        <v/>
      </c>
      <c r="G144" s="23" t="str">
        <f>IF(ISBLANK(Games!B144), "",'Prediction Log'!$J144)</f>
        <v/>
      </c>
      <c r="H144" s="24" t="str">
        <f>'Prediction Log'!$K144</f>
        <v/>
      </c>
      <c r="I144" s="22" t="str">
        <f>IF(ISBLANK(Games!J144), "",IF(AND(Games!J144="",Games!K144=""),"",IF(ISTEXT(Games!K144), "Side",Games!J144)))</f>
        <v/>
      </c>
      <c r="J144" s="22" t="str">
        <f>IF(ISBLANK(Games!B144), "",IF(Games!H144="Y", Games!B144, Games!C144))</f>
        <v/>
      </c>
      <c r="K144" s="22" t="str">
        <f>Games!F144</f>
        <v/>
      </c>
      <c r="L144" s="22" t="str">
        <f>IF(ISBLANK(Games!D144), "",Games!D144)</f>
        <v/>
      </c>
      <c r="M144" s="22"/>
      <c r="N144" s="25" t="str">
        <f>IF(ISBLANK(Table123[[#This Row],[Odds Side - Difference Model]]), "", 1)</f>
        <v/>
      </c>
      <c r="O144" s="25" t="str">
        <f>IF(ISBLANK(Table123[[#This Row],[Odds Spread]]), "", 1)</f>
        <v/>
      </c>
      <c r="P144" s="26"/>
      <c r="Q144" s="26"/>
      <c r="R144" s="26"/>
      <c r="S144" s="26"/>
      <c r="T144" s="26"/>
      <c r="U144" s="27" t="str">
        <f>IF(ISBLANK(Table123[[#This Row],[Odds Side - Difference Model]]), "",N144+IF(Q144&lt;0, (N144/(Q144/-100)), N144*(Q144/100)))</f>
        <v/>
      </c>
      <c r="V144" s="28" t="str">
        <f>IFERROR(IF(ISBLANK(Table123[[#This Row],[Odds Side - Win Probability Model]]), "",N144+IF(R144&lt;0, (N144/(R144/-100)), N144*(R144/100))),"")</f>
        <v/>
      </c>
      <c r="W144" s="27" t="str">
        <f t="shared" si="19"/>
        <v/>
      </c>
      <c r="X144" s="28" t="str">
        <f t="shared" si="20"/>
        <v/>
      </c>
      <c r="Y144" s="27" t="str">
        <f>IF(ISBLANK(Table123[[#This Row],[Odds Spread]]), "",O144+IF(S144&lt;0, (O144/(S144/-100)), O144*(S144/100)))</f>
        <v/>
      </c>
      <c r="Z144" s="27" t="str">
        <f t="shared" si="21"/>
        <v/>
      </c>
      <c r="AA144" s="29">
        <f t="shared" si="22"/>
        <v>0</v>
      </c>
      <c r="AB144" s="29">
        <f t="shared" si="23"/>
        <v>0</v>
      </c>
      <c r="AC144" s="30" t="str">
        <f>IF('Prediction Log'!$W144="Y", "W", IF('Prediction Log'!$W144="N","L",""))</f>
        <v/>
      </c>
      <c r="AD144" s="31" t="str">
        <f>IF('Prediction Log'!$Y144="Y", "W", IF('Prediction Log'!$Y144="N","L",""))</f>
        <v/>
      </c>
      <c r="AE144" s="32" t="str">
        <f>IF(ISBLANK(Table123[[#This Row],[Odds Side - Difference Model]]), "",IF(AC144="W", W144, IF(AC144="L",-N144, "")))</f>
        <v/>
      </c>
      <c r="AF144" s="33" t="str">
        <f>IFERROR((IF(ISERR(Table123[[#This Row],[Potential Payout Side - Win Probability Model]]), "",IF(AD144="W", X144, IF(AD144="L",-N144, "")))), "")</f>
        <v/>
      </c>
      <c r="AG144" s="30" t="str">
        <f>IF('Prediction Log'!$X144="Y", "W", IF('Prediction Log'!$X144="N", "L", ""))</f>
        <v/>
      </c>
      <c r="AH144" s="32" t="str">
        <f>IF(ISBLANK(Table123[[#This Row],[Odds Spread]]), "",IF(AG144="W", Z144, IF(AG144="L",-O144, "")))</f>
        <v/>
      </c>
      <c r="AI144" s="11"/>
      <c r="AJ144" s="12" t="str">
        <f t="shared" si="24"/>
        <v/>
      </c>
      <c r="AK1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5" spans="1:38" x14ac:dyDescent="0.45">
      <c r="A145" s="22">
        <f>Games!A145</f>
        <v>0</v>
      </c>
      <c r="B145" s="22" t="str">
        <f>IF('Prediction Log'!B145=0, "",'Prediction Log'!B145)</f>
        <v/>
      </c>
      <c r="C145" s="22" t="str">
        <f>IF('Prediction Log'!C145=0, "",'Prediction Log'!C145)</f>
        <v/>
      </c>
      <c r="D145" s="22" t="str">
        <f>IF('Prediction Log'!D145=0, "",'Prediction Log'!D145)</f>
        <v/>
      </c>
      <c r="E145" s="22" t="str">
        <f>IF('Prediction Log'!E145=0, "",'Prediction Log'!E145)</f>
        <v/>
      </c>
      <c r="F145" s="22" t="str">
        <f>IF('Prediction Log'!I145=0, "",'Prediction Log'!I145)</f>
        <v/>
      </c>
      <c r="G145" s="23" t="str">
        <f>IF(ISBLANK(Games!B145), "",'Prediction Log'!$J145)</f>
        <v/>
      </c>
      <c r="H145" s="24" t="str">
        <f>'Prediction Log'!$K145</f>
        <v/>
      </c>
      <c r="I145" s="22" t="str">
        <f>IF(ISBLANK(Games!J145), "",IF(AND(Games!J145="",Games!K145=""),"",IF(ISTEXT(Games!K145), "Side",Games!J145)))</f>
        <v/>
      </c>
      <c r="J145" s="22" t="str">
        <f>IF(ISBLANK(Games!B145), "",IF(Games!H145="Y", Games!B145, Games!C145))</f>
        <v/>
      </c>
      <c r="K145" s="22" t="str">
        <f>Games!F145</f>
        <v/>
      </c>
      <c r="L145" s="22" t="str">
        <f>IF(ISBLANK(Games!D145), "",Games!D145)</f>
        <v/>
      </c>
      <c r="M145" s="22"/>
      <c r="N145" s="25" t="str">
        <f>IF(ISBLANK(Table123[[#This Row],[Odds Side - Difference Model]]), "", 1)</f>
        <v/>
      </c>
      <c r="O145" s="25" t="str">
        <f>IF(ISBLANK(Table123[[#This Row],[Odds Spread]]), "", 1)</f>
        <v/>
      </c>
      <c r="P145" s="26"/>
      <c r="Q145" s="26"/>
      <c r="R145" s="26"/>
      <c r="S145" s="26"/>
      <c r="T145" s="26"/>
      <c r="U145" s="27" t="str">
        <f>IF(ISBLANK(Table123[[#This Row],[Odds Side - Difference Model]]), "",N145+IF(Q145&lt;0, (N145/(Q145/-100)), N145*(Q145/100)))</f>
        <v/>
      </c>
      <c r="V145" s="28" t="str">
        <f>IFERROR(IF(ISBLANK(Table123[[#This Row],[Odds Side - Win Probability Model]]), "",N145+IF(R145&lt;0, (N145/(R145/-100)), N145*(R145/100))),"")</f>
        <v/>
      </c>
      <c r="W145" s="27" t="str">
        <f t="shared" si="19"/>
        <v/>
      </c>
      <c r="X145" s="28" t="str">
        <f t="shared" si="20"/>
        <v/>
      </c>
      <c r="Y145" s="27" t="str">
        <f>IF(ISBLANK(Table123[[#This Row],[Odds Spread]]), "",O145+IF(S145&lt;0, (O145/(S145/-100)), O145*(S145/100)))</f>
        <v/>
      </c>
      <c r="Z145" s="27" t="str">
        <f t="shared" si="21"/>
        <v/>
      </c>
      <c r="AA145" s="29">
        <f t="shared" si="22"/>
        <v>0</v>
      </c>
      <c r="AB145" s="29">
        <f t="shared" si="23"/>
        <v>0</v>
      </c>
      <c r="AC145" s="30" t="str">
        <f>IF('Prediction Log'!$W145="Y", "W", IF('Prediction Log'!$W145="N","L",""))</f>
        <v/>
      </c>
      <c r="AD145" s="31" t="str">
        <f>IF('Prediction Log'!$Y145="Y", "W", IF('Prediction Log'!$Y145="N","L",""))</f>
        <v/>
      </c>
      <c r="AE145" s="32" t="str">
        <f>IF(ISBLANK(Table123[[#This Row],[Odds Side - Difference Model]]), "",IF(AC145="W", W145, IF(AC145="L",-N145, "")))</f>
        <v/>
      </c>
      <c r="AF145" s="33" t="str">
        <f>IFERROR((IF(ISERR(Table123[[#This Row],[Potential Payout Side - Win Probability Model]]), "",IF(AD145="W", X145, IF(AD145="L",-N145, "")))), "")</f>
        <v/>
      </c>
      <c r="AG145" s="30" t="str">
        <f>IF('Prediction Log'!$X145="Y", "W", IF('Prediction Log'!$X145="N", "L", ""))</f>
        <v/>
      </c>
      <c r="AH145" s="32" t="str">
        <f>IF(ISBLANK(Table123[[#This Row],[Odds Spread]]), "",IF(AG145="W", Z145, IF(AG145="L",-O145, "")))</f>
        <v/>
      </c>
      <c r="AI145" s="11"/>
      <c r="AJ145" s="12" t="str">
        <f t="shared" si="24"/>
        <v/>
      </c>
      <c r="AK1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6" spans="1:38" x14ac:dyDescent="0.45">
      <c r="A146" s="22">
        <f>Games!A146</f>
        <v>0</v>
      </c>
      <c r="B146" s="22" t="str">
        <f>IF('Prediction Log'!B146=0, "",'Prediction Log'!B146)</f>
        <v/>
      </c>
      <c r="C146" s="22" t="str">
        <f>IF('Prediction Log'!C146=0, "",'Prediction Log'!C146)</f>
        <v/>
      </c>
      <c r="D146" s="22" t="str">
        <f>IF('Prediction Log'!D146=0, "",'Prediction Log'!D146)</f>
        <v/>
      </c>
      <c r="E146" s="22" t="str">
        <f>IF('Prediction Log'!E146=0, "",'Prediction Log'!E146)</f>
        <v/>
      </c>
      <c r="F146" s="22" t="str">
        <f>IF('Prediction Log'!I146=0, "",'Prediction Log'!I146)</f>
        <v/>
      </c>
      <c r="G146" s="23" t="str">
        <f>IF(ISBLANK(Games!B146), "",'Prediction Log'!$J146)</f>
        <v/>
      </c>
      <c r="H146" s="24" t="str">
        <f>'Prediction Log'!$K146</f>
        <v/>
      </c>
      <c r="I146" s="22" t="str">
        <f>IF(ISBLANK(Games!J146), "",IF(AND(Games!J146="",Games!K146=""),"",IF(ISTEXT(Games!K146), "Side",Games!J146)))</f>
        <v/>
      </c>
      <c r="J146" s="22" t="str">
        <f>IF(ISBLANK(Games!B146), "",IF(Games!H146="Y", Games!B146, Games!C146))</f>
        <v/>
      </c>
      <c r="K146" s="22" t="str">
        <f>Games!F146</f>
        <v/>
      </c>
      <c r="L146" s="22" t="str">
        <f>IF(ISBLANK(Games!D146), "",Games!D146)</f>
        <v/>
      </c>
      <c r="M146" s="22"/>
      <c r="N146" s="25" t="str">
        <f>IF(ISBLANK(Table123[[#This Row],[Odds Side - Difference Model]]), "", 1)</f>
        <v/>
      </c>
      <c r="O146" s="25" t="str">
        <f>IF(ISBLANK(Table123[[#This Row],[Odds Spread]]), "", 1)</f>
        <v/>
      </c>
      <c r="P146" s="26"/>
      <c r="Q146" s="26"/>
      <c r="R146" s="26"/>
      <c r="S146" s="26"/>
      <c r="T146" s="26"/>
      <c r="U146" s="27" t="str">
        <f>IF(ISBLANK(Table123[[#This Row],[Odds Side - Difference Model]]), "",N146+IF(Q146&lt;0, (N146/(Q146/-100)), N146*(Q146/100)))</f>
        <v/>
      </c>
      <c r="V146" s="28" t="str">
        <f>IFERROR(IF(ISBLANK(Table123[[#This Row],[Odds Side - Win Probability Model]]), "",N146+IF(R146&lt;0, (N146/(R146/-100)), N146*(R146/100))),"")</f>
        <v/>
      </c>
      <c r="W146" s="27" t="str">
        <f t="shared" si="19"/>
        <v/>
      </c>
      <c r="X146" s="28" t="str">
        <f t="shared" si="20"/>
        <v/>
      </c>
      <c r="Y146" s="27" t="str">
        <f>IF(ISBLANK(Table123[[#This Row],[Odds Spread]]), "",O146+IF(S146&lt;0, (O146/(S146/-100)), O146*(S146/100)))</f>
        <v/>
      </c>
      <c r="Z146" s="27" t="str">
        <f t="shared" si="21"/>
        <v/>
      </c>
      <c r="AA146" s="29">
        <f t="shared" si="22"/>
        <v>0</v>
      </c>
      <c r="AB146" s="29">
        <f t="shared" si="23"/>
        <v>0</v>
      </c>
      <c r="AC146" s="30" t="str">
        <f>IF('Prediction Log'!$W146="Y", "W", IF('Prediction Log'!$W146="N","L",""))</f>
        <v/>
      </c>
      <c r="AD146" s="31" t="str">
        <f>IF('Prediction Log'!$Y146="Y", "W", IF('Prediction Log'!$Y146="N","L",""))</f>
        <v/>
      </c>
      <c r="AE146" s="32" t="str">
        <f>IF(ISBLANK(Table123[[#This Row],[Odds Side - Difference Model]]), "",IF(AC146="W", W146, IF(AC146="L",-N146, "")))</f>
        <v/>
      </c>
      <c r="AF146" s="33" t="str">
        <f>IFERROR((IF(ISERR(Table123[[#This Row],[Potential Payout Side - Win Probability Model]]), "",IF(AD146="W", X146, IF(AD146="L",-N146, "")))), "")</f>
        <v/>
      </c>
      <c r="AG146" s="30" t="str">
        <f>IF('Prediction Log'!$X146="Y", "W", IF('Prediction Log'!$X146="N", "L", ""))</f>
        <v/>
      </c>
      <c r="AH146" s="32" t="str">
        <f>IF(ISBLANK(Table123[[#This Row],[Odds Spread]]), "",IF(AG146="W", Z146, IF(AG146="L",-O146, "")))</f>
        <v/>
      </c>
      <c r="AI146" s="11"/>
      <c r="AJ146" s="12" t="str">
        <f t="shared" si="24"/>
        <v/>
      </c>
      <c r="AK1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7" spans="1:38" x14ac:dyDescent="0.45">
      <c r="A147" s="22">
        <f>Games!A147</f>
        <v>0</v>
      </c>
      <c r="B147" s="22" t="str">
        <f>IF('Prediction Log'!B147=0, "",'Prediction Log'!B147)</f>
        <v/>
      </c>
      <c r="C147" s="22" t="str">
        <f>IF('Prediction Log'!C147=0, "",'Prediction Log'!C147)</f>
        <v/>
      </c>
      <c r="D147" s="22" t="str">
        <f>IF('Prediction Log'!D147=0, "",'Prediction Log'!D147)</f>
        <v/>
      </c>
      <c r="E147" s="22" t="str">
        <f>IF('Prediction Log'!E147=0, "",'Prediction Log'!E147)</f>
        <v/>
      </c>
      <c r="F147" s="22" t="str">
        <f>IF('Prediction Log'!I147=0, "",'Prediction Log'!I147)</f>
        <v/>
      </c>
      <c r="G147" s="23" t="str">
        <f>IF(ISBLANK(Games!B147), "",'Prediction Log'!$J147)</f>
        <v/>
      </c>
      <c r="H147" s="24" t="str">
        <f>'Prediction Log'!$K147</f>
        <v/>
      </c>
      <c r="I147" s="22" t="str">
        <f>IF(ISBLANK(Games!J147), "",IF(AND(Games!J147="",Games!K147=""),"",IF(ISTEXT(Games!K147), "Side",Games!J147)))</f>
        <v/>
      </c>
      <c r="J147" s="22" t="str">
        <f>IF(ISBLANK(Games!B147), "",IF(Games!H147="Y", Games!B147, Games!C147))</f>
        <v/>
      </c>
      <c r="K147" s="22" t="str">
        <f>Games!F147</f>
        <v/>
      </c>
      <c r="L147" s="22" t="str">
        <f>IF(ISBLANK(Games!D147), "",Games!D147)</f>
        <v/>
      </c>
      <c r="M147" s="22"/>
      <c r="N147" s="25" t="str">
        <f>IF(ISBLANK(Table123[[#This Row],[Odds Side - Difference Model]]), "", 1)</f>
        <v/>
      </c>
      <c r="O147" s="25" t="str">
        <f>IF(ISBLANK(Table123[[#This Row],[Odds Spread]]), "", 1)</f>
        <v/>
      </c>
      <c r="P147" s="26"/>
      <c r="Q147" s="26"/>
      <c r="R147" s="26"/>
      <c r="S147" s="26"/>
      <c r="T147" s="26"/>
      <c r="U147" s="27" t="str">
        <f>IF(ISBLANK(Table123[[#This Row],[Odds Side - Difference Model]]), "",N147+IF(Q147&lt;0, (N147/(Q147/-100)), N147*(Q147/100)))</f>
        <v/>
      </c>
      <c r="V147" s="28" t="str">
        <f>IFERROR(IF(ISBLANK(Table123[[#This Row],[Odds Side - Win Probability Model]]), "",N147+IF(R147&lt;0, (N147/(R147/-100)), N147*(R147/100))),"")</f>
        <v/>
      </c>
      <c r="W147" s="27" t="str">
        <f t="shared" si="19"/>
        <v/>
      </c>
      <c r="X147" s="28" t="str">
        <f t="shared" si="20"/>
        <v/>
      </c>
      <c r="Y147" s="27" t="str">
        <f>IF(ISBLANK(Table123[[#This Row],[Odds Spread]]), "",O147+IF(S147&lt;0, (O147/(S147/-100)), O147*(S147/100)))</f>
        <v/>
      </c>
      <c r="Z147" s="27" t="str">
        <f t="shared" si="21"/>
        <v/>
      </c>
      <c r="AA147" s="29">
        <f t="shared" si="22"/>
        <v>0</v>
      </c>
      <c r="AB147" s="29">
        <f t="shared" si="23"/>
        <v>0</v>
      </c>
      <c r="AC147" s="30" t="str">
        <f>IF('Prediction Log'!$W147="Y", "W", IF('Prediction Log'!$W147="N","L",""))</f>
        <v/>
      </c>
      <c r="AD147" s="31" t="str">
        <f>IF('Prediction Log'!$Y147="Y", "W", IF('Prediction Log'!$Y147="N","L",""))</f>
        <v/>
      </c>
      <c r="AE147" s="32" t="str">
        <f>IF(ISBLANK(Table123[[#This Row],[Odds Side - Difference Model]]), "",IF(AC147="W", W147, IF(AC147="L",-N147, "")))</f>
        <v/>
      </c>
      <c r="AF147" s="33" t="str">
        <f>IFERROR((IF(ISERR(Table123[[#This Row],[Potential Payout Side - Win Probability Model]]), "",IF(AD147="W", X147, IF(AD147="L",-N147, "")))), "")</f>
        <v/>
      </c>
      <c r="AG147" s="30" t="str">
        <f>IF('Prediction Log'!$X147="Y", "W", IF('Prediction Log'!$X147="N", "L", ""))</f>
        <v/>
      </c>
      <c r="AH147" s="32" t="str">
        <f>IF(ISBLANK(Table123[[#This Row],[Odds Spread]]), "",IF(AG147="W", Z147, IF(AG147="L",-O147, "")))</f>
        <v/>
      </c>
      <c r="AI147" s="11"/>
      <c r="AJ147" s="12" t="str">
        <f t="shared" si="24"/>
        <v/>
      </c>
      <c r="AK1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8" spans="1:38" x14ac:dyDescent="0.45">
      <c r="A148" s="22">
        <f>Games!A148</f>
        <v>0</v>
      </c>
      <c r="B148" s="22" t="str">
        <f>IF('Prediction Log'!B148=0, "",'Prediction Log'!B148)</f>
        <v/>
      </c>
      <c r="C148" s="22" t="str">
        <f>IF('Prediction Log'!C148=0, "",'Prediction Log'!C148)</f>
        <v/>
      </c>
      <c r="D148" s="22" t="str">
        <f>IF('Prediction Log'!D148=0, "",'Prediction Log'!D148)</f>
        <v/>
      </c>
      <c r="E148" s="22" t="str">
        <f>IF('Prediction Log'!E148=0, "",'Prediction Log'!E148)</f>
        <v/>
      </c>
      <c r="F148" s="22" t="str">
        <f>IF('Prediction Log'!I148=0, "",'Prediction Log'!I148)</f>
        <v/>
      </c>
      <c r="G148" s="23" t="str">
        <f>IF(ISBLANK(Games!B148), "",'Prediction Log'!$J148)</f>
        <v/>
      </c>
      <c r="H148" s="24" t="str">
        <f>'Prediction Log'!$K148</f>
        <v/>
      </c>
      <c r="I148" s="22" t="str">
        <f>IF(ISBLANK(Games!J148), "",IF(AND(Games!J148="",Games!K148=""),"",IF(ISTEXT(Games!K148), "Side",Games!J148)))</f>
        <v/>
      </c>
      <c r="J148" s="22" t="str">
        <f>IF(ISBLANK(Games!B148), "",IF(Games!H148="Y", Games!B148, Games!C148))</f>
        <v/>
      </c>
      <c r="K148" s="22" t="str">
        <f>Games!F148</f>
        <v/>
      </c>
      <c r="L148" s="22" t="str">
        <f>IF(ISBLANK(Games!D148), "",Games!D148)</f>
        <v/>
      </c>
      <c r="M148" s="22"/>
      <c r="N148" s="25" t="str">
        <f>IF(ISBLANK(Table123[[#This Row],[Odds Side - Difference Model]]), "", 1)</f>
        <v/>
      </c>
      <c r="O148" s="25" t="str">
        <f>IF(ISBLANK(Table123[[#This Row],[Odds Spread]]), "", 1)</f>
        <v/>
      </c>
      <c r="P148" s="26"/>
      <c r="Q148" s="26"/>
      <c r="R148" s="26"/>
      <c r="S148" s="26"/>
      <c r="T148" s="26"/>
      <c r="U148" s="27" t="str">
        <f>IF(ISBLANK(Table123[[#This Row],[Odds Side - Difference Model]]), "",N148+IF(Q148&lt;0, (N148/(Q148/-100)), N148*(Q148/100)))</f>
        <v/>
      </c>
      <c r="V148" s="28" t="str">
        <f>IFERROR(IF(ISBLANK(Table123[[#This Row],[Odds Side - Win Probability Model]]), "",N148+IF(R148&lt;0, (N148/(R148/-100)), N148*(R148/100))),"")</f>
        <v/>
      </c>
      <c r="W148" s="27" t="str">
        <f t="shared" si="19"/>
        <v/>
      </c>
      <c r="X148" s="28" t="str">
        <f t="shared" si="20"/>
        <v/>
      </c>
      <c r="Y148" s="27" t="str">
        <f>IF(ISBLANK(Table123[[#This Row],[Odds Spread]]), "",O148+IF(S148&lt;0, (O148/(S148/-100)), O148*(S148/100)))</f>
        <v/>
      </c>
      <c r="Z148" s="27" t="str">
        <f t="shared" si="21"/>
        <v/>
      </c>
      <c r="AA148" s="29">
        <f t="shared" si="22"/>
        <v>0</v>
      </c>
      <c r="AB148" s="29">
        <f t="shared" si="23"/>
        <v>0</v>
      </c>
      <c r="AC148" s="30" t="str">
        <f>IF('Prediction Log'!$W148="Y", "W", IF('Prediction Log'!$W148="N","L",""))</f>
        <v/>
      </c>
      <c r="AD148" s="31" t="str">
        <f>IF('Prediction Log'!$Y148="Y", "W", IF('Prediction Log'!$Y148="N","L",""))</f>
        <v/>
      </c>
      <c r="AE148" s="32" t="str">
        <f>IF(ISBLANK(Table123[[#This Row],[Odds Side - Difference Model]]), "",IF(AC148="W", W148, IF(AC148="L",-N148, "")))</f>
        <v/>
      </c>
      <c r="AF148" s="33" t="str">
        <f>IFERROR((IF(ISERR(Table123[[#This Row],[Potential Payout Side - Win Probability Model]]), "",IF(AD148="W", X148, IF(AD148="L",-N148, "")))), "")</f>
        <v/>
      </c>
      <c r="AG148" s="30" t="str">
        <f>IF('Prediction Log'!$X148="Y", "W", IF('Prediction Log'!$X148="N", "L", ""))</f>
        <v/>
      </c>
      <c r="AH148" s="32" t="str">
        <f>IF(ISBLANK(Table123[[#This Row],[Odds Spread]]), "",IF(AG148="W", Z148, IF(AG148="L",-O148, "")))</f>
        <v/>
      </c>
      <c r="AI148" s="11"/>
      <c r="AJ148" s="12" t="str">
        <f t="shared" si="24"/>
        <v/>
      </c>
      <c r="AK1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9" spans="1:38" x14ac:dyDescent="0.45">
      <c r="A149" s="22">
        <f>Games!A149</f>
        <v>0</v>
      </c>
      <c r="B149" s="22" t="str">
        <f>IF('Prediction Log'!B149=0, "",'Prediction Log'!B149)</f>
        <v/>
      </c>
      <c r="C149" s="22" t="str">
        <f>IF('Prediction Log'!C149=0, "",'Prediction Log'!C149)</f>
        <v/>
      </c>
      <c r="D149" s="22" t="str">
        <f>IF('Prediction Log'!D149=0, "",'Prediction Log'!D149)</f>
        <v/>
      </c>
      <c r="E149" s="22" t="str">
        <f>IF('Prediction Log'!E149=0, "",'Prediction Log'!E149)</f>
        <v/>
      </c>
      <c r="F149" s="22" t="str">
        <f>IF('Prediction Log'!I149=0, "",'Prediction Log'!I149)</f>
        <v/>
      </c>
      <c r="G149" s="23" t="str">
        <f>IF(ISBLANK(Games!B149), "",'Prediction Log'!$J149)</f>
        <v/>
      </c>
      <c r="H149" s="24" t="str">
        <f>'Prediction Log'!$K149</f>
        <v/>
      </c>
      <c r="I149" s="22" t="str">
        <f>IF(ISBLANK(Games!J149), "",IF(AND(Games!J149="",Games!K149=""),"",IF(ISTEXT(Games!K149), "Side",Games!J149)))</f>
        <v/>
      </c>
      <c r="J149" s="22" t="str">
        <f>IF(ISBLANK(Games!B149), "",IF(Games!H149="Y", Games!B149, Games!C149))</f>
        <v/>
      </c>
      <c r="K149" s="22" t="str">
        <f>Games!F149</f>
        <v/>
      </c>
      <c r="L149" s="22" t="str">
        <f>IF(ISBLANK(Games!D149), "",Games!D149)</f>
        <v/>
      </c>
      <c r="M149" s="22"/>
      <c r="N149" s="25" t="str">
        <f>IF(ISBLANK(Table123[[#This Row],[Odds Side - Difference Model]]), "", 1)</f>
        <v/>
      </c>
      <c r="O149" s="25" t="str">
        <f>IF(ISBLANK(Table123[[#This Row],[Odds Spread]]), "", 1)</f>
        <v/>
      </c>
      <c r="P149" s="26"/>
      <c r="Q149" s="26"/>
      <c r="R149" s="26"/>
      <c r="S149" s="26"/>
      <c r="T149" s="26"/>
      <c r="U149" s="27" t="str">
        <f>IF(ISBLANK(Table123[[#This Row],[Odds Side - Difference Model]]), "",N149+IF(Q149&lt;0, (N149/(Q149/-100)), N149*(Q149/100)))</f>
        <v/>
      </c>
      <c r="V149" s="28" t="str">
        <f>IFERROR(IF(ISBLANK(Table123[[#This Row],[Odds Side - Win Probability Model]]), "",N149+IF(R149&lt;0, (N149/(R149/-100)), N149*(R149/100))),"")</f>
        <v/>
      </c>
      <c r="W149" s="27" t="str">
        <f t="shared" si="19"/>
        <v/>
      </c>
      <c r="X149" s="28" t="str">
        <f t="shared" si="20"/>
        <v/>
      </c>
      <c r="Y149" s="27" t="str">
        <f>IF(ISBLANK(Table123[[#This Row],[Odds Spread]]), "",O149+IF(S149&lt;0, (O149/(S149/-100)), O149*(S149/100)))</f>
        <v/>
      </c>
      <c r="Z149" s="27" t="str">
        <f t="shared" si="21"/>
        <v/>
      </c>
      <c r="AA149" s="29">
        <f t="shared" si="22"/>
        <v>0</v>
      </c>
      <c r="AB149" s="29">
        <f t="shared" si="23"/>
        <v>0</v>
      </c>
      <c r="AC149" s="30" t="str">
        <f>IF('Prediction Log'!$W149="Y", "W", IF('Prediction Log'!$W149="N","L",""))</f>
        <v/>
      </c>
      <c r="AD149" s="31" t="str">
        <f>IF('Prediction Log'!$Y149="Y", "W", IF('Prediction Log'!$Y149="N","L",""))</f>
        <v/>
      </c>
      <c r="AE149" s="32" t="str">
        <f>IF(ISBLANK(Table123[[#This Row],[Odds Side - Difference Model]]), "",IF(AC149="W", W149, IF(AC149="L",-N149, "")))</f>
        <v/>
      </c>
      <c r="AF149" s="33" t="str">
        <f>IFERROR((IF(ISERR(Table123[[#This Row],[Potential Payout Side - Win Probability Model]]), "",IF(AD149="W", X149, IF(AD149="L",-N149, "")))), "")</f>
        <v/>
      </c>
      <c r="AG149" s="30" t="str">
        <f>IF('Prediction Log'!$X149="Y", "W", IF('Prediction Log'!$X149="N", "L", ""))</f>
        <v/>
      </c>
      <c r="AH149" s="32" t="str">
        <f>IF(ISBLANK(Table123[[#This Row],[Odds Spread]]), "",IF(AG149="W", Z149, IF(AG149="L",-O149, "")))</f>
        <v/>
      </c>
      <c r="AI149" s="11"/>
      <c r="AJ149" s="12" t="str">
        <f t="shared" si="24"/>
        <v/>
      </c>
      <c r="AK1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0" spans="1:38" x14ac:dyDescent="0.45">
      <c r="A150" s="22">
        <f>Games!A150</f>
        <v>0</v>
      </c>
      <c r="B150" s="22" t="str">
        <f>IF('Prediction Log'!B150=0, "",'Prediction Log'!B150)</f>
        <v/>
      </c>
      <c r="C150" s="22" t="str">
        <f>IF('Prediction Log'!C150=0, "",'Prediction Log'!C150)</f>
        <v/>
      </c>
      <c r="D150" s="22" t="str">
        <f>IF('Prediction Log'!D150=0, "",'Prediction Log'!D150)</f>
        <v/>
      </c>
      <c r="E150" s="22" t="str">
        <f>IF('Prediction Log'!E150=0, "",'Prediction Log'!E150)</f>
        <v/>
      </c>
      <c r="F150" s="22" t="str">
        <f>IF('Prediction Log'!I150=0, "",'Prediction Log'!I150)</f>
        <v/>
      </c>
      <c r="G150" s="23" t="str">
        <f>IF(ISBLANK(Games!B150), "",'Prediction Log'!$J150)</f>
        <v/>
      </c>
      <c r="H150" s="24" t="str">
        <f>'Prediction Log'!$K150</f>
        <v/>
      </c>
      <c r="I150" s="22" t="str">
        <f>IF(ISBLANK(Games!J150), "",IF(AND(Games!J150="",Games!K150=""),"",IF(ISTEXT(Games!K150), "Side",Games!J150)))</f>
        <v/>
      </c>
      <c r="J150" s="22" t="str">
        <f>IF(ISBLANK(Games!B150), "",IF(Games!H150="Y", Games!B150, Games!C150))</f>
        <v/>
      </c>
      <c r="K150" s="22" t="str">
        <f>Games!F150</f>
        <v/>
      </c>
      <c r="L150" s="22" t="str">
        <f>IF(ISBLANK(Games!D150), "",Games!D150)</f>
        <v/>
      </c>
      <c r="M150" s="22"/>
      <c r="N150" s="25" t="str">
        <f>IF(ISBLANK(Table123[[#This Row],[Odds Side - Difference Model]]), "", 1)</f>
        <v/>
      </c>
      <c r="O150" s="25" t="str">
        <f>IF(ISBLANK(Table123[[#This Row],[Odds Spread]]), "", 1)</f>
        <v/>
      </c>
      <c r="P150" s="26"/>
      <c r="Q150" s="26"/>
      <c r="R150" s="26"/>
      <c r="S150" s="26"/>
      <c r="T150" s="26"/>
      <c r="U150" s="27" t="str">
        <f>IF(ISBLANK(Table123[[#This Row],[Odds Side - Difference Model]]), "",N150+IF(Q150&lt;0, (N150/(Q150/-100)), N150*(Q150/100)))</f>
        <v/>
      </c>
      <c r="V150" s="28" t="str">
        <f>IFERROR(IF(ISBLANK(Table123[[#This Row],[Odds Side - Win Probability Model]]), "",N150+IF(R150&lt;0, (N150/(R150/-100)), N150*(R150/100))),"")</f>
        <v/>
      </c>
      <c r="W150" s="27" t="str">
        <f t="shared" si="19"/>
        <v/>
      </c>
      <c r="X150" s="28" t="str">
        <f t="shared" si="20"/>
        <v/>
      </c>
      <c r="Y150" s="27" t="str">
        <f>IF(ISBLANK(Table123[[#This Row],[Odds Spread]]), "",O150+IF(S150&lt;0, (O150/(S150/-100)), O150*(S150/100)))</f>
        <v/>
      </c>
      <c r="Z150" s="27" t="str">
        <f t="shared" si="21"/>
        <v/>
      </c>
      <c r="AA150" s="29">
        <f t="shared" si="22"/>
        <v>0</v>
      </c>
      <c r="AB150" s="29">
        <f t="shared" si="23"/>
        <v>0</v>
      </c>
      <c r="AC150" s="30" t="str">
        <f>IF('Prediction Log'!$W150="Y", "W", IF('Prediction Log'!$W150="N","L",""))</f>
        <v/>
      </c>
      <c r="AD150" s="31" t="str">
        <f>IF('Prediction Log'!$Y150="Y", "W", IF('Prediction Log'!$Y150="N","L",""))</f>
        <v/>
      </c>
      <c r="AE150" s="32" t="str">
        <f>IF(ISBLANK(Table123[[#This Row],[Odds Side - Difference Model]]), "",IF(AC150="W", W150, IF(AC150="L",-N150, "")))</f>
        <v/>
      </c>
      <c r="AF150" s="33" t="str">
        <f>IFERROR((IF(ISERR(Table123[[#This Row],[Potential Payout Side - Win Probability Model]]), "",IF(AD150="W", X150, IF(AD150="L",-N150, "")))), "")</f>
        <v/>
      </c>
      <c r="AG150" s="30" t="str">
        <f>IF('Prediction Log'!$X150="Y", "W", IF('Prediction Log'!$X150="N", "L", ""))</f>
        <v/>
      </c>
      <c r="AH150" s="32" t="str">
        <f>IF(ISBLANK(Table123[[#This Row],[Odds Spread]]), "",IF(AG150="W", Z150, IF(AG150="L",-O150, "")))</f>
        <v/>
      </c>
      <c r="AI150" s="11"/>
      <c r="AJ150" s="12" t="str">
        <f t="shared" si="24"/>
        <v/>
      </c>
      <c r="AK1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1" spans="1:38" x14ac:dyDescent="0.45">
      <c r="A151" s="22">
        <f>Games!A151</f>
        <v>0</v>
      </c>
      <c r="B151" s="22" t="str">
        <f>IF('Prediction Log'!B151=0, "",'Prediction Log'!B151)</f>
        <v/>
      </c>
      <c r="C151" s="22" t="str">
        <f>IF('Prediction Log'!C151=0, "",'Prediction Log'!C151)</f>
        <v/>
      </c>
      <c r="D151" s="22" t="str">
        <f>IF('Prediction Log'!D151=0, "",'Prediction Log'!D151)</f>
        <v/>
      </c>
      <c r="E151" s="22" t="str">
        <f>IF('Prediction Log'!E151=0, "",'Prediction Log'!E151)</f>
        <v/>
      </c>
      <c r="F151" s="22" t="str">
        <f>IF('Prediction Log'!I151=0, "",'Prediction Log'!I151)</f>
        <v/>
      </c>
      <c r="G151" s="23" t="str">
        <f>IF(ISBLANK(Games!B151), "",'Prediction Log'!$J151)</f>
        <v/>
      </c>
      <c r="H151" s="24" t="str">
        <f>'Prediction Log'!$K151</f>
        <v/>
      </c>
      <c r="I151" s="22" t="str">
        <f>IF(ISBLANK(Games!J151), "",IF(AND(Games!J151="",Games!K151=""),"",IF(ISTEXT(Games!K151), "Side",Games!J151)))</f>
        <v/>
      </c>
      <c r="J151" s="22" t="str">
        <f>IF(ISBLANK(Games!B151), "",IF(Games!H151="Y", Games!B151, Games!C151))</f>
        <v/>
      </c>
      <c r="K151" s="22" t="str">
        <f>Games!F151</f>
        <v/>
      </c>
      <c r="L151" s="22" t="str">
        <f>IF(ISBLANK(Games!D151), "",Games!D151)</f>
        <v/>
      </c>
      <c r="M151" s="22"/>
      <c r="N151" s="25" t="str">
        <f>IF(ISBLANK(Table123[[#This Row],[Odds Side - Difference Model]]), "", 1)</f>
        <v/>
      </c>
      <c r="O151" s="25" t="str">
        <f>IF(ISBLANK(Table123[[#This Row],[Odds Spread]]), "", 1)</f>
        <v/>
      </c>
      <c r="P151" s="26"/>
      <c r="Q151" s="26"/>
      <c r="R151" s="26"/>
      <c r="S151" s="26"/>
      <c r="T151" s="26"/>
      <c r="U151" s="27" t="str">
        <f>IF(ISBLANK(Table123[[#This Row],[Odds Side - Difference Model]]), "",N151+IF(Q151&lt;0, (N151/(Q151/-100)), N151*(Q151/100)))</f>
        <v/>
      </c>
      <c r="V151" s="28" t="str">
        <f>IFERROR(IF(ISBLANK(Table123[[#This Row],[Odds Side - Win Probability Model]]), "",N151+IF(R151&lt;0, (N151/(R151/-100)), N151*(R151/100))),"")</f>
        <v/>
      </c>
      <c r="W151" s="27" t="str">
        <f t="shared" si="19"/>
        <v/>
      </c>
      <c r="X151" s="28" t="str">
        <f t="shared" si="20"/>
        <v/>
      </c>
      <c r="Y151" s="27" t="str">
        <f>IF(ISBLANK(Table123[[#This Row],[Odds Spread]]), "",O151+IF(S151&lt;0, (O151/(S151/-100)), O151*(S151/100)))</f>
        <v/>
      </c>
      <c r="Z151" s="27" t="str">
        <f t="shared" si="21"/>
        <v/>
      </c>
      <c r="AA151" s="29">
        <f t="shared" si="22"/>
        <v>0</v>
      </c>
      <c r="AB151" s="29">
        <f t="shared" si="23"/>
        <v>0</v>
      </c>
      <c r="AC151" s="30" t="str">
        <f>IF('Prediction Log'!$W151="Y", "W", IF('Prediction Log'!$W151="N","L",""))</f>
        <v/>
      </c>
      <c r="AD151" s="31" t="str">
        <f>IF('Prediction Log'!$Y151="Y", "W", IF('Prediction Log'!$Y151="N","L",""))</f>
        <v/>
      </c>
      <c r="AE151" s="32" t="str">
        <f>IF(ISBLANK(Table123[[#This Row],[Odds Side - Difference Model]]), "",IF(AC151="W", W151, IF(AC151="L",-N151, "")))</f>
        <v/>
      </c>
      <c r="AF151" s="33" t="str">
        <f>IFERROR((IF(ISERR(Table123[[#This Row],[Potential Payout Side - Win Probability Model]]), "",IF(AD151="W", X151, IF(AD151="L",-N151, "")))), "")</f>
        <v/>
      </c>
      <c r="AG151" s="30" t="str">
        <f>IF('Prediction Log'!$X151="Y", "W", IF('Prediction Log'!$X151="N", "L", ""))</f>
        <v/>
      </c>
      <c r="AH151" s="32" t="str">
        <f>IF(ISBLANK(Table123[[#This Row],[Odds Spread]]), "",IF(AG151="W", Z151, IF(AG151="L",-O151, "")))</f>
        <v/>
      </c>
      <c r="AI151" s="11"/>
      <c r="AJ151" s="12" t="str">
        <f t="shared" si="24"/>
        <v/>
      </c>
      <c r="AK1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2" spans="1:38" x14ac:dyDescent="0.45">
      <c r="A152" s="22">
        <f>Games!A152</f>
        <v>0</v>
      </c>
      <c r="B152" s="22" t="str">
        <f>IF('Prediction Log'!B152=0, "",'Prediction Log'!B152)</f>
        <v/>
      </c>
      <c r="C152" s="22" t="str">
        <f>IF('Prediction Log'!C152=0, "",'Prediction Log'!C152)</f>
        <v/>
      </c>
      <c r="D152" s="22" t="str">
        <f>IF('Prediction Log'!D152=0, "",'Prediction Log'!D152)</f>
        <v/>
      </c>
      <c r="E152" s="22" t="str">
        <f>IF('Prediction Log'!E152=0, "",'Prediction Log'!E152)</f>
        <v/>
      </c>
      <c r="F152" s="22" t="str">
        <f>IF('Prediction Log'!I152=0, "",'Prediction Log'!I152)</f>
        <v/>
      </c>
      <c r="G152" s="23" t="str">
        <f>IF(ISBLANK(Games!B152), "",'Prediction Log'!$J152)</f>
        <v/>
      </c>
      <c r="H152" s="24" t="str">
        <f>'Prediction Log'!$K152</f>
        <v/>
      </c>
      <c r="I152" s="22" t="str">
        <f>IF(ISBLANK(Games!J152), "",IF(AND(Games!J152="",Games!K152=""),"",IF(ISTEXT(Games!K152), "Side",Games!J152)))</f>
        <v/>
      </c>
      <c r="J152" s="22" t="str">
        <f>IF(ISBLANK(Games!B152), "",IF(Games!H152="Y", Games!B152, Games!C152))</f>
        <v/>
      </c>
      <c r="K152" s="22" t="str">
        <f>Games!F152</f>
        <v/>
      </c>
      <c r="L152" s="22" t="str">
        <f>IF(ISBLANK(Games!D152), "",Games!D152)</f>
        <v/>
      </c>
      <c r="M152" s="22"/>
      <c r="N152" s="25" t="str">
        <f>IF(ISBLANK(Table123[[#This Row],[Odds Side - Difference Model]]), "", 1)</f>
        <v/>
      </c>
      <c r="O152" s="25" t="str">
        <f>IF(ISBLANK(Table123[[#This Row],[Odds Spread]]), "", 1)</f>
        <v/>
      </c>
      <c r="P152" s="26"/>
      <c r="Q152" s="26"/>
      <c r="R152" s="26"/>
      <c r="S152" s="26"/>
      <c r="T152" s="26"/>
      <c r="U152" s="27" t="str">
        <f>IF(ISBLANK(Table123[[#This Row],[Odds Side - Difference Model]]), "",N152+IF(Q152&lt;0, (N152/(Q152/-100)), N152*(Q152/100)))</f>
        <v/>
      </c>
      <c r="V152" s="28" t="str">
        <f>IFERROR(IF(ISBLANK(Table123[[#This Row],[Odds Side - Win Probability Model]]), "",N152+IF(R152&lt;0, (N152/(R152/-100)), N152*(R152/100))),"")</f>
        <v/>
      </c>
      <c r="W152" s="27" t="str">
        <f t="shared" si="19"/>
        <v/>
      </c>
      <c r="X152" s="28" t="str">
        <f t="shared" si="20"/>
        <v/>
      </c>
      <c r="Y152" s="27" t="str">
        <f>IF(ISBLANK(Table123[[#This Row],[Odds Spread]]), "",O152+IF(S152&lt;0, (O152/(S152/-100)), O152*(S152/100)))</f>
        <v/>
      </c>
      <c r="Z152" s="27" t="str">
        <f t="shared" si="21"/>
        <v/>
      </c>
      <c r="AA152" s="29">
        <f t="shared" si="22"/>
        <v>0</v>
      </c>
      <c r="AB152" s="29">
        <f t="shared" si="23"/>
        <v>0</v>
      </c>
      <c r="AC152" s="30" t="str">
        <f>IF('Prediction Log'!$W152="Y", "W", IF('Prediction Log'!$W152="N","L",""))</f>
        <v/>
      </c>
      <c r="AD152" s="31" t="str">
        <f>IF('Prediction Log'!$Y152="Y", "W", IF('Prediction Log'!$Y152="N","L",""))</f>
        <v/>
      </c>
      <c r="AE152" s="32" t="str">
        <f>IF(ISBLANK(Table123[[#This Row],[Odds Side - Difference Model]]), "",IF(AC152="W", W152, IF(AC152="L",-N152, "")))</f>
        <v/>
      </c>
      <c r="AF152" s="33" t="str">
        <f>IFERROR((IF(ISERR(Table123[[#This Row],[Potential Payout Side - Win Probability Model]]), "",IF(AD152="W", X152, IF(AD152="L",-N152, "")))), "")</f>
        <v/>
      </c>
      <c r="AG152" s="30" t="str">
        <f>IF('Prediction Log'!$X152="Y", "W", IF('Prediction Log'!$X152="N", "L", ""))</f>
        <v/>
      </c>
      <c r="AH152" s="32" t="str">
        <f>IF(ISBLANK(Table123[[#This Row],[Odds Spread]]), "",IF(AG152="W", Z152, IF(AG152="L",-O152, "")))</f>
        <v/>
      </c>
      <c r="AI152" s="11"/>
      <c r="AJ152" s="12" t="str">
        <f t="shared" si="24"/>
        <v/>
      </c>
      <c r="AK1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3" spans="1:38" x14ac:dyDescent="0.45">
      <c r="A153" s="22">
        <f>Games!A153</f>
        <v>0</v>
      </c>
      <c r="B153" s="22" t="str">
        <f>IF('Prediction Log'!B153=0, "",'Prediction Log'!B153)</f>
        <v/>
      </c>
      <c r="C153" s="22" t="str">
        <f>IF('Prediction Log'!C153=0, "",'Prediction Log'!C153)</f>
        <v/>
      </c>
      <c r="D153" s="22" t="str">
        <f>IF('Prediction Log'!D153=0, "",'Prediction Log'!D153)</f>
        <v/>
      </c>
      <c r="E153" s="22" t="str">
        <f>IF('Prediction Log'!E153=0, "",'Prediction Log'!E153)</f>
        <v/>
      </c>
      <c r="F153" s="22" t="str">
        <f>IF('Prediction Log'!I153=0, "",'Prediction Log'!I153)</f>
        <v/>
      </c>
      <c r="G153" s="23" t="str">
        <f>IF(ISBLANK(Games!B153), "",'Prediction Log'!$J153)</f>
        <v/>
      </c>
      <c r="H153" s="24" t="str">
        <f>'Prediction Log'!$K153</f>
        <v/>
      </c>
      <c r="I153" s="22" t="str">
        <f>IF(ISBLANK(Games!J153), "",IF(AND(Games!J153="",Games!K153=""),"",IF(ISTEXT(Games!K153), "Side",Games!J153)))</f>
        <v/>
      </c>
      <c r="J153" s="22" t="str">
        <f>IF(ISBLANK(Games!B153), "",IF(Games!H153="Y", Games!B153, Games!C153))</f>
        <v/>
      </c>
      <c r="K153" s="22" t="str">
        <f>Games!F153</f>
        <v/>
      </c>
      <c r="L153" s="22" t="str">
        <f>IF(ISBLANK(Games!D153), "",Games!D153)</f>
        <v/>
      </c>
      <c r="M153" s="22"/>
      <c r="N153" s="25" t="str">
        <f>IF(ISBLANK(Table123[[#This Row],[Odds Side - Difference Model]]), "", 1)</f>
        <v/>
      </c>
      <c r="O153" s="25" t="str">
        <f>IF(ISBLANK(Table123[[#This Row],[Odds Spread]]), "", 1)</f>
        <v/>
      </c>
      <c r="P153" s="26"/>
      <c r="Q153" s="26"/>
      <c r="R153" s="26"/>
      <c r="S153" s="26"/>
      <c r="T153" s="26"/>
      <c r="U153" s="27" t="str">
        <f>IF(ISBLANK(Table123[[#This Row],[Odds Side - Difference Model]]), "",N153+IF(Q153&lt;0, (N153/(Q153/-100)), N153*(Q153/100)))</f>
        <v/>
      </c>
      <c r="V153" s="28" t="str">
        <f>IFERROR(IF(ISBLANK(Table123[[#This Row],[Odds Side - Win Probability Model]]), "",N153+IF(R153&lt;0, (N153/(R153/-100)), N153*(R153/100))),"")</f>
        <v/>
      </c>
      <c r="W153" s="27" t="str">
        <f t="shared" si="19"/>
        <v/>
      </c>
      <c r="X153" s="28" t="str">
        <f t="shared" si="20"/>
        <v/>
      </c>
      <c r="Y153" s="27" t="str">
        <f>IF(ISBLANK(Table123[[#This Row],[Odds Spread]]), "",O153+IF(S153&lt;0, (O153/(S153/-100)), O153*(S153/100)))</f>
        <v/>
      </c>
      <c r="Z153" s="27" t="str">
        <f t="shared" si="21"/>
        <v/>
      </c>
      <c r="AA153" s="29">
        <f t="shared" si="22"/>
        <v>0</v>
      </c>
      <c r="AB153" s="29">
        <f t="shared" si="23"/>
        <v>0</v>
      </c>
      <c r="AC153" s="30" t="str">
        <f>IF('Prediction Log'!$W153="Y", "W", IF('Prediction Log'!$W153="N","L",""))</f>
        <v/>
      </c>
      <c r="AD153" s="31" t="str">
        <f>IF('Prediction Log'!$Y153="Y", "W", IF('Prediction Log'!$Y153="N","L",""))</f>
        <v/>
      </c>
      <c r="AE153" s="32" t="str">
        <f>IF(ISBLANK(Table123[[#This Row],[Odds Side - Difference Model]]), "",IF(AC153="W", W153, IF(AC153="L",-N153, "")))</f>
        <v/>
      </c>
      <c r="AF153" s="33" t="str">
        <f>IFERROR((IF(ISERR(Table123[[#This Row],[Potential Payout Side - Win Probability Model]]), "",IF(AD153="W", X153, IF(AD153="L",-N153, "")))), "")</f>
        <v/>
      </c>
      <c r="AG153" s="30" t="str">
        <f>IF('Prediction Log'!$X153="Y", "W", IF('Prediction Log'!$X153="N", "L", ""))</f>
        <v/>
      </c>
      <c r="AH153" s="32" t="str">
        <f>IF(ISBLANK(Table123[[#This Row],[Odds Spread]]), "",IF(AG153="W", Z153, IF(AG153="L",-O153, "")))</f>
        <v/>
      </c>
      <c r="AI153" s="11"/>
      <c r="AJ153" s="12" t="str">
        <f t="shared" si="24"/>
        <v/>
      </c>
      <c r="AK1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4" spans="1:38" x14ac:dyDescent="0.45">
      <c r="A154" s="22">
        <f>Games!A154</f>
        <v>0</v>
      </c>
      <c r="B154" s="22" t="str">
        <f>IF('Prediction Log'!B154=0, "",'Prediction Log'!B154)</f>
        <v/>
      </c>
      <c r="C154" s="22" t="str">
        <f>IF('Prediction Log'!C154=0, "",'Prediction Log'!C154)</f>
        <v/>
      </c>
      <c r="D154" s="22" t="str">
        <f>IF('Prediction Log'!D154=0, "",'Prediction Log'!D154)</f>
        <v/>
      </c>
      <c r="E154" s="22" t="str">
        <f>IF('Prediction Log'!E154=0, "",'Prediction Log'!E154)</f>
        <v/>
      </c>
      <c r="F154" s="22" t="str">
        <f>IF('Prediction Log'!I154=0, "",'Prediction Log'!I154)</f>
        <v/>
      </c>
      <c r="G154" s="23" t="str">
        <f>IF(ISBLANK(Games!B154), "",'Prediction Log'!$J154)</f>
        <v/>
      </c>
      <c r="H154" s="24" t="str">
        <f>'Prediction Log'!$K154</f>
        <v/>
      </c>
      <c r="I154" s="22" t="str">
        <f>IF(ISBLANK(Games!J154), "",IF(AND(Games!J154="",Games!K154=""),"",IF(ISTEXT(Games!K154), "Side",Games!J154)))</f>
        <v/>
      </c>
      <c r="J154" s="22" t="str">
        <f>IF(ISBLANK(Games!B154), "",IF(Games!H154="Y", Games!B154, Games!C154))</f>
        <v/>
      </c>
      <c r="K154" s="22" t="str">
        <f>Games!F154</f>
        <v/>
      </c>
      <c r="L154" s="22" t="str">
        <f>IF(ISBLANK(Games!D154), "",Games!D154)</f>
        <v/>
      </c>
      <c r="M154" s="22"/>
      <c r="N154" s="25" t="str">
        <f>IF(ISBLANK(Table123[[#This Row],[Odds Side - Difference Model]]), "", 1)</f>
        <v/>
      </c>
      <c r="O154" s="25" t="str">
        <f>IF(ISBLANK(Table123[[#This Row],[Odds Spread]]), "", 1)</f>
        <v/>
      </c>
      <c r="P154" s="26"/>
      <c r="Q154" s="26"/>
      <c r="R154" s="26"/>
      <c r="S154" s="26"/>
      <c r="T154" s="26"/>
      <c r="U154" s="27" t="str">
        <f>IF(ISBLANK(Table123[[#This Row],[Odds Side - Difference Model]]), "",N154+IF(Q154&lt;0, (N154/(Q154/-100)), N154*(Q154/100)))</f>
        <v/>
      </c>
      <c r="V154" s="28" t="str">
        <f>IFERROR(IF(ISBLANK(Table123[[#This Row],[Odds Side - Win Probability Model]]), "",N154+IF(R154&lt;0, (N154/(R154/-100)), N154*(R154/100))),"")</f>
        <v/>
      </c>
      <c r="W154" s="27" t="str">
        <f t="shared" si="19"/>
        <v/>
      </c>
      <c r="X154" s="28" t="str">
        <f t="shared" si="20"/>
        <v/>
      </c>
      <c r="Y154" s="27" t="str">
        <f>IF(ISBLANK(Table123[[#This Row],[Odds Spread]]), "",O154+IF(S154&lt;0, (O154/(S154/-100)), O154*(S154/100)))</f>
        <v/>
      </c>
      <c r="Z154" s="27" t="str">
        <f t="shared" si="21"/>
        <v/>
      </c>
      <c r="AA154" s="29">
        <f t="shared" si="22"/>
        <v>0</v>
      </c>
      <c r="AB154" s="29">
        <f t="shared" si="23"/>
        <v>0</v>
      </c>
      <c r="AC154" s="30" t="str">
        <f>IF('Prediction Log'!$W154="Y", "W", IF('Prediction Log'!$W154="N","L",""))</f>
        <v/>
      </c>
      <c r="AD154" s="31" t="str">
        <f>IF('Prediction Log'!$Y154="Y", "W", IF('Prediction Log'!$Y154="N","L",""))</f>
        <v/>
      </c>
      <c r="AE154" s="32" t="str">
        <f>IF(ISBLANK(Table123[[#This Row],[Odds Side - Difference Model]]), "",IF(AC154="W", W154, IF(AC154="L",-N154, "")))</f>
        <v/>
      </c>
      <c r="AF154" s="33" t="str">
        <f>IFERROR((IF(ISERR(Table123[[#This Row],[Potential Payout Side - Win Probability Model]]), "",IF(AD154="W", X154, IF(AD154="L",-N154, "")))), "")</f>
        <v/>
      </c>
      <c r="AG154" s="30" t="str">
        <f>IF('Prediction Log'!$X154="Y", "W", IF('Prediction Log'!$X154="N", "L", ""))</f>
        <v/>
      </c>
      <c r="AH154" s="32" t="str">
        <f>IF(ISBLANK(Table123[[#This Row],[Odds Spread]]), "",IF(AG154="W", Z154, IF(AG154="L",-O154, "")))</f>
        <v/>
      </c>
      <c r="AI154" s="11"/>
      <c r="AJ154" s="12" t="str">
        <f t="shared" si="24"/>
        <v/>
      </c>
      <c r="AK1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5" spans="1:38" x14ac:dyDescent="0.45">
      <c r="A155" s="22">
        <f>Games!A155</f>
        <v>0</v>
      </c>
      <c r="B155" s="22" t="str">
        <f>IF('Prediction Log'!B155=0, "",'Prediction Log'!B155)</f>
        <v/>
      </c>
      <c r="C155" s="22" t="str">
        <f>IF('Prediction Log'!C155=0, "",'Prediction Log'!C155)</f>
        <v/>
      </c>
      <c r="D155" s="22" t="str">
        <f>IF('Prediction Log'!D155=0, "",'Prediction Log'!D155)</f>
        <v/>
      </c>
      <c r="E155" s="22" t="str">
        <f>IF('Prediction Log'!E155=0, "",'Prediction Log'!E155)</f>
        <v/>
      </c>
      <c r="F155" s="22" t="str">
        <f>IF('Prediction Log'!I155=0, "",'Prediction Log'!I155)</f>
        <v/>
      </c>
      <c r="G155" s="23" t="str">
        <f>IF(ISBLANK(Games!B155), "",'Prediction Log'!$J155)</f>
        <v/>
      </c>
      <c r="H155" s="24" t="str">
        <f>'Prediction Log'!$K155</f>
        <v/>
      </c>
      <c r="I155" s="22" t="str">
        <f>IF(ISBLANK(Games!J155), "",IF(AND(Games!J155="",Games!K155=""),"",IF(ISTEXT(Games!K155), "Side",Games!J155)))</f>
        <v/>
      </c>
      <c r="J155" s="22" t="str">
        <f>IF(ISBLANK(Games!B155), "",IF(Games!H155="Y", Games!B155, Games!C155))</f>
        <v/>
      </c>
      <c r="K155" s="22" t="str">
        <f>Games!F155</f>
        <v/>
      </c>
      <c r="L155" s="22" t="str">
        <f>IF(ISBLANK(Games!D155), "",Games!D155)</f>
        <v/>
      </c>
      <c r="M155" s="22"/>
      <c r="N155" s="25" t="str">
        <f>IF(ISBLANK(Table123[[#This Row],[Odds Side - Difference Model]]), "", 1)</f>
        <v/>
      </c>
      <c r="O155" s="25" t="str">
        <f>IF(ISBLANK(Table123[[#This Row],[Odds Spread]]), "", 1)</f>
        <v/>
      </c>
      <c r="P155" s="26"/>
      <c r="Q155" s="26"/>
      <c r="R155" s="26"/>
      <c r="S155" s="26"/>
      <c r="T155" s="26"/>
      <c r="U155" s="27" t="str">
        <f>IF(ISBLANK(Table123[[#This Row],[Odds Side - Difference Model]]), "",N155+IF(Q155&lt;0, (N155/(Q155/-100)), N155*(Q155/100)))</f>
        <v/>
      </c>
      <c r="V155" s="28" t="str">
        <f>IFERROR(IF(ISBLANK(Table123[[#This Row],[Odds Side - Win Probability Model]]), "",N155+IF(R155&lt;0, (N155/(R155/-100)), N155*(R155/100))),"")</f>
        <v/>
      </c>
      <c r="W155" s="27" t="str">
        <f t="shared" si="19"/>
        <v/>
      </c>
      <c r="X155" s="28" t="str">
        <f t="shared" si="20"/>
        <v/>
      </c>
      <c r="Y155" s="27" t="str">
        <f>IF(ISBLANK(Table123[[#This Row],[Odds Spread]]), "",O155+IF(S155&lt;0, (O155/(S155/-100)), O155*(S155/100)))</f>
        <v/>
      </c>
      <c r="Z155" s="27" t="str">
        <f t="shared" si="21"/>
        <v/>
      </c>
      <c r="AA155" s="29">
        <f t="shared" si="22"/>
        <v>0</v>
      </c>
      <c r="AB155" s="29">
        <f t="shared" si="23"/>
        <v>0</v>
      </c>
      <c r="AC155" s="30" t="str">
        <f>IF('Prediction Log'!$W155="Y", "W", IF('Prediction Log'!$W155="N","L",""))</f>
        <v/>
      </c>
      <c r="AD155" s="31" t="str">
        <f>IF('Prediction Log'!$Y155="Y", "W", IF('Prediction Log'!$Y155="N","L",""))</f>
        <v/>
      </c>
      <c r="AE155" s="32" t="str">
        <f>IF(ISBLANK(Table123[[#This Row],[Odds Side - Difference Model]]), "",IF(AC155="W", W155, IF(AC155="L",-N155, "")))</f>
        <v/>
      </c>
      <c r="AF155" s="33" t="str">
        <f>IFERROR((IF(ISERR(Table123[[#This Row],[Potential Payout Side - Win Probability Model]]), "",IF(AD155="W", X155, IF(AD155="L",-N155, "")))), "")</f>
        <v/>
      </c>
      <c r="AG155" s="30" t="str">
        <f>IF('Prediction Log'!$X155="Y", "W", IF('Prediction Log'!$X155="N", "L", ""))</f>
        <v/>
      </c>
      <c r="AH155" s="32" t="str">
        <f>IF(ISBLANK(Table123[[#This Row],[Odds Spread]]), "",IF(AG155="W", Z155, IF(AG155="L",-O155, "")))</f>
        <v/>
      </c>
      <c r="AI155" s="11"/>
      <c r="AJ155" s="12" t="str">
        <f t="shared" si="24"/>
        <v/>
      </c>
      <c r="AK1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6" spans="1:38" x14ac:dyDescent="0.45">
      <c r="A156" s="22">
        <f>Games!A156</f>
        <v>0</v>
      </c>
      <c r="B156" s="22" t="str">
        <f>IF('Prediction Log'!B156=0, "",'Prediction Log'!B156)</f>
        <v/>
      </c>
      <c r="C156" s="22" t="str">
        <f>IF('Prediction Log'!C156=0, "",'Prediction Log'!C156)</f>
        <v/>
      </c>
      <c r="D156" s="22" t="str">
        <f>IF('Prediction Log'!D156=0, "",'Prediction Log'!D156)</f>
        <v/>
      </c>
      <c r="E156" s="22" t="str">
        <f>IF('Prediction Log'!E156=0, "",'Prediction Log'!E156)</f>
        <v/>
      </c>
      <c r="F156" s="22" t="str">
        <f>IF('Prediction Log'!I156=0, "",'Prediction Log'!I156)</f>
        <v/>
      </c>
      <c r="G156" s="23" t="str">
        <f>IF(ISBLANK(Games!B156), "",'Prediction Log'!$J156)</f>
        <v/>
      </c>
      <c r="H156" s="24" t="str">
        <f>'Prediction Log'!$K156</f>
        <v/>
      </c>
      <c r="I156" s="22" t="str">
        <f>IF(ISBLANK(Games!J156), "",IF(AND(Games!J156="",Games!K156=""),"",IF(ISTEXT(Games!K156), "Side",Games!J156)))</f>
        <v/>
      </c>
      <c r="J156" s="22" t="str">
        <f>IF(ISBLANK(Games!B156), "",IF(Games!H156="Y", Games!B156, Games!C156))</f>
        <v/>
      </c>
      <c r="K156" s="22" t="str">
        <f>Games!F156</f>
        <v/>
      </c>
      <c r="L156" s="22" t="str">
        <f>IF(ISBLANK(Games!D156), "",Games!D156)</f>
        <v/>
      </c>
      <c r="M156" s="22"/>
      <c r="N156" s="25" t="str">
        <f>IF(ISBLANK(Table123[[#This Row],[Odds Side - Difference Model]]), "", 1)</f>
        <v/>
      </c>
      <c r="O156" s="25" t="str">
        <f>IF(ISBLANK(Table123[[#This Row],[Odds Spread]]), "", 1)</f>
        <v/>
      </c>
      <c r="P156" s="26"/>
      <c r="Q156" s="26"/>
      <c r="R156" s="26"/>
      <c r="S156" s="26"/>
      <c r="T156" s="26"/>
      <c r="U156" s="27" t="str">
        <f>IF(ISBLANK(Table123[[#This Row],[Odds Side - Difference Model]]), "",N156+IF(Q156&lt;0, (N156/(Q156/-100)), N156*(Q156/100)))</f>
        <v/>
      </c>
      <c r="V156" s="28" t="str">
        <f>IFERROR(IF(ISBLANK(Table123[[#This Row],[Odds Side - Win Probability Model]]), "",N156+IF(R156&lt;0, (N156/(R156/-100)), N156*(R156/100))),"")</f>
        <v/>
      </c>
      <c r="W156" s="27" t="str">
        <f t="shared" si="19"/>
        <v/>
      </c>
      <c r="X156" s="28" t="str">
        <f t="shared" si="20"/>
        <v/>
      </c>
      <c r="Y156" s="27" t="str">
        <f>IF(ISBLANK(Table123[[#This Row],[Odds Spread]]), "",O156+IF(S156&lt;0, (O156/(S156/-100)), O156*(S156/100)))</f>
        <v/>
      </c>
      <c r="Z156" s="27" t="str">
        <f t="shared" si="21"/>
        <v/>
      </c>
      <c r="AA156" s="29">
        <f t="shared" si="22"/>
        <v>0</v>
      </c>
      <c r="AB156" s="29">
        <f t="shared" si="23"/>
        <v>0</v>
      </c>
      <c r="AC156" s="30" t="str">
        <f>IF('Prediction Log'!$W156="Y", "W", IF('Prediction Log'!$W156="N","L",""))</f>
        <v/>
      </c>
      <c r="AD156" s="31" t="str">
        <f>IF('Prediction Log'!$Y156="Y", "W", IF('Prediction Log'!$Y156="N","L",""))</f>
        <v/>
      </c>
      <c r="AE156" s="32" t="str">
        <f>IF(ISBLANK(Table123[[#This Row],[Odds Side - Difference Model]]), "",IF(AC156="W", W156, IF(AC156="L",-N156, "")))</f>
        <v/>
      </c>
      <c r="AF156" s="33" t="str">
        <f>IFERROR((IF(ISERR(Table123[[#This Row],[Potential Payout Side - Win Probability Model]]), "",IF(AD156="W", X156, IF(AD156="L",-N156, "")))), "")</f>
        <v/>
      </c>
      <c r="AG156" s="30" t="str">
        <f>IF('Prediction Log'!$X156="Y", "W", IF('Prediction Log'!$X156="N", "L", ""))</f>
        <v/>
      </c>
      <c r="AH156" s="32" t="str">
        <f>IF(ISBLANK(Table123[[#This Row],[Odds Spread]]), "",IF(AG156="W", Z156, IF(AG156="L",-O156, "")))</f>
        <v/>
      </c>
      <c r="AI156" s="11"/>
      <c r="AJ156" s="12" t="str">
        <f t="shared" si="24"/>
        <v/>
      </c>
      <c r="AK1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7" spans="1:38" x14ac:dyDescent="0.45">
      <c r="A157" s="22">
        <f>Games!A157</f>
        <v>0</v>
      </c>
      <c r="B157" s="22" t="str">
        <f>IF('Prediction Log'!B157=0, "",'Prediction Log'!B157)</f>
        <v/>
      </c>
      <c r="C157" s="22" t="str">
        <f>IF('Prediction Log'!C157=0, "",'Prediction Log'!C157)</f>
        <v/>
      </c>
      <c r="D157" s="22" t="str">
        <f>IF('Prediction Log'!D157=0, "",'Prediction Log'!D157)</f>
        <v/>
      </c>
      <c r="E157" s="22" t="str">
        <f>IF('Prediction Log'!E157=0, "",'Prediction Log'!E157)</f>
        <v/>
      </c>
      <c r="F157" s="22" t="str">
        <f>IF('Prediction Log'!I157=0, "",'Prediction Log'!I157)</f>
        <v/>
      </c>
      <c r="G157" s="23" t="str">
        <f>IF(ISBLANK(Games!B157), "",'Prediction Log'!$J157)</f>
        <v/>
      </c>
      <c r="H157" s="24" t="str">
        <f>'Prediction Log'!$K157</f>
        <v/>
      </c>
      <c r="I157" s="22" t="str">
        <f>IF(ISBLANK(Games!J157), "",IF(AND(Games!J157="",Games!K157=""),"",IF(ISTEXT(Games!K157), "Side",Games!J157)))</f>
        <v/>
      </c>
      <c r="J157" s="22" t="str">
        <f>IF(ISBLANK(Games!B157), "",IF(Games!H157="Y", Games!B157, Games!C157))</f>
        <v/>
      </c>
      <c r="K157" s="22" t="str">
        <f>Games!F157</f>
        <v/>
      </c>
      <c r="L157" s="22" t="str">
        <f>IF(ISBLANK(Games!D157), "",Games!D157)</f>
        <v/>
      </c>
      <c r="M157" s="22"/>
      <c r="N157" s="25" t="str">
        <f>IF(ISBLANK(Table123[[#This Row],[Odds Side - Difference Model]]), "", 1)</f>
        <v/>
      </c>
      <c r="O157" s="25" t="str">
        <f>IF(ISBLANK(Table123[[#This Row],[Odds Spread]]), "", 1)</f>
        <v/>
      </c>
      <c r="P157" s="26"/>
      <c r="Q157" s="26"/>
      <c r="R157" s="26"/>
      <c r="S157" s="26"/>
      <c r="T157" s="26"/>
      <c r="U157" s="27" t="str">
        <f>IF(ISBLANK(Table123[[#This Row],[Odds Side - Difference Model]]), "",N157+IF(Q157&lt;0, (N157/(Q157/-100)), N157*(Q157/100)))</f>
        <v/>
      </c>
      <c r="V157" s="28" t="str">
        <f>IFERROR(IF(ISBLANK(Table123[[#This Row],[Odds Side - Win Probability Model]]), "",N157+IF(R157&lt;0, (N157/(R157/-100)), N157*(R157/100))),"")</f>
        <v/>
      </c>
      <c r="W157" s="27" t="str">
        <f t="shared" si="19"/>
        <v/>
      </c>
      <c r="X157" s="28" t="str">
        <f t="shared" si="20"/>
        <v/>
      </c>
      <c r="Y157" s="27" t="str">
        <f>IF(ISBLANK(Table123[[#This Row],[Odds Spread]]), "",O157+IF(S157&lt;0, (O157/(S157/-100)), O157*(S157/100)))</f>
        <v/>
      </c>
      <c r="Z157" s="27" t="str">
        <f t="shared" si="21"/>
        <v/>
      </c>
      <c r="AA157" s="29">
        <f t="shared" si="22"/>
        <v>0</v>
      </c>
      <c r="AB157" s="29">
        <f t="shared" si="23"/>
        <v>0</v>
      </c>
      <c r="AC157" s="30" t="str">
        <f>IF('Prediction Log'!$W157="Y", "W", IF('Prediction Log'!$W157="N","L",""))</f>
        <v/>
      </c>
      <c r="AD157" s="31" t="str">
        <f>IF('Prediction Log'!$Y157="Y", "W", IF('Prediction Log'!$Y157="N","L",""))</f>
        <v/>
      </c>
      <c r="AE157" s="32" t="str">
        <f>IF(ISBLANK(Table123[[#This Row],[Odds Side - Difference Model]]), "",IF(AC157="W", W157, IF(AC157="L",-N157, "")))</f>
        <v/>
      </c>
      <c r="AF157" s="33" t="str">
        <f>IFERROR((IF(ISERR(Table123[[#This Row],[Potential Payout Side - Win Probability Model]]), "",IF(AD157="W", X157, IF(AD157="L",-N157, "")))), "")</f>
        <v/>
      </c>
      <c r="AG157" s="30" t="str">
        <f>IF('Prediction Log'!$X157="Y", "W", IF('Prediction Log'!$X157="N", "L", ""))</f>
        <v/>
      </c>
      <c r="AH157" s="32" t="str">
        <f>IF(ISBLANK(Table123[[#This Row],[Odds Spread]]), "",IF(AG157="W", Z157, IF(AG157="L",-O157, "")))</f>
        <v/>
      </c>
      <c r="AI157" s="11"/>
      <c r="AJ157" s="12" t="str">
        <f t="shared" si="24"/>
        <v/>
      </c>
      <c r="AK1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8" spans="1:38" x14ac:dyDescent="0.45">
      <c r="A158" s="22">
        <f>Games!A158</f>
        <v>0</v>
      </c>
      <c r="B158" s="22" t="str">
        <f>IF('Prediction Log'!B158=0, "",'Prediction Log'!B158)</f>
        <v/>
      </c>
      <c r="C158" s="22" t="str">
        <f>IF('Prediction Log'!C158=0, "",'Prediction Log'!C158)</f>
        <v/>
      </c>
      <c r="D158" s="22" t="str">
        <f>IF('Prediction Log'!D158=0, "",'Prediction Log'!D158)</f>
        <v/>
      </c>
      <c r="E158" s="22" t="str">
        <f>IF('Prediction Log'!E158=0, "",'Prediction Log'!E158)</f>
        <v/>
      </c>
      <c r="F158" s="22" t="str">
        <f>IF('Prediction Log'!I158=0, "",'Prediction Log'!I158)</f>
        <v/>
      </c>
      <c r="G158" s="23" t="str">
        <f>IF(ISBLANK(Games!B158), "",'Prediction Log'!$J158)</f>
        <v/>
      </c>
      <c r="H158" s="24" t="str">
        <f>'Prediction Log'!$K158</f>
        <v/>
      </c>
      <c r="I158" s="22" t="str">
        <f>IF(ISBLANK(Games!J158), "",IF(AND(Games!J158="",Games!K158=""),"",IF(ISTEXT(Games!K158), "Side",Games!J158)))</f>
        <v/>
      </c>
      <c r="J158" s="22" t="str">
        <f>IF(ISBLANK(Games!B158), "",IF(Games!H158="Y", Games!B158, Games!C158))</f>
        <v/>
      </c>
      <c r="K158" s="22" t="str">
        <f>Games!F158</f>
        <v/>
      </c>
      <c r="L158" s="22" t="str">
        <f>IF(ISBLANK(Games!D158), "",Games!D158)</f>
        <v/>
      </c>
      <c r="M158" s="22"/>
      <c r="N158" s="25" t="str">
        <f>IF(ISBLANK(Table123[[#This Row],[Odds Side - Difference Model]]), "", 1)</f>
        <v/>
      </c>
      <c r="O158" s="25" t="str">
        <f>IF(ISBLANK(Table123[[#This Row],[Odds Spread]]), "", 1)</f>
        <v/>
      </c>
      <c r="P158" s="26"/>
      <c r="Q158" s="26"/>
      <c r="R158" s="26"/>
      <c r="S158" s="26"/>
      <c r="T158" s="26"/>
      <c r="U158" s="27" t="str">
        <f>IF(ISBLANK(Table123[[#This Row],[Odds Side - Difference Model]]), "",N158+IF(Q158&lt;0, (N158/(Q158/-100)), N158*(Q158/100)))</f>
        <v/>
      </c>
      <c r="V158" s="28" t="str">
        <f>IFERROR(IF(ISBLANK(Table123[[#This Row],[Odds Side - Win Probability Model]]), "",N158+IF(R158&lt;0, (N158/(R158/-100)), N158*(R158/100))),"")</f>
        <v/>
      </c>
      <c r="W158" s="27" t="str">
        <f t="shared" si="19"/>
        <v/>
      </c>
      <c r="X158" s="28" t="str">
        <f t="shared" si="20"/>
        <v/>
      </c>
      <c r="Y158" s="27" t="str">
        <f>IF(ISBLANK(Table123[[#This Row],[Odds Spread]]), "",O158+IF(S158&lt;0, (O158/(S158/-100)), O158*(S158/100)))</f>
        <v/>
      </c>
      <c r="Z158" s="27" t="str">
        <f t="shared" si="21"/>
        <v/>
      </c>
      <c r="AA158" s="29">
        <f t="shared" si="22"/>
        <v>0</v>
      </c>
      <c r="AB158" s="29">
        <f t="shared" si="23"/>
        <v>0</v>
      </c>
      <c r="AC158" s="30" t="str">
        <f>IF('Prediction Log'!$W158="Y", "W", IF('Prediction Log'!$W158="N","L",""))</f>
        <v/>
      </c>
      <c r="AD158" s="31" t="str">
        <f>IF('Prediction Log'!$Y158="Y", "W", IF('Prediction Log'!$Y158="N","L",""))</f>
        <v/>
      </c>
      <c r="AE158" s="32" t="str">
        <f>IF(ISBLANK(Table123[[#This Row],[Odds Side - Difference Model]]), "",IF(AC158="W", W158, IF(AC158="L",-N158, "")))</f>
        <v/>
      </c>
      <c r="AF158" s="33" t="str">
        <f>IFERROR((IF(ISERR(Table123[[#This Row],[Potential Payout Side - Win Probability Model]]), "",IF(AD158="W", X158, IF(AD158="L",-N158, "")))), "")</f>
        <v/>
      </c>
      <c r="AG158" s="30" t="str">
        <f>IF('Prediction Log'!$X158="Y", "W", IF('Prediction Log'!$X158="N", "L", ""))</f>
        <v/>
      </c>
      <c r="AH158" s="32" t="str">
        <f>IF(ISBLANK(Table123[[#This Row],[Odds Spread]]), "",IF(AG158="W", Z158, IF(AG158="L",-O158, "")))</f>
        <v/>
      </c>
      <c r="AI158" s="11"/>
      <c r="AJ158" s="12" t="str">
        <f t="shared" si="24"/>
        <v/>
      </c>
      <c r="AK1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9" spans="1:38" x14ac:dyDescent="0.45">
      <c r="A159" s="22">
        <f>Games!A159</f>
        <v>0</v>
      </c>
      <c r="B159" s="22" t="str">
        <f>IF('Prediction Log'!B159=0, "",'Prediction Log'!B159)</f>
        <v/>
      </c>
      <c r="C159" s="22" t="str">
        <f>IF('Prediction Log'!C159=0, "",'Prediction Log'!C159)</f>
        <v/>
      </c>
      <c r="D159" s="22" t="str">
        <f>IF('Prediction Log'!D159=0, "",'Prediction Log'!D159)</f>
        <v/>
      </c>
      <c r="E159" s="22" t="str">
        <f>IF('Prediction Log'!E159=0, "",'Prediction Log'!E159)</f>
        <v/>
      </c>
      <c r="F159" s="22" t="str">
        <f>IF('Prediction Log'!I159=0, "",'Prediction Log'!I159)</f>
        <v/>
      </c>
      <c r="G159" s="23" t="str">
        <f>IF(ISBLANK(Games!B159), "",'Prediction Log'!$J159)</f>
        <v/>
      </c>
      <c r="H159" s="24" t="str">
        <f>'Prediction Log'!$K159</f>
        <v/>
      </c>
      <c r="I159" s="22" t="str">
        <f>IF(ISBLANK(Games!J159), "",IF(AND(Games!J159="",Games!K159=""),"",IF(ISTEXT(Games!K159), "Side",Games!J159)))</f>
        <v/>
      </c>
      <c r="J159" s="22" t="str">
        <f>IF(ISBLANK(Games!B159), "",IF(Games!H159="Y", Games!B159, Games!C159))</f>
        <v/>
      </c>
      <c r="K159" s="22" t="str">
        <f>Games!F159</f>
        <v/>
      </c>
      <c r="L159" s="22" t="str">
        <f>IF(ISBLANK(Games!D159), "",Games!D159)</f>
        <v/>
      </c>
      <c r="M159" s="22"/>
      <c r="N159" s="25" t="str">
        <f>IF(ISBLANK(Table123[[#This Row],[Odds Side - Difference Model]]), "", 1)</f>
        <v/>
      </c>
      <c r="O159" s="25" t="str">
        <f>IF(ISBLANK(Table123[[#This Row],[Odds Spread]]), "", 1)</f>
        <v/>
      </c>
      <c r="P159" s="26"/>
      <c r="Q159" s="26"/>
      <c r="R159" s="26"/>
      <c r="S159" s="26"/>
      <c r="T159" s="26"/>
      <c r="U159" s="27" t="str">
        <f>IF(ISBLANK(Table123[[#This Row],[Odds Side - Difference Model]]), "",N159+IF(Q159&lt;0, (N159/(Q159/-100)), N159*(Q159/100)))</f>
        <v/>
      </c>
      <c r="V159" s="28" t="str">
        <f>IFERROR(IF(ISBLANK(Table123[[#This Row],[Odds Side - Win Probability Model]]), "",N159+IF(R159&lt;0, (N159/(R159/-100)), N159*(R159/100))),"")</f>
        <v/>
      </c>
      <c r="W159" s="27" t="str">
        <f t="shared" si="19"/>
        <v/>
      </c>
      <c r="X159" s="28" t="str">
        <f t="shared" si="20"/>
        <v/>
      </c>
      <c r="Y159" s="27" t="str">
        <f>IF(ISBLANK(Table123[[#This Row],[Odds Spread]]), "",O159+IF(S159&lt;0, (O159/(S159/-100)), O159*(S159/100)))</f>
        <v/>
      </c>
      <c r="Z159" s="27" t="str">
        <f t="shared" si="21"/>
        <v/>
      </c>
      <c r="AA159" s="29">
        <f t="shared" si="22"/>
        <v>0</v>
      </c>
      <c r="AB159" s="29">
        <f t="shared" si="23"/>
        <v>0</v>
      </c>
      <c r="AC159" s="30" t="str">
        <f>IF('Prediction Log'!$W159="Y", "W", IF('Prediction Log'!$W159="N","L",""))</f>
        <v/>
      </c>
      <c r="AD159" s="31" t="str">
        <f>IF('Prediction Log'!$Y159="Y", "W", IF('Prediction Log'!$Y159="N","L",""))</f>
        <v/>
      </c>
      <c r="AE159" s="32" t="str">
        <f>IF(ISBLANK(Table123[[#This Row],[Odds Side - Difference Model]]), "",IF(AC159="W", W159, IF(AC159="L",-N159, "")))</f>
        <v/>
      </c>
      <c r="AF159" s="33" t="str">
        <f>IFERROR((IF(ISERR(Table123[[#This Row],[Potential Payout Side - Win Probability Model]]), "",IF(AD159="W", X159, IF(AD159="L",-N159, "")))), "")</f>
        <v/>
      </c>
      <c r="AG159" s="30" t="str">
        <f>IF('Prediction Log'!$X159="Y", "W", IF('Prediction Log'!$X159="N", "L", ""))</f>
        <v/>
      </c>
      <c r="AH159" s="32" t="str">
        <f>IF(ISBLANK(Table123[[#This Row],[Odds Spread]]), "",IF(AG159="W", Z159, IF(AG159="L",-O159, "")))</f>
        <v/>
      </c>
      <c r="AI159" s="11"/>
      <c r="AJ159" s="12" t="str">
        <f t="shared" si="24"/>
        <v/>
      </c>
      <c r="AK1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0" spans="1:38" x14ac:dyDescent="0.45">
      <c r="A160" s="22">
        <f>Games!A160</f>
        <v>0</v>
      </c>
      <c r="B160" s="22" t="str">
        <f>IF('Prediction Log'!B160=0, "",'Prediction Log'!B160)</f>
        <v/>
      </c>
      <c r="C160" s="22" t="str">
        <f>IF('Prediction Log'!C160=0, "",'Prediction Log'!C160)</f>
        <v/>
      </c>
      <c r="D160" s="22" t="str">
        <f>IF('Prediction Log'!D160=0, "",'Prediction Log'!D160)</f>
        <v/>
      </c>
      <c r="E160" s="22" t="str">
        <f>IF('Prediction Log'!E160=0, "",'Prediction Log'!E160)</f>
        <v/>
      </c>
      <c r="F160" s="22" t="str">
        <f>IF('Prediction Log'!I160=0, "",'Prediction Log'!I160)</f>
        <v/>
      </c>
      <c r="G160" s="23" t="str">
        <f>IF(ISBLANK(Games!B160), "",'Prediction Log'!$J160)</f>
        <v/>
      </c>
      <c r="H160" s="24" t="str">
        <f>'Prediction Log'!$K160</f>
        <v/>
      </c>
      <c r="I160" s="22" t="str">
        <f>IF(ISBLANK(Games!J160), "",IF(AND(Games!J160="",Games!K160=""),"",IF(ISTEXT(Games!K160), "Side",Games!J160)))</f>
        <v/>
      </c>
      <c r="J160" s="22" t="str">
        <f>IF(ISBLANK(Games!B160), "",IF(Games!H160="Y", Games!B160, Games!C160))</f>
        <v/>
      </c>
      <c r="K160" s="22" t="str">
        <f>Games!F160</f>
        <v/>
      </c>
      <c r="L160" s="22" t="str">
        <f>IF(ISBLANK(Games!D160), "",Games!D160)</f>
        <v/>
      </c>
      <c r="M160" s="22"/>
      <c r="N160" s="25" t="str">
        <f>IF(ISBLANK(Table123[[#This Row],[Odds Side - Difference Model]]), "", 1)</f>
        <v/>
      </c>
      <c r="O160" s="25" t="str">
        <f>IF(ISBLANK(Table123[[#This Row],[Odds Spread]]), "", 1)</f>
        <v/>
      </c>
      <c r="P160" s="26"/>
      <c r="Q160" s="26"/>
      <c r="R160" s="26"/>
      <c r="S160" s="26"/>
      <c r="T160" s="26"/>
      <c r="U160" s="27" t="str">
        <f>IF(ISBLANK(Table123[[#This Row],[Odds Side - Difference Model]]), "",N160+IF(Q160&lt;0, (N160/(Q160/-100)), N160*(Q160/100)))</f>
        <v/>
      </c>
      <c r="V160" s="28" t="str">
        <f>IFERROR(IF(ISBLANK(Table123[[#This Row],[Odds Side - Win Probability Model]]), "",N160+IF(R160&lt;0, (N160/(R160/-100)), N160*(R160/100))),"")</f>
        <v/>
      </c>
      <c r="W160" s="27" t="str">
        <f t="shared" si="19"/>
        <v/>
      </c>
      <c r="X160" s="28" t="str">
        <f t="shared" si="20"/>
        <v/>
      </c>
      <c r="Y160" s="27" t="str">
        <f>IF(ISBLANK(Table123[[#This Row],[Odds Spread]]), "",O160+IF(S160&lt;0, (O160/(S160/-100)), O160*(S160/100)))</f>
        <v/>
      </c>
      <c r="Z160" s="27" t="str">
        <f t="shared" si="21"/>
        <v/>
      </c>
      <c r="AA160" s="29">
        <f t="shared" si="22"/>
        <v>0</v>
      </c>
      <c r="AB160" s="29">
        <f t="shared" si="23"/>
        <v>0</v>
      </c>
      <c r="AC160" s="30" t="str">
        <f>IF('Prediction Log'!$W160="Y", "W", IF('Prediction Log'!$W160="N","L",""))</f>
        <v/>
      </c>
      <c r="AD160" s="31" t="str">
        <f>IF('Prediction Log'!$Y160="Y", "W", IF('Prediction Log'!$Y160="N","L",""))</f>
        <v/>
      </c>
      <c r="AE160" s="32" t="str">
        <f>IF(ISBLANK(Table123[[#This Row],[Odds Side - Difference Model]]), "",IF(AC160="W", W160, IF(AC160="L",-N160, "")))</f>
        <v/>
      </c>
      <c r="AF160" s="33" t="str">
        <f>IFERROR((IF(ISERR(Table123[[#This Row],[Potential Payout Side - Win Probability Model]]), "",IF(AD160="W", X160, IF(AD160="L",-N160, "")))), "")</f>
        <v/>
      </c>
      <c r="AG160" s="30" t="str">
        <f>IF('Prediction Log'!$X160="Y", "W", IF('Prediction Log'!$X160="N", "L", ""))</f>
        <v/>
      </c>
      <c r="AH160" s="32" t="str">
        <f>IF(ISBLANK(Table123[[#This Row],[Odds Spread]]), "",IF(AG160="W", Z160, IF(AG160="L",-O160, "")))</f>
        <v/>
      </c>
      <c r="AI160" s="11"/>
      <c r="AJ160" s="12" t="str">
        <f t="shared" si="24"/>
        <v/>
      </c>
      <c r="AK1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1" spans="1:38" x14ac:dyDescent="0.45">
      <c r="A161" s="22">
        <f>Games!A161</f>
        <v>0</v>
      </c>
      <c r="B161" s="22" t="str">
        <f>IF('Prediction Log'!B161=0, "",'Prediction Log'!B161)</f>
        <v/>
      </c>
      <c r="C161" s="22" t="str">
        <f>IF('Prediction Log'!C161=0, "",'Prediction Log'!C161)</f>
        <v/>
      </c>
      <c r="D161" s="22" t="str">
        <f>IF('Prediction Log'!D161=0, "",'Prediction Log'!D161)</f>
        <v/>
      </c>
      <c r="E161" s="22" t="str">
        <f>IF('Prediction Log'!E161=0, "",'Prediction Log'!E161)</f>
        <v/>
      </c>
      <c r="F161" s="22" t="str">
        <f>IF('Prediction Log'!I161=0, "",'Prediction Log'!I161)</f>
        <v/>
      </c>
      <c r="G161" s="23" t="str">
        <f>IF(ISBLANK(Games!B161), "",'Prediction Log'!$J161)</f>
        <v/>
      </c>
      <c r="H161" s="24" t="str">
        <f>'Prediction Log'!$K161</f>
        <v/>
      </c>
      <c r="I161" s="22" t="str">
        <f>IF(ISBLANK(Games!J161), "",IF(AND(Games!J161="",Games!K161=""),"",IF(ISTEXT(Games!K161), "Side",Games!J161)))</f>
        <v/>
      </c>
      <c r="J161" s="22" t="str">
        <f>IF(ISBLANK(Games!B161), "",IF(Games!H161="Y", Games!B161, Games!C161))</f>
        <v/>
      </c>
      <c r="K161" s="22" t="str">
        <f>Games!F161</f>
        <v/>
      </c>
      <c r="L161" s="22" t="str">
        <f>IF(ISBLANK(Games!D161), "",Games!D161)</f>
        <v/>
      </c>
      <c r="M161" s="22"/>
      <c r="N161" s="25" t="str">
        <f>IF(ISBLANK(Table123[[#This Row],[Odds Side - Difference Model]]), "", 1)</f>
        <v/>
      </c>
      <c r="O161" s="25" t="str">
        <f>IF(ISBLANK(Table123[[#This Row],[Odds Spread]]), "", 1)</f>
        <v/>
      </c>
      <c r="P161" s="26"/>
      <c r="Q161" s="26"/>
      <c r="R161" s="26"/>
      <c r="S161" s="26"/>
      <c r="T161" s="26"/>
      <c r="U161" s="27" t="str">
        <f>IF(ISBLANK(Table123[[#This Row],[Odds Side - Difference Model]]), "",N161+IF(Q161&lt;0, (N161/(Q161/-100)), N161*(Q161/100)))</f>
        <v/>
      </c>
      <c r="V161" s="28" t="str">
        <f>IFERROR(IF(ISBLANK(Table123[[#This Row],[Odds Side - Win Probability Model]]), "",N161+IF(R161&lt;0, (N161/(R161/-100)), N161*(R161/100))),"")</f>
        <v/>
      </c>
      <c r="W161" s="27" t="str">
        <f t="shared" si="19"/>
        <v/>
      </c>
      <c r="X161" s="28" t="str">
        <f t="shared" si="20"/>
        <v/>
      </c>
      <c r="Y161" s="27" t="str">
        <f>IF(ISBLANK(Table123[[#This Row],[Odds Spread]]), "",O161+IF(S161&lt;0, (O161/(S161/-100)), O161*(S161/100)))</f>
        <v/>
      </c>
      <c r="Z161" s="27" t="str">
        <f t="shared" si="21"/>
        <v/>
      </c>
      <c r="AA161" s="29">
        <f t="shared" si="22"/>
        <v>0</v>
      </c>
      <c r="AB161" s="29">
        <f t="shared" si="23"/>
        <v>0</v>
      </c>
      <c r="AC161" s="30" t="str">
        <f>IF('Prediction Log'!$W161="Y", "W", IF('Prediction Log'!$W161="N","L",""))</f>
        <v/>
      </c>
      <c r="AD161" s="31" t="str">
        <f>IF('Prediction Log'!$Y161="Y", "W", IF('Prediction Log'!$Y161="N","L",""))</f>
        <v/>
      </c>
      <c r="AE161" s="32" t="str">
        <f>IF(ISBLANK(Table123[[#This Row],[Odds Side - Difference Model]]), "",IF(AC161="W", W161, IF(AC161="L",-N161, "")))</f>
        <v/>
      </c>
      <c r="AF161" s="33" t="str">
        <f>IFERROR((IF(ISERR(Table123[[#This Row],[Potential Payout Side - Win Probability Model]]), "",IF(AD161="W", X161, IF(AD161="L",-N161, "")))), "")</f>
        <v/>
      </c>
      <c r="AG161" s="30" t="str">
        <f>IF('Prediction Log'!$X161="Y", "W", IF('Prediction Log'!$X161="N", "L", ""))</f>
        <v/>
      </c>
      <c r="AH161" s="32" t="str">
        <f>IF(ISBLANK(Table123[[#This Row],[Odds Spread]]), "",IF(AG161="W", Z161, IF(AG161="L",-O161, "")))</f>
        <v/>
      </c>
      <c r="AI161" s="11"/>
      <c r="AJ161" s="12" t="str">
        <f t="shared" si="24"/>
        <v/>
      </c>
      <c r="AK1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2" spans="1:38" x14ac:dyDescent="0.45">
      <c r="A162" s="22">
        <f>Games!A162</f>
        <v>0</v>
      </c>
      <c r="B162" s="22" t="str">
        <f>IF('Prediction Log'!B162=0, "",'Prediction Log'!B162)</f>
        <v/>
      </c>
      <c r="C162" s="22" t="str">
        <f>IF('Prediction Log'!C162=0, "",'Prediction Log'!C162)</f>
        <v/>
      </c>
      <c r="D162" s="22" t="str">
        <f>IF('Prediction Log'!D162=0, "",'Prediction Log'!D162)</f>
        <v/>
      </c>
      <c r="E162" s="22" t="str">
        <f>IF('Prediction Log'!E162=0, "",'Prediction Log'!E162)</f>
        <v/>
      </c>
      <c r="F162" s="22" t="str">
        <f>IF('Prediction Log'!I162=0, "",'Prediction Log'!I162)</f>
        <v/>
      </c>
      <c r="G162" s="23" t="str">
        <f>IF(ISBLANK(Games!B162), "",'Prediction Log'!$J162)</f>
        <v/>
      </c>
      <c r="H162" s="24" t="str">
        <f>'Prediction Log'!$K162</f>
        <v/>
      </c>
      <c r="I162" s="22" t="str">
        <f>IF(ISBLANK(Games!J162), "",IF(AND(Games!J162="",Games!K162=""),"",IF(ISTEXT(Games!K162), "Side",Games!J162)))</f>
        <v/>
      </c>
      <c r="J162" s="22" t="str">
        <f>IF(ISBLANK(Games!B162), "",IF(Games!H162="Y", Games!B162, Games!C162))</f>
        <v/>
      </c>
      <c r="K162" s="22" t="str">
        <f>Games!F162</f>
        <v/>
      </c>
      <c r="L162" s="22" t="str">
        <f>IF(ISBLANK(Games!D162), "",Games!D162)</f>
        <v/>
      </c>
      <c r="M162" s="22"/>
      <c r="N162" s="25" t="str">
        <f>IF(ISBLANK(Table123[[#This Row],[Odds Side - Difference Model]]), "", 1)</f>
        <v/>
      </c>
      <c r="O162" s="25" t="str">
        <f>IF(ISBLANK(Table123[[#This Row],[Odds Spread]]), "", 1)</f>
        <v/>
      </c>
      <c r="P162" s="26"/>
      <c r="Q162" s="26"/>
      <c r="R162" s="26"/>
      <c r="S162" s="26"/>
      <c r="T162" s="26"/>
      <c r="U162" s="27" t="str">
        <f>IF(ISBLANK(Table123[[#This Row],[Odds Side - Difference Model]]), "",N162+IF(Q162&lt;0, (N162/(Q162/-100)), N162*(Q162/100)))</f>
        <v/>
      </c>
      <c r="V162" s="28" t="str">
        <f>IFERROR(IF(ISBLANK(Table123[[#This Row],[Odds Side - Win Probability Model]]), "",N162+IF(R162&lt;0, (N162/(R162/-100)), N162*(R162/100))),"")</f>
        <v/>
      </c>
      <c r="W162" s="27" t="str">
        <f t="shared" si="19"/>
        <v/>
      </c>
      <c r="X162" s="28" t="str">
        <f t="shared" si="20"/>
        <v/>
      </c>
      <c r="Y162" s="27" t="str">
        <f>IF(ISBLANK(Table123[[#This Row],[Odds Spread]]), "",O162+IF(S162&lt;0, (O162/(S162/-100)), O162*(S162/100)))</f>
        <v/>
      </c>
      <c r="Z162" s="27" t="str">
        <f t="shared" si="21"/>
        <v/>
      </c>
      <c r="AA162" s="29">
        <f t="shared" si="22"/>
        <v>0</v>
      </c>
      <c r="AB162" s="29">
        <f t="shared" si="23"/>
        <v>0</v>
      </c>
      <c r="AC162" s="30" t="str">
        <f>IF('Prediction Log'!$W162="Y", "W", IF('Prediction Log'!$W162="N","L",""))</f>
        <v/>
      </c>
      <c r="AD162" s="31" t="str">
        <f>IF('Prediction Log'!$Y162="Y", "W", IF('Prediction Log'!$Y162="N","L",""))</f>
        <v/>
      </c>
      <c r="AE162" s="32" t="str">
        <f>IF(ISBLANK(Table123[[#This Row],[Odds Side - Difference Model]]), "",IF(AC162="W", W162, IF(AC162="L",-N162, "")))</f>
        <v/>
      </c>
      <c r="AF162" s="33" t="str">
        <f>IFERROR((IF(ISERR(Table123[[#This Row],[Potential Payout Side - Win Probability Model]]), "",IF(AD162="W", X162, IF(AD162="L",-N162, "")))), "")</f>
        <v/>
      </c>
      <c r="AG162" s="30" t="str">
        <f>IF('Prediction Log'!$X162="Y", "W", IF('Prediction Log'!$X162="N", "L", ""))</f>
        <v/>
      </c>
      <c r="AH162" s="32" t="str">
        <f>IF(ISBLANK(Table123[[#This Row],[Odds Spread]]), "",IF(AG162="W", Z162, IF(AG162="L",-O162, "")))</f>
        <v/>
      </c>
      <c r="AI162" s="11"/>
      <c r="AJ162" s="12" t="str">
        <f t="shared" si="24"/>
        <v/>
      </c>
      <c r="AK1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3" spans="1:38" x14ac:dyDescent="0.45">
      <c r="A163" s="22">
        <f>Games!A163</f>
        <v>0</v>
      </c>
      <c r="B163" s="22" t="str">
        <f>IF('Prediction Log'!B163=0, "",'Prediction Log'!B163)</f>
        <v/>
      </c>
      <c r="C163" s="22" t="str">
        <f>IF('Prediction Log'!C163=0, "",'Prediction Log'!C163)</f>
        <v/>
      </c>
      <c r="D163" s="22" t="str">
        <f>IF('Prediction Log'!D163=0, "",'Prediction Log'!D163)</f>
        <v/>
      </c>
      <c r="E163" s="22" t="str">
        <f>IF('Prediction Log'!E163=0, "",'Prediction Log'!E163)</f>
        <v/>
      </c>
      <c r="F163" s="22" t="str">
        <f>IF('Prediction Log'!I163=0, "",'Prediction Log'!I163)</f>
        <v/>
      </c>
      <c r="G163" s="23" t="str">
        <f>IF(ISBLANK(Games!B163), "",'Prediction Log'!$J163)</f>
        <v/>
      </c>
      <c r="H163" s="24" t="str">
        <f>'Prediction Log'!$K163</f>
        <v/>
      </c>
      <c r="I163" s="22" t="str">
        <f>IF(ISBLANK(Games!J163), "",IF(AND(Games!J163="",Games!K163=""),"",IF(ISTEXT(Games!K163), "Side",Games!J163)))</f>
        <v/>
      </c>
      <c r="J163" s="22" t="str">
        <f>IF(ISBLANK(Games!B163), "",IF(Games!H163="Y", Games!B163, Games!C163))</f>
        <v/>
      </c>
      <c r="K163" s="22" t="str">
        <f>Games!F163</f>
        <v/>
      </c>
      <c r="L163" s="22" t="str">
        <f>IF(ISBLANK(Games!D163), "",Games!D163)</f>
        <v/>
      </c>
      <c r="M163" s="22"/>
      <c r="N163" s="25" t="str">
        <f>IF(ISBLANK(Table123[[#This Row],[Odds Side - Difference Model]]), "", 1)</f>
        <v/>
      </c>
      <c r="O163" s="25" t="str">
        <f>IF(ISBLANK(Table123[[#This Row],[Odds Spread]]), "", 1)</f>
        <v/>
      </c>
      <c r="P163" s="26"/>
      <c r="Q163" s="26"/>
      <c r="R163" s="26"/>
      <c r="S163" s="26"/>
      <c r="T163" s="26"/>
      <c r="U163" s="27" t="str">
        <f>IF(ISBLANK(Table123[[#This Row],[Odds Side - Difference Model]]), "",N163+IF(Q163&lt;0, (N163/(Q163/-100)), N163*(Q163/100)))</f>
        <v/>
      </c>
      <c r="V163" s="28" t="str">
        <f>IFERROR(IF(ISBLANK(Table123[[#This Row],[Odds Side - Win Probability Model]]), "",N163+IF(R163&lt;0, (N163/(R163/-100)), N163*(R163/100))),"")</f>
        <v/>
      </c>
      <c r="W163" s="27" t="str">
        <f t="shared" si="19"/>
        <v/>
      </c>
      <c r="X163" s="28" t="str">
        <f t="shared" si="20"/>
        <v/>
      </c>
      <c r="Y163" s="27" t="str">
        <f>IF(ISBLANK(Table123[[#This Row],[Odds Spread]]), "",O163+IF(S163&lt;0, (O163/(S163/-100)), O163*(S163/100)))</f>
        <v/>
      </c>
      <c r="Z163" s="27" t="str">
        <f t="shared" si="21"/>
        <v/>
      </c>
      <c r="AA163" s="29">
        <f t="shared" si="22"/>
        <v>0</v>
      </c>
      <c r="AB163" s="29">
        <f t="shared" si="23"/>
        <v>0</v>
      </c>
      <c r="AC163" s="30" t="str">
        <f>IF('Prediction Log'!$W163="Y", "W", IF('Prediction Log'!$W163="N","L",""))</f>
        <v/>
      </c>
      <c r="AD163" s="31" t="str">
        <f>IF('Prediction Log'!$Y163="Y", "W", IF('Prediction Log'!$Y163="N","L",""))</f>
        <v/>
      </c>
      <c r="AE163" s="32" t="str">
        <f>IF(ISBLANK(Table123[[#This Row],[Odds Side - Difference Model]]), "",IF(AC163="W", W163, IF(AC163="L",-N163, "")))</f>
        <v/>
      </c>
      <c r="AF163" s="33" t="str">
        <f>IFERROR((IF(ISERR(Table123[[#This Row],[Potential Payout Side - Win Probability Model]]), "",IF(AD163="W", X163, IF(AD163="L",-N163, "")))), "")</f>
        <v/>
      </c>
      <c r="AG163" s="30" t="str">
        <f>IF('Prediction Log'!$X163="Y", "W", IF('Prediction Log'!$X163="N", "L", ""))</f>
        <v/>
      </c>
      <c r="AH163" s="32" t="str">
        <f>IF(ISBLANK(Table123[[#This Row],[Odds Spread]]), "",IF(AG163="W", Z163, IF(AG163="L",-O163, "")))</f>
        <v/>
      </c>
      <c r="AI163" s="11"/>
      <c r="AJ163" s="12" t="str">
        <f t="shared" si="24"/>
        <v/>
      </c>
      <c r="AK1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4" spans="1:38" x14ac:dyDescent="0.45">
      <c r="A164" s="22">
        <f>Games!A164</f>
        <v>0</v>
      </c>
      <c r="B164" s="22" t="str">
        <f>IF('Prediction Log'!B164=0, "",'Prediction Log'!B164)</f>
        <v/>
      </c>
      <c r="C164" s="22" t="str">
        <f>IF('Prediction Log'!C164=0, "",'Prediction Log'!C164)</f>
        <v/>
      </c>
      <c r="D164" s="22" t="str">
        <f>IF('Prediction Log'!D164=0, "",'Prediction Log'!D164)</f>
        <v/>
      </c>
      <c r="E164" s="22" t="str">
        <f>IF('Prediction Log'!E164=0, "",'Prediction Log'!E164)</f>
        <v/>
      </c>
      <c r="F164" s="22" t="str">
        <f>IF('Prediction Log'!I164=0, "",'Prediction Log'!I164)</f>
        <v/>
      </c>
      <c r="G164" s="23" t="str">
        <f>IF(ISBLANK(Games!B164), "",'Prediction Log'!$J164)</f>
        <v/>
      </c>
      <c r="H164" s="24" t="str">
        <f>'Prediction Log'!$K164</f>
        <v/>
      </c>
      <c r="I164" s="22" t="str">
        <f>IF(ISBLANK(Games!J164), "",IF(AND(Games!J164="",Games!K164=""),"",IF(ISTEXT(Games!K164), "Side",Games!J164)))</f>
        <v/>
      </c>
      <c r="J164" s="22" t="str">
        <f>IF(ISBLANK(Games!B164), "",IF(Games!H164="Y", Games!B164, Games!C164))</f>
        <v/>
      </c>
      <c r="K164" s="22" t="str">
        <f>Games!F164</f>
        <v/>
      </c>
      <c r="L164" s="22" t="str">
        <f>IF(ISBLANK(Games!D164), "",Games!D164)</f>
        <v/>
      </c>
      <c r="M164" s="22"/>
      <c r="N164" s="25" t="str">
        <f>IF(ISBLANK(Table123[[#This Row],[Odds Side - Difference Model]]), "", 1)</f>
        <v/>
      </c>
      <c r="O164" s="25" t="str">
        <f>IF(ISBLANK(Table123[[#This Row],[Odds Spread]]), "", 1)</f>
        <v/>
      </c>
      <c r="P164" s="26"/>
      <c r="Q164" s="26"/>
      <c r="R164" s="26"/>
      <c r="S164" s="26"/>
      <c r="T164" s="26"/>
      <c r="U164" s="27" t="str">
        <f>IF(ISBLANK(Table123[[#This Row],[Odds Side - Difference Model]]), "",N164+IF(Q164&lt;0, (N164/(Q164/-100)), N164*(Q164/100)))</f>
        <v/>
      </c>
      <c r="V164" s="28" t="str">
        <f>IFERROR(IF(ISBLANK(Table123[[#This Row],[Odds Side - Win Probability Model]]), "",N164+IF(R164&lt;0, (N164/(R164/-100)), N164*(R164/100))),"")</f>
        <v/>
      </c>
      <c r="W164" s="27" t="str">
        <f t="shared" si="19"/>
        <v/>
      </c>
      <c r="X164" s="28" t="str">
        <f t="shared" si="20"/>
        <v/>
      </c>
      <c r="Y164" s="27" t="str">
        <f>IF(ISBLANK(Table123[[#This Row],[Odds Spread]]), "",O164+IF(S164&lt;0, (O164/(S164/-100)), O164*(S164/100)))</f>
        <v/>
      </c>
      <c r="Z164" s="27" t="str">
        <f t="shared" si="21"/>
        <v/>
      </c>
      <c r="AA164" s="29">
        <f t="shared" si="22"/>
        <v>0</v>
      </c>
      <c r="AB164" s="29">
        <f t="shared" si="23"/>
        <v>0</v>
      </c>
      <c r="AC164" s="30" t="str">
        <f>IF('Prediction Log'!$W164="Y", "W", IF('Prediction Log'!$W164="N","L",""))</f>
        <v/>
      </c>
      <c r="AD164" s="31" t="str">
        <f>IF('Prediction Log'!$Y164="Y", "W", IF('Prediction Log'!$Y164="N","L",""))</f>
        <v/>
      </c>
      <c r="AE164" s="32" t="str">
        <f>IF(ISBLANK(Table123[[#This Row],[Odds Side - Difference Model]]), "",IF(AC164="W", W164, IF(AC164="L",-N164, "")))</f>
        <v/>
      </c>
      <c r="AF164" s="33" t="str">
        <f>IFERROR((IF(ISERR(Table123[[#This Row],[Potential Payout Side - Win Probability Model]]), "",IF(AD164="W", X164, IF(AD164="L",-N164, "")))), "")</f>
        <v/>
      </c>
      <c r="AG164" s="30" t="str">
        <f>IF('Prediction Log'!$X164="Y", "W", IF('Prediction Log'!$X164="N", "L", ""))</f>
        <v/>
      </c>
      <c r="AH164" s="32" t="str">
        <f>IF(ISBLANK(Table123[[#This Row],[Odds Spread]]), "",IF(AG164="W", Z164, IF(AG164="L",-O164, "")))</f>
        <v/>
      </c>
      <c r="AI164" s="11"/>
      <c r="AJ164" s="12" t="str">
        <f t="shared" si="24"/>
        <v/>
      </c>
      <c r="AK1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5" spans="1:38" x14ac:dyDescent="0.45">
      <c r="A165" s="22">
        <f>Games!A165</f>
        <v>0</v>
      </c>
      <c r="B165" s="22" t="str">
        <f>IF('Prediction Log'!B165=0, "",'Prediction Log'!B165)</f>
        <v/>
      </c>
      <c r="C165" s="22" t="str">
        <f>IF('Prediction Log'!C165=0, "",'Prediction Log'!C165)</f>
        <v/>
      </c>
      <c r="D165" s="22" t="str">
        <f>IF('Prediction Log'!D165=0, "",'Prediction Log'!D165)</f>
        <v/>
      </c>
      <c r="E165" s="22" t="str">
        <f>IF('Prediction Log'!E165=0, "",'Prediction Log'!E165)</f>
        <v/>
      </c>
      <c r="F165" s="22" t="str">
        <f>IF('Prediction Log'!I165=0, "",'Prediction Log'!I165)</f>
        <v/>
      </c>
      <c r="G165" s="23" t="str">
        <f>IF(ISBLANK(Games!B165), "",'Prediction Log'!$J165)</f>
        <v/>
      </c>
      <c r="H165" s="24" t="str">
        <f>'Prediction Log'!$K165</f>
        <v/>
      </c>
      <c r="I165" s="22" t="str">
        <f>IF(ISBLANK(Games!J165), "",IF(AND(Games!J165="",Games!K165=""),"",IF(ISTEXT(Games!K165), "Side",Games!J165)))</f>
        <v/>
      </c>
      <c r="J165" s="22" t="str">
        <f>IF(ISBLANK(Games!B165), "",IF(Games!H165="Y", Games!B165, Games!C165))</f>
        <v/>
      </c>
      <c r="K165" s="22" t="str">
        <f>Games!F165</f>
        <v/>
      </c>
      <c r="L165" s="22" t="str">
        <f>IF(ISBLANK(Games!D165), "",Games!D165)</f>
        <v/>
      </c>
      <c r="M165" s="22"/>
      <c r="N165" s="25" t="str">
        <f>IF(ISBLANK(Table123[[#This Row],[Odds Side - Difference Model]]), "", 1)</f>
        <v/>
      </c>
      <c r="O165" s="25" t="str">
        <f>IF(ISBLANK(Table123[[#This Row],[Odds Spread]]), "", 1)</f>
        <v/>
      </c>
      <c r="P165" s="26"/>
      <c r="Q165" s="26"/>
      <c r="R165" s="26"/>
      <c r="S165" s="26"/>
      <c r="T165" s="26"/>
      <c r="U165" s="27" t="str">
        <f>IF(ISBLANK(Table123[[#This Row],[Odds Side - Difference Model]]), "",N165+IF(Q165&lt;0, (N165/(Q165/-100)), N165*(Q165/100)))</f>
        <v/>
      </c>
      <c r="V165" s="28" t="str">
        <f>IFERROR(IF(ISBLANK(Table123[[#This Row],[Odds Side - Win Probability Model]]), "",N165+IF(R165&lt;0, (N165/(R165/-100)), N165*(R165/100))),"")</f>
        <v/>
      </c>
      <c r="W165" s="27" t="str">
        <f t="shared" si="19"/>
        <v/>
      </c>
      <c r="X165" s="28" t="str">
        <f t="shared" si="20"/>
        <v/>
      </c>
      <c r="Y165" s="27" t="str">
        <f>IF(ISBLANK(Table123[[#This Row],[Odds Spread]]), "",O165+IF(S165&lt;0, (O165/(S165/-100)), O165*(S165/100)))</f>
        <v/>
      </c>
      <c r="Z165" s="27" t="str">
        <f t="shared" si="21"/>
        <v/>
      </c>
      <c r="AA165" s="29">
        <f t="shared" si="22"/>
        <v>0</v>
      </c>
      <c r="AB165" s="29">
        <f t="shared" si="23"/>
        <v>0</v>
      </c>
      <c r="AC165" s="30" t="str">
        <f>IF('Prediction Log'!$W165="Y", "W", IF('Prediction Log'!$W165="N","L",""))</f>
        <v/>
      </c>
      <c r="AD165" s="31" t="str">
        <f>IF('Prediction Log'!$Y165="Y", "W", IF('Prediction Log'!$Y165="N","L",""))</f>
        <v/>
      </c>
      <c r="AE165" s="32" t="str">
        <f>IF(ISBLANK(Table123[[#This Row],[Odds Side - Difference Model]]), "",IF(AC165="W", W165, IF(AC165="L",-N165, "")))</f>
        <v/>
      </c>
      <c r="AF165" s="33" t="str">
        <f>IFERROR((IF(ISERR(Table123[[#This Row],[Potential Payout Side - Win Probability Model]]), "",IF(AD165="W", X165, IF(AD165="L",-N165, "")))), "")</f>
        <v/>
      </c>
      <c r="AG165" s="30" t="str">
        <f>IF('Prediction Log'!$X165="Y", "W", IF('Prediction Log'!$X165="N", "L", ""))</f>
        <v/>
      </c>
      <c r="AH165" s="32" t="str">
        <f>IF(ISBLANK(Table123[[#This Row],[Odds Spread]]), "",IF(AG165="W", Z165, IF(AG165="L",-O165, "")))</f>
        <v/>
      </c>
      <c r="AI165" s="11"/>
      <c r="AJ165" s="12" t="str">
        <f t="shared" si="24"/>
        <v/>
      </c>
      <c r="AK1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6" spans="1:38" x14ac:dyDescent="0.45">
      <c r="A166" s="22">
        <f>Games!A166</f>
        <v>0</v>
      </c>
      <c r="B166" s="22" t="str">
        <f>IF('Prediction Log'!B166=0, "",'Prediction Log'!B166)</f>
        <v/>
      </c>
      <c r="C166" s="22" t="str">
        <f>IF('Prediction Log'!C166=0, "",'Prediction Log'!C166)</f>
        <v/>
      </c>
      <c r="D166" s="22" t="str">
        <f>IF('Prediction Log'!D166=0, "",'Prediction Log'!D166)</f>
        <v/>
      </c>
      <c r="E166" s="22" t="str">
        <f>IF('Prediction Log'!E166=0, "",'Prediction Log'!E166)</f>
        <v/>
      </c>
      <c r="F166" s="22" t="str">
        <f>IF('Prediction Log'!I166=0, "",'Prediction Log'!I166)</f>
        <v/>
      </c>
      <c r="G166" s="23" t="str">
        <f>IF(ISBLANK(Games!B166), "",'Prediction Log'!$J166)</f>
        <v/>
      </c>
      <c r="H166" s="24" t="str">
        <f>'Prediction Log'!$K166</f>
        <v/>
      </c>
      <c r="I166" s="22" t="str">
        <f>IF(ISBLANK(Games!J166), "",IF(AND(Games!J166="",Games!K166=""),"",IF(ISTEXT(Games!K166), "Side",Games!J166)))</f>
        <v/>
      </c>
      <c r="J166" s="22" t="str">
        <f>IF(ISBLANK(Games!B166), "",IF(Games!H166="Y", Games!B166, Games!C166))</f>
        <v/>
      </c>
      <c r="K166" s="22" t="str">
        <f>Games!F166</f>
        <v/>
      </c>
      <c r="L166" s="22" t="str">
        <f>IF(ISBLANK(Games!D166), "",Games!D166)</f>
        <v/>
      </c>
      <c r="M166" s="22"/>
      <c r="N166" s="25" t="str">
        <f>IF(ISBLANK(Table123[[#This Row],[Odds Side - Difference Model]]), "", 1)</f>
        <v/>
      </c>
      <c r="O166" s="25" t="str">
        <f>IF(ISBLANK(Table123[[#This Row],[Odds Spread]]), "", 1)</f>
        <v/>
      </c>
      <c r="P166" s="26"/>
      <c r="Q166" s="26"/>
      <c r="R166" s="26"/>
      <c r="S166" s="26"/>
      <c r="T166" s="26"/>
      <c r="U166" s="27" t="str">
        <f>IF(ISBLANK(Table123[[#This Row],[Odds Side - Difference Model]]), "",N166+IF(Q166&lt;0, (N166/(Q166/-100)), N166*(Q166/100)))</f>
        <v/>
      </c>
      <c r="V166" s="28" t="str">
        <f>IFERROR(IF(ISBLANK(Table123[[#This Row],[Odds Side - Win Probability Model]]), "",N166+IF(R166&lt;0, (N166/(R166/-100)), N166*(R166/100))),"")</f>
        <v/>
      </c>
      <c r="W166" s="27" t="str">
        <f t="shared" si="19"/>
        <v/>
      </c>
      <c r="X166" s="28" t="str">
        <f t="shared" si="20"/>
        <v/>
      </c>
      <c r="Y166" s="27" t="str">
        <f>IF(ISBLANK(Table123[[#This Row],[Odds Spread]]), "",O166+IF(S166&lt;0, (O166/(S166/-100)), O166*(S166/100)))</f>
        <v/>
      </c>
      <c r="Z166" s="27" t="str">
        <f t="shared" si="21"/>
        <v/>
      </c>
      <c r="AA166" s="29">
        <f t="shared" si="22"/>
        <v>0</v>
      </c>
      <c r="AB166" s="29">
        <f t="shared" si="23"/>
        <v>0</v>
      </c>
      <c r="AC166" s="30" t="str">
        <f>IF('Prediction Log'!$W166="Y", "W", IF('Prediction Log'!$W166="N","L",""))</f>
        <v/>
      </c>
      <c r="AD166" s="31" t="str">
        <f>IF('Prediction Log'!$Y166="Y", "W", IF('Prediction Log'!$Y166="N","L",""))</f>
        <v/>
      </c>
      <c r="AE166" s="32" t="str">
        <f>IF(ISBLANK(Table123[[#This Row],[Odds Side - Difference Model]]), "",IF(AC166="W", W166, IF(AC166="L",-N166, "")))</f>
        <v/>
      </c>
      <c r="AF166" s="33" t="str">
        <f>IFERROR((IF(ISERR(Table123[[#This Row],[Potential Payout Side - Win Probability Model]]), "",IF(AD166="W", X166, IF(AD166="L",-N166, "")))), "")</f>
        <v/>
      </c>
      <c r="AG166" s="30" t="str">
        <f>IF('Prediction Log'!$X166="Y", "W", IF('Prediction Log'!$X166="N", "L", ""))</f>
        <v/>
      </c>
      <c r="AH166" s="32" t="str">
        <f>IF(ISBLANK(Table123[[#This Row],[Odds Spread]]), "",IF(AG166="W", Z166, IF(AG166="L",-O166, "")))</f>
        <v/>
      </c>
      <c r="AI166" s="11"/>
      <c r="AJ166" s="12" t="str">
        <f t="shared" si="24"/>
        <v/>
      </c>
      <c r="AK1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7" spans="1:38" x14ac:dyDescent="0.45">
      <c r="A167" s="22">
        <f>Games!A167</f>
        <v>0</v>
      </c>
      <c r="B167" s="22" t="str">
        <f>IF('Prediction Log'!B167=0, "",'Prediction Log'!B167)</f>
        <v/>
      </c>
      <c r="C167" s="22" t="str">
        <f>IF('Prediction Log'!C167=0, "",'Prediction Log'!C167)</f>
        <v/>
      </c>
      <c r="D167" s="22" t="str">
        <f>IF('Prediction Log'!D167=0, "",'Prediction Log'!D167)</f>
        <v/>
      </c>
      <c r="E167" s="22" t="str">
        <f>IF('Prediction Log'!E167=0, "",'Prediction Log'!E167)</f>
        <v/>
      </c>
      <c r="F167" s="22" t="str">
        <f>IF('Prediction Log'!I167=0, "",'Prediction Log'!I167)</f>
        <v/>
      </c>
      <c r="G167" s="23" t="str">
        <f>IF(ISBLANK(Games!B167), "",'Prediction Log'!$J167)</f>
        <v/>
      </c>
      <c r="H167" s="24" t="str">
        <f>'Prediction Log'!$K167</f>
        <v/>
      </c>
      <c r="I167" s="22" t="str">
        <f>IF(ISBLANK(Games!J167), "",IF(AND(Games!J167="",Games!K167=""),"",IF(ISTEXT(Games!K167), "Side",Games!J167)))</f>
        <v/>
      </c>
      <c r="J167" s="22" t="str">
        <f>IF(ISBLANK(Games!B167), "",IF(Games!H167="Y", Games!B167, Games!C167))</f>
        <v/>
      </c>
      <c r="K167" s="22" t="str">
        <f>Games!F167</f>
        <v/>
      </c>
      <c r="L167" s="22" t="str">
        <f>IF(ISBLANK(Games!D167), "",Games!D167)</f>
        <v/>
      </c>
      <c r="M167" s="22"/>
      <c r="N167" s="25" t="str">
        <f>IF(ISBLANK(Table123[[#This Row],[Odds Side - Difference Model]]), "", 1)</f>
        <v/>
      </c>
      <c r="O167" s="25" t="str">
        <f>IF(ISBLANK(Table123[[#This Row],[Odds Spread]]), "", 1)</f>
        <v/>
      </c>
      <c r="P167" s="26"/>
      <c r="Q167" s="26"/>
      <c r="R167" s="26"/>
      <c r="S167" s="26"/>
      <c r="T167" s="26"/>
      <c r="U167" s="27" t="str">
        <f>IF(ISBLANK(Table123[[#This Row],[Odds Side - Difference Model]]), "",N167+IF(Q167&lt;0, (N167/(Q167/-100)), N167*(Q167/100)))</f>
        <v/>
      </c>
      <c r="V167" s="28" t="str">
        <f>IFERROR(IF(ISBLANK(Table123[[#This Row],[Odds Side - Win Probability Model]]), "",N167+IF(R167&lt;0, (N167/(R167/-100)), N167*(R167/100))),"")</f>
        <v/>
      </c>
      <c r="W167" s="27" t="str">
        <f t="shared" si="19"/>
        <v/>
      </c>
      <c r="X167" s="28" t="str">
        <f t="shared" si="20"/>
        <v/>
      </c>
      <c r="Y167" s="27" t="str">
        <f>IF(ISBLANK(Table123[[#This Row],[Odds Spread]]), "",O167+IF(S167&lt;0, (O167/(S167/-100)), O167*(S167/100)))</f>
        <v/>
      </c>
      <c r="Z167" s="27" t="str">
        <f t="shared" si="21"/>
        <v/>
      </c>
      <c r="AA167" s="29">
        <f t="shared" si="22"/>
        <v>0</v>
      </c>
      <c r="AB167" s="29">
        <f t="shared" si="23"/>
        <v>0</v>
      </c>
      <c r="AC167" s="30" t="str">
        <f>IF('Prediction Log'!$W167="Y", "W", IF('Prediction Log'!$W167="N","L",""))</f>
        <v/>
      </c>
      <c r="AD167" s="31" t="str">
        <f>IF('Prediction Log'!$Y167="Y", "W", IF('Prediction Log'!$Y167="N","L",""))</f>
        <v/>
      </c>
      <c r="AE167" s="32" t="str">
        <f>IF(ISBLANK(Table123[[#This Row],[Odds Side - Difference Model]]), "",IF(AC167="W", W167, IF(AC167="L",-N167, "")))</f>
        <v/>
      </c>
      <c r="AF167" s="33" t="str">
        <f>IFERROR((IF(ISERR(Table123[[#This Row],[Potential Payout Side - Win Probability Model]]), "",IF(AD167="W", X167, IF(AD167="L",-N167, "")))), "")</f>
        <v/>
      </c>
      <c r="AG167" s="30" t="str">
        <f>IF('Prediction Log'!$X167="Y", "W", IF('Prediction Log'!$X167="N", "L", ""))</f>
        <v/>
      </c>
      <c r="AH167" s="32" t="str">
        <f>IF(ISBLANK(Table123[[#This Row],[Odds Spread]]), "",IF(AG167="W", Z167, IF(AG167="L",-O167, "")))</f>
        <v/>
      </c>
      <c r="AI167" s="11"/>
      <c r="AJ167" s="12" t="str">
        <f t="shared" si="24"/>
        <v/>
      </c>
      <c r="AK1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8" spans="1:38" x14ac:dyDescent="0.45">
      <c r="A168" s="22">
        <f>Games!A168</f>
        <v>0</v>
      </c>
      <c r="B168" s="22" t="str">
        <f>IF('Prediction Log'!B168=0, "",'Prediction Log'!B168)</f>
        <v/>
      </c>
      <c r="C168" s="22" t="str">
        <f>IF('Prediction Log'!C168=0, "",'Prediction Log'!C168)</f>
        <v/>
      </c>
      <c r="D168" s="22" t="str">
        <f>IF('Prediction Log'!D168=0, "",'Prediction Log'!D168)</f>
        <v/>
      </c>
      <c r="E168" s="22" t="str">
        <f>IF('Prediction Log'!E168=0, "",'Prediction Log'!E168)</f>
        <v/>
      </c>
      <c r="F168" s="22" t="str">
        <f>IF('Prediction Log'!I168=0, "",'Prediction Log'!I168)</f>
        <v/>
      </c>
      <c r="G168" s="23" t="str">
        <f>IF(ISBLANK(Games!B168), "",'Prediction Log'!$J168)</f>
        <v/>
      </c>
      <c r="H168" s="24" t="str">
        <f>'Prediction Log'!$K168</f>
        <v/>
      </c>
      <c r="I168" s="22" t="str">
        <f>IF(ISBLANK(Games!J168), "",IF(AND(Games!J168="",Games!K168=""),"",IF(ISTEXT(Games!K168), "Side",Games!J168)))</f>
        <v/>
      </c>
      <c r="J168" s="22" t="str">
        <f>IF(ISBLANK(Games!B168), "",IF(Games!H168="Y", Games!B168, Games!C168))</f>
        <v/>
      </c>
      <c r="K168" s="22" t="str">
        <f>Games!F168</f>
        <v/>
      </c>
      <c r="L168" s="22" t="str">
        <f>IF(ISBLANK(Games!D168), "",Games!D168)</f>
        <v/>
      </c>
      <c r="M168" s="22"/>
      <c r="N168" s="25" t="str">
        <f>IF(ISBLANK(Table123[[#This Row],[Odds Side - Difference Model]]), "", 1)</f>
        <v/>
      </c>
      <c r="O168" s="25" t="str">
        <f>IF(ISBLANK(Table123[[#This Row],[Odds Spread]]), "", 1)</f>
        <v/>
      </c>
      <c r="P168" s="26"/>
      <c r="Q168" s="26"/>
      <c r="R168" s="26"/>
      <c r="S168" s="26"/>
      <c r="T168" s="26"/>
      <c r="U168" s="27" t="str">
        <f>IF(ISBLANK(Table123[[#This Row],[Odds Side - Difference Model]]), "",N168+IF(Q168&lt;0, (N168/(Q168/-100)), N168*(Q168/100)))</f>
        <v/>
      </c>
      <c r="V168" s="28" t="str">
        <f>IFERROR(IF(ISBLANK(Table123[[#This Row],[Odds Side - Win Probability Model]]), "",N168+IF(R168&lt;0, (N168/(R168/-100)), N168*(R168/100))),"")</f>
        <v/>
      </c>
      <c r="W168" s="27" t="str">
        <f t="shared" si="19"/>
        <v/>
      </c>
      <c r="X168" s="28" t="str">
        <f t="shared" si="20"/>
        <v/>
      </c>
      <c r="Y168" s="27" t="str">
        <f>IF(ISBLANK(Table123[[#This Row],[Odds Spread]]), "",O168+IF(S168&lt;0, (O168/(S168/-100)), O168*(S168/100)))</f>
        <v/>
      </c>
      <c r="Z168" s="27" t="str">
        <f t="shared" si="21"/>
        <v/>
      </c>
      <c r="AA168" s="29">
        <f t="shared" si="22"/>
        <v>0</v>
      </c>
      <c r="AB168" s="29">
        <f t="shared" si="23"/>
        <v>0</v>
      </c>
      <c r="AC168" s="30" t="str">
        <f>IF('Prediction Log'!$W168="Y", "W", IF('Prediction Log'!$W168="N","L",""))</f>
        <v/>
      </c>
      <c r="AD168" s="31" t="str">
        <f>IF('Prediction Log'!$Y168="Y", "W", IF('Prediction Log'!$Y168="N","L",""))</f>
        <v/>
      </c>
      <c r="AE168" s="32" t="str">
        <f>IF(ISBLANK(Table123[[#This Row],[Odds Side - Difference Model]]), "",IF(AC168="W", W168, IF(AC168="L",-N168, "")))</f>
        <v/>
      </c>
      <c r="AF168" s="33" t="str">
        <f>IFERROR((IF(ISERR(Table123[[#This Row],[Potential Payout Side - Win Probability Model]]), "",IF(AD168="W", X168, IF(AD168="L",-N168, "")))), "")</f>
        <v/>
      </c>
      <c r="AG168" s="30" t="str">
        <f>IF('Prediction Log'!$X168="Y", "W", IF('Prediction Log'!$X168="N", "L", ""))</f>
        <v/>
      </c>
      <c r="AH168" s="32" t="str">
        <f>IF(ISBLANK(Table123[[#This Row],[Odds Spread]]), "",IF(AG168="W", Z168, IF(AG168="L",-O168, "")))</f>
        <v/>
      </c>
      <c r="AI168" s="11"/>
      <c r="AJ168" s="12" t="str">
        <f t="shared" si="24"/>
        <v/>
      </c>
      <c r="AK1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9" spans="1:38" x14ac:dyDescent="0.45">
      <c r="A169" s="22">
        <f>Games!A169</f>
        <v>0</v>
      </c>
      <c r="B169" s="22" t="str">
        <f>IF('Prediction Log'!B169=0, "",'Prediction Log'!B169)</f>
        <v/>
      </c>
      <c r="C169" s="22" t="str">
        <f>IF('Prediction Log'!C169=0, "",'Prediction Log'!C169)</f>
        <v/>
      </c>
      <c r="D169" s="22" t="str">
        <f>IF('Prediction Log'!D169=0, "",'Prediction Log'!D169)</f>
        <v/>
      </c>
      <c r="E169" s="22" t="str">
        <f>IF('Prediction Log'!E169=0, "",'Prediction Log'!E169)</f>
        <v/>
      </c>
      <c r="F169" s="22" t="str">
        <f>IF('Prediction Log'!I169=0, "",'Prediction Log'!I169)</f>
        <v/>
      </c>
      <c r="G169" s="23" t="str">
        <f>IF(ISBLANK(Games!B169), "",'Prediction Log'!$J169)</f>
        <v/>
      </c>
      <c r="H169" s="24" t="str">
        <f>'Prediction Log'!$K169</f>
        <v/>
      </c>
      <c r="I169" s="22" t="str">
        <f>IF(ISBLANK(Games!J169), "",IF(AND(Games!J169="",Games!K169=""),"",IF(ISTEXT(Games!K169), "Side",Games!J169)))</f>
        <v/>
      </c>
      <c r="J169" s="22" t="str">
        <f>IF(ISBLANK(Games!B169), "",IF(Games!H169="Y", Games!B169, Games!C169))</f>
        <v/>
      </c>
      <c r="K169" s="22" t="str">
        <f>Games!F169</f>
        <v/>
      </c>
      <c r="L169" s="22" t="str">
        <f>IF(ISBLANK(Games!D169), "",Games!D169)</f>
        <v/>
      </c>
      <c r="M169" s="22"/>
      <c r="N169" s="25" t="str">
        <f>IF(ISBLANK(Table123[[#This Row],[Odds Side - Difference Model]]), "", 1)</f>
        <v/>
      </c>
      <c r="O169" s="25" t="str">
        <f>IF(ISBLANK(Table123[[#This Row],[Odds Spread]]), "", 1)</f>
        <v/>
      </c>
      <c r="P169" s="26"/>
      <c r="Q169" s="26"/>
      <c r="R169" s="26"/>
      <c r="S169" s="26"/>
      <c r="T169" s="26"/>
      <c r="U169" s="27" t="str">
        <f>IF(ISBLANK(Table123[[#This Row],[Odds Side - Difference Model]]), "",N169+IF(Q169&lt;0, (N169/(Q169/-100)), N169*(Q169/100)))</f>
        <v/>
      </c>
      <c r="V169" s="28" t="str">
        <f>IFERROR(IF(ISBLANK(Table123[[#This Row],[Odds Side - Win Probability Model]]), "",N169+IF(R169&lt;0, (N169/(R169/-100)), N169*(R169/100))),"")</f>
        <v/>
      </c>
      <c r="W169" s="27" t="str">
        <f t="shared" si="19"/>
        <v/>
      </c>
      <c r="X169" s="28" t="str">
        <f t="shared" si="20"/>
        <v/>
      </c>
      <c r="Y169" s="27" t="str">
        <f>IF(ISBLANK(Table123[[#This Row],[Odds Spread]]), "",O169+IF(S169&lt;0, (O169/(S169/-100)), O169*(S169/100)))</f>
        <v/>
      </c>
      <c r="Z169" s="27" t="str">
        <f t="shared" si="21"/>
        <v/>
      </c>
      <c r="AA169" s="29">
        <f t="shared" si="22"/>
        <v>0</v>
      </c>
      <c r="AB169" s="29">
        <f t="shared" si="23"/>
        <v>0</v>
      </c>
      <c r="AC169" s="30" t="str">
        <f>IF('Prediction Log'!$W169="Y", "W", IF('Prediction Log'!$W169="N","L",""))</f>
        <v/>
      </c>
      <c r="AD169" s="31" t="str">
        <f>IF('Prediction Log'!$Y169="Y", "W", IF('Prediction Log'!$Y169="N","L",""))</f>
        <v/>
      </c>
      <c r="AE169" s="32" t="str">
        <f>IF(ISBLANK(Table123[[#This Row],[Odds Side - Difference Model]]), "",IF(AC169="W", W169, IF(AC169="L",-N169, "")))</f>
        <v/>
      </c>
      <c r="AF169" s="33" t="str">
        <f>IFERROR((IF(ISERR(Table123[[#This Row],[Potential Payout Side - Win Probability Model]]), "",IF(AD169="W", X169, IF(AD169="L",-N169, "")))), "")</f>
        <v/>
      </c>
      <c r="AG169" s="30" t="str">
        <f>IF('Prediction Log'!$X169="Y", "W", IF('Prediction Log'!$X169="N", "L", ""))</f>
        <v/>
      </c>
      <c r="AH169" s="32" t="str">
        <f>IF(ISBLANK(Table123[[#This Row],[Odds Spread]]), "",IF(AG169="W", Z169, IF(AG169="L",-O169, "")))</f>
        <v/>
      </c>
      <c r="AI169" s="11"/>
      <c r="AJ169" s="12" t="str">
        <f t="shared" si="24"/>
        <v/>
      </c>
      <c r="AK1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0" spans="1:38" x14ac:dyDescent="0.45">
      <c r="A170" s="22">
        <f>Games!A170</f>
        <v>0</v>
      </c>
      <c r="B170" s="22" t="str">
        <f>IF('Prediction Log'!B170=0, "",'Prediction Log'!B170)</f>
        <v/>
      </c>
      <c r="C170" s="22" t="str">
        <f>IF('Prediction Log'!C170=0, "",'Prediction Log'!C170)</f>
        <v/>
      </c>
      <c r="D170" s="22" t="str">
        <f>IF('Prediction Log'!D170=0, "",'Prediction Log'!D170)</f>
        <v/>
      </c>
      <c r="E170" s="22" t="str">
        <f>IF('Prediction Log'!E170=0, "",'Prediction Log'!E170)</f>
        <v/>
      </c>
      <c r="F170" s="22" t="str">
        <f>IF('Prediction Log'!I170=0, "",'Prediction Log'!I170)</f>
        <v/>
      </c>
      <c r="G170" s="23" t="str">
        <f>IF(ISBLANK(Games!B170), "",'Prediction Log'!$J170)</f>
        <v/>
      </c>
      <c r="H170" s="24" t="str">
        <f>'Prediction Log'!$K170</f>
        <v/>
      </c>
      <c r="I170" s="22" t="str">
        <f>IF(ISBLANK(Games!J170), "",IF(AND(Games!J170="",Games!K170=""),"",IF(ISTEXT(Games!K170), "Side",Games!J170)))</f>
        <v/>
      </c>
      <c r="J170" s="22" t="str">
        <f>IF(ISBLANK(Games!B170), "",IF(Games!H170="Y", Games!B170, Games!C170))</f>
        <v/>
      </c>
      <c r="K170" s="22" t="str">
        <f>Games!F170</f>
        <v/>
      </c>
      <c r="L170" s="22" t="str">
        <f>IF(ISBLANK(Games!D170), "",Games!D170)</f>
        <v/>
      </c>
      <c r="M170" s="22"/>
      <c r="N170" s="25" t="str">
        <f>IF(ISBLANK(Table123[[#This Row],[Odds Side - Difference Model]]), "", 1)</f>
        <v/>
      </c>
      <c r="O170" s="25" t="str">
        <f>IF(ISBLANK(Table123[[#This Row],[Odds Spread]]), "", 1)</f>
        <v/>
      </c>
      <c r="P170" s="26"/>
      <c r="Q170" s="26"/>
      <c r="R170" s="26"/>
      <c r="S170" s="26"/>
      <c r="T170" s="26"/>
      <c r="U170" s="27" t="str">
        <f>IF(ISBLANK(Table123[[#This Row],[Odds Side - Difference Model]]), "",N170+IF(Q170&lt;0, (N170/(Q170/-100)), N170*(Q170/100)))</f>
        <v/>
      </c>
      <c r="V170" s="28" t="str">
        <f>IFERROR(IF(ISBLANK(Table123[[#This Row],[Odds Side - Win Probability Model]]), "",N170+IF(R170&lt;0, (N170/(R170/-100)), N170*(R170/100))),"")</f>
        <v/>
      </c>
      <c r="W170" s="27" t="str">
        <f t="shared" si="19"/>
        <v/>
      </c>
      <c r="X170" s="28" t="str">
        <f t="shared" si="20"/>
        <v/>
      </c>
      <c r="Y170" s="27" t="str">
        <f>IF(ISBLANK(Table123[[#This Row],[Odds Spread]]), "",O170+IF(S170&lt;0, (O170/(S170/-100)), O170*(S170/100)))</f>
        <v/>
      </c>
      <c r="Z170" s="27" t="str">
        <f t="shared" si="21"/>
        <v/>
      </c>
      <c r="AA170" s="29">
        <f t="shared" si="22"/>
        <v>0</v>
      </c>
      <c r="AB170" s="29">
        <f t="shared" si="23"/>
        <v>0</v>
      </c>
      <c r="AC170" s="30" t="str">
        <f>IF('Prediction Log'!$W170="Y", "W", IF('Prediction Log'!$W170="N","L",""))</f>
        <v/>
      </c>
      <c r="AD170" s="31" t="str">
        <f>IF('Prediction Log'!$Y170="Y", "W", IF('Prediction Log'!$Y170="N","L",""))</f>
        <v/>
      </c>
      <c r="AE170" s="32" t="str">
        <f>IF(ISBLANK(Table123[[#This Row],[Odds Side - Difference Model]]), "",IF(AC170="W", W170, IF(AC170="L",-N170, "")))</f>
        <v/>
      </c>
      <c r="AF170" s="33" t="str">
        <f>IFERROR((IF(ISERR(Table123[[#This Row],[Potential Payout Side - Win Probability Model]]), "",IF(AD170="W", X170, IF(AD170="L",-N170, "")))), "")</f>
        <v/>
      </c>
      <c r="AG170" s="30" t="str">
        <f>IF('Prediction Log'!$X170="Y", "W", IF('Prediction Log'!$X170="N", "L", ""))</f>
        <v/>
      </c>
      <c r="AH170" s="32" t="str">
        <f>IF(ISBLANK(Table123[[#This Row],[Odds Spread]]), "",IF(AG170="W", Z170, IF(AG170="L",-O170, "")))</f>
        <v/>
      </c>
      <c r="AI170" s="11"/>
      <c r="AJ170" s="12" t="str">
        <f t="shared" si="24"/>
        <v/>
      </c>
      <c r="AK1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1" spans="1:38" x14ac:dyDescent="0.45">
      <c r="A171" s="22">
        <f>Games!A171</f>
        <v>0</v>
      </c>
      <c r="B171" s="22" t="str">
        <f>IF('Prediction Log'!B171=0, "",'Prediction Log'!B171)</f>
        <v/>
      </c>
      <c r="C171" s="22" t="str">
        <f>IF('Prediction Log'!C171=0, "",'Prediction Log'!C171)</f>
        <v/>
      </c>
      <c r="D171" s="22" t="str">
        <f>IF('Prediction Log'!D171=0, "",'Prediction Log'!D171)</f>
        <v/>
      </c>
      <c r="E171" s="22" t="str">
        <f>IF('Prediction Log'!E171=0, "",'Prediction Log'!E171)</f>
        <v/>
      </c>
      <c r="F171" s="22" t="str">
        <f>IF('Prediction Log'!I171=0, "",'Prediction Log'!I171)</f>
        <v/>
      </c>
      <c r="G171" s="23" t="str">
        <f>IF(ISBLANK(Games!B171), "",'Prediction Log'!$J171)</f>
        <v/>
      </c>
      <c r="H171" s="24" t="str">
        <f>'Prediction Log'!$K171</f>
        <v/>
      </c>
      <c r="I171" s="22" t="str">
        <f>IF(ISBLANK(Games!J171), "",IF(AND(Games!J171="",Games!K171=""),"",IF(ISTEXT(Games!K171), "Side",Games!J171)))</f>
        <v/>
      </c>
      <c r="J171" s="22" t="str">
        <f>IF(ISBLANK(Games!B171), "",IF(Games!H171="Y", Games!B171, Games!C171))</f>
        <v/>
      </c>
      <c r="K171" s="22" t="str">
        <f>Games!F171</f>
        <v/>
      </c>
      <c r="L171" s="22" t="str">
        <f>IF(ISBLANK(Games!D171), "",Games!D171)</f>
        <v/>
      </c>
      <c r="M171" s="22"/>
      <c r="N171" s="25" t="str">
        <f>IF(ISBLANK(Table123[[#This Row],[Odds Side - Difference Model]]), "", 1)</f>
        <v/>
      </c>
      <c r="O171" s="25" t="str">
        <f>IF(ISBLANK(Table123[[#This Row],[Odds Spread]]), "", 1)</f>
        <v/>
      </c>
      <c r="P171" s="26"/>
      <c r="Q171" s="26"/>
      <c r="R171" s="26"/>
      <c r="S171" s="26"/>
      <c r="T171" s="26"/>
      <c r="U171" s="27" t="str">
        <f>IF(ISBLANK(Table123[[#This Row],[Odds Side - Difference Model]]), "",N171+IF(Q171&lt;0, (N171/(Q171/-100)), N171*(Q171/100)))</f>
        <v/>
      </c>
      <c r="V171" s="28" t="str">
        <f>IFERROR(IF(ISBLANK(Table123[[#This Row],[Odds Side - Win Probability Model]]), "",N171+IF(R171&lt;0, (N171/(R171/-100)), N171*(R171/100))),"")</f>
        <v/>
      </c>
      <c r="W171" s="27" t="str">
        <f t="shared" si="19"/>
        <v/>
      </c>
      <c r="X171" s="28" t="str">
        <f t="shared" si="20"/>
        <v/>
      </c>
      <c r="Y171" s="27" t="str">
        <f>IF(ISBLANK(Table123[[#This Row],[Odds Spread]]), "",O171+IF(S171&lt;0, (O171/(S171/-100)), O171*(S171/100)))</f>
        <v/>
      </c>
      <c r="Z171" s="27" t="str">
        <f t="shared" si="21"/>
        <v/>
      </c>
      <c r="AA171" s="29">
        <f t="shared" si="22"/>
        <v>0</v>
      </c>
      <c r="AB171" s="29">
        <f t="shared" si="23"/>
        <v>0</v>
      </c>
      <c r="AC171" s="30" t="str">
        <f>IF('Prediction Log'!$W171="Y", "W", IF('Prediction Log'!$W171="N","L",""))</f>
        <v/>
      </c>
      <c r="AD171" s="31" t="str">
        <f>IF('Prediction Log'!$Y171="Y", "W", IF('Prediction Log'!$Y171="N","L",""))</f>
        <v/>
      </c>
      <c r="AE171" s="32" t="str">
        <f>IF(ISBLANK(Table123[[#This Row],[Odds Side - Difference Model]]), "",IF(AC171="W", W171, IF(AC171="L",-N171, "")))</f>
        <v/>
      </c>
      <c r="AF171" s="33" t="str">
        <f>IFERROR((IF(ISERR(Table123[[#This Row],[Potential Payout Side - Win Probability Model]]), "",IF(AD171="W", X171, IF(AD171="L",-N171, "")))), "")</f>
        <v/>
      </c>
      <c r="AG171" s="30" t="str">
        <f>IF('Prediction Log'!$X171="Y", "W", IF('Prediction Log'!$X171="N", "L", ""))</f>
        <v/>
      </c>
      <c r="AH171" s="32" t="str">
        <f>IF(ISBLANK(Table123[[#This Row],[Odds Spread]]), "",IF(AG171="W", Z171, IF(AG171="L",-O171, "")))</f>
        <v/>
      </c>
      <c r="AI171" s="11"/>
      <c r="AJ171" s="12" t="str">
        <f t="shared" si="24"/>
        <v/>
      </c>
      <c r="AK1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2" spans="1:38" x14ac:dyDescent="0.45">
      <c r="A172" s="22">
        <f>Games!A172</f>
        <v>0</v>
      </c>
      <c r="B172" s="22" t="str">
        <f>IF('Prediction Log'!B172=0, "",'Prediction Log'!B172)</f>
        <v/>
      </c>
      <c r="C172" s="22" t="str">
        <f>IF('Prediction Log'!C172=0, "",'Prediction Log'!C172)</f>
        <v/>
      </c>
      <c r="D172" s="22" t="str">
        <f>IF('Prediction Log'!D172=0, "",'Prediction Log'!D172)</f>
        <v/>
      </c>
      <c r="E172" s="22" t="str">
        <f>IF('Prediction Log'!E172=0, "",'Prediction Log'!E172)</f>
        <v/>
      </c>
      <c r="F172" s="22" t="str">
        <f>IF('Prediction Log'!I172=0, "",'Prediction Log'!I172)</f>
        <v/>
      </c>
      <c r="G172" s="23" t="str">
        <f>IF(ISBLANK(Games!B172), "",'Prediction Log'!$J172)</f>
        <v/>
      </c>
      <c r="H172" s="24" t="str">
        <f>'Prediction Log'!$K172</f>
        <v/>
      </c>
      <c r="I172" s="22" t="str">
        <f>IF(ISBLANK(Games!J172), "",IF(AND(Games!J172="",Games!K172=""),"",IF(ISTEXT(Games!K172), "Side",Games!J172)))</f>
        <v/>
      </c>
      <c r="J172" s="22" t="str">
        <f>IF(ISBLANK(Games!B172), "",IF(Games!H172="Y", Games!B172, Games!C172))</f>
        <v/>
      </c>
      <c r="K172" s="22" t="str">
        <f>Games!F172</f>
        <v/>
      </c>
      <c r="L172" s="22" t="str">
        <f>IF(ISBLANK(Games!D172), "",Games!D172)</f>
        <v/>
      </c>
      <c r="M172" s="22"/>
      <c r="N172" s="25" t="str">
        <f>IF(ISBLANK(Table123[[#This Row],[Odds Side - Difference Model]]), "", 1)</f>
        <v/>
      </c>
      <c r="O172" s="25" t="str">
        <f>IF(ISBLANK(Table123[[#This Row],[Odds Spread]]), "", 1)</f>
        <v/>
      </c>
      <c r="P172" s="26"/>
      <c r="Q172" s="26"/>
      <c r="R172" s="26"/>
      <c r="S172" s="26"/>
      <c r="T172" s="26"/>
      <c r="U172" s="27" t="str">
        <f>IF(ISBLANK(Table123[[#This Row],[Odds Side - Difference Model]]), "",N172+IF(Q172&lt;0, (N172/(Q172/-100)), N172*(Q172/100)))</f>
        <v/>
      </c>
      <c r="V172" s="28" t="str">
        <f>IFERROR(IF(ISBLANK(Table123[[#This Row],[Odds Side - Win Probability Model]]), "",N172+IF(R172&lt;0, (N172/(R172/-100)), N172*(R172/100))),"")</f>
        <v/>
      </c>
      <c r="W172" s="27" t="str">
        <f t="shared" si="19"/>
        <v/>
      </c>
      <c r="X172" s="28" t="str">
        <f t="shared" si="20"/>
        <v/>
      </c>
      <c r="Y172" s="27" t="str">
        <f>IF(ISBLANK(Table123[[#This Row],[Odds Spread]]), "",O172+IF(S172&lt;0, (O172/(S172/-100)), O172*(S172/100)))</f>
        <v/>
      </c>
      <c r="Z172" s="27" t="str">
        <f t="shared" si="21"/>
        <v/>
      </c>
      <c r="AA172" s="29">
        <f t="shared" si="22"/>
        <v>0</v>
      </c>
      <c r="AB172" s="29">
        <f t="shared" si="23"/>
        <v>0</v>
      </c>
      <c r="AC172" s="30" t="str">
        <f>IF('Prediction Log'!$W172="Y", "W", IF('Prediction Log'!$W172="N","L",""))</f>
        <v/>
      </c>
      <c r="AD172" s="31" t="str">
        <f>IF('Prediction Log'!$Y172="Y", "W", IF('Prediction Log'!$Y172="N","L",""))</f>
        <v/>
      </c>
      <c r="AE172" s="32" t="str">
        <f>IF(ISBLANK(Table123[[#This Row],[Odds Side - Difference Model]]), "",IF(AC172="W", W172, IF(AC172="L",-N172, "")))</f>
        <v/>
      </c>
      <c r="AF172" s="33" t="str">
        <f>IFERROR((IF(ISERR(Table123[[#This Row],[Potential Payout Side - Win Probability Model]]), "",IF(AD172="W", X172, IF(AD172="L",-N172, "")))), "")</f>
        <v/>
      </c>
      <c r="AG172" s="30" t="str">
        <f>IF('Prediction Log'!$X172="Y", "W", IF('Prediction Log'!$X172="N", "L", ""))</f>
        <v/>
      </c>
      <c r="AH172" s="32" t="str">
        <f>IF(ISBLANK(Table123[[#This Row],[Odds Spread]]), "",IF(AG172="W", Z172, IF(AG172="L",-O172, "")))</f>
        <v/>
      </c>
      <c r="AI172" s="11"/>
      <c r="AJ172" s="12" t="str">
        <f t="shared" si="24"/>
        <v/>
      </c>
      <c r="AK1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3" spans="1:38" x14ac:dyDescent="0.45">
      <c r="A173" s="22">
        <f>Games!A173</f>
        <v>0</v>
      </c>
      <c r="B173" s="22" t="str">
        <f>IF('Prediction Log'!B173=0, "",'Prediction Log'!B173)</f>
        <v/>
      </c>
      <c r="C173" s="22" t="str">
        <f>IF('Prediction Log'!C173=0, "",'Prediction Log'!C173)</f>
        <v/>
      </c>
      <c r="D173" s="22" t="str">
        <f>IF('Prediction Log'!D173=0, "",'Prediction Log'!D173)</f>
        <v/>
      </c>
      <c r="E173" s="22" t="str">
        <f>IF('Prediction Log'!E173=0, "",'Prediction Log'!E173)</f>
        <v/>
      </c>
      <c r="F173" s="22" t="str">
        <f>IF('Prediction Log'!I173=0, "",'Prediction Log'!I173)</f>
        <v/>
      </c>
      <c r="G173" s="23" t="str">
        <f>IF(ISBLANK(Games!B173), "",'Prediction Log'!$J173)</f>
        <v/>
      </c>
      <c r="H173" s="24" t="str">
        <f>'Prediction Log'!$K173</f>
        <v/>
      </c>
      <c r="I173" s="22" t="str">
        <f>IF(ISBLANK(Games!J173), "",IF(AND(Games!J173="",Games!K173=""),"",IF(ISTEXT(Games!K173), "Side",Games!J173)))</f>
        <v/>
      </c>
      <c r="J173" s="22" t="str">
        <f>IF(ISBLANK(Games!B173), "",IF(Games!H173="Y", Games!B173, Games!C173))</f>
        <v/>
      </c>
      <c r="K173" s="22" t="str">
        <f>Games!F173</f>
        <v/>
      </c>
      <c r="L173" s="22" t="str">
        <f>IF(ISBLANK(Games!D173), "",Games!D173)</f>
        <v/>
      </c>
      <c r="M173" s="22"/>
      <c r="N173" s="25" t="str">
        <f>IF(ISBLANK(Table123[[#This Row],[Odds Side - Difference Model]]), "", 1)</f>
        <v/>
      </c>
      <c r="O173" s="25" t="str">
        <f>IF(ISBLANK(Table123[[#This Row],[Odds Spread]]), "", 1)</f>
        <v/>
      </c>
      <c r="P173" s="26"/>
      <c r="Q173" s="26"/>
      <c r="R173" s="26"/>
      <c r="S173" s="26"/>
      <c r="T173" s="26"/>
      <c r="U173" s="27" t="str">
        <f>IF(ISBLANK(Table123[[#This Row],[Odds Side - Difference Model]]), "",N173+IF(Q173&lt;0, (N173/(Q173/-100)), N173*(Q173/100)))</f>
        <v/>
      </c>
      <c r="V173" s="28" t="str">
        <f>IFERROR(IF(ISBLANK(Table123[[#This Row],[Odds Side - Win Probability Model]]), "",N173+IF(R173&lt;0, (N173/(R173/-100)), N173*(R173/100))),"")</f>
        <v/>
      </c>
      <c r="W173" s="27" t="str">
        <f t="shared" si="19"/>
        <v/>
      </c>
      <c r="X173" s="28" t="str">
        <f t="shared" si="20"/>
        <v/>
      </c>
      <c r="Y173" s="27" t="str">
        <f>IF(ISBLANK(Table123[[#This Row],[Odds Spread]]), "",O173+IF(S173&lt;0, (O173/(S173/-100)), O173*(S173/100)))</f>
        <v/>
      </c>
      <c r="Z173" s="27" t="str">
        <f t="shared" si="21"/>
        <v/>
      </c>
      <c r="AA173" s="29">
        <f t="shared" si="22"/>
        <v>0</v>
      </c>
      <c r="AB173" s="29">
        <f t="shared" si="23"/>
        <v>0</v>
      </c>
      <c r="AC173" s="30" t="str">
        <f>IF('Prediction Log'!$W173="Y", "W", IF('Prediction Log'!$W173="N","L",""))</f>
        <v/>
      </c>
      <c r="AD173" s="31" t="str">
        <f>IF('Prediction Log'!$Y173="Y", "W", IF('Prediction Log'!$Y173="N","L",""))</f>
        <v/>
      </c>
      <c r="AE173" s="32" t="str">
        <f>IF(ISBLANK(Table123[[#This Row],[Odds Side - Difference Model]]), "",IF(AC173="W", W173, IF(AC173="L",-N173, "")))</f>
        <v/>
      </c>
      <c r="AF173" s="33" t="str">
        <f>IFERROR((IF(ISERR(Table123[[#This Row],[Potential Payout Side - Win Probability Model]]), "",IF(AD173="W", X173, IF(AD173="L",-N173, "")))), "")</f>
        <v/>
      </c>
      <c r="AG173" s="30" t="str">
        <f>IF('Prediction Log'!$X173="Y", "W", IF('Prediction Log'!$X173="N", "L", ""))</f>
        <v/>
      </c>
      <c r="AH173" s="32" t="str">
        <f>IF(ISBLANK(Table123[[#This Row],[Odds Spread]]), "",IF(AG173="W", Z173, IF(AG173="L",-O173, "")))</f>
        <v/>
      </c>
      <c r="AI173" s="11"/>
      <c r="AJ173" s="12" t="str">
        <f t="shared" si="24"/>
        <v/>
      </c>
      <c r="AK1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4" spans="1:38" x14ac:dyDescent="0.45">
      <c r="A174" s="22">
        <f>Games!A174</f>
        <v>0</v>
      </c>
      <c r="B174" s="22" t="str">
        <f>IF('Prediction Log'!B174=0, "",'Prediction Log'!B174)</f>
        <v/>
      </c>
      <c r="C174" s="22" t="str">
        <f>IF('Prediction Log'!C174=0, "",'Prediction Log'!C174)</f>
        <v/>
      </c>
      <c r="D174" s="22" t="str">
        <f>IF('Prediction Log'!D174=0, "",'Prediction Log'!D174)</f>
        <v/>
      </c>
      <c r="E174" s="22" t="str">
        <f>IF('Prediction Log'!E174=0, "",'Prediction Log'!E174)</f>
        <v/>
      </c>
      <c r="F174" s="22" t="str">
        <f>IF('Prediction Log'!I174=0, "",'Prediction Log'!I174)</f>
        <v/>
      </c>
      <c r="G174" s="23" t="str">
        <f>IF(ISBLANK(Games!B174), "",'Prediction Log'!$J174)</f>
        <v/>
      </c>
      <c r="H174" s="24" t="str">
        <f>'Prediction Log'!$K174</f>
        <v/>
      </c>
      <c r="I174" s="22" t="str">
        <f>IF(ISBLANK(Games!J174), "",IF(AND(Games!J174="",Games!K174=""),"",IF(ISTEXT(Games!K174), "Side",Games!J174)))</f>
        <v/>
      </c>
      <c r="J174" s="22" t="str">
        <f>IF(ISBLANK(Games!B174), "",IF(Games!H174="Y", Games!B174, Games!C174))</f>
        <v/>
      </c>
      <c r="K174" s="22" t="str">
        <f>Games!F174</f>
        <v/>
      </c>
      <c r="L174" s="22" t="str">
        <f>IF(ISBLANK(Games!D174), "",Games!D174)</f>
        <v/>
      </c>
      <c r="M174" s="22"/>
      <c r="N174" s="25" t="str">
        <f>IF(ISBLANK(Table123[[#This Row],[Odds Side - Difference Model]]), "", 1)</f>
        <v/>
      </c>
      <c r="O174" s="25" t="str">
        <f>IF(ISBLANK(Table123[[#This Row],[Odds Spread]]), "", 1)</f>
        <v/>
      </c>
      <c r="P174" s="26"/>
      <c r="Q174" s="26"/>
      <c r="R174" s="26"/>
      <c r="S174" s="26"/>
      <c r="T174" s="26"/>
      <c r="U174" s="27" t="str">
        <f>IF(ISBLANK(Table123[[#This Row],[Odds Side - Difference Model]]), "",N174+IF(Q174&lt;0, (N174/(Q174/-100)), N174*(Q174/100)))</f>
        <v/>
      </c>
      <c r="V174" s="28" t="str">
        <f>IFERROR(IF(ISBLANK(Table123[[#This Row],[Odds Side - Win Probability Model]]), "",N174+IF(R174&lt;0, (N174/(R174/-100)), N174*(R174/100))),"")</f>
        <v/>
      </c>
      <c r="W174" s="27" t="str">
        <f t="shared" ref="W174:W237" si="25">IFERROR(U174-N174, "")</f>
        <v/>
      </c>
      <c r="X174" s="28" t="str">
        <f t="shared" ref="X174:X237" si="26">IFERROR(V174-N174, "")</f>
        <v/>
      </c>
      <c r="Y174" s="27" t="str">
        <f>IF(ISBLANK(Table123[[#This Row],[Odds Spread]]), "",O174+IF(S174&lt;0, (O174/(S174/-100)), O174*(S174/100)))</f>
        <v/>
      </c>
      <c r="Z174" s="27" t="str">
        <f t="shared" ref="Z174:Z237" si="27">IFERROR(Y174-O174, "")</f>
        <v/>
      </c>
      <c r="AA174" s="29">
        <f t="shared" ref="AA174:AA237" si="28">P174+IF(T174&lt;0, (P174/(T174/-100)), P174*(T174/100))</f>
        <v>0</v>
      </c>
      <c r="AB174" s="29">
        <f t="shared" ref="AB174:AB237" si="29">T174-P174</f>
        <v>0</v>
      </c>
      <c r="AC174" s="30" t="str">
        <f>IF('Prediction Log'!$W174="Y", "W", IF('Prediction Log'!$W174="N","L",""))</f>
        <v/>
      </c>
      <c r="AD174" s="31" t="str">
        <f>IF('Prediction Log'!$Y174="Y", "W", IF('Prediction Log'!$Y174="N","L",""))</f>
        <v/>
      </c>
      <c r="AE174" s="32" t="str">
        <f>IF(ISBLANK(Table123[[#This Row],[Odds Side - Difference Model]]), "",IF(AC174="W", W174, IF(AC174="L",-N174, "")))</f>
        <v/>
      </c>
      <c r="AF174" s="33" t="str">
        <f>IFERROR((IF(ISERR(Table123[[#This Row],[Potential Payout Side - Win Probability Model]]), "",IF(AD174="W", X174, IF(AD174="L",-N174, "")))), "")</f>
        <v/>
      </c>
      <c r="AG174" s="30" t="str">
        <f>IF('Prediction Log'!$X174="Y", "W", IF('Prediction Log'!$X174="N", "L", ""))</f>
        <v/>
      </c>
      <c r="AH174" s="32" t="str">
        <f>IF(ISBLANK(Table123[[#This Row],[Odds Spread]]), "",IF(AG174="W", Z174, IF(AG174="L",-O174, "")))</f>
        <v/>
      </c>
      <c r="AI174" s="11"/>
      <c r="AJ174" s="12" t="str">
        <f t="shared" si="24"/>
        <v/>
      </c>
      <c r="AK1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5" spans="1:38" x14ac:dyDescent="0.45">
      <c r="A175" s="22">
        <f>Games!A175</f>
        <v>0</v>
      </c>
      <c r="B175" s="22" t="str">
        <f>IF('Prediction Log'!B175=0, "",'Prediction Log'!B175)</f>
        <v/>
      </c>
      <c r="C175" s="22" t="str">
        <f>IF('Prediction Log'!C175=0, "",'Prediction Log'!C175)</f>
        <v/>
      </c>
      <c r="D175" s="22" t="str">
        <f>IF('Prediction Log'!D175=0, "",'Prediction Log'!D175)</f>
        <v/>
      </c>
      <c r="E175" s="22" t="str">
        <f>IF('Prediction Log'!E175=0, "",'Prediction Log'!E175)</f>
        <v/>
      </c>
      <c r="F175" s="22" t="str">
        <f>IF('Prediction Log'!I175=0, "",'Prediction Log'!I175)</f>
        <v/>
      </c>
      <c r="G175" s="23" t="str">
        <f>IF(ISBLANK(Games!B175), "",'Prediction Log'!$J175)</f>
        <v/>
      </c>
      <c r="H175" s="24" t="str">
        <f>'Prediction Log'!$K175</f>
        <v/>
      </c>
      <c r="I175" s="22" t="str">
        <f>IF(ISBLANK(Games!J175), "",IF(AND(Games!J175="",Games!K175=""),"",IF(ISTEXT(Games!K175), "Side",Games!J175)))</f>
        <v/>
      </c>
      <c r="J175" s="22" t="str">
        <f>IF(ISBLANK(Games!B175), "",IF(Games!H175="Y", Games!B175, Games!C175))</f>
        <v/>
      </c>
      <c r="K175" s="22" t="str">
        <f>Games!F175</f>
        <v/>
      </c>
      <c r="L175" s="22" t="str">
        <f>IF(ISBLANK(Games!D175), "",Games!D175)</f>
        <v/>
      </c>
      <c r="M175" s="22"/>
      <c r="N175" s="25" t="str">
        <f>IF(ISBLANK(Table123[[#This Row],[Odds Side - Difference Model]]), "", 1)</f>
        <v/>
      </c>
      <c r="O175" s="25" t="str">
        <f>IF(ISBLANK(Table123[[#This Row],[Odds Spread]]), "", 1)</f>
        <v/>
      </c>
      <c r="P175" s="26"/>
      <c r="Q175" s="26"/>
      <c r="R175" s="26"/>
      <c r="S175" s="26"/>
      <c r="T175" s="26"/>
      <c r="U175" s="27" t="str">
        <f>IF(ISBLANK(Table123[[#This Row],[Odds Side - Difference Model]]), "",N175+IF(Q175&lt;0, (N175/(Q175/-100)), N175*(Q175/100)))</f>
        <v/>
      </c>
      <c r="V175" s="28" t="str">
        <f>IFERROR(IF(ISBLANK(Table123[[#This Row],[Odds Side - Win Probability Model]]), "",N175+IF(R175&lt;0, (N175/(R175/-100)), N175*(R175/100))),"")</f>
        <v/>
      </c>
      <c r="W175" s="27" t="str">
        <f t="shared" si="25"/>
        <v/>
      </c>
      <c r="X175" s="28" t="str">
        <f t="shared" si="26"/>
        <v/>
      </c>
      <c r="Y175" s="27" t="str">
        <f>IF(ISBLANK(Table123[[#This Row],[Odds Spread]]), "",O175+IF(S175&lt;0, (O175/(S175/-100)), O175*(S175/100)))</f>
        <v/>
      </c>
      <c r="Z175" s="27" t="str">
        <f t="shared" si="27"/>
        <v/>
      </c>
      <c r="AA175" s="29">
        <f t="shared" si="28"/>
        <v>0</v>
      </c>
      <c r="AB175" s="29">
        <f t="shared" si="29"/>
        <v>0</v>
      </c>
      <c r="AC175" s="30" t="str">
        <f>IF('Prediction Log'!$W175="Y", "W", IF('Prediction Log'!$W175="N","L",""))</f>
        <v/>
      </c>
      <c r="AD175" s="31" t="str">
        <f>IF('Prediction Log'!$Y175="Y", "W", IF('Prediction Log'!$Y175="N","L",""))</f>
        <v/>
      </c>
      <c r="AE175" s="32" t="str">
        <f>IF(ISBLANK(Table123[[#This Row],[Odds Side - Difference Model]]), "",IF(AC175="W", W175, IF(AC175="L",-N175, "")))</f>
        <v/>
      </c>
      <c r="AF175" s="33" t="str">
        <f>IFERROR((IF(ISERR(Table123[[#This Row],[Potential Payout Side - Win Probability Model]]), "",IF(AD175="W", X175, IF(AD175="L",-N175, "")))), "")</f>
        <v/>
      </c>
      <c r="AG175" s="30" t="str">
        <f>IF('Prediction Log'!$X175="Y", "W", IF('Prediction Log'!$X175="N", "L", ""))</f>
        <v/>
      </c>
      <c r="AH175" s="32" t="str">
        <f>IF(ISBLANK(Table123[[#This Row],[Odds Spread]]), "",IF(AG175="W", Z175, IF(AG175="L",-O175, "")))</f>
        <v/>
      </c>
      <c r="AI175" s="11"/>
      <c r="AJ175" s="12" t="str">
        <f t="shared" si="24"/>
        <v/>
      </c>
      <c r="AK1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6" spans="1:38" x14ac:dyDescent="0.45">
      <c r="A176" s="22">
        <f>Games!A176</f>
        <v>0</v>
      </c>
      <c r="B176" s="22" t="str">
        <f>IF('Prediction Log'!B176=0, "",'Prediction Log'!B176)</f>
        <v/>
      </c>
      <c r="C176" s="22" t="str">
        <f>IF('Prediction Log'!C176=0, "",'Prediction Log'!C176)</f>
        <v/>
      </c>
      <c r="D176" s="22" t="str">
        <f>IF('Prediction Log'!D176=0, "",'Prediction Log'!D176)</f>
        <v/>
      </c>
      <c r="E176" s="22" t="str">
        <f>IF('Prediction Log'!E176=0, "",'Prediction Log'!E176)</f>
        <v/>
      </c>
      <c r="F176" s="22" t="str">
        <f>IF('Prediction Log'!I176=0, "",'Prediction Log'!I176)</f>
        <v/>
      </c>
      <c r="G176" s="23" t="str">
        <f>IF(ISBLANK(Games!B176), "",'Prediction Log'!$J176)</f>
        <v/>
      </c>
      <c r="H176" s="24" t="str">
        <f>'Prediction Log'!$K176</f>
        <v/>
      </c>
      <c r="I176" s="22" t="str">
        <f>IF(ISBLANK(Games!J176), "",IF(AND(Games!J176="",Games!K176=""),"",IF(ISTEXT(Games!K176), "Side",Games!J176)))</f>
        <v/>
      </c>
      <c r="J176" s="22" t="str">
        <f>IF(ISBLANK(Games!B176), "",IF(Games!H176="Y", Games!B176, Games!C176))</f>
        <v/>
      </c>
      <c r="K176" s="22" t="str">
        <f>Games!F176</f>
        <v/>
      </c>
      <c r="L176" s="22" t="str">
        <f>IF(ISBLANK(Games!D176), "",Games!D176)</f>
        <v/>
      </c>
      <c r="M176" s="22"/>
      <c r="N176" s="25" t="str">
        <f>IF(ISBLANK(Table123[[#This Row],[Odds Side - Difference Model]]), "", 1)</f>
        <v/>
      </c>
      <c r="O176" s="25" t="str">
        <f>IF(ISBLANK(Table123[[#This Row],[Odds Spread]]), "", 1)</f>
        <v/>
      </c>
      <c r="P176" s="26"/>
      <c r="Q176" s="26"/>
      <c r="R176" s="26"/>
      <c r="S176" s="26"/>
      <c r="T176" s="26"/>
      <c r="U176" s="27" t="str">
        <f>IF(ISBLANK(Table123[[#This Row],[Odds Side - Difference Model]]), "",N176+IF(Q176&lt;0, (N176/(Q176/-100)), N176*(Q176/100)))</f>
        <v/>
      </c>
      <c r="V176" s="28" t="str">
        <f>IFERROR(IF(ISBLANK(Table123[[#This Row],[Odds Side - Win Probability Model]]), "",N176+IF(R176&lt;0, (N176/(R176/-100)), N176*(R176/100))),"")</f>
        <v/>
      </c>
      <c r="W176" s="27" t="str">
        <f t="shared" si="25"/>
        <v/>
      </c>
      <c r="X176" s="28" t="str">
        <f t="shared" si="26"/>
        <v/>
      </c>
      <c r="Y176" s="27" t="str">
        <f>IF(ISBLANK(Table123[[#This Row],[Odds Spread]]), "",O176+IF(S176&lt;0, (O176/(S176/-100)), O176*(S176/100)))</f>
        <v/>
      </c>
      <c r="Z176" s="27" t="str">
        <f t="shared" si="27"/>
        <v/>
      </c>
      <c r="AA176" s="29">
        <f t="shared" si="28"/>
        <v>0</v>
      </c>
      <c r="AB176" s="29">
        <f t="shared" si="29"/>
        <v>0</v>
      </c>
      <c r="AC176" s="30" t="str">
        <f>IF('Prediction Log'!$W176="Y", "W", IF('Prediction Log'!$W176="N","L",""))</f>
        <v/>
      </c>
      <c r="AD176" s="31" t="str">
        <f>IF('Prediction Log'!$Y176="Y", "W", IF('Prediction Log'!$Y176="N","L",""))</f>
        <v/>
      </c>
      <c r="AE176" s="32" t="str">
        <f>IF(ISBLANK(Table123[[#This Row],[Odds Side - Difference Model]]), "",IF(AC176="W", W176, IF(AC176="L",-N176, "")))</f>
        <v/>
      </c>
      <c r="AF176" s="33" t="str">
        <f>IFERROR((IF(ISERR(Table123[[#This Row],[Potential Payout Side - Win Probability Model]]), "",IF(AD176="W", X176, IF(AD176="L",-N176, "")))), "")</f>
        <v/>
      </c>
      <c r="AG176" s="30" t="str">
        <f>IF('Prediction Log'!$X176="Y", "W", IF('Prediction Log'!$X176="N", "L", ""))</f>
        <v/>
      </c>
      <c r="AH176" s="32" t="str">
        <f>IF(ISBLANK(Table123[[#This Row],[Odds Spread]]), "",IF(AG176="W", Z176, IF(AG176="L",-O176, "")))</f>
        <v/>
      </c>
      <c r="AI176" s="11"/>
      <c r="AJ176" s="12" t="str">
        <f t="shared" si="24"/>
        <v/>
      </c>
      <c r="AK1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7" spans="1:38" x14ac:dyDescent="0.45">
      <c r="A177" s="22">
        <f>Games!A177</f>
        <v>0</v>
      </c>
      <c r="B177" s="22" t="str">
        <f>IF('Prediction Log'!B177=0, "",'Prediction Log'!B177)</f>
        <v/>
      </c>
      <c r="C177" s="22" t="str">
        <f>IF('Prediction Log'!C177=0, "",'Prediction Log'!C177)</f>
        <v/>
      </c>
      <c r="D177" s="22" t="str">
        <f>IF('Prediction Log'!D177=0, "",'Prediction Log'!D177)</f>
        <v/>
      </c>
      <c r="E177" s="22" t="str">
        <f>IF('Prediction Log'!E177=0, "",'Prediction Log'!E177)</f>
        <v/>
      </c>
      <c r="F177" s="22" t="str">
        <f>IF('Prediction Log'!I177=0, "",'Prediction Log'!I177)</f>
        <v/>
      </c>
      <c r="G177" s="23" t="str">
        <f>IF(ISBLANK(Games!B177), "",'Prediction Log'!$J177)</f>
        <v/>
      </c>
      <c r="H177" s="24" t="str">
        <f>'Prediction Log'!$K177</f>
        <v/>
      </c>
      <c r="I177" s="22" t="str">
        <f>IF(ISBLANK(Games!J177), "",IF(AND(Games!J177="",Games!K177=""),"",IF(ISTEXT(Games!K177), "Side",Games!J177)))</f>
        <v/>
      </c>
      <c r="J177" s="22" t="str">
        <f>IF(ISBLANK(Games!B177), "",IF(Games!H177="Y", Games!B177, Games!C177))</f>
        <v/>
      </c>
      <c r="K177" s="22" t="str">
        <f>Games!F177</f>
        <v/>
      </c>
      <c r="L177" s="22" t="str">
        <f>IF(ISBLANK(Games!D177), "",Games!D177)</f>
        <v/>
      </c>
      <c r="M177" s="22"/>
      <c r="N177" s="25" t="str">
        <f>IF(ISBLANK(Table123[[#This Row],[Odds Side - Difference Model]]), "", 1)</f>
        <v/>
      </c>
      <c r="O177" s="25" t="str">
        <f>IF(ISBLANK(Table123[[#This Row],[Odds Spread]]), "", 1)</f>
        <v/>
      </c>
      <c r="P177" s="26"/>
      <c r="Q177" s="26"/>
      <c r="R177" s="26"/>
      <c r="S177" s="26"/>
      <c r="T177" s="26"/>
      <c r="U177" s="27" t="str">
        <f>IF(ISBLANK(Table123[[#This Row],[Odds Side - Difference Model]]), "",N177+IF(Q177&lt;0, (N177/(Q177/-100)), N177*(Q177/100)))</f>
        <v/>
      </c>
      <c r="V177" s="28" t="str">
        <f>IFERROR(IF(ISBLANK(Table123[[#This Row],[Odds Side - Win Probability Model]]), "",N177+IF(R177&lt;0, (N177/(R177/-100)), N177*(R177/100))),"")</f>
        <v/>
      </c>
      <c r="W177" s="27" t="str">
        <f t="shared" si="25"/>
        <v/>
      </c>
      <c r="X177" s="28" t="str">
        <f t="shared" si="26"/>
        <v/>
      </c>
      <c r="Y177" s="27" t="str">
        <f>IF(ISBLANK(Table123[[#This Row],[Odds Spread]]), "",O177+IF(S177&lt;0, (O177/(S177/-100)), O177*(S177/100)))</f>
        <v/>
      </c>
      <c r="Z177" s="27" t="str">
        <f t="shared" si="27"/>
        <v/>
      </c>
      <c r="AA177" s="29">
        <f t="shared" si="28"/>
        <v>0</v>
      </c>
      <c r="AB177" s="29">
        <f t="shared" si="29"/>
        <v>0</v>
      </c>
      <c r="AC177" s="30" t="str">
        <f>IF('Prediction Log'!$W177="Y", "W", IF('Prediction Log'!$W177="N","L",""))</f>
        <v/>
      </c>
      <c r="AD177" s="31" t="str">
        <f>IF('Prediction Log'!$Y177="Y", "W", IF('Prediction Log'!$Y177="N","L",""))</f>
        <v/>
      </c>
      <c r="AE177" s="32" t="str">
        <f>IF(ISBLANK(Table123[[#This Row],[Odds Side - Difference Model]]), "",IF(AC177="W", W177, IF(AC177="L",-N177, "")))</f>
        <v/>
      </c>
      <c r="AF177" s="33" t="str">
        <f>IFERROR((IF(ISERR(Table123[[#This Row],[Potential Payout Side - Win Probability Model]]), "",IF(AD177="W", X177, IF(AD177="L",-N177, "")))), "")</f>
        <v/>
      </c>
      <c r="AG177" s="30" t="str">
        <f>IF('Prediction Log'!$X177="Y", "W", IF('Prediction Log'!$X177="N", "L", ""))</f>
        <v/>
      </c>
      <c r="AH177" s="32" t="str">
        <f>IF(ISBLANK(Table123[[#This Row],[Odds Spread]]), "",IF(AG177="W", Z177, IF(AG177="L",-O177, "")))</f>
        <v/>
      </c>
      <c r="AI177" s="11"/>
      <c r="AJ177" s="12" t="str">
        <f t="shared" si="24"/>
        <v/>
      </c>
      <c r="AK1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8" spans="1:38" x14ac:dyDescent="0.45">
      <c r="A178" s="22">
        <f>Games!A178</f>
        <v>0</v>
      </c>
      <c r="B178" s="22" t="str">
        <f>IF('Prediction Log'!B178=0, "",'Prediction Log'!B178)</f>
        <v/>
      </c>
      <c r="C178" s="22" t="str">
        <f>IF('Prediction Log'!C178=0, "",'Prediction Log'!C178)</f>
        <v/>
      </c>
      <c r="D178" s="22" t="str">
        <f>IF('Prediction Log'!D178=0, "",'Prediction Log'!D178)</f>
        <v/>
      </c>
      <c r="E178" s="22" t="str">
        <f>IF('Prediction Log'!E178=0, "",'Prediction Log'!E178)</f>
        <v/>
      </c>
      <c r="F178" s="22" t="str">
        <f>IF('Prediction Log'!I178=0, "",'Prediction Log'!I178)</f>
        <v/>
      </c>
      <c r="G178" s="23" t="str">
        <f>IF(ISBLANK(Games!B178), "",'Prediction Log'!$J178)</f>
        <v/>
      </c>
      <c r="H178" s="24" t="str">
        <f>'Prediction Log'!$K178</f>
        <v/>
      </c>
      <c r="I178" s="22" t="str">
        <f>IF(ISBLANK(Games!J178), "",IF(AND(Games!J178="",Games!K178=""),"",IF(ISTEXT(Games!K178), "Side",Games!J178)))</f>
        <v/>
      </c>
      <c r="J178" s="22" t="str">
        <f>IF(ISBLANK(Games!B178), "",IF(Games!H178="Y", Games!B178, Games!C178))</f>
        <v/>
      </c>
      <c r="K178" s="22" t="str">
        <f>Games!F178</f>
        <v/>
      </c>
      <c r="L178" s="22" t="str">
        <f>IF(ISBLANK(Games!D178), "",Games!D178)</f>
        <v/>
      </c>
      <c r="M178" s="22"/>
      <c r="N178" s="25" t="str">
        <f>IF(ISBLANK(Table123[[#This Row],[Odds Side - Difference Model]]), "", 1)</f>
        <v/>
      </c>
      <c r="O178" s="25" t="str">
        <f>IF(ISBLANK(Table123[[#This Row],[Odds Spread]]), "", 1)</f>
        <v/>
      </c>
      <c r="P178" s="26"/>
      <c r="Q178" s="26"/>
      <c r="R178" s="26"/>
      <c r="S178" s="26"/>
      <c r="T178" s="26"/>
      <c r="U178" s="27" t="str">
        <f>IF(ISBLANK(Table123[[#This Row],[Odds Side - Difference Model]]), "",N178+IF(Q178&lt;0, (N178/(Q178/-100)), N178*(Q178/100)))</f>
        <v/>
      </c>
      <c r="V178" s="28" t="str">
        <f>IFERROR(IF(ISBLANK(Table123[[#This Row],[Odds Side - Win Probability Model]]), "",N178+IF(R178&lt;0, (N178/(R178/-100)), N178*(R178/100))),"")</f>
        <v/>
      </c>
      <c r="W178" s="27" t="str">
        <f t="shared" si="25"/>
        <v/>
      </c>
      <c r="X178" s="28" t="str">
        <f t="shared" si="26"/>
        <v/>
      </c>
      <c r="Y178" s="27" t="str">
        <f>IF(ISBLANK(Table123[[#This Row],[Odds Spread]]), "",O178+IF(S178&lt;0, (O178/(S178/-100)), O178*(S178/100)))</f>
        <v/>
      </c>
      <c r="Z178" s="27" t="str">
        <f t="shared" si="27"/>
        <v/>
      </c>
      <c r="AA178" s="29">
        <f t="shared" si="28"/>
        <v>0</v>
      </c>
      <c r="AB178" s="29">
        <f t="shared" si="29"/>
        <v>0</v>
      </c>
      <c r="AC178" s="30" t="str">
        <f>IF('Prediction Log'!$W178="Y", "W", IF('Prediction Log'!$W178="N","L",""))</f>
        <v/>
      </c>
      <c r="AD178" s="31" t="str">
        <f>IF('Prediction Log'!$Y178="Y", "W", IF('Prediction Log'!$Y178="N","L",""))</f>
        <v/>
      </c>
      <c r="AE178" s="32" t="str">
        <f>IF(ISBLANK(Table123[[#This Row],[Odds Side - Difference Model]]), "",IF(AC178="W", W178, IF(AC178="L",-N178, "")))</f>
        <v/>
      </c>
      <c r="AF178" s="33" t="str">
        <f>IFERROR((IF(ISERR(Table123[[#This Row],[Potential Payout Side - Win Probability Model]]), "",IF(AD178="W", X178, IF(AD178="L",-N178, "")))), "")</f>
        <v/>
      </c>
      <c r="AG178" s="30" t="str">
        <f>IF('Prediction Log'!$X178="Y", "W", IF('Prediction Log'!$X178="N", "L", ""))</f>
        <v/>
      </c>
      <c r="AH178" s="32" t="str">
        <f>IF(ISBLANK(Table123[[#This Row],[Odds Spread]]), "",IF(AG178="W", Z178, IF(AG178="L",-O178, "")))</f>
        <v/>
      </c>
      <c r="AI178" s="11"/>
      <c r="AJ178" s="12" t="str">
        <f t="shared" si="24"/>
        <v/>
      </c>
      <c r="AK1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9" spans="1:38" x14ac:dyDescent="0.45">
      <c r="A179" s="22">
        <f>Games!A179</f>
        <v>0</v>
      </c>
      <c r="B179" s="22" t="str">
        <f>IF('Prediction Log'!B179=0, "",'Prediction Log'!B179)</f>
        <v/>
      </c>
      <c r="C179" s="22" t="str">
        <f>IF('Prediction Log'!C179=0, "",'Prediction Log'!C179)</f>
        <v/>
      </c>
      <c r="D179" s="22" t="str">
        <f>IF('Prediction Log'!D179=0, "",'Prediction Log'!D179)</f>
        <v/>
      </c>
      <c r="E179" s="22" t="str">
        <f>IF('Prediction Log'!E179=0, "",'Prediction Log'!E179)</f>
        <v/>
      </c>
      <c r="F179" s="22" t="str">
        <f>IF('Prediction Log'!I179=0, "",'Prediction Log'!I179)</f>
        <v/>
      </c>
      <c r="G179" s="23" t="str">
        <f>IF(ISBLANK(Games!B179), "",'Prediction Log'!$J179)</f>
        <v/>
      </c>
      <c r="H179" s="24" t="str">
        <f>'Prediction Log'!$K179</f>
        <v/>
      </c>
      <c r="I179" s="22" t="str">
        <f>IF(ISBLANK(Games!J179), "",IF(AND(Games!J179="",Games!K179=""),"",IF(ISTEXT(Games!K179), "Side",Games!J179)))</f>
        <v/>
      </c>
      <c r="J179" s="22" t="str">
        <f>IF(ISBLANK(Games!B179), "",IF(Games!H179="Y", Games!B179, Games!C179))</f>
        <v/>
      </c>
      <c r="K179" s="22" t="str">
        <f>Games!F179</f>
        <v/>
      </c>
      <c r="L179" s="22" t="str">
        <f>IF(ISBLANK(Games!D179), "",Games!D179)</f>
        <v/>
      </c>
      <c r="M179" s="22"/>
      <c r="N179" s="25" t="str">
        <f>IF(ISBLANK(Table123[[#This Row],[Odds Side - Difference Model]]), "", 1)</f>
        <v/>
      </c>
      <c r="O179" s="25" t="str">
        <f>IF(ISBLANK(Table123[[#This Row],[Odds Spread]]), "", 1)</f>
        <v/>
      </c>
      <c r="P179" s="26"/>
      <c r="Q179" s="26"/>
      <c r="R179" s="26"/>
      <c r="S179" s="26"/>
      <c r="T179" s="26"/>
      <c r="U179" s="27" t="str">
        <f>IF(ISBLANK(Table123[[#This Row],[Odds Side - Difference Model]]), "",N179+IF(Q179&lt;0, (N179/(Q179/-100)), N179*(Q179/100)))</f>
        <v/>
      </c>
      <c r="V179" s="28" t="str">
        <f>IFERROR(IF(ISBLANK(Table123[[#This Row],[Odds Side - Win Probability Model]]), "",N179+IF(R179&lt;0, (N179/(R179/-100)), N179*(R179/100))),"")</f>
        <v/>
      </c>
      <c r="W179" s="27" t="str">
        <f t="shared" si="25"/>
        <v/>
      </c>
      <c r="X179" s="28" t="str">
        <f t="shared" si="26"/>
        <v/>
      </c>
      <c r="Y179" s="27" t="str">
        <f>IF(ISBLANK(Table123[[#This Row],[Odds Spread]]), "",O179+IF(S179&lt;0, (O179/(S179/-100)), O179*(S179/100)))</f>
        <v/>
      </c>
      <c r="Z179" s="27" t="str">
        <f t="shared" si="27"/>
        <v/>
      </c>
      <c r="AA179" s="29">
        <f t="shared" si="28"/>
        <v>0</v>
      </c>
      <c r="AB179" s="29">
        <f t="shared" si="29"/>
        <v>0</v>
      </c>
      <c r="AC179" s="30" t="str">
        <f>IF('Prediction Log'!$W179="Y", "W", IF('Prediction Log'!$W179="N","L",""))</f>
        <v/>
      </c>
      <c r="AD179" s="31" t="str">
        <f>IF('Prediction Log'!$Y179="Y", "W", IF('Prediction Log'!$Y179="N","L",""))</f>
        <v/>
      </c>
      <c r="AE179" s="32" t="str">
        <f>IF(ISBLANK(Table123[[#This Row],[Odds Side - Difference Model]]), "",IF(AC179="W", W179, IF(AC179="L",-N179, "")))</f>
        <v/>
      </c>
      <c r="AF179" s="33" t="str">
        <f>IFERROR((IF(ISERR(Table123[[#This Row],[Potential Payout Side - Win Probability Model]]), "",IF(AD179="W", X179, IF(AD179="L",-N179, "")))), "")</f>
        <v/>
      </c>
      <c r="AG179" s="30" t="str">
        <f>IF('Prediction Log'!$X179="Y", "W", IF('Prediction Log'!$X179="N", "L", ""))</f>
        <v/>
      </c>
      <c r="AH179" s="32" t="str">
        <f>IF(ISBLANK(Table123[[#This Row],[Odds Spread]]), "",IF(AG179="W", Z179, IF(AG179="L",-O179, "")))</f>
        <v/>
      </c>
      <c r="AI179" s="11"/>
      <c r="AJ179" s="12" t="str">
        <f t="shared" si="24"/>
        <v/>
      </c>
      <c r="AK1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0" spans="1:38" x14ac:dyDescent="0.45">
      <c r="A180" s="22">
        <f>Games!A180</f>
        <v>0</v>
      </c>
      <c r="B180" s="22" t="str">
        <f>IF('Prediction Log'!B180=0, "",'Prediction Log'!B180)</f>
        <v/>
      </c>
      <c r="C180" s="22" t="str">
        <f>IF('Prediction Log'!C180=0, "",'Prediction Log'!C180)</f>
        <v/>
      </c>
      <c r="D180" s="22" t="str">
        <f>IF('Prediction Log'!D180=0, "",'Prediction Log'!D180)</f>
        <v/>
      </c>
      <c r="E180" s="22" t="str">
        <f>IF('Prediction Log'!E180=0, "",'Prediction Log'!E180)</f>
        <v/>
      </c>
      <c r="F180" s="22" t="str">
        <f>IF('Prediction Log'!I180=0, "",'Prediction Log'!I180)</f>
        <v/>
      </c>
      <c r="G180" s="23" t="str">
        <f>IF(ISBLANK(Games!B180), "",'Prediction Log'!$J180)</f>
        <v/>
      </c>
      <c r="H180" s="24" t="str">
        <f>'Prediction Log'!$K180</f>
        <v/>
      </c>
      <c r="I180" s="22" t="str">
        <f>IF(ISBLANK(Games!J180), "",IF(AND(Games!J180="",Games!K180=""),"",IF(ISTEXT(Games!K180), "Side",Games!J180)))</f>
        <v/>
      </c>
      <c r="J180" s="22" t="str">
        <f>IF(ISBLANK(Games!B180), "",IF(Games!H180="Y", Games!B180, Games!C180))</f>
        <v/>
      </c>
      <c r="K180" s="22" t="str">
        <f>Games!F180</f>
        <v/>
      </c>
      <c r="L180" s="22" t="str">
        <f>IF(ISBLANK(Games!D180), "",Games!D180)</f>
        <v/>
      </c>
      <c r="M180" s="22"/>
      <c r="N180" s="25" t="str">
        <f>IF(ISBLANK(Table123[[#This Row],[Odds Side - Difference Model]]), "", 1)</f>
        <v/>
      </c>
      <c r="O180" s="25" t="str">
        <f>IF(ISBLANK(Table123[[#This Row],[Odds Spread]]), "", 1)</f>
        <v/>
      </c>
      <c r="P180" s="26"/>
      <c r="Q180" s="26"/>
      <c r="R180" s="26"/>
      <c r="S180" s="26"/>
      <c r="T180" s="26"/>
      <c r="U180" s="27" t="str">
        <f>IF(ISBLANK(Table123[[#This Row],[Odds Side - Difference Model]]), "",N180+IF(Q180&lt;0, (N180/(Q180/-100)), N180*(Q180/100)))</f>
        <v/>
      </c>
      <c r="V180" s="28" t="str">
        <f>IFERROR(IF(ISBLANK(Table123[[#This Row],[Odds Side - Win Probability Model]]), "",N180+IF(R180&lt;0, (N180/(R180/-100)), N180*(R180/100))),"")</f>
        <v/>
      </c>
      <c r="W180" s="27" t="str">
        <f t="shared" si="25"/>
        <v/>
      </c>
      <c r="X180" s="28" t="str">
        <f t="shared" si="26"/>
        <v/>
      </c>
      <c r="Y180" s="27" t="str">
        <f>IF(ISBLANK(Table123[[#This Row],[Odds Spread]]), "",O180+IF(S180&lt;0, (O180/(S180/-100)), O180*(S180/100)))</f>
        <v/>
      </c>
      <c r="Z180" s="27" t="str">
        <f t="shared" si="27"/>
        <v/>
      </c>
      <c r="AA180" s="29">
        <f t="shared" si="28"/>
        <v>0</v>
      </c>
      <c r="AB180" s="29">
        <f t="shared" si="29"/>
        <v>0</v>
      </c>
      <c r="AC180" s="30" t="str">
        <f>IF('Prediction Log'!$W180="Y", "W", IF('Prediction Log'!$W180="N","L",""))</f>
        <v/>
      </c>
      <c r="AD180" s="31" t="str">
        <f>IF('Prediction Log'!$Y180="Y", "W", IF('Prediction Log'!$Y180="N","L",""))</f>
        <v/>
      </c>
      <c r="AE180" s="32" t="str">
        <f>IF(ISBLANK(Table123[[#This Row],[Odds Side - Difference Model]]), "",IF(AC180="W", W180, IF(AC180="L",-N180, "")))</f>
        <v/>
      </c>
      <c r="AF180" s="33" t="str">
        <f>IFERROR((IF(ISERR(Table123[[#This Row],[Potential Payout Side - Win Probability Model]]), "",IF(AD180="W", X180, IF(AD180="L",-N180, "")))), "")</f>
        <v/>
      </c>
      <c r="AG180" s="30" t="str">
        <f>IF('Prediction Log'!$X180="Y", "W", IF('Prediction Log'!$X180="N", "L", ""))</f>
        <v/>
      </c>
      <c r="AH180" s="32" t="str">
        <f>IF(ISBLANK(Table123[[#This Row],[Odds Spread]]), "",IF(AG180="W", Z180, IF(AG180="L",-O180, "")))</f>
        <v/>
      </c>
      <c r="AI180" s="11"/>
      <c r="AJ180" s="12" t="str">
        <f t="shared" si="24"/>
        <v/>
      </c>
      <c r="AK1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1" spans="1:38" x14ac:dyDescent="0.45">
      <c r="A181" s="22">
        <f>Games!A181</f>
        <v>0</v>
      </c>
      <c r="B181" s="22" t="str">
        <f>IF('Prediction Log'!B181=0, "",'Prediction Log'!B181)</f>
        <v/>
      </c>
      <c r="C181" s="22" t="str">
        <f>IF('Prediction Log'!C181=0, "",'Prediction Log'!C181)</f>
        <v/>
      </c>
      <c r="D181" s="22" t="str">
        <f>IF('Prediction Log'!D181=0, "",'Prediction Log'!D181)</f>
        <v/>
      </c>
      <c r="E181" s="22" t="str">
        <f>IF('Prediction Log'!E181=0, "",'Prediction Log'!E181)</f>
        <v/>
      </c>
      <c r="F181" s="22" t="str">
        <f>IF('Prediction Log'!I181=0, "",'Prediction Log'!I181)</f>
        <v/>
      </c>
      <c r="G181" s="23" t="str">
        <f>IF(ISBLANK(Games!B181), "",'Prediction Log'!$J181)</f>
        <v/>
      </c>
      <c r="H181" s="24" t="str">
        <f>'Prediction Log'!$K181</f>
        <v/>
      </c>
      <c r="I181" s="22" t="str">
        <f>IF(ISBLANK(Games!J181), "",IF(AND(Games!J181="",Games!K181=""),"",IF(ISTEXT(Games!K181), "Side",Games!J181)))</f>
        <v/>
      </c>
      <c r="J181" s="22" t="str">
        <f>IF(ISBLANK(Games!B181), "",IF(Games!H181="Y", Games!B181, Games!C181))</f>
        <v/>
      </c>
      <c r="K181" s="22" t="str">
        <f>Games!F181</f>
        <v/>
      </c>
      <c r="L181" s="22" t="str">
        <f>IF(ISBLANK(Games!D181), "",Games!D181)</f>
        <v/>
      </c>
      <c r="M181" s="22"/>
      <c r="N181" s="25" t="str">
        <f>IF(ISBLANK(Table123[[#This Row],[Odds Side - Difference Model]]), "", 1)</f>
        <v/>
      </c>
      <c r="O181" s="25" t="str">
        <f>IF(ISBLANK(Table123[[#This Row],[Odds Spread]]), "", 1)</f>
        <v/>
      </c>
      <c r="P181" s="26"/>
      <c r="Q181" s="26"/>
      <c r="R181" s="26"/>
      <c r="S181" s="26"/>
      <c r="T181" s="26"/>
      <c r="U181" s="27" t="str">
        <f>IF(ISBLANK(Table123[[#This Row],[Odds Side - Difference Model]]), "",N181+IF(Q181&lt;0, (N181/(Q181/-100)), N181*(Q181/100)))</f>
        <v/>
      </c>
      <c r="V181" s="28" t="str">
        <f>IFERROR(IF(ISBLANK(Table123[[#This Row],[Odds Side - Win Probability Model]]), "",N181+IF(R181&lt;0, (N181/(R181/-100)), N181*(R181/100))),"")</f>
        <v/>
      </c>
      <c r="W181" s="27" t="str">
        <f t="shared" si="25"/>
        <v/>
      </c>
      <c r="X181" s="28" t="str">
        <f t="shared" si="26"/>
        <v/>
      </c>
      <c r="Y181" s="27" t="str">
        <f>IF(ISBLANK(Table123[[#This Row],[Odds Spread]]), "",O181+IF(S181&lt;0, (O181/(S181/-100)), O181*(S181/100)))</f>
        <v/>
      </c>
      <c r="Z181" s="27" t="str">
        <f t="shared" si="27"/>
        <v/>
      </c>
      <c r="AA181" s="29">
        <f t="shared" si="28"/>
        <v>0</v>
      </c>
      <c r="AB181" s="29">
        <f t="shared" si="29"/>
        <v>0</v>
      </c>
      <c r="AC181" s="30" t="str">
        <f>IF('Prediction Log'!$W181="Y", "W", IF('Prediction Log'!$W181="N","L",""))</f>
        <v/>
      </c>
      <c r="AD181" s="31" t="str">
        <f>IF('Prediction Log'!$Y181="Y", "W", IF('Prediction Log'!$Y181="N","L",""))</f>
        <v/>
      </c>
      <c r="AE181" s="32" t="str">
        <f>IF(ISBLANK(Table123[[#This Row],[Odds Side - Difference Model]]), "",IF(AC181="W", W181, IF(AC181="L",-N181, "")))</f>
        <v/>
      </c>
      <c r="AF181" s="33" t="str">
        <f>IFERROR((IF(ISERR(Table123[[#This Row],[Potential Payout Side - Win Probability Model]]), "",IF(AD181="W", X181, IF(AD181="L",-N181, "")))), "")</f>
        <v/>
      </c>
      <c r="AG181" s="30" t="str">
        <f>IF('Prediction Log'!$X181="Y", "W", IF('Prediction Log'!$X181="N", "L", ""))</f>
        <v/>
      </c>
      <c r="AH181" s="32" t="str">
        <f>IF(ISBLANK(Table123[[#This Row],[Odds Spread]]), "",IF(AG181="W", Z181, IF(AG181="L",-O181, "")))</f>
        <v/>
      </c>
      <c r="AI181" s="11"/>
      <c r="AJ181" s="12" t="str">
        <f t="shared" si="24"/>
        <v/>
      </c>
      <c r="AK1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2" spans="1:38" x14ac:dyDescent="0.45">
      <c r="A182" s="22">
        <f>Games!A182</f>
        <v>0</v>
      </c>
      <c r="B182" s="22" t="str">
        <f>IF('Prediction Log'!B182=0, "",'Prediction Log'!B182)</f>
        <v/>
      </c>
      <c r="C182" s="22" t="str">
        <f>IF('Prediction Log'!C182=0, "",'Prediction Log'!C182)</f>
        <v/>
      </c>
      <c r="D182" s="22" t="str">
        <f>IF('Prediction Log'!D182=0, "",'Prediction Log'!D182)</f>
        <v/>
      </c>
      <c r="E182" s="22" t="str">
        <f>IF('Prediction Log'!E182=0, "",'Prediction Log'!E182)</f>
        <v/>
      </c>
      <c r="F182" s="22" t="str">
        <f>IF('Prediction Log'!I182=0, "",'Prediction Log'!I182)</f>
        <v/>
      </c>
      <c r="G182" s="23" t="str">
        <f>IF(ISBLANK(Games!B182), "",'Prediction Log'!$J182)</f>
        <v/>
      </c>
      <c r="H182" s="24" t="str">
        <f>'Prediction Log'!$K182</f>
        <v/>
      </c>
      <c r="I182" s="22" t="str">
        <f>IF(ISBLANK(Games!J182), "",IF(AND(Games!J182="",Games!K182=""),"",IF(ISTEXT(Games!K182), "Side",Games!J182)))</f>
        <v/>
      </c>
      <c r="J182" s="22" t="str">
        <f>IF(ISBLANK(Games!B182), "",IF(Games!H182="Y", Games!B182, Games!C182))</f>
        <v/>
      </c>
      <c r="K182" s="22" t="str">
        <f>Games!F182</f>
        <v/>
      </c>
      <c r="L182" s="22" t="str">
        <f>IF(ISBLANK(Games!D182), "",Games!D182)</f>
        <v/>
      </c>
      <c r="M182" s="22"/>
      <c r="N182" s="25" t="str">
        <f>IF(ISBLANK(Table123[[#This Row],[Odds Side - Difference Model]]), "", 1)</f>
        <v/>
      </c>
      <c r="O182" s="25" t="str">
        <f>IF(ISBLANK(Table123[[#This Row],[Odds Spread]]), "", 1)</f>
        <v/>
      </c>
      <c r="P182" s="26"/>
      <c r="Q182" s="26"/>
      <c r="R182" s="26"/>
      <c r="S182" s="26"/>
      <c r="T182" s="26"/>
      <c r="U182" s="27" t="str">
        <f>IF(ISBLANK(Table123[[#This Row],[Odds Side - Difference Model]]), "",N182+IF(Q182&lt;0, (N182/(Q182/-100)), N182*(Q182/100)))</f>
        <v/>
      </c>
      <c r="V182" s="28" t="str">
        <f>IFERROR(IF(ISBLANK(Table123[[#This Row],[Odds Side - Win Probability Model]]), "",N182+IF(R182&lt;0, (N182/(R182/-100)), N182*(R182/100))),"")</f>
        <v/>
      </c>
      <c r="W182" s="27" t="str">
        <f t="shared" si="25"/>
        <v/>
      </c>
      <c r="X182" s="28" t="str">
        <f t="shared" si="26"/>
        <v/>
      </c>
      <c r="Y182" s="27" t="str">
        <f>IF(ISBLANK(Table123[[#This Row],[Odds Spread]]), "",O182+IF(S182&lt;0, (O182/(S182/-100)), O182*(S182/100)))</f>
        <v/>
      </c>
      <c r="Z182" s="27" t="str">
        <f t="shared" si="27"/>
        <v/>
      </c>
      <c r="AA182" s="29">
        <f t="shared" si="28"/>
        <v>0</v>
      </c>
      <c r="AB182" s="29">
        <f t="shared" si="29"/>
        <v>0</v>
      </c>
      <c r="AC182" s="30" t="str">
        <f>IF('Prediction Log'!$W182="Y", "W", IF('Prediction Log'!$W182="N","L",""))</f>
        <v/>
      </c>
      <c r="AD182" s="31" t="str">
        <f>IF('Prediction Log'!$Y182="Y", "W", IF('Prediction Log'!$Y182="N","L",""))</f>
        <v/>
      </c>
      <c r="AE182" s="32" t="str">
        <f>IF(ISBLANK(Table123[[#This Row],[Odds Side - Difference Model]]), "",IF(AC182="W", W182, IF(AC182="L",-N182, "")))</f>
        <v/>
      </c>
      <c r="AF182" s="33" t="str">
        <f>IFERROR((IF(ISERR(Table123[[#This Row],[Potential Payout Side - Win Probability Model]]), "",IF(AD182="W", X182, IF(AD182="L",-N182, "")))), "")</f>
        <v/>
      </c>
      <c r="AG182" s="30" t="str">
        <f>IF('Prediction Log'!$X182="Y", "W", IF('Prediction Log'!$X182="N", "L", ""))</f>
        <v/>
      </c>
      <c r="AH182" s="32" t="str">
        <f>IF(ISBLANK(Table123[[#This Row],[Odds Spread]]), "",IF(AG182="W", Z182, IF(AG182="L",-O182, "")))</f>
        <v/>
      </c>
      <c r="AI182" s="11"/>
      <c r="AJ182" s="12" t="str">
        <f t="shared" si="24"/>
        <v/>
      </c>
      <c r="AK1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3" spans="1:38" x14ac:dyDescent="0.45">
      <c r="A183" s="22">
        <f>Games!A183</f>
        <v>0</v>
      </c>
      <c r="B183" s="22" t="str">
        <f>IF('Prediction Log'!B183=0, "",'Prediction Log'!B183)</f>
        <v/>
      </c>
      <c r="C183" s="22" t="str">
        <f>IF('Prediction Log'!C183=0, "",'Prediction Log'!C183)</f>
        <v/>
      </c>
      <c r="D183" s="22" t="str">
        <f>IF('Prediction Log'!D183=0, "",'Prediction Log'!D183)</f>
        <v/>
      </c>
      <c r="E183" s="22" t="str">
        <f>IF('Prediction Log'!E183=0, "",'Prediction Log'!E183)</f>
        <v/>
      </c>
      <c r="F183" s="22" t="str">
        <f>IF('Prediction Log'!I183=0, "",'Prediction Log'!I183)</f>
        <v/>
      </c>
      <c r="G183" s="23" t="str">
        <f>IF(ISBLANK(Games!B183), "",'Prediction Log'!$J183)</f>
        <v/>
      </c>
      <c r="H183" s="24" t="str">
        <f>'Prediction Log'!$K183</f>
        <v/>
      </c>
      <c r="I183" s="22" t="str">
        <f>IF(ISBLANK(Games!J183), "",IF(AND(Games!J183="",Games!K183=""),"",IF(ISTEXT(Games!K183), "Side",Games!J183)))</f>
        <v/>
      </c>
      <c r="J183" s="22" t="str">
        <f>IF(ISBLANK(Games!B183), "",IF(Games!H183="Y", Games!B183, Games!C183))</f>
        <v/>
      </c>
      <c r="K183" s="22" t="str">
        <f>Games!F183</f>
        <v/>
      </c>
      <c r="L183" s="22" t="str">
        <f>IF(ISBLANK(Games!D183), "",Games!D183)</f>
        <v/>
      </c>
      <c r="M183" s="22"/>
      <c r="N183" s="25" t="str">
        <f>IF(ISBLANK(Table123[[#This Row],[Odds Side - Difference Model]]), "", 1)</f>
        <v/>
      </c>
      <c r="O183" s="25" t="str">
        <f>IF(ISBLANK(Table123[[#This Row],[Odds Spread]]), "", 1)</f>
        <v/>
      </c>
      <c r="P183" s="26"/>
      <c r="Q183" s="26"/>
      <c r="R183" s="26"/>
      <c r="S183" s="26"/>
      <c r="T183" s="26"/>
      <c r="U183" s="27" t="str">
        <f>IF(ISBLANK(Table123[[#This Row],[Odds Side - Difference Model]]), "",N183+IF(Q183&lt;0, (N183/(Q183/-100)), N183*(Q183/100)))</f>
        <v/>
      </c>
      <c r="V183" s="28" t="str">
        <f>IFERROR(IF(ISBLANK(Table123[[#This Row],[Odds Side - Win Probability Model]]), "",N183+IF(R183&lt;0, (N183/(R183/-100)), N183*(R183/100))),"")</f>
        <v/>
      </c>
      <c r="W183" s="27" t="str">
        <f t="shared" si="25"/>
        <v/>
      </c>
      <c r="X183" s="28" t="str">
        <f t="shared" si="26"/>
        <v/>
      </c>
      <c r="Y183" s="27" t="str">
        <f>IF(ISBLANK(Table123[[#This Row],[Odds Spread]]), "",O183+IF(S183&lt;0, (O183/(S183/-100)), O183*(S183/100)))</f>
        <v/>
      </c>
      <c r="Z183" s="27" t="str">
        <f t="shared" si="27"/>
        <v/>
      </c>
      <c r="AA183" s="29">
        <f t="shared" si="28"/>
        <v>0</v>
      </c>
      <c r="AB183" s="29">
        <f t="shared" si="29"/>
        <v>0</v>
      </c>
      <c r="AC183" s="30" t="str">
        <f>IF('Prediction Log'!$W183="Y", "W", IF('Prediction Log'!$W183="N","L",""))</f>
        <v/>
      </c>
      <c r="AD183" s="31" t="str">
        <f>IF('Prediction Log'!$Y183="Y", "W", IF('Prediction Log'!$Y183="N","L",""))</f>
        <v/>
      </c>
      <c r="AE183" s="32" t="str">
        <f>IF(ISBLANK(Table123[[#This Row],[Odds Side - Difference Model]]), "",IF(AC183="W", W183, IF(AC183="L",-N183, "")))</f>
        <v/>
      </c>
      <c r="AF183" s="33" t="str">
        <f>IFERROR((IF(ISERR(Table123[[#This Row],[Potential Payout Side - Win Probability Model]]), "",IF(AD183="W", X183, IF(AD183="L",-N183, "")))), "")</f>
        <v/>
      </c>
      <c r="AG183" s="30" t="str">
        <f>IF('Prediction Log'!$X183="Y", "W", IF('Prediction Log'!$X183="N", "L", ""))</f>
        <v/>
      </c>
      <c r="AH183" s="32" t="str">
        <f>IF(ISBLANK(Table123[[#This Row],[Odds Spread]]), "",IF(AG183="W", Z183, IF(AG183="L",-O183, "")))</f>
        <v/>
      </c>
      <c r="AI183" s="11"/>
      <c r="AJ183" s="12" t="str">
        <f t="shared" si="24"/>
        <v/>
      </c>
      <c r="AK1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4" spans="1:38" x14ac:dyDescent="0.45">
      <c r="A184" s="22">
        <f>Games!A184</f>
        <v>0</v>
      </c>
      <c r="B184" s="22" t="str">
        <f>IF('Prediction Log'!B184=0, "",'Prediction Log'!B184)</f>
        <v/>
      </c>
      <c r="C184" s="22" t="str">
        <f>IF('Prediction Log'!C184=0, "",'Prediction Log'!C184)</f>
        <v/>
      </c>
      <c r="D184" s="22" t="str">
        <f>IF('Prediction Log'!D184=0, "",'Prediction Log'!D184)</f>
        <v/>
      </c>
      <c r="E184" s="22" t="str">
        <f>IF('Prediction Log'!E184=0, "",'Prediction Log'!E184)</f>
        <v/>
      </c>
      <c r="F184" s="22" t="str">
        <f>IF('Prediction Log'!I184=0, "",'Prediction Log'!I184)</f>
        <v/>
      </c>
      <c r="G184" s="23" t="str">
        <f>IF(ISBLANK(Games!B184), "",'Prediction Log'!$J184)</f>
        <v/>
      </c>
      <c r="H184" s="24" t="str">
        <f>'Prediction Log'!$K184</f>
        <v/>
      </c>
      <c r="I184" s="22" t="str">
        <f>IF(ISBLANK(Games!J184), "",IF(AND(Games!J184="",Games!K184=""),"",IF(ISTEXT(Games!K184), "Side",Games!J184)))</f>
        <v/>
      </c>
      <c r="J184" s="22" t="str">
        <f>IF(ISBLANK(Games!B184), "",IF(Games!H184="Y", Games!B184, Games!C184))</f>
        <v/>
      </c>
      <c r="K184" s="22" t="str">
        <f>Games!F184</f>
        <v/>
      </c>
      <c r="L184" s="22" t="str">
        <f>IF(ISBLANK(Games!D184), "",Games!D184)</f>
        <v/>
      </c>
      <c r="M184" s="22"/>
      <c r="N184" s="25" t="str">
        <f>IF(ISBLANK(Table123[[#This Row],[Odds Side - Difference Model]]), "", 1)</f>
        <v/>
      </c>
      <c r="O184" s="25" t="str">
        <f>IF(ISBLANK(Table123[[#This Row],[Odds Spread]]), "", 1)</f>
        <v/>
      </c>
      <c r="P184" s="26"/>
      <c r="Q184" s="26"/>
      <c r="R184" s="26"/>
      <c r="S184" s="26"/>
      <c r="T184" s="26"/>
      <c r="U184" s="27" t="str">
        <f>IF(ISBLANK(Table123[[#This Row],[Odds Side - Difference Model]]), "",N184+IF(Q184&lt;0, (N184/(Q184/-100)), N184*(Q184/100)))</f>
        <v/>
      </c>
      <c r="V184" s="28" t="str">
        <f>IFERROR(IF(ISBLANK(Table123[[#This Row],[Odds Side - Win Probability Model]]), "",N184+IF(R184&lt;0, (N184/(R184/-100)), N184*(R184/100))),"")</f>
        <v/>
      </c>
      <c r="W184" s="27" t="str">
        <f t="shared" si="25"/>
        <v/>
      </c>
      <c r="X184" s="28" t="str">
        <f t="shared" si="26"/>
        <v/>
      </c>
      <c r="Y184" s="27" t="str">
        <f>IF(ISBLANK(Table123[[#This Row],[Odds Spread]]), "",O184+IF(S184&lt;0, (O184/(S184/-100)), O184*(S184/100)))</f>
        <v/>
      </c>
      <c r="Z184" s="27" t="str">
        <f t="shared" si="27"/>
        <v/>
      </c>
      <c r="AA184" s="29">
        <f t="shared" si="28"/>
        <v>0</v>
      </c>
      <c r="AB184" s="29">
        <f t="shared" si="29"/>
        <v>0</v>
      </c>
      <c r="AC184" s="30" t="str">
        <f>IF('Prediction Log'!$W184="Y", "W", IF('Prediction Log'!$W184="N","L",""))</f>
        <v/>
      </c>
      <c r="AD184" s="31" t="str">
        <f>IF('Prediction Log'!$Y184="Y", "W", IF('Prediction Log'!$Y184="N","L",""))</f>
        <v/>
      </c>
      <c r="AE184" s="32" t="str">
        <f>IF(ISBLANK(Table123[[#This Row],[Odds Side - Difference Model]]), "",IF(AC184="W", W184, IF(AC184="L",-N184, "")))</f>
        <v/>
      </c>
      <c r="AF184" s="33" t="str">
        <f>IFERROR((IF(ISERR(Table123[[#This Row],[Potential Payout Side - Win Probability Model]]), "",IF(AD184="W", X184, IF(AD184="L",-N184, "")))), "")</f>
        <v/>
      </c>
      <c r="AG184" s="30" t="str">
        <f>IF('Prediction Log'!$X184="Y", "W", IF('Prediction Log'!$X184="N", "L", ""))</f>
        <v/>
      </c>
      <c r="AH184" s="32" t="str">
        <f>IF(ISBLANK(Table123[[#This Row],[Odds Spread]]), "",IF(AG184="W", Z184, IF(AG184="L",-O184, "")))</f>
        <v/>
      </c>
      <c r="AI184" s="11"/>
      <c r="AJ184" s="12" t="str">
        <f t="shared" si="24"/>
        <v/>
      </c>
      <c r="AK1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5" spans="1:38" x14ac:dyDescent="0.45">
      <c r="A185" s="22">
        <f>Games!A185</f>
        <v>0</v>
      </c>
      <c r="B185" s="22" t="str">
        <f>IF('Prediction Log'!B185=0, "",'Prediction Log'!B185)</f>
        <v/>
      </c>
      <c r="C185" s="22" t="str">
        <f>IF('Prediction Log'!C185=0, "",'Prediction Log'!C185)</f>
        <v/>
      </c>
      <c r="D185" s="22" t="str">
        <f>IF('Prediction Log'!D185=0, "",'Prediction Log'!D185)</f>
        <v/>
      </c>
      <c r="E185" s="22" t="str">
        <f>IF('Prediction Log'!E185=0, "",'Prediction Log'!E185)</f>
        <v/>
      </c>
      <c r="F185" s="22" t="str">
        <f>IF('Prediction Log'!I185=0, "",'Prediction Log'!I185)</f>
        <v/>
      </c>
      <c r="G185" s="23" t="str">
        <f>IF(ISBLANK(Games!B185), "",'Prediction Log'!$J185)</f>
        <v/>
      </c>
      <c r="H185" s="24" t="str">
        <f>'Prediction Log'!$K185</f>
        <v/>
      </c>
      <c r="I185" s="22" t="str">
        <f>IF(ISBLANK(Games!J185), "",IF(AND(Games!J185="",Games!K185=""),"",IF(ISTEXT(Games!K185), "Side",Games!J185)))</f>
        <v/>
      </c>
      <c r="J185" s="22" t="str">
        <f>IF(ISBLANK(Games!B185), "",IF(Games!H185="Y", Games!B185, Games!C185))</f>
        <v/>
      </c>
      <c r="K185" s="22" t="str">
        <f>Games!F185</f>
        <v/>
      </c>
      <c r="L185" s="22" t="str">
        <f>IF(ISBLANK(Games!D185), "",Games!D185)</f>
        <v/>
      </c>
      <c r="M185" s="22"/>
      <c r="N185" s="25" t="str">
        <f>IF(ISBLANK(Table123[[#This Row],[Odds Side - Difference Model]]), "", 1)</f>
        <v/>
      </c>
      <c r="O185" s="25" t="str">
        <f>IF(ISBLANK(Table123[[#This Row],[Odds Spread]]), "", 1)</f>
        <v/>
      </c>
      <c r="P185" s="26"/>
      <c r="Q185" s="26"/>
      <c r="R185" s="26"/>
      <c r="S185" s="26"/>
      <c r="T185" s="26"/>
      <c r="U185" s="27" t="str">
        <f>IF(ISBLANK(Table123[[#This Row],[Odds Side - Difference Model]]), "",N185+IF(Q185&lt;0, (N185/(Q185/-100)), N185*(Q185/100)))</f>
        <v/>
      </c>
      <c r="V185" s="28" t="str">
        <f>IFERROR(IF(ISBLANK(Table123[[#This Row],[Odds Side - Win Probability Model]]), "",N185+IF(R185&lt;0, (N185/(R185/-100)), N185*(R185/100))),"")</f>
        <v/>
      </c>
      <c r="W185" s="27" t="str">
        <f t="shared" si="25"/>
        <v/>
      </c>
      <c r="X185" s="28" t="str">
        <f t="shared" si="26"/>
        <v/>
      </c>
      <c r="Y185" s="27" t="str">
        <f>IF(ISBLANK(Table123[[#This Row],[Odds Spread]]), "",O185+IF(S185&lt;0, (O185/(S185/-100)), O185*(S185/100)))</f>
        <v/>
      </c>
      <c r="Z185" s="27" t="str">
        <f t="shared" si="27"/>
        <v/>
      </c>
      <c r="AA185" s="29">
        <f t="shared" si="28"/>
        <v>0</v>
      </c>
      <c r="AB185" s="29">
        <f t="shared" si="29"/>
        <v>0</v>
      </c>
      <c r="AC185" s="30" t="str">
        <f>IF('Prediction Log'!$W185="Y", "W", IF('Prediction Log'!$W185="N","L",""))</f>
        <v/>
      </c>
      <c r="AD185" s="31" t="str">
        <f>IF('Prediction Log'!$Y185="Y", "W", IF('Prediction Log'!$Y185="N","L",""))</f>
        <v/>
      </c>
      <c r="AE185" s="32" t="str">
        <f>IF(ISBLANK(Table123[[#This Row],[Odds Side - Difference Model]]), "",IF(AC185="W", W185, IF(AC185="L",-N185, "")))</f>
        <v/>
      </c>
      <c r="AF185" s="33" t="str">
        <f>IFERROR((IF(ISERR(Table123[[#This Row],[Potential Payout Side - Win Probability Model]]), "",IF(AD185="W", X185, IF(AD185="L",-N185, "")))), "")</f>
        <v/>
      </c>
      <c r="AG185" s="30" t="str">
        <f>IF('Prediction Log'!$X185="Y", "W", IF('Prediction Log'!$X185="N", "L", ""))</f>
        <v/>
      </c>
      <c r="AH185" s="32" t="str">
        <f>IF(ISBLANK(Table123[[#This Row],[Odds Spread]]), "",IF(AG185="W", Z185, IF(AG185="L",-O185, "")))</f>
        <v/>
      </c>
      <c r="AI185" s="11"/>
      <c r="AJ185" s="12" t="str">
        <f t="shared" si="24"/>
        <v/>
      </c>
      <c r="AK1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6" spans="1:38" x14ac:dyDescent="0.45">
      <c r="A186" s="22">
        <f>Games!A186</f>
        <v>0</v>
      </c>
      <c r="B186" s="22" t="str">
        <f>IF('Prediction Log'!B186=0, "",'Prediction Log'!B186)</f>
        <v/>
      </c>
      <c r="C186" s="22" t="str">
        <f>IF('Prediction Log'!C186=0, "",'Prediction Log'!C186)</f>
        <v/>
      </c>
      <c r="D186" s="22" t="str">
        <f>IF('Prediction Log'!D186=0, "",'Prediction Log'!D186)</f>
        <v/>
      </c>
      <c r="E186" s="22" t="str">
        <f>IF('Prediction Log'!E186=0, "",'Prediction Log'!E186)</f>
        <v/>
      </c>
      <c r="F186" s="22" t="str">
        <f>IF('Prediction Log'!I186=0, "",'Prediction Log'!I186)</f>
        <v/>
      </c>
      <c r="G186" s="23" t="str">
        <f>IF(ISBLANK(Games!B186), "",'Prediction Log'!$J186)</f>
        <v/>
      </c>
      <c r="H186" s="24" t="str">
        <f>'Prediction Log'!$K186</f>
        <v/>
      </c>
      <c r="I186" s="22" t="str">
        <f>IF(ISBLANK(Games!J186), "",IF(AND(Games!J186="",Games!K186=""),"",IF(ISTEXT(Games!K186), "Side",Games!J186)))</f>
        <v/>
      </c>
      <c r="J186" s="22" t="str">
        <f>IF(ISBLANK(Games!B186), "",IF(Games!H186="Y", Games!B186, Games!C186))</f>
        <v/>
      </c>
      <c r="K186" s="22" t="str">
        <f>Games!F186</f>
        <v/>
      </c>
      <c r="L186" s="22" t="str">
        <f>IF(ISBLANK(Games!D186), "",Games!D186)</f>
        <v/>
      </c>
      <c r="M186" s="22"/>
      <c r="N186" s="25" t="str">
        <f>IF(ISBLANK(Table123[[#This Row],[Odds Side - Difference Model]]), "", 1)</f>
        <v/>
      </c>
      <c r="O186" s="25" t="str">
        <f>IF(ISBLANK(Table123[[#This Row],[Odds Spread]]), "", 1)</f>
        <v/>
      </c>
      <c r="P186" s="26"/>
      <c r="Q186" s="26"/>
      <c r="R186" s="26"/>
      <c r="S186" s="26"/>
      <c r="T186" s="26"/>
      <c r="U186" s="27" t="str">
        <f>IF(ISBLANK(Table123[[#This Row],[Odds Side - Difference Model]]), "",N186+IF(Q186&lt;0, (N186/(Q186/-100)), N186*(Q186/100)))</f>
        <v/>
      </c>
      <c r="V186" s="28" t="str">
        <f>IFERROR(IF(ISBLANK(Table123[[#This Row],[Odds Side - Win Probability Model]]), "",N186+IF(R186&lt;0, (N186/(R186/-100)), N186*(R186/100))),"")</f>
        <v/>
      </c>
      <c r="W186" s="27" t="str">
        <f t="shared" si="25"/>
        <v/>
      </c>
      <c r="X186" s="28" t="str">
        <f t="shared" si="26"/>
        <v/>
      </c>
      <c r="Y186" s="27" t="str">
        <f>IF(ISBLANK(Table123[[#This Row],[Odds Spread]]), "",O186+IF(S186&lt;0, (O186/(S186/-100)), O186*(S186/100)))</f>
        <v/>
      </c>
      <c r="Z186" s="27" t="str">
        <f t="shared" si="27"/>
        <v/>
      </c>
      <c r="AA186" s="29">
        <f t="shared" si="28"/>
        <v>0</v>
      </c>
      <c r="AB186" s="29">
        <f t="shared" si="29"/>
        <v>0</v>
      </c>
      <c r="AC186" s="30" t="str">
        <f>IF('Prediction Log'!$W186="Y", "W", IF('Prediction Log'!$W186="N","L",""))</f>
        <v/>
      </c>
      <c r="AD186" s="31" t="str">
        <f>IF('Prediction Log'!$Y186="Y", "W", IF('Prediction Log'!$Y186="N","L",""))</f>
        <v/>
      </c>
      <c r="AE186" s="32" t="str">
        <f>IF(ISBLANK(Table123[[#This Row],[Odds Side - Difference Model]]), "",IF(AC186="W", W186, IF(AC186="L",-N186, "")))</f>
        <v/>
      </c>
      <c r="AF186" s="33" t="str">
        <f>IFERROR((IF(ISERR(Table123[[#This Row],[Potential Payout Side - Win Probability Model]]), "",IF(AD186="W", X186, IF(AD186="L",-N186, "")))), "")</f>
        <v/>
      </c>
      <c r="AG186" s="30" t="str">
        <f>IF('Prediction Log'!$X186="Y", "W", IF('Prediction Log'!$X186="N", "L", ""))</f>
        <v/>
      </c>
      <c r="AH186" s="32" t="str">
        <f>IF(ISBLANK(Table123[[#This Row],[Odds Spread]]), "",IF(AG186="W", Z186, IF(AG186="L",-O186, "")))</f>
        <v/>
      </c>
      <c r="AI186" s="11"/>
      <c r="AJ186" s="12" t="str">
        <f t="shared" si="24"/>
        <v/>
      </c>
      <c r="AK1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7" spans="1:38" x14ac:dyDescent="0.45">
      <c r="A187" s="22">
        <f>Games!A187</f>
        <v>0</v>
      </c>
      <c r="B187" s="22" t="str">
        <f>IF('Prediction Log'!B187=0, "",'Prediction Log'!B187)</f>
        <v/>
      </c>
      <c r="C187" s="22" t="str">
        <f>IF('Prediction Log'!C187=0, "",'Prediction Log'!C187)</f>
        <v/>
      </c>
      <c r="D187" s="22" t="str">
        <f>IF('Prediction Log'!D187=0, "",'Prediction Log'!D187)</f>
        <v/>
      </c>
      <c r="E187" s="22" t="str">
        <f>IF('Prediction Log'!E187=0, "",'Prediction Log'!E187)</f>
        <v/>
      </c>
      <c r="F187" s="22" t="str">
        <f>IF('Prediction Log'!I187=0, "",'Prediction Log'!I187)</f>
        <v/>
      </c>
      <c r="G187" s="23" t="str">
        <f>IF(ISBLANK(Games!B187), "",'Prediction Log'!$J187)</f>
        <v/>
      </c>
      <c r="H187" s="24" t="str">
        <f>'Prediction Log'!$K187</f>
        <v/>
      </c>
      <c r="I187" s="22" t="str">
        <f>IF(ISBLANK(Games!J187), "",IF(AND(Games!J187="",Games!K187=""),"",IF(ISTEXT(Games!K187), "Side",Games!J187)))</f>
        <v/>
      </c>
      <c r="J187" s="22" t="str">
        <f>IF(ISBLANK(Games!B187), "",IF(Games!H187="Y", Games!B187, Games!C187))</f>
        <v/>
      </c>
      <c r="K187" s="22" t="str">
        <f>Games!F187</f>
        <v/>
      </c>
      <c r="L187" s="22" t="str">
        <f>IF(ISBLANK(Games!D187), "",Games!D187)</f>
        <v/>
      </c>
      <c r="M187" s="22"/>
      <c r="N187" s="25" t="str">
        <f>IF(ISBLANK(Table123[[#This Row],[Odds Side - Difference Model]]), "", 1)</f>
        <v/>
      </c>
      <c r="O187" s="25" t="str">
        <f>IF(ISBLANK(Table123[[#This Row],[Odds Spread]]), "", 1)</f>
        <v/>
      </c>
      <c r="P187" s="26"/>
      <c r="Q187" s="26"/>
      <c r="R187" s="26"/>
      <c r="S187" s="26"/>
      <c r="T187" s="26"/>
      <c r="U187" s="27" t="str">
        <f>IF(ISBLANK(Table123[[#This Row],[Odds Side - Difference Model]]), "",N187+IF(Q187&lt;0, (N187/(Q187/-100)), N187*(Q187/100)))</f>
        <v/>
      </c>
      <c r="V187" s="28" t="str">
        <f>IFERROR(IF(ISBLANK(Table123[[#This Row],[Odds Side - Win Probability Model]]), "",N187+IF(R187&lt;0, (N187/(R187/-100)), N187*(R187/100))),"")</f>
        <v/>
      </c>
      <c r="W187" s="27" t="str">
        <f t="shared" si="25"/>
        <v/>
      </c>
      <c r="X187" s="28" t="str">
        <f t="shared" si="26"/>
        <v/>
      </c>
      <c r="Y187" s="27" t="str">
        <f>IF(ISBLANK(Table123[[#This Row],[Odds Spread]]), "",O187+IF(S187&lt;0, (O187/(S187/-100)), O187*(S187/100)))</f>
        <v/>
      </c>
      <c r="Z187" s="27" t="str">
        <f t="shared" si="27"/>
        <v/>
      </c>
      <c r="AA187" s="29">
        <f t="shared" si="28"/>
        <v>0</v>
      </c>
      <c r="AB187" s="29">
        <f t="shared" si="29"/>
        <v>0</v>
      </c>
      <c r="AC187" s="30" t="str">
        <f>IF('Prediction Log'!$W187="Y", "W", IF('Prediction Log'!$W187="N","L",""))</f>
        <v/>
      </c>
      <c r="AD187" s="31" t="str">
        <f>IF('Prediction Log'!$Y187="Y", "W", IF('Prediction Log'!$Y187="N","L",""))</f>
        <v/>
      </c>
      <c r="AE187" s="32" t="str">
        <f>IF(ISBLANK(Table123[[#This Row],[Odds Side - Difference Model]]), "",IF(AC187="W", W187, IF(AC187="L",-N187, "")))</f>
        <v/>
      </c>
      <c r="AF187" s="33" t="str">
        <f>IFERROR((IF(ISERR(Table123[[#This Row],[Potential Payout Side - Win Probability Model]]), "",IF(AD187="W", X187, IF(AD187="L",-N187, "")))), "")</f>
        <v/>
      </c>
      <c r="AG187" s="30" t="str">
        <f>IF('Prediction Log'!$X187="Y", "W", IF('Prediction Log'!$X187="N", "L", ""))</f>
        <v/>
      </c>
      <c r="AH187" s="32" t="str">
        <f>IF(ISBLANK(Table123[[#This Row],[Odds Spread]]), "",IF(AG187="W", Z187, IF(AG187="L",-O187, "")))</f>
        <v/>
      </c>
      <c r="AI187" s="11"/>
      <c r="AJ187" s="12" t="str">
        <f t="shared" si="24"/>
        <v/>
      </c>
      <c r="AK1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8" spans="1:38" x14ac:dyDescent="0.45">
      <c r="A188" s="22">
        <f>Games!A188</f>
        <v>0</v>
      </c>
      <c r="B188" s="22" t="str">
        <f>IF('Prediction Log'!B188=0, "",'Prediction Log'!B188)</f>
        <v/>
      </c>
      <c r="C188" s="22" t="str">
        <f>IF('Prediction Log'!C188=0, "",'Prediction Log'!C188)</f>
        <v/>
      </c>
      <c r="D188" s="22" t="str">
        <f>IF('Prediction Log'!D188=0, "",'Prediction Log'!D188)</f>
        <v/>
      </c>
      <c r="E188" s="22" t="str">
        <f>IF('Prediction Log'!E188=0, "",'Prediction Log'!E188)</f>
        <v/>
      </c>
      <c r="F188" s="22" t="str">
        <f>IF('Prediction Log'!I188=0, "",'Prediction Log'!I188)</f>
        <v/>
      </c>
      <c r="G188" s="23" t="str">
        <f>IF(ISBLANK(Games!B188), "",'Prediction Log'!$J188)</f>
        <v/>
      </c>
      <c r="H188" s="24" t="str">
        <f>'Prediction Log'!$K188</f>
        <v/>
      </c>
      <c r="I188" s="22" t="str">
        <f>IF(ISBLANK(Games!J188), "",IF(AND(Games!J188="",Games!K188=""),"",IF(ISTEXT(Games!K188), "Side",Games!J188)))</f>
        <v/>
      </c>
      <c r="J188" s="22" t="str">
        <f>IF(ISBLANK(Games!B188), "",IF(Games!H188="Y", Games!B188, Games!C188))</f>
        <v/>
      </c>
      <c r="K188" s="22" t="str">
        <f>Games!F188</f>
        <v/>
      </c>
      <c r="L188" s="22" t="str">
        <f>IF(ISBLANK(Games!D188), "",Games!D188)</f>
        <v/>
      </c>
      <c r="M188" s="22"/>
      <c r="N188" s="25" t="str">
        <f>IF(ISBLANK(Table123[[#This Row],[Odds Side - Difference Model]]), "", 1)</f>
        <v/>
      </c>
      <c r="O188" s="25" t="str">
        <f>IF(ISBLANK(Table123[[#This Row],[Odds Spread]]), "", 1)</f>
        <v/>
      </c>
      <c r="P188" s="26"/>
      <c r="Q188" s="26"/>
      <c r="R188" s="26"/>
      <c r="S188" s="26"/>
      <c r="T188" s="26"/>
      <c r="U188" s="27" t="str">
        <f>IF(ISBLANK(Table123[[#This Row],[Odds Side - Difference Model]]), "",N188+IF(Q188&lt;0, (N188/(Q188/-100)), N188*(Q188/100)))</f>
        <v/>
      </c>
      <c r="V188" s="28" t="str">
        <f>IFERROR(IF(ISBLANK(Table123[[#This Row],[Odds Side - Win Probability Model]]), "",N188+IF(R188&lt;0, (N188/(R188/-100)), N188*(R188/100))),"")</f>
        <v/>
      </c>
      <c r="W188" s="27" t="str">
        <f t="shared" si="25"/>
        <v/>
      </c>
      <c r="X188" s="28" t="str">
        <f t="shared" si="26"/>
        <v/>
      </c>
      <c r="Y188" s="27" t="str">
        <f>IF(ISBLANK(Table123[[#This Row],[Odds Spread]]), "",O188+IF(S188&lt;0, (O188/(S188/-100)), O188*(S188/100)))</f>
        <v/>
      </c>
      <c r="Z188" s="27" t="str">
        <f t="shared" si="27"/>
        <v/>
      </c>
      <c r="AA188" s="29">
        <f t="shared" si="28"/>
        <v>0</v>
      </c>
      <c r="AB188" s="29">
        <f t="shared" si="29"/>
        <v>0</v>
      </c>
      <c r="AC188" s="30" t="str">
        <f>IF('Prediction Log'!$W188="Y", "W", IF('Prediction Log'!$W188="N","L",""))</f>
        <v/>
      </c>
      <c r="AD188" s="31" t="str">
        <f>IF('Prediction Log'!$Y188="Y", "W", IF('Prediction Log'!$Y188="N","L",""))</f>
        <v/>
      </c>
      <c r="AE188" s="32" t="str">
        <f>IF(ISBLANK(Table123[[#This Row],[Odds Side - Difference Model]]), "",IF(AC188="W", W188, IF(AC188="L",-N188, "")))</f>
        <v/>
      </c>
      <c r="AF188" s="33" t="str">
        <f>IFERROR((IF(ISERR(Table123[[#This Row],[Potential Payout Side - Win Probability Model]]), "",IF(AD188="W", X188, IF(AD188="L",-N188, "")))), "")</f>
        <v/>
      </c>
      <c r="AG188" s="30" t="str">
        <f>IF('Prediction Log'!$X188="Y", "W", IF('Prediction Log'!$X188="N", "L", ""))</f>
        <v/>
      </c>
      <c r="AH188" s="32" t="str">
        <f>IF(ISBLANK(Table123[[#This Row],[Odds Spread]]), "",IF(AG188="W", Z188, IF(AG188="L",-O188, "")))</f>
        <v/>
      </c>
      <c r="AI188" s="11"/>
      <c r="AJ188" s="12" t="str">
        <f t="shared" si="24"/>
        <v/>
      </c>
      <c r="AK1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9" spans="1:38" x14ac:dyDescent="0.45">
      <c r="A189" s="22">
        <f>Games!A189</f>
        <v>0</v>
      </c>
      <c r="B189" s="22" t="str">
        <f>IF('Prediction Log'!B189=0, "",'Prediction Log'!B189)</f>
        <v/>
      </c>
      <c r="C189" s="22" t="str">
        <f>IF('Prediction Log'!C189=0, "",'Prediction Log'!C189)</f>
        <v/>
      </c>
      <c r="D189" s="22" t="str">
        <f>IF('Prediction Log'!D189=0, "",'Prediction Log'!D189)</f>
        <v/>
      </c>
      <c r="E189" s="22" t="str">
        <f>IF('Prediction Log'!E189=0, "",'Prediction Log'!E189)</f>
        <v/>
      </c>
      <c r="F189" s="22" t="str">
        <f>IF('Prediction Log'!I189=0, "",'Prediction Log'!I189)</f>
        <v/>
      </c>
      <c r="G189" s="23" t="str">
        <f>IF(ISBLANK(Games!B189), "",'Prediction Log'!$J189)</f>
        <v/>
      </c>
      <c r="H189" s="24" t="str">
        <f>'Prediction Log'!$K189</f>
        <v/>
      </c>
      <c r="I189" s="22" t="str">
        <f>IF(ISBLANK(Games!J189), "",IF(AND(Games!J189="",Games!K189=""),"",IF(ISTEXT(Games!K189), "Side",Games!J189)))</f>
        <v/>
      </c>
      <c r="J189" s="22" t="str">
        <f>IF(ISBLANK(Games!B189), "",IF(Games!H189="Y", Games!B189, Games!C189))</f>
        <v/>
      </c>
      <c r="K189" s="22" t="str">
        <f>Games!F189</f>
        <v/>
      </c>
      <c r="L189" s="22" t="str">
        <f>IF(ISBLANK(Games!D189), "",Games!D189)</f>
        <v/>
      </c>
      <c r="M189" s="22"/>
      <c r="N189" s="25" t="str">
        <f>IF(ISBLANK(Table123[[#This Row],[Odds Side - Difference Model]]), "", 1)</f>
        <v/>
      </c>
      <c r="O189" s="25" t="str">
        <f>IF(ISBLANK(Table123[[#This Row],[Odds Spread]]), "", 1)</f>
        <v/>
      </c>
      <c r="P189" s="26"/>
      <c r="Q189" s="26"/>
      <c r="R189" s="26"/>
      <c r="S189" s="26"/>
      <c r="T189" s="26"/>
      <c r="U189" s="27" t="str">
        <f>IF(ISBLANK(Table123[[#This Row],[Odds Side - Difference Model]]), "",N189+IF(Q189&lt;0, (N189/(Q189/-100)), N189*(Q189/100)))</f>
        <v/>
      </c>
      <c r="V189" s="28" t="str">
        <f>IFERROR(IF(ISBLANK(Table123[[#This Row],[Odds Side - Win Probability Model]]), "",N189+IF(R189&lt;0, (N189/(R189/-100)), N189*(R189/100))),"")</f>
        <v/>
      </c>
      <c r="W189" s="27" t="str">
        <f t="shared" si="25"/>
        <v/>
      </c>
      <c r="X189" s="28" t="str">
        <f t="shared" si="26"/>
        <v/>
      </c>
      <c r="Y189" s="27" t="str">
        <f>IF(ISBLANK(Table123[[#This Row],[Odds Spread]]), "",O189+IF(S189&lt;0, (O189/(S189/-100)), O189*(S189/100)))</f>
        <v/>
      </c>
      <c r="Z189" s="27" t="str">
        <f t="shared" si="27"/>
        <v/>
      </c>
      <c r="AA189" s="29">
        <f t="shared" si="28"/>
        <v>0</v>
      </c>
      <c r="AB189" s="29">
        <f t="shared" si="29"/>
        <v>0</v>
      </c>
      <c r="AC189" s="30" t="str">
        <f>IF('Prediction Log'!$W189="Y", "W", IF('Prediction Log'!$W189="N","L",""))</f>
        <v/>
      </c>
      <c r="AD189" s="31" t="str">
        <f>IF('Prediction Log'!$Y189="Y", "W", IF('Prediction Log'!$Y189="N","L",""))</f>
        <v/>
      </c>
      <c r="AE189" s="32" t="str">
        <f>IF(ISBLANK(Table123[[#This Row],[Odds Side - Difference Model]]), "",IF(AC189="W", W189, IF(AC189="L",-N189, "")))</f>
        <v/>
      </c>
      <c r="AF189" s="33" t="str">
        <f>IFERROR((IF(ISERR(Table123[[#This Row],[Potential Payout Side - Win Probability Model]]), "",IF(AD189="W", X189, IF(AD189="L",-N189, "")))), "")</f>
        <v/>
      </c>
      <c r="AG189" s="30" t="str">
        <f>IF('Prediction Log'!$X189="Y", "W", IF('Prediction Log'!$X189="N", "L", ""))</f>
        <v/>
      </c>
      <c r="AH189" s="32" t="str">
        <f>IF(ISBLANK(Table123[[#This Row],[Odds Spread]]), "",IF(AG189="W", Z189, IF(AG189="L",-O189, "")))</f>
        <v/>
      </c>
      <c r="AI189" s="11"/>
      <c r="AJ189" s="12" t="str">
        <f t="shared" si="24"/>
        <v/>
      </c>
      <c r="AK1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0" spans="1:38" x14ac:dyDescent="0.45">
      <c r="A190" s="22">
        <f>Games!A190</f>
        <v>0</v>
      </c>
      <c r="B190" s="22" t="str">
        <f>IF('Prediction Log'!B190=0, "",'Prediction Log'!B190)</f>
        <v/>
      </c>
      <c r="C190" s="22" t="str">
        <f>IF('Prediction Log'!C190=0, "",'Prediction Log'!C190)</f>
        <v/>
      </c>
      <c r="D190" s="22" t="str">
        <f>IF('Prediction Log'!D190=0, "",'Prediction Log'!D190)</f>
        <v/>
      </c>
      <c r="E190" s="22" t="str">
        <f>IF('Prediction Log'!E190=0, "",'Prediction Log'!E190)</f>
        <v/>
      </c>
      <c r="F190" s="22" t="str">
        <f>IF('Prediction Log'!I190=0, "",'Prediction Log'!I190)</f>
        <v/>
      </c>
      <c r="G190" s="23" t="str">
        <f>IF(ISBLANK(Games!B190), "",'Prediction Log'!$J190)</f>
        <v/>
      </c>
      <c r="H190" s="24" t="str">
        <f>'Prediction Log'!$K190</f>
        <v/>
      </c>
      <c r="I190" s="22" t="str">
        <f>IF(ISBLANK(Games!J190), "",IF(AND(Games!J190="",Games!K190=""),"",IF(ISTEXT(Games!K190), "Side",Games!J190)))</f>
        <v/>
      </c>
      <c r="J190" s="22" t="str">
        <f>IF(ISBLANK(Games!B190), "",IF(Games!H190="Y", Games!B190, Games!C190))</f>
        <v/>
      </c>
      <c r="K190" s="22" t="str">
        <f>Games!F190</f>
        <v/>
      </c>
      <c r="L190" s="22" t="str">
        <f>IF(ISBLANK(Games!D190), "",Games!D190)</f>
        <v/>
      </c>
      <c r="M190" s="22"/>
      <c r="N190" s="25" t="str">
        <f>IF(ISBLANK(Table123[[#This Row],[Odds Side - Difference Model]]), "", 1)</f>
        <v/>
      </c>
      <c r="O190" s="25" t="str">
        <f>IF(ISBLANK(Table123[[#This Row],[Odds Spread]]), "", 1)</f>
        <v/>
      </c>
      <c r="P190" s="26"/>
      <c r="Q190" s="26"/>
      <c r="R190" s="26"/>
      <c r="S190" s="26"/>
      <c r="T190" s="26"/>
      <c r="U190" s="27" t="str">
        <f>IF(ISBLANK(Table123[[#This Row],[Odds Side - Difference Model]]), "",N190+IF(Q190&lt;0, (N190/(Q190/-100)), N190*(Q190/100)))</f>
        <v/>
      </c>
      <c r="V190" s="28" t="str">
        <f>IFERROR(IF(ISBLANK(Table123[[#This Row],[Odds Side - Win Probability Model]]), "",N190+IF(R190&lt;0, (N190/(R190/-100)), N190*(R190/100))),"")</f>
        <v/>
      </c>
      <c r="W190" s="27" t="str">
        <f t="shared" si="25"/>
        <v/>
      </c>
      <c r="X190" s="28" t="str">
        <f t="shared" si="26"/>
        <v/>
      </c>
      <c r="Y190" s="27" t="str">
        <f>IF(ISBLANK(Table123[[#This Row],[Odds Spread]]), "",O190+IF(S190&lt;0, (O190/(S190/-100)), O190*(S190/100)))</f>
        <v/>
      </c>
      <c r="Z190" s="27" t="str">
        <f t="shared" si="27"/>
        <v/>
      </c>
      <c r="AA190" s="29">
        <f t="shared" si="28"/>
        <v>0</v>
      </c>
      <c r="AB190" s="29">
        <f t="shared" si="29"/>
        <v>0</v>
      </c>
      <c r="AC190" s="30" t="str">
        <f>IF('Prediction Log'!$W190="Y", "W", IF('Prediction Log'!$W190="N","L",""))</f>
        <v/>
      </c>
      <c r="AD190" s="31" t="str">
        <f>IF('Prediction Log'!$Y190="Y", "W", IF('Prediction Log'!$Y190="N","L",""))</f>
        <v/>
      </c>
      <c r="AE190" s="32" t="str">
        <f>IF(ISBLANK(Table123[[#This Row],[Odds Side - Difference Model]]), "",IF(AC190="W", W190, IF(AC190="L",-N190, "")))</f>
        <v/>
      </c>
      <c r="AF190" s="33" t="str">
        <f>IFERROR((IF(ISERR(Table123[[#This Row],[Potential Payout Side - Win Probability Model]]), "",IF(AD190="W", X190, IF(AD190="L",-N190, "")))), "")</f>
        <v/>
      </c>
      <c r="AG190" s="30" t="str">
        <f>IF('Prediction Log'!$X190="Y", "W", IF('Prediction Log'!$X190="N", "L", ""))</f>
        <v/>
      </c>
      <c r="AH190" s="32" t="str">
        <f>IF(ISBLANK(Table123[[#This Row],[Odds Spread]]), "",IF(AG190="W", Z190, IF(AG190="L",-O190, "")))</f>
        <v/>
      </c>
      <c r="AI190" s="11"/>
      <c r="AJ190" s="12" t="str">
        <f t="shared" si="24"/>
        <v/>
      </c>
      <c r="AK1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1" spans="1:38" x14ac:dyDescent="0.45">
      <c r="A191" s="22">
        <f>Games!A191</f>
        <v>0</v>
      </c>
      <c r="B191" s="22" t="str">
        <f>IF('Prediction Log'!B191=0, "",'Prediction Log'!B191)</f>
        <v/>
      </c>
      <c r="C191" s="22" t="str">
        <f>IF('Prediction Log'!C191=0, "",'Prediction Log'!C191)</f>
        <v/>
      </c>
      <c r="D191" s="22" t="str">
        <f>IF('Prediction Log'!D191=0, "",'Prediction Log'!D191)</f>
        <v/>
      </c>
      <c r="E191" s="22" t="str">
        <f>IF('Prediction Log'!E191=0, "",'Prediction Log'!E191)</f>
        <v/>
      </c>
      <c r="F191" s="22" t="str">
        <f>IF('Prediction Log'!I191=0, "",'Prediction Log'!I191)</f>
        <v/>
      </c>
      <c r="G191" s="23" t="str">
        <f>IF(ISBLANK(Games!B191), "",'Prediction Log'!$J191)</f>
        <v/>
      </c>
      <c r="H191" s="24" t="str">
        <f>'Prediction Log'!$K191</f>
        <v/>
      </c>
      <c r="I191" s="22" t="str">
        <f>IF(ISBLANK(Games!J191), "",IF(AND(Games!J191="",Games!K191=""),"",IF(ISTEXT(Games!K191), "Side",Games!J191)))</f>
        <v/>
      </c>
      <c r="J191" s="22" t="str">
        <f>IF(ISBLANK(Games!B191), "",IF(Games!H191="Y", Games!B191, Games!C191))</f>
        <v/>
      </c>
      <c r="K191" s="22" t="str">
        <f>Games!F191</f>
        <v/>
      </c>
      <c r="L191" s="22" t="str">
        <f>IF(ISBLANK(Games!D191), "",Games!D191)</f>
        <v/>
      </c>
      <c r="M191" s="22"/>
      <c r="N191" s="25" t="str">
        <f>IF(ISBLANK(Table123[[#This Row],[Odds Side - Difference Model]]), "", 1)</f>
        <v/>
      </c>
      <c r="O191" s="25" t="str">
        <f>IF(ISBLANK(Table123[[#This Row],[Odds Spread]]), "", 1)</f>
        <v/>
      </c>
      <c r="P191" s="26"/>
      <c r="Q191" s="26"/>
      <c r="R191" s="26"/>
      <c r="S191" s="26"/>
      <c r="T191" s="26"/>
      <c r="U191" s="27" t="str">
        <f>IF(ISBLANK(Table123[[#This Row],[Odds Side - Difference Model]]), "",N191+IF(Q191&lt;0, (N191/(Q191/-100)), N191*(Q191/100)))</f>
        <v/>
      </c>
      <c r="V191" s="28" t="str">
        <f>IFERROR(IF(ISBLANK(Table123[[#This Row],[Odds Side - Win Probability Model]]), "",N191+IF(R191&lt;0, (N191/(R191/-100)), N191*(R191/100))),"")</f>
        <v/>
      </c>
      <c r="W191" s="27" t="str">
        <f t="shared" si="25"/>
        <v/>
      </c>
      <c r="X191" s="28" t="str">
        <f t="shared" si="26"/>
        <v/>
      </c>
      <c r="Y191" s="27" t="str">
        <f>IF(ISBLANK(Table123[[#This Row],[Odds Spread]]), "",O191+IF(S191&lt;0, (O191/(S191/-100)), O191*(S191/100)))</f>
        <v/>
      </c>
      <c r="Z191" s="27" t="str">
        <f t="shared" si="27"/>
        <v/>
      </c>
      <c r="AA191" s="29">
        <f t="shared" si="28"/>
        <v>0</v>
      </c>
      <c r="AB191" s="29">
        <f t="shared" si="29"/>
        <v>0</v>
      </c>
      <c r="AC191" s="30" t="str">
        <f>IF('Prediction Log'!$W191="Y", "W", IF('Prediction Log'!$W191="N","L",""))</f>
        <v/>
      </c>
      <c r="AD191" s="31" t="str">
        <f>IF('Prediction Log'!$Y191="Y", "W", IF('Prediction Log'!$Y191="N","L",""))</f>
        <v/>
      </c>
      <c r="AE191" s="32" t="str">
        <f>IF(ISBLANK(Table123[[#This Row],[Odds Side - Difference Model]]), "",IF(AC191="W", W191, IF(AC191="L",-N191, "")))</f>
        <v/>
      </c>
      <c r="AF191" s="33" t="str">
        <f>IFERROR((IF(ISERR(Table123[[#This Row],[Potential Payout Side - Win Probability Model]]), "",IF(AD191="W", X191, IF(AD191="L",-N191, "")))), "")</f>
        <v/>
      </c>
      <c r="AG191" s="30" t="str">
        <f>IF('Prediction Log'!$X191="Y", "W", IF('Prediction Log'!$X191="N", "L", ""))</f>
        <v/>
      </c>
      <c r="AH191" s="32" t="str">
        <f>IF(ISBLANK(Table123[[#This Row],[Odds Spread]]), "",IF(AG191="W", Z191, IF(AG191="L",-O191, "")))</f>
        <v/>
      </c>
      <c r="AI191" s="11"/>
      <c r="AJ191" s="12" t="str">
        <f t="shared" si="24"/>
        <v/>
      </c>
      <c r="AK1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2" spans="1:38" x14ac:dyDescent="0.45">
      <c r="A192" s="22">
        <f>Games!A192</f>
        <v>0</v>
      </c>
      <c r="B192" s="22" t="str">
        <f>IF('Prediction Log'!B192=0, "",'Prediction Log'!B192)</f>
        <v/>
      </c>
      <c r="C192" s="22" t="str">
        <f>IF('Prediction Log'!C192=0, "",'Prediction Log'!C192)</f>
        <v/>
      </c>
      <c r="D192" s="22" t="str">
        <f>IF('Prediction Log'!D192=0, "",'Prediction Log'!D192)</f>
        <v/>
      </c>
      <c r="E192" s="22" t="str">
        <f>IF('Prediction Log'!E192=0, "",'Prediction Log'!E192)</f>
        <v/>
      </c>
      <c r="F192" s="22" t="str">
        <f>IF('Prediction Log'!I192=0, "",'Prediction Log'!I192)</f>
        <v/>
      </c>
      <c r="G192" s="23" t="str">
        <f>IF(ISBLANK(Games!B192), "",'Prediction Log'!$J192)</f>
        <v/>
      </c>
      <c r="H192" s="24" t="str">
        <f>'Prediction Log'!$K192</f>
        <v/>
      </c>
      <c r="I192" s="22" t="str">
        <f>IF(ISBLANK(Games!J192), "",IF(AND(Games!J192="",Games!K192=""),"",IF(ISTEXT(Games!K192), "Side",Games!J192)))</f>
        <v/>
      </c>
      <c r="J192" s="22" t="str">
        <f>IF(ISBLANK(Games!B192), "",IF(Games!H192="Y", Games!B192, Games!C192))</f>
        <v/>
      </c>
      <c r="K192" s="22" t="str">
        <f>Games!F192</f>
        <v/>
      </c>
      <c r="L192" s="22" t="str">
        <f>IF(ISBLANK(Games!D192), "",Games!D192)</f>
        <v/>
      </c>
      <c r="M192" s="22"/>
      <c r="N192" s="25" t="str">
        <f>IF(ISBLANK(Table123[[#This Row],[Odds Side - Difference Model]]), "", 1)</f>
        <v/>
      </c>
      <c r="O192" s="25" t="str">
        <f>IF(ISBLANK(Table123[[#This Row],[Odds Spread]]), "", 1)</f>
        <v/>
      </c>
      <c r="P192" s="26"/>
      <c r="Q192" s="26"/>
      <c r="R192" s="26"/>
      <c r="S192" s="26"/>
      <c r="T192" s="26"/>
      <c r="U192" s="27" t="str">
        <f>IF(ISBLANK(Table123[[#This Row],[Odds Side - Difference Model]]), "",N192+IF(Q192&lt;0, (N192/(Q192/-100)), N192*(Q192/100)))</f>
        <v/>
      </c>
      <c r="V192" s="28" t="str">
        <f>IFERROR(IF(ISBLANK(Table123[[#This Row],[Odds Side - Win Probability Model]]), "",N192+IF(R192&lt;0, (N192/(R192/-100)), N192*(R192/100))),"")</f>
        <v/>
      </c>
      <c r="W192" s="27" t="str">
        <f t="shared" si="25"/>
        <v/>
      </c>
      <c r="X192" s="28" t="str">
        <f t="shared" si="26"/>
        <v/>
      </c>
      <c r="Y192" s="27" t="str">
        <f>IF(ISBLANK(Table123[[#This Row],[Odds Spread]]), "",O192+IF(S192&lt;0, (O192/(S192/-100)), O192*(S192/100)))</f>
        <v/>
      </c>
      <c r="Z192" s="27" t="str">
        <f t="shared" si="27"/>
        <v/>
      </c>
      <c r="AA192" s="29">
        <f t="shared" si="28"/>
        <v>0</v>
      </c>
      <c r="AB192" s="29">
        <f t="shared" si="29"/>
        <v>0</v>
      </c>
      <c r="AC192" s="30" t="str">
        <f>IF('Prediction Log'!$W192="Y", "W", IF('Prediction Log'!$W192="N","L",""))</f>
        <v/>
      </c>
      <c r="AD192" s="31" t="str">
        <f>IF('Prediction Log'!$Y192="Y", "W", IF('Prediction Log'!$Y192="N","L",""))</f>
        <v/>
      </c>
      <c r="AE192" s="32" t="str">
        <f>IF(ISBLANK(Table123[[#This Row],[Odds Side - Difference Model]]), "",IF(AC192="W", W192, IF(AC192="L",-N192, "")))</f>
        <v/>
      </c>
      <c r="AF192" s="33" t="str">
        <f>IFERROR((IF(ISERR(Table123[[#This Row],[Potential Payout Side - Win Probability Model]]), "",IF(AD192="W", X192, IF(AD192="L",-N192, "")))), "")</f>
        <v/>
      </c>
      <c r="AG192" s="30" t="str">
        <f>IF('Prediction Log'!$X192="Y", "W", IF('Prediction Log'!$X192="N", "L", ""))</f>
        <v/>
      </c>
      <c r="AH192" s="32" t="str">
        <f>IF(ISBLANK(Table123[[#This Row],[Odds Spread]]), "",IF(AG192="W", Z192, IF(AG192="L",-O192, "")))</f>
        <v/>
      </c>
      <c r="AI192" s="11"/>
      <c r="AJ192" s="12" t="str">
        <f t="shared" si="24"/>
        <v/>
      </c>
      <c r="AK1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3" spans="1:38" x14ac:dyDescent="0.45">
      <c r="A193" s="22">
        <f>Games!A193</f>
        <v>0</v>
      </c>
      <c r="B193" s="22" t="str">
        <f>IF('Prediction Log'!B193=0, "",'Prediction Log'!B193)</f>
        <v/>
      </c>
      <c r="C193" s="22" t="str">
        <f>IF('Prediction Log'!C193=0, "",'Prediction Log'!C193)</f>
        <v/>
      </c>
      <c r="D193" s="22" t="str">
        <f>IF('Prediction Log'!D193=0, "",'Prediction Log'!D193)</f>
        <v/>
      </c>
      <c r="E193" s="22" t="str">
        <f>IF('Prediction Log'!E193=0, "",'Prediction Log'!E193)</f>
        <v/>
      </c>
      <c r="F193" s="22" t="str">
        <f>IF('Prediction Log'!I193=0, "",'Prediction Log'!I193)</f>
        <v/>
      </c>
      <c r="G193" s="23" t="str">
        <f>IF(ISBLANK(Games!B193), "",'Prediction Log'!$J193)</f>
        <v/>
      </c>
      <c r="H193" s="24" t="str">
        <f>'Prediction Log'!$K193</f>
        <v/>
      </c>
      <c r="I193" s="22" t="str">
        <f>IF(ISBLANK(Games!J193), "",IF(AND(Games!J193="",Games!K193=""),"",IF(ISTEXT(Games!K193), "Side",Games!J193)))</f>
        <v/>
      </c>
      <c r="J193" s="22" t="str">
        <f>IF(ISBLANK(Games!B193), "",IF(Games!H193="Y", Games!B193, Games!C193))</f>
        <v/>
      </c>
      <c r="K193" s="22" t="str">
        <f>Games!F193</f>
        <v/>
      </c>
      <c r="L193" s="22" t="str">
        <f>IF(ISBLANK(Games!D193), "",Games!D193)</f>
        <v/>
      </c>
      <c r="M193" s="22"/>
      <c r="N193" s="25" t="str">
        <f>IF(ISBLANK(Table123[[#This Row],[Odds Side - Difference Model]]), "", 1)</f>
        <v/>
      </c>
      <c r="O193" s="25" t="str">
        <f>IF(ISBLANK(Table123[[#This Row],[Odds Spread]]), "", 1)</f>
        <v/>
      </c>
      <c r="P193" s="26"/>
      <c r="Q193" s="26"/>
      <c r="R193" s="26"/>
      <c r="S193" s="26"/>
      <c r="T193" s="26"/>
      <c r="U193" s="27" t="str">
        <f>IF(ISBLANK(Table123[[#This Row],[Odds Side - Difference Model]]), "",N193+IF(Q193&lt;0, (N193/(Q193/-100)), N193*(Q193/100)))</f>
        <v/>
      </c>
      <c r="V193" s="28" t="str">
        <f>IFERROR(IF(ISBLANK(Table123[[#This Row],[Odds Side - Win Probability Model]]), "",N193+IF(R193&lt;0, (N193/(R193/-100)), N193*(R193/100))),"")</f>
        <v/>
      </c>
      <c r="W193" s="27" t="str">
        <f t="shared" si="25"/>
        <v/>
      </c>
      <c r="X193" s="28" t="str">
        <f t="shared" si="26"/>
        <v/>
      </c>
      <c r="Y193" s="27" t="str">
        <f>IF(ISBLANK(Table123[[#This Row],[Odds Spread]]), "",O193+IF(S193&lt;0, (O193/(S193/-100)), O193*(S193/100)))</f>
        <v/>
      </c>
      <c r="Z193" s="27" t="str">
        <f t="shared" si="27"/>
        <v/>
      </c>
      <c r="AA193" s="29">
        <f t="shared" si="28"/>
        <v>0</v>
      </c>
      <c r="AB193" s="29">
        <f t="shared" si="29"/>
        <v>0</v>
      </c>
      <c r="AC193" s="30" t="str">
        <f>IF('Prediction Log'!$W193="Y", "W", IF('Prediction Log'!$W193="N","L",""))</f>
        <v/>
      </c>
      <c r="AD193" s="31" t="str">
        <f>IF('Prediction Log'!$Y193="Y", "W", IF('Prediction Log'!$Y193="N","L",""))</f>
        <v/>
      </c>
      <c r="AE193" s="32" t="str">
        <f>IF(ISBLANK(Table123[[#This Row],[Odds Side - Difference Model]]), "",IF(AC193="W", W193, IF(AC193="L",-N193, "")))</f>
        <v/>
      </c>
      <c r="AF193" s="33" t="str">
        <f>IFERROR((IF(ISERR(Table123[[#This Row],[Potential Payout Side - Win Probability Model]]), "",IF(AD193="W", X193, IF(AD193="L",-N193, "")))), "")</f>
        <v/>
      </c>
      <c r="AG193" s="30" t="str">
        <f>IF('Prediction Log'!$X193="Y", "W", IF('Prediction Log'!$X193="N", "L", ""))</f>
        <v/>
      </c>
      <c r="AH193" s="32" t="str">
        <f>IF(ISBLANK(Table123[[#This Row],[Odds Spread]]), "",IF(AG193="W", Z193, IF(AG193="L",-O193, "")))</f>
        <v/>
      </c>
      <c r="AI193" s="11"/>
      <c r="AJ193" s="12" t="str">
        <f t="shared" si="24"/>
        <v/>
      </c>
      <c r="AK1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4" spans="1:38" x14ac:dyDescent="0.45">
      <c r="A194" s="22">
        <f>Games!A194</f>
        <v>0</v>
      </c>
      <c r="B194" s="22" t="str">
        <f>IF('Prediction Log'!B194=0, "",'Prediction Log'!B194)</f>
        <v/>
      </c>
      <c r="C194" s="22" t="str">
        <f>IF('Prediction Log'!C194=0, "",'Prediction Log'!C194)</f>
        <v/>
      </c>
      <c r="D194" s="22" t="str">
        <f>IF('Prediction Log'!D194=0, "",'Prediction Log'!D194)</f>
        <v/>
      </c>
      <c r="E194" s="22" t="str">
        <f>IF('Prediction Log'!E194=0, "",'Prediction Log'!E194)</f>
        <v/>
      </c>
      <c r="F194" s="22" t="str">
        <f>IF('Prediction Log'!I194=0, "",'Prediction Log'!I194)</f>
        <v/>
      </c>
      <c r="G194" s="23" t="str">
        <f>IF(ISBLANK(Games!B194), "",'Prediction Log'!$J194)</f>
        <v/>
      </c>
      <c r="H194" s="24" t="str">
        <f>'Prediction Log'!$K194</f>
        <v/>
      </c>
      <c r="I194" s="22" t="str">
        <f>IF(ISBLANK(Games!J194), "",IF(AND(Games!J194="",Games!K194=""),"",IF(ISTEXT(Games!K194), "Side",Games!J194)))</f>
        <v/>
      </c>
      <c r="J194" s="22" t="str">
        <f>IF(ISBLANK(Games!B194), "",IF(Games!H194="Y", Games!B194, Games!C194))</f>
        <v/>
      </c>
      <c r="K194" s="22" t="str">
        <f>Games!F194</f>
        <v/>
      </c>
      <c r="L194" s="22" t="str">
        <f>IF(ISBLANK(Games!D194), "",Games!D194)</f>
        <v/>
      </c>
      <c r="M194" s="22"/>
      <c r="N194" s="25" t="str">
        <f>IF(ISBLANK(Table123[[#This Row],[Odds Side - Difference Model]]), "", 1)</f>
        <v/>
      </c>
      <c r="O194" s="25" t="str">
        <f>IF(ISBLANK(Table123[[#This Row],[Odds Spread]]), "", 1)</f>
        <v/>
      </c>
      <c r="P194" s="26"/>
      <c r="Q194" s="26"/>
      <c r="R194" s="26"/>
      <c r="S194" s="26"/>
      <c r="T194" s="26"/>
      <c r="U194" s="27" t="str">
        <f>IF(ISBLANK(Table123[[#This Row],[Odds Side - Difference Model]]), "",N194+IF(Q194&lt;0, (N194/(Q194/-100)), N194*(Q194/100)))</f>
        <v/>
      </c>
      <c r="V194" s="28" t="str">
        <f>IFERROR(IF(ISBLANK(Table123[[#This Row],[Odds Side - Win Probability Model]]), "",N194+IF(R194&lt;0, (N194/(R194/-100)), N194*(R194/100))),"")</f>
        <v/>
      </c>
      <c r="W194" s="27" t="str">
        <f t="shared" si="25"/>
        <v/>
      </c>
      <c r="X194" s="28" t="str">
        <f t="shared" si="26"/>
        <v/>
      </c>
      <c r="Y194" s="27" t="str">
        <f>IF(ISBLANK(Table123[[#This Row],[Odds Spread]]), "",O194+IF(S194&lt;0, (O194/(S194/-100)), O194*(S194/100)))</f>
        <v/>
      </c>
      <c r="Z194" s="27" t="str">
        <f t="shared" si="27"/>
        <v/>
      </c>
      <c r="AA194" s="29">
        <f t="shared" si="28"/>
        <v>0</v>
      </c>
      <c r="AB194" s="29">
        <f t="shared" si="29"/>
        <v>0</v>
      </c>
      <c r="AC194" s="30" t="str">
        <f>IF('Prediction Log'!$W194="Y", "W", IF('Prediction Log'!$W194="N","L",""))</f>
        <v/>
      </c>
      <c r="AD194" s="31" t="str">
        <f>IF('Prediction Log'!$Y194="Y", "W", IF('Prediction Log'!$Y194="N","L",""))</f>
        <v/>
      </c>
      <c r="AE194" s="32" t="str">
        <f>IF(ISBLANK(Table123[[#This Row],[Odds Side - Difference Model]]), "",IF(AC194="W", W194, IF(AC194="L",-N194, "")))</f>
        <v/>
      </c>
      <c r="AF194" s="33" t="str">
        <f>IFERROR((IF(ISERR(Table123[[#This Row],[Potential Payout Side - Win Probability Model]]), "",IF(AD194="W", X194, IF(AD194="L",-N194, "")))), "")</f>
        <v/>
      </c>
      <c r="AG194" s="30" t="str">
        <f>IF('Prediction Log'!$X194="Y", "W", IF('Prediction Log'!$X194="N", "L", ""))</f>
        <v/>
      </c>
      <c r="AH194" s="32" t="str">
        <f>IF(ISBLANK(Table123[[#This Row],[Odds Spread]]), "",IF(AG194="W", Z194, IF(AG194="L",-O194, "")))</f>
        <v/>
      </c>
      <c r="AI194" s="11"/>
      <c r="AJ194" s="12" t="str">
        <f t="shared" si="24"/>
        <v/>
      </c>
      <c r="AK1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5" spans="1:38" x14ac:dyDescent="0.45">
      <c r="A195" s="22">
        <f>Games!A195</f>
        <v>0</v>
      </c>
      <c r="B195" s="22" t="str">
        <f>IF('Prediction Log'!B195=0, "",'Prediction Log'!B195)</f>
        <v/>
      </c>
      <c r="C195" s="22" t="str">
        <f>IF('Prediction Log'!C195=0, "",'Prediction Log'!C195)</f>
        <v/>
      </c>
      <c r="D195" s="22" t="str">
        <f>IF('Prediction Log'!D195=0, "",'Prediction Log'!D195)</f>
        <v/>
      </c>
      <c r="E195" s="22" t="str">
        <f>IF('Prediction Log'!E195=0, "",'Prediction Log'!E195)</f>
        <v/>
      </c>
      <c r="F195" s="22" t="str">
        <f>IF('Prediction Log'!I195=0, "",'Prediction Log'!I195)</f>
        <v/>
      </c>
      <c r="G195" s="23" t="str">
        <f>IF(ISBLANK(Games!B195), "",'Prediction Log'!$J195)</f>
        <v/>
      </c>
      <c r="H195" s="24" t="str">
        <f>'Prediction Log'!$K195</f>
        <v/>
      </c>
      <c r="I195" s="22" t="str">
        <f>IF(ISBLANK(Games!J195), "",IF(AND(Games!J195="",Games!K195=""),"",IF(ISTEXT(Games!K195), "Side",Games!J195)))</f>
        <v/>
      </c>
      <c r="J195" s="22" t="str">
        <f>IF(ISBLANK(Games!B195), "",IF(Games!H195="Y", Games!B195, Games!C195))</f>
        <v/>
      </c>
      <c r="K195" s="22" t="str">
        <f>Games!F195</f>
        <v/>
      </c>
      <c r="L195" s="22" t="str">
        <f>IF(ISBLANK(Games!D195), "",Games!D195)</f>
        <v/>
      </c>
      <c r="M195" s="22"/>
      <c r="N195" s="25" t="str">
        <f>IF(ISBLANK(Table123[[#This Row],[Odds Side - Difference Model]]), "", 1)</f>
        <v/>
      </c>
      <c r="O195" s="25" t="str">
        <f>IF(ISBLANK(Table123[[#This Row],[Odds Spread]]), "", 1)</f>
        <v/>
      </c>
      <c r="P195" s="26"/>
      <c r="Q195" s="26"/>
      <c r="R195" s="26"/>
      <c r="S195" s="26"/>
      <c r="T195" s="26"/>
      <c r="U195" s="27" t="str">
        <f>IF(ISBLANK(Table123[[#This Row],[Odds Side - Difference Model]]), "",N195+IF(Q195&lt;0, (N195/(Q195/-100)), N195*(Q195/100)))</f>
        <v/>
      </c>
      <c r="V195" s="28" t="str">
        <f>IFERROR(IF(ISBLANK(Table123[[#This Row],[Odds Side - Win Probability Model]]), "",N195+IF(R195&lt;0, (N195/(R195/-100)), N195*(R195/100))),"")</f>
        <v/>
      </c>
      <c r="W195" s="27" t="str">
        <f t="shared" si="25"/>
        <v/>
      </c>
      <c r="X195" s="28" t="str">
        <f t="shared" si="26"/>
        <v/>
      </c>
      <c r="Y195" s="27" t="str">
        <f>IF(ISBLANK(Table123[[#This Row],[Odds Spread]]), "",O195+IF(S195&lt;0, (O195/(S195/-100)), O195*(S195/100)))</f>
        <v/>
      </c>
      <c r="Z195" s="27" t="str">
        <f t="shared" si="27"/>
        <v/>
      </c>
      <c r="AA195" s="29">
        <f t="shared" si="28"/>
        <v>0</v>
      </c>
      <c r="AB195" s="29">
        <f t="shared" si="29"/>
        <v>0</v>
      </c>
      <c r="AC195" s="30" t="str">
        <f>IF('Prediction Log'!$W195="Y", "W", IF('Prediction Log'!$W195="N","L",""))</f>
        <v/>
      </c>
      <c r="AD195" s="31" t="str">
        <f>IF('Prediction Log'!$Y195="Y", "W", IF('Prediction Log'!$Y195="N","L",""))</f>
        <v/>
      </c>
      <c r="AE195" s="32" t="str">
        <f>IF(ISBLANK(Table123[[#This Row],[Odds Side - Difference Model]]), "",IF(AC195="W", W195, IF(AC195="L",-N195, "")))</f>
        <v/>
      </c>
      <c r="AF195" s="33" t="str">
        <f>IFERROR((IF(ISERR(Table123[[#This Row],[Potential Payout Side - Win Probability Model]]), "",IF(AD195="W", X195, IF(AD195="L",-N195, "")))), "")</f>
        <v/>
      </c>
      <c r="AG195" s="30" t="str">
        <f>IF('Prediction Log'!$X195="Y", "W", IF('Prediction Log'!$X195="N", "L", ""))</f>
        <v/>
      </c>
      <c r="AH195" s="32" t="str">
        <f>IF(ISBLANK(Table123[[#This Row],[Odds Spread]]), "",IF(AG195="W", Z195, IF(AG195="L",-O195, "")))</f>
        <v/>
      </c>
      <c r="AI195" s="11"/>
      <c r="AJ195" s="12" t="str">
        <f t="shared" ref="AJ195:AJ258" si="30">IF(AI195="W", AB195, IF(AI195="L",-S195, ""))</f>
        <v/>
      </c>
      <c r="AK1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6" spans="1:38" x14ac:dyDescent="0.45">
      <c r="A196" s="22">
        <f>Games!A196</f>
        <v>0</v>
      </c>
      <c r="B196" s="22" t="str">
        <f>IF('Prediction Log'!B196=0, "",'Prediction Log'!B196)</f>
        <v/>
      </c>
      <c r="C196" s="22" t="str">
        <f>IF('Prediction Log'!C196=0, "",'Prediction Log'!C196)</f>
        <v/>
      </c>
      <c r="D196" s="22" t="str">
        <f>IF('Prediction Log'!D196=0, "",'Prediction Log'!D196)</f>
        <v/>
      </c>
      <c r="E196" s="22" t="str">
        <f>IF('Prediction Log'!E196=0, "",'Prediction Log'!E196)</f>
        <v/>
      </c>
      <c r="F196" s="22" t="str">
        <f>IF('Prediction Log'!I196=0, "",'Prediction Log'!I196)</f>
        <v/>
      </c>
      <c r="G196" s="23" t="str">
        <f>IF(ISBLANK(Games!B196), "",'Prediction Log'!$J196)</f>
        <v/>
      </c>
      <c r="H196" s="24" t="str">
        <f>'Prediction Log'!$K196</f>
        <v/>
      </c>
      <c r="I196" s="22" t="str">
        <f>IF(ISBLANK(Games!J196), "",IF(AND(Games!J196="",Games!K196=""),"",IF(ISTEXT(Games!K196), "Side",Games!J196)))</f>
        <v/>
      </c>
      <c r="J196" s="22" t="str">
        <f>IF(ISBLANK(Games!B196), "",IF(Games!H196="Y", Games!B196, Games!C196))</f>
        <v/>
      </c>
      <c r="K196" s="22" t="str">
        <f>Games!F196</f>
        <v/>
      </c>
      <c r="L196" s="22" t="str">
        <f>IF(ISBLANK(Games!D196), "",Games!D196)</f>
        <v/>
      </c>
      <c r="M196" s="22"/>
      <c r="N196" s="25" t="str">
        <f>IF(ISBLANK(Table123[[#This Row],[Odds Side - Difference Model]]), "", 1)</f>
        <v/>
      </c>
      <c r="O196" s="25" t="str">
        <f>IF(ISBLANK(Table123[[#This Row],[Odds Spread]]), "", 1)</f>
        <v/>
      </c>
      <c r="P196" s="26"/>
      <c r="Q196" s="26"/>
      <c r="R196" s="26"/>
      <c r="S196" s="26"/>
      <c r="T196" s="26"/>
      <c r="U196" s="27" t="str">
        <f>IF(ISBLANK(Table123[[#This Row],[Odds Side - Difference Model]]), "",N196+IF(Q196&lt;0, (N196/(Q196/-100)), N196*(Q196/100)))</f>
        <v/>
      </c>
      <c r="V196" s="28" t="str">
        <f>IFERROR(IF(ISBLANK(Table123[[#This Row],[Odds Side - Win Probability Model]]), "",N196+IF(R196&lt;0, (N196/(R196/-100)), N196*(R196/100))),"")</f>
        <v/>
      </c>
      <c r="W196" s="27" t="str">
        <f t="shared" si="25"/>
        <v/>
      </c>
      <c r="X196" s="28" t="str">
        <f t="shared" si="26"/>
        <v/>
      </c>
      <c r="Y196" s="27" t="str">
        <f>IF(ISBLANK(Table123[[#This Row],[Odds Spread]]), "",O196+IF(S196&lt;0, (O196/(S196/-100)), O196*(S196/100)))</f>
        <v/>
      </c>
      <c r="Z196" s="27" t="str">
        <f t="shared" si="27"/>
        <v/>
      </c>
      <c r="AA196" s="29">
        <f t="shared" si="28"/>
        <v>0</v>
      </c>
      <c r="AB196" s="29">
        <f t="shared" si="29"/>
        <v>0</v>
      </c>
      <c r="AC196" s="30" t="str">
        <f>IF('Prediction Log'!$W196="Y", "W", IF('Prediction Log'!$W196="N","L",""))</f>
        <v/>
      </c>
      <c r="AD196" s="31" t="str">
        <f>IF('Prediction Log'!$Y196="Y", "W", IF('Prediction Log'!$Y196="N","L",""))</f>
        <v/>
      </c>
      <c r="AE196" s="32" t="str">
        <f>IF(ISBLANK(Table123[[#This Row],[Odds Side - Difference Model]]), "",IF(AC196="W", W196, IF(AC196="L",-N196, "")))</f>
        <v/>
      </c>
      <c r="AF196" s="33" t="str">
        <f>IFERROR((IF(ISERR(Table123[[#This Row],[Potential Payout Side - Win Probability Model]]), "",IF(AD196="W", X196, IF(AD196="L",-N196, "")))), "")</f>
        <v/>
      </c>
      <c r="AG196" s="30" t="str">
        <f>IF('Prediction Log'!$X196="Y", "W", IF('Prediction Log'!$X196="N", "L", ""))</f>
        <v/>
      </c>
      <c r="AH196" s="32" t="str">
        <f>IF(ISBLANK(Table123[[#This Row],[Odds Spread]]), "",IF(AG196="W", Z196, IF(AG196="L",-O196, "")))</f>
        <v/>
      </c>
      <c r="AI196" s="11"/>
      <c r="AJ196" s="12" t="str">
        <f t="shared" si="30"/>
        <v/>
      </c>
      <c r="AK1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7" spans="1:38" x14ac:dyDescent="0.45">
      <c r="A197" s="22">
        <f>Games!A197</f>
        <v>0</v>
      </c>
      <c r="B197" s="22" t="str">
        <f>IF('Prediction Log'!B197=0, "",'Prediction Log'!B197)</f>
        <v/>
      </c>
      <c r="C197" s="22" t="str">
        <f>IF('Prediction Log'!C197=0, "",'Prediction Log'!C197)</f>
        <v/>
      </c>
      <c r="D197" s="22" t="str">
        <f>IF('Prediction Log'!D197=0, "",'Prediction Log'!D197)</f>
        <v/>
      </c>
      <c r="E197" s="22" t="str">
        <f>IF('Prediction Log'!E197=0, "",'Prediction Log'!E197)</f>
        <v/>
      </c>
      <c r="F197" s="22" t="str">
        <f>IF('Prediction Log'!I197=0, "",'Prediction Log'!I197)</f>
        <v/>
      </c>
      <c r="G197" s="23" t="str">
        <f>IF(ISBLANK(Games!B197), "",'Prediction Log'!$J197)</f>
        <v/>
      </c>
      <c r="H197" s="24" t="str">
        <f>'Prediction Log'!$K197</f>
        <v/>
      </c>
      <c r="I197" s="22" t="str">
        <f>IF(ISBLANK(Games!J197), "",IF(AND(Games!J197="",Games!K197=""),"",IF(ISTEXT(Games!K197), "Side",Games!J197)))</f>
        <v/>
      </c>
      <c r="J197" s="22" t="str">
        <f>IF(ISBLANK(Games!B197), "",IF(Games!H197="Y", Games!B197, Games!C197))</f>
        <v/>
      </c>
      <c r="K197" s="22" t="str">
        <f>Games!F197</f>
        <v/>
      </c>
      <c r="L197" s="22" t="str">
        <f>IF(ISBLANK(Games!D197), "",Games!D197)</f>
        <v/>
      </c>
      <c r="M197" s="22"/>
      <c r="N197" s="25" t="str">
        <f>IF(ISBLANK(Table123[[#This Row],[Odds Side - Difference Model]]), "", 1)</f>
        <v/>
      </c>
      <c r="O197" s="25" t="str">
        <f>IF(ISBLANK(Table123[[#This Row],[Odds Spread]]), "", 1)</f>
        <v/>
      </c>
      <c r="P197" s="26"/>
      <c r="Q197" s="26"/>
      <c r="R197" s="26"/>
      <c r="S197" s="26"/>
      <c r="T197" s="26"/>
      <c r="U197" s="27" t="str">
        <f>IF(ISBLANK(Table123[[#This Row],[Odds Side - Difference Model]]), "",N197+IF(Q197&lt;0, (N197/(Q197/-100)), N197*(Q197/100)))</f>
        <v/>
      </c>
      <c r="V197" s="28" t="str">
        <f>IFERROR(IF(ISBLANK(Table123[[#This Row],[Odds Side - Win Probability Model]]), "",N197+IF(R197&lt;0, (N197/(R197/-100)), N197*(R197/100))),"")</f>
        <v/>
      </c>
      <c r="W197" s="27" t="str">
        <f t="shared" si="25"/>
        <v/>
      </c>
      <c r="X197" s="28" t="str">
        <f t="shared" si="26"/>
        <v/>
      </c>
      <c r="Y197" s="27" t="str">
        <f>IF(ISBLANK(Table123[[#This Row],[Odds Spread]]), "",O197+IF(S197&lt;0, (O197/(S197/-100)), O197*(S197/100)))</f>
        <v/>
      </c>
      <c r="Z197" s="27" t="str">
        <f t="shared" si="27"/>
        <v/>
      </c>
      <c r="AA197" s="29">
        <f t="shared" si="28"/>
        <v>0</v>
      </c>
      <c r="AB197" s="29">
        <f t="shared" si="29"/>
        <v>0</v>
      </c>
      <c r="AC197" s="30" t="str">
        <f>IF('Prediction Log'!$W197="Y", "W", IF('Prediction Log'!$W197="N","L",""))</f>
        <v/>
      </c>
      <c r="AD197" s="31" t="str">
        <f>IF('Prediction Log'!$Y197="Y", "W", IF('Prediction Log'!$Y197="N","L",""))</f>
        <v/>
      </c>
      <c r="AE197" s="32" t="str">
        <f>IF(ISBLANK(Table123[[#This Row],[Odds Side - Difference Model]]), "",IF(AC197="W", W197, IF(AC197="L",-N197, "")))</f>
        <v/>
      </c>
      <c r="AF197" s="33" t="str">
        <f>IFERROR((IF(ISERR(Table123[[#This Row],[Potential Payout Side - Win Probability Model]]), "",IF(AD197="W", X197, IF(AD197="L",-N197, "")))), "")</f>
        <v/>
      </c>
      <c r="AG197" s="30" t="str">
        <f>IF('Prediction Log'!$X197="Y", "W", IF('Prediction Log'!$X197="N", "L", ""))</f>
        <v/>
      </c>
      <c r="AH197" s="32" t="str">
        <f>IF(ISBLANK(Table123[[#This Row],[Odds Spread]]), "",IF(AG197="W", Z197, IF(AG197="L",-O197, "")))</f>
        <v/>
      </c>
      <c r="AI197" s="11"/>
      <c r="AJ197" s="12" t="str">
        <f t="shared" si="30"/>
        <v/>
      </c>
      <c r="AK1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8" spans="1:38" x14ac:dyDescent="0.45">
      <c r="A198" s="22">
        <f>Games!A198</f>
        <v>0</v>
      </c>
      <c r="B198" s="22" t="str">
        <f>IF('Prediction Log'!B198=0, "",'Prediction Log'!B198)</f>
        <v/>
      </c>
      <c r="C198" s="22" t="str">
        <f>IF('Prediction Log'!C198=0, "",'Prediction Log'!C198)</f>
        <v/>
      </c>
      <c r="D198" s="22" t="str">
        <f>IF('Prediction Log'!D198=0, "",'Prediction Log'!D198)</f>
        <v/>
      </c>
      <c r="E198" s="22" t="str">
        <f>IF('Prediction Log'!E198=0, "",'Prediction Log'!E198)</f>
        <v/>
      </c>
      <c r="F198" s="22" t="str">
        <f>IF('Prediction Log'!I198=0, "",'Prediction Log'!I198)</f>
        <v/>
      </c>
      <c r="G198" s="23" t="str">
        <f>IF(ISBLANK(Games!B198), "",'Prediction Log'!$J198)</f>
        <v/>
      </c>
      <c r="H198" s="24" t="str">
        <f>'Prediction Log'!$K198</f>
        <v/>
      </c>
      <c r="I198" s="22" t="str">
        <f>IF(ISBLANK(Games!J198), "",IF(AND(Games!J198="",Games!K198=""),"",IF(ISTEXT(Games!K198), "Side",Games!J198)))</f>
        <v/>
      </c>
      <c r="J198" s="22" t="str">
        <f>IF(ISBLANK(Games!B198), "",IF(Games!H198="Y", Games!B198, Games!C198))</f>
        <v/>
      </c>
      <c r="K198" s="22" t="str">
        <f>Games!F198</f>
        <v/>
      </c>
      <c r="L198" s="22" t="str">
        <f>IF(ISBLANK(Games!D198), "",Games!D198)</f>
        <v/>
      </c>
      <c r="M198" s="22"/>
      <c r="N198" s="25" t="str">
        <f>IF(ISBLANK(Table123[[#This Row],[Odds Side - Difference Model]]), "", 1)</f>
        <v/>
      </c>
      <c r="O198" s="25" t="str">
        <f>IF(ISBLANK(Table123[[#This Row],[Odds Spread]]), "", 1)</f>
        <v/>
      </c>
      <c r="P198" s="26"/>
      <c r="Q198" s="26"/>
      <c r="R198" s="26"/>
      <c r="S198" s="26"/>
      <c r="T198" s="26"/>
      <c r="U198" s="27" t="str">
        <f>IF(ISBLANK(Table123[[#This Row],[Odds Side - Difference Model]]), "",N198+IF(Q198&lt;0, (N198/(Q198/-100)), N198*(Q198/100)))</f>
        <v/>
      </c>
      <c r="V198" s="28" t="str">
        <f>IFERROR(IF(ISBLANK(Table123[[#This Row],[Odds Side - Win Probability Model]]), "",N198+IF(R198&lt;0, (N198/(R198/-100)), N198*(R198/100))),"")</f>
        <v/>
      </c>
      <c r="W198" s="27" t="str">
        <f t="shared" si="25"/>
        <v/>
      </c>
      <c r="X198" s="28" t="str">
        <f t="shared" si="26"/>
        <v/>
      </c>
      <c r="Y198" s="27" t="str">
        <f>IF(ISBLANK(Table123[[#This Row],[Odds Spread]]), "",O198+IF(S198&lt;0, (O198/(S198/-100)), O198*(S198/100)))</f>
        <v/>
      </c>
      <c r="Z198" s="27" t="str">
        <f t="shared" si="27"/>
        <v/>
      </c>
      <c r="AA198" s="29">
        <f t="shared" si="28"/>
        <v>0</v>
      </c>
      <c r="AB198" s="29">
        <f t="shared" si="29"/>
        <v>0</v>
      </c>
      <c r="AC198" s="30" t="str">
        <f>IF('Prediction Log'!$W198="Y", "W", IF('Prediction Log'!$W198="N","L",""))</f>
        <v/>
      </c>
      <c r="AD198" s="31" t="str">
        <f>IF('Prediction Log'!$Y198="Y", "W", IF('Prediction Log'!$Y198="N","L",""))</f>
        <v/>
      </c>
      <c r="AE198" s="32" t="str">
        <f>IF(ISBLANK(Table123[[#This Row],[Odds Side - Difference Model]]), "",IF(AC198="W", W198, IF(AC198="L",-N198, "")))</f>
        <v/>
      </c>
      <c r="AF198" s="33" t="str">
        <f>IFERROR((IF(ISERR(Table123[[#This Row],[Potential Payout Side - Win Probability Model]]), "",IF(AD198="W", X198, IF(AD198="L",-N198, "")))), "")</f>
        <v/>
      </c>
      <c r="AG198" s="30" t="str">
        <f>IF('Prediction Log'!$X198="Y", "W", IF('Prediction Log'!$X198="N", "L", ""))</f>
        <v/>
      </c>
      <c r="AH198" s="32" t="str">
        <f>IF(ISBLANK(Table123[[#This Row],[Odds Spread]]), "",IF(AG198="W", Z198, IF(AG198="L",-O198, "")))</f>
        <v/>
      </c>
      <c r="AI198" s="11"/>
      <c r="AJ198" s="12" t="str">
        <f t="shared" si="30"/>
        <v/>
      </c>
      <c r="AK1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9" spans="1:38" x14ac:dyDescent="0.45">
      <c r="A199" s="22">
        <f>Games!A199</f>
        <v>0</v>
      </c>
      <c r="B199" s="22" t="str">
        <f>IF('Prediction Log'!B199=0, "",'Prediction Log'!B199)</f>
        <v/>
      </c>
      <c r="C199" s="22" t="str">
        <f>IF('Prediction Log'!C199=0, "",'Prediction Log'!C199)</f>
        <v/>
      </c>
      <c r="D199" s="22" t="str">
        <f>IF('Prediction Log'!D199=0, "",'Prediction Log'!D199)</f>
        <v/>
      </c>
      <c r="E199" s="22" t="str">
        <f>IF('Prediction Log'!E199=0, "",'Prediction Log'!E199)</f>
        <v/>
      </c>
      <c r="F199" s="22" t="str">
        <f>IF('Prediction Log'!I199=0, "",'Prediction Log'!I199)</f>
        <v/>
      </c>
      <c r="G199" s="23" t="str">
        <f>IF(ISBLANK(Games!B199), "",'Prediction Log'!$J199)</f>
        <v/>
      </c>
      <c r="H199" s="24" t="str">
        <f>'Prediction Log'!$K199</f>
        <v/>
      </c>
      <c r="I199" s="22" t="str">
        <f>IF(ISBLANK(Games!J199), "",IF(AND(Games!J199="",Games!K199=""),"",IF(ISTEXT(Games!K199), "Side",Games!J199)))</f>
        <v/>
      </c>
      <c r="J199" s="22" t="str">
        <f>IF(ISBLANK(Games!B199), "",IF(Games!H199="Y", Games!B199, Games!C199))</f>
        <v/>
      </c>
      <c r="K199" s="22" t="str">
        <f>Games!F199</f>
        <v/>
      </c>
      <c r="L199" s="22" t="str">
        <f>IF(ISBLANK(Games!D199), "",Games!D199)</f>
        <v/>
      </c>
      <c r="M199" s="22"/>
      <c r="N199" s="25" t="str">
        <f>IF(ISBLANK(Table123[[#This Row],[Odds Side - Difference Model]]), "", 1)</f>
        <v/>
      </c>
      <c r="O199" s="25" t="str">
        <f>IF(ISBLANK(Table123[[#This Row],[Odds Spread]]), "", 1)</f>
        <v/>
      </c>
      <c r="P199" s="26"/>
      <c r="Q199" s="26"/>
      <c r="R199" s="26"/>
      <c r="S199" s="26"/>
      <c r="T199" s="26"/>
      <c r="U199" s="27" t="str">
        <f>IF(ISBLANK(Table123[[#This Row],[Odds Side - Difference Model]]), "",N199+IF(Q199&lt;0, (N199/(Q199/-100)), N199*(Q199/100)))</f>
        <v/>
      </c>
      <c r="V199" s="28" t="str">
        <f>IFERROR(IF(ISBLANK(Table123[[#This Row],[Odds Side - Win Probability Model]]), "",N199+IF(R199&lt;0, (N199/(R199/-100)), N199*(R199/100))),"")</f>
        <v/>
      </c>
      <c r="W199" s="27" t="str">
        <f t="shared" si="25"/>
        <v/>
      </c>
      <c r="X199" s="28" t="str">
        <f t="shared" si="26"/>
        <v/>
      </c>
      <c r="Y199" s="27" t="str">
        <f>IF(ISBLANK(Table123[[#This Row],[Odds Spread]]), "",O199+IF(S199&lt;0, (O199/(S199/-100)), O199*(S199/100)))</f>
        <v/>
      </c>
      <c r="Z199" s="27" t="str">
        <f t="shared" si="27"/>
        <v/>
      </c>
      <c r="AA199" s="29">
        <f t="shared" si="28"/>
        <v>0</v>
      </c>
      <c r="AB199" s="29">
        <f t="shared" si="29"/>
        <v>0</v>
      </c>
      <c r="AC199" s="30" t="str">
        <f>IF('Prediction Log'!$W199="Y", "W", IF('Prediction Log'!$W199="N","L",""))</f>
        <v/>
      </c>
      <c r="AD199" s="31" t="str">
        <f>IF('Prediction Log'!$Y199="Y", "W", IF('Prediction Log'!$Y199="N","L",""))</f>
        <v/>
      </c>
      <c r="AE199" s="32" t="str">
        <f>IF(ISBLANK(Table123[[#This Row],[Odds Side - Difference Model]]), "",IF(AC199="W", W199, IF(AC199="L",-N199, "")))</f>
        <v/>
      </c>
      <c r="AF199" s="33" t="str">
        <f>IFERROR((IF(ISERR(Table123[[#This Row],[Potential Payout Side - Win Probability Model]]), "",IF(AD199="W", X199, IF(AD199="L",-N199, "")))), "")</f>
        <v/>
      </c>
      <c r="AG199" s="30" t="str">
        <f>IF('Prediction Log'!$X199="Y", "W", IF('Prediction Log'!$X199="N", "L", ""))</f>
        <v/>
      </c>
      <c r="AH199" s="32" t="str">
        <f>IF(ISBLANK(Table123[[#This Row],[Odds Spread]]), "",IF(AG199="W", Z199, IF(AG199="L",-O199, "")))</f>
        <v/>
      </c>
      <c r="AI199" s="11"/>
      <c r="AJ199" s="12" t="str">
        <f t="shared" si="30"/>
        <v/>
      </c>
      <c r="AK1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0" spans="1:38" x14ac:dyDescent="0.45">
      <c r="A200" s="22">
        <f>Games!A200</f>
        <v>0</v>
      </c>
      <c r="B200" s="22" t="str">
        <f>IF('Prediction Log'!B200=0, "",'Prediction Log'!B200)</f>
        <v/>
      </c>
      <c r="C200" s="22" t="str">
        <f>IF('Prediction Log'!C200=0, "",'Prediction Log'!C200)</f>
        <v/>
      </c>
      <c r="D200" s="22" t="str">
        <f>IF('Prediction Log'!D200=0, "",'Prediction Log'!D200)</f>
        <v/>
      </c>
      <c r="E200" s="22" t="str">
        <f>IF('Prediction Log'!E200=0, "",'Prediction Log'!E200)</f>
        <v/>
      </c>
      <c r="F200" s="22" t="str">
        <f>IF('Prediction Log'!I200=0, "",'Prediction Log'!I200)</f>
        <v/>
      </c>
      <c r="G200" s="23" t="str">
        <f>IF(ISBLANK(Games!B200), "",'Prediction Log'!$J200)</f>
        <v/>
      </c>
      <c r="H200" s="24" t="str">
        <f>'Prediction Log'!$K200</f>
        <v/>
      </c>
      <c r="I200" s="22" t="str">
        <f>IF(ISBLANK(Games!J200), "",IF(AND(Games!J200="",Games!K200=""),"",IF(ISTEXT(Games!K200), "Side",Games!J200)))</f>
        <v/>
      </c>
      <c r="J200" s="22" t="str">
        <f>IF(ISBLANK(Games!B200), "",IF(Games!H200="Y", Games!B200, Games!C200))</f>
        <v/>
      </c>
      <c r="K200" s="22" t="str">
        <f>Games!F200</f>
        <v/>
      </c>
      <c r="L200" s="22" t="str">
        <f>IF(ISBLANK(Games!D200), "",Games!D200)</f>
        <v/>
      </c>
      <c r="M200" s="22"/>
      <c r="N200" s="25" t="str">
        <f>IF(ISBLANK(Table123[[#This Row],[Odds Side - Difference Model]]), "", 1)</f>
        <v/>
      </c>
      <c r="O200" s="25" t="str">
        <f>IF(ISBLANK(Table123[[#This Row],[Odds Spread]]), "", 1)</f>
        <v/>
      </c>
      <c r="P200" s="26"/>
      <c r="Q200" s="26"/>
      <c r="R200" s="26"/>
      <c r="S200" s="26"/>
      <c r="T200" s="26"/>
      <c r="U200" s="27" t="str">
        <f>IF(ISBLANK(Table123[[#This Row],[Odds Side - Difference Model]]), "",N200+IF(Q200&lt;0, (N200/(Q200/-100)), N200*(Q200/100)))</f>
        <v/>
      </c>
      <c r="V200" s="28" t="str">
        <f>IFERROR(IF(ISBLANK(Table123[[#This Row],[Odds Side - Win Probability Model]]), "",N200+IF(R200&lt;0, (N200/(R200/-100)), N200*(R200/100))),"")</f>
        <v/>
      </c>
      <c r="W200" s="27" t="str">
        <f t="shared" si="25"/>
        <v/>
      </c>
      <c r="X200" s="28" t="str">
        <f t="shared" si="26"/>
        <v/>
      </c>
      <c r="Y200" s="27" t="str">
        <f>IF(ISBLANK(Table123[[#This Row],[Odds Spread]]), "",O200+IF(S200&lt;0, (O200/(S200/-100)), O200*(S200/100)))</f>
        <v/>
      </c>
      <c r="Z200" s="27" t="str">
        <f t="shared" si="27"/>
        <v/>
      </c>
      <c r="AA200" s="29">
        <f t="shared" si="28"/>
        <v>0</v>
      </c>
      <c r="AB200" s="29">
        <f t="shared" si="29"/>
        <v>0</v>
      </c>
      <c r="AC200" s="30" t="str">
        <f>IF('Prediction Log'!$W200="Y", "W", IF('Prediction Log'!$W200="N","L",""))</f>
        <v/>
      </c>
      <c r="AD200" s="31" t="str">
        <f>IF('Prediction Log'!$Y200="Y", "W", IF('Prediction Log'!$Y200="N","L",""))</f>
        <v/>
      </c>
      <c r="AE200" s="32" t="str">
        <f>IF(ISBLANK(Table123[[#This Row],[Odds Side - Difference Model]]), "",IF(AC200="W", W200, IF(AC200="L",-N200, "")))</f>
        <v/>
      </c>
      <c r="AF200" s="33" t="str">
        <f>IFERROR((IF(ISERR(Table123[[#This Row],[Potential Payout Side - Win Probability Model]]), "",IF(AD200="W", X200, IF(AD200="L",-N200, "")))), "")</f>
        <v/>
      </c>
      <c r="AG200" s="30" t="str">
        <f>IF('Prediction Log'!$X200="Y", "W", IF('Prediction Log'!$X200="N", "L", ""))</f>
        <v/>
      </c>
      <c r="AH200" s="32" t="str">
        <f>IF(ISBLANK(Table123[[#This Row],[Odds Spread]]), "",IF(AG200="W", Z200, IF(AG200="L",-O200, "")))</f>
        <v/>
      </c>
      <c r="AI200" s="11"/>
      <c r="AJ200" s="12" t="str">
        <f t="shared" si="30"/>
        <v/>
      </c>
      <c r="AK2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1" spans="1:38" x14ac:dyDescent="0.45">
      <c r="A201" s="22">
        <f>Games!A201</f>
        <v>0</v>
      </c>
      <c r="B201" s="22" t="str">
        <f>IF('Prediction Log'!B201=0, "",'Prediction Log'!B201)</f>
        <v/>
      </c>
      <c r="C201" s="22" t="str">
        <f>IF('Prediction Log'!C201=0, "",'Prediction Log'!C201)</f>
        <v/>
      </c>
      <c r="D201" s="22" t="str">
        <f>IF('Prediction Log'!D201=0, "",'Prediction Log'!D201)</f>
        <v/>
      </c>
      <c r="E201" s="22" t="str">
        <f>IF('Prediction Log'!E201=0, "",'Prediction Log'!E201)</f>
        <v/>
      </c>
      <c r="F201" s="22" t="str">
        <f>IF('Prediction Log'!I201=0, "",'Prediction Log'!I201)</f>
        <v/>
      </c>
      <c r="G201" s="23" t="str">
        <f>IF(ISBLANK(Games!B201), "",'Prediction Log'!$J201)</f>
        <v/>
      </c>
      <c r="H201" s="24" t="str">
        <f>'Prediction Log'!$K201</f>
        <v/>
      </c>
      <c r="I201" s="22" t="str">
        <f>IF(ISBLANK(Games!J201), "",IF(AND(Games!J201="",Games!K201=""),"",IF(ISTEXT(Games!K201), "Side",Games!J201)))</f>
        <v/>
      </c>
      <c r="J201" s="22" t="str">
        <f>IF(ISBLANK(Games!B201), "",IF(Games!H201="Y", Games!B201, Games!C201))</f>
        <v/>
      </c>
      <c r="K201" s="22" t="str">
        <f>Games!F201</f>
        <v/>
      </c>
      <c r="L201" s="22" t="str">
        <f>IF(ISBLANK(Games!D201), "",Games!D201)</f>
        <v/>
      </c>
      <c r="M201" s="22"/>
      <c r="N201" s="25" t="str">
        <f>IF(ISBLANK(Table123[[#This Row],[Odds Side - Difference Model]]), "", 1)</f>
        <v/>
      </c>
      <c r="O201" s="25" t="str">
        <f>IF(ISBLANK(Table123[[#This Row],[Odds Spread]]), "", 1)</f>
        <v/>
      </c>
      <c r="P201" s="26"/>
      <c r="Q201" s="26"/>
      <c r="R201" s="26"/>
      <c r="S201" s="26"/>
      <c r="T201" s="26"/>
      <c r="U201" s="27" t="str">
        <f>IF(ISBLANK(Table123[[#This Row],[Odds Side - Difference Model]]), "",N201+IF(Q201&lt;0, (N201/(Q201/-100)), N201*(Q201/100)))</f>
        <v/>
      </c>
      <c r="V201" s="28" t="str">
        <f>IFERROR(IF(ISBLANK(Table123[[#This Row],[Odds Side - Win Probability Model]]), "",N201+IF(R201&lt;0, (N201/(R201/-100)), N201*(R201/100))),"")</f>
        <v/>
      </c>
      <c r="W201" s="27" t="str">
        <f t="shared" si="25"/>
        <v/>
      </c>
      <c r="X201" s="28" t="str">
        <f t="shared" si="26"/>
        <v/>
      </c>
      <c r="Y201" s="27" t="str">
        <f>IF(ISBLANK(Table123[[#This Row],[Odds Spread]]), "",O201+IF(S201&lt;0, (O201/(S201/-100)), O201*(S201/100)))</f>
        <v/>
      </c>
      <c r="Z201" s="27" t="str">
        <f t="shared" si="27"/>
        <v/>
      </c>
      <c r="AA201" s="29">
        <f t="shared" si="28"/>
        <v>0</v>
      </c>
      <c r="AB201" s="29">
        <f t="shared" si="29"/>
        <v>0</v>
      </c>
      <c r="AC201" s="30" t="str">
        <f>IF('Prediction Log'!$W201="Y", "W", IF('Prediction Log'!$W201="N","L",""))</f>
        <v/>
      </c>
      <c r="AD201" s="31" t="str">
        <f>IF('Prediction Log'!$Y201="Y", "W", IF('Prediction Log'!$Y201="N","L",""))</f>
        <v/>
      </c>
      <c r="AE201" s="32" t="str">
        <f>IF(ISBLANK(Table123[[#This Row],[Odds Side - Difference Model]]), "",IF(AC201="W", W201, IF(AC201="L",-N201, "")))</f>
        <v/>
      </c>
      <c r="AF201" s="33" t="str">
        <f>IFERROR((IF(ISERR(Table123[[#This Row],[Potential Payout Side - Win Probability Model]]), "",IF(AD201="W", X201, IF(AD201="L",-N201, "")))), "")</f>
        <v/>
      </c>
      <c r="AG201" s="30" t="str">
        <f>IF('Prediction Log'!$X201="Y", "W", IF('Prediction Log'!$X201="N", "L", ""))</f>
        <v/>
      </c>
      <c r="AH201" s="32" t="str">
        <f>IF(ISBLANK(Table123[[#This Row],[Odds Spread]]), "",IF(AG201="W", Z201, IF(AG201="L",-O201, "")))</f>
        <v/>
      </c>
      <c r="AI201" s="11"/>
      <c r="AJ201" s="12" t="str">
        <f t="shared" si="30"/>
        <v/>
      </c>
      <c r="AK2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2" spans="1:38" x14ac:dyDescent="0.45">
      <c r="A202" s="22">
        <f>Games!A202</f>
        <v>0</v>
      </c>
      <c r="B202" s="22" t="str">
        <f>IF('Prediction Log'!B202=0, "",'Prediction Log'!B202)</f>
        <v/>
      </c>
      <c r="C202" s="22" t="str">
        <f>IF('Prediction Log'!C202=0, "",'Prediction Log'!C202)</f>
        <v/>
      </c>
      <c r="D202" s="22" t="str">
        <f>IF('Prediction Log'!D202=0, "",'Prediction Log'!D202)</f>
        <v/>
      </c>
      <c r="E202" s="22" t="str">
        <f>IF('Prediction Log'!E202=0, "",'Prediction Log'!E202)</f>
        <v/>
      </c>
      <c r="F202" s="22" t="str">
        <f>IF('Prediction Log'!I202=0, "",'Prediction Log'!I202)</f>
        <v/>
      </c>
      <c r="G202" s="23" t="str">
        <f>IF(ISBLANK(Games!B202), "",'Prediction Log'!$J202)</f>
        <v/>
      </c>
      <c r="H202" s="24" t="str">
        <f>'Prediction Log'!$K202</f>
        <v/>
      </c>
      <c r="I202" s="22" t="str">
        <f>IF(ISBLANK(Games!J202), "",IF(AND(Games!J202="",Games!K202=""),"",IF(ISTEXT(Games!K202), "Side",Games!J202)))</f>
        <v/>
      </c>
      <c r="J202" s="22" t="str">
        <f>IF(ISBLANK(Games!B202), "",IF(Games!H202="Y", Games!B202, Games!C202))</f>
        <v/>
      </c>
      <c r="K202" s="22" t="str">
        <f>Games!F202</f>
        <v/>
      </c>
      <c r="L202" s="22" t="str">
        <f>IF(ISBLANK(Games!D202), "",Games!D202)</f>
        <v/>
      </c>
      <c r="M202" s="22"/>
      <c r="N202" s="25" t="str">
        <f>IF(ISBLANK(Table123[[#This Row],[Odds Side - Difference Model]]), "", 1)</f>
        <v/>
      </c>
      <c r="O202" s="25" t="str">
        <f>IF(ISBLANK(Table123[[#This Row],[Odds Spread]]), "", 1)</f>
        <v/>
      </c>
      <c r="P202" s="26"/>
      <c r="Q202" s="26"/>
      <c r="R202" s="26"/>
      <c r="S202" s="26"/>
      <c r="T202" s="26"/>
      <c r="U202" s="27" t="str">
        <f>IF(ISBLANK(Table123[[#This Row],[Odds Side - Difference Model]]), "",N202+IF(Q202&lt;0, (N202/(Q202/-100)), N202*(Q202/100)))</f>
        <v/>
      </c>
      <c r="V202" s="28" t="str">
        <f>IFERROR(IF(ISBLANK(Table123[[#This Row],[Odds Side - Win Probability Model]]), "",N202+IF(R202&lt;0, (N202/(R202/-100)), N202*(R202/100))),"")</f>
        <v/>
      </c>
      <c r="W202" s="27" t="str">
        <f t="shared" si="25"/>
        <v/>
      </c>
      <c r="X202" s="28" t="str">
        <f t="shared" si="26"/>
        <v/>
      </c>
      <c r="Y202" s="27" t="str">
        <f>IF(ISBLANK(Table123[[#This Row],[Odds Spread]]), "",O202+IF(S202&lt;0, (O202/(S202/-100)), O202*(S202/100)))</f>
        <v/>
      </c>
      <c r="Z202" s="27" t="str">
        <f t="shared" si="27"/>
        <v/>
      </c>
      <c r="AA202" s="29">
        <f t="shared" si="28"/>
        <v>0</v>
      </c>
      <c r="AB202" s="29">
        <f t="shared" si="29"/>
        <v>0</v>
      </c>
      <c r="AC202" s="30" t="str">
        <f>IF('Prediction Log'!$W202="Y", "W", IF('Prediction Log'!$W202="N","L",""))</f>
        <v/>
      </c>
      <c r="AD202" s="31" t="str">
        <f>IF('Prediction Log'!$Y202="Y", "W", IF('Prediction Log'!$Y202="N","L",""))</f>
        <v/>
      </c>
      <c r="AE202" s="32" t="str">
        <f>IF(ISBLANK(Table123[[#This Row],[Odds Side - Difference Model]]), "",IF(AC202="W", W202, IF(AC202="L",-N202, "")))</f>
        <v/>
      </c>
      <c r="AF202" s="33" t="str">
        <f>IFERROR((IF(ISERR(Table123[[#This Row],[Potential Payout Side - Win Probability Model]]), "",IF(AD202="W", X202, IF(AD202="L",-N202, "")))), "")</f>
        <v/>
      </c>
      <c r="AG202" s="30" t="str">
        <f>IF('Prediction Log'!$X202="Y", "W", IF('Prediction Log'!$X202="N", "L", ""))</f>
        <v/>
      </c>
      <c r="AH202" s="32" t="str">
        <f>IF(ISBLANK(Table123[[#This Row],[Odds Spread]]), "",IF(AG202="W", Z202, IF(AG202="L",-O202, "")))</f>
        <v/>
      </c>
      <c r="AI202" s="11"/>
      <c r="AJ202" s="12" t="str">
        <f t="shared" si="30"/>
        <v/>
      </c>
      <c r="AK2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3" spans="1:38" x14ac:dyDescent="0.45">
      <c r="A203" s="22">
        <f>Games!A203</f>
        <v>0</v>
      </c>
      <c r="B203" s="22" t="str">
        <f>IF('Prediction Log'!B203=0, "",'Prediction Log'!B203)</f>
        <v/>
      </c>
      <c r="C203" s="22" t="str">
        <f>IF('Prediction Log'!C203=0, "",'Prediction Log'!C203)</f>
        <v/>
      </c>
      <c r="D203" s="22" t="str">
        <f>IF('Prediction Log'!D203=0, "",'Prediction Log'!D203)</f>
        <v/>
      </c>
      <c r="E203" s="22" t="str">
        <f>IF('Prediction Log'!E203=0, "",'Prediction Log'!E203)</f>
        <v/>
      </c>
      <c r="F203" s="22" t="str">
        <f>IF('Prediction Log'!I203=0, "",'Prediction Log'!I203)</f>
        <v/>
      </c>
      <c r="G203" s="23" t="str">
        <f>IF(ISBLANK(Games!B203), "",'Prediction Log'!$J203)</f>
        <v/>
      </c>
      <c r="H203" s="24" t="str">
        <f>'Prediction Log'!$K203</f>
        <v/>
      </c>
      <c r="I203" s="22" t="str">
        <f>IF(ISBLANK(Games!J203), "",IF(AND(Games!J203="",Games!K203=""),"",IF(ISTEXT(Games!K203), "Side",Games!J203)))</f>
        <v/>
      </c>
      <c r="J203" s="22" t="str">
        <f>IF(ISBLANK(Games!B203), "",IF(Games!H203="Y", Games!B203, Games!C203))</f>
        <v/>
      </c>
      <c r="K203" s="22" t="str">
        <f>Games!F203</f>
        <v/>
      </c>
      <c r="L203" s="22" t="str">
        <f>IF(ISBLANK(Games!D203), "",Games!D203)</f>
        <v/>
      </c>
      <c r="M203" s="22"/>
      <c r="N203" s="25" t="str">
        <f>IF(ISBLANK(Table123[[#This Row],[Odds Side - Difference Model]]), "", 1)</f>
        <v/>
      </c>
      <c r="O203" s="25" t="str">
        <f>IF(ISBLANK(Table123[[#This Row],[Odds Spread]]), "", 1)</f>
        <v/>
      </c>
      <c r="P203" s="26"/>
      <c r="Q203" s="26"/>
      <c r="R203" s="26"/>
      <c r="S203" s="26"/>
      <c r="T203" s="26"/>
      <c r="U203" s="27" t="str">
        <f>IF(ISBLANK(Table123[[#This Row],[Odds Side - Difference Model]]), "",N203+IF(Q203&lt;0, (N203/(Q203/-100)), N203*(Q203/100)))</f>
        <v/>
      </c>
      <c r="V203" s="28" t="str">
        <f>IFERROR(IF(ISBLANK(Table123[[#This Row],[Odds Side - Win Probability Model]]), "",N203+IF(R203&lt;0, (N203/(R203/-100)), N203*(R203/100))),"")</f>
        <v/>
      </c>
      <c r="W203" s="27" t="str">
        <f t="shared" si="25"/>
        <v/>
      </c>
      <c r="X203" s="28" t="str">
        <f t="shared" si="26"/>
        <v/>
      </c>
      <c r="Y203" s="27" t="str">
        <f>IF(ISBLANK(Table123[[#This Row],[Odds Spread]]), "",O203+IF(S203&lt;0, (O203/(S203/-100)), O203*(S203/100)))</f>
        <v/>
      </c>
      <c r="Z203" s="27" t="str">
        <f t="shared" si="27"/>
        <v/>
      </c>
      <c r="AA203" s="29">
        <f t="shared" si="28"/>
        <v>0</v>
      </c>
      <c r="AB203" s="29">
        <f t="shared" si="29"/>
        <v>0</v>
      </c>
      <c r="AC203" s="30" t="str">
        <f>IF('Prediction Log'!$W203="Y", "W", IF('Prediction Log'!$W203="N","L",""))</f>
        <v/>
      </c>
      <c r="AD203" s="31" t="str">
        <f>IF('Prediction Log'!$Y203="Y", "W", IF('Prediction Log'!$Y203="N","L",""))</f>
        <v/>
      </c>
      <c r="AE203" s="32" t="str">
        <f>IF(ISBLANK(Table123[[#This Row],[Odds Side - Difference Model]]), "",IF(AC203="W", W203, IF(AC203="L",-N203, "")))</f>
        <v/>
      </c>
      <c r="AF203" s="33" t="str">
        <f>IFERROR((IF(ISERR(Table123[[#This Row],[Potential Payout Side - Win Probability Model]]), "",IF(AD203="W", X203, IF(AD203="L",-N203, "")))), "")</f>
        <v/>
      </c>
      <c r="AG203" s="30" t="str">
        <f>IF('Prediction Log'!$X203="Y", "W", IF('Prediction Log'!$X203="N", "L", ""))</f>
        <v/>
      </c>
      <c r="AH203" s="32" t="str">
        <f>IF(ISBLANK(Table123[[#This Row],[Odds Spread]]), "",IF(AG203="W", Z203, IF(AG203="L",-O203, "")))</f>
        <v/>
      </c>
      <c r="AI203" s="11"/>
      <c r="AJ203" s="12" t="str">
        <f t="shared" si="30"/>
        <v/>
      </c>
      <c r="AK2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4" spans="1:38" x14ac:dyDescent="0.45">
      <c r="A204" s="22">
        <f>Games!A204</f>
        <v>0</v>
      </c>
      <c r="B204" s="22" t="str">
        <f>IF('Prediction Log'!B204=0, "",'Prediction Log'!B204)</f>
        <v/>
      </c>
      <c r="C204" s="22" t="str">
        <f>IF('Prediction Log'!C204=0, "",'Prediction Log'!C204)</f>
        <v/>
      </c>
      <c r="D204" s="22" t="str">
        <f>IF('Prediction Log'!D204=0, "",'Prediction Log'!D204)</f>
        <v/>
      </c>
      <c r="E204" s="22" t="str">
        <f>IF('Prediction Log'!E204=0, "",'Prediction Log'!E204)</f>
        <v/>
      </c>
      <c r="F204" s="22" t="str">
        <f>IF('Prediction Log'!I204=0, "",'Prediction Log'!I204)</f>
        <v/>
      </c>
      <c r="G204" s="23" t="str">
        <f>IF(ISBLANK(Games!B204), "",'Prediction Log'!$J204)</f>
        <v/>
      </c>
      <c r="H204" s="24" t="str">
        <f>'Prediction Log'!$K204</f>
        <v/>
      </c>
      <c r="I204" s="22" t="str">
        <f>IF(ISBLANK(Games!J204), "",IF(AND(Games!J204="",Games!K204=""),"",IF(ISTEXT(Games!K204), "Side",Games!J204)))</f>
        <v/>
      </c>
      <c r="J204" s="22" t="str">
        <f>IF(ISBLANK(Games!B204), "",IF(Games!H204="Y", Games!B204, Games!C204))</f>
        <v/>
      </c>
      <c r="K204" s="22" t="str">
        <f>Games!F204</f>
        <v/>
      </c>
      <c r="L204" s="22" t="str">
        <f>IF(ISBLANK(Games!D204), "",Games!D204)</f>
        <v/>
      </c>
      <c r="M204" s="22"/>
      <c r="N204" s="25" t="str">
        <f>IF(ISBLANK(Table123[[#This Row],[Odds Side - Difference Model]]), "", 1)</f>
        <v/>
      </c>
      <c r="O204" s="25" t="str">
        <f>IF(ISBLANK(Table123[[#This Row],[Odds Spread]]), "", 1)</f>
        <v/>
      </c>
      <c r="P204" s="26"/>
      <c r="Q204" s="26"/>
      <c r="R204" s="26"/>
      <c r="S204" s="26"/>
      <c r="T204" s="26"/>
      <c r="U204" s="27" t="str">
        <f>IF(ISBLANK(Table123[[#This Row],[Odds Side - Difference Model]]), "",N204+IF(Q204&lt;0, (N204/(Q204/-100)), N204*(Q204/100)))</f>
        <v/>
      </c>
      <c r="V204" s="28" t="str">
        <f>IFERROR(IF(ISBLANK(Table123[[#This Row],[Odds Side - Win Probability Model]]), "",N204+IF(R204&lt;0, (N204/(R204/-100)), N204*(R204/100))),"")</f>
        <v/>
      </c>
      <c r="W204" s="27" t="str">
        <f t="shared" si="25"/>
        <v/>
      </c>
      <c r="X204" s="28" t="str">
        <f t="shared" si="26"/>
        <v/>
      </c>
      <c r="Y204" s="27" t="str">
        <f>IF(ISBLANK(Table123[[#This Row],[Odds Spread]]), "",O204+IF(S204&lt;0, (O204/(S204/-100)), O204*(S204/100)))</f>
        <v/>
      </c>
      <c r="Z204" s="27" t="str">
        <f t="shared" si="27"/>
        <v/>
      </c>
      <c r="AA204" s="29">
        <f t="shared" si="28"/>
        <v>0</v>
      </c>
      <c r="AB204" s="29">
        <f t="shared" si="29"/>
        <v>0</v>
      </c>
      <c r="AC204" s="30" t="str">
        <f>IF('Prediction Log'!$W204="Y", "W", IF('Prediction Log'!$W204="N","L",""))</f>
        <v/>
      </c>
      <c r="AD204" s="31" t="str">
        <f>IF('Prediction Log'!$Y204="Y", "W", IF('Prediction Log'!$Y204="N","L",""))</f>
        <v/>
      </c>
      <c r="AE204" s="32" t="str">
        <f>IF(ISBLANK(Table123[[#This Row],[Odds Side - Difference Model]]), "",IF(AC204="W", W204, IF(AC204="L",-N204, "")))</f>
        <v/>
      </c>
      <c r="AF204" s="33" t="str">
        <f>IFERROR((IF(ISERR(Table123[[#This Row],[Potential Payout Side - Win Probability Model]]), "",IF(AD204="W", X204, IF(AD204="L",-N204, "")))), "")</f>
        <v/>
      </c>
      <c r="AG204" s="30" t="str">
        <f>IF('Prediction Log'!$X204="Y", "W", IF('Prediction Log'!$X204="N", "L", ""))</f>
        <v/>
      </c>
      <c r="AH204" s="32" t="str">
        <f>IF(ISBLANK(Table123[[#This Row],[Odds Spread]]), "",IF(AG204="W", Z204, IF(AG204="L",-O204, "")))</f>
        <v/>
      </c>
      <c r="AI204" s="11"/>
      <c r="AJ204" s="12" t="str">
        <f t="shared" si="30"/>
        <v/>
      </c>
      <c r="AK2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5" spans="1:38" x14ac:dyDescent="0.45">
      <c r="A205" s="22">
        <f>Games!A205</f>
        <v>0</v>
      </c>
      <c r="B205" s="22" t="str">
        <f>IF('Prediction Log'!B205=0, "",'Prediction Log'!B205)</f>
        <v/>
      </c>
      <c r="C205" s="22" t="str">
        <f>IF('Prediction Log'!C205=0, "",'Prediction Log'!C205)</f>
        <v/>
      </c>
      <c r="D205" s="22" t="str">
        <f>IF('Prediction Log'!D205=0, "",'Prediction Log'!D205)</f>
        <v/>
      </c>
      <c r="E205" s="22" t="str">
        <f>IF('Prediction Log'!E205=0, "",'Prediction Log'!E205)</f>
        <v/>
      </c>
      <c r="F205" s="22" t="str">
        <f>IF('Prediction Log'!I205=0, "",'Prediction Log'!I205)</f>
        <v/>
      </c>
      <c r="G205" s="23" t="str">
        <f>IF(ISBLANK(Games!B205), "",'Prediction Log'!$J205)</f>
        <v/>
      </c>
      <c r="H205" s="24" t="str">
        <f>'Prediction Log'!$K205</f>
        <v/>
      </c>
      <c r="I205" s="22" t="str">
        <f>IF(ISBLANK(Games!J205), "",IF(AND(Games!J205="",Games!K205=""),"",IF(ISTEXT(Games!K205), "Side",Games!J205)))</f>
        <v/>
      </c>
      <c r="J205" s="22" t="str">
        <f>IF(ISBLANK(Games!B205), "",IF(Games!H205="Y", Games!B205, Games!C205))</f>
        <v/>
      </c>
      <c r="K205" s="22" t="str">
        <f>Games!F205</f>
        <v/>
      </c>
      <c r="L205" s="22" t="str">
        <f>IF(ISBLANK(Games!D205), "",Games!D205)</f>
        <v/>
      </c>
      <c r="M205" s="22"/>
      <c r="N205" s="25" t="str">
        <f>IF(ISBLANK(Table123[[#This Row],[Odds Side - Difference Model]]), "", 1)</f>
        <v/>
      </c>
      <c r="O205" s="25" t="str">
        <f>IF(ISBLANK(Table123[[#This Row],[Odds Spread]]), "", 1)</f>
        <v/>
      </c>
      <c r="P205" s="26"/>
      <c r="Q205" s="26"/>
      <c r="R205" s="26"/>
      <c r="S205" s="26"/>
      <c r="T205" s="26"/>
      <c r="U205" s="27" t="str">
        <f>IF(ISBLANK(Table123[[#This Row],[Odds Side - Difference Model]]), "",N205+IF(Q205&lt;0, (N205/(Q205/-100)), N205*(Q205/100)))</f>
        <v/>
      </c>
      <c r="V205" s="28" t="str">
        <f>IFERROR(IF(ISBLANK(Table123[[#This Row],[Odds Side - Win Probability Model]]), "",N205+IF(R205&lt;0, (N205/(R205/-100)), N205*(R205/100))),"")</f>
        <v/>
      </c>
      <c r="W205" s="27" t="str">
        <f t="shared" si="25"/>
        <v/>
      </c>
      <c r="X205" s="28" t="str">
        <f t="shared" si="26"/>
        <v/>
      </c>
      <c r="Y205" s="27" t="str">
        <f>IF(ISBLANK(Table123[[#This Row],[Odds Spread]]), "",O205+IF(S205&lt;0, (O205/(S205/-100)), O205*(S205/100)))</f>
        <v/>
      </c>
      <c r="Z205" s="27" t="str">
        <f t="shared" si="27"/>
        <v/>
      </c>
      <c r="AA205" s="29">
        <f t="shared" si="28"/>
        <v>0</v>
      </c>
      <c r="AB205" s="29">
        <f t="shared" si="29"/>
        <v>0</v>
      </c>
      <c r="AC205" s="30" t="str">
        <f>IF('Prediction Log'!$W205="Y", "W", IF('Prediction Log'!$W205="N","L",""))</f>
        <v/>
      </c>
      <c r="AD205" s="31" t="str">
        <f>IF('Prediction Log'!$Y205="Y", "W", IF('Prediction Log'!$Y205="N","L",""))</f>
        <v/>
      </c>
      <c r="AE205" s="32" t="str">
        <f>IF(ISBLANK(Table123[[#This Row],[Odds Side - Difference Model]]), "",IF(AC205="W", W205, IF(AC205="L",-N205, "")))</f>
        <v/>
      </c>
      <c r="AF205" s="33" t="str">
        <f>IFERROR((IF(ISERR(Table123[[#This Row],[Potential Payout Side - Win Probability Model]]), "",IF(AD205="W", X205, IF(AD205="L",-N205, "")))), "")</f>
        <v/>
      </c>
      <c r="AG205" s="30" t="str">
        <f>IF('Prediction Log'!$X205="Y", "W", IF('Prediction Log'!$X205="N", "L", ""))</f>
        <v/>
      </c>
      <c r="AH205" s="32" t="str">
        <f>IF(ISBLANK(Table123[[#This Row],[Odds Spread]]), "",IF(AG205="W", Z205, IF(AG205="L",-O205, "")))</f>
        <v/>
      </c>
      <c r="AI205" s="11"/>
      <c r="AJ205" s="12" t="str">
        <f t="shared" si="30"/>
        <v/>
      </c>
      <c r="AK2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6" spans="1:38" x14ac:dyDescent="0.45">
      <c r="A206" s="22">
        <f>Games!A206</f>
        <v>0</v>
      </c>
      <c r="B206" s="22" t="str">
        <f>IF('Prediction Log'!B206=0, "",'Prediction Log'!B206)</f>
        <v/>
      </c>
      <c r="C206" s="22" t="str">
        <f>IF('Prediction Log'!C206=0, "",'Prediction Log'!C206)</f>
        <v/>
      </c>
      <c r="D206" s="22" t="str">
        <f>IF('Prediction Log'!D206=0, "",'Prediction Log'!D206)</f>
        <v/>
      </c>
      <c r="E206" s="22" t="str">
        <f>IF('Prediction Log'!E206=0, "",'Prediction Log'!E206)</f>
        <v/>
      </c>
      <c r="F206" s="22" t="str">
        <f>IF('Prediction Log'!I206=0, "",'Prediction Log'!I206)</f>
        <v/>
      </c>
      <c r="G206" s="23" t="str">
        <f>IF(ISBLANK(Games!B206), "",'Prediction Log'!$J206)</f>
        <v/>
      </c>
      <c r="H206" s="24" t="str">
        <f>'Prediction Log'!$K206</f>
        <v/>
      </c>
      <c r="I206" s="22" t="str">
        <f>IF(ISBLANK(Games!J206), "",IF(AND(Games!J206="",Games!K206=""),"",IF(ISTEXT(Games!K206), "Side",Games!J206)))</f>
        <v/>
      </c>
      <c r="J206" s="22" t="str">
        <f>IF(ISBLANK(Games!B206), "",IF(Games!H206="Y", Games!B206, Games!C206))</f>
        <v/>
      </c>
      <c r="K206" s="22" t="str">
        <f>Games!F206</f>
        <v/>
      </c>
      <c r="L206" s="22" t="str">
        <f>IF(ISBLANK(Games!D206), "",Games!D206)</f>
        <v/>
      </c>
      <c r="M206" s="22"/>
      <c r="N206" s="25" t="str">
        <f>IF(ISBLANK(Table123[[#This Row],[Odds Side - Difference Model]]), "", 1)</f>
        <v/>
      </c>
      <c r="O206" s="25" t="str">
        <f>IF(ISBLANK(Table123[[#This Row],[Odds Spread]]), "", 1)</f>
        <v/>
      </c>
      <c r="P206" s="26"/>
      <c r="Q206" s="26"/>
      <c r="R206" s="26"/>
      <c r="S206" s="26"/>
      <c r="T206" s="26"/>
      <c r="U206" s="27" t="str">
        <f>IF(ISBLANK(Table123[[#This Row],[Odds Side - Difference Model]]), "",N206+IF(Q206&lt;0, (N206/(Q206/-100)), N206*(Q206/100)))</f>
        <v/>
      </c>
      <c r="V206" s="28" t="str">
        <f>IFERROR(IF(ISBLANK(Table123[[#This Row],[Odds Side - Win Probability Model]]), "",N206+IF(R206&lt;0, (N206/(R206/-100)), N206*(R206/100))),"")</f>
        <v/>
      </c>
      <c r="W206" s="27" t="str">
        <f t="shared" si="25"/>
        <v/>
      </c>
      <c r="X206" s="28" t="str">
        <f t="shared" si="26"/>
        <v/>
      </c>
      <c r="Y206" s="27" t="str">
        <f>IF(ISBLANK(Table123[[#This Row],[Odds Spread]]), "",O206+IF(S206&lt;0, (O206/(S206/-100)), O206*(S206/100)))</f>
        <v/>
      </c>
      <c r="Z206" s="27" t="str">
        <f t="shared" si="27"/>
        <v/>
      </c>
      <c r="AA206" s="29">
        <f t="shared" si="28"/>
        <v>0</v>
      </c>
      <c r="AB206" s="29">
        <f t="shared" si="29"/>
        <v>0</v>
      </c>
      <c r="AC206" s="30" t="str">
        <f>IF('Prediction Log'!$W206="Y", "W", IF('Prediction Log'!$W206="N","L",""))</f>
        <v/>
      </c>
      <c r="AD206" s="31" t="str">
        <f>IF('Prediction Log'!$Y206="Y", "W", IF('Prediction Log'!$Y206="N","L",""))</f>
        <v/>
      </c>
      <c r="AE206" s="32" t="str">
        <f>IF(ISBLANK(Table123[[#This Row],[Odds Side - Difference Model]]), "",IF(AC206="W", W206, IF(AC206="L",-N206, "")))</f>
        <v/>
      </c>
      <c r="AF206" s="33" t="str">
        <f>IFERROR((IF(ISERR(Table123[[#This Row],[Potential Payout Side - Win Probability Model]]), "",IF(AD206="W", X206, IF(AD206="L",-N206, "")))), "")</f>
        <v/>
      </c>
      <c r="AG206" s="30" t="str">
        <f>IF('Prediction Log'!$X206="Y", "W", IF('Prediction Log'!$X206="N", "L", ""))</f>
        <v/>
      </c>
      <c r="AH206" s="32" t="str">
        <f>IF(ISBLANK(Table123[[#This Row],[Odds Spread]]), "",IF(AG206="W", Z206, IF(AG206="L",-O206, "")))</f>
        <v/>
      </c>
      <c r="AI206" s="11"/>
      <c r="AJ206" s="12" t="str">
        <f t="shared" si="30"/>
        <v/>
      </c>
      <c r="AK2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7" spans="1:38" x14ac:dyDescent="0.45">
      <c r="A207" s="22">
        <f>Games!A207</f>
        <v>0</v>
      </c>
      <c r="B207" s="22" t="str">
        <f>IF('Prediction Log'!B207=0, "",'Prediction Log'!B207)</f>
        <v/>
      </c>
      <c r="C207" s="22" t="str">
        <f>IF('Prediction Log'!C207=0, "",'Prediction Log'!C207)</f>
        <v/>
      </c>
      <c r="D207" s="22" t="str">
        <f>IF('Prediction Log'!D207=0, "",'Prediction Log'!D207)</f>
        <v/>
      </c>
      <c r="E207" s="22" t="str">
        <f>IF('Prediction Log'!E207=0, "",'Prediction Log'!E207)</f>
        <v/>
      </c>
      <c r="F207" s="22" t="str">
        <f>IF('Prediction Log'!I207=0, "",'Prediction Log'!I207)</f>
        <v/>
      </c>
      <c r="G207" s="23" t="str">
        <f>IF(ISBLANK(Games!B207), "",'Prediction Log'!$J207)</f>
        <v/>
      </c>
      <c r="H207" s="24" t="str">
        <f>'Prediction Log'!$K207</f>
        <v/>
      </c>
      <c r="I207" s="22" t="str">
        <f>IF(ISBLANK(Games!J207), "",IF(AND(Games!J207="",Games!K207=""),"",IF(ISTEXT(Games!K207), "Side",Games!J207)))</f>
        <v/>
      </c>
      <c r="J207" s="22" t="str">
        <f>IF(ISBLANK(Games!B207), "",IF(Games!H207="Y", Games!B207, Games!C207))</f>
        <v/>
      </c>
      <c r="K207" s="22" t="str">
        <f>Games!F207</f>
        <v/>
      </c>
      <c r="L207" s="22" t="str">
        <f>IF(ISBLANK(Games!D207), "",Games!D207)</f>
        <v/>
      </c>
      <c r="M207" s="22"/>
      <c r="N207" s="25" t="str">
        <f>IF(ISBLANK(Table123[[#This Row],[Odds Side - Difference Model]]), "", 1)</f>
        <v/>
      </c>
      <c r="O207" s="25" t="str">
        <f>IF(ISBLANK(Table123[[#This Row],[Odds Spread]]), "", 1)</f>
        <v/>
      </c>
      <c r="P207" s="26"/>
      <c r="Q207" s="26"/>
      <c r="R207" s="26"/>
      <c r="S207" s="26"/>
      <c r="T207" s="26"/>
      <c r="U207" s="27" t="str">
        <f>IF(ISBLANK(Table123[[#This Row],[Odds Side - Difference Model]]), "",N207+IF(Q207&lt;0, (N207/(Q207/-100)), N207*(Q207/100)))</f>
        <v/>
      </c>
      <c r="V207" s="28" t="str">
        <f>IFERROR(IF(ISBLANK(Table123[[#This Row],[Odds Side - Win Probability Model]]), "",N207+IF(R207&lt;0, (N207/(R207/-100)), N207*(R207/100))),"")</f>
        <v/>
      </c>
      <c r="W207" s="27" t="str">
        <f t="shared" si="25"/>
        <v/>
      </c>
      <c r="X207" s="28" t="str">
        <f t="shared" si="26"/>
        <v/>
      </c>
      <c r="Y207" s="27" t="str">
        <f>IF(ISBLANK(Table123[[#This Row],[Odds Spread]]), "",O207+IF(S207&lt;0, (O207/(S207/-100)), O207*(S207/100)))</f>
        <v/>
      </c>
      <c r="Z207" s="27" t="str">
        <f t="shared" si="27"/>
        <v/>
      </c>
      <c r="AA207" s="29">
        <f t="shared" si="28"/>
        <v>0</v>
      </c>
      <c r="AB207" s="29">
        <f t="shared" si="29"/>
        <v>0</v>
      </c>
      <c r="AC207" s="30" t="str">
        <f>IF('Prediction Log'!$W207="Y", "W", IF('Prediction Log'!$W207="N","L",""))</f>
        <v/>
      </c>
      <c r="AD207" s="31" t="str">
        <f>IF('Prediction Log'!$Y207="Y", "W", IF('Prediction Log'!$Y207="N","L",""))</f>
        <v/>
      </c>
      <c r="AE207" s="32" t="str">
        <f>IF(ISBLANK(Table123[[#This Row],[Odds Side - Difference Model]]), "",IF(AC207="W", W207, IF(AC207="L",-N207, "")))</f>
        <v/>
      </c>
      <c r="AF207" s="33" t="str">
        <f>IFERROR((IF(ISERR(Table123[[#This Row],[Potential Payout Side - Win Probability Model]]), "",IF(AD207="W", X207, IF(AD207="L",-N207, "")))), "")</f>
        <v/>
      </c>
      <c r="AG207" s="30" t="str">
        <f>IF('Prediction Log'!$X207="Y", "W", IF('Prediction Log'!$X207="N", "L", ""))</f>
        <v/>
      </c>
      <c r="AH207" s="32" t="str">
        <f>IF(ISBLANK(Table123[[#This Row],[Odds Spread]]), "",IF(AG207="W", Z207, IF(AG207="L",-O207, "")))</f>
        <v/>
      </c>
      <c r="AI207" s="11"/>
      <c r="AJ207" s="12" t="str">
        <f t="shared" si="30"/>
        <v/>
      </c>
      <c r="AK2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8" spans="1:38" x14ac:dyDescent="0.45">
      <c r="A208" s="22">
        <f>Games!A208</f>
        <v>0</v>
      </c>
      <c r="B208" s="22" t="str">
        <f>IF('Prediction Log'!B208=0, "",'Prediction Log'!B208)</f>
        <v/>
      </c>
      <c r="C208" s="22" t="str">
        <f>IF('Prediction Log'!C208=0, "",'Prediction Log'!C208)</f>
        <v/>
      </c>
      <c r="D208" s="22" t="str">
        <f>IF('Prediction Log'!D208=0, "",'Prediction Log'!D208)</f>
        <v/>
      </c>
      <c r="E208" s="22" t="str">
        <f>IF('Prediction Log'!E208=0, "",'Prediction Log'!E208)</f>
        <v/>
      </c>
      <c r="F208" s="22" t="str">
        <f>IF('Prediction Log'!I208=0, "",'Prediction Log'!I208)</f>
        <v/>
      </c>
      <c r="G208" s="23" t="str">
        <f>IF(ISBLANK(Games!B208), "",'Prediction Log'!$J208)</f>
        <v/>
      </c>
      <c r="H208" s="24" t="str">
        <f>'Prediction Log'!$K208</f>
        <v/>
      </c>
      <c r="I208" s="22" t="str">
        <f>IF(ISBLANK(Games!J208), "",IF(AND(Games!J208="",Games!K208=""),"",IF(ISTEXT(Games!K208), "Side",Games!J208)))</f>
        <v/>
      </c>
      <c r="J208" s="22" t="str">
        <f>IF(ISBLANK(Games!B208), "",IF(Games!H208="Y", Games!B208, Games!C208))</f>
        <v/>
      </c>
      <c r="K208" s="22" t="str">
        <f>Games!F208</f>
        <v/>
      </c>
      <c r="L208" s="22" t="str">
        <f>IF(ISBLANK(Games!D208), "",Games!D208)</f>
        <v/>
      </c>
      <c r="M208" s="22"/>
      <c r="N208" s="25" t="str">
        <f>IF(ISBLANK(Table123[[#This Row],[Odds Side - Difference Model]]), "", 1)</f>
        <v/>
      </c>
      <c r="O208" s="25" t="str">
        <f>IF(ISBLANK(Table123[[#This Row],[Odds Spread]]), "", 1)</f>
        <v/>
      </c>
      <c r="P208" s="26"/>
      <c r="Q208" s="26"/>
      <c r="R208" s="26"/>
      <c r="S208" s="26"/>
      <c r="T208" s="26"/>
      <c r="U208" s="27" t="str">
        <f>IF(ISBLANK(Table123[[#This Row],[Odds Side - Difference Model]]), "",N208+IF(Q208&lt;0, (N208/(Q208/-100)), N208*(Q208/100)))</f>
        <v/>
      </c>
      <c r="V208" s="28" t="str">
        <f>IFERROR(IF(ISBLANK(Table123[[#This Row],[Odds Side - Win Probability Model]]), "",N208+IF(R208&lt;0, (N208/(R208/-100)), N208*(R208/100))),"")</f>
        <v/>
      </c>
      <c r="W208" s="27" t="str">
        <f t="shared" si="25"/>
        <v/>
      </c>
      <c r="X208" s="28" t="str">
        <f t="shared" si="26"/>
        <v/>
      </c>
      <c r="Y208" s="27" t="str">
        <f>IF(ISBLANK(Table123[[#This Row],[Odds Spread]]), "",O208+IF(S208&lt;0, (O208/(S208/-100)), O208*(S208/100)))</f>
        <v/>
      </c>
      <c r="Z208" s="27" t="str">
        <f t="shared" si="27"/>
        <v/>
      </c>
      <c r="AA208" s="29">
        <f t="shared" si="28"/>
        <v>0</v>
      </c>
      <c r="AB208" s="29">
        <f t="shared" si="29"/>
        <v>0</v>
      </c>
      <c r="AC208" s="30" t="str">
        <f>IF('Prediction Log'!$W208="Y", "W", IF('Prediction Log'!$W208="N","L",""))</f>
        <v/>
      </c>
      <c r="AD208" s="31" t="str">
        <f>IF('Prediction Log'!$Y208="Y", "W", IF('Prediction Log'!$Y208="N","L",""))</f>
        <v/>
      </c>
      <c r="AE208" s="32" t="str">
        <f>IF(ISBLANK(Table123[[#This Row],[Odds Side - Difference Model]]), "",IF(AC208="W", W208, IF(AC208="L",-N208, "")))</f>
        <v/>
      </c>
      <c r="AF208" s="33" t="str">
        <f>IFERROR((IF(ISERR(Table123[[#This Row],[Potential Payout Side - Win Probability Model]]), "",IF(AD208="W", X208, IF(AD208="L",-N208, "")))), "")</f>
        <v/>
      </c>
      <c r="AG208" s="30" t="str">
        <f>IF('Prediction Log'!$X208="Y", "W", IF('Prediction Log'!$X208="N", "L", ""))</f>
        <v/>
      </c>
      <c r="AH208" s="32" t="str">
        <f>IF(ISBLANK(Table123[[#This Row],[Odds Spread]]), "",IF(AG208="W", Z208, IF(AG208="L",-O208, "")))</f>
        <v/>
      </c>
      <c r="AI208" s="11"/>
      <c r="AJ208" s="12" t="str">
        <f t="shared" si="30"/>
        <v/>
      </c>
      <c r="AK2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9" spans="1:38" x14ac:dyDescent="0.45">
      <c r="A209" s="22">
        <f>Games!A209</f>
        <v>0</v>
      </c>
      <c r="B209" s="22" t="str">
        <f>IF('Prediction Log'!B209=0, "",'Prediction Log'!B209)</f>
        <v/>
      </c>
      <c r="C209" s="22" t="str">
        <f>IF('Prediction Log'!C209=0, "",'Prediction Log'!C209)</f>
        <v/>
      </c>
      <c r="D209" s="22" t="str">
        <f>IF('Prediction Log'!D209=0, "",'Prediction Log'!D209)</f>
        <v/>
      </c>
      <c r="E209" s="22" t="str">
        <f>IF('Prediction Log'!E209=0, "",'Prediction Log'!E209)</f>
        <v/>
      </c>
      <c r="F209" s="22" t="str">
        <f>IF('Prediction Log'!I209=0, "",'Prediction Log'!I209)</f>
        <v/>
      </c>
      <c r="G209" s="23" t="str">
        <f>IF(ISBLANK(Games!B209), "",'Prediction Log'!$J209)</f>
        <v/>
      </c>
      <c r="H209" s="24" t="str">
        <f>'Prediction Log'!$K209</f>
        <v/>
      </c>
      <c r="I209" s="22" t="str">
        <f>IF(ISBLANK(Games!J209), "",IF(AND(Games!J209="",Games!K209=""),"",IF(ISTEXT(Games!K209), "Side",Games!J209)))</f>
        <v/>
      </c>
      <c r="J209" s="22" t="str">
        <f>IF(ISBLANK(Games!B209), "",IF(Games!H209="Y", Games!B209, Games!C209))</f>
        <v/>
      </c>
      <c r="K209" s="22" t="str">
        <f>Games!F209</f>
        <v/>
      </c>
      <c r="L209" s="22" t="str">
        <f>IF(ISBLANK(Games!D209), "",Games!D209)</f>
        <v/>
      </c>
      <c r="M209" s="22"/>
      <c r="N209" s="25" t="str">
        <f>IF(ISBLANK(Table123[[#This Row],[Odds Side - Difference Model]]), "", 1)</f>
        <v/>
      </c>
      <c r="O209" s="25" t="str">
        <f>IF(ISBLANK(Table123[[#This Row],[Odds Spread]]), "", 1)</f>
        <v/>
      </c>
      <c r="P209" s="26"/>
      <c r="Q209" s="26"/>
      <c r="R209" s="26"/>
      <c r="S209" s="26"/>
      <c r="T209" s="26"/>
      <c r="U209" s="27" t="str">
        <f>IF(ISBLANK(Table123[[#This Row],[Odds Side - Difference Model]]), "",N209+IF(Q209&lt;0, (N209/(Q209/-100)), N209*(Q209/100)))</f>
        <v/>
      </c>
      <c r="V209" s="28" t="str">
        <f>IFERROR(IF(ISBLANK(Table123[[#This Row],[Odds Side - Win Probability Model]]), "",N209+IF(R209&lt;0, (N209/(R209/-100)), N209*(R209/100))),"")</f>
        <v/>
      </c>
      <c r="W209" s="27" t="str">
        <f t="shared" si="25"/>
        <v/>
      </c>
      <c r="X209" s="28" t="str">
        <f t="shared" si="26"/>
        <v/>
      </c>
      <c r="Y209" s="27" t="str">
        <f>IF(ISBLANK(Table123[[#This Row],[Odds Spread]]), "",O209+IF(S209&lt;0, (O209/(S209/-100)), O209*(S209/100)))</f>
        <v/>
      </c>
      <c r="Z209" s="27" t="str">
        <f t="shared" si="27"/>
        <v/>
      </c>
      <c r="AA209" s="29">
        <f t="shared" si="28"/>
        <v>0</v>
      </c>
      <c r="AB209" s="29">
        <f t="shared" si="29"/>
        <v>0</v>
      </c>
      <c r="AC209" s="30" t="str">
        <f>IF('Prediction Log'!$W209="Y", "W", IF('Prediction Log'!$W209="N","L",""))</f>
        <v/>
      </c>
      <c r="AD209" s="31" t="str">
        <f>IF('Prediction Log'!$Y209="Y", "W", IF('Prediction Log'!$Y209="N","L",""))</f>
        <v/>
      </c>
      <c r="AE209" s="32" t="str">
        <f>IF(ISBLANK(Table123[[#This Row],[Odds Side - Difference Model]]), "",IF(AC209="W", W209, IF(AC209="L",-N209, "")))</f>
        <v/>
      </c>
      <c r="AF209" s="33" t="str">
        <f>IFERROR((IF(ISERR(Table123[[#This Row],[Potential Payout Side - Win Probability Model]]), "",IF(AD209="W", X209, IF(AD209="L",-N209, "")))), "")</f>
        <v/>
      </c>
      <c r="AG209" s="30" t="str">
        <f>IF('Prediction Log'!$X209="Y", "W", IF('Prediction Log'!$X209="N", "L", ""))</f>
        <v/>
      </c>
      <c r="AH209" s="32" t="str">
        <f>IF(ISBLANK(Table123[[#This Row],[Odds Spread]]), "",IF(AG209="W", Z209, IF(AG209="L",-O209, "")))</f>
        <v/>
      </c>
      <c r="AI209" s="11"/>
      <c r="AJ209" s="12" t="str">
        <f t="shared" si="30"/>
        <v/>
      </c>
      <c r="AK2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0" spans="1:38" x14ac:dyDescent="0.45">
      <c r="A210" s="22">
        <f>Games!A210</f>
        <v>0</v>
      </c>
      <c r="B210" s="22" t="str">
        <f>IF('Prediction Log'!B210=0, "",'Prediction Log'!B210)</f>
        <v/>
      </c>
      <c r="C210" s="22" t="str">
        <f>IF('Prediction Log'!C210=0, "",'Prediction Log'!C210)</f>
        <v/>
      </c>
      <c r="D210" s="22" t="str">
        <f>IF('Prediction Log'!D210=0, "",'Prediction Log'!D210)</f>
        <v/>
      </c>
      <c r="E210" s="22" t="str">
        <f>IF('Prediction Log'!E210=0, "",'Prediction Log'!E210)</f>
        <v/>
      </c>
      <c r="F210" s="22" t="str">
        <f>IF('Prediction Log'!I210=0, "",'Prediction Log'!I210)</f>
        <v/>
      </c>
      <c r="G210" s="23" t="str">
        <f>IF(ISBLANK(Games!B210), "",'Prediction Log'!$J210)</f>
        <v/>
      </c>
      <c r="H210" s="24" t="str">
        <f>'Prediction Log'!$K210</f>
        <v/>
      </c>
      <c r="I210" s="22" t="str">
        <f>IF(ISBLANK(Games!J210), "",IF(AND(Games!J210="",Games!K210=""),"",IF(ISTEXT(Games!K210), "Side",Games!J210)))</f>
        <v/>
      </c>
      <c r="J210" s="22" t="str">
        <f>IF(ISBLANK(Games!B210), "",IF(Games!H210="Y", Games!B210, Games!C210))</f>
        <v/>
      </c>
      <c r="K210" s="22" t="str">
        <f>Games!F210</f>
        <v/>
      </c>
      <c r="L210" s="22" t="str">
        <f>IF(ISBLANK(Games!D210), "",Games!D210)</f>
        <v/>
      </c>
      <c r="M210" s="22"/>
      <c r="N210" s="25" t="str">
        <f>IF(ISBLANK(Table123[[#This Row],[Odds Side - Difference Model]]), "", 1)</f>
        <v/>
      </c>
      <c r="O210" s="25" t="str">
        <f>IF(ISBLANK(Table123[[#This Row],[Odds Spread]]), "", 1)</f>
        <v/>
      </c>
      <c r="P210" s="26"/>
      <c r="Q210" s="26"/>
      <c r="R210" s="26"/>
      <c r="S210" s="26"/>
      <c r="T210" s="26"/>
      <c r="U210" s="27" t="str">
        <f>IF(ISBLANK(Table123[[#This Row],[Odds Side - Difference Model]]), "",N210+IF(Q210&lt;0, (N210/(Q210/-100)), N210*(Q210/100)))</f>
        <v/>
      </c>
      <c r="V210" s="28" t="str">
        <f>IFERROR(IF(ISBLANK(Table123[[#This Row],[Odds Side - Win Probability Model]]), "",N210+IF(R210&lt;0, (N210/(R210/-100)), N210*(R210/100))),"")</f>
        <v/>
      </c>
      <c r="W210" s="27" t="str">
        <f t="shared" si="25"/>
        <v/>
      </c>
      <c r="X210" s="28" t="str">
        <f t="shared" si="26"/>
        <v/>
      </c>
      <c r="Y210" s="27" t="str">
        <f>IF(ISBLANK(Table123[[#This Row],[Odds Spread]]), "",O210+IF(S210&lt;0, (O210/(S210/-100)), O210*(S210/100)))</f>
        <v/>
      </c>
      <c r="Z210" s="27" t="str">
        <f t="shared" si="27"/>
        <v/>
      </c>
      <c r="AA210" s="29">
        <f t="shared" si="28"/>
        <v>0</v>
      </c>
      <c r="AB210" s="29">
        <f t="shared" si="29"/>
        <v>0</v>
      </c>
      <c r="AC210" s="30" t="str">
        <f>IF('Prediction Log'!$W210="Y", "W", IF('Prediction Log'!$W210="N","L",""))</f>
        <v/>
      </c>
      <c r="AD210" s="31" t="str">
        <f>IF('Prediction Log'!$Y210="Y", "W", IF('Prediction Log'!$Y210="N","L",""))</f>
        <v/>
      </c>
      <c r="AE210" s="32" t="str">
        <f>IF(ISBLANK(Table123[[#This Row],[Odds Side - Difference Model]]), "",IF(AC210="W", W210, IF(AC210="L",-N210, "")))</f>
        <v/>
      </c>
      <c r="AF210" s="33" t="str">
        <f>IFERROR((IF(ISERR(Table123[[#This Row],[Potential Payout Side - Win Probability Model]]), "",IF(AD210="W", X210, IF(AD210="L",-N210, "")))), "")</f>
        <v/>
      </c>
      <c r="AG210" s="30" t="str">
        <f>IF('Prediction Log'!$X210="Y", "W", IF('Prediction Log'!$X210="N", "L", ""))</f>
        <v/>
      </c>
      <c r="AH210" s="32" t="str">
        <f>IF(ISBLANK(Table123[[#This Row],[Odds Spread]]), "",IF(AG210="W", Z210, IF(AG210="L",-O210, "")))</f>
        <v/>
      </c>
      <c r="AI210" s="11"/>
      <c r="AJ210" s="12" t="str">
        <f t="shared" si="30"/>
        <v/>
      </c>
      <c r="AK2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1" spans="1:38" x14ac:dyDescent="0.45">
      <c r="A211" s="22">
        <f>Games!A211</f>
        <v>0</v>
      </c>
      <c r="B211" s="22" t="str">
        <f>IF('Prediction Log'!B211=0, "",'Prediction Log'!B211)</f>
        <v/>
      </c>
      <c r="C211" s="22" t="str">
        <f>IF('Prediction Log'!C211=0, "",'Prediction Log'!C211)</f>
        <v/>
      </c>
      <c r="D211" s="22" t="str">
        <f>IF('Prediction Log'!D211=0, "",'Prediction Log'!D211)</f>
        <v/>
      </c>
      <c r="E211" s="22" t="str">
        <f>IF('Prediction Log'!E211=0, "",'Prediction Log'!E211)</f>
        <v/>
      </c>
      <c r="F211" s="22" t="str">
        <f>IF('Prediction Log'!I211=0, "",'Prediction Log'!I211)</f>
        <v/>
      </c>
      <c r="G211" s="23" t="str">
        <f>IF(ISBLANK(Games!B211), "",'Prediction Log'!$J211)</f>
        <v/>
      </c>
      <c r="H211" s="24" t="str">
        <f>'Prediction Log'!$K211</f>
        <v/>
      </c>
      <c r="I211" s="22" t="str">
        <f>IF(ISBLANK(Games!J211), "",IF(AND(Games!J211="",Games!K211=""),"",IF(ISTEXT(Games!K211), "Side",Games!J211)))</f>
        <v/>
      </c>
      <c r="J211" s="22" t="str">
        <f>IF(ISBLANK(Games!B211), "",IF(Games!H211="Y", Games!B211, Games!C211))</f>
        <v/>
      </c>
      <c r="K211" s="22" t="str">
        <f>Games!F211</f>
        <v/>
      </c>
      <c r="L211" s="22" t="str">
        <f>IF(ISBLANK(Games!D211), "",Games!D211)</f>
        <v/>
      </c>
      <c r="M211" s="22"/>
      <c r="N211" s="25" t="str">
        <f>IF(ISBLANK(Table123[[#This Row],[Odds Side - Difference Model]]), "", 1)</f>
        <v/>
      </c>
      <c r="O211" s="25" t="str">
        <f>IF(ISBLANK(Table123[[#This Row],[Odds Spread]]), "", 1)</f>
        <v/>
      </c>
      <c r="P211" s="26"/>
      <c r="Q211" s="26"/>
      <c r="R211" s="26"/>
      <c r="S211" s="26"/>
      <c r="T211" s="26"/>
      <c r="U211" s="27" t="str">
        <f>IF(ISBLANK(Table123[[#This Row],[Odds Side - Difference Model]]), "",N211+IF(Q211&lt;0, (N211/(Q211/-100)), N211*(Q211/100)))</f>
        <v/>
      </c>
      <c r="V211" s="28" t="str">
        <f>IFERROR(IF(ISBLANK(Table123[[#This Row],[Odds Side - Win Probability Model]]), "",N211+IF(R211&lt;0, (N211/(R211/-100)), N211*(R211/100))),"")</f>
        <v/>
      </c>
      <c r="W211" s="27" t="str">
        <f t="shared" si="25"/>
        <v/>
      </c>
      <c r="X211" s="28" t="str">
        <f t="shared" si="26"/>
        <v/>
      </c>
      <c r="Y211" s="27" t="str">
        <f>IF(ISBLANK(Table123[[#This Row],[Odds Spread]]), "",O211+IF(S211&lt;0, (O211/(S211/-100)), O211*(S211/100)))</f>
        <v/>
      </c>
      <c r="Z211" s="27" t="str">
        <f t="shared" si="27"/>
        <v/>
      </c>
      <c r="AA211" s="29">
        <f t="shared" si="28"/>
        <v>0</v>
      </c>
      <c r="AB211" s="29">
        <f t="shared" si="29"/>
        <v>0</v>
      </c>
      <c r="AC211" s="30" t="str">
        <f>IF('Prediction Log'!$W211="Y", "W", IF('Prediction Log'!$W211="N","L",""))</f>
        <v/>
      </c>
      <c r="AD211" s="31" t="str">
        <f>IF('Prediction Log'!$Y211="Y", "W", IF('Prediction Log'!$Y211="N","L",""))</f>
        <v/>
      </c>
      <c r="AE211" s="32" t="str">
        <f>IF(ISBLANK(Table123[[#This Row],[Odds Side - Difference Model]]), "",IF(AC211="W", W211, IF(AC211="L",-N211, "")))</f>
        <v/>
      </c>
      <c r="AF211" s="33" t="str">
        <f>IFERROR((IF(ISERR(Table123[[#This Row],[Potential Payout Side - Win Probability Model]]), "",IF(AD211="W", X211, IF(AD211="L",-N211, "")))), "")</f>
        <v/>
      </c>
      <c r="AG211" s="30" t="str">
        <f>IF('Prediction Log'!$X211="Y", "W", IF('Prediction Log'!$X211="N", "L", ""))</f>
        <v/>
      </c>
      <c r="AH211" s="32" t="str">
        <f>IF(ISBLANK(Table123[[#This Row],[Odds Spread]]), "",IF(AG211="W", Z211, IF(AG211="L",-O211, "")))</f>
        <v/>
      </c>
      <c r="AI211" s="11"/>
      <c r="AJ211" s="12" t="str">
        <f t="shared" si="30"/>
        <v/>
      </c>
      <c r="AK2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2" spans="1:38" x14ac:dyDescent="0.45">
      <c r="A212" s="22">
        <f>Games!A212</f>
        <v>0</v>
      </c>
      <c r="B212" s="22" t="str">
        <f>IF('Prediction Log'!B212=0, "",'Prediction Log'!B212)</f>
        <v/>
      </c>
      <c r="C212" s="22" t="str">
        <f>IF('Prediction Log'!C212=0, "",'Prediction Log'!C212)</f>
        <v/>
      </c>
      <c r="D212" s="22" t="str">
        <f>IF('Prediction Log'!D212=0, "",'Prediction Log'!D212)</f>
        <v/>
      </c>
      <c r="E212" s="22" t="str">
        <f>IF('Prediction Log'!E212=0, "",'Prediction Log'!E212)</f>
        <v/>
      </c>
      <c r="F212" s="22" t="str">
        <f>IF('Prediction Log'!I212=0, "",'Prediction Log'!I212)</f>
        <v/>
      </c>
      <c r="G212" s="23" t="str">
        <f>IF(ISBLANK(Games!B212), "",'Prediction Log'!$J212)</f>
        <v/>
      </c>
      <c r="H212" s="24" t="str">
        <f>'Prediction Log'!$K212</f>
        <v/>
      </c>
      <c r="I212" s="22" t="str">
        <f>IF(ISBLANK(Games!J212), "",IF(AND(Games!J212="",Games!K212=""),"",IF(ISTEXT(Games!K212), "Side",Games!J212)))</f>
        <v/>
      </c>
      <c r="J212" s="22" t="str">
        <f>IF(ISBLANK(Games!B212), "",IF(Games!H212="Y", Games!B212, Games!C212))</f>
        <v/>
      </c>
      <c r="K212" s="22" t="str">
        <f>Games!F212</f>
        <v/>
      </c>
      <c r="L212" s="22" t="str">
        <f>IF(ISBLANK(Games!D212), "",Games!D212)</f>
        <v/>
      </c>
      <c r="M212" s="22"/>
      <c r="N212" s="25" t="str">
        <f>IF(ISBLANK(Table123[[#This Row],[Odds Side - Difference Model]]), "", 1)</f>
        <v/>
      </c>
      <c r="O212" s="25" t="str">
        <f>IF(ISBLANK(Table123[[#This Row],[Odds Spread]]), "", 1)</f>
        <v/>
      </c>
      <c r="P212" s="26"/>
      <c r="Q212" s="26"/>
      <c r="R212" s="26"/>
      <c r="S212" s="26"/>
      <c r="T212" s="26"/>
      <c r="U212" s="27" t="str">
        <f>IF(ISBLANK(Table123[[#This Row],[Odds Side - Difference Model]]), "",N212+IF(Q212&lt;0, (N212/(Q212/-100)), N212*(Q212/100)))</f>
        <v/>
      </c>
      <c r="V212" s="28" t="str">
        <f>IFERROR(IF(ISBLANK(Table123[[#This Row],[Odds Side - Win Probability Model]]), "",N212+IF(R212&lt;0, (N212/(R212/-100)), N212*(R212/100))),"")</f>
        <v/>
      </c>
      <c r="W212" s="27" t="str">
        <f t="shared" si="25"/>
        <v/>
      </c>
      <c r="X212" s="28" t="str">
        <f t="shared" si="26"/>
        <v/>
      </c>
      <c r="Y212" s="27" t="str">
        <f>IF(ISBLANK(Table123[[#This Row],[Odds Spread]]), "",O212+IF(S212&lt;0, (O212/(S212/-100)), O212*(S212/100)))</f>
        <v/>
      </c>
      <c r="Z212" s="27" t="str">
        <f t="shared" si="27"/>
        <v/>
      </c>
      <c r="AA212" s="29">
        <f t="shared" si="28"/>
        <v>0</v>
      </c>
      <c r="AB212" s="29">
        <f t="shared" si="29"/>
        <v>0</v>
      </c>
      <c r="AC212" s="30" t="str">
        <f>IF('Prediction Log'!$W212="Y", "W", IF('Prediction Log'!$W212="N","L",""))</f>
        <v/>
      </c>
      <c r="AD212" s="31" t="str">
        <f>IF('Prediction Log'!$Y212="Y", "W", IF('Prediction Log'!$Y212="N","L",""))</f>
        <v/>
      </c>
      <c r="AE212" s="32" t="str">
        <f>IF(ISBLANK(Table123[[#This Row],[Odds Side - Difference Model]]), "",IF(AC212="W", W212, IF(AC212="L",-N212, "")))</f>
        <v/>
      </c>
      <c r="AF212" s="33" t="str">
        <f>IFERROR((IF(ISERR(Table123[[#This Row],[Potential Payout Side - Win Probability Model]]), "",IF(AD212="W", X212, IF(AD212="L",-N212, "")))), "")</f>
        <v/>
      </c>
      <c r="AG212" s="30" t="str">
        <f>IF('Prediction Log'!$X212="Y", "W", IF('Prediction Log'!$X212="N", "L", ""))</f>
        <v/>
      </c>
      <c r="AH212" s="32" t="str">
        <f>IF(ISBLANK(Table123[[#This Row],[Odds Spread]]), "",IF(AG212="W", Z212, IF(AG212="L",-O212, "")))</f>
        <v/>
      </c>
      <c r="AI212" s="11"/>
      <c r="AJ212" s="12" t="str">
        <f t="shared" si="30"/>
        <v/>
      </c>
      <c r="AK2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3" spans="1:38" x14ac:dyDescent="0.45">
      <c r="A213" s="22">
        <f>Games!A213</f>
        <v>0</v>
      </c>
      <c r="B213" s="22" t="str">
        <f>IF('Prediction Log'!B213=0, "",'Prediction Log'!B213)</f>
        <v/>
      </c>
      <c r="C213" s="22" t="str">
        <f>IF('Prediction Log'!C213=0, "",'Prediction Log'!C213)</f>
        <v/>
      </c>
      <c r="D213" s="22" t="str">
        <f>IF('Prediction Log'!D213=0, "",'Prediction Log'!D213)</f>
        <v/>
      </c>
      <c r="E213" s="22" t="str">
        <f>IF('Prediction Log'!E213=0, "",'Prediction Log'!E213)</f>
        <v/>
      </c>
      <c r="F213" s="22" t="str">
        <f>IF('Prediction Log'!I213=0, "",'Prediction Log'!I213)</f>
        <v/>
      </c>
      <c r="G213" s="23" t="str">
        <f>IF(ISBLANK(Games!B213), "",'Prediction Log'!$J213)</f>
        <v/>
      </c>
      <c r="H213" s="24" t="str">
        <f>'Prediction Log'!$K213</f>
        <v/>
      </c>
      <c r="I213" s="22" t="str">
        <f>IF(ISBLANK(Games!J213), "",IF(AND(Games!J213="",Games!K213=""),"",IF(ISTEXT(Games!K213), "Side",Games!J213)))</f>
        <v/>
      </c>
      <c r="J213" s="22" t="str">
        <f>IF(ISBLANK(Games!B213), "",IF(Games!H213="Y", Games!B213, Games!C213))</f>
        <v/>
      </c>
      <c r="K213" s="22" t="str">
        <f>Games!F213</f>
        <v/>
      </c>
      <c r="L213" s="22" t="str">
        <f>IF(ISBLANK(Games!D213), "",Games!D213)</f>
        <v/>
      </c>
      <c r="M213" s="22"/>
      <c r="N213" s="25" t="str">
        <f>IF(ISBLANK(Table123[[#This Row],[Odds Side - Difference Model]]), "", 1)</f>
        <v/>
      </c>
      <c r="O213" s="25" t="str">
        <f>IF(ISBLANK(Table123[[#This Row],[Odds Spread]]), "", 1)</f>
        <v/>
      </c>
      <c r="P213" s="26"/>
      <c r="Q213" s="26"/>
      <c r="R213" s="26"/>
      <c r="S213" s="26"/>
      <c r="T213" s="26"/>
      <c r="U213" s="27" t="str">
        <f>IF(ISBLANK(Table123[[#This Row],[Odds Side - Difference Model]]), "",N213+IF(Q213&lt;0, (N213/(Q213/-100)), N213*(Q213/100)))</f>
        <v/>
      </c>
      <c r="V213" s="28" t="str">
        <f>IFERROR(IF(ISBLANK(Table123[[#This Row],[Odds Side - Win Probability Model]]), "",N213+IF(R213&lt;0, (N213/(R213/-100)), N213*(R213/100))),"")</f>
        <v/>
      </c>
      <c r="W213" s="27" t="str">
        <f t="shared" si="25"/>
        <v/>
      </c>
      <c r="X213" s="28" t="str">
        <f t="shared" si="26"/>
        <v/>
      </c>
      <c r="Y213" s="27" t="str">
        <f>IF(ISBLANK(Table123[[#This Row],[Odds Spread]]), "",O213+IF(S213&lt;0, (O213/(S213/-100)), O213*(S213/100)))</f>
        <v/>
      </c>
      <c r="Z213" s="27" t="str">
        <f t="shared" si="27"/>
        <v/>
      </c>
      <c r="AA213" s="29">
        <f t="shared" si="28"/>
        <v>0</v>
      </c>
      <c r="AB213" s="29">
        <f t="shared" si="29"/>
        <v>0</v>
      </c>
      <c r="AC213" s="30" t="str">
        <f>IF('Prediction Log'!$W213="Y", "W", IF('Prediction Log'!$W213="N","L",""))</f>
        <v/>
      </c>
      <c r="AD213" s="31" t="str">
        <f>IF('Prediction Log'!$Y213="Y", "W", IF('Prediction Log'!$Y213="N","L",""))</f>
        <v/>
      </c>
      <c r="AE213" s="32" t="str">
        <f>IF(ISBLANK(Table123[[#This Row],[Odds Side - Difference Model]]), "",IF(AC213="W", W213, IF(AC213="L",-N213, "")))</f>
        <v/>
      </c>
      <c r="AF213" s="33" t="str">
        <f>IFERROR((IF(ISERR(Table123[[#This Row],[Potential Payout Side - Win Probability Model]]), "",IF(AD213="W", X213, IF(AD213="L",-N213, "")))), "")</f>
        <v/>
      </c>
      <c r="AG213" s="30" t="str">
        <f>IF('Prediction Log'!$X213="Y", "W", IF('Prediction Log'!$X213="N", "L", ""))</f>
        <v/>
      </c>
      <c r="AH213" s="32" t="str">
        <f>IF(ISBLANK(Table123[[#This Row],[Odds Spread]]), "",IF(AG213="W", Z213, IF(AG213="L",-O213, "")))</f>
        <v/>
      </c>
      <c r="AI213" s="11"/>
      <c r="AJ213" s="12" t="str">
        <f t="shared" si="30"/>
        <v/>
      </c>
      <c r="AK2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4" spans="1:38" x14ac:dyDescent="0.45">
      <c r="A214" s="22">
        <f>Games!A214</f>
        <v>0</v>
      </c>
      <c r="B214" s="22" t="str">
        <f>IF('Prediction Log'!B214=0, "",'Prediction Log'!B214)</f>
        <v/>
      </c>
      <c r="C214" s="22" t="str">
        <f>IF('Prediction Log'!C214=0, "",'Prediction Log'!C214)</f>
        <v/>
      </c>
      <c r="D214" s="22" t="str">
        <f>IF('Prediction Log'!D214=0, "",'Prediction Log'!D214)</f>
        <v/>
      </c>
      <c r="E214" s="22" t="str">
        <f>IF('Prediction Log'!E214=0, "",'Prediction Log'!E214)</f>
        <v/>
      </c>
      <c r="F214" s="22" t="str">
        <f>IF('Prediction Log'!I214=0, "",'Prediction Log'!I214)</f>
        <v/>
      </c>
      <c r="G214" s="23" t="str">
        <f>IF(ISBLANK(Games!B214), "",'Prediction Log'!$J214)</f>
        <v/>
      </c>
      <c r="H214" s="24" t="str">
        <f>'Prediction Log'!$K214</f>
        <v/>
      </c>
      <c r="I214" s="22" t="str">
        <f>IF(ISBLANK(Games!J214), "",IF(AND(Games!J214="",Games!K214=""),"",IF(ISTEXT(Games!K214), "Side",Games!J214)))</f>
        <v/>
      </c>
      <c r="J214" s="22" t="str">
        <f>IF(ISBLANK(Games!B214), "",IF(Games!H214="Y", Games!B214, Games!C214))</f>
        <v/>
      </c>
      <c r="K214" s="22" t="str">
        <f>Games!F214</f>
        <v/>
      </c>
      <c r="L214" s="22" t="str">
        <f>IF(ISBLANK(Games!D214), "",Games!D214)</f>
        <v/>
      </c>
      <c r="M214" s="22"/>
      <c r="N214" s="25" t="str">
        <f>IF(ISBLANK(Table123[[#This Row],[Odds Side - Difference Model]]), "", 1)</f>
        <v/>
      </c>
      <c r="O214" s="25" t="str">
        <f>IF(ISBLANK(Table123[[#This Row],[Odds Spread]]), "", 1)</f>
        <v/>
      </c>
      <c r="P214" s="26"/>
      <c r="Q214" s="26"/>
      <c r="R214" s="26"/>
      <c r="S214" s="26"/>
      <c r="T214" s="26"/>
      <c r="U214" s="27" t="str">
        <f>IF(ISBLANK(Table123[[#This Row],[Odds Side - Difference Model]]), "",N214+IF(Q214&lt;0, (N214/(Q214/-100)), N214*(Q214/100)))</f>
        <v/>
      </c>
      <c r="V214" s="28" t="str">
        <f>IFERROR(IF(ISBLANK(Table123[[#This Row],[Odds Side - Win Probability Model]]), "",N214+IF(R214&lt;0, (N214/(R214/-100)), N214*(R214/100))),"")</f>
        <v/>
      </c>
      <c r="W214" s="27" t="str">
        <f t="shared" si="25"/>
        <v/>
      </c>
      <c r="X214" s="28" t="str">
        <f t="shared" si="26"/>
        <v/>
      </c>
      <c r="Y214" s="27" t="str">
        <f>IF(ISBLANK(Table123[[#This Row],[Odds Spread]]), "",O214+IF(S214&lt;0, (O214/(S214/-100)), O214*(S214/100)))</f>
        <v/>
      </c>
      <c r="Z214" s="27" t="str">
        <f t="shared" si="27"/>
        <v/>
      </c>
      <c r="AA214" s="29">
        <f t="shared" si="28"/>
        <v>0</v>
      </c>
      <c r="AB214" s="29">
        <f t="shared" si="29"/>
        <v>0</v>
      </c>
      <c r="AC214" s="30" t="str">
        <f>IF('Prediction Log'!$W214="Y", "W", IF('Prediction Log'!$W214="N","L",""))</f>
        <v/>
      </c>
      <c r="AD214" s="31" t="str">
        <f>IF('Prediction Log'!$Y214="Y", "W", IF('Prediction Log'!$Y214="N","L",""))</f>
        <v/>
      </c>
      <c r="AE214" s="32" t="str">
        <f>IF(ISBLANK(Table123[[#This Row],[Odds Side - Difference Model]]), "",IF(AC214="W", W214, IF(AC214="L",-N214, "")))</f>
        <v/>
      </c>
      <c r="AF214" s="33" t="str">
        <f>IFERROR((IF(ISERR(Table123[[#This Row],[Potential Payout Side - Win Probability Model]]), "",IF(AD214="W", X214, IF(AD214="L",-N214, "")))), "")</f>
        <v/>
      </c>
      <c r="AG214" s="30" t="str">
        <f>IF('Prediction Log'!$X214="Y", "W", IF('Prediction Log'!$X214="N", "L", ""))</f>
        <v/>
      </c>
      <c r="AH214" s="32" t="str">
        <f>IF(ISBLANK(Table123[[#This Row],[Odds Spread]]), "",IF(AG214="W", Z214, IF(AG214="L",-O214, "")))</f>
        <v/>
      </c>
      <c r="AI214" s="11"/>
      <c r="AJ214" s="12" t="str">
        <f t="shared" si="30"/>
        <v/>
      </c>
      <c r="AK2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5" spans="1:38" x14ac:dyDescent="0.45">
      <c r="A215" s="22">
        <f>Games!A215</f>
        <v>0</v>
      </c>
      <c r="B215" s="22" t="str">
        <f>IF('Prediction Log'!B215=0, "",'Prediction Log'!B215)</f>
        <v/>
      </c>
      <c r="C215" s="22" t="str">
        <f>IF('Prediction Log'!C215=0, "",'Prediction Log'!C215)</f>
        <v/>
      </c>
      <c r="D215" s="22" t="str">
        <f>IF('Prediction Log'!D215=0, "",'Prediction Log'!D215)</f>
        <v/>
      </c>
      <c r="E215" s="22" t="str">
        <f>IF('Prediction Log'!E215=0, "",'Prediction Log'!E215)</f>
        <v/>
      </c>
      <c r="F215" s="22" t="str">
        <f>IF('Prediction Log'!I215=0, "",'Prediction Log'!I215)</f>
        <v/>
      </c>
      <c r="G215" s="23" t="str">
        <f>IF(ISBLANK(Games!B215), "",'Prediction Log'!$J215)</f>
        <v/>
      </c>
      <c r="H215" s="24" t="str">
        <f>'Prediction Log'!$K215</f>
        <v/>
      </c>
      <c r="I215" s="22" t="str">
        <f>IF(ISBLANK(Games!J215), "",IF(AND(Games!J215="",Games!K215=""),"",IF(ISTEXT(Games!K215), "Side",Games!J215)))</f>
        <v/>
      </c>
      <c r="J215" s="22" t="str">
        <f>IF(ISBLANK(Games!B215), "",IF(Games!H215="Y", Games!B215, Games!C215))</f>
        <v/>
      </c>
      <c r="K215" s="22" t="str">
        <f>Games!F215</f>
        <v/>
      </c>
      <c r="L215" s="22" t="str">
        <f>IF(ISBLANK(Games!D215), "",Games!D215)</f>
        <v/>
      </c>
      <c r="M215" s="22"/>
      <c r="N215" s="25" t="str">
        <f>IF(ISBLANK(Table123[[#This Row],[Odds Side - Difference Model]]), "", 1)</f>
        <v/>
      </c>
      <c r="O215" s="25" t="str">
        <f>IF(ISBLANK(Table123[[#This Row],[Odds Spread]]), "", 1)</f>
        <v/>
      </c>
      <c r="P215" s="26"/>
      <c r="Q215" s="26"/>
      <c r="R215" s="26"/>
      <c r="S215" s="26"/>
      <c r="T215" s="26"/>
      <c r="U215" s="27" t="str">
        <f>IF(ISBLANK(Table123[[#This Row],[Odds Side - Difference Model]]), "",N215+IF(Q215&lt;0, (N215/(Q215/-100)), N215*(Q215/100)))</f>
        <v/>
      </c>
      <c r="V215" s="28" t="str">
        <f>IFERROR(IF(ISBLANK(Table123[[#This Row],[Odds Side - Win Probability Model]]), "",N215+IF(R215&lt;0, (N215/(R215/-100)), N215*(R215/100))),"")</f>
        <v/>
      </c>
      <c r="W215" s="27" t="str">
        <f t="shared" si="25"/>
        <v/>
      </c>
      <c r="X215" s="28" t="str">
        <f t="shared" si="26"/>
        <v/>
      </c>
      <c r="Y215" s="27" t="str">
        <f>IF(ISBLANK(Table123[[#This Row],[Odds Spread]]), "",O215+IF(S215&lt;0, (O215/(S215/-100)), O215*(S215/100)))</f>
        <v/>
      </c>
      <c r="Z215" s="27" t="str">
        <f t="shared" si="27"/>
        <v/>
      </c>
      <c r="AA215" s="29">
        <f t="shared" si="28"/>
        <v>0</v>
      </c>
      <c r="AB215" s="29">
        <f t="shared" si="29"/>
        <v>0</v>
      </c>
      <c r="AC215" s="30" t="str">
        <f>IF('Prediction Log'!$W215="Y", "W", IF('Prediction Log'!$W215="N","L",""))</f>
        <v/>
      </c>
      <c r="AD215" s="31" t="str">
        <f>IF('Prediction Log'!$Y215="Y", "W", IF('Prediction Log'!$Y215="N","L",""))</f>
        <v/>
      </c>
      <c r="AE215" s="32" t="str">
        <f>IF(ISBLANK(Table123[[#This Row],[Odds Side - Difference Model]]), "",IF(AC215="W", W215, IF(AC215="L",-N215, "")))</f>
        <v/>
      </c>
      <c r="AF215" s="33" t="str">
        <f>IFERROR((IF(ISERR(Table123[[#This Row],[Potential Payout Side - Win Probability Model]]), "",IF(AD215="W", X215, IF(AD215="L",-N215, "")))), "")</f>
        <v/>
      </c>
      <c r="AG215" s="30" t="str">
        <f>IF('Prediction Log'!$X215="Y", "W", IF('Prediction Log'!$X215="N", "L", ""))</f>
        <v/>
      </c>
      <c r="AH215" s="32" t="str">
        <f>IF(ISBLANK(Table123[[#This Row],[Odds Spread]]), "",IF(AG215="W", Z215, IF(AG215="L",-O215, "")))</f>
        <v/>
      </c>
      <c r="AI215" s="11"/>
      <c r="AJ215" s="12" t="str">
        <f t="shared" si="30"/>
        <v/>
      </c>
      <c r="AK2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6" spans="1:38" x14ac:dyDescent="0.45">
      <c r="A216" s="22">
        <f>Games!A216</f>
        <v>0</v>
      </c>
      <c r="B216" s="22" t="str">
        <f>IF('Prediction Log'!B216=0, "",'Prediction Log'!B216)</f>
        <v/>
      </c>
      <c r="C216" s="22" t="str">
        <f>IF('Prediction Log'!C216=0, "",'Prediction Log'!C216)</f>
        <v/>
      </c>
      <c r="D216" s="22" t="str">
        <f>IF('Prediction Log'!D216=0, "",'Prediction Log'!D216)</f>
        <v/>
      </c>
      <c r="E216" s="22" t="str">
        <f>IF('Prediction Log'!E216=0, "",'Prediction Log'!E216)</f>
        <v/>
      </c>
      <c r="F216" s="22" t="str">
        <f>IF('Prediction Log'!I216=0, "",'Prediction Log'!I216)</f>
        <v/>
      </c>
      <c r="G216" s="23" t="str">
        <f>IF(ISBLANK(Games!B216), "",'Prediction Log'!$J216)</f>
        <v/>
      </c>
      <c r="H216" s="24" t="str">
        <f>'Prediction Log'!$K216</f>
        <v/>
      </c>
      <c r="I216" s="22" t="str">
        <f>IF(ISBLANK(Games!J216), "",IF(AND(Games!J216="",Games!K216=""),"",IF(ISTEXT(Games!K216), "Side",Games!J216)))</f>
        <v/>
      </c>
      <c r="J216" s="22" t="str">
        <f>IF(ISBLANK(Games!B216), "",IF(Games!H216="Y", Games!B216, Games!C216))</f>
        <v/>
      </c>
      <c r="K216" s="22" t="str">
        <f>Games!F216</f>
        <v/>
      </c>
      <c r="L216" s="22" t="str">
        <f>IF(ISBLANK(Games!D216), "",Games!D216)</f>
        <v/>
      </c>
      <c r="M216" s="22"/>
      <c r="N216" s="25" t="str">
        <f>IF(ISBLANK(Table123[[#This Row],[Odds Side - Difference Model]]), "", 1)</f>
        <v/>
      </c>
      <c r="O216" s="25" t="str">
        <f>IF(ISBLANK(Table123[[#This Row],[Odds Spread]]), "", 1)</f>
        <v/>
      </c>
      <c r="P216" s="26"/>
      <c r="Q216" s="26"/>
      <c r="R216" s="26"/>
      <c r="S216" s="26"/>
      <c r="T216" s="26"/>
      <c r="U216" s="27" t="str">
        <f>IF(ISBLANK(Table123[[#This Row],[Odds Side - Difference Model]]), "",N216+IF(Q216&lt;0, (N216/(Q216/-100)), N216*(Q216/100)))</f>
        <v/>
      </c>
      <c r="V216" s="28" t="str">
        <f>IFERROR(IF(ISBLANK(Table123[[#This Row],[Odds Side - Win Probability Model]]), "",N216+IF(R216&lt;0, (N216/(R216/-100)), N216*(R216/100))),"")</f>
        <v/>
      </c>
      <c r="W216" s="27" t="str">
        <f t="shared" si="25"/>
        <v/>
      </c>
      <c r="X216" s="28" t="str">
        <f t="shared" si="26"/>
        <v/>
      </c>
      <c r="Y216" s="27" t="str">
        <f>IF(ISBLANK(Table123[[#This Row],[Odds Spread]]), "",O216+IF(S216&lt;0, (O216/(S216/-100)), O216*(S216/100)))</f>
        <v/>
      </c>
      <c r="Z216" s="27" t="str">
        <f t="shared" si="27"/>
        <v/>
      </c>
      <c r="AA216" s="29">
        <f t="shared" si="28"/>
        <v>0</v>
      </c>
      <c r="AB216" s="29">
        <f t="shared" si="29"/>
        <v>0</v>
      </c>
      <c r="AC216" s="30" t="str">
        <f>IF('Prediction Log'!$W216="Y", "W", IF('Prediction Log'!$W216="N","L",""))</f>
        <v/>
      </c>
      <c r="AD216" s="31" t="str">
        <f>IF('Prediction Log'!$Y216="Y", "W", IF('Prediction Log'!$Y216="N","L",""))</f>
        <v/>
      </c>
      <c r="AE216" s="32" t="str">
        <f>IF(ISBLANK(Table123[[#This Row],[Odds Side - Difference Model]]), "",IF(AC216="W", W216, IF(AC216="L",-N216, "")))</f>
        <v/>
      </c>
      <c r="AF216" s="33" t="str">
        <f>IFERROR((IF(ISERR(Table123[[#This Row],[Potential Payout Side - Win Probability Model]]), "",IF(AD216="W", X216, IF(AD216="L",-N216, "")))), "")</f>
        <v/>
      </c>
      <c r="AG216" s="30" t="str">
        <f>IF('Prediction Log'!$X216="Y", "W", IF('Prediction Log'!$X216="N", "L", ""))</f>
        <v/>
      </c>
      <c r="AH216" s="32" t="str">
        <f>IF(ISBLANK(Table123[[#This Row],[Odds Spread]]), "",IF(AG216="W", Z216, IF(AG216="L",-O216, "")))</f>
        <v/>
      </c>
      <c r="AI216" s="11"/>
      <c r="AJ216" s="12" t="str">
        <f t="shared" si="30"/>
        <v/>
      </c>
      <c r="AK2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7" spans="1:38" x14ac:dyDescent="0.45">
      <c r="A217" s="22">
        <f>Games!A217</f>
        <v>0</v>
      </c>
      <c r="B217" s="22" t="str">
        <f>IF('Prediction Log'!B217=0, "",'Prediction Log'!B217)</f>
        <v/>
      </c>
      <c r="C217" s="22" t="str">
        <f>IF('Prediction Log'!C217=0, "",'Prediction Log'!C217)</f>
        <v/>
      </c>
      <c r="D217" s="22" t="str">
        <f>IF('Prediction Log'!D217=0, "",'Prediction Log'!D217)</f>
        <v/>
      </c>
      <c r="E217" s="22" t="str">
        <f>IF('Prediction Log'!E217=0, "",'Prediction Log'!E217)</f>
        <v/>
      </c>
      <c r="F217" s="22" t="str">
        <f>IF('Prediction Log'!I217=0, "",'Prediction Log'!I217)</f>
        <v/>
      </c>
      <c r="G217" s="23" t="str">
        <f>IF(ISBLANK(Games!B217), "",'Prediction Log'!$J217)</f>
        <v/>
      </c>
      <c r="H217" s="24" t="str">
        <f>'Prediction Log'!$K217</f>
        <v/>
      </c>
      <c r="I217" s="22" t="str">
        <f>IF(ISBLANK(Games!J217), "",IF(AND(Games!J217="",Games!K217=""),"",IF(ISTEXT(Games!K217), "Side",Games!J217)))</f>
        <v/>
      </c>
      <c r="J217" s="22" t="str">
        <f>IF(ISBLANK(Games!B217), "",IF(Games!H217="Y", Games!B217, Games!C217))</f>
        <v/>
      </c>
      <c r="K217" s="22" t="str">
        <f>Games!F217</f>
        <v/>
      </c>
      <c r="L217" s="22" t="str">
        <f>IF(ISBLANK(Games!D217), "",Games!D217)</f>
        <v/>
      </c>
      <c r="M217" s="22"/>
      <c r="N217" s="25" t="str">
        <f>IF(ISBLANK(Table123[[#This Row],[Odds Side - Difference Model]]), "", 1)</f>
        <v/>
      </c>
      <c r="O217" s="25" t="str">
        <f>IF(ISBLANK(Table123[[#This Row],[Odds Spread]]), "", 1)</f>
        <v/>
      </c>
      <c r="P217" s="26"/>
      <c r="Q217" s="26"/>
      <c r="R217" s="26"/>
      <c r="S217" s="26"/>
      <c r="T217" s="26"/>
      <c r="U217" s="27" t="str">
        <f>IF(ISBLANK(Table123[[#This Row],[Odds Side - Difference Model]]), "",N217+IF(Q217&lt;0, (N217/(Q217/-100)), N217*(Q217/100)))</f>
        <v/>
      </c>
      <c r="V217" s="28" t="str">
        <f>IFERROR(IF(ISBLANK(Table123[[#This Row],[Odds Side - Win Probability Model]]), "",N217+IF(R217&lt;0, (N217/(R217/-100)), N217*(R217/100))),"")</f>
        <v/>
      </c>
      <c r="W217" s="27" t="str">
        <f t="shared" si="25"/>
        <v/>
      </c>
      <c r="X217" s="28" t="str">
        <f t="shared" si="26"/>
        <v/>
      </c>
      <c r="Y217" s="27" t="str">
        <f>IF(ISBLANK(Table123[[#This Row],[Odds Spread]]), "",O217+IF(S217&lt;0, (O217/(S217/-100)), O217*(S217/100)))</f>
        <v/>
      </c>
      <c r="Z217" s="27" t="str">
        <f t="shared" si="27"/>
        <v/>
      </c>
      <c r="AA217" s="29">
        <f t="shared" si="28"/>
        <v>0</v>
      </c>
      <c r="AB217" s="29">
        <f t="shared" si="29"/>
        <v>0</v>
      </c>
      <c r="AC217" s="30" t="str">
        <f>IF('Prediction Log'!$W217="Y", "W", IF('Prediction Log'!$W217="N","L",""))</f>
        <v/>
      </c>
      <c r="AD217" s="31" t="str">
        <f>IF('Prediction Log'!$Y217="Y", "W", IF('Prediction Log'!$Y217="N","L",""))</f>
        <v/>
      </c>
      <c r="AE217" s="32" t="str">
        <f>IF(ISBLANK(Table123[[#This Row],[Odds Side - Difference Model]]), "",IF(AC217="W", W217, IF(AC217="L",-N217, "")))</f>
        <v/>
      </c>
      <c r="AF217" s="33" t="str">
        <f>IFERROR((IF(ISERR(Table123[[#This Row],[Potential Payout Side - Win Probability Model]]), "",IF(AD217="W", X217, IF(AD217="L",-N217, "")))), "")</f>
        <v/>
      </c>
      <c r="AG217" s="30" t="str">
        <f>IF('Prediction Log'!$X217="Y", "W", IF('Prediction Log'!$X217="N", "L", ""))</f>
        <v/>
      </c>
      <c r="AH217" s="32" t="str">
        <f>IF(ISBLANK(Table123[[#This Row],[Odds Spread]]), "",IF(AG217="W", Z217, IF(AG217="L",-O217, "")))</f>
        <v/>
      </c>
      <c r="AI217" s="11"/>
      <c r="AJ217" s="12" t="str">
        <f t="shared" si="30"/>
        <v/>
      </c>
      <c r="AK2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8" spans="1:38" x14ac:dyDescent="0.45">
      <c r="A218" s="22">
        <f>Games!A218</f>
        <v>0</v>
      </c>
      <c r="B218" s="22" t="str">
        <f>IF('Prediction Log'!B218=0, "",'Prediction Log'!B218)</f>
        <v/>
      </c>
      <c r="C218" s="22" t="str">
        <f>IF('Prediction Log'!C218=0, "",'Prediction Log'!C218)</f>
        <v/>
      </c>
      <c r="D218" s="22" t="str">
        <f>IF('Prediction Log'!D218=0, "",'Prediction Log'!D218)</f>
        <v/>
      </c>
      <c r="E218" s="22" t="str">
        <f>IF('Prediction Log'!E218=0, "",'Prediction Log'!E218)</f>
        <v/>
      </c>
      <c r="F218" s="22" t="str">
        <f>IF('Prediction Log'!I218=0, "",'Prediction Log'!I218)</f>
        <v/>
      </c>
      <c r="G218" s="23" t="str">
        <f>IF(ISBLANK(Games!B218), "",'Prediction Log'!$J218)</f>
        <v/>
      </c>
      <c r="H218" s="24" t="str">
        <f>'Prediction Log'!$K218</f>
        <v/>
      </c>
      <c r="I218" s="22" t="str">
        <f>IF(ISBLANK(Games!J218), "",IF(AND(Games!J218="",Games!K218=""),"",IF(ISTEXT(Games!K218), "Side",Games!J218)))</f>
        <v/>
      </c>
      <c r="J218" s="22" t="str">
        <f>IF(ISBLANK(Games!B218), "",IF(Games!H218="Y", Games!B218, Games!C218))</f>
        <v/>
      </c>
      <c r="K218" s="22" t="str">
        <f>Games!F218</f>
        <v/>
      </c>
      <c r="L218" s="22" t="str">
        <f>IF(ISBLANK(Games!D218), "",Games!D218)</f>
        <v/>
      </c>
      <c r="M218" s="22"/>
      <c r="N218" s="25" t="str">
        <f>IF(ISBLANK(Table123[[#This Row],[Odds Side - Difference Model]]), "", 1)</f>
        <v/>
      </c>
      <c r="O218" s="25" t="str">
        <f>IF(ISBLANK(Table123[[#This Row],[Odds Spread]]), "", 1)</f>
        <v/>
      </c>
      <c r="P218" s="26"/>
      <c r="Q218" s="26"/>
      <c r="R218" s="26"/>
      <c r="S218" s="26"/>
      <c r="T218" s="26"/>
      <c r="U218" s="27" t="str">
        <f>IF(ISBLANK(Table123[[#This Row],[Odds Side - Difference Model]]), "",N218+IF(Q218&lt;0, (N218/(Q218/-100)), N218*(Q218/100)))</f>
        <v/>
      </c>
      <c r="V218" s="28" t="str">
        <f>IFERROR(IF(ISBLANK(Table123[[#This Row],[Odds Side - Win Probability Model]]), "",N218+IF(R218&lt;0, (N218/(R218/-100)), N218*(R218/100))),"")</f>
        <v/>
      </c>
      <c r="W218" s="27" t="str">
        <f t="shared" si="25"/>
        <v/>
      </c>
      <c r="X218" s="28" t="str">
        <f t="shared" si="26"/>
        <v/>
      </c>
      <c r="Y218" s="27" t="str">
        <f>IF(ISBLANK(Table123[[#This Row],[Odds Spread]]), "",O218+IF(S218&lt;0, (O218/(S218/-100)), O218*(S218/100)))</f>
        <v/>
      </c>
      <c r="Z218" s="27" t="str">
        <f t="shared" si="27"/>
        <v/>
      </c>
      <c r="AA218" s="29">
        <f t="shared" si="28"/>
        <v>0</v>
      </c>
      <c r="AB218" s="29">
        <f t="shared" si="29"/>
        <v>0</v>
      </c>
      <c r="AC218" s="30" t="str">
        <f>IF('Prediction Log'!$W218="Y", "W", IF('Prediction Log'!$W218="N","L",""))</f>
        <v/>
      </c>
      <c r="AD218" s="31" t="str">
        <f>IF('Prediction Log'!$Y218="Y", "W", IF('Prediction Log'!$Y218="N","L",""))</f>
        <v/>
      </c>
      <c r="AE218" s="32" t="str">
        <f>IF(ISBLANK(Table123[[#This Row],[Odds Side - Difference Model]]), "",IF(AC218="W", W218, IF(AC218="L",-N218, "")))</f>
        <v/>
      </c>
      <c r="AF218" s="33" t="str">
        <f>IFERROR((IF(ISERR(Table123[[#This Row],[Potential Payout Side - Win Probability Model]]), "",IF(AD218="W", X218, IF(AD218="L",-N218, "")))), "")</f>
        <v/>
      </c>
      <c r="AG218" s="30" t="str">
        <f>IF('Prediction Log'!$X218="Y", "W", IF('Prediction Log'!$X218="N", "L", ""))</f>
        <v/>
      </c>
      <c r="AH218" s="32" t="str">
        <f>IF(ISBLANK(Table123[[#This Row],[Odds Spread]]), "",IF(AG218="W", Z218, IF(AG218="L",-O218, "")))</f>
        <v/>
      </c>
      <c r="AI218" s="11"/>
      <c r="AJ218" s="12" t="str">
        <f t="shared" si="30"/>
        <v/>
      </c>
      <c r="AK2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9" spans="1:38" x14ac:dyDescent="0.45">
      <c r="A219" s="22">
        <f>Games!A219</f>
        <v>0</v>
      </c>
      <c r="B219" s="22" t="str">
        <f>IF('Prediction Log'!B219=0, "",'Prediction Log'!B219)</f>
        <v/>
      </c>
      <c r="C219" s="22" t="str">
        <f>IF('Prediction Log'!C219=0, "",'Prediction Log'!C219)</f>
        <v/>
      </c>
      <c r="D219" s="22" t="str">
        <f>IF('Prediction Log'!D219=0, "",'Prediction Log'!D219)</f>
        <v/>
      </c>
      <c r="E219" s="22" t="str">
        <f>IF('Prediction Log'!E219=0, "",'Prediction Log'!E219)</f>
        <v/>
      </c>
      <c r="F219" s="22" t="str">
        <f>IF('Prediction Log'!I219=0, "",'Prediction Log'!I219)</f>
        <v/>
      </c>
      <c r="G219" s="23" t="str">
        <f>IF(ISBLANK(Games!B219), "",'Prediction Log'!$J219)</f>
        <v/>
      </c>
      <c r="H219" s="24" t="str">
        <f>'Prediction Log'!$K219</f>
        <v/>
      </c>
      <c r="I219" s="22" t="str">
        <f>IF(ISBLANK(Games!J219), "",IF(AND(Games!J219="",Games!K219=""),"",IF(ISTEXT(Games!K219), "Side",Games!J219)))</f>
        <v/>
      </c>
      <c r="J219" s="22" t="str">
        <f>IF(ISBLANK(Games!B219), "",IF(Games!H219="Y", Games!B219, Games!C219))</f>
        <v/>
      </c>
      <c r="K219" s="22" t="str">
        <f>Games!F219</f>
        <v/>
      </c>
      <c r="L219" s="22" t="str">
        <f>IF(ISBLANK(Games!D219), "",Games!D219)</f>
        <v/>
      </c>
      <c r="M219" s="22"/>
      <c r="N219" s="25" t="str">
        <f>IF(ISBLANK(Table123[[#This Row],[Odds Side - Difference Model]]), "", 1)</f>
        <v/>
      </c>
      <c r="O219" s="25" t="str">
        <f>IF(ISBLANK(Table123[[#This Row],[Odds Spread]]), "", 1)</f>
        <v/>
      </c>
      <c r="P219" s="26"/>
      <c r="Q219" s="26"/>
      <c r="R219" s="26"/>
      <c r="S219" s="26"/>
      <c r="T219" s="26"/>
      <c r="U219" s="27" t="str">
        <f>IF(ISBLANK(Table123[[#This Row],[Odds Side - Difference Model]]), "",N219+IF(Q219&lt;0, (N219/(Q219/-100)), N219*(Q219/100)))</f>
        <v/>
      </c>
      <c r="V219" s="28" t="str">
        <f>IFERROR(IF(ISBLANK(Table123[[#This Row],[Odds Side - Win Probability Model]]), "",N219+IF(R219&lt;0, (N219/(R219/-100)), N219*(R219/100))),"")</f>
        <v/>
      </c>
      <c r="W219" s="27" t="str">
        <f t="shared" si="25"/>
        <v/>
      </c>
      <c r="X219" s="28" t="str">
        <f t="shared" si="26"/>
        <v/>
      </c>
      <c r="Y219" s="27" t="str">
        <f>IF(ISBLANK(Table123[[#This Row],[Odds Spread]]), "",O219+IF(S219&lt;0, (O219/(S219/-100)), O219*(S219/100)))</f>
        <v/>
      </c>
      <c r="Z219" s="27" t="str">
        <f t="shared" si="27"/>
        <v/>
      </c>
      <c r="AA219" s="29">
        <f t="shared" si="28"/>
        <v>0</v>
      </c>
      <c r="AB219" s="29">
        <f t="shared" si="29"/>
        <v>0</v>
      </c>
      <c r="AC219" s="30" t="str">
        <f>IF('Prediction Log'!$W219="Y", "W", IF('Prediction Log'!$W219="N","L",""))</f>
        <v/>
      </c>
      <c r="AD219" s="31" t="str">
        <f>IF('Prediction Log'!$Y219="Y", "W", IF('Prediction Log'!$Y219="N","L",""))</f>
        <v/>
      </c>
      <c r="AE219" s="32" t="str">
        <f>IF(ISBLANK(Table123[[#This Row],[Odds Side - Difference Model]]), "",IF(AC219="W", W219, IF(AC219="L",-N219, "")))</f>
        <v/>
      </c>
      <c r="AF219" s="33" t="str">
        <f>IFERROR((IF(ISERR(Table123[[#This Row],[Potential Payout Side - Win Probability Model]]), "",IF(AD219="W", X219, IF(AD219="L",-N219, "")))), "")</f>
        <v/>
      </c>
      <c r="AG219" s="30" t="str">
        <f>IF('Prediction Log'!$X219="Y", "W", IF('Prediction Log'!$X219="N", "L", ""))</f>
        <v/>
      </c>
      <c r="AH219" s="32" t="str">
        <f>IF(ISBLANK(Table123[[#This Row],[Odds Spread]]), "",IF(AG219="W", Z219, IF(AG219="L",-O219, "")))</f>
        <v/>
      </c>
      <c r="AI219" s="11"/>
      <c r="AJ219" s="12" t="str">
        <f t="shared" si="30"/>
        <v/>
      </c>
      <c r="AK2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0" spans="1:38" x14ac:dyDescent="0.45">
      <c r="A220" s="22">
        <f>Games!A220</f>
        <v>0</v>
      </c>
      <c r="B220" s="22" t="str">
        <f>IF('Prediction Log'!B220=0, "",'Prediction Log'!B220)</f>
        <v/>
      </c>
      <c r="C220" s="22" t="str">
        <f>IF('Prediction Log'!C220=0, "",'Prediction Log'!C220)</f>
        <v/>
      </c>
      <c r="D220" s="22" t="str">
        <f>IF('Prediction Log'!D220=0, "",'Prediction Log'!D220)</f>
        <v/>
      </c>
      <c r="E220" s="22" t="str">
        <f>IF('Prediction Log'!E220=0, "",'Prediction Log'!E220)</f>
        <v/>
      </c>
      <c r="F220" s="22" t="str">
        <f>IF('Prediction Log'!I220=0, "",'Prediction Log'!I220)</f>
        <v/>
      </c>
      <c r="G220" s="23" t="str">
        <f>IF(ISBLANK(Games!B220), "",'Prediction Log'!$J220)</f>
        <v/>
      </c>
      <c r="H220" s="24" t="str">
        <f>'Prediction Log'!$K220</f>
        <v/>
      </c>
      <c r="I220" s="22" t="str">
        <f>IF(ISBLANK(Games!J220), "",IF(AND(Games!J220="",Games!K220=""),"",IF(ISTEXT(Games!K220), "Side",Games!J220)))</f>
        <v/>
      </c>
      <c r="J220" s="22" t="str">
        <f>IF(ISBLANK(Games!B220), "",IF(Games!H220="Y", Games!B220, Games!C220))</f>
        <v/>
      </c>
      <c r="K220" s="22" t="str">
        <f>Games!F220</f>
        <v/>
      </c>
      <c r="L220" s="22" t="str">
        <f>IF(ISBLANK(Games!D220), "",Games!D220)</f>
        <v/>
      </c>
      <c r="M220" s="22"/>
      <c r="N220" s="25" t="str">
        <f>IF(ISBLANK(Table123[[#This Row],[Odds Side - Difference Model]]), "", 1)</f>
        <v/>
      </c>
      <c r="O220" s="25" t="str">
        <f>IF(ISBLANK(Table123[[#This Row],[Odds Spread]]), "", 1)</f>
        <v/>
      </c>
      <c r="P220" s="26"/>
      <c r="Q220" s="26"/>
      <c r="R220" s="26"/>
      <c r="S220" s="26"/>
      <c r="T220" s="26"/>
      <c r="U220" s="27" t="str">
        <f>IF(ISBLANK(Table123[[#This Row],[Odds Side - Difference Model]]), "",N220+IF(Q220&lt;0, (N220/(Q220/-100)), N220*(Q220/100)))</f>
        <v/>
      </c>
      <c r="V220" s="28" t="str">
        <f>IFERROR(IF(ISBLANK(Table123[[#This Row],[Odds Side - Win Probability Model]]), "",N220+IF(R220&lt;0, (N220/(R220/-100)), N220*(R220/100))),"")</f>
        <v/>
      </c>
      <c r="W220" s="27" t="str">
        <f t="shared" si="25"/>
        <v/>
      </c>
      <c r="X220" s="28" t="str">
        <f t="shared" si="26"/>
        <v/>
      </c>
      <c r="Y220" s="27" t="str">
        <f>IF(ISBLANK(Table123[[#This Row],[Odds Spread]]), "",O220+IF(S220&lt;0, (O220/(S220/-100)), O220*(S220/100)))</f>
        <v/>
      </c>
      <c r="Z220" s="27" t="str">
        <f t="shared" si="27"/>
        <v/>
      </c>
      <c r="AA220" s="29">
        <f t="shared" si="28"/>
        <v>0</v>
      </c>
      <c r="AB220" s="29">
        <f t="shared" si="29"/>
        <v>0</v>
      </c>
      <c r="AC220" s="30" t="str">
        <f>IF('Prediction Log'!$W220="Y", "W", IF('Prediction Log'!$W220="N","L",""))</f>
        <v/>
      </c>
      <c r="AD220" s="31" t="str">
        <f>IF('Prediction Log'!$Y220="Y", "W", IF('Prediction Log'!$Y220="N","L",""))</f>
        <v/>
      </c>
      <c r="AE220" s="32" t="str">
        <f>IF(ISBLANK(Table123[[#This Row],[Odds Side - Difference Model]]), "",IF(AC220="W", W220, IF(AC220="L",-N220, "")))</f>
        <v/>
      </c>
      <c r="AF220" s="33" t="str">
        <f>IFERROR((IF(ISERR(Table123[[#This Row],[Potential Payout Side - Win Probability Model]]), "",IF(AD220="W", X220, IF(AD220="L",-N220, "")))), "")</f>
        <v/>
      </c>
      <c r="AG220" s="30" t="str">
        <f>IF('Prediction Log'!$X220="Y", "W", IF('Prediction Log'!$X220="N", "L", ""))</f>
        <v/>
      </c>
      <c r="AH220" s="32" t="str">
        <f>IF(ISBLANK(Table123[[#This Row],[Odds Spread]]), "",IF(AG220="W", Z220, IF(AG220="L",-O220, "")))</f>
        <v/>
      </c>
      <c r="AI220" s="11"/>
      <c r="AJ220" s="12" t="str">
        <f t="shared" si="30"/>
        <v/>
      </c>
      <c r="AK2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1" spans="1:38" x14ac:dyDescent="0.45">
      <c r="A221" s="22">
        <f>Games!A221</f>
        <v>0</v>
      </c>
      <c r="B221" s="22" t="str">
        <f>IF('Prediction Log'!B221=0, "",'Prediction Log'!B221)</f>
        <v/>
      </c>
      <c r="C221" s="22" t="str">
        <f>IF('Prediction Log'!C221=0, "",'Prediction Log'!C221)</f>
        <v/>
      </c>
      <c r="D221" s="22" t="str">
        <f>IF('Prediction Log'!D221=0, "",'Prediction Log'!D221)</f>
        <v/>
      </c>
      <c r="E221" s="22" t="str">
        <f>IF('Prediction Log'!E221=0, "",'Prediction Log'!E221)</f>
        <v/>
      </c>
      <c r="F221" s="22" t="str">
        <f>IF('Prediction Log'!I221=0, "",'Prediction Log'!I221)</f>
        <v/>
      </c>
      <c r="G221" s="23" t="str">
        <f>IF(ISBLANK(Games!B221), "",'Prediction Log'!$J221)</f>
        <v/>
      </c>
      <c r="H221" s="24" t="str">
        <f>'Prediction Log'!$K221</f>
        <v/>
      </c>
      <c r="I221" s="22" t="str">
        <f>IF(ISBLANK(Games!J221), "",IF(AND(Games!J221="",Games!K221=""),"",IF(ISTEXT(Games!K221), "Side",Games!J221)))</f>
        <v/>
      </c>
      <c r="J221" s="22" t="str">
        <f>IF(ISBLANK(Games!B221), "",IF(Games!H221="Y", Games!B221, Games!C221))</f>
        <v/>
      </c>
      <c r="K221" s="22" t="str">
        <f>Games!F221</f>
        <v/>
      </c>
      <c r="L221" s="22" t="str">
        <f>IF(ISBLANK(Games!D221), "",Games!D221)</f>
        <v/>
      </c>
      <c r="M221" s="22"/>
      <c r="N221" s="25" t="str">
        <f>IF(ISBLANK(Table123[[#This Row],[Odds Side - Difference Model]]), "", 1)</f>
        <v/>
      </c>
      <c r="O221" s="25" t="str">
        <f>IF(ISBLANK(Table123[[#This Row],[Odds Spread]]), "", 1)</f>
        <v/>
      </c>
      <c r="P221" s="26"/>
      <c r="Q221" s="26"/>
      <c r="R221" s="26"/>
      <c r="S221" s="26"/>
      <c r="T221" s="26"/>
      <c r="U221" s="27" t="str">
        <f>IF(ISBLANK(Table123[[#This Row],[Odds Side - Difference Model]]), "",N221+IF(Q221&lt;0, (N221/(Q221/-100)), N221*(Q221/100)))</f>
        <v/>
      </c>
      <c r="V221" s="28" t="str">
        <f>IFERROR(IF(ISBLANK(Table123[[#This Row],[Odds Side - Win Probability Model]]), "",N221+IF(R221&lt;0, (N221/(R221/-100)), N221*(R221/100))),"")</f>
        <v/>
      </c>
      <c r="W221" s="27" t="str">
        <f t="shared" si="25"/>
        <v/>
      </c>
      <c r="X221" s="28" t="str">
        <f t="shared" si="26"/>
        <v/>
      </c>
      <c r="Y221" s="27" t="str">
        <f>IF(ISBLANK(Table123[[#This Row],[Odds Spread]]), "",O221+IF(S221&lt;0, (O221/(S221/-100)), O221*(S221/100)))</f>
        <v/>
      </c>
      <c r="Z221" s="27" t="str">
        <f t="shared" si="27"/>
        <v/>
      </c>
      <c r="AA221" s="29">
        <f t="shared" si="28"/>
        <v>0</v>
      </c>
      <c r="AB221" s="29">
        <f t="shared" si="29"/>
        <v>0</v>
      </c>
      <c r="AC221" s="30" t="str">
        <f>IF('Prediction Log'!$W221="Y", "W", IF('Prediction Log'!$W221="N","L",""))</f>
        <v/>
      </c>
      <c r="AD221" s="31" t="str">
        <f>IF('Prediction Log'!$Y221="Y", "W", IF('Prediction Log'!$Y221="N","L",""))</f>
        <v/>
      </c>
      <c r="AE221" s="32" t="str">
        <f>IF(ISBLANK(Table123[[#This Row],[Odds Side - Difference Model]]), "",IF(AC221="W", W221, IF(AC221="L",-N221, "")))</f>
        <v/>
      </c>
      <c r="AF221" s="33" t="str">
        <f>IFERROR((IF(ISERR(Table123[[#This Row],[Potential Payout Side - Win Probability Model]]), "",IF(AD221="W", X221, IF(AD221="L",-N221, "")))), "")</f>
        <v/>
      </c>
      <c r="AG221" s="30" t="str">
        <f>IF('Prediction Log'!$X221="Y", "W", IF('Prediction Log'!$X221="N", "L", ""))</f>
        <v/>
      </c>
      <c r="AH221" s="32" t="str">
        <f>IF(ISBLANK(Table123[[#This Row],[Odds Spread]]), "",IF(AG221="W", Z221, IF(AG221="L",-O221, "")))</f>
        <v/>
      </c>
      <c r="AI221" s="11"/>
      <c r="AJ221" s="12" t="str">
        <f t="shared" si="30"/>
        <v/>
      </c>
      <c r="AK2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2" spans="1:38" x14ac:dyDescent="0.45">
      <c r="A222" s="22">
        <f>Games!A222</f>
        <v>0</v>
      </c>
      <c r="B222" s="22" t="str">
        <f>IF('Prediction Log'!B222=0, "",'Prediction Log'!B222)</f>
        <v/>
      </c>
      <c r="C222" s="22" t="str">
        <f>IF('Prediction Log'!C222=0, "",'Prediction Log'!C222)</f>
        <v/>
      </c>
      <c r="D222" s="22" t="str">
        <f>IF('Prediction Log'!D222=0, "",'Prediction Log'!D222)</f>
        <v/>
      </c>
      <c r="E222" s="22" t="str">
        <f>IF('Prediction Log'!E222=0, "",'Prediction Log'!E222)</f>
        <v/>
      </c>
      <c r="F222" s="22" t="str">
        <f>IF('Prediction Log'!I222=0, "",'Prediction Log'!I222)</f>
        <v/>
      </c>
      <c r="G222" s="23" t="str">
        <f>IF(ISBLANK(Games!B222), "",'Prediction Log'!$J222)</f>
        <v/>
      </c>
      <c r="H222" s="24" t="str">
        <f>'Prediction Log'!$K222</f>
        <v/>
      </c>
      <c r="I222" s="22" t="str">
        <f>IF(ISBLANK(Games!J222), "",IF(AND(Games!J222="",Games!K222=""),"",IF(ISTEXT(Games!K222), "Side",Games!J222)))</f>
        <v/>
      </c>
      <c r="J222" s="22" t="str">
        <f>IF(ISBLANK(Games!B222), "",IF(Games!H222="Y", Games!B222, Games!C222))</f>
        <v/>
      </c>
      <c r="K222" s="22" t="str">
        <f>Games!F222</f>
        <v/>
      </c>
      <c r="L222" s="22" t="str">
        <f>IF(ISBLANK(Games!D222), "",Games!D222)</f>
        <v/>
      </c>
      <c r="M222" s="22"/>
      <c r="N222" s="25" t="str">
        <f>IF(ISBLANK(Table123[[#This Row],[Odds Side - Difference Model]]), "", 1)</f>
        <v/>
      </c>
      <c r="O222" s="25" t="str">
        <f>IF(ISBLANK(Table123[[#This Row],[Odds Spread]]), "", 1)</f>
        <v/>
      </c>
      <c r="P222" s="26"/>
      <c r="Q222" s="26"/>
      <c r="R222" s="26"/>
      <c r="S222" s="26"/>
      <c r="T222" s="26"/>
      <c r="U222" s="27" t="str">
        <f>IF(ISBLANK(Table123[[#This Row],[Odds Side - Difference Model]]), "",N222+IF(Q222&lt;0, (N222/(Q222/-100)), N222*(Q222/100)))</f>
        <v/>
      </c>
      <c r="V222" s="28" t="str">
        <f>IFERROR(IF(ISBLANK(Table123[[#This Row],[Odds Side - Win Probability Model]]), "",N222+IF(R222&lt;0, (N222/(R222/-100)), N222*(R222/100))),"")</f>
        <v/>
      </c>
      <c r="W222" s="27" t="str">
        <f t="shared" si="25"/>
        <v/>
      </c>
      <c r="X222" s="28" t="str">
        <f t="shared" si="26"/>
        <v/>
      </c>
      <c r="Y222" s="27" t="str">
        <f>IF(ISBLANK(Table123[[#This Row],[Odds Spread]]), "",O222+IF(S222&lt;0, (O222/(S222/-100)), O222*(S222/100)))</f>
        <v/>
      </c>
      <c r="Z222" s="27" t="str">
        <f t="shared" si="27"/>
        <v/>
      </c>
      <c r="AA222" s="29">
        <f t="shared" si="28"/>
        <v>0</v>
      </c>
      <c r="AB222" s="29">
        <f t="shared" si="29"/>
        <v>0</v>
      </c>
      <c r="AC222" s="30" t="str">
        <f>IF('Prediction Log'!$W222="Y", "W", IF('Prediction Log'!$W222="N","L",""))</f>
        <v/>
      </c>
      <c r="AD222" s="31" t="str">
        <f>IF('Prediction Log'!$Y222="Y", "W", IF('Prediction Log'!$Y222="N","L",""))</f>
        <v/>
      </c>
      <c r="AE222" s="32" t="str">
        <f>IF(ISBLANK(Table123[[#This Row],[Odds Side - Difference Model]]), "",IF(AC222="W", W222, IF(AC222="L",-N222, "")))</f>
        <v/>
      </c>
      <c r="AF222" s="33" t="str">
        <f>IFERROR((IF(ISERR(Table123[[#This Row],[Potential Payout Side - Win Probability Model]]), "",IF(AD222="W", X222, IF(AD222="L",-N222, "")))), "")</f>
        <v/>
      </c>
      <c r="AG222" s="30" t="str">
        <f>IF('Prediction Log'!$X222="Y", "W", IF('Prediction Log'!$X222="N", "L", ""))</f>
        <v/>
      </c>
      <c r="AH222" s="32" t="str">
        <f>IF(ISBLANK(Table123[[#This Row],[Odds Spread]]), "",IF(AG222="W", Z222, IF(AG222="L",-O222, "")))</f>
        <v/>
      </c>
      <c r="AI222" s="11"/>
      <c r="AJ222" s="12" t="str">
        <f t="shared" si="30"/>
        <v/>
      </c>
      <c r="AK2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3" spans="1:38" x14ac:dyDescent="0.45">
      <c r="A223" s="22">
        <f>Games!A223</f>
        <v>0</v>
      </c>
      <c r="B223" s="22" t="str">
        <f>IF('Prediction Log'!B223=0, "",'Prediction Log'!B223)</f>
        <v/>
      </c>
      <c r="C223" s="22" t="str">
        <f>IF('Prediction Log'!C223=0, "",'Prediction Log'!C223)</f>
        <v/>
      </c>
      <c r="D223" s="22" t="str">
        <f>IF('Prediction Log'!D223=0, "",'Prediction Log'!D223)</f>
        <v/>
      </c>
      <c r="E223" s="22" t="str">
        <f>IF('Prediction Log'!E223=0, "",'Prediction Log'!E223)</f>
        <v/>
      </c>
      <c r="F223" s="22" t="str">
        <f>IF('Prediction Log'!I223=0, "",'Prediction Log'!I223)</f>
        <v/>
      </c>
      <c r="G223" s="23" t="str">
        <f>IF(ISBLANK(Games!B223), "",'Prediction Log'!$J223)</f>
        <v/>
      </c>
      <c r="H223" s="24" t="str">
        <f>'Prediction Log'!$K223</f>
        <v/>
      </c>
      <c r="I223" s="22" t="str">
        <f>IF(ISBLANK(Games!J223), "",IF(AND(Games!J223="",Games!K223=""),"",IF(ISTEXT(Games!K223), "Side",Games!J223)))</f>
        <v/>
      </c>
      <c r="J223" s="22" t="str">
        <f>IF(ISBLANK(Games!B223), "",IF(Games!H223="Y", Games!B223, Games!C223))</f>
        <v/>
      </c>
      <c r="K223" s="22" t="str">
        <f>Games!F223</f>
        <v/>
      </c>
      <c r="L223" s="22" t="str">
        <f>IF(ISBLANK(Games!D223), "",Games!D223)</f>
        <v/>
      </c>
      <c r="M223" s="22"/>
      <c r="N223" s="25" t="str">
        <f>IF(ISBLANK(Table123[[#This Row],[Odds Side - Difference Model]]), "", 1)</f>
        <v/>
      </c>
      <c r="O223" s="25" t="str">
        <f>IF(ISBLANK(Table123[[#This Row],[Odds Spread]]), "", 1)</f>
        <v/>
      </c>
      <c r="P223" s="26"/>
      <c r="Q223" s="26"/>
      <c r="R223" s="26"/>
      <c r="S223" s="26"/>
      <c r="T223" s="26"/>
      <c r="U223" s="27" t="str">
        <f>IF(ISBLANK(Table123[[#This Row],[Odds Side - Difference Model]]), "",N223+IF(Q223&lt;0, (N223/(Q223/-100)), N223*(Q223/100)))</f>
        <v/>
      </c>
      <c r="V223" s="28" t="str">
        <f>IFERROR(IF(ISBLANK(Table123[[#This Row],[Odds Side - Win Probability Model]]), "",N223+IF(R223&lt;0, (N223/(R223/-100)), N223*(R223/100))),"")</f>
        <v/>
      </c>
      <c r="W223" s="27" t="str">
        <f t="shared" si="25"/>
        <v/>
      </c>
      <c r="X223" s="28" t="str">
        <f t="shared" si="26"/>
        <v/>
      </c>
      <c r="Y223" s="27" t="str">
        <f>IF(ISBLANK(Table123[[#This Row],[Odds Spread]]), "",O223+IF(S223&lt;0, (O223/(S223/-100)), O223*(S223/100)))</f>
        <v/>
      </c>
      <c r="Z223" s="27" t="str">
        <f t="shared" si="27"/>
        <v/>
      </c>
      <c r="AA223" s="29">
        <f t="shared" si="28"/>
        <v>0</v>
      </c>
      <c r="AB223" s="29">
        <f t="shared" si="29"/>
        <v>0</v>
      </c>
      <c r="AC223" s="30" t="str">
        <f>IF('Prediction Log'!$W223="Y", "W", IF('Prediction Log'!$W223="N","L",""))</f>
        <v/>
      </c>
      <c r="AD223" s="31" t="str">
        <f>IF('Prediction Log'!$Y223="Y", "W", IF('Prediction Log'!$Y223="N","L",""))</f>
        <v/>
      </c>
      <c r="AE223" s="32" t="str">
        <f>IF(ISBLANK(Table123[[#This Row],[Odds Side - Difference Model]]), "",IF(AC223="W", W223, IF(AC223="L",-N223, "")))</f>
        <v/>
      </c>
      <c r="AF223" s="33" t="str">
        <f>IFERROR((IF(ISERR(Table123[[#This Row],[Potential Payout Side - Win Probability Model]]), "",IF(AD223="W", X223, IF(AD223="L",-N223, "")))), "")</f>
        <v/>
      </c>
      <c r="AG223" s="30" t="str">
        <f>IF('Prediction Log'!$X223="Y", "W", IF('Prediction Log'!$X223="N", "L", ""))</f>
        <v/>
      </c>
      <c r="AH223" s="32" t="str">
        <f>IF(ISBLANK(Table123[[#This Row],[Odds Spread]]), "",IF(AG223="W", Z223, IF(AG223="L",-O223, "")))</f>
        <v/>
      </c>
      <c r="AI223" s="11"/>
      <c r="AJ223" s="12" t="str">
        <f t="shared" si="30"/>
        <v/>
      </c>
      <c r="AK2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4" spans="1:38" x14ac:dyDescent="0.45">
      <c r="A224" s="22">
        <f>Games!A224</f>
        <v>0</v>
      </c>
      <c r="B224" s="22" t="str">
        <f>IF('Prediction Log'!B224=0, "",'Prediction Log'!B224)</f>
        <v/>
      </c>
      <c r="C224" s="22" t="str">
        <f>IF('Prediction Log'!C224=0, "",'Prediction Log'!C224)</f>
        <v/>
      </c>
      <c r="D224" s="22" t="str">
        <f>IF('Prediction Log'!D224=0, "",'Prediction Log'!D224)</f>
        <v/>
      </c>
      <c r="E224" s="22" t="str">
        <f>IF('Prediction Log'!E224=0, "",'Prediction Log'!E224)</f>
        <v/>
      </c>
      <c r="F224" s="22" t="str">
        <f>IF('Prediction Log'!I224=0, "",'Prediction Log'!I224)</f>
        <v/>
      </c>
      <c r="G224" s="23" t="str">
        <f>IF(ISBLANK(Games!B224), "",'Prediction Log'!$J224)</f>
        <v/>
      </c>
      <c r="H224" s="24" t="str">
        <f>'Prediction Log'!$K224</f>
        <v/>
      </c>
      <c r="I224" s="22" t="str">
        <f>IF(ISBLANK(Games!J224), "",IF(AND(Games!J224="",Games!K224=""),"",IF(ISTEXT(Games!K224), "Side",Games!J224)))</f>
        <v/>
      </c>
      <c r="J224" s="22" t="str">
        <f>IF(ISBLANK(Games!B224), "",IF(Games!H224="Y", Games!B224, Games!C224))</f>
        <v/>
      </c>
      <c r="K224" s="22" t="str">
        <f>Games!F224</f>
        <v/>
      </c>
      <c r="L224" s="22" t="str">
        <f>IF(ISBLANK(Games!D224), "",Games!D224)</f>
        <v/>
      </c>
      <c r="M224" s="22"/>
      <c r="N224" s="25" t="str">
        <f>IF(ISBLANK(Table123[[#This Row],[Odds Side - Difference Model]]), "", 1)</f>
        <v/>
      </c>
      <c r="O224" s="25" t="str">
        <f>IF(ISBLANK(Table123[[#This Row],[Odds Spread]]), "", 1)</f>
        <v/>
      </c>
      <c r="P224" s="26"/>
      <c r="Q224" s="26"/>
      <c r="R224" s="26"/>
      <c r="S224" s="26"/>
      <c r="T224" s="26"/>
      <c r="U224" s="27" t="str">
        <f>IF(ISBLANK(Table123[[#This Row],[Odds Side - Difference Model]]), "",N224+IF(Q224&lt;0, (N224/(Q224/-100)), N224*(Q224/100)))</f>
        <v/>
      </c>
      <c r="V224" s="28" t="str">
        <f>IFERROR(IF(ISBLANK(Table123[[#This Row],[Odds Side - Win Probability Model]]), "",N224+IF(R224&lt;0, (N224/(R224/-100)), N224*(R224/100))),"")</f>
        <v/>
      </c>
      <c r="W224" s="27" t="str">
        <f t="shared" si="25"/>
        <v/>
      </c>
      <c r="X224" s="28" t="str">
        <f t="shared" si="26"/>
        <v/>
      </c>
      <c r="Y224" s="27" t="str">
        <f>IF(ISBLANK(Table123[[#This Row],[Odds Spread]]), "",O224+IF(S224&lt;0, (O224/(S224/-100)), O224*(S224/100)))</f>
        <v/>
      </c>
      <c r="Z224" s="27" t="str">
        <f t="shared" si="27"/>
        <v/>
      </c>
      <c r="AA224" s="29">
        <f t="shared" si="28"/>
        <v>0</v>
      </c>
      <c r="AB224" s="29">
        <f t="shared" si="29"/>
        <v>0</v>
      </c>
      <c r="AC224" s="30" t="str">
        <f>IF('Prediction Log'!$W224="Y", "W", IF('Prediction Log'!$W224="N","L",""))</f>
        <v/>
      </c>
      <c r="AD224" s="31" t="str">
        <f>IF('Prediction Log'!$Y224="Y", "W", IF('Prediction Log'!$Y224="N","L",""))</f>
        <v/>
      </c>
      <c r="AE224" s="32" t="str">
        <f>IF(ISBLANK(Table123[[#This Row],[Odds Side - Difference Model]]), "",IF(AC224="W", W224, IF(AC224="L",-N224, "")))</f>
        <v/>
      </c>
      <c r="AF224" s="33" t="str">
        <f>IFERROR((IF(ISERR(Table123[[#This Row],[Potential Payout Side - Win Probability Model]]), "",IF(AD224="W", X224, IF(AD224="L",-N224, "")))), "")</f>
        <v/>
      </c>
      <c r="AG224" s="30" t="str">
        <f>IF('Prediction Log'!$X224="Y", "W", IF('Prediction Log'!$X224="N", "L", ""))</f>
        <v/>
      </c>
      <c r="AH224" s="32" t="str">
        <f>IF(ISBLANK(Table123[[#This Row],[Odds Spread]]), "",IF(AG224="W", Z224, IF(AG224="L",-O224, "")))</f>
        <v/>
      </c>
      <c r="AI224" s="11"/>
      <c r="AJ224" s="12" t="str">
        <f t="shared" si="30"/>
        <v/>
      </c>
      <c r="AK2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5" spans="1:38" x14ac:dyDescent="0.45">
      <c r="A225" s="22">
        <f>Games!A225</f>
        <v>0</v>
      </c>
      <c r="B225" s="22" t="str">
        <f>IF('Prediction Log'!B225=0, "",'Prediction Log'!B225)</f>
        <v/>
      </c>
      <c r="C225" s="22" t="str">
        <f>IF('Prediction Log'!C225=0, "",'Prediction Log'!C225)</f>
        <v/>
      </c>
      <c r="D225" s="22" t="str">
        <f>IF('Prediction Log'!D225=0, "",'Prediction Log'!D225)</f>
        <v/>
      </c>
      <c r="E225" s="22" t="str">
        <f>IF('Prediction Log'!E225=0, "",'Prediction Log'!E225)</f>
        <v/>
      </c>
      <c r="F225" s="22" t="str">
        <f>IF('Prediction Log'!I225=0, "",'Prediction Log'!I225)</f>
        <v/>
      </c>
      <c r="G225" s="23" t="str">
        <f>IF(ISBLANK(Games!B225), "",'Prediction Log'!$J225)</f>
        <v/>
      </c>
      <c r="H225" s="24" t="str">
        <f>'Prediction Log'!$K225</f>
        <v/>
      </c>
      <c r="I225" s="22" t="str">
        <f>IF(ISBLANK(Games!J225), "",IF(AND(Games!J225="",Games!K225=""),"",IF(ISTEXT(Games!K225), "Side",Games!J225)))</f>
        <v/>
      </c>
      <c r="J225" s="22" t="str">
        <f>IF(ISBLANK(Games!B225), "",IF(Games!H225="Y", Games!B225, Games!C225))</f>
        <v/>
      </c>
      <c r="K225" s="22" t="str">
        <f>Games!F225</f>
        <v/>
      </c>
      <c r="L225" s="22" t="str">
        <f>IF(ISBLANK(Games!D225), "",Games!D225)</f>
        <v/>
      </c>
      <c r="M225" s="22"/>
      <c r="N225" s="25" t="str">
        <f>IF(ISBLANK(Table123[[#This Row],[Odds Side - Difference Model]]), "", 1)</f>
        <v/>
      </c>
      <c r="O225" s="25" t="str">
        <f>IF(ISBLANK(Table123[[#This Row],[Odds Spread]]), "", 1)</f>
        <v/>
      </c>
      <c r="P225" s="26"/>
      <c r="Q225" s="26"/>
      <c r="R225" s="26"/>
      <c r="S225" s="26"/>
      <c r="T225" s="26"/>
      <c r="U225" s="27" t="str">
        <f>IF(ISBLANK(Table123[[#This Row],[Odds Side - Difference Model]]), "",N225+IF(Q225&lt;0, (N225/(Q225/-100)), N225*(Q225/100)))</f>
        <v/>
      </c>
      <c r="V225" s="28" t="str">
        <f>IFERROR(IF(ISBLANK(Table123[[#This Row],[Odds Side - Win Probability Model]]), "",N225+IF(R225&lt;0, (N225/(R225/-100)), N225*(R225/100))),"")</f>
        <v/>
      </c>
      <c r="W225" s="27" t="str">
        <f t="shared" si="25"/>
        <v/>
      </c>
      <c r="X225" s="28" t="str">
        <f t="shared" si="26"/>
        <v/>
      </c>
      <c r="Y225" s="27" t="str">
        <f>IF(ISBLANK(Table123[[#This Row],[Odds Spread]]), "",O225+IF(S225&lt;0, (O225/(S225/-100)), O225*(S225/100)))</f>
        <v/>
      </c>
      <c r="Z225" s="27" t="str">
        <f t="shared" si="27"/>
        <v/>
      </c>
      <c r="AA225" s="29">
        <f t="shared" si="28"/>
        <v>0</v>
      </c>
      <c r="AB225" s="29">
        <f t="shared" si="29"/>
        <v>0</v>
      </c>
      <c r="AC225" s="30" t="str">
        <f>IF('Prediction Log'!$W225="Y", "W", IF('Prediction Log'!$W225="N","L",""))</f>
        <v/>
      </c>
      <c r="AD225" s="31" t="str">
        <f>IF('Prediction Log'!$Y225="Y", "W", IF('Prediction Log'!$Y225="N","L",""))</f>
        <v/>
      </c>
      <c r="AE225" s="32" t="str">
        <f>IF(ISBLANK(Table123[[#This Row],[Odds Side - Difference Model]]), "",IF(AC225="W", W225, IF(AC225="L",-N225, "")))</f>
        <v/>
      </c>
      <c r="AF225" s="33" t="str">
        <f>IFERROR((IF(ISERR(Table123[[#This Row],[Potential Payout Side - Win Probability Model]]), "",IF(AD225="W", X225, IF(AD225="L",-N225, "")))), "")</f>
        <v/>
      </c>
      <c r="AG225" s="30" t="str">
        <f>IF('Prediction Log'!$X225="Y", "W", IF('Prediction Log'!$X225="N", "L", ""))</f>
        <v/>
      </c>
      <c r="AH225" s="32" t="str">
        <f>IF(ISBLANK(Table123[[#This Row],[Odds Spread]]), "",IF(AG225="W", Z225, IF(AG225="L",-O225, "")))</f>
        <v/>
      </c>
      <c r="AI225" s="11"/>
      <c r="AJ225" s="12" t="str">
        <f t="shared" si="30"/>
        <v/>
      </c>
      <c r="AK2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6" spans="1:38" x14ac:dyDescent="0.45">
      <c r="A226" s="22">
        <f>Games!A226</f>
        <v>0</v>
      </c>
      <c r="B226" s="22" t="str">
        <f>IF('Prediction Log'!B226=0, "",'Prediction Log'!B226)</f>
        <v/>
      </c>
      <c r="C226" s="22" t="str">
        <f>IF('Prediction Log'!C226=0, "",'Prediction Log'!C226)</f>
        <v/>
      </c>
      <c r="D226" s="22" t="str">
        <f>IF('Prediction Log'!D226=0, "",'Prediction Log'!D226)</f>
        <v/>
      </c>
      <c r="E226" s="22" t="str">
        <f>IF('Prediction Log'!E226=0, "",'Prediction Log'!E226)</f>
        <v/>
      </c>
      <c r="F226" s="22" t="str">
        <f>IF('Prediction Log'!I226=0, "",'Prediction Log'!I226)</f>
        <v/>
      </c>
      <c r="G226" s="23" t="str">
        <f>IF(ISBLANK(Games!B226), "",'Prediction Log'!$J226)</f>
        <v/>
      </c>
      <c r="H226" s="24" t="str">
        <f>'Prediction Log'!$K226</f>
        <v/>
      </c>
      <c r="I226" s="22" t="str">
        <f>IF(ISBLANK(Games!J226), "",IF(AND(Games!J226="",Games!K226=""),"",IF(ISTEXT(Games!K226), "Side",Games!J226)))</f>
        <v/>
      </c>
      <c r="J226" s="22" t="str">
        <f>IF(ISBLANK(Games!B226), "",IF(Games!H226="Y", Games!B226, Games!C226))</f>
        <v/>
      </c>
      <c r="K226" s="22" t="str">
        <f>Games!F226</f>
        <v/>
      </c>
      <c r="L226" s="22" t="str">
        <f>IF(ISBLANK(Games!D226), "",Games!D226)</f>
        <v/>
      </c>
      <c r="M226" s="22"/>
      <c r="N226" s="25" t="str">
        <f>IF(ISBLANK(Table123[[#This Row],[Odds Side - Difference Model]]), "", 1)</f>
        <v/>
      </c>
      <c r="O226" s="25" t="str">
        <f>IF(ISBLANK(Table123[[#This Row],[Odds Spread]]), "", 1)</f>
        <v/>
      </c>
      <c r="P226" s="26"/>
      <c r="Q226" s="26"/>
      <c r="R226" s="26"/>
      <c r="S226" s="26"/>
      <c r="T226" s="26"/>
      <c r="U226" s="27" t="str">
        <f>IF(ISBLANK(Table123[[#This Row],[Odds Side - Difference Model]]), "",N226+IF(Q226&lt;0, (N226/(Q226/-100)), N226*(Q226/100)))</f>
        <v/>
      </c>
      <c r="V226" s="28" t="str">
        <f>IFERROR(IF(ISBLANK(Table123[[#This Row],[Odds Side - Win Probability Model]]), "",N226+IF(R226&lt;0, (N226/(R226/-100)), N226*(R226/100))),"")</f>
        <v/>
      </c>
      <c r="W226" s="27" t="str">
        <f t="shared" si="25"/>
        <v/>
      </c>
      <c r="X226" s="28" t="str">
        <f t="shared" si="26"/>
        <v/>
      </c>
      <c r="Y226" s="27" t="str">
        <f>IF(ISBLANK(Table123[[#This Row],[Odds Spread]]), "",O226+IF(S226&lt;0, (O226/(S226/-100)), O226*(S226/100)))</f>
        <v/>
      </c>
      <c r="Z226" s="27" t="str">
        <f t="shared" si="27"/>
        <v/>
      </c>
      <c r="AA226" s="29">
        <f t="shared" si="28"/>
        <v>0</v>
      </c>
      <c r="AB226" s="29">
        <f t="shared" si="29"/>
        <v>0</v>
      </c>
      <c r="AC226" s="30" t="str">
        <f>IF('Prediction Log'!$W226="Y", "W", IF('Prediction Log'!$W226="N","L",""))</f>
        <v/>
      </c>
      <c r="AD226" s="31" t="str">
        <f>IF('Prediction Log'!$Y226="Y", "W", IF('Prediction Log'!$Y226="N","L",""))</f>
        <v/>
      </c>
      <c r="AE226" s="32" t="str">
        <f>IF(ISBLANK(Table123[[#This Row],[Odds Side - Difference Model]]), "",IF(AC226="W", W226, IF(AC226="L",-N226, "")))</f>
        <v/>
      </c>
      <c r="AF226" s="33" t="str">
        <f>IFERROR((IF(ISERR(Table123[[#This Row],[Potential Payout Side - Win Probability Model]]), "",IF(AD226="W", X226, IF(AD226="L",-N226, "")))), "")</f>
        <v/>
      </c>
      <c r="AG226" s="30" t="str">
        <f>IF('Prediction Log'!$X226="Y", "W", IF('Prediction Log'!$X226="N", "L", ""))</f>
        <v/>
      </c>
      <c r="AH226" s="32" t="str">
        <f>IF(ISBLANK(Table123[[#This Row],[Odds Spread]]), "",IF(AG226="W", Z226, IF(AG226="L",-O226, "")))</f>
        <v/>
      </c>
      <c r="AI226" s="11"/>
      <c r="AJ226" s="12" t="str">
        <f t="shared" si="30"/>
        <v/>
      </c>
      <c r="AK2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7" spans="1:38" x14ac:dyDescent="0.45">
      <c r="A227" s="22">
        <f>Games!A227</f>
        <v>0</v>
      </c>
      <c r="B227" s="22" t="str">
        <f>IF('Prediction Log'!B227=0, "",'Prediction Log'!B227)</f>
        <v/>
      </c>
      <c r="C227" s="22" t="str">
        <f>IF('Prediction Log'!C227=0, "",'Prediction Log'!C227)</f>
        <v/>
      </c>
      <c r="D227" s="22" t="str">
        <f>IF('Prediction Log'!D227=0, "",'Prediction Log'!D227)</f>
        <v/>
      </c>
      <c r="E227" s="22" t="str">
        <f>IF('Prediction Log'!E227=0, "",'Prediction Log'!E227)</f>
        <v/>
      </c>
      <c r="F227" s="22" t="str">
        <f>IF('Prediction Log'!I227=0, "",'Prediction Log'!I227)</f>
        <v/>
      </c>
      <c r="G227" s="23" t="str">
        <f>IF(ISBLANK(Games!B227), "",'Prediction Log'!$J227)</f>
        <v/>
      </c>
      <c r="H227" s="24" t="str">
        <f>'Prediction Log'!$K227</f>
        <v/>
      </c>
      <c r="I227" s="22" t="str">
        <f>IF(ISBLANK(Games!J227), "",IF(AND(Games!J227="",Games!K227=""),"",IF(ISTEXT(Games!K227), "Side",Games!J227)))</f>
        <v/>
      </c>
      <c r="J227" s="22" t="str">
        <f>IF(ISBLANK(Games!B227), "",IF(Games!H227="Y", Games!B227, Games!C227))</f>
        <v/>
      </c>
      <c r="K227" s="22" t="str">
        <f>Games!F227</f>
        <v/>
      </c>
      <c r="L227" s="22" t="str">
        <f>IF(ISBLANK(Games!D227), "",Games!D227)</f>
        <v/>
      </c>
      <c r="M227" s="22"/>
      <c r="N227" s="25" t="str">
        <f>IF(ISBLANK(Table123[[#This Row],[Odds Side - Difference Model]]), "", 1)</f>
        <v/>
      </c>
      <c r="O227" s="25" t="str">
        <f>IF(ISBLANK(Table123[[#This Row],[Odds Spread]]), "", 1)</f>
        <v/>
      </c>
      <c r="P227" s="26"/>
      <c r="Q227" s="26"/>
      <c r="R227" s="26"/>
      <c r="S227" s="26"/>
      <c r="T227" s="26"/>
      <c r="U227" s="27" t="str">
        <f>IF(ISBLANK(Table123[[#This Row],[Odds Side - Difference Model]]), "",N227+IF(Q227&lt;0, (N227/(Q227/-100)), N227*(Q227/100)))</f>
        <v/>
      </c>
      <c r="V227" s="28" t="str">
        <f>IFERROR(IF(ISBLANK(Table123[[#This Row],[Odds Side - Win Probability Model]]), "",N227+IF(R227&lt;0, (N227/(R227/-100)), N227*(R227/100))),"")</f>
        <v/>
      </c>
      <c r="W227" s="27" t="str">
        <f t="shared" si="25"/>
        <v/>
      </c>
      <c r="X227" s="28" t="str">
        <f t="shared" si="26"/>
        <v/>
      </c>
      <c r="Y227" s="27" t="str">
        <f>IF(ISBLANK(Table123[[#This Row],[Odds Spread]]), "",O227+IF(S227&lt;0, (O227/(S227/-100)), O227*(S227/100)))</f>
        <v/>
      </c>
      <c r="Z227" s="27" t="str">
        <f t="shared" si="27"/>
        <v/>
      </c>
      <c r="AA227" s="29">
        <f t="shared" si="28"/>
        <v>0</v>
      </c>
      <c r="AB227" s="29">
        <f t="shared" si="29"/>
        <v>0</v>
      </c>
      <c r="AC227" s="30" t="str">
        <f>IF('Prediction Log'!$W227="Y", "W", IF('Prediction Log'!$W227="N","L",""))</f>
        <v/>
      </c>
      <c r="AD227" s="31" t="str">
        <f>IF('Prediction Log'!$Y227="Y", "W", IF('Prediction Log'!$Y227="N","L",""))</f>
        <v/>
      </c>
      <c r="AE227" s="32" t="str">
        <f>IF(ISBLANK(Table123[[#This Row],[Odds Side - Difference Model]]), "",IF(AC227="W", W227, IF(AC227="L",-N227, "")))</f>
        <v/>
      </c>
      <c r="AF227" s="33" t="str">
        <f>IFERROR((IF(ISERR(Table123[[#This Row],[Potential Payout Side - Win Probability Model]]), "",IF(AD227="W", X227, IF(AD227="L",-N227, "")))), "")</f>
        <v/>
      </c>
      <c r="AG227" s="30" t="str">
        <f>IF('Prediction Log'!$X227="Y", "W", IF('Prediction Log'!$X227="N", "L", ""))</f>
        <v/>
      </c>
      <c r="AH227" s="32" t="str">
        <f>IF(ISBLANK(Table123[[#This Row],[Odds Spread]]), "",IF(AG227="W", Z227, IF(AG227="L",-O227, "")))</f>
        <v/>
      </c>
      <c r="AI227" s="11"/>
      <c r="AJ227" s="12" t="str">
        <f t="shared" si="30"/>
        <v/>
      </c>
      <c r="AK2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8" spans="1:38" x14ac:dyDescent="0.45">
      <c r="A228" s="22">
        <f>Games!A228</f>
        <v>0</v>
      </c>
      <c r="B228" s="22" t="str">
        <f>IF('Prediction Log'!B228=0, "",'Prediction Log'!B228)</f>
        <v/>
      </c>
      <c r="C228" s="22" t="str">
        <f>IF('Prediction Log'!C228=0, "",'Prediction Log'!C228)</f>
        <v/>
      </c>
      <c r="D228" s="22" t="str">
        <f>IF('Prediction Log'!D228=0, "",'Prediction Log'!D228)</f>
        <v/>
      </c>
      <c r="E228" s="22" t="str">
        <f>IF('Prediction Log'!E228=0, "",'Prediction Log'!E228)</f>
        <v/>
      </c>
      <c r="F228" s="22" t="str">
        <f>IF('Prediction Log'!I228=0, "",'Prediction Log'!I228)</f>
        <v/>
      </c>
      <c r="G228" s="23" t="str">
        <f>IF(ISBLANK(Games!B228), "",'Prediction Log'!$J228)</f>
        <v/>
      </c>
      <c r="H228" s="24" t="str">
        <f>'Prediction Log'!$K228</f>
        <v/>
      </c>
      <c r="I228" s="22" t="str">
        <f>IF(ISBLANK(Games!J228), "",IF(AND(Games!J228="",Games!K228=""),"",IF(ISTEXT(Games!K228), "Side",Games!J228)))</f>
        <v/>
      </c>
      <c r="J228" s="22" t="str">
        <f>IF(ISBLANK(Games!B228), "",IF(Games!H228="Y", Games!B228, Games!C228))</f>
        <v/>
      </c>
      <c r="K228" s="22" t="str">
        <f>Games!F228</f>
        <v/>
      </c>
      <c r="L228" s="22" t="str">
        <f>IF(ISBLANK(Games!D228), "",Games!D228)</f>
        <v/>
      </c>
      <c r="M228" s="22"/>
      <c r="N228" s="25" t="str">
        <f>IF(ISBLANK(Table123[[#This Row],[Odds Side - Difference Model]]), "", 1)</f>
        <v/>
      </c>
      <c r="O228" s="25" t="str">
        <f>IF(ISBLANK(Table123[[#This Row],[Odds Spread]]), "", 1)</f>
        <v/>
      </c>
      <c r="P228" s="26"/>
      <c r="Q228" s="26"/>
      <c r="R228" s="26"/>
      <c r="S228" s="26"/>
      <c r="T228" s="26"/>
      <c r="U228" s="27" t="str">
        <f>IF(ISBLANK(Table123[[#This Row],[Odds Side - Difference Model]]), "",N228+IF(Q228&lt;0, (N228/(Q228/-100)), N228*(Q228/100)))</f>
        <v/>
      </c>
      <c r="V228" s="28" t="str">
        <f>IFERROR(IF(ISBLANK(Table123[[#This Row],[Odds Side - Win Probability Model]]), "",N228+IF(R228&lt;0, (N228/(R228/-100)), N228*(R228/100))),"")</f>
        <v/>
      </c>
      <c r="W228" s="27" t="str">
        <f t="shared" si="25"/>
        <v/>
      </c>
      <c r="X228" s="28" t="str">
        <f t="shared" si="26"/>
        <v/>
      </c>
      <c r="Y228" s="27" t="str">
        <f>IF(ISBLANK(Table123[[#This Row],[Odds Spread]]), "",O228+IF(S228&lt;0, (O228/(S228/-100)), O228*(S228/100)))</f>
        <v/>
      </c>
      <c r="Z228" s="27" t="str">
        <f t="shared" si="27"/>
        <v/>
      </c>
      <c r="AA228" s="29">
        <f t="shared" si="28"/>
        <v>0</v>
      </c>
      <c r="AB228" s="29">
        <f t="shared" si="29"/>
        <v>0</v>
      </c>
      <c r="AC228" s="30" t="str">
        <f>IF('Prediction Log'!$W228="Y", "W", IF('Prediction Log'!$W228="N","L",""))</f>
        <v/>
      </c>
      <c r="AD228" s="31" t="str">
        <f>IF('Prediction Log'!$Y228="Y", "W", IF('Prediction Log'!$Y228="N","L",""))</f>
        <v/>
      </c>
      <c r="AE228" s="32" t="str">
        <f>IF(ISBLANK(Table123[[#This Row],[Odds Side - Difference Model]]), "",IF(AC228="W", W228, IF(AC228="L",-N228, "")))</f>
        <v/>
      </c>
      <c r="AF228" s="33" t="str">
        <f>IFERROR((IF(ISERR(Table123[[#This Row],[Potential Payout Side - Win Probability Model]]), "",IF(AD228="W", X228, IF(AD228="L",-N228, "")))), "")</f>
        <v/>
      </c>
      <c r="AG228" s="30" t="str">
        <f>IF('Prediction Log'!$X228="Y", "W", IF('Prediction Log'!$X228="N", "L", ""))</f>
        <v/>
      </c>
      <c r="AH228" s="32" t="str">
        <f>IF(ISBLANK(Table123[[#This Row],[Odds Spread]]), "",IF(AG228="W", Z228, IF(AG228="L",-O228, "")))</f>
        <v/>
      </c>
      <c r="AI228" s="11"/>
      <c r="AJ228" s="12" t="str">
        <f t="shared" si="30"/>
        <v/>
      </c>
      <c r="AK2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9" spans="1:38" x14ac:dyDescent="0.45">
      <c r="A229" s="22">
        <f>Games!A229</f>
        <v>0</v>
      </c>
      <c r="B229" s="22" t="str">
        <f>IF('Prediction Log'!B229=0, "",'Prediction Log'!B229)</f>
        <v/>
      </c>
      <c r="C229" s="22" t="str">
        <f>IF('Prediction Log'!C229=0, "",'Prediction Log'!C229)</f>
        <v/>
      </c>
      <c r="D229" s="22" t="str">
        <f>IF('Prediction Log'!D229=0, "",'Prediction Log'!D229)</f>
        <v/>
      </c>
      <c r="E229" s="22" t="str">
        <f>IF('Prediction Log'!E229=0, "",'Prediction Log'!E229)</f>
        <v/>
      </c>
      <c r="F229" s="22" t="str">
        <f>IF('Prediction Log'!I229=0, "",'Prediction Log'!I229)</f>
        <v/>
      </c>
      <c r="G229" s="23" t="str">
        <f>IF(ISBLANK(Games!B229), "",'Prediction Log'!$J229)</f>
        <v/>
      </c>
      <c r="H229" s="24" t="str">
        <f>'Prediction Log'!$K229</f>
        <v/>
      </c>
      <c r="I229" s="22" t="str">
        <f>IF(ISBLANK(Games!J229), "",IF(AND(Games!J229="",Games!K229=""),"",IF(ISTEXT(Games!K229), "Side",Games!J229)))</f>
        <v/>
      </c>
      <c r="J229" s="22" t="str">
        <f>IF(ISBLANK(Games!B229), "",IF(Games!H229="Y", Games!B229, Games!C229))</f>
        <v/>
      </c>
      <c r="K229" s="22" t="str">
        <f>Games!F229</f>
        <v/>
      </c>
      <c r="L229" s="22" t="str">
        <f>IF(ISBLANK(Games!D229), "",Games!D229)</f>
        <v/>
      </c>
      <c r="M229" s="22"/>
      <c r="N229" s="25" t="str">
        <f>IF(ISBLANK(Table123[[#This Row],[Odds Side - Difference Model]]), "", 1)</f>
        <v/>
      </c>
      <c r="O229" s="25" t="str">
        <f>IF(ISBLANK(Table123[[#This Row],[Odds Spread]]), "", 1)</f>
        <v/>
      </c>
      <c r="P229" s="26"/>
      <c r="Q229" s="26"/>
      <c r="R229" s="26"/>
      <c r="S229" s="26"/>
      <c r="T229" s="26"/>
      <c r="U229" s="27" t="str">
        <f>IF(ISBLANK(Table123[[#This Row],[Odds Side - Difference Model]]), "",N229+IF(Q229&lt;0, (N229/(Q229/-100)), N229*(Q229/100)))</f>
        <v/>
      </c>
      <c r="V229" s="28" t="str">
        <f>IFERROR(IF(ISBLANK(Table123[[#This Row],[Odds Side - Win Probability Model]]), "",N229+IF(R229&lt;0, (N229/(R229/-100)), N229*(R229/100))),"")</f>
        <v/>
      </c>
      <c r="W229" s="27" t="str">
        <f t="shared" si="25"/>
        <v/>
      </c>
      <c r="X229" s="28" t="str">
        <f t="shared" si="26"/>
        <v/>
      </c>
      <c r="Y229" s="27" t="str">
        <f>IF(ISBLANK(Table123[[#This Row],[Odds Spread]]), "",O229+IF(S229&lt;0, (O229/(S229/-100)), O229*(S229/100)))</f>
        <v/>
      </c>
      <c r="Z229" s="27" t="str">
        <f t="shared" si="27"/>
        <v/>
      </c>
      <c r="AA229" s="29">
        <f t="shared" si="28"/>
        <v>0</v>
      </c>
      <c r="AB229" s="29">
        <f t="shared" si="29"/>
        <v>0</v>
      </c>
      <c r="AC229" s="30" t="str">
        <f>IF('Prediction Log'!$W229="Y", "W", IF('Prediction Log'!$W229="N","L",""))</f>
        <v/>
      </c>
      <c r="AD229" s="31" t="str">
        <f>IF('Prediction Log'!$Y229="Y", "W", IF('Prediction Log'!$Y229="N","L",""))</f>
        <v/>
      </c>
      <c r="AE229" s="32" t="str">
        <f>IF(ISBLANK(Table123[[#This Row],[Odds Side - Difference Model]]), "",IF(AC229="W", W229, IF(AC229="L",-N229, "")))</f>
        <v/>
      </c>
      <c r="AF229" s="33" t="str">
        <f>IFERROR((IF(ISERR(Table123[[#This Row],[Potential Payout Side - Win Probability Model]]), "",IF(AD229="W", X229, IF(AD229="L",-N229, "")))), "")</f>
        <v/>
      </c>
      <c r="AG229" s="30" t="str">
        <f>IF('Prediction Log'!$X229="Y", "W", IF('Prediction Log'!$X229="N", "L", ""))</f>
        <v/>
      </c>
      <c r="AH229" s="32" t="str">
        <f>IF(ISBLANK(Table123[[#This Row],[Odds Spread]]), "",IF(AG229="W", Z229, IF(AG229="L",-O229, "")))</f>
        <v/>
      </c>
      <c r="AI229" s="11"/>
      <c r="AJ229" s="12" t="str">
        <f t="shared" si="30"/>
        <v/>
      </c>
      <c r="AK2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0" spans="1:38" x14ac:dyDescent="0.45">
      <c r="A230" s="22">
        <f>Games!A230</f>
        <v>0</v>
      </c>
      <c r="B230" s="22" t="str">
        <f>IF('Prediction Log'!B230=0, "",'Prediction Log'!B230)</f>
        <v/>
      </c>
      <c r="C230" s="22" t="str">
        <f>IF('Prediction Log'!C230=0, "",'Prediction Log'!C230)</f>
        <v/>
      </c>
      <c r="D230" s="22" t="str">
        <f>IF('Prediction Log'!D230=0, "",'Prediction Log'!D230)</f>
        <v/>
      </c>
      <c r="E230" s="22" t="str">
        <f>IF('Prediction Log'!E230=0, "",'Prediction Log'!E230)</f>
        <v/>
      </c>
      <c r="F230" s="22" t="str">
        <f>IF('Prediction Log'!I230=0, "",'Prediction Log'!I230)</f>
        <v/>
      </c>
      <c r="G230" s="23" t="str">
        <f>IF(ISBLANK(Games!B230), "",'Prediction Log'!$J230)</f>
        <v/>
      </c>
      <c r="H230" s="24" t="str">
        <f>'Prediction Log'!$K230</f>
        <v/>
      </c>
      <c r="I230" s="22" t="str">
        <f>IF(ISBLANK(Games!J230), "",IF(AND(Games!J230="",Games!K230=""),"",IF(ISTEXT(Games!K230), "Side",Games!J230)))</f>
        <v/>
      </c>
      <c r="J230" s="22" t="str">
        <f>IF(ISBLANK(Games!B230), "",IF(Games!H230="Y", Games!B230, Games!C230))</f>
        <v/>
      </c>
      <c r="K230" s="22" t="str">
        <f>Games!F230</f>
        <v/>
      </c>
      <c r="L230" s="22" t="str">
        <f>IF(ISBLANK(Games!D230), "",Games!D230)</f>
        <v/>
      </c>
      <c r="M230" s="22"/>
      <c r="N230" s="25" t="str">
        <f>IF(ISBLANK(Table123[[#This Row],[Odds Side - Difference Model]]), "", 1)</f>
        <v/>
      </c>
      <c r="O230" s="25" t="str">
        <f>IF(ISBLANK(Table123[[#This Row],[Odds Spread]]), "", 1)</f>
        <v/>
      </c>
      <c r="P230" s="26"/>
      <c r="Q230" s="26"/>
      <c r="R230" s="26"/>
      <c r="S230" s="26"/>
      <c r="T230" s="26"/>
      <c r="U230" s="27" t="str">
        <f>IF(ISBLANK(Table123[[#This Row],[Odds Side - Difference Model]]), "",N230+IF(Q230&lt;0, (N230/(Q230/-100)), N230*(Q230/100)))</f>
        <v/>
      </c>
      <c r="V230" s="28" t="str">
        <f>IFERROR(IF(ISBLANK(Table123[[#This Row],[Odds Side - Win Probability Model]]), "",N230+IF(R230&lt;0, (N230/(R230/-100)), N230*(R230/100))),"")</f>
        <v/>
      </c>
      <c r="W230" s="27" t="str">
        <f t="shared" si="25"/>
        <v/>
      </c>
      <c r="X230" s="28" t="str">
        <f t="shared" si="26"/>
        <v/>
      </c>
      <c r="Y230" s="27" t="str">
        <f>IF(ISBLANK(Table123[[#This Row],[Odds Spread]]), "",O230+IF(S230&lt;0, (O230/(S230/-100)), O230*(S230/100)))</f>
        <v/>
      </c>
      <c r="Z230" s="27" t="str">
        <f t="shared" si="27"/>
        <v/>
      </c>
      <c r="AA230" s="29">
        <f t="shared" si="28"/>
        <v>0</v>
      </c>
      <c r="AB230" s="29">
        <f t="shared" si="29"/>
        <v>0</v>
      </c>
      <c r="AC230" s="30" t="str">
        <f>IF('Prediction Log'!$W230="Y", "W", IF('Prediction Log'!$W230="N","L",""))</f>
        <v/>
      </c>
      <c r="AD230" s="31" t="str">
        <f>IF('Prediction Log'!$Y230="Y", "W", IF('Prediction Log'!$Y230="N","L",""))</f>
        <v/>
      </c>
      <c r="AE230" s="32" t="str">
        <f>IF(ISBLANK(Table123[[#This Row],[Odds Side - Difference Model]]), "",IF(AC230="W", W230, IF(AC230="L",-N230, "")))</f>
        <v/>
      </c>
      <c r="AF230" s="33" t="str">
        <f>IFERROR((IF(ISERR(Table123[[#This Row],[Potential Payout Side - Win Probability Model]]), "",IF(AD230="W", X230, IF(AD230="L",-N230, "")))), "")</f>
        <v/>
      </c>
      <c r="AG230" s="30" t="str">
        <f>IF('Prediction Log'!$X230="Y", "W", IF('Prediction Log'!$X230="N", "L", ""))</f>
        <v/>
      </c>
      <c r="AH230" s="32" t="str">
        <f>IF(ISBLANK(Table123[[#This Row],[Odds Spread]]), "",IF(AG230="W", Z230, IF(AG230="L",-O230, "")))</f>
        <v/>
      </c>
      <c r="AI230" s="11"/>
      <c r="AJ230" s="12" t="str">
        <f t="shared" si="30"/>
        <v/>
      </c>
      <c r="AK2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1" spans="1:38" x14ac:dyDescent="0.45">
      <c r="A231" s="22">
        <f>Games!A231</f>
        <v>0</v>
      </c>
      <c r="B231" s="22" t="str">
        <f>IF('Prediction Log'!B231=0, "",'Prediction Log'!B231)</f>
        <v/>
      </c>
      <c r="C231" s="22" t="str">
        <f>IF('Prediction Log'!C231=0, "",'Prediction Log'!C231)</f>
        <v/>
      </c>
      <c r="D231" s="22" t="str">
        <f>IF('Prediction Log'!D231=0, "",'Prediction Log'!D231)</f>
        <v/>
      </c>
      <c r="E231" s="22" t="str">
        <f>IF('Prediction Log'!E231=0, "",'Prediction Log'!E231)</f>
        <v/>
      </c>
      <c r="F231" s="22" t="str">
        <f>IF('Prediction Log'!I231=0, "",'Prediction Log'!I231)</f>
        <v/>
      </c>
      <c r="G231" s="23" t="str">
        <f>IF(ISBLANK(Games!B231), "",'Prediction Log'!$J231)</f>
        <v/>
      </c>
      <c r="H231" s="24" t="str">
        <f>'Prediction Log'!$K231</f>
        <v/>
      </c>
      <c r="I231" s="22" t="str">
        <f>IF(ISBLANK(Games!J231), "",IF(AND(Games!J231="",Games!K231=""),"",IF(ISTEXT(Games!K231), "Side",Games!J231)))</f>
        <v/>
      </c>
      <c r="J231" s="22" t="str">
        <f>IF(ISBLANK(Games!B231), "",IF(Games!H231="Y", Games!B231, Games!C231))</f>
        <v/>
      </c>
      <c r="K231" s="22" t="str">
        <f>Games!F231</f>
        <v/>
      </c>
      <c r="L231" s="22" t="str">
        <f>IF(ISBLANK(Games!D231), "",Games!D231)</f>
        <v/>
      </c>
      <c r="M231" s="22"/>
      <c r="N231" s="25" t="str">
        <f>IF(ISBLANK(Table123[[#This Row],[Odds Side - Difference Model]]), "", 1)</f>
        <v/>
      </c>
      <c r="O231" s="25" t="str">
        <f>IF(ISBLANK(Table123[[#This Row],[Odds Spread]]), "", 1)</f>
        <v/>
      </c>
      <c r="P231" s="26"/>
      <c r="Q231" s="26"/>
      <c r="R231" s="26"/>
      <c r="S231" s="26"/>
      <c r="T231" s="26"/>
      <c r="U231" s="27" t="str">
        <f>IF(ISBLANK(Table123[[#This Row],[Odds Side - Difference Model]]), "",N231+IF(Q231&lt;0, (N231/(Q231/-100)), N231*(Q231/100)))</f>
        <v/>
      </c>
      <c r="V231" s="28" t="str">
        <f>IFERROR(IF(ISBLANK(Table123[[#This Row],[Odds Side - Win Probability Model]]), "",N231+IF(R231&lt;0, (N231/(R231/-100)), N231*(R231/100))),"")</f>
        <v/>
      </c>
      <c r="W231" s="27" t="str">
        <f t="shared" si="25"/>
        <v/>
      </c>
      <c r="X231" s="28" t="str">
        <f t="shared" si="26"/>
        <v/>
      </c>
      <c r="Y231" s="27" t="str">
        <f>IF(ISBLANK(Table123[[#This Row],[Odds Spread]]), "",O231+IF(S231&lt;0, (O231/(S231/-100)), O231*(S231/100)))</f>
        <v/>
      </c>
      <c r="Z231" s="27" t="str">
        <f t="shared" si="27"/>
        <v/>
      </c>
      <c r="AA231" s="29">
        <f t="shared" si="28"/>
        <v>0</v>
      </c>
      <c r="AB231" s="29">
        <f t="shared" si="29"/>
        <v>0</v>
      </c>
      <c r="AC231" s="30" t="str">
        <f>IF('Prediction Log'!$W231="Y", "W", IF('Prediction Log'!$W231="N","L",""))</f>
        <v/>
      </c>
      <c r="AD231" s="31" t="str">
        <f>IF('Prediction Log'!$Y231="Y", "W", IF('Prediction Log'!$Y231="N","L",""))</f>
        <v/>
      </c>
      <c r="AE231" s="32" t="str">
        <f>IF(ISBLANK(Table123[[#This Row],[Odds Side - Difference Model]]), "",IF(AC231="W", W231, IF(AC231="L",-N231, "")))</f>
        <v/>
      </c>
      <c r="AF231" s="33" t="str">
        <f>IFERROR((IF(ISERR(Table123[[#This Row],[Potential Payout Side - Win Probability Model]]), "",IF(AD231="W", X231, IF(AD231="L",-N231, "")))), "")</f>
        <v/>
      </c>
      <c r="AG231" s="30" t="str">
        <f>IF('Prediction Log'!$X231="Y", "W", IF('Prediction Log'!$X231="N", "L", ""))</f>
        <v/>
      </c>
      <c r="AH231" s="32" t="str">
        <f>IF(ISBLANK(Table123[[#This Row],[Odds Spread]]), "",IF(AG231="W", Z231, IF(AG231="L",-O231, "")))</f>
        <v/>
      </c>
      <c r="AI231" s="11"/>
      <c r="AJ231" s="12" t="str">
        <f t="shared" si="30"/>
        <v/>
      </c>
      <c r="AK2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2" spans="1:38" x14ac:dyDescent="0.45">
      <c r="A232" s="22">
        <f>Games!A232</f>
        <v>0</v>
      </c>
      <c r="B232" s="22" t="str">
        <f>IF('Prediction Log'!B232=0, "",'Prediction Log'!B232)</f>
        <v/>
      </c>
      <c r="C232" s="22" t="str">
        <f>IF('Prediction Log'!C232=0, "",'Prediction Log'!C232)</f>
        <v/>
      </c>
      <c r="D232" s="22" t="str">
        <f>IF('Prediction Log'!D232=0, "",'Prediction Log'!D232)</f>
        <v/>
      </c>
      <c r="E232" s="22" t="str">
        <f>IF('Prediction Log'!E232=0, "",'Prediction Log'!E232)</f>
        <v/>
      </c>
      <c r="F232" s="22" t="str">
        <f>IF('Prediction Log'!I232=0, "",'Prediction Log'!I232)</f>
        <v/>
      </c>
      <c r="G232" s="23" t="str">
        <f>IF(ISBLANK(Games!B232), "",'Prediction Log'!$J232)</f>
        <v/>
      </c>
      <c r="H232" s="24" t="str">
        <f>'Prediction Log'!$K232</f>
        <v/>
      </c>
      <c r="I232" s="22" t="str">
        <f>IF(ISBLANK(Games!J232), "",IF(AND(Games!J232="",Games!K232=""),"",IF(ISTEXT(Games!K232), "Side",Games!J232)))</f>
        <v/>
      </c>
      <c r="J232" s="22" t="str">
        <f>IF(ISBLANK(Games!B232), "",IF(Games!H232="Y", Games!B232, Games!C232))</f>
        <v/>
      </c>
      <c r="K232" s="22" t="str">
        <f>Games!F232</f>
        <v/>
      </c>
      <c r="L232" s="22" t="str">
        <f>IF(ISBLANK(Games!D232), "",Games!D232)</f>
        <v/>
      </c>
      <c r="M232" s="22"/>
      <c r="N232" s="25" t="str">
        <f>IF(ISBLANK(Table123[[#This Row],[Odds Side - Difference Model]]), "", 1)</f>
        <v/>
      </c>
      <c r="O232" s="25" t="str">
        <f>IF(ISBLANK(Table123[[#This Row],[Odds Spread]]), "", 1)</f>
        <v/>
      </c>
      <c r="P232" s="26"/>
      <c r="Q232" s="26"/>
      <c r="R232" s="26"/>
      <c r="S232" s="26"/>
      <c r="T232" s="26"/>
      <c r="U232" s="27" t="str">
        <f>IF(ISBLANK(Table123[[#This Row],[Odds Side - Difference Model]]), "",N232+IF(Q232&lt;0, (N232/(Q232/-100)), N232*(Q232/100)))</f>
        <v/>
      </c>
      <c r="V232" s="28" t="str">
        <f>IFERROR(IF(ISBLANK(Table123[[#This Row],[Odds Side - Win Probability Model]]), "",N232+IF(R232&lt;0, (N232/(R232/-100)), N232*(R232/100))),"")</f>
        <v/>
      </c>
      <c r="W232" s="27" t="str">
        <f t="shared" si="25"/>
        <v/>
      </c>
      <c r="X232" s="28" t="str">
        <f t="shared" si="26"/>
        <v/>
      </c>
      <c r="Y232" s="27" t="str">
        <f>IF(ISBLANK(Table123[[#This Row],[Odds Spread]]), "",O232+IF(S232&lt;0, (O232/(S232/-100)), O232*(S232/100)))</f>
        <v/>
      </c>
      <c r="Z232" s="27" t="str">
        <f t="shared" si="27"/>
        <v/>
      </c>
      <c r="AA232" s="29">
        <f t="shared" si="28"/>
        <v>0</v>
      </c>
      <c r="AB232" s="29">
        <f t="shared" si="29"/>
        <v>0</v>
      </c>
      <c r="AC232" s="30" t="str">
        <f>IF('Prediction Log'!$W232="Y", "W", IF('Prediction Log'!$W232="N","L",""))</f>
        <v/>
      </c>
      <c r="AD232" s="31" t="str">
        <f>IF('Prediction Log'!$Y232="Y", "W", IF('Prediction Log'!$Y232="N","L",""))</f>
        <v/>
      </c>
      <c r="AE232" s="32" t="str">
        <f>IF(ISBLANK(Table123[[#This Row],[Odds Side - Difference Model]]), "",IF(AC232="W", W232, IF(AC232="L",-N232, "")))</f>
        <v/>
      </c>
      <c r="AF232" s="33" t="str">
        <f>IFERROR((IF(ISERR(Table123[[#This Row],[Potential Payout Side - Win Probability Model]]), "",IF(AD232="W", X232, IF(AD232="L",-N232, "")))), "")</f>
        <v/>
      </c>
      <c r="AG232" s="30" t="str">
        <f>IF('Prediction Log'!$X232="Y", "W", IF('Prediction Log'!$X232="N", "L", ""))</f>
        <v/>
      </c>
      <c r="AH232" s="32" t="str">
        <f>IF(ISBLANK(Table123[[#This Row],[Odds Spread]]), "",IF(AG232="W", Z232, IF(AG232="L",-O232, "")))</f>
        <v/>
      </c>
      <c r="AI232" s="11"/>
      <c r="AJ232" s="12" t="str">
        <f t="shared" si="30"/>
        <v/>
      </c>
      <c r="AK2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3" spans="1:38" x14ac:dyDescent="0.45">
      <c r="A233" s="22">
        <f>Games!A233</f>
        <v>0</v>
      </c>
      <c r="B233" s="22" t="str">
        <f>IF('Prediction Log'!B233=0, "",'Prediction Log'!B233)</f>
        <v/>
      </c>
      <c r="C233" s="22" t="str">
        <f>IF('Prediction Log'!C233=0, "",'Prediction Log'!C233)</f>
        <v/>
      </c>
      <c r="D233" s="22" t="str">
        <f>IF('Prediction Log'!D233=0, "",'Prediction Log'!D233)</f>
        <v/>
      </c>
      <c r="E233" s="22" t="str">
        <f>IF('Prediction Log'!E233=0, "",'Prediction Log'!E233)</f>
        <v/>
      </c>
      <c r="F233" s="22" t="str">
        <f>IF('Prediction Log'!I233=0, "",'Prediction Log'!I233)</f>
        <v/>
      </c>
      <c r="G233" s="23" t="str">
        <f>IF(ISBLANK(Games!B233), "",'Prediction Log'!$J233)</f>
        <v/>
      </c>
      <c r="H233" s="24" t="str">
        <f>'Prediction Log'!$K233</f>
        <v/>
      </c>
      <c r="I233" s="22" t="str">
        <f>IF(ISBLANK(Games!J233), "",IF(AND(Games!J233="",Games!K233=""),"",IF(ISTEXT(Games!K233), "Side",Games!J233)))</f>
        <v/>
      </c>
      <c r="J233" s="22" t="str">
        <f>IF(ISBLANK(Games!B233), "",IF(Games!H233="Y", Games!B233, Games!C233))</f>
        <v/>
      </c>
      <c r="K233" s="22" t="str">
        <f>Games!F233</f>
        <v/>
      </c>
      <c r="L233" s="22" t="str">
        <f>IF(ISBLANK(Games!D233), "",Games!D233)</f>
        <v/>
      </c>
      <c r="M233" s="22"/>
      <c r="N233" s="25" t="str">
        <f>IF(ISBLANK(Table123[[#This Row],[Odds Side - Difference Model]]), "", 1)</f>
        <v/>
      </c>
      <c r="O233" s="25" t="str">
        <f>IF(ISBLANK(Table123[[#This Row],[Odds Spread]]), "", 1)</f>
        <v/>
      </c>
      <c r="P233" s="26"/>
      <c r="Q233" s="26"/>
      <c r="R233" s="26"/>
      <c r="S233" s="26"/>
      <c r="T233" s="26"/>
      <c r="U233" s="27" t="str">
        <f>IF(ISBLANK(Table123[[#This Row],[Odds Side - Difference Model]]), "",N233+IF(Q233&lt;0, (N233/(Q233/-100)), N233*(Q233/100)))</f>
        <v/>
      </c>
      <c r="V233" s="28" t="str">
        <f>IFERROR(IF(ISBLANK(Table123[[#This Row],[Odds Side - Win Probability Model]]), "",N233+IF(R233&lt;0, (N233/(R233/-100)), N233*(R233/100))),"")</f>
        <v/>
      </c>
      <c r="W233" s="27" t="str">
        <f t="shared" si="25"/>
        <v/>
      </c>
      <c r="X233" s="28" t="str">
        <f t="shared" si="26"/>
        <v/>
      </c>
      <c r="Y233" s="27" t="str">
        <f>IF(ISBLANK(Table123[[#This Row],[Odds Spread]]), "",O233+IF(S233&lt;0, (O233/(S233/-100)), O233*(S233/100)))</f>
        <v/>
      </c>
      <c r="Z233" s="27" t="str">
        <f t="shared" si="27"/>
        <v/>
      </c>
      <c r="AA233" s="29">
        <f t="shared" si="28"/>
        <v>0</v>
      </c>
      <c r="AB233" s="29">
        <f t="shared" si="29"/>
        <v>0</v>
      </c>
      <c r="AC233" s="30" t="str">
        <f>IF('Prediction Log'!$W233="Y", "W", IF('Prediction Log'!$W233="N","L",""))</f>
        <v/>
      </c>
      <c r="AD233" s="31" t="str">
        <f>IF('Prediction Log'!$Y233="Y", "W", IF('Prediction Log'!$Y233="N","L",""))</f>
        <v/>
      </c>
      <c r="AE233" s="32" t="str">
        <f>IF(ISBLANK(Table123[[#This Row],[Odds Side - Difference Model]]), "",IF(AC233="W", W233, IF(AC233="L",-N233, "")))</f>
        <v/>
      </c>
      <c r="AF233" s="33" t="str">
        <f>IFERROR((IF(ISERR(Table123[[#This Row],[Potential Payout Side - Win Probability Model]]), "",IF(AD233="W", X233, IF(AD233="L",-N233, "")))), "")</f>
        <v/>
      </c>
      <c r="AG233" s="30" t="str">
        <f>IF('Prediction Log'!$X233="Y", "W", IF('Prediction Log'!$X233="N", "L", ""))</f>
        <v/>
      </c>
      <c r="AH233" s="32" t="str">
        <f>IF(ISBLANK(Table123[[#This Row],[Odds Spread]]), "",IF(AG233="W", Z233, IF(AG233="L",-O233, "")))</f>
        <v/>
      </c>
      <c r="AI233" s="11"/>
      <c r="AJ233" s="12" t="str">
        <f t="shared" si="30"/>
        <v/>
      </c>
      <c r="AK2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4" spans="1:38" x14ac:dyDescent="0.45">
      <c r="A234" s="22">
        <f>Games!A234</f>
        <v>0</v>
      </c>
      <c r="B234" s="22" t="str">
        <f>IF('Prediction Log'!B234=0, "",'Prediction Log'!B234)</f>
        <v/>
      </c>
      <c r="C234" s="22" t="str">
        <f>IF('Prediction Log'!C234=0, "",'Prediction Log'!C234)</f>
        <v/>
      </c>
      <c r="D234" s="22" t="str">
        <f>IF('Prediction Log'!D234=0, "",'Prediction Log'!D234)</f>
        <v/>
      </c>
      <c r="E234" s="22" t="str">
        <f>IF('Prediction Log'!E234=0, "",'Prediction Log'!E234)</f>
        <v/>
      </c>
      <c r="F234" s="22" t="str">
        <f>IF('Prediction Log'!I234=0, "",'Prediction Log'!I234)</f>
        <v/>
      </c>
      <c r="G234" s="23" t="str">
        <f>IF(ISBLANK(Games!B234), "",'Prediction Log'!$J234)</f>
        <v/>
      </c>
      <c r="H234" s="24" t="str">
        <f>'Prediction Log'!$K234</f>
        <v/>
      </c>
      <c r="I234" s="22" t="str">
        <f>IF(ISBLANK(Games!J234), "",IF(AND(Games!J234="",Games!K234=""),"",IF(ISTEXT(Games!K234), "Side",Games!J234)))</f>
        <v/>
      </c>
      <c r="J234" s="22" t="str">
        <f>IF(ISBLANK(Games!B234), "",IF(Games!H234="Y", Games!B234, Games!C234))</f>
        <v/>
      </c>
      <c r="K234" s="22" t="str">
        <f>Games!F234</f>
        <v/>
      </c>
      <c r="L234" s="22" t="str">
        <f>IF(ISBLANK(Games!D234), "",Games!D234)</f>
        <v/>
      </c>
      <c r="M234" s="22"/>
      <c r="N234" s="25" t="str">
        <f>IF(ISBLANK(Table123[[#This Row],[Odds Side - Difference Model]]), "", 1)</f>
        <v/>
      </c>
      <c r="O234" s="25" t="str">
        <f>IF(ISBLANK(Table123[[#This Row],[Odds Spread]]), "", 1)</f>
        <v/>
      </c>
      <c r="P234" s="26"/>
      <c r="Q234" s="26"/>
      <c r="R234" s="26"/>
      <c r="S234" s="26"/>
      <c r="T234" s="26"/>
      <c r="U234" s="27" t="str">
        <f>IF(ISBLANK(Table123[[#This Row],[Odds Side - Difference Model]]), "",N234+IF(Q234&lt;0, (N234/(Q234/-100)), N234*(Q234/100)))</f>
        <v/>
      </c>
      <c r="V234" s="28" t="str">
        <f>IFERROR(IF(ISBLANK(Table123[[#This Row],[Odds Side - Win Probability Model]]), "",N234+IF(R234&lt;0, (N234/(R234/-100)), N234*(R234/100))),"")</f>
        <v/>
      </c>
      <c r="W234" s="27" t="str">
        <f t="shared" si="25"/>
        <v/>
      </c>
      <c r="X234" s="28" t="str">
        <f t="shared" si="26"/>
        <v/>
      </c>
      <c r="Y234" s="27" t="str">
        <f>IF(ISBLANK(Table123[[#This Row],[Odds Spread]]), "",O234+IF(S234&lt;0, (O234/(S234/-100)), O234*(S234/100)))</f>
        <v/>
      </c>
      <c r="Z234" s="27" t="str">
        <f t="shared" si="27"/>
        <v/>
      </c>
      <c r="AA234" s="29">
        <f t="shared" si="28"/>
        <v>0</v>
      </c>
      <c r="AB234" s="29">
        <f t="shared" si="29"/>
        <v>0</v>
      </c>
      <c r="AC234" s="30" t="str">
        <f>IF('Prediction Log'!$W234="Y", "W", IF('Prediction Log'!$W234="N","L",""))</f>
        <v/>
      </c>
      <c r="AD234" s="31" t="str">
        <f>IF('Prediction Log'!$Y234="Y", "W", IF('Prediction Log'!$Y234="N","L",""))</f>
        <v/>
      </c>
      <c r="AE234" s="32" t="str">
        <f>IF(ISBLANK(Table123[[#This Row],[Odds Side - Difference Model]]), "",IF(AC234="W", W234, IF(AC234="L",-N234, "")))</f>
        <v/>
      </c>
      <c r="AF234" s="33" t="str">
        <f>IFERROR((IF(ISERR(Table123[[#This Row],[Potential Payout Side - Win Probability Model]]), "",IF(AD234="W", X234, IF(AD234="L",-N234, "")))), "")</f>
        <v/>
      </c>
      <c r="AG234" s="30" t="str">
        <f>IF('Prediction Log'!$X234="Y", "W", IF('Prediction Log'!$X234="N", "L", ""))</f>
        <v/>
      </c>
      <c r="AH234" s="32" t="str">
        <f>IF(ISBLANK(Table123[[#This Row],[Odds Spread]]), "",IF(AG234="W", Z234, IF(AG234="L",-O234, "")))</f>
        <v/>
      </c>
      <c r="AI234" s="11"/>
      <c r="AJ234" s="12" t="str">
        <f t="shared" si="30"/>
        <v/>
      </c>
      <c r="AK2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5" spans="1:38" x14ac:dyDescent="0.45">
      <c r="A235" s="22">
        <f>Games!A235</f>
        <v>0</v>
      </c>
      <c r="B235" s="22" t="str">
        <f>IF('Prediction Log'!B235=0, "",'Prediction Log'!B235)</f>
        <v/>
      </c>
      <c r="C235" s="22" t="str">
        <f>IF('Prediction Log'!C235=0, "",'Prediction Log'!C235)</f>
        <v/>
      </c>
      <c r="D235" s="22" t="str">
        <f>IF('Prediction Log'!D235=0, "",'Prediction Log'!D235)</f>
        <v/>
      </c>
      <c r="E235" s="22" t="str">
        <f>IF('Prediction Log'!E235=0, "",'Prediction Log'!E235)</f>
        <v/>
      </c>
      <c r="F235" s="22" t="str">
        <f>IF('Prediction Log'!I235=0, "",'Prediction Log'!I235)</f>
        <v/>
      </c>
      <c r="G235" s="23" t="str">
        <f>IF(ISBLANK(Games!B235), "",'Prediction Log'!$J235)</f>
        <v/>
      </c>
      <c r="H235" s="24" t="str">
        <f>'Prediction Log'!$K235</f>
        <v/>
      </c>
      <c r="I235" s="22" t="str">
        <f>IF(ISBLANK(Games!J235), "",IF(AND(Games!J235="",Games!K235=""),"",IF(ISTEXT(Games!K235), "Side",Games!J235)))</f>
        <v/>
      </c>
      <c r="J235" s="22" t="str">
        <f>IF(ISBLANK(Games!B235), "",IF(Games!H235="Y", Games!B235, Games!C235))</f>
        <v/>
      </c>
      <c r="K235" s="22" t="str">
        <f>Games!F235</f>
        <v/>
      </c>
      <c r="L235" s="22" t="str">
        <f>IF(ISBLANK(Games!D235), "",Games!D235)</f>
        <v/>
      </c>
      <c r="M235" s="22"/>
      <c r="N235" s="25" t="str">
        <f>IF(ISBLANK(Table123[[#This Row],[Odds Side - Difference Model]]), "", 1)</f>
        <v/>
      </c>
      <c r="O235" s="25" t="str">
        <f>IF(ISBLANK(Table123[[#This Row],[Odds Spread]]), "", 1)</f>
        <v/>
      </c>
      <c r="P235" s="26"/>
      <c r="Q235" s="26"/>
      <c r="R235" s="26"/>
      <c r="S235" s="26"/>
      <c r="T235" s="26"/>
      <c r="U235" s="27" t="str">
        <f>IF(ISBLANK(Table123[[#This Row],[Odds Side - Difference Model]]), "",N235+IF(Q235&lt;0, (N235/(Q235/-100)), N235*(Q235/100)))</f>
        <v/>
      </c>
      <c r="V235" s="28" t="str">
        <f>IFERROR(IF(ISBLANK(Table123[[#This Row],[Odds Side - Win Probability Model]]), "",N235+IF(R235&lt;0, (N235/(R235/-100)), N235*(R235/100))),"")</f>
        <v/>
      </c>
      <c r="W235" s="27" t="str">
        <f t="shared" si="25"/>
        <v/>
      </c>
      <c r="X235" s="28" t="str">
        <f t="shared" si="26"/>
        <v/>
      </c>
      <c r="Y235" s="27" t="str">
        <f>IF(ISBLANK(Table123[[#This Row],[Odds Spread]]), "",O235+IF(S235&lt;0, (O235/(S235/-100)), O235*(S235/100)))</f>
        <v/>
      </c>
      <c r="Z235" s="27" t="str">
        <f t="shared" si="27"/>
        <v/>
      </c>
      <c r="AA235" s="29">
        <f t="shared" si="28"/>
        <v>0</v>
      </c>
      <c r="AB235" s="29">
        <f t="shared" si="29"/>
        <v>0</v>
      </c>
      <c r="AC235" s="30" t="str">
        <f>IF('Prediction Log'!$W235="Y", "W", IF('Prediction Log'!$W235="N","L",""))</f>
        <v/>
      </c>
      <c r="AD235" s="31" t="str">
        <f>IF('Prediction Log'!$Y235="Y", "W", IF('Prediction Log'!$Y235="N","L",""))</f>
        <v/>
      </c>
      <c r="AE235" s="32" t="str">
        <f>IF(ISBLANK(Table123[[#This Row],[Odds Side - Difference Model]]), "",IF(AC235="W", W235, IF(AC235="L",-N235, "")))</f>
        <v/>
      </c>
      <c r="AF235" s="33" t="str">
        <f>IFERROR((IF(ISERR(Table123[[#This Row],[Potential Payout Side - Win Probability Model]]), "",IF(AD235="W", X235, IF(AD235="L",-N235, "")))), "")</f>
        <v/>
      </c>
      <c r="AG235" s="30" t="str">
        <f>IF('Prediction Log'!$X235="Y", "W", IF('Prediction Log'!$X235="N", "L", ""))</f>
        <v/>
      </c>
      <c r="AH235" s="32" t="str">
        <f>IF(ISBLANK(Table123[[#This Row],[Odds Spread]]), "",IF(AG235="W", Z235, IF(AG235="L",-O235, "")))</f>
        <v/>
      </c>
      <c r="AI235" s="11"/>
      <c r="AJ235" s="12" t="str">
        <f t="shared" si="30"/>
        <v/>
      </c>
      <c r="AK2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6" spans="1:38" x14ac:dyDescent="0.45">
      <c r="A236" s="22">
        <f>Games!A236</f>
        <v>0</v>
      </c>
      <c r="B236" s="22" t="str">
        <f>IF('Prediction Log'!B236=0, "",'Prediction Log'!B236)</f>
        <v/>
      </c>
      <c r="C236" s="22" t="str">
        <f>IF('Prediction Log'!C236=0, "",'Prediction Log'!C236)</f>
        <v/>
      </c>
      <c r="D236" s="22" t="str">
        <f>IF('Prediction Log'!D236=0, "",'Prediction Log'!D236)</f>
        <v/>
      </c>
      <c r="E236" s="22" t="str">
        <f>IF('Prediction Log'!E236=0, "",'Prediction Log'!E236)</f>
        <v/>
      </c>
      <c r="F236" s="22" t="str">
        <f>IF('Prediction Log'!I236=0, "",'Prediction Log'!I236)</f>
        <v/>
      </c>
      <c r="G236" s="23" t="str">
        <f>IF(ISBLANK(Games!B236), "",'Prediction Log'!$J236)</f>
        <v/>
      </c>
      <c r="H236" s="24" t="str">
        <f>'Prediction Log'!$K236</f>
        <v/>
      </c>
      <c r="I236" s="22" t="str">
        <f>IF(ISBLANK(Games!J236), "",IF(AND(Games!J236="",Games!K236=""),"",IF(ISTEXT(Games!K236), "Side",Games!J236)))</f>
        <v/>
      </c>
      <c r="J236" s="22" t="str">
        <f>IF(ISBLANK(Games!B236), "",IF(Games!H236="Y", Games!B236, Games!C236))</f>
        <v/>
      </c>
      <c r="K236" s="22" t="str">
        <f>Games!F236</f>
        <v/>
      </c>
      <c r="L236" s="22" t="str">
        <f>IF(ISBLANK(Games!D236), "",Games!D236)</f>
        <v/>
      </c>
      <c r="M236" s="22"/>
      <c r="N236" s="25" t="str">
        <f>IF(ISBLANK(Table123[[#This Row],[Odds Side - Difference Model]]), "", 1)</f>
        <v/>
      </c>
      <c r="O236" s="25" t="str">
        <f>IF(ISBLANK(Table123[[#This Row],[Odds Spread]]), "", 1)</f>
        <v/>
      </c>
      <c r="P236" s="26"/>
      <c r="Q236" s="26"/>
      <c r="R236" s="26"/>
      <c r="S236" s="26"/>
      <c r="T236" s="26"/>
      <c r="U236" s="27" t="str">
        <f>IF(ISBLANK(Table123[[#This Row],[Odds Side - Difference Model]]), "",N236+IF(Q236&lt;0, (N236/(Q236/-100)), N236*(Q236/100)))</f>
        <v/>
      </c>
      <c r="V236" s="28" t="str">
        <f>IFERROR(IF(ISBLANK(Table123[[#This Row],[Odds Side - Win Probability Model]]), "",N236+IF(R236&lt;0, (N236/(R236/-100)), N236*(R236/100))),"")</f>
        <v/>
      </c>
      <c r="W236" s="27" t="str">
        <f t="shared" si="25"/>
        <v/>
      </c>
      <c r="X236" s="28" t="str">
        <f t="shared" si="26"/>
        <v/>
      </c>
      <c r="Y236" s="27" t="str">
        <f>IF(ISBLANK(Table123[[#This Row],[Odds Spread]]), "",O236+IF(S236&lt;0, (O236/(S236/-100)), O236*(S236/100)))</f>
        <v/>
      </c>
      <c r="Z236" s="27" t="str">
        <f t="shared" si="27"/>
        <v/>
      </c>
      <c r="AA236" s="29">
        <f t="shared" si="28"/>
        <v>0</v>
      </c>
      <c r="AB236" s="29">
        <f t="shared" si="29"/>
        <v>0</v>
      </c>
      <c r="AC236" s="30" t="str">
        <f>IF('Prediction Log'!$W236="Y", "W", IF('Prediction Log'!$W236="N","L",""))</f>
        <v/>
      </c>
      <c r="AD236" s="31" t="str">
        <f>IF('Prediction Log'!$Y236="Y", "W", IF('Prediction Log'!$Y236="N","L",""))</f>
        <v/>
      </c>
      <c r="AE236" s="32" t="str">
        <f>IF(ISBLANK(Table123[[#This Row],[Odds Side - Difference Model]]), "",IF(AC236="W", W236, IF(AC236="L",-N236, "")))</f>
        <v/>
      </c>
      <c r="AF236" s="33" t="str">
        <f>IFERROR((IF(ISERR(Table123[[#This Row],[Potential Payout Side - Win Probability Model]]), "",IF(AD236="W", X236, IF(AD236="L",-N236, "")))), "")</f>
        <v/>
      </c>
      <c r="AG236" s="30" t="str">
        <f>IF('Prediction Log'!$X236="Y", "W", IF('Prediction Log'!$X236="N", "L", ""))</f>
        <v/>
      </c>
      <c r="AH236" s="32" t="str">
        <f>IF(ISBLANK(Table123[[#This Row],[Odds Spread]]), "",IF(AG236="W", Z236, IF(AG236="L",-O236, "")))</f>
        <v/>
      </c>
      <c r="AI236" s="11"/>
      <c r="AJ236" s="12" t="str">
        <f t="shared" si="30"/>
        <v/>
      </c>
      <c r="AK2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7" spans="1:38" x14ac:dyDescent="0.45">
      <c r="A237" s="22">
        <f>Games!A237</f>
        <v>0</v>
      </c>
      <c r="B237" s="22" t="str">
        <f>IF('Prediction Log'!B237=0, "",'Prediction Log'!B237)</f>
        <v/>
      </c>
      <c r="C237" s="22" t="str">
        <f>IF('Prediction Log'!C237=0, "",'Prediction Log'!C237)</f>
        <v/>
      </c>
      <c r="D237" s="22" t="str">
        <f>IF('Prediction Log'!D237=0, "",'Prediction Log'!D237)</f>
        <v/>
      </c>
      <c r="E237" s="22" t="str">
        <f>IF('Prediction Log'!E237=0, "",'Prediction Log'!E237)</f>
        <v/>
      </c>
      <c r="F237" s="22" t="str">
        <f>IF('Prediction Log'!I237=0, "",'Prediction Log'!I237)</f>
        <v/>
      </c>
      <c r="G237" s="23" t="str">
        <f>IF(ISBLANK(Games!B237), "",'Prediction Log'!$J237)</f>
        <v/>
      </c>
      <c r="H237" s="24" t="str">
        <f>'Prediction Log'!$K237</f>
        <v/>
      </c>
      <c r="I237" s="22" t="str">
        <f>IF(ISBLANK(Games!J237), "",IF(AND(Games!J237="",Games!K237=""),"",IF(ISTEXT(Games!K237), "Side",Games!J237)))</f>
        <v/>
      </c>
      <c r="J237" s="22" t="str">
        <f>IF(ISBLANK(Games!B237), "",IF(Games!H237="Y", Games!B237, Games!C237))</f>
        <v/>
      </c>
      <c r="K237" s="22" t="str">
        <f>Games!F237</f>
        <v/>
      </c>
      <c r="L237" s="22" t="str">
        <f>IF(ISBLANK(Games!D237), "",Games!D237)</f>
        <v/>
      </c>
      <c r="M237" s="22"/>
      <c r="N237" s="25" t="str">
        <f>IF(ISBLANK(Table123[[#This Row],[Odds Side - Difference Model]]), "", 1)</f>
        <v/>
      </c>
      <c r="O237" s="25" t="str">
        <f>IF(ISBLANK(Table123[[#This Row],[Odds Spread]]), "", 1)</f>
        <v/>
      </c>
      <c r="P237" s="26"/>
      <c r="Q237" s="26"/>
      <c r="R237" s="26"/>
      <c r="S237" s="26"/>
      <c r="T237" s="26"/>
      <c r="U237" s="27" t="str">
        <f>IF(ISBLANK(Table123[[#This Row],[Odds Side - Difference Model]]), "",N237+IF(Q237&lt;0, (N237/(Q237/-100)), N237*(Q237/100)))</f>
        <v/>
      </c>
      <c r="V237" s="28" t="str">
        <f>IFERROR(IF(ISBLANK(Table123[[#This Row],[Odds Side - Win Probability Model]]), "",N237+IF(R237&lt;0, (N237/(R237/-100)), N237*(R237/100))),"")</f>
        <v/>
      </c>
      <c r="W237" s="27" t="str">
        <f t="shared" si="25"/>
        <v/>
      </c>
      <c r="X237" s="28" t="str">
        <f t="shared" si="26"/>
        <v/>
      </c>
      <c r="Y237" s="27" t="str">
        <f>IF(ISBLANK(Table123[[#This Row],[Odds Spread]]), "",O237+IF(S237&lt;0, (O237/(S237/-100)), O237*(S237/100)))</f>
        <v/>
      </c>
      <c r="Z237" s="27" t="str">
        <f t="shared" si="27"/>
        <v/>
      </c>
      <c r="AA237" s="29">
        <f t="shared" si="28"/>
        <v>0</v>
      </c>
      <c r="AB237" s="29">
        <f t="shared" si="29"/>
        <v>0</v>
      </c>
      <c r="AC237" s="30" t="str">
        <f>IF('Prediction Log'!$W237="Y", "W", IF('Prediction Log'!$W237="N","L",""))</f>
        <v/>
      </c>
      <c r="AD237" s="31" t="str">
        <f>IF('Prediction Log'!$Y237="Y", "W", IF('Prediction Log'!$Y237="N","L",""))</f>
        <v/>
      </c>
      <c r="AE237" s="32" t="str">
        <f>IF(ISBLANK(Table123[[#This Row],[Odds Side - Difference Model]]), "",IF(AC237="W", W237, IF(AC237="L",-N237, "")))</f>
        <v/>
      </c>
      <c r="AF237" s="33" t="str">
        <f>IFERROR((IF(ISERR(Table123[[#This Row],[Potential Payout Side - Win Probability Model]]), "",IF(AD237="W", X237, IF(AD237="L",-N237, "")))), "")</f>
        <v/>
      </c>
      <c r="AG237" s="30" t="str">
        <f>IF('Prediction Log'!$X237="Y", "W", IF('Prediction Log'!$X237="N", "L", ""))</f>
        <v/>
      </c>
      <c r="AH237" s="32" t="str">
        <f>IF(ISBLANK(Table123[[#This Row],[Odds Spread]]), "",IF(AG237="W", Z237, IF(AG237="L",-O237, "")))</f>
        <v/>
      </c>
      <c r="AI237" s="11"/>
      <c r="AJ237" s="12" t="str">
        <f t="shared" si="30"/>
        <v/>
      </c>
      <c r="AK2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8" spans="1:38" x14ac:dyDescent="0.45">
      <c r="A238" s="22">
        <f>Games!A238</f>
        <v>0</v>
      </c>
      <c r="B238" s="22" t="str">
        <f>IF('Prediction Log'!B238=0, "",'Prediction Log'!B238)</f>
        <v/>
      </c>
      <c r="C238" s="22" t="str">
        <f>IF('Prediction Log'!C238=0, "",'Prediction Log'!C238)</f>
        <v/>
      </c>
      <c r="D238" s="22" t="str">
        <f>IF('Prediction Log'!D238=0, "",'Prediction Log'!D238)</f>
        <v/>
      </c>
      <c r="E238" s="22" t="str">
        <f>IF('Prediction Log'!E238=0, "",'Prediction Log'!E238)</f>
        <v/>
      </c>
      <c r="F238" s="22" t="str">
        <f>IF('Prediction Log'!I238=0, "",'Prediction Log'!I238)</f>
        <v/>
      </c>
      <c r="G238" s="23" t="str">
        <f>IF(ISBLANK(Games!B238), "",'Prediction Log'!$J238)</f>
        <v/>
      </c>
      <c r="H238" s="24" t="str">
        <f>'Prediction Log'!$K238</f>
        <v/>
      </c>
      <c r="I238" s="22" t="str">
        <f>IF(ISBLANK(Games!J238), "",IF(AND(Games!J238="",Games!K238=""),"",IF(ISTEXT(Games!K238), "Side",Games!J238)))</f>
        <v/>
      </c>
      <c r="J238" s="22" t="str">
        <f>IF(ISBLANK(Games!B238), "",IF(Games!H238="Y", Games!B238, Games!C238))</f>
        <v/>
      </c>
      <c r="K238" s="22" t="str">
        <f>Games!F238</f>
        <v/>
      </c>
      <c r="L238" s="22" t="str">
        <f>IF(ISBLANK(Games!D238), "",Games!D238)</f>
        <v/>
      </c>
      <c r="M238" s="22"/>
      <c r="N238" s="25" t="str">
        <f>IF(ISBLANK(Table123[[#This Row],[Odds Side - Difference Model]]), "", 1)</f>
        <v/>
      </c>
      <c r="O238" s="25" t="str">
        <f>IF(ISBLANK(Table123[[#This Row],[Odds Spread]]), "", 1)</f>
        <v/>
      </c>
      <c r="P238" s="26"/>
      <c r="Q238" s="26"/>
      <c r="R238" s="26"/>
      <c r="S238" s="26"/>
      <c r="T238" s="26"/>
      <c r="U238" s="27" t="str">
        <f>IF(ISBLANK(Table123[[#This Row],[Odds Side - Difference Model]]), "",N238+IF(Q238&lt;0, (N238/(Q238/-100)), N238*(Q238/100)))</f>
        <v/>
      </c>
      <c r="V238" s="28" t="str">
        <f>IFERROR(IF(ISBLANK(Table123[[#This Row],[Odds Side - Win Probability Model]]), "",N238+IF(R238&lt;0, (N238/(R238/-100)), N238*(R238/100))),"")</f>
        <v/>
      </c>
      <c r="W238" s="27" t="str">
        <f t="shared" ref="W238:W301" si="31">IFERROR(U238-N238, "")</f>
        <v/>
      </c>
      <c r="X238" s="28" t="str">
        <f t="shared" ref="X238:X301" si="32">IFERROR(V238-N238, "")</f>
        <v/>
      </c>
      <c r="Y238" s="27" t="str">
        <f>IF(ISBLANK(Table123[[#This Row],[Odds Spread]]), "",O238+IF(S238&lt;0, (O238/(S238/-100)), O238*(S238/100)))</f>
        <v/>
      </c>
      <c r="Z238" s="27" t="str">
        <f t="shared" ref="Z238:Z301" si="33">IFERROR(Y238-O238, "")</f>
        <v/>
      </c>
      <c r="AA238" s="29">
        <f t="shared" ref="AA238:AA301" si="34">P238+IF(T238&lt;0, (P238/(T238/-100)), P238*(T238/100))</f>
        <v>0</v>
      </c>
      <c r="AB238" s="29">
        <f t="shared" ref="AB238:AB301" si="35">T238-P238</f>
        <v>0</v>
      </c>
      <c r="AC238" s="30" t="str">
        <f>IF('Prediction Log'!$W238="Y", "W", IF('Prediction Log'!$W238="N","L",""))</f>
        <v/>
      </c>
      <c r="AD238" s="31" t="str">
        <f>IF('Prediction Log'!$Y238="Y", "W", IF('Prediction Log'!$Y238="N","L",""))</f>
        <v/>
      </c>
      <c r="AE238" s="32" t="str">
        <f>IF(ISBLANK(Table123[[#This Row],[Odds Side - Difference Model]]), "",IF(AC238="W", W238, IF(AC238="L",-N238, "")))</f>
        <v/>
      </c>
      <c r="AF238" s="33" t="str">
        <f>IFERROR((IF(ISERR(Table123[[#This Row],[Potential Payout Side - Win Probability Model]]), "",IF(AD238="W", X238, IF(AD238="L",-N238, "")))), "")</f>
        <v/>
      </c>
      <c r="AG238" s="30" t="str">
        <f>IF('Prediction Log'!$X238="Y", "W", IF('Prediction Log'!$X238="N", "L", ""))</f>
        <v/>
      </c>
      <c r="AH238" s="32" t="str">
        <f>IF(ISBLANK(Table123[[#This Row],[Odds Spread]]), "",IF(AG238="W", Z238, IF(AG238="L",-O238, "")))</f>
        <v/>
      </c>
      <c r="AI238" s="11"/>
      <c r="AJ238" s="12" t="str">
        <f t="shared" si="30"/>
        <v/>
      </c>
      <c r="AK2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9" spans="1:38" x14ac:dyDescent="0.45">
      <c r="A239" s="22">
        <f>Games!A239</f>
        <v>0</v>
      </c>
      <c r="B239" s="22" t="str">
        <f>IF('Prediction Log'!B239=0, "",'Prediction Log'!B239)</f>
        <v/>
      </c>
      <c r="C239" s="22" t="str">
        <f>IF('Prediction Log'!C239=0, "",'Prediction Log'!C239)</f>
        <v/>
      </c>
      <c r="D239" s="22" t="str">
        <f>IF('Prediction Log'!D239=0, "",'Prediction Log'!D239)</f>
        <v/>
      </c>
      <c r="E239" s="22" t="str">
        <f>IF('Prediction Log'!E239=0, "",'Prediction Log'!E239)</f>
        <v/>
      </c>
      <c r="F239" s="22" t="str">
        <f>IF('Prediction Log'!I239=0, "",'Prediction Log'!I239)</f>
        <v/>
      </c>
      <c r="G239" s="23" t="str">
        <f>IF(ISBLANK(Games!B239), "",'Prediction Log'!$J239)</f>
        <v/>
      </c>
      <c r="H239" s="24" t="str">
        <f>'Prediction Log'!$K239</f>
        <v/>
      </c>
      <c r="I239" s="22" t="str">
        <f>IF(ISBLANK(Games!J239), "",IF(AND(Games!J239="",Games!K239=""),"",IF(ISTEXT(Games!K239), "Side",Games!J239)))</f>
        <v/>
      </c>
      <c r="J239" s="22" t="str">
        <f>IF(ISBLANK(Games!B239), "",IF(Games!H239="Y", Games!B239, Games!C239))</f>
        <v/>
      </c>
      <c r="K239" s="22" t="str">
        <f>Games!F239</f>
        <v/>
      </c>
      <c r="L239" s="22" t="str">
        <f>IF(ISBLANK(Games!D239), "",Games!D239)</f>
        <v/>
      </c>
      <c r="M239" s="22"/>
      <c r="N239" s="25" t="str">
        <f>IF(ISBLANK(Table123[[#This Row],[Odds Side - Difference Model]]), "", 1)</f>
        <v/>
      </c>
      <c r="O239" s="25" t="str">
        <f>IF(ISBLANK(Table123[[#This Row],[Odds Spread]]), "", 1)</f>
        <v/>
      </c>
      <c r="P239" s="26"/>
      <c r="Q239" s="26"/>
      <c r="R239" s="26"/>
      <c r="S239" s="26"/>
      <c r="T239" s="26"/>
      <c r="U239" s="27" t="str">
        <f>IF(ISBLANK(Table123[[#This Row],[Odds Side - Difference Model]]), "",N239+IF(Q239&lt;0, (N239/(Q239/-100)), N239*(Q239/100)))</f>
        <v/>
      </c>
      <c r="V239" s="28" t="str">
        <f>IFERROR(IF(ISBLANK(Table123[[#This Row],[Odds Side - Win Probability Model]]), "",N239+IF(R239&lt;0, (N239/(R239/-100)), N239*(R239/100))),"")</f>
        <v/>
      </c>
      <c r="W239" s="27" t="str">
        <f t="shared" si="31"/>
        <v/>
      </c>
      <c r="X239" s="28" t="str">
        <f t="shared" si="32"/>
        <v/>
      </c>
      <c r="Y239" s="27" t="str">
        <f>IF(ISBLANK(Table123[[#This Row],[Odds Spread]]), "",O239+IF(S239&lt;0, (O239/(S239/-100)), O239*(S239/100)))</f>
        <v/>
      </c>
      <c r="Z239" s="27" t="str">
        <f t="shared" si="33"/>
        <v/>
      </c>
      <c r="AA239" s="29">
        <f t="shared" si="34"/>
        <v>0</v>
      </c>
      <c r="AB239" s="29">
        <f t="shared" si="35"/>
        <v>0</v>
      </c>
      <c r="AC239" s="30" t="str">
        <f>IF('Prediction Log'!$W239="Y", "W", IF('Prediction Log'!$W239="N","L",""))</f>
        <v/>
      </c>
      <c r="AD239" s="31" t="str">
        <f>IF('Prediction Log'!$Y239="Y", "W", IF('Prediction Log'!$Y239="N","L",""))</f>
        <v/>
      </c>
      <c r="AE239" s="32" t="str">
        <f>IF(ISBLANK(Table123[[#This Row],[Odds Side - Difference Model]]), "",IF(AC239="W", W239, IF(AC239="L",-N239, "")))</f>
        <v/>
      </c>
      <c r="AF239" s="33" t="str">
        <f>IFERROR((IF(ISERR(Table123[[#This Row],[Potential Payout Side - Win Probability Model]]), "",IF(AD239="W", X239, IF(AD239="L",-N239, "")))), "")</f>
        <v/>
      </c>
      <c r="AG239" s="30" t="str">
        <f>IF('Prediction Log'!$X239="Y", "W", IF('Prediction Log'!$X239="N", "L", ""))</f>
        <v/>
      </c>
      <c r="AH239" s="32" t="str">
        <f>IF(ISBLANK(Table123[[#This Row],[Odds Spread]]), "",IF(AG239="W", Z239, IF(AG239="L",-O239, "")))</f>
        <v/>
      </c>
      <c r="AI239" s="11"/>
      <c r="AJ239" s="12" t="str">
        <f t="shared" si="30"/>
        <v/>
      </c>
      <c r="AK2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0" spans="1:38" x14ac:dyDescent="0.45">
      <c r="A240" s="22">
        <f>Games!A240</f>
        <v>0</v>
      </c>
      <c r="B240" s="22" t="str">
        <f>IF('Prediction Log'!B240=0, "",'Prediction Log'!B240)</f>
        <v/>
      </c>
      <c r="C240" s="22" t="str">
        <f>IF('Prediction Log'!C240=0, "",'Prediction Log'!C240)</f>
        <v/>
      </c>
      <c r="D240" s="22" t="str">
        <f>IF('Prediction Log'!D240=0, "",'Prediction Log'!D240)</f>
        <v/>
      </c>
      <c r="E240" s="22" t="str">
        <f>IF('Prediction Log'!E240=0, "",'Prediction Log'!E240)</f>
        <v/>
      </c>
      <c r="F240" s="22" t="str">
        <f>IF('Prediction Log'!I240=0, "",'Prediction Log'!I240)</f>
        <v/>
      </c>
      <c r="G240" s="23" t="str">
        <f>IF(ISBLANK(Games!B240), "",'Prediction Log'!$J240)</f>
        <v/>
      </c>
      <c r="H240" s="24" t="str">
        <f>'Prediction Log'!$K240</f>
        <v/>
      </c>
      <c r="I240" s="22" t="str">
        <f>IF(ISBLANK(Games!J240), "",IF(AND(Games!J240="",Games!K240=""),"",IF(ISTEXT(Games!K240), "Side",Games!J240)))</f>
        <v/>
      </c>
      <c r="J240" s="22" t="str">
        <f>IF(ISBLANK(Games!B240), "",IF(Games!H240="Y", Games!B240, Games!C240))</f>
        <v/>
      </c>
      <c r="K240" s="22" t="str">
        <f>Games!F240</f>
        <v/>
      </c>
      <c r="L240" s="22" t="str">
        <f>IF(ISBLANK(Games!D240), "",Games!D240)</f>
        <v/>
      </c>
      <c r="M240" s="22"/>
      <c r="N240" s="25" t="str">
        <f>IF(ISBLANK(Table123[[#This Row],[Odds Side - Difference Model]]), "", 1)</f>
        <v/>
      </c>
      <c r="O240" s="25" t="str">
        <f>IF(ISBLANK(Table123[[#This Row],[Odds Spread]]), "", 1)</f>
        <v/>
      </c>
      <c r="P240" s="26"/>
      <c r="Q240" s="26"/>
      <c r="R240" s="26"/>
      <c r="S240" s="26"/>
      <c r="T240" s="26"/>
      <c r="U240" s="27" t="str">
        <f>IF(ISBLANK(Table123[[#This Row],[Odds Side - Difference Model]]), "",N240+IF(Q240&lt;0, (N240/(Q240/-100)), N240*(Q240/100)))</f>
        <v/>
      </c>
      <c r="V240" s="28" t="str">
        <f>IFERROR(IF(ISBLANK(Table123[[#This Row],[Odds Side - Win Probability Model]]), "",N240+IF(R240&lt;0, (N240/(R240/-100)), N240*(R240/100))),"")</f>
        <v/>
      </c>
      <c r="W240" s="27" t="str">
        <f t="shared" si="31"/>
        <v/>
      </c>
      <c r="X240" s="28" t="str">
        <f t="shared" si="32"/>
        <v/>
      </c>
      <c r="Y240" s="27" t="str">
        <f>IF(ISBLANK(Table123[[#This Row],[Odds Spread]]), "",O240+IF(S240&lt;0, (O240/(S240/-100)), O240*(S240/100)))</f>
        <v/>
      </c>
      <c r="Z240" s="27" t="str">
        <f t="shared" si="33"/>
        <v/>
      </c>
      <c r="AA240" s="29">
        <f t="shared" si="34"/>
        <v>0</v>
      </c>
      <c r="AB240" s="29">
        <f t="shared" si="35"/>
        <v>0</v>
      </c>
      <c r="AC240" s="30" t="str">
        <f>IF('Prediction Log'!$W240="Y", "W", IF('Prediction Log'!$W240="N","L",""))</f>
        <v/>
      </c>
      <c r="AD240" s="31" t="str">
        <f>IF('Prediction Log'!$Y240="Y", "W", IF('Prediction Log'!$Y240="N","L",""))</f>
        <v/>
      </c>
      <c r="AE240" s="32" t="str">
        <f>IF(ISBLANK(Table123[[#This Row],[Odds Side - Difference Model]]), "",IF(AC240="W", W240, IF(AC240="L",-N240, "")))</f>
        <v/>
      </c>
      <c r="AF240" s="33" t="str">
        <f>IFERROR((IF(ISERR(Table123[[#This Row],[Potential Payout Side - Win Probability Model]]), "",IF(AD240="W", X240, IF(AD240="L",-N240, "")))), "")</f>
        <v/>
      </c>
      <c r="AG240" s="30" t="str">
        <f>IF('Prediction Log'!$X240="Y", "W", IF('Prediction Log'!$X240="N", "L", ""))</f>
        <v/>
      </c>
      <c r="AH240" s="32" t="str">
        <f>IF(ISBLANK(Table123[[#This Row],[Odds Spread]]), "",IF(AG240="W", Z240, IF(AG240="L",-O240, "")))</f>
        <v/>
      </c>
      <c r="AI240" s="11"/>
      <c r="AJ240" s="12" t="str">
        <f t="shared" si="30"/>
        <v/>
      </c>
      <c r="AK2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1" spans="1:38" x14ac:dyDescent="0.45">
      <c r="A241" s="22">
        <f>Games!A241</f>
        <v>0</v>
      </c>
      <c r="B241" s="22" t="str">
        <f>IF('Prediction Log'!B241=0, "",'Prediction Log'!B241)</f>
        <v/>
      </c>
      <c r="C241" s="22" t="str">
        <f>IF('Prediction Log'!C241=0, "",'Prediction Log'!C241)</f>
        <v/>
      </c>
      <c r="D241" s="22" t="str">
        <f>IF('Prediction Log'!D241=0, "",'Prediction Log'!D241)</f>
        <v/>
      </c>
      <c r="E241" s="22" t="str">
        <f>IF('Prediction Log'!E241=0, "",'Prediction Log'!E241)</f>
        <v/>
      </c>
      <c r="F241" s="22" t="str">
        <f>IF('Prediction Log'!I241=0, "",'Prediction Log'!I241)</f>
        <v/>
      </c>
      <c r="G241" s="23" t="str">
        <f>IF(ISBLANK(Games!B241), "",'Prediction Log'!$J241)</f>
        <v/>
      </c>
      <c r="H241" s="24" t="str">
        <f>'Prediction Log'!$K241</f>
        <v/>
      </c>
      <c r="I241" s="22" t="str">
        <f>IF(ISBLANK(Games!J241), "",IF(AND(Games!J241="",Games!K241=""),"",IF(ISTEXT(Games!K241), "Side",Games!J241)))</f>
        <v/>
      </c>
      <c r="J241" s="22" t="str">
        <f>IF(ISBLANK(Games!B241), "",IF(Games!H241="Y", Games!B241, Games!C241))</f>
        <v/>
      </c>
      <c r="K241" s="22" t="str">
        <f>Games!F241</f>
        <v/>
      </c>
      <c r="L241" s="22" t="str">
        <f>IF(ISBLANK(Games!D241), "",Games!D241)</f>
        <v/>
      </c>
      <c r="M241" s="22"/>
      <c r="N241" s="25" t="str">
        <f>IF(ISBLANK(Table123[[#This Row],[Odds Side - Difference Model]]), "", 1)</f>
        <v/>
      </c>
      <c r="O241" s="25" t="str">
        <f>IF(ISBLANK(Table123[[#This Row],[Odds Spread]]), "", 1)</f>
        <v/>
      </c>
      <c r="P241" s="26"/>
      <c r="Q241" s="26"/>
      <c r="R241" s="26"/>
      <c r="S241" s="26"/>
      <c r="T241" s="26"/>
      <c r="U241" s="27" t="str">
        <f>IF(ISBLANK(Table123[[#This Row],[Odds Side - Difference Model]]), "",N241+IF(Q241&lt;0, (N241/(Q241/-100)), N241*(Q241/100)))</f>
        <v/>
      </c>
      <c r="V241" s="28" t="str">
        <f>IFERROR(IF(ISBLANK(Table123[[#This Row],[Odds Side - Win Probability Model]]), "",N241+IF(R241&lt;0, (N241/(R241/-100)), N241*(R241/100))),"")</f>
        <v/>
      </c>
      <c r="W241" s="27" t="str">
        <f t="shared" si="31"/>
        <v/>
      </c>
      <c r="X241" s="28" t="str">
        <f t="shared" si="32"/>
        <v/>
      </c>
      <c r="Y241" s="27" t="str">
        <f>IF(ISBLANK(Table123[[#This Row],[Odds Spread]]), "",O241+IF(S241&lt;0, (O241/(S241/-100)), O241*(S241/100)))</f>
        <v/>
      </c>
      <c r="Z241" s="27" t="str">
        <f t="shared" si="33"/>
        <v/>
      </c>
      <c r="AA241" s="29">
        <f t="shared" si="34"/>
        <v>0</v>
      </c>
      <c r="AB241" s="29">
        <f t="shared" si="35"/>
        <v>0</v>
      </c>
      <c r="AC241" s="30" t="str">
        <f>IF('Prediction Log'!$W241="Y", "W", IF('Prediction Log'!$W241="N","L",""))</f>
        <v/>
      </c>
      <c r="AD241" s="31" t="str">
        <f>IF('Prediction Log'!$Y241="Y", "W", IF('Prediction Log'!$Y241="N","L",""))</f>
        <v/>
      </c>
      <c r="AE241" s="32" t="str">
        <f>IF(ISBLANK(Table123[[#This Row],[Odds Side - Difference Model]]), "",IF(AC241="W", W241, IF(AC241="L",-N241, "")))</f>
        <v/>
      </c>
      <c r="AF241" s="33" t="str">
        <f>IFERROR((IF(ISERR(Table123[[#This Row],[Potential Payout Side - Win Probability Model]]), "",IF(AD241="W", X241, IF(AD241="L",-N241, "")))), "")</f>
        <v/>
      </c>
      <c r="AG241" s="30" t="str">
        <f>IF('Prediction Log'!$X241="Y", "W", IF('Prediction Log'!$X241="N", "L", ""))</f>
        <v/>
      </c>
      <c r="AH241" s="32" t="str">
        <f>IF(ISBLANK(Table123[[#This Row],[Odds Spread]]), "",IF(AG241="W", Z241, IF(AG241="L",-O241, "")))</f>
        <v/>
      </c>
      <c r="AI241" s="11"/>
      <c r="AJ241" s="12" t="str">
        <f t="shared" si="30"/>
        <v/>
      </c>
      <c r="AK2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2" spans="1:38" x14ac:dyDescent="0.45">
      <c r="A242" s="22">
        <f>Games!A242</f>
        <v>0</v>
      </c>
      <c r="B242" s="22" t="str">
        <f>IF('Prediction Log'!B242=0, "",'Prediction Log'!B242)</f>
        <v/>
      </c>
      <c r="C242" s="22" t="str">
        <f>IF('Prediction Log'!C242=0, "",'Prediction Log'!C242)</f>
        <v/>
      </c>
      <c r="D242" s="22" t="str">
        <f>IF('Prediction Log'!D242=0, "",'Prediction Log'!D242)</f>
        <v/>
      </c>
      <c r="E242" s="22" t="str">
        <f>IF('Prediction Log'!E242=0, "",'Prediction Log'!E242)</f>
        <v/>
      </c>
      <c r="F242" s="22" t="str">
        <f>IF('Prediction Log'!I242=0, "",'Prediction Log'!I242)</f>
        <v/>
      </c>
      <c r="G242" s="23" t="str">
        <f>IF(ISBLANK(Games!B242), "",'Prediction Log'!$J242)</f>
        <v/>
      </c>
      <c r="H242" s="24" t="str">
        <f>'Prediction Log'!$K242</f>
        <v/>
      </c>
      <c r="I242" s="22" t="str">
        <f>IF(ISBLANK(Games!J242), "",IF(AND(Games!J242="",Games!K242=""),"",IF(ISTEXT(Games!K242), "Side",Games!J242)))</f>
        <v/>
      </c>
      <c r="J242" s="22" t="str">
        <f>IF(ISBLANK(Games!B242), "",IF(Games!H242="Y", Games!B242, Games!C242))</f>
        <v/>
      </c>
      <c r="K242" s="22" t="str">
        <f>Games!F242</f>
        <v/>
      </c>
      <c r="L242" s="22" t="str">
        <f>IF(ISBLANK(Games!D242), "",Games!D242)</f>
        <v/>
      </c>
      <c r="M242" s="22"/>
      <c r="N242" s="25" t="str">
        <f>IF(ISBLANK(Table123[[#This Row],[Odds Side - Difference Model]]), "", 1)</f>
        <v/>
      </c>
      <c r="O242" s="25" t="str">
        <f>IF(ISBLANK(Table123[[#This Row],[Odds Spread]]), "", 1)</f>
        <v/>
      </c>
      <c r="P242" s="26"/>
      <c r="Q242" s="26"/>
      <c r="R242" s="26"/>
      <c r="S242" s="26"/>
      <c r="T242" s="26"/>
      <c r="U242" s="27" t="str">
        <f>IF(ISBLANK(Table123[[#This Row],[Odds Side - Difference Model]]), "",N242+IF(Q242&lt;0, (N242/(Q242/-100)), N242*(Q242/100)))</f>
        <v/>
      </c>
      <c r="V242" s="28" t="str">
        <f>IFERROR(IF(ISBLANK(Table123[[#This Row],[Odds Side - Win Probability Model]]), "",N242+IF(R242&lt;0, (N242/(R242/-100)), N242*(R242/100))),"")</f>
        <v/>
      </c>
      <c r="W242" s="27" t="str">
        <f t="shared" si="31"/>
        <v/>
      </c>
      <c r="X242" s="28" t="str">
        <f t="shared" si="32"/>
        <v/>
      </c>
      <c r="Y242" s="27" t="str">
        <f>IF(ISBLANK(Table123[[#This Row],[Odds Spread]]), "",O242+IF(S242&lt;0, (O242/(S242/-100)), O242*(S242/100)))</f>
        <v/>
      </c>
      <c r="Z242" s="27" t="str">
        <f t="shared" si="33"/>
        <v/>
      </c>
      <c r="AA242" s="29">
        <f t="shared" si="34"/>
        <v>0</v>
      </c>
      <c r="AB242" s="29">
        <f t="shared" si="35"/>
        <v>0</v>
      </c>
      <c r="AC242" s="30" t="str">
        <f>IF('Prediction Log'!$W242="Y", "W", IF('Prediction Log'!$W242="N","L",""))</f>
        <v/>
      </c>
      <c r="AD242" s="31" t="str">
        <f>IF('Prediction Log'!$Y242="Y", "W", IF('Prediction Log'!$Y242="N","L",""))</f>
        <v/>
      </c>
      <c r="AE242" s="32" t="str">
        <f>IF(ISBLANK(Table123[[#This Row],[Odds Side - Difference Model]]), "",IF(AC242="W", W242, IF(AC242="L",-N242, "")))</f>
        <v/>
      </c>
      <c r="AF242" s="33" t="str">
        <f>IFERROR((IF(ISERR(Table123[[#This Row],[Potential Payout Side - Win Probability Model]]), "",IF(AD242="W", X242, IF(AD242="L",-N242, "")))), "")</f>
        <v/>
      </c>
      <c r="AG242" s="30" t="str">
        <f>IF('Prediction Log'!$X242="Y", "W", IF('Prediction Log'!$X242="N", "L", ""))</f>
        <v/>
      </c>
      <c r="AH242" s="32" t="str">
        <f>IF(ISBLANK(Table123[[#This Row],[Odds Spread]]), "",IF(AG242="W", Z242, IF(AG242="L",-O242, "")))</f>
        <v/>
      </c>
      <c r="AI242" s="11"/>
      <c r="AJ242" s="12" t="str">
        <f t="shared" si="30"/>
        <v/>
      </c>
      <c r="AK2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3" spans="1:38" x14ac:dyDescent="0.45">
      <c r="A243" s="22">
        <f>Games!A243</f>
        <v>0</v>
      </c>
      <c r="B243" s="22" t="str">
        <f>IF('Prediction Log'!B243=0, "",'Prediction Log'!B243)</f>
        <v/>
      </c>
      <c r="C243" s="22" t="str">
        <f>IF('Prediction Log'!C243=0, "",'Prediction Log'!C243)</f>
        <v/>
      </c>
      <c r="D243" s="22" t="str">
        <f>IF('Prediction Log'!D243=0, "",'Prediction Log'!D243)</f>
        <v/>
      </c>
      <c r="E243" s="22" t="str">
        <f>IF('Prediction Log'!E243=0, "",'Prediction Log'!E243)</f>
        <v/>
      </c>
      <c r="F243" s="22" t="str">
        <f>IF('Prediction Log'!I243=0, "",'Prediction Log'!I243)</f>
        <v/>
      </c>
      <c r="G243" s="23" t="str">
        <f>IF(ISBLANK(Games!B243), "",'Prediction Log'!$J243)</f>
        <v/>
      </c>
      <c r="H243" s="24" t="str">
        <f>'Prediction Log'!$K243</f>
        <v/>
      </c>
      <c r="I243" s="22" t="str">
        <f>IF(ISBLANK(Games!J243), "",IF(AND(Games!J243="",Games!K243=""),"",IF(ISTEXT(Games!K243), "Side",Games!J243)))</f>
        <v/>
      </c>
      <c r="J243" s="22" t="str">
        <f>IF(ISBLANK(Games!B243), "",IF(Games!H243="Y", Games!B243, Games!C243))</f>
        <v/>
      </c>
      <c r="K243" s="22" t="str">
        <f>Games!F243</f>
        <v/>
      </c>
      <c r="L243" s="22" t="str">
        <f>IF(ISBLANK(Games!D243), "",Games!D243)</f>
        <v/>
      </c>
      <c r="M243" s="22"/>
      <c r="N243" s="25" t="str">
        <f>IF(ISBLANK(Table123[[#This Row],[Odds Side - Difference Model]]), "", 1)</f>
        <v/>
      </c>
      <c r="O243" s="25" t="str">
        <f>IF(ISBLANK(Table123[[#This Row],[Odds Spread]]), "", 1)</f>
        <v/>
      </c>
      <c r="P243" s="26"/>
      <c r="Q243" s="26"/>
      <c r="R243" s="26"/>
      <c r="S243" s="26"/>
      <c r="T243" s="26"/>
      <c r="U243" s="27" t="str">
        <f>IF(ISBLANK(Table123[[#This Row],[Odds Side - Difference Model]]), "",N243+IF(Q243&lt;0, (N243/(Q243/-100)), N243*(Q243/100)))</f>
        <v/>
      </c>
      <c r="V243" s="28" t="str">
        <f>IFERROR(IF(ISBLANK(Table123[[#This Row],[Odds Side - Win Probability Model]]), "",N243+IF(R243&lt;0, (N243/(R243/-100)), N243*(R243/100))),"")</f>
        <v/>
      </c>
      <c r="W243" s="27" t="str">
        <f t="shared" si="31"/>
        <v/>
      </c>
      <c r="X243" s="28" t="str">
        <f t="shared" si="32"/>
        <v/>
      </c>
      <c r="Y243" s="27" t="str">
        <f>IF(ISBLANK(Table123[[#This Row],[Odds Spread]]), "",O243+IF(S243&lt;0, (O243/(S243/-100)), O243*(S243/100)))</f>
        <v/>
      </c>
      <c r="Z243" s="27" t="str">
        <f t="shared" si="33"/>
        <v/>
      </c>
      <c r="AA243" s="29">
        <f t="shared" si="34"/>
        <v>0</v>
      </c>
      <c r="AB243" s="29">
        <f t="shared" si="35"/>
        <v>0</v>
      </c>
      <c r="AC243" s="30" t="str">
        <f>IF('Prediction Log'!$W243="Y", "W", IF('Prediction Log'!$W243="N","L",""))</f>
        <v/>
      </c>
      <c r="AD243" s="31" t="str">
        <f>IF('Prediction Log'!$Y243="Y", "W", IF('Prediction Log'!$Y243="N","L",""))</f>
        <v/>
      </c>
      <c r="AE243" s="32" t="str">
        <f>IF(ISBLANK(Table123[[#This Row],[Odds Side - Difference Model]]), "",IF(AC243="W", W243, IF(AC243="L",-N243, "")))</f>
        <v/>
      </c>
      <c r="AF243" s="33" t="str">
        <f>IFERROR((IF(ISERR(Table123[[#This Row],[Potential Payout Side - Win Probability Model]]), "",IF(AD243="W", X243, IF(AD243="L",-N243, "")))), "")</f>
        <v/>
      </c>
      <c r="AG243" s="30" t="str">
        <f>IF('Prediction Log'!$X243="Y", "W", IF('Prediction Log'!$X243="N", "L", ""))</f>
        <v/>
      </c>
      <c r="AH243" s="32" t="str">
        <f>IF(ISBLANK(Table123[[#This Row],[Odds Spread]]), "",IF(AG243="W", Z243, IF(AG243="L",-O243, "")))</f>
        <v/>
      </c>
      <c r="AI243" s="11"/>
      <c r="AJ243" s="12" t="str">
        <f t="shared" si="30"/>
        <v/>
      </c>
      <c r="AK2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4" spans="1:38" x14ac:dyDescent="0.45">
      <c r="A244" s="22">
        <f>Games!A244</f>
        <v>0</v>
      </c>
      <c r="B244" s="22" t="str">
        <f>IF('Prediction Log'!B244=0, "",'Prediction Log'!B244)</f>
        <v/>
      </c>
      <c r="C244" s="22" t="str">
        <f>IF('Prediction Log'!C244=0, "",'Prediction Log'!C244)</f>
        <v/>
      </c>
      <c r="D244" s="22" t="str">
        <f>IF('Prediction Log'!D244=0, "",'Prediction Log'!D244)</f>
        <v/>
      </c>
      <c r="E244" s="22" t="str">
        <f>IF('Prediction Log'!E244=0, "",'Prediction Log'!E244)</f>
        <v/>
      </c>
      <c r="F244" s="22" t="str">
        <f>IF('Prediction Log'!I244=0, "",'Prediction Log'!I244)</f>
        <v/>
      </c>
      <c r="G244" s="23" t="str">
        <f>IF(ISBLANK(Games!B244), "",'Prediction Log'!$J244)</f>
        <v/>
      </c>
      <c r="H244" s="24" t="str">
        <f>'Prediction Log'!$K244</f>
        <v/>
      </c>
      <c r="I244" s="22" t="str">
        <f>IF(ISBLANK(Games!J244), "",IF(AND(Games!J244="",Games!K244=""),"",IF(ISTEXT(Games!K244), "Side",Games!J244)))</f>
        <v/>
      </c>
      <c r="J244" s="22" t="str">
        <f>IF(ISBLANK(Games!B244), "",IF(Games!H244="Y", Games!B244, Games!C244))</f>
        <v/>
      </c>
      <c r="K244" s="22" t="str">
        <f>Games!F244</f>
        <v/>
      </c>
      <c r="L244" s="22" t="str">
        <f>IF(ISBLANK(Games!D244), "",Games!D244)</f>
        <v/>
      </c>
      <c r="M244" s="22"/>
      <c r="N244" s="25" t="str">
        <f>IF(ISBLANK(Table123[[#This Row],[Odds Side - Difference Model]]), "", 1)</f>
        <v/>
      </c>
      <c r="O244" s="25" t="str">
        <f>IF(ISBLANK(Table123[[#This Row],[Odds Spread]]), "", 1)</f>
        <v/>
      </c>
      <c r="P244" s="26"/>
      <c r="Q244" s="26"/>
      <c r="R244" s="26"/>
      <c r="S244" s="26"/>
      <c r="T244" s="26"/>
      <c r="U244" s="27" t="str">
        <f>IF(ISBLANK(Table123[[#This Row],[Odds Side - Difference Model]]), "",N244+IF(Q244&lt;0, (N244/(Q244/-100)), N244*(Q244/100)))</f>
        <v/>
      </c>
      <c r="V244" s="28" t="str">
        <f>IFERROR(IF(ISBLANK(Table123[[#This Row],[Odds Side - Win Probability Model]]), "",N244+IF(R244&lt;0, (N244/(R244/-100)), N244*(R244/100))),"")</f>
        <v/>
      </c>
      <c r="W244" s="27" t="str">
        <f t="shared" si="31"/>
        <v/>
      </c>
      <c r="X244" s="28" t="str">
        <f t="shared" si="32"/>
        <v/>
      </c>
      <c r="Y244" s="27" t="str">
        <f>IF(ISBLANK(Table123[[#This Row],[Odds Spread]]), "",O244+IF(S244&lt;0, (O244/(S244/-100)), O244*(S244/100)))</f>
        <v/>
      </c>
      <c r="Z244" s="27" t="str">
        <f t="shared" si="33"/>
        <v/>
      </c>
      <c r="AA244" s="29">
        <f t="shared" si="34"/>
        <v>0</v>
      </c>
      <c r="AB244" s="29">
        <f t="shared" si="35"/>
        <v>0</v>
      </c>
      <c r="AC244" s="30" t="str">
        <f>IF('Prediction Log'!$W244="Y", "W", IF('Prediction Log'!$W244="N","L",""))</f>
        <v/>
      </c>
      <c r="AD244" s="31" t="str">
        <f>IF('Prediction Log'!$Y244="Y", "W", IF('Prediction Log'!$Y244="N","L",""))</f>
        <v/>
      </c>
      <c r="AE244" s="32" t="str">
        <f>IF(ISBLANK(Table123[[#This Row],[Odds Side - Difference Model]]), "",IF(AC244="W", W244, IF(AC244="L",-N244, "")))</f>
        <v/>
      </c>
      <c r="AF244" s="33" t="str">
        <f>IFERROR((IF(ISERR(Table123[[#This Row],[Potential Payout Side - Win Probability Model]]), "",IF(AD244="W", X244, IF(AD244="L",-N244, "")))), "")</f>
        <v/>
      </c>
      <c r="AG244" s="30" t="str">
        <f>IF('Prediction Log'!$X244="Y", "W", IF('Prediction Log'!$X244="N", "L", ""))</f>
        <v/>
      </c>
      <c r="AH244" s="32" t="str">
        <f>IF(ISBLANK(Table123[[#This Row],[Odds Spread]]), "",IF(AG244="W", Z244, IF(AG244="L",-O244, "")))</f>
        <v/>
      </c>
      <c r="AI244" s="11"/>
      <c r="AJ244" s="12" t="str">
        <f t="shared" si="30"/>
        <v/>
      </c>
      <c r="AK2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5" spans="1:38" x14ac:dyDescent="0.45">
      <c r="A245" s="22">
        <f>Games!A245</f>
        <v>0</v>
      </c>
      <c r="B245" s="22" t="str">
        <f>IF('Prediction Log'!B245=0, "",'Prediction Log'!B245)</f>
        <v/>
      </c>
      <c r="C245" s="22" t="str">
        <f>IF('Prediction Log'!C245=0, "",'Prediction Log'!C245)</f>
        <v/>
      </c>
      <c r="D245" s="22" t="str">
        <f>IF('Prediction Log'!D245=0, "",'Prediction Log'!D245)</f>
        <v/>
      </c>
      <c r="E245" s="22" t="str">
        <f>IF('Prediction Log'!E245=0, "",'Prediction Log'!E245)</f>
        <v/>
      </c>
      <c r="F245" s="22" t="str">
        <f>IF('Prediction Log'!I245=0, "",'Prediction Log'!I245)</f>
        <v/>
      </c>
      <c r="G245" s="23" t="str">
        <f>IF(ISBLANK(Games!B245), "",'Prediction Log'!$J245)</f>
        <v/>
      </c>
      <c r="H245" s="24" t="str">
        <f>'Prediction Log'!$K245</f>
        <v/>
      </c>
      <c r="I245" s="22" t="str">
        <f>IF(ISBLANK(Games!J245), "",IF(AND(Games!J245="",Games!K245=""),"",IF(ISTEXT(Games!K245), "Side",Games!J245)))</f>
        <v/>
      </c>
      <c r="J245" s="22" t="str">
        <f>IF(ISBLANK(Games!B245), "",IF(Games!H245="Y", Games!B245, Games!C245))</f>
        <v/>
      </c>
      <c r="K245" s="22" t="str">
        <f>Games!F245</f>
        <v/>
      </c>
      <c r="L245" s="22" t="str">
        <f>IF(ISBLANK(Games!D245), "",Games!D245)</f>
        <v/>
      </c>
      <c r="M245" s="22"/>
      <c r="N245" s="25" t="str">
        <f>IF(ISBLANK(Table123[[#This Row],[Odds Side - Difference Model]]), "", 1)</f>
        <v/>
      </c>
      <c r="O245" s="25" t="str">
        <f>IF(ISBLANK(Table123[[#This Row],[Odds Spread]]), "", 1)</f>
        <v/>
      </c>
      <c r="P245" s="26"/>
      <c r="Q245" s="26"/>
      <c r="R245" s="26"/>
      <c r="S245" s="26"/>
      <c r="T245" s="26"/>
      <c r="U245" s="27" t="str">
        <f>IF(ISBLANK(Table123[[#This Row],[Odds Side - Difference Model]]), "",N245+IF(Q245&lt;0, (N245/(Q245/-100)), N245*(Q245/100)))</f>
        <v/>
      </c>
      <c r="V245" s="28" t="str">
        <f>IFERROR(IF(ISBLANK(Table123[[#This Row],[Odds Side - Win Probability Model]]), "",N245+IF(R245&lt;0, (N245/(R245/-100)), N245*(R245/100))),"")</f>
        <v/>
      </c>
      <c r="W245" s="27" t="str">
        <f t="shared" si="31"/>
        <v/>
      </c>
      <c r="X245" s="28" t="str">
        <f t="shared" si="32"/>
        <v/>
      </c>
      <c r="Y245" s="27" t="str">
        <f>IF(ISBLANK(Table123[[#This Row],[Odds Spread]]), "",O245+IF(S245&lt;0, (O245/(S245/-100)), O245*(S245/100)))</f>
        <v/>
      </c>
      <c r="Z245" s="27" t="str">
        <f t="shared" si="33"/>
        <v/>
      </c>
      <c r="AA245" s="29">
        <f t="shared" si="34"/>
        <v>0</v>
      </c>
      <c r="AB245" s="29">
        <f t="shared" si="35"/>
        <v>0</v>
      </c>
      <c r="AC245" s="30" t="str">
        <f>IF('Prediction Log'!$W245="Y", "W", IF('Prediction Log'!$W245="N","L",""))</f>
        <v/>
      </c>
      <c r="AD245" s="31" t="str">
        <f>IF('Prediction Log'!$Y245="Y", "W", IF('Prediction Log'!$Y245="N","L",""))</f>
        <v/>
      </c>
      <c r="AE245" s="32" t="str">
        <f>IF(ISBLANK(Table123[[#This Row],[Odds Side - Difference Model]]), "",IF(AC245="W", W245, IF(AC245="L",-N245, "")))</f>
        <v/>
      </c>
      <c r="AF245" s="33" t="str">
        <f>IFERROR((IF(ISERR(Table123[[#This Row],[Potential Payout Side - Win Probability Model]]), "",IF(AD245="W", X245, IF(AD245="L",-N245, "")))), "")</f>
        <v/>
      </c>
      <c r="AG245" s="30" t="str">
        <f>IF('Prediction Log'!$X245="Y", "W", IF('Prediction Log'!$X245="N", "L", ""))</f>
        <v/>
      </c>
      <c r="AH245" s="32" t="str">
        <f>IF(ISBLANK(Table123[[#This Row],[Odds Spread]]), "",IF(AG245="W", Z245, IF(AG245="L",-O245, "")))</f>
        <v/>
      </c>
      <c r="AI245" s="11"/>
      <c r="AJ245" s="12" t="str">
        <f t="shared" si="30"/>
        <v/>
      </c>
      <c r="AK2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6" spans="1:38" x14ac:dyDescent="0.45">
      <c r="A246" s="22">
        <f>Games!A246</f>
        <v>0</v>
      </c>
      <c r="B246" s="22" t="str">
        <f>IF('Prediction Log'!B246=0, "",'Prediction Log'!B246)</f>
        <v/>
      </c>
      <c r="C246" s="22" t="str">
        <f>IF('Prediction Log'!C246=0, "",'Prediction Log'!C246)</f>
        <v/>
      </c>
      <c r="D246" s="22" t="str">
        <f>IF('Prediction Log'!D246=0, "",'Prediction Log'!D246)</f>
        <v/>
      </c>
      <c r="E246" s="22" t="str">
        <f>IF('Prediction Log'!E246=0, "",'Prediction Log'!E246)</f>
        <v/>
      </c>
      <c r="F246" s="22" t="str">
        <f>IF('Prediction Log'!I246=0, "",'Prediction Log'!I246)</f>
        <v/>
      </c>
      <c r="G246" s="23" t="str">
        <f>IF(ISBLANK(Games!B246), "",'Prediction Log'!$J246)</f>
        <v/>
      </c>
      <c r="H246" s="24" t="str">
        <f>'Prediction Log'!$K246</f>
        <v/>
      </c>
      <c r="I246" s="22" t="str">
        <f>IF(ISBLANK(Games!J246), "",IF(AND(Games!J246="",Games!K246=""),"",IF(ISTEXT(Games!K246), "Side",Games!J246)))</f>
        <v/>
      </c>
      <c r="J246" s="22" t="str">
        <f>IF(ISBLANK(Games!B246), "",IF(Games!H246="Y", Games!B246, Games!C246))</f>
        <v/>
      </c>
      <c r="K246" s="22" t="str">
        <f>Games!F246</f>
        <v/>
      </c>
      <c r="L246" s="22" t="str">
        <f>IF(ISBLANK(Games!D246), "",Games!D246)</f>
        <v/>
      </c>
      <c r="M246" s="22"/>
      <c r="N246" s="25" t="str">
        <f>IF(ISBLANK(Table123[[#This Row],[Odds Side - Difference Model]]), "", 1)</f>
        <v/>
      </c>
      <c r="O246" s="25" t="str">
        <f>IF(ISBLANK(Table123[[#This Row],[Odds Spread]]), "", 1)</f>
        <v/>
      </c>
      <c r="P246" s="26"/>
      <c r="Q246" s="26"/>
      <c r="R246" s="26"/>
      <c r="S246" s="26"/>
      <c r="T246" s="26"/>
      <c r="U246" s="27" t="str">
        <f>IF(ISBLANK(Table123[[#This Row],[Odds Side - Difference Model]]), "",N246+IF(Q246&lt;0, (N246/(Q246/-100)), N246*(Q246/100)))</f>
        <v/>
      </c>
      <c r="V246" s="28" t="str">
        <f>IFERROR(IF(ISBLANK(Table123[[#This Row],[Odds Side - Win Probability Model]]), "",N246+IF(R246&lt;0, (N246/(R246/-100)), N246*(R246/100))),"")</f>
        <v/>
      </c>
      <c r="W246" s="27" t="str">
        <f t="shared" si="31"/>
        <v/>
      </c>
      <c r="X246" s="28" t="str">
        <f t="shared" si="32"/>
        <v/>
      </c>
      <c r="Y246" s="27" t="str">
        <f>IF(ISBLANK(Table123[[#This Row],[Odds Spread]]), "",O246+IF(S246&lt;0, (O246/(S246/-100)), O246*(S246/100)))</f>
        <v/>
      </c>
      <c r="Z246" s="27" t="str">
        <f t="shared" si="33"/>
        <v/>
      </c>
      <c r="AA246" s="29">
        <f t="shared" si="34"/>
        <v>0</v>
      </c>
      <c r="AB246" s="29">
        <f t="shared" si="35"/>
        <v>0</v>
      </c>
      <c r="AC246" s="30" t="str">
        <f>IF('Prediction Log'!$W246="Y", "W", IF('Prediction Log'!$W246="N","L",""))</f>
        <v/>
      </c>
      <c r="AD246" s="31" t="str">
        <f>IF('Prediction Log'!$Y246="Y", "W", IF('Prediction Log'!$Y246="N","L",""))</f>
        <v/>
      </c>
      <c r="AE246" s="32" t="str">
        <f>IF(ISBLANK(Table123[[#This Row],[Odds Side - Difference Model]]), "",IF(AC246="W", W246, IF(AC246="L",-N246, "")))</f>
        <v/>
      </c>
      <c r="AF246" s="33" t="str">
        <f>IFERROR((IF(ISERR(Table123[[#This Row],[Potential Payout Side - Win Probability Model]]), "",IF(AD246="W", X246, IF(AD246="L",-N246, "")))), "")</f>
        <v/>
      </c>
      <c r="AG246" s="30" t="str">
        <f>IF('Prediction Log'!$X246="Y", "W", IF('Prediction Log'!$X246="N", "L", ""))</f>
        <v/>
      </c>
      <c r="AH246" s="32" t="str">
        <f>IF(ISBLANK(Table123[[#This Row],[Odds Spread]]), "",IF(AG246="W", Z246, IF(AG246="L",-O246, "")))</f>
        <v/>
      </c>
      <c r="AI246" s="11"/>
      <c r="AJ246" s="12" t="str">
        <f t="shared" si="30"/>
        <v/>
      </c>
      <c r="AK2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7" spans="1:38" x14ac:dyDescent="0.45">
      <c r="A247" s="22">
        <f>Games!A247</f>
        <v>0</v>
      </c>
      <c r="B247" s="22" t="str">
        <f>IF('Prediction Log'!B247=0, "",'Prediction Log'!B247)</f>
        <v/>
      </c>
      <c r="C247" s="22" t="str">
        <f>IF('Prediction Log'!C247=0, "",'Prediction Log'!C247)</f>
        <v/>
      </c>
      <c r="D247" s="22" t="str">
        <f>IF('Prediction Log'!D247=0, "",'Prediction Log'!D247)</f>
        <v/>
      </c>
      <c r="E247" s="22" t="str">
        <f>IF('Prediction Log'!E247=0, "",'Prediction Log'!E247)</f>
        <v/>
      </c>
      <c r="F247" s="22" t="str">
        <f>IF('Prediction Log'!I247=0, "",'Prediction Log'!I247)</f>
        <v/>
      </c>
      <c r="G247" s="23" t="str">
        <f>IF(ISBLANK(Games!B247), "",'Prediction Log'!$J247)</f>
        <v/>
      </c>
      <c r="H247" s="24" t="str">
        <f>'Prediction Log'!$K247</f>
        <v/>
      </c>
      <c r="I247" s="22" t="str">
        <f>IF(ISBLANK(Games!J247), "",IF(AND(Games!J247="",Games!K247=""),"",IF(ISTEXT(Games!K247), "Side",Games!J247)))</f>
        <v/>
      </c>
      <c r="J247" s="22" t="str">
        <f>IF(ISBLANK(Games!B247), "",IF(Games!H247="Y", Games!B247, Games!C247))</f>
        <v/>
      </c>
      <c r="K247" s="22" t="str">
        <f>Games!F247</f>
        <v/>
      </c>
      <c r="L247" s="22" t="str">
        <f>IF(ISBLANK(Games!D247), "",Games!D247)</f>
        <v/>
      </c>
      <c r="M247" s="22"/>
      <c r="N247" s="25" t="str">
        <f>IF(ISBLANK(Table123[[#This Row],[Odds Side - Difference Model]]), "", 1)</f>
        <v/>
      </c>
      <c r="O247" s="25" t="str">
        <f>IF(ISBLANK(Table123[[#This Row],[Odds Spread]]), "", 1)</f>
        <v/>
      </c>
      <c r="P247" s="26"/>
      <c r="Q247" s="26"/>
      <c r="R247" s="26"/>
      <c r="S247" s="26"/>
      <c r="T247" s="26"/>
      <c r="U247" s="27" t="str">
        <f>IF(ISBLANK(Table123[[#This Row],[Odds Side - Difference Model]]), "",N247+IF(Q247&lt;0, (N247/(Q247/-100)), N247*(Q247/100)))</f>
        <v/>
      </c>
      <c r="V247" s="28" t="str">
        <f>IFERROR(IF(ISBLANK(Table123[[#This Row],[Odds Side - Win Probability Model]]), "",N247+IF(R247&lt;0, (N247/(R247/-100)), N247*(R247/100))),"")</f>
        <v/>
      </c>
      <c r="W247" s="27" t="str">
        <f t="shared" si="31"/>
        <v/>
      </c>
      <c r="X247" s="28" t="str">
        <f t="shared" si="32"/>
        <v/>
      </c>
      <c r="Y247" s="27" t="str">
        <f>IF(ISBLANK(Table123[[#This Row],[Odds Spread]]), "",O247+IF(S247&lt;0, (O247/(S247/-100)), O247*(S247/100)))</f>
        <v/>
      </c>
      <c r="Z247" s="27" t="str">
        <f t="shared" si="33"/>
        <v/>
      </c>
      <c r="AA247" s="29">
        <f t="shared" si="34"/>
        <v>0</v>
      </c>
      <c r="AB247" s="29">
        <f t="shared" si="35"/>
        <v>0</v>
      </c>
      <c r="AC247" s="30" t="str">
        <f>IF('Prediction Log'!$W247="Y", "W", IF('Prediction Log'!$W247="N","L",""))</f>
        <v/>
      </c>
      <c r="AD247" s="31" t="str">
        <f>IF('Prediction Log'!$Y247="Y", "W", IF('Prediction Log'!$Y247="N","L",""))</f>
        <v/>
      </c>
      <c r="AE247" s="32" t="str">
        <f>IF(ISBLANK(Table123[[#This Row],[Odds Side - Difference Model]]), "",IF(AC247="W", W247, IF(AC247="L",-N247, "")))</f>
        <v/>
      </c>
      <c r="AF247" s="33" t="str">
        <f>IFERROR((IF(ISERR(Table123[[#This Row],[Potential Payout Side - Win Probability Model]]), "",IF(AD247="W", X247, IF(AD247="L",-N247, "")))), "")</f>
        <v/>
      </c>
      <c r="AG247" s="30" t="str">
        <f>IF('Prediction Log'!$X247="Y", "W", IF('Prediction Log'!$X247="N", "L", ""))</f>
        <v/>
      </c>
      <c r="AH247" s="32" t="str">
        <f>IF(ISBLANK(Table123[[#This Row],[Odds Spread]]), "",IF(AG247="W", Z247, IF(AG247="L",-O247, "")))</f>
        <v/>
      </c>
      <c r="AI247" s="11"/>
      <c r="AJ247" s="12" t="str">
        <f t="shared" si="30"/>
        <v/>
      </c>
      <c r="AK2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8" spans="1:38" x14ac:dyDescent="0.45">
      <c r="A248" s="22">
        <f>Games!A248</f>
        <v>0</v>
      </c>
      <c r="B248" s="22" t="str">
        <f>IF('Prediction Log'!B248=0, "",'Prediction Log'!B248)</f>
        <v/>
      </c>
      <c r="C248" s="22" t="str">
        <f>IF('Prediction Log'!C248=0, "",'Prediction Log'!C248)</f>
        <v/>
      </c>
      <c r="D248" s="22" t="str">
        <f>IF('Prediction Log'!D248=0, "",'Prediction Log'!D248)</f>
        <v/>
      </c>
      <c r="E248" s="22" t="str">
        <f>IF('Prediction Log'!E248=0, "",'Prediction Log'!E248)</f>
        <v/>
      </c>
      <c r="F248" s="22" t="str">
        <f>IF('Prediction Log'!I248=0, "",'Prediction Log'!I248)</f>
        <v/>
      </c>
      <c r="G248" s="23" t="str">
        <f>IF(ISBLANK(Games!B248), "",'Prediction Log'!$J248)</f>
        <v/>
      </c>
      <c r="H248" s="24" t="str">
        <f>'Prediction Log'!$K248</f>
        <v/>
      </c>
      <c r="I248" s="22" t="str">
        <f>IF(ISBLANK(Games!J248), "",IF(AND(Games!J248="",Games!K248=""),"",IF(ISTEXT(Games!K248), "Side",Games!J248)))</f>
        <v/>
      </c>
      <c r="J248" s="22" t="str">
        <f>IF(ISBLANK(Games!B248), "",IF(Games!H248="Y", Games!B248, Games!C248))</f>
        <v/>
      </c>
      <c r="K248" s="22" t="str">
        <f>Games!F248</f>
        <v/>
      </c>
      <c r="L248" s="22" t="str">
        <f>IF(ISBLANK(Games!D248), "",Games!D248)</f>
        <v/>
      </c>
      <c r="M248" s="22"/>
      <c r="N248" s="25" t="str">
        <f>IF(ISBLANK(Table123[[#This Row],[Odds Side - Difference Model]]), "", 1)</f>
        <v/>
      </c>
      <c r="O248" s="25" t="str">
        <f>IF(ISBLANK(Table123[[#This Row],[Odds Spread]]), "", 1)</f>
        <v/>
      </c>
      <c r="P248" s="26"/>
      <c r="Q248" s="26"/>
      <c r="R248" s="26"/>
      <c r="S248" s="26"/>
      <c r="T248" s="26"/>
      <c r="U248" s="27" t="str">
        <f>IF(ISBLANK(Table123[[#This Row],[Odds Side - Difference Model]]), "",N248+IF(Q248&lt;0, (N248/(Q248/-100)), N248*(Q248/100)))</f>
        <v/>
      </c>
      <c r="V248" s="28" t="str">
        <f>IFERROR(IF(ISBLANK(Table123[[#This Row],[Odds Side - Win Probability Model]]), "",N248+IF(R248&lt;0, (N248/(R248/-100)), N248*(R248/100))),"")</f>
        <v/>
      </c>
      <c r="W248" s="27" t="str">
        <f t="shared" si="31"/>
        <v/>
      </c>
      <c r="X248" s="28" t="str">
        <f t="shared" si="32"/>
        <v/>
      </c>
      <c r="Y248" s="27" t="str">
        <f>IF(ISBLANK(Table123[[#This Row],[Odds Spread]]), "",O248+IF(S248&lt;0, (O248/(S248/-100)), O248*(S248/100)))</f>
        <v/>
      </c>
      <c r="Z248" s="27" t="str">
        <f t="shared" si="33"/>
        <v/>
      </c>
      <c r="AA248" s="29">
        <f t="shared" si="34"/>
        <v>0</v>
      </c>
      <c r="AB248" s="29">
        <f t="shared" si="35"/>
        <v>0</v>
      </c>
      <c r="AC248" s="30" t="str">
        <f>IF('Prediction Log'!$W248="Y", "W", IF('Prediction Log'!$W248="N","L",""))</f>
        <v/>
      </c>
      <c r="AD248" s="31" t="str">
        <f>IF('Prediction Log'!$Y248="Y", "W", IF('Prediction Log'!$Y248="N","L",""))</f>
        <v/>
      </c>
      <c r="AE248" s="32" t="str">
        <f>IF(ISBLANK(Table123[[#This Row],[Odds Side - Difference Model]]), "",IF(AC248="W", W248, IF(AC248="L",-N248, "")))</f>
        <v/>
      </c>
      <c r="AF248" s="33" t="str">
        <f>IFERROR((IF(ISERR(Table123[[#This Row],[Potential Payout Side - Win Probability Model]]), "",IF(AD248="W", X248, IF(AD248="L",-N248, "")))), "")</f>
        <v/>
      </c>
      <c r="AG248" s="30" t="str">
        <f>IF('Prediction Log'!$X248="Y", "W", IF('Prediction Log'!$X248="N", "L", ""))</f>
        <v/>
      </c>
      <c r="AH248" s="32" t="str">
        <f>IF(ISBLANK(Table123[[#This Row],[Odds Spread]]), "",IF(AG248="W", Z248, IF(AG248="L",-O248, "")))</f>
        <v/>
      </c>
      <c r="AI248" s="11"/>
      <c r="AJ248" s="12" t="str">
        <f t="shared" si="30"/>
        <v/>
      </c>
      <c r="AK2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9" spans="1:38" x14ac:dyDescent="0.45">
      <c r="A249" s="22">
        <f>Games!A249</f>
        <v>0</v>
      </c>
      <c r="B249" s="22" t="str">
        <f>IF('Prediction Log'!B249=0, "",'Prediction Log'!B249)</f>
        <v/>
      </c>
      <c r="C249" s="22" t="str">
        <f>IF('Prediction Log'!C249=0, "",'Prediction Log'!C249)</f>
        <v/>
      </c>
      <c r="D249" s="22" t="str">
        <f>IF('Prediction Log'!D249=0, "",'Prediction Log'!D249)</f>
        <v/>
      </c>
      <c r="E249" s="22" t="str">
        <f>IF('Prediction Log'!E249=0, "",'Prediction Log'!E249)</f>
        <v/>
      </c>
      <c r="F249" s="22" t="str">
        <f>IF('Prediction Log'!I249=0, "",'Prediction Log'!I249)</f>
        <v/>
      </c>
      <c r="G249" s="23" t="str">
        <f>IF(ISBLANK(Games!B249), "",'Prediction Log'!$J249)</f>
        <v/>
      </c>
      <c r="H249" s="24" t="str">
        <f>'Prediction Log'!$K249</f>
        <v/>
      </c>
      <c r="I249" s="22" t="str">
        <f>IF(ISBLANK(Games!J249), "",IF(AND(Games!J249="",Games!K249=""),"",IF(ISTEXT(Games!K249), "Side",Games!J249)))</f>
        <v/>
      </c>
      <c r="J249" s="22" t="str">
        <f>IF(ISBLANK(Games!B249), "",IF(Games!H249="Y", Games!B249, Games!C249))</f>
        <v/>
      </c>
      <c r="K249" s="22" t="str">
        <f>Games!F249</f>
        <v/>
      </c>
      <c r="L249" s="22" t="str">
        <f>IF(ISBLANK(Games!D249), "",Games!D249)</f>
        <v/>
      </c>
      <c r="M249" s="22"/>
      <c r="N249" s="25" t="str">
        <f>IF(ISBLANK(Table123[[#This Row],[Odds Side - Difference Model]]), "", 1)</f>
        <v/>
      </c>
      <c r="O249" s="25" t="str">
        <f>IF(ISBLANK(Table123[[#This Row],[Odds Spread]]), "", 1)</f>
        <v/>
      </c>
      <c r="P249" s="26"/>
      <c r="Q249" s="26"/>
      <c r="R249" s="26"/>
      <c r="S249" s="26"/>
      <c r="T249" s="26"/>
      <c r="U249" s="27" t="str">
        <f>IF(ISBLANK(Table123[[#This Row],[Odds Side - Difference Model]]), "",N249+IF(Q249&lt;0, (N249/(Q249/-100)), N249*(Q249/100)))</f>
        <v/>
      </c>
      <c r="V249" s="28" t="str">
        <f>IFERROR(IF(ISBLANK(Table123[[#This Row],[Odds Side - Win Probability Model]]), "",N249+IF(R249&lt;0, (N249/(R249/-100)), N249*(R249/100))),"")</f>
        <v/>
      </c>
      <c r="W249" s="27" t="str">
        <f t="shared" si="31"/>
        <v/>
      </c>
      <c r="X249" s="28" t="str">
        <f t="shared" si="32"/>
        <v/>
      </c>
      <c r="Y249" s="27" t="str">
        <f>IF(ISBLANK(Table123[[#This Row],[Odds Spread]]), "",O249+IF(S249&lt;0, (O249/(S249/-100)), O249*(S249/100)))</f>
        <v/>
      </c>
      <c r="Z249" s="27" t="str">
        <f t="shared" si="33"/>
        <v/>
      </c>
      <c r="AA249" s="29">
        <f t="shared" si="34"/>
        <v>0</v>
      </c>
      <c r="AB249" s="29">
        <f t="shared" si="35"/>
        <v>0</v>
      </c>
      <c r="AC249" s="30" t="str">
        <f>IF('Prediction Log'!$W249="Y", "W", IF('Prediction Log'!$W249="N","L",""))</f>
        <v/>
      </c>
      <c r="AD249" s="31" t="str">
        <f>IF('Prediction Log'!$Y249="Y", "W", IF('Prediction Log'!$Y249="N","L",""))</f>
        <v/>
      </c>
      <c r="AE249" s="32" t="str">
        <f>IF(ISBLANK(Table123[[#This Row],[Odds Side - Difference Model]]), "",IF(AC249="W", W249, IF(AC249="L",-N249, "")))</f>
        <v/>
      </c>
      <c r="AF249" s="33" t="str">
        <f>IFERROR((IF(ISERR(Table123[[#This Row],[Potential Payout Side - Win Probability Model]]), "",IF(AD249="W", X249, IF(AD249="L",-N249, "")))), "")</f>
        <v/>
      </c>
      <c r="AG249" s="30" t="str">
        <f>IF('Prediction Log'!$X249="Y", "W", IF('Prediction Log'!$X249="N", "L", ""))</f>
        <v/>
      </c>
      <c r="AH249" s="32" t="str">
        <f>IF(ISBLANK(Table123[[#This Row],[Odds Spread]]), "",IF(AG249="W", Z249, IF(AG249="L",-O249, "")))</f>
        <v/>
      </c>
      <c r="AI249" s="11"/>
      <c r="AJ249" s="12" t="str">
        <f t="shared" si="30"/>
        <v/>
      </c>
      <c r="AK2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0" spans="1:38" x14ac:dyDescent="0.45">
      <c r="A250" s="22">
        <f>Games!A250</f>
        <v>0</v>
      </c>
      <c r="B250" s="22" t="str">
        <f>IF('Prediction Log'!B250=0, "",'Prediction Log'!B250)</f>
        <v/>
      </c>
      <c r="C250" s="22" t="str">
        <f>IF('Prediction Log'!C250=0, "",'Prediction Log'!C250)</f>
        <v/>
      </c>
      <c r="D250" s="22" t="str">
        <f>IF('Prediction Log'!D250=0, "",'Prediction Log'!D250)</f>
        <v/>
      </c>
      <c r="E250" s="22" t="str">
        <f>IF('Prediction Log'!E250=0, "",'Prediction Log'!E250)</f>
        <v/>
      </c>
      <c r="F250" s="22" t="str">
        <f>IF('Prediction Log'!I250=0, "",'Prediction Log'!I250)</f>
        <v/>
      </c>
      <c r="G250" s="23" t="str">
        <f>IF(ISBLANK(Games!B250), "",'Prediction Log'!$J250)</f>
        <v/>
      </c>
      <c r="H250" s="24" t="str">
        <f>'Prediction Log'!$K250</f>
        <v/>
      </c>
      <c r="I250" s="22" t="str">
        <f>IF(ISBLANK(Games!J250), "",IF(AND(Games!J250="",Games!K250=""),"",IF(ISTEXT(Games!K250), "Side",Games!J250)))</f>
        <v/>
      </c>
      <c r="J250" s="22" t="str">
        <f>IF(ISBLANK(Games!B250), "",IF(Games!H250="Y", Games!B250, Games!C250))</f>
        <v/>
      </c>
      <c r="K250" s="22" t="str">
        <f>Games!F250</f>
        <v/>
      </c>
      <c r="L250" s="22" t="str">
        <f>IF(ISBLANK(Games!D250), "",Games!D250)</f>
        <v/>
      </c>
      <c r="M250" s="22"/>
      <c r="N250" s="25" t="str">
        <f>IF(ISBLANK(Table123[[#This Row],[Odds Side - Difference Model]]), "", 1)</f>
        <v/>
      </c>
      <c r="O250" s="25" t="str">
        <f>IF(ISBLANK(Table123[[#This Row],[Odds Spread]]), "", 1)</f>
        <v/>
      </c>
      <c r="P250" s="26"/>
      <c r="Q250" s="26"/>
      <c r="R250" s="26"/>
      <c r="S250" s="26"/>
      <c r="T250" s="26"/>
      <c r="U250" s="27" t="str">
        <f>IF(ISBLANK(Table123[[#This Row],[Odds Side - Difference Model]]), "",N250+IF(Q250&lt;0, (N250/(Q250/-100)), N250*(Q250/100)))</f>
        <v/>
      </c>
      <c r="V250" s="28" t="str">
        <f>IFERROR(IF(ISBLANK(Table123[[#This Row],[Odds Side - Win Probability Model]]), "",N250+IF(R250&lt;0, (N250/(R250/-100)), N250*(R250/100))),"")</f>
        <v/>
      </c>
      <c r="W250" s="27" t="str">
        <f t="shared" si="31"/>
        <v/>
      </c>
      <c r="X250" s="28" t="str">
        <f t="shared" si="32"/>
        <v/>
      </c>
      <c r="Y250" s="27" t="str">
        <f>IF(ISBLANK(Table123[[#This Row],[Odds Spread]]), "",O250+IF(S250&lt;0, (O250/(S250/-100)), O250*(S250/100)))</f>
        <v/>
      </c>
      <c r="Z250" s="27" t="str">
        <f t="shared" si="33"/>
        <v/>
      </c>
      <c r="AA250" s="29">
        <f t="shared" si="34"/>
        <v>0</v>
      </c>
      <c r="AB250" s="29">
        <f t="shared" si="35"/>
        <v>0</v>
      </c>
      <c r="AC250" s="30" t="str">
        <f>IF('Prediction Log'!$W250="Y", "W", IF('Prediction Log'!$W250="N","L",""))</f>
        <v/>
      </c>
      <c r="AD250" s="31" t="str">
        <f>IF('Prediction Log'!$Y250="Y", "W", IF('Prediction Log'!$Y250="N","L",""))</f>
        <v/>
      </c>
      <c r="AE250" s="32" t="str">
        <f>IF(ISBLANK(Table123[[#This Row],[Odds Side - Difference Model]]), "",IF(AC250="W", W250, IF(AC250="L",-N250, "")))</f>
        <v/>
      </c>
      <c r="AF250" s="33" t="str">
        <f>IFERROR((IF(ISERR(Table123[[#This Row],[Potential Payout Side - Win Probability Model]]), "",IF(AD250="W", X250, IF(AD250="L",-N250, "")))), "")</f>
        <v/>
      </c>
      <c r="AG250" s="30" t="str">
        <f>IF('Prediction Log'!$X250="Y", "W", IF('Prediction Log'!$X250="N", "L", ""))</f>
        <v/>
      </c>
      <c r="AH250" s="32" t="str">
        <f>IF(ISBLANK(Table123[[#This Row],[Odds Spread]]), "",IF(AG250="W", Z250, IF(AG250="L",-O250, "")))</f>
        <v/>
      </c>
      <c r="AI250" s="11"/>
      <c r="AJ250" s="12" t="str">
        <f t="shared" si="30"/>
        <v/>
      </c>
      <c r="AK2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1" spans="1:38" x14ac:dyDescent="0.45">
      <c r="A251" s="22">
        <f>Games!A251</f>
        <v>0</v>
      </c>
      <c r="B251" s="22" t="str">
        <f>IF('Prediction Log'!B251=0, "",'Prediction Log'!B251)</f>
        <v/>
      </c>
      <c r="C251" s="22" t="str">
        <f>IF('Prediction Log'!C251=0, "",'Prediction Log'!C251)</f>
        <v/>
      </c>
      <c r="D251" s="22" t="str">
        <f>IF('Prediction Log'!D251=0, "",'Prediction Log'!D251)</f>
        <v/>
      </c>
      <c r="E251" s="22" t="str">
        <f>IF('Prediction Log'!E251=0, "",'Prediction Log'!E251)</f>
        <v/>
      </c>
      <c r="F251" s="22" t="str">
        <f>IF('Prediction Log'!I251=0, "",'Prediction Log'!I251)</f>
        <v/>
      </c>
      <c r="G251" s="23" t="str">
        <f>IF(ISBLANK(Games!B251), "",'Prediction Log'!$J251)</f>
        <v/>
      </c>
      <c r="H251" s="24" t="str">
        <f>'Prediction Log'!$K251</f>
        <v/>
      </c>
      <c r="I251" s="22" t="str">
        <f>IF(ISBLANK(Games!J251), "",IF(AND(Games!J251="",Games!K251=""),"",IF(ISTEXT(Games!K251), "Side",Games!J251)))</f>
        <v/>
      </c>
      <c r="J251" s="22" t="str">
        <f>IF(ISBLANK(Games!B251), "",IF(Games!H251="Y", Games!B251, Games!C251))</f>
        <v/>
      </c>
      <c r="K251" s="22" t="str">
        <f>Games!F251</f>
        <v/>
      </c>
      <c r="L251" s="22" t="str">
        <f>IF(ISBLANK(Games!D251), "",Games!D251)</f>
        <v/>
      </c>
      <c r="M251" s="22"/>
      <c r="N251" s="25" t="str">
        <f>IF(ISBLANK(Table123[[#This Row],[Odds Side - Difference Model]]), "", 1)</f>
        <v/>
      </c>
      <c r="O251" s="25" t="str">
        <f>IF(ISBLANK(Table123[[#This Row],[Odds Spread]]), "", 1)</f>
        <v/>
      </c>
      <c r="P251" s="26"/>
      <c r="Q251" s="26"/>
      <c r="R251" s="26"/>
      <c r="S251" s="26"/>
      <c r="T251" s="26"/>
      <c r="U251" s="27" t="str">
        <f>IF(ISBLANK(Table123[[#This Row],[Odds Side - Difference Model]]), "",N251+IF(Q251&lt;0, (N251/(Q251/-100)), N251*(Q251/100)))</f>
        <v/>
      </c>
      <c r="V251" s="28" t="str">
        <f>IFERROR(IF(ISBLANK(Table123[[#This Row],[Odds Side - Win Probability Model]]), "",N251+IF(R251&lt;0, (N251/(R251/-100)), N251*(R251/100))),"")</f>
        <v/>
      </c>
      <c r="W251" s="27" t="str">
        <f t="shared" si="31"/>
        <v/>
      </c>
      <c r="X251" s="28" t="str">
        <f t="shared" si="32"/>
        <v/>
      </c>
      <c r="Y251" s="27" t="str">
        <f>IF(ISBLANK(Table123[[#This Row],[Odds Spread]]), "",O251+IF(S251&lt;0, (O251/(S251/-100)), O251*(S251/100)))</f>
        <v/>
      </c>
      <c r="Z251" s="27" t="str">
        <f t="shared" si="33"/>
        <v/>
      </c>
      <c r="AA251" s="29">
        <f t="shared" si="34"/>
        <v>0</v>
      </c>
      <c r="AB251" s="29">
        <f t="shared" si="35"/>
        <v>0</v>
      </c>
      <c r="AC251" s="30" t="str">
        <f>IF('Prediction Log'!$W251="Y", "W", IF('Prediction Log'!$W251="N","L",""))</f>
        <v/>
      </c>
      <c r="AD251" s="31" t="str">
        <f>IF('Prediction Log'!$Y251="Y", "W", IF('Prediction Log'!$Y251="N","L",""))</f>
        <v/>
      </c>
      <c r="AE251" s="32" t="str">
        <f>IF(ISBLANK(Table123[[#This Row],[Odds Side - Difference Model]]), "",IF(AC251="W", W251, IF(AC251="L",-N251, "")))</f>
        <v/>
      </c>
      <c r="AF251" s="33" t="str">
        <f>IFERROR((IF(ISERR(Table123[[#This Row],[Potential Payout Side - Win Probability Model]]), "",IF(AD251="W", X251, IF(AD251="L",-N251, "")))), "")</f>
        <v/>
      </c>
      <c r="AG251" s="30" t="str">
        <f>IF('Prediction Log'!$X251="Y", "W", IF('Prediction Log'!$X251="N", "L", ""))</f>
        <v/>
      </c>
      <c r="AH251" s="32" t="str">
        <f>IF(ISBLANK(Table123[[#This Row],[Odds Spread]]), "",IF(AG251="W", Z251, IF(AG251="L",-O251, "")))</f>
        <v/>
      </c>
      <c r="AI251" s="11"/>
      <c r="AJ251" s="12" t="str">
        <f t="shared" si="30"/>
        <v/>
      </c>
      <c r="AK2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2" spans="1:38" x14ac:dyDescent="0.45">
      <c r="A252" s="22">
        <f>Games!A252</f>
        <v>0</v>
      </c>
      <c r="B252" s="22" t="str">
        <f>IF('Prediction Log'!B252=0, "",'Prediction Log'!B252)</f>
        <v/>
      </c>
      <c r="C252" s="22" t="str">
        <f>IF('Prediction Log'!C252=0, "",'Prediction Log'!C252)</f>
        <v/>
      </c>
      <c r="D252" s="22" t="str">
        <f>IF('Prediction Log'!D252=0, "",'Prediction Log'!D252)</f>
        <v/>
      </c>
      <c r="E252" s="22" t="str">
        <f>IF('Prediction Log'!E252=0, "",'Prediction Log'!E252)</f>
        <v/>
      </c>
      <c r="F252" s="22" t="str">
        <f>IF('Prediction Log'!I252=0, "",'Prediction Log'!I252)</f>
        <v/>
      </c>
      <c r="G252" s="23" t="str">
        <f>IF(ISBLANK(Games!B252), "",'Prediction Log'!$J252)</f>
        <v/>
      </c>
      <c r="H252" s="24" t="str">
        <f>'Prediction Log'!$K252</f>
        <v/>
      </c>
      <c r="I252" s="22" t="str">
        <f>IF(ISBLANK(Games!J252), "",IF(AND(Games!J252="",Games!K252=""),"",IF(ISTEXT(Games!K252), "Side",Games!J252)))</f>
        <v/>
      </c>
      <c r="J252" s="22" t="str">
        <f>IF(ISBLANK(Games!B252), "",IF(Games!H252="Y", Games!B252, Games!C252))</f>
        <v/>
      </c>
      <c r="K252" s="22" t="str">
        <f>Games!F252</f>
        <v/>
      </c>
      <c r="L252" s="22" t="str">
        <f>IF(ISBLANK(Games!D252), "",Games!D252)</f>
        <v/>
      </c>
      <c r="M252" s="22"/>
      <c r="N252" s="25" t="str">
        <f>IF(ISBLANK(Table123[[#This Row],[Odds Side - Difference Model]]), "", 1)</f>
        <v/>
      </c>
      <c r="O252" s="25" t="str">
        <f>IF(ISBLANK(Table123[[#This Row],[Odds Spread]]), "", 1)</f>
        <v/>
      </c>
      <c r="P252" s="26"/>
      <c r="Q252" s="26"/>
      <c r="R252" s="26"/>
      <c r="S252" s="26"/>
      <c r="T252" s="26"/>
      <c r="U252" s="27" t="str">
        <f>IF(ISBLANK(Table123[[#This Row],[Odds Side - Difference Model]]), "",N252+IF(Q252&lt;0, (N252/(Q252/-100)), N252*(Q252/100)))</f>
        <v/>
      </c>
      <c r="V252" s="28" t="str">
        <f>IFERROR(IF(ISBLANK(Table123[[#This Row],[Odds Side - Win Probability Model]]), "",N252+IF(R252&lt;0, (N252/(R252/-100)), N252*(R252/100))),"")</f>
        <v/>
      </c>
      <c r="W252" s="27" t="str">
        <f t="shared" si="31"/>
        <v/>
      </c>
      <c r="X252" s="28" t="str">
        <f t="shared" si="32"/>
        <v/>
      </c>
      <c r="Y252" s="27" t="str">
        <f>IF(ISBLANK(Table123[[#This Row],[Odds Spread]]), "",O252+IF(S252&lt;0, (O252/(S252/-100)), O252*(S252/100)))</f>
        <v/>
      </c>
      <c r="Z252" s="27" t="str">
        <f t="shared" si="33"/>
        <v/>
      </c>
      <c r="AA252" s="29">
        <f t="shared" si="34"/>
        <v>0</v>
      </c>
      <c r="AB252" s="29">
        <f t="shared" si="35"/>
        <v>0</v>
      </c>
      <c r="AC252" s="30" t="str">
        <f>IF('Prediction Log'!$W252="Y", "W", IF('Prediction Log'!$W252="N","L",""))</f>
        <v/>
      </c>
      <c r="AD252" s="31" t="str">
        <f>IF('Prediction Log'!$Y252="Y", "W", IF('Prediction Log'!$Y252="N","L",""))</f>
        <v/>
      </c>
      <c r="AE252" s="32" t="str">
        <f>IF(ISBLANK(Table123[[#This Row],[Odds Side - Difference Model]]), "",IF(AC252="W", W252, IF(AC252="L",-N252, "")))</f>
        <v/>
      </c>
      <c r="AF252" s="33" t="str">
        <f>IFERROR((IF(ISERR(Table123[[#This Row],[Potential Payout Side - Win Probability Model]]), "",IF(AD252="W", X252, IF(AD252="L",-N252, "")))), "")</f>
        <v/>
      </c>
      <c r="AG252" s="30" t="str">
        <f>IF('Prediction Log'!$X252="Y", "W", IF('Prediction Log'!$X252="N", "L", ""))</f>
        <v/>
      </c>
      <c r="AH252" s="32" t="str">
        <f>IF(ISBLANK(Table123[[#This Row],[Odds Spread]]), "",IF(AG252="W", Z252, IF(AG252="L",-O252, "")))</f>
        <v/>
      </c>
      <c r="AI252" s="11"/>
      <c r="AJ252" s="12" t="str">
        <f t="shared" si="30"/>
        <v/>
      </c>
      <c r="AK2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3" spans="1:38" x14ac:dyDescent="0.45">
      <c r="A253" s="22">
        <f>Games!A253</f>
        <v>0</v>
      </c>
      <c r="B253" s="22" t="str">
        <f>IF('Prediction Log'!B253=0, "",'Prediction Log'!B253)</f>
        <v/>
      </c>
      <c r="C253" s="22" t="str">
        <f>IF('Prediction Log'!C253=0, "",'Prediction Log'!C253)</f>
        <v/>
      </c>
      <c r="D253" s="22" t="str">
        <f>IF('Prediction Log'!D253=0, "",'Prediction Log'!D253)</f>
        <v/>
      </c>
      <c r="E253" s="22" t="str">
        <f>IF('Prediction Log'!E253=0, "",'Prediction Log'!E253)</f>
        <v/>
      </c>
      <c r="F253" s="22" t="str">
        <f>IF('Prediction Log'!I253=0, "",'Prediction Log'!I253)</f>
        <v/>
      </c>
      <c r="G253" s="23" t="str">
        <f>IF(ISBLANK(Games!B253), "",'Prediction Log'!$J253)</f>
        <v/>
      </c>
      <c r="H253" s="24" t="str">
        <f>'Prediction Log'!$K253</f>
        <v/>
      </c>
      <c r="I253" s="22" t="str">
        <f>IF(ISBLANK(Games!J253), "",IF(AND(Games!J253="",Games!K253=""),"",IF(ISTEXT(Games!K253), "Side",Games!J253)))</f>
        <v/>
      </c>
      <c r="J253" s="22" t="str">
        <f>IF(ISBLANK(Games!B253), "",IF(Games!H253="Y", Games!B253, Games!C253))</f>
        <v/>
      </c>
      <c r="K253" s="22" t="str">
        <f>Games!F253</f>
        <v/>
      </c>
      <c r="L253" s="22" t="str">
        <f>IF(ISBLANK(Games!D253), "",Games!D253)</f>
        <v/>
      </c>
      <c r="M253" s="22"/>
      <c r="N253" s="25" t="str">
        <f>IF(ISBLANK(Table123[[#This Row],[Odds Side - Difference Model]]), "", 1)</f>
        <v/>
      </c>
      <c r="O253" s="25" t="str">
        <f>IF(ISBLANK(Table123[[#This Row],[Odds Spread]]), "", 1)</f>
        <v/>
      </c>
      <c r="P253" s="26"/>
      <c r="Q253" s="26"/>
      <c r="R253" s="26"/>
      <c r="S253" s="26"/>
      <c r="T253" s="26"/>
      <c r="U253" s="27" t="str">
        <f>IF(ISBLANK(Table123[[#This Row],[Odds Side - Difference Model]]), "",N253+IF(Q253&lt;0, (N253/(Q253/-100)), N253*(Q253/100)))</f>
        <v/>
      </c>
      <c r="V253" s="28" t="str">
        <f>IFERROR(IF(ISBLANK(Table123[[#This Row],[Odds Side - Win Probability Model]]), "",N253+IF(R253&lt;0, (N253/(R253/-100)), N253*(R253/100))),"")</f>
        <v/>
      </c>
      <c r="W253" s="27" t="str">
        <f t="shared" si="31"/>
        <v/>
      </c>
      <c r="X253" s="28" t="str">
        <f t="shared" si="32"/>
        <v/>
      </c>
      <c r="Y253" s="27" t="str">
        <f>IF(ISBLANK(Table123[[#This Row],[Odds Spread]]), "",O253+IF(S253&lt;0, (O253/(S253/-100)), O253*(S253/100)))</f>
        <v/>
      </c>
      <c r="Z253" s="27" t="str">
        <f t="shared" si="33"/>
        <v/>
      </c>
      <c r="AA253" s="29">
        <f t="shared" si="34"/>
        <v>0</v>
      </c>
      <c r="AB253" s="29">
        <f t="shared" si="35"/>
        <v>0</v>
      </c>
      <c r="AC253" s="30" t="str">
        <f>IF('Prediction Log'!$W253="Y", "W", IF('Prediction Log'!$W253="N","L",""))</f>
        <v/>
      </c>
      <c r="AD253" s="31" t="str">
        <f>IF('Prediction Log'!$Y253="Y", "W", IF('Prediction Log'!$Y253="N","L",""))</f>
        <v/>
      </c>
      <c r="AE253" s="32" t="str">
        <f>IF(ISBLANK(Table123[[#This Row],[Odds Side - Difference Model]]), "",IF(AC253="W", W253, IF(AC253="L",-N253, "")))</f>
        <v/>
      </c>
      <c r="AF253" s="33" t="str">
        <f>IFERROR((IF(ISERR(Table123[[#This Row],[Potential Payout Side - Win Probability Model]]), "",IF(AD253="W", X253, IF(AD253="L",-N253, "")))), "")</f>
        <v/>
      </c>
      <c r="AG253" s="30" t="str">
        <f>IF('Prediction Log'!$X253="Y", "W", IF('Prediction Log'!$X253="N", "L", ""))</f>
        <v/>
      </c>
      <c r="AH253" s="32" t="str">
        <f>IF(ISBLANK(Table123[[#This Row],[Odds Spread]]), "",IF(AG253="W", Z253, IF(AG253="L",-O253, "")))</f>
        <v/>
      </c>
      <c r="AI253" s="11"/>
      <c r="AJ253" s="12" t="str">
        <f t="shared" si="30"/>
        <v/>
      </c>
      <c r="AK2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4" spans="1:38" x14ac:dyDescent="0.45">
      <c r="A254" s="22">
        <f>Games!A254</f>
        <v>0</v>
      </c>
      <c r="B254" s="22" t="str">
        <f>IF('Prediction Log'!B254=0, "",'Prediction Log'!B254)</f>
        <v/>
      </c>
      <c r="C254" s="22" t="str">
        <f>IF('Prediction Log'!C254=0, "",'Prediction Log'!C254)</f>
        <v/>
      </c>
      <c r="D254" s="22" t="str">
        <f>IF('Prediction Log'!D254=0, "",'Prediction Log'!D254)</f>
        <v/>
      </c>
      <c r="E254" s="22" t="str">
        <f>IF('Prediction Log'!E254=0, "",'Prediction Log'!E254)</f>
        <v/>
      </c>
      <c r="F254" s="22" t="str">
        <f>IF('Prediction Log'!I254=0, "",'Prediction Log'!I254)</f>
        <v/>
      </c>
      <c r="G254" s="23" t="str">
        <f>IF(ISBLANK(Games!B254), "",'Prediction Log'!$J254)</f>
        <v/>
      </c>
      <c r="H254" s="24" t="str">
        <f>'Prediction Log'!$K254</f>
        <v/>
      </c>
      <c r="I254" s="22" t="str">
        <f>IF(ISBLANK(Games!J254), "",IF(AND(Games!J254="",Games!K254=""),"",IF(ISTEXT(Games!K254), "Side",Games!J254)))</f>
        <v/>
      </c>
      <c r="J254" s="22" t="str">
        <f>IF(ISBLANK(Games!B254), "",IF(Games!H254="Y", Games!B254, Games!C254))</f>
        <v/>
      </c>
      <c r="K254" s="22" t="str">
        <f>Games!F254</f>
        <v/>
      </c>
      <c r="L254" s="22" t="str">
        <f>IF(ISBLANK(Games!D254), "",Games!D254)</f>
        <v/>
      </c>
      <c r="M254" s="22"/>
      <c r="N254" s="25" t="str">
        <f>IF(ISBLANK(Table123[[#This Row],[Odds Side - Difference Model]]), "", 1)</f>
        <v/>
      </c>
      <c r="O254" s="25" t="str">
        <f>IF(ISBLANK(Table123[[#This Row],[Odds Spread]]), "", 1)</f>
        <v/>
      </c>
      <c r="P254" s="26"/>
      <c r="Q254" s="26"/>
      <c r="R254" s="26"/>
      <c r="S254" s="26"/>
      <c r="T254" s="26"/>
      <c r="U254" s="27" t="str">
        <f>IF(ISBLANK(Table123[[#This Row],[Odds Side - Difference Model]]), "",N254+IF(Q254&lt;0, (N254/(Q254/-100)), N254*(Q254/100)))</f>
        <v/>
      </c>
      <c r="V254" s="28" t="str">
        <f>IFERROR(IF(ISBLANK(Table123[[#This Row],[Odds Side - Win Probability Model]]), "",N254+IF(R254&lt;0, (N254/(R254/-100)), N254*(R254/100))),"")</f>
        <v/>
      </c>
      <c r="W254" s="27" t="str">
        <f t="shared" si="31"/>
        <v/>
      </c>
      <c r="X254" s="28" t="str">
        <f t="shared" si="32"/>
        <v/>
      </c>
      <c r="Y254" s="27" t="str">
        <f>IF(ISBLANK(Table123[[#This Row],[Odds Spread]]), "",O254+IF(S254&lt;0, (O254/(S254/-100)), O254*(S254/100)))</f>
        <v/>
      </c>
      <c r="Z254" s="27" t="str">
        <f t="shared" si="33"/>
        <v/>
      </c>
      <c r="AA254" s="29">
        <f t="shared" si="34"/>
        <v>0</v>
      </c>
      <c r="AB254" s="29">
        <f t="shared" si="35"/>
        <v>0</v>
      </c>
      <c r="AC254" s="30" t="str">
        <f>IF('Prediction Log'!$W254="Y", "W", IF('Prediction Log'!$W254="N","L",""))</f>
        <v/>
      </c>
      <c r="AD254" s="31" t="str">
        <f>IF('Prediction Log'!$Y254="Y", "W", IF('Prediction Log'!$Y254="N","L",""))</f>
        <v/>
      </c>
      <c r="AE254" s="32" t="str">
        <f>IF(ISBLANK(Table123[[#This Row],[Odds Side - Difference Model]]), "",IF(AC254="W", W254, IF(AC254="L",-N254, "")))</f>
        <v/>
      </c>
      <c r="AF254" s="33" t="str">
        <f>IFERROR((IF(ISERR(Table123[[#This Row],[Potential Payout Side - Win Probability Model]]), "",IF(AD254="W", X254, IF(AD254="L",-N254, "")))), "")</f>
        <v/>
      </c>
      <c r="AG254" s="30" t="str">
        <f>IF('Prediction Log'!$X254="Y", "W", IF('Prediction Log'!$X254="N", "L", ""))</f>
        <v/>
      </c>
      <c r="AH254" s="32" t="str">
        <f>IF(ISBLANK(Table123[[#This Row],[Odds Spread]]), "",IF(AG254="W", Z254, IF(AG254="L",-O254, "")))</f>
        <v/>
      </c>
      <c r="AI254" s="11"/>
      <c r="AJ254" s="12" t="str">
        <f t="shared" si="30"/>
        <v/>
      </c>
      <c r="AK2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5" spans="1:38" x14ac:dyDescent="0.45">
      <c r="A255" s="22">
        <f>Games!A255</f>
        <v>0</v>
      </c>
      <c r="B255" s="22" t="str">
        <f>IF('Prediction Log'!B255=0, "",'Prediction Log'!B255)</f>
        <v/>
      </c>
      <c r="C255" s="22" t="str">
        <f>IF('Prediction Log'!C255=0, "",'Prediction Log'!C255)</f>
        <v/>
      </c>
      <c r="D255" s="22" t="str">
        <f>IF('Prediction Log'!D255=0, "",'Prediction Log'!D255)</f>
        <v/>
      </c>
      <c r="E255" s="22" t="str">
        <f>IF('Prediction Log'!E255=0, "",'Prediction Log'!E255)</f>
        <v/>
      </c>
      <c r="F255" s="22" t="str">
        <f>IF('Prediction Log'!I255=0, "",'Prediction Log'!I255)</f>
        <v/>
      </c>
      <c r="G255" s="23" t="str">
        <f>IF(ISBLANK(Games!B255), "",'Prediction Log'!$J255)</f>
        <v/>
      </c>
      <c r="H255" s="24" t="str">
        <f>'Prediction Log'!$K255</f>
        <v/>
      </c>
      <c r="I255" s="22" t="str">
        <f>IF(ISBLANK(Games!J255), "",IF(AND(Games!J255="",Games!K255=""),"",IF(ISTEXT(Games!K255), "Side",Games!J255)))</f>
        <v/>
      </c>
      <c r="J255" s="22" t="str">
        <f>IF(ISBLANK(Games!B255), "",IF(Games!H255="Y", Games!B255, Games!C255))</f>
        <v/>
      </c>
      <c r="K255" s="22" t="str">
        <f>Games!F255</f>
        <v/>
      </c>
      <c r="L255" s="22" t="str">
        <f>IF(ISBLANK(Games!D255), "",Games!D255)</f>
        <v/>
      </c>
      <c r="M255" s="22"/>
      <c r="N255" s="25" t="str">
        <f>IF(ISBLANK(Table123[[#This Row],[Odds Side - Difference Model]]), "", 1)</f>
        <v/>
      </c>
      <c r="O255" s="25" t="str">
        <f>IF(ISBLANK(Table123[[#This Row],[Odds Spread]]), "", 1)</f>
        <v/>
      </c>
      <c r="P255" s="26"/>
      <c r="Q255" s="26"/>
      <c r="R255" s="26"/>
      <c r="S255" s="26"/>
      <c r="T255" s="26"/>
      <c r="U255" s="27" t="str">
        <f>IF(ISBLANK(Table123[[#This Row],[Odds Side - Difference Model]]), "",N255+IF(Q255&lt;0, (N255/(Q255/-100)), N255*(Q255/100)))</f>
        <v/>
      </c>
      <c r="V255" s="28" t="str">
        <f>IFERROR(IF(ISBLANK(Table123[[#This Row],[Odds Side - Win Probability Model]]), "",N255+IF(R255&lt;0, (N255/(R255/-100)), N255*(R255/100))),"")</f>
        <v/>
      </c>
      <c r="W255" s="27" t="str">
        <f t="shared" si="31"/>
        <v/>
      </c>
      <c r="X255" s="28" t="str">
        <f t="shared" si="32"/>
        <v/>
      </c>
      <c r="Y255" s="27" t="str">
        <f>IF(ISBLANK(Table123[[#This Row],[Odds Spread]]), "",O255+IF(S255&lt;0, (O255/(S255/-100)), O255*(S255/100)))</f>
        <v/>
      </c>
      <c r="Z255" s="27" t="str">
        <f t="shared" si="33"/>
        <v/>
      </c>
      <c r="AA255" s="29">
        <f t="shared" si="34"/>
        <v>0</v>
      </c>
      <c r="AB255" s="29">
        <f t="shared" si="35"/>
        <v>0</v>
      </c>
      <c r="AC255" s="30" t="str">
        <f>IF('Prediction Log'!$W255="Y", "W", IF('Prediction Log'!$W255="N","L",""))</f>
        <v/>
      </c>
      <c r="AD255" s="31" t="str">
        <f>IF('Prediction Log'!$Y255="Y", "W", IF('Prediction Log'!$Y255="N","L",""))</f>
        <v/>
      </c>
      <c r="AE255" s="32" t="str">
        <f>IF(ISBLANK(Table123[[#This Row],[Odds Side - Difference Model]]), "",IF(AC255="W", W255, IF(AC255="L",-N255, "")))</f>
        <v/>
      </c>
      <c r="AF255" s="33" t="str">
        <f>IFERROR((IF(ISERR(Table123[[#This Row],[Potential Payout Side - Win Probability Model]]), "",IF(AD255="W", X255, IF(AD255="L",-N255, "")))), "")</f>
        <v/>
      </c>
      <c r="AG255" s="30" t="str">
        <f>IF('Prediction Log'!$X255="Y", "W", IF('Prediction Log'!$X255="N", "L", ""))</f>
        <v/>
      </c>
      <c r="AH255" s="32" t="str">
        <f>IF(ISBLANK(Table123[[#This Row],[Odds Spread]]), "",IF(AG255="W", Z255, IF(AG255="L",-O255, "")))</f>
        <v/>
      </c>
      <c r="AI255" s="11"/>
      <c r="AJ255" s="12" t="str">
        <f t="shared" si="30"/>
        <v/>
      </c>
      <c r="AK2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6" spans="1:38" x14ac:dyDescent="0.45">
      <c r="A256" s="22">
        <f>Games!A256</f>
        <v>0</v>
      </c>
      <c r="B256" s="22" t="str">
        <f>IF('Prediction Log'!B256=0, "",'Prediction Log'!B256)</f>
        <v/>
      </c>
      <c r="C256" s="22" t="str">
        <f>IF('Prediction Log'!C256=0, "",'Prediction Log'!C256)</f>
        <v/>
      </c>
      <c r="D256" s="22" t="str">
        <f>IF('Prediction Log'!D256=0, "",'Prediction Log'!D256)</f>
        <v/>
      </c>
      <c r="E256" s="22" t="str">
        <f>IF('Prediction Log'!E256=0, "",'Prediction Log'!E256)</f>
        <v/>
      </c>
      <c r="F256" s="22" t="str">
        <f>IF('Prediction Log'!I256=0, "",'Prediction Log'!I256)</f>
        <v/>
      </c>
      <c r="G256" s="23" t="str">
        <f>IF(ISBLANK(Games!B256), "",'Prediction Log'!$J256)</f>
        <v/>
      </c>
      <c r="H256" s="24" t="str">
        <f>'Prediction Log'!$K256</f>
        <v/>
      </c>
      <c r="I256" s="22" t="str">
        <f>IF(ISBLANK(Games!J256), "",IF(AND(Games!J256="",Games!K256=""),"",IF(ISTEXT(Games!K256), "Side",Games!J256)))</f>
        <v/>
      </c>
      <c r="J256" s="22" t="str">
        <f>IF(ISBLANK(Games!B256), "",IF(Games!H256="Y", Games!B256, Games!C256))</f>
        <v/>
      </c>
      <c r="K256" s="22" t="str">
        <f>Games!F256</f>
        <v/>
      </c>
      <c r="L256" s="22" t="str">
        <f>IF(ISBLANK(Games!D256), "",Games!D256)</f>
        <v/>
      </c>
      <c r="M256" s="22"/>
      <c r="N256" s="25" t="str">
        <f>IF(ISBLANK(Table123[[#This Row],[Odds Side - Difference Model]]), "", 1)</f>
        <v/>
      </c>
      <c r="O256" s="25" t="str">
        <f>IF(ISBLANK(Table123[[#This Row],[Odds Spread]]), "", 1)</f>
        <v/>
      </c>
      <c r="P256" s="26"/>
      <c r="Q256" s="26"/>
      <c r="R256" s="26"/>
      <c r="S256" s="26"/>
      <c r="T256" s="26"/>
      <c r="U256" s="27" t="str">
        <f>IF(ISBLANK(Table123[[#This Row],[Odds Side - Difference Model]]), "",N256+IF(Q256&lt;0, (N256/(Q256/-100)), N256*(Q256/100)))</f>
        <v/>
      </c>
      <c r="V256" s="28" t="str">
        <f>IFERROR(IF(ISBLANK(Table123[[#This Row],[Odds Side - Win Probability Model]]), "",N256+IF(R256&lt;0, (N256/(R256/-100)), N256*(R256/100))),"")</f>
        <v/>
      </c>
      <c r="W256" s="27" t="str">
        <f t="shared" si="31"/>
        <v/>
      </c>
      <c r="X256" s="28" t="str">
        <f t="shared" si="32"/>
        <v/>
      </c>
      <c r="Y256" s="27" t="str">
        <f>IF(ISBLANK(Table123[[#This Row],[Odds Spread]]), "",O256+IF(S256&lt;0, (O256/(S256/-100)), O256*(S256/100)))</f>
        <v/>
      </c>
      <c r="Z256" s="27" t="str">
        <f t="shared" si="33"/>
        <v/>
      </c>
      <c r="AA256" s="29">
        <f t="shared" si="34"/>
        <v>0</v>
      </c>
      <c r="AB256" s="29">
        <f t="shared" si="35"/>
        <v>0</v>
      </c>
      <c r="AC256" s="30" t="str">
        <f>IF('Prediction Log'!$W256="Y", "W", IF('Prediction Log'!$W256="N","L",""))</f>
        <v/>
      </c>
      <c r="AD256" s="31" t="str">
        <f>IF('Prediction Log'!$Y256="Y", "W", IF('Prediction Log'!$Y256="N","L",""))</f>
        <v/>
      </c>
      <c r="AE256" s="32" t="str">
        <f>IF(ISBLANK(Table123[[#This Row],[Odds Side - Difference Model]]), "",IF(AC256="W", W256, IF(AC256="L",-N256, "")))</f>
        <v/>
      </c>
      <c r="AF256" s="33" t="str">
        <f>IFERROR((IF(ISERR(Table123[[#This Row],[Potential Payout Side - Win Probability Model]]), "",IF(AD256="W", X256, IF(AD256="L",-N256, "")))), "")</f>
        <v/>
      </c>
      <c r="AG256" s="30" t="str">
        <f>IF('Prediction Log'!$X256="Y", "W", IF('Prediction Log'!$X256="N", "L", ""))</f>
        <v/>
      </c>
      <c r="AH256" s="32" t="str">
        <f>IF(ISBLANK(Table123[[#This Row],[Odds Spread]]), "",IF(AG256="W", Z256, IF(AG256="L",-O256, "")))</f>
        <v/>
      </c>
      <c r="AI256" s="11"/>
      <c r="AJ256" s="12" t="str">
        <f t="shared" si="30"/>
        <v/>
      </c>
      <c r="AK2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7" spans="1:38" x14ac:dyDescent="0.45">
      <c r="A257" s="22">
        <f>Games!A257</f>
        <v>0</v>
      </c>
      <c r="B257" s="22" t="str">
        <f>IF('Prediction Log'!B257=0, "",'Prediction Log'!B257)</f>
        <v/>
      </c>
      <c r="C257" s="22" t="str">
        <f>IF('Prediction Log'!C257=0, "",'Prediction Log'!C257)</f>
        <v/>
      </c>
      <c r="D257" s="22" t="str">
        <f>IF('Prediction Log'!D257=0, "",'Prediction Log'!D257)</f>
        <v/>
      </c>
      <c r="E257" s="22" t="str">
        <f>IF('Prediction Log'!E257=0, "",'Prediction Log'!E257)</f>
        <v/>
      </c>
      <c r="F257" s="22" t="str">
        <f>IF('Prediction Log'!I257=0, "",'Prediction Log'!I257)</f>
        <v/>
      </c>
      <c r="G257" s="23" t="str">
        <f>IF(ISBLANK(Games!B257), "",'Prediction Log'!$J257)</f>
        <v/>
      </c>
      <c r="H257" s="24" t="str">
        <f>'Prediction Log'!$K257</f>
        <v/>
      </c>
      <c r="I257" s="22" t="str">
        <f>IF(ISBLANK(Games!J257), "",IF(AND(Games!J257="",Games!K257=""),"",IF(ISTEXT(Games!K257), "Side",Games!J257)))</f>
        <v/>
      </c>
      <c r="J257" s="22" t="str">
        <f>IF(ISBLANK(Games!B257), "",IF(Games!H257="Y", Games!B257, Games!C257))</f>
        <v/>
      </c>
      <c r="K257" s="22" t="str">
        <f>Games!F257</f>
        <v/>
      </c>
      <c r="L257" s="22" t="str">
        <f>IF(ISBLANK(Games!D257), "",Games!D257)</f>
        <v/>
      </c>
      <c r="M257" s="22"/>
      <c r="N257" s="25" t="str">
        <f>IF(ISBLANK(Table123[[#This Row],[Odds Side - Difference Model]]), "", 1)</f>
        <v/>
      </c>
      <c r="O257" s="25" t="str">
        <f>IF(ISBLANK(Table123[[#This Row],[Odds Spread]]), "", 1)</f>
        <v/>
      </c>
      <c r="P257" s="26"/>
      <c r="Q257" s="26"/>
      <c r="R257" s="26"/>
      <c r="S257" s="26"/>
      <c r="T257" s="26"/>
      <c r="U257" s="27" t="str">
        <f>IF(ISBLANK(Table123[[#This Row],[Odds Side - Difference Model]]), "",N257+IF(Q257&lt;0, (N257/(Q257/-100)), N257*(Q257/100)))</f>
        <v/>
      </c>
      <c r="V257" s="28" t="str">
        <f>IFERROR(IF(ISBLANK(Table123[[#This Row],[Odds Side - Win Probability Model]]), "",N257+IF(R257&lt;0, (N257/(R257/-100)), N257*(R257/100))),"")</f>
        <v/>
      </c>
      <c r="W257" s="27" t="str">
        <f t="shared" si="31"/>
        <v/>
      </c>
      <c r="X257" s="28" t="str">
        <f t="shared" si="32"/>
        <v/>
      </c>
      <c r="Y257" s="27" t="str">
        <f>IF(ISBLANK(Table123[[#This Row],[Odds Spread]]), "",O257+IF(S257&lt;0, (O257/(S257/-100)), O257*(S257/100)))</f>
        <v/>
      </c>
      <c r="Z257" s="27" t="str">
        <f t="shared" si="33"/>
        <v/>
      </c>
      <c r="AA257" s="29">
        <f t="shared" si="34"/>
        <v>0</v>
      </c>
      <c r="AB257" s="29">
        <f t="shared" si="35"/>
        <v>0</v>
      </c>
      <c r="AC257" s="30" t="str">
        <f>IF('Prediction Log'!$W257="Y", "W", IF('Prediction Log'!$W257="N","L",""))</f>
        <v/>
      </c>
      <c r="AD257" s="31" t="str">
        <f>IF('Prediction Log'!$Y257="Y", "W", IF('Prediction Log'!$Y257="N","L",""))</f>
        <v/>
      </c>
      <c r="AE257" s="32" t="str">
        <f>IF(ISBLANK(Table123[[#This Row],[Odds Side - Difference Model]]), "",IF(AC257="W", W257, IF(AC257="L",-N257, "")))</f>
        <v/>
      </c>
      <c r="AF257" s="33" t="str">
        <f>IFERROR((IF(ISERR(Table123[[#This Row],[Potential Payout Side - Win Probability Model]]), "",IF(AD257="W", X257, IF(AD257="L",-N257, "")))), "")</f>
        <v/>
      </c>
      <c r="AG257" s="30" t="str">
        <f>IF('Prediction Log'!$X257="Y", "W", IF('Prediction Log'!$X257="N", "L", ""))</f>
        <v/>
      </c>
      <c r="AH257" s="32" t="str">
        <f>IF(ISBLANK(Table123[[#This Row],[Odds Spread]]), "",IF(AG257="W", Z257, IF(AG257="L",-O257, "")))</f>
        <v/>
      </c>
      <c r="AI257" s="11"/>
      <c r="AJ257" s="12" t="str">
        <f t="shared" si="30"/>
        <v/>
      </c>
      <c r="AK2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8" spans="1:38" x14ac:dyDescent="0.45">
      <c r="A258" s="22">
        <f>Games!A258</f>
        <v>0</v>
      </c>
      <c r="B258" s="22" t="str">
        <f>IF('Prediction Log'!B258=0, "",'Prediction Log'!B258)</f>
        <v/>
      </c>
      <c r="C258" s="22" t="str">
        <f>IF('Prediction Log'!C258=0, "",'Prediction Log'!C258)</f>
        <v/>
      </c>
      <c r="D258" s="22" t="str">
        <f>IF('Prediction Log'!D258=0, "",'Prediction Log'!D258)</f>
        <v/>
      </c>
      <c r="E258" s="22" t="str">
        <f>IF('Prediction Log'!E258=0, "",'Prediction Log'!E258)</f>
        <v/>
      </c>
      <c r="F258" s="22" t="str">
        <f>IF('Prediction Log'!I258=0, "",'Prediction Log'!I258)</f>
        <v/>
      </c>
      <c r="G258" s="23" t="str">
        <f>IF(ISBLANK(Games!B258), "",'Prediction Log'!$J258)</f>
        <v/>
      </c>
      <c r="H258" s="24" t="str">
        <f>'Prediction Log'!$K258</f>
        <v/>
      </c>
      <c r="I258" s="22" t="str">
        <f>IF(ISBLANK(Games!J258), "",IF(AND(Games!J258="",Games!K258=""),"",IF(ISTEXT(Games!K258), "Side",Games!J258)))</f>
        <v/>
      </c>
      <c r="J258" s="22" t="str">
        <f>IF(ISBLANK(Games!B258), "",IF(Games!H258="Y", Games!B258, Games!C258))</f>
        <v/>
      </c>
      <c r="K258" s="22" t="str">
        <f>Games!F258</f>
        <v/>
      </c>
      <c r="L258" s="22" t="str">
        <f>IF(ISBLANK(Games!D258), "",Games!D258)</f>
        <v/>
      </c>
      <c r="M258" s="22"/>
      <c r="N258" s="25" t="str">
        <f>IF(ISBLANK(Table123[[#This Row],[Odds Side - Difference Model]]), "", 1)</f>
        <v/>
      </c>
      <c r="O258" s="25" t="str">
        <f>IF(ISBLANK(Table123[[#This Row],[Odds Spread]]), "", 1)</f>
        <v/>
      </c>
      <c r="P258" s="26"/>
      <c r="Q258" s="26"/>
      <c r="R258" s="26"/>
      <c r="S258" s="26"/>
      <c r="T258" s="26"/>
      <c r="U258" s="27" t="str">
        <f>IF(ISBLANK(Table123[[#This Row],[Odds Side - Difference Model]]), "",N258+IF(Q258&lt;0, (N258/(Q258/-100)), N258*(Q258/100)))</f>
        <v/>
      </c>
      <c r="V258" s="28" t="str">
        <f>IFERROR(IF(ISBLANK(Table123[[#This Row],[Odds Side - Win Probability Model]]), "",N258+IF(R258&lt;0, (N258/(R258/-100)), N258*(R258/100))),"")</f>
        <v/>
      </c>
      <c r="W258" s="27" t="str">
        <f t="shared" si="31"/>
        <v/>
      </c>
      <c r="X258" s="28" t="str">
        <f t="shared" si="32"/>
        <v/>
      </c>
      <c r="Y258" s="27" t="str">
        <f>IF(ISBLANK(Table123[[#This Row],[Odds Spread]]), "",O258+IF(S258&lt;0, (O258/(S258/-100)), O258*(S258/100)))</f>
        <v/>
      </c>
      <c r="Z258" s="27" t="str">
        <f t="shared" si="33"/>
        <v/>
      </c>
      <c r="AA258" s="29">
        <f t="shared" si="34"/>
        <v>0</v>
      </c>
      <c r="AB258" s="29">
        <f t="shared" si="35"/>
        <v>0</v>
      </c>
      <c r="AC258" s="30" t="str">
        <f>IF('Prediction Log'!$W258="Y", "W", IF('Prediction Log'!$W258="N","L",""))</f>
        <v/>
      </c>
      <c r="AD258" s="31" t="str">
        <f>IF('Prediction Log'!$Y258="Y", "W", IF('Prediction Log'!$Y258="N","L",""))</f>
        <v/>
      </c>
      <c r="AE258" s="32" t="str">
        <f>IF(ISBLANK(Table123[[#This Row],[Odds Side - Difference Model]]), "",IF(AC258="W", W258, IF(AC258="L",-N258, "")))</f>
        <v/>
      </c>
      <c r="AF258" s="33" t="str">
        <f>IFERROR((IF(ISERR(Table123[[#This Row],[Potential Payout Side - Win Probability Model]]), "",IF(AD258="W", X258, IF(AD258="L",-N258, "")))), "")</f>
        <v/>
      </c>
      <c r="AG258" s="30" t="str">
        <f>IF('Prediction Log'!$X258="Y", "W", IF('Prediction Log'!$X258="N", "L", ""))</f>
        <v/>
      </c>
      <c r="AH258" s="32" t="str">
        <f>IF(ISBLANK(Table123[[#This Row],[Odds Spread]]), "",IF(AG258="W", Z258, IF(AG258="L",-O258, "")))</f>
        <v/>
      </c>
      <c r="AI258" s="11"/>
      <c r="AJ258" s="12" t="str">
        <f t="shared" si="30"/>
        <v/>
      </c>
      <c r="AK2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9" spans="1:38" x14ac:dyDescent="0.45">
      <c r="A259" s="22">
        <f>Games!A259</f>
        <v>0</v>
      </c>
      <c r="B259" s="22" t="str">
        <f>IF('Prediction Log'!B259=0, "",'Prediction Log'!B259)</f>
        <v/>
      </c>
      <c r="C259" s="22" t="str">
        <f>IF('Prediction Log'!C259=0, "",'Prediction Log'!C259)</f>
        <v/>
      </c>
      <c r="D259" s="22" t="str">
        <f>IF('Prediction Log'!D259=0, "",'Prediction Log'!D259)</f>
        <v/>
      </c>
      <c r="E259" s="22" t="str">
        <f>IF('Prediction Log'!E259=0, "",'Prediction Log'!E259)</f>
        <v/>
      </c>
      <c r="F259" s="22" t="str">
        <f>IF('Prediction Log'!I259=0, "",'Prediction Log'!I259)</f>
        <v/>
      </c>
      <c r="G259" s="23" t="str">
        <f>IF(ISBLANK(Games!B259), "",'Prediction Log'!$J259)</f>
        <v/>
      </c>
      <c r="H259" s="24" t="str">
        <f>'Prediction Log'!$K259</f>
        <v/>
      </c>
      <c r="I259" s="22" t="str">
        <f>IF(ISBLANK(Games!J259), "",IF(AND(Games!J259="",Games!K259=""),"",IF(ISTEXT(Games!K259), "Side",Games!J259)))</f>
        <v/>
      </c>
      <c r="J259" s="22" t="str">
        <f>IF(ISBLANK(Games!B259), "",IF(Games!H259="Y", Games!B259, Games!C259))</f>
        <v/>
      </c>
      <c r="K259" s="22" t="str">
        <f>Games!F259</f>
        <v/>
      </c>
      <c r="L259" s="22" t="str">
        <f>IF(ISBLANK(Games!D259), "",Games!D259)</f>
        <v/>
      </c>
      <c r="M259" s="22"/>
      <c r="N259" s="25" t="str">
        <f>IF(ISBLANK(Table123[[#This Row],[Odds Side - Difference Model]]), "", 1)</f>
        <v/>
      </c>
      <c r="O259" s="25" t="str">
        <f>IF(ISBLANK(Table123[[#This Row],[Odds Spread]]), "", 1)</f>
        <v/>
      </c>
      <c r="P259" s="26"/>
      <c r="Q259" s="26"/>
      <c r="R259" s="26"/>
      <c r="S259" s="26"/>
      <c r="T259" s="26"/>
      <c r="U259" s="27" t="str">
        <f>IF(ISBLANK(Table123[[#This Row],[Odds Side - Difference Model]]), "",N259+IF(Q259&lt;0, (N259/(Q259/-100)), N259*(Q259/100)))</f>
        <v/>
      </c>
      <c r="V259" s="28" t="str">
        <f>IFERROR(IF(ISBLANK(Table123[[#This Row],[Odds Side - Win Probability Model]]), "",N259+IF(R259&lt;0, (N259/(R259/-100)), N259*(R259/100))),"")</f>
        <v/>
      </c>
      <c r="W259" s="27" t="str">
        <f t="shared" si="31"/>
        <v/>
      </c>
      <c r="X259" s="28" t="str">
        <f t="shared" si="32"/>
        <v/>
      </c>
      <c r="Y259" s="27" t="str">
        <f>IF(ISBLANK(Table123[[#This Row],[Odds Spread]]), "",O259+IF(S259&lt;0, (O259/(S259/-100)), O259*(S259/100)))</f>
        <v/>
      </c>
      <c r="Z259" s="27" t="str">
        <f t="shared" si="33"/>
        <v/>
      </c>
      <c r="AA259" s="29">
        <f t="shared" si="34"/>
        <v>0</v>
      </c>
      <c r="AB259" s="29">
        <f t="shared" si="35"/>
        <v>0</v>
      </c>
      <c r="AC259" s="30" t="str">
        <f>IF('Prediction Log'!$W259="Y", "W", IF('Prediction Log'!$W259="N","L",""))</f>
        <v/>
      </c>
      <c r="AD259" s="31" t="str">
        <f>IF('Prediction Log'!$Y259="Y", "W", IF('Prediction Log'!$Y259="N","L",""))</f>
        <v/>
      </c>
      <c r="AE259" s="32" t="str">
        <f>IF(ISBLANK(Table123[[#This Row],[Odds Side - Difference Model]]), "",IF(AC259="W", W259, IF(AC259="L",-N259, "")))</f>
        <v/>
      </c>
      <c r="AF259" s="33" t="str">
        <f>IFERROR((IF(ISERR(Table123[[#This Row],[Potential Payout Side - Win Probability Model]]), "",IF(AD259="W", X259, IF(AD259="L",-N259, "")))), "")</f>
        <v/>
      </c>
      <c r="AG259" s="30" t="str">
        <f>IF('Prediction Log'!$X259="Y", "W", IF('Prediction Log'!$X259="N", "L", ""))</f>
        <v/>
      </c>
      <c r="AH259" s="32" t="str">
        <f>IF(ISBLANK(Table123[[#This Row],[Odds Spread]]), "",IF(AG259="W", Z259, IF(AG259="L",-O259, "")))</f>
        <v/>
      </c>
      <c r="AI259" s="11"/>
      <c r="AJ259" s="12" t="str">
        <f t="shared" ref="AJ259:AJ322" si="36">IF(AI259="W", AB259, IF(AI259="L",-S259, ""))</f>
        <v/>
      </c>
      <c r="AK2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0" spans="1:38" x14ac:dyDescent="0.45">
      <c r="A260" s="22">
        <f>Games!A260</f>
        <v>0</v>
      </c>
      <c r="B260" s="22" t="str">
        <f>IF('Prediction Log'!B260=0, "",'Prediction Log'!B260)</f>
        <v/>
      </c>
      <c r="C260" s="22" t="str">
        <f>IF('Prediction Log'!C260=0, "",'Prediction Log'!C260)</f>
        <v/>
      </c>
      <c r="D260" s="22" t="str">
        <f>IF('Prediction Log'!D260=0, "",'Prediction Log'!D260)</f>
        <v/>
      </c>
      <c r="E260" s="22" t="str">
        <f>IF('Prediction Log'!E260=0, "",'Prediction Log'!E260)</f>
        <v/>
      </c>
      <c r="F260" s="22" t="str">
        <f>IF('Prediction Log'!I260=0, "",'Prediction Log'!I260)</f>
        <v/>
      </c>
      <c r="G260" s="23" t="str">
        <f>IF(ISBLANK(Games!B260), "",'Prediction Log'!$J260)</f>
        <v/>
      </c>
      <c r="H260" s="24" t="str">
        <f>'Prediction Log'!$K260</f>
        <v/>
      </c>
      <c r="I260" s="22" t="str">
        <f>IF(ISBLANK(Games!J260), "",IF(AND(Games!J260="",Games!K260=""),"",IF(ISTEXT(Games!K260), "Side",Games!J260)))</f>
        <v/>
      </c>
      <c r="J260" s="22" t="str">
        <f>IF(ISBLANK(Games!B260), "",IF(Games!H260="Y", Games!B260, Games!C260))</f>
        <v/>
      </c>
      <c r="K260" s="22" t="str">
        <f>Games!F260</f>
        <v/>
      </c>
      <c r="L260" s="22" t="str">
        <f>IF(ISBLANK(Games!D260), "",Games!D260)</f>
        <v/>
      </c>
      <c r="M260" s="22"/>
      <c r="N260" s="25" t="str">
        <f>IF(ISBLANK(Table123[[#This Row],[Odds Side - Difference Model]]), "", 1)</f>
        <v/>
      </c>
      <c r="O260" s="25" t="str">
        <f>IF(ISBLANK(Table123[[#This Row],[Odds Spread]]), "", 1)</f>
        <v/>
      </c>
      <c r="P260" s="26"/>
      <c r="Q260" s="26"/>
      <c r="R260" s="26"/>
      <c r="S260" s="26"/>
      <c r="T260" s="26"/>
      <c r="U260" s="27" t="str">
        <f>IF(ISBLANK(Table123[[#This Row],[Odds Side - Difference Model]]), "",N260+IF(Q260&lt;0, (N260/(Q260/-100)), N260*(Q260/100)))</f>
        <v/>
      </c>
      <c r="V260" s="28" t="str">
        <f>IFERROR(IF(ISBLANK(Table123[[#This Row],[Odds Side - Win Probability Model]]), "",N260+IF(R260&lt;0, (N260/(R260/-100)), N260*(R260/100))),"")</f>
        <v/>
      </c>
      <c r="W260" s="27" t="str">
        <f t="shared" si="31"/>
        <v/>
      </c>
      <c r="X260" s="28" t="str">
        <f t="shared" si="32"/>
        <v/>
      </c>
      <c r="Y260" s="27" t="str">
        <f>IF(ISBLANK(Table123[[#This Row],[Odds Spread]]), "",O260+IF(S260&lt;0, (O260/(S260/-100)), O260*(S260/100)))</f>
        <v/>
      </c>
      <c r="Z260" s="27" t="str">
        <f t="shared" si="33"/>
        <v/>
      </c>
      <c r="AA260" s="29">
        <f t="shared" si="34"/>
        <v>0</v>
      </c>
      <c r="AB260" s="29">
        <f t="shared" si="35"/>
        <v>0</v>
      </c>
      <c r="AC260" s="30" t="str">
        <f>IF('Prediction Log'!$W260="Y", "W", IF('Prediction Log'!$W260="N","L",""))</f>
        <v/>
      </c>
      <c r="AD260" s="31" t="str">
        <f>IF('Prediction Log'!$Y260="Y", "W", IF('Prediction Log'!$Y260="N","L",""))</f>
        <v/>
      </c>
      <c r="AE260" s="32" t="str">
        <f>IF(ISBLANK(Table123[[#This Row],[Odds Side - Difference Model]]), "",IF(AC260="W", W260, IF(AC260="L",-N260, "")))</f>
        <v/>
      </c>
      <c r="AF260" s="33" t="str">
        <f>IFERROR((IF(ISERR(Table123[[#This Row],[Potential Payout Side - Win Probability Model]]), "",IF(AD260="W", X260, IF(AD260="L",-N260, "")))), "")</f>
        <v/>
      </c>
      <c r="AG260" s="30" t="str">
        <f>IF('Prediction Log'!$X260="Y", "W", IF('Prediction Log'!$X260="N", "L", ""))</f>
        <v/>
      </c>
      <c r="AH260" s="32" t="str">
        <f>IF(ISBLANK(Table123[[#This Row],[Odds Spread]]), "",IF(AG260="W", Z260, IF(AG260="L",-O260, "")))</f>
        <v/>
      </c>
      <c r="AI260" s="11"/>
      <c r="AJ260" s="12" t="str">
        <f t="shared" si="36"/>
        <v/>
      </c>
      <c r="AK2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1" spans="1:38" x14ac:dyDescent="0.45">
      <c r="A261" s="22">
        <f>Games!A261</f>
        <v>0</v>
      </c>
      <c r="B261" s="22" t="str">
        <f>IF('Prediction Log'!B261=0, "",'Prediction Log'!B261)</f>
        <v/>
      </c>
      <c r="C261" s="22" t="str">
        <f>IF('Prediction Log'!C261=0, "",'Prediction Log'!C261)</f>
        <v/>
      </c>
      <c r="D261" s="22" t="str">
        <f>IF('Prediction Log'!D261=0, "",'Prediction Log'!D261)</f>
        <v/>
      </c>
      <c r="E261" s="22" t="str">
        <f>IF('Prediction Log'!E261=0, "",'Prediction Log'!E261)</f>
        <v/>
      </c>
      <c r="F261" s="22" t="str">
        <f>IF('Prediction Log'!I261=0, "",'Prediction Log'!I261)</f>
        <v/>
      </c>
      <c r="G261" s="23" t="str">
        <f>IF(ISBLANK(Games!B261), "",'Prediction Log'!$J261)</f>
        <v/>
      </c>
      <c r="H261" s="24" t="str">
        <f>'Prediction Log'!$K261</f>
        <v/>
      </c>
      <c r="I261" s="22" t="str">
        <f>IF(ISBLANK(Games!J261), "",IF(AND(Games!J261="",Games!K261=""),"",IF(ISTEXT(Games!K261), "Side",Games!J261)))</f>
        <v/>
      </c>
      <c r="J261" s="22" t="str">
        <f>IF(ISBLANK(Games!B261), "",IF(Games!H261="Y", Games!B261, Games!C261))</f>
        <v/>
      </c>
      <c r="K261" s="22" t="str">
        <f>Games!F261</f>
        <v/>
      </c>
      <c r="L261" s="22" t="str">
        <f>IF(ISBLANK(Games!D261), "",Games!D261)</f>
        <v/>
      </c>
      <c r="M261" s="22"/>
      <c r="N261" s="25" t="str">
        <f>IF(ISBLANK(Table123[[#This Row],[Odds Side - Difference Model]]), "", 1)</f>
        <v/>
      </c>
      <c r="O261" s="25" t="str">
        <f>IF(ISBLANK(Table123[[#This Row],[Odds Spread]]), "", 1)</f>
        <v/>
      </c>
      <c r="P261" s="26"/>
      <c r="Q261" s="26"/>
      <c r="R261" s="26"/>
      <c r="S261" s="26"/>
      <c r="T261" s="26"/>
      <c r="U261" s="27" t="str">
        <f>IF(ISBLANK(Table123[[#This Row],[Odds Side - Difference Model]]), "",N261+IF(Q261&lt;0, (N261/(Q261/-100)), N261*(Q261/100)))</f>
        <v/>
      </c>
      <c r="V261" s="28" t="str">
        <f>IFERROR(IF(ISBLANK(Table123[[#This Row],[Odds Side - Win Probability Model]]), "",N261+IF(R261&lt;0, (N261/(R261/-100)), N261*(R261/100))),"")</f>
        <v/>
      </c>
      <c r="W261" s="27" t="str">
        <f t="shared" si="31"/>
        <v/>
      </c>
      <c r="X261" s="28" t="str">
        <f t="shared" si="32"/>
        <v/>
      </c>
      <c r="Y261" s="27" t="str">
        <f>IF(ISBLANK(Table123[[#This Row],[Odds Spread]]), "",O261+IF(S261&lt;0, (O261/(S261/-100)), O261*(S261/100)))</f>
        <v/>
      </c>
      <c r="Z261" s="27" t="str">
        <f t="shared" si="33"/>
        <v/>
      </c>
      <c r="AA261" s="29">
        <f t="shared" si="34"/>
        <v>0</v>
      </c>
      <c r="AB261" s="29">
        <f t="shared" si="35"/>
        <v>0</v>
      </c>
      <c r="AC261" s="30" t="str">
        <f>IF('Prediction Log'!$W261="Y", "W", IF('Prediction Log'!$W261="N","L",""))</f>
        <v/>
      </c>
      <c r="AD261" s="31" t="str">
        <f>IF('Prediction Log'!$Y261="Y", "W", IF('Prediction Log'!$Y261="N","L",""))</f>
        <v/>
      </c>
      <c r="AE261" s="32" t="str">
        <f>IF(ISBLANK(Table123[[#This Row],[Odds Side - Difference Model]]), "",IF(AC261="W", W261, IF(AC261="L",-N261, "")))</f>
        <v/>
      </c>
      <c r="AF261" s="33" t="str">
        <f>IFERROR((IF(ISERR(Table123[[#This Row],[Potential Payout Side - Win Probability Model]]), "",IF(AD261="W", X261, IF(AD261="L",-N261, "")))), "")</f>
        <v/>
      </c>
      <c r="AG261" s="30" t="str">
        <f>IF('Prediction Log'!$X261="Y", "W", IF('Prediction Log'!$X261="N", "L", ""))</f>
        <v/>
      </c>
      <c r="AH261" s="32" t="str">
        <f>IF(ISBLANK(Table123[[#This Row],[Odds Spread]]), "",IF(AG261="W", Z261, IF(AG261="L",-O261, "")))</f>
        <v/>
      </c>
      <c r="AI261" s="11"/>
      <c r="AJ261" s="12" t="str">
        <f t="shared" si="36"/>
        <v/>
      </c>
      <c r="AK2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2" spans="1:38" x14ac:dyDescent="0.45">
      <c r="A262" s="22">
        <f>Games!A262</f>
        <v>0</v>
      </c>
      <c r="B262" s="22" t="str">
        <f>IF('Prediction Log'!B262=0, "",'Prediction Log'!B262)</f>
        <v/>
      </c>
      <c r="C262" s="22" t="str">
        <f>IF('Prediction Log'!C262=0, "",'Prediction Log'!C262)</f>
        <v/>
      </c>
      <c r="D262" s="22" t="str">
        <f>IF('Prediction Log'!D262=0, "",'Prediction Log'!D262)</f>
        <v/>
      </c>
      <c r="E262" s="22" t="str">
        <f>IF('Prediction Log'!E262=0, "",'Prediction Log'!E262)</f>
        <v/>
      </c>
      <c r="F262" s="22" t="str">
        <f>IF('Prediction Log'!I262=0, "",'Prediction Log'!I262)</f>
        <v/>
      </c>
      <c r="G262" s="23" t="str">
        <f>IF(ISBLANK(Games!B262), "",'Prediction Log'!$J262)</f>
        <v/>
      </c>
      <c r="H262" s="24" t="str">
        <f>'Prediction Log'!$K262</f>
        <v/>
      </c>
      <c r="I262" s="22" t="str">
        <f>IF(ISBLANK(Games!J262), "",IF(AND(Games!J262="",Games!K262=""),"",IF(ISTEXT(Games!K262), "Side",Games!J262)))</f>
        <v/>
      </c>
      <c r="J262" s="22" t="str">
        <f>IF(ISBLANK(Games!B262), "",IF(Games!H262="Y", Games!B262, Games!C262))</f>
        <v/>
      </c>
      <c r="K262" s="22" t="str">
        <f>Games!F262</f>
        <v/>
      </c>
      <c r="L262" s="22" t="str">
        <f>IF(ISBLANK(Games!D262), "",Games!D262)</f>
        <v/>
      </c>
      <c r="M262" s="22"/>
      <c r="N262" s="25" t="str">
        <f>IF(ISBLANK(Table123[[#This Row],[Odds Side - Difference Model]]), "", 1)</f>
        <v/>
      </c>
      <c r="O262" s="25" t="str">
        <f>IF(ISBLANK(Table123[[#This Row],[Odds Spread]]), "", 1)</f>
        <v/>
      </c>
      <c r="P262" s="26"/>
      <c r="Q262" s="26"/>
      <c r="R262" s="26"/>
      <c r="S262" s="26"/>
      <c r="T262" s="26"/>
      <c r="U262" s="27" t="str">
        <f>IF(ISBLANK(Table123[[#This Row],[Odds Side - Difference Model]]), "",N262+IF(Q262&lt;0, (N262/(Q262/-100)), N262*(Q262/100)))</f>
        <v/>
      </c>
      <c r="V262" s="28" t="str">
        <f>IFERROR(IF(ISBLANK(Table123[[#This Row],[Odds Side - Win Probability Model]]), "",N262+IF(R262&lt;0, (N262/(R262/-100)), N262*(R262/100))),"")</f>
        <v/>
      </c>
      <c r="W262" s="27" t="str">
        <f t="shared" si="31"/>
        <v/>
      </c>
      <c r="X262" s="28" t="str">
        <f t="shared" si="32"/>
        <v/>
      </c>
      <c r="Y262" s="27" t="str">
        <f>IF(ISBLANK(Table123[[#This Row],[Odds Spread]]), "",O262+IF(S262&lt;0, (O262/(S262/-100)), O262*(S262/100)))</f>
        <v/>
      </c>
      <c r="Z262" s="27" t="str">
        <f t="shared" si="33"/>
        <v/>
      </c>
      <c r="AA262" s="29">
        <f t="shared" si="34"/>
        <v>0</v>
      </c>
      <c r="AB262" s="29">
        <f t="shared" si="35"/>
        <v>0</v>
      </c>
      <c r="AC262" s="30" t="str">
        <f>IF('Prediction Log'!$W262="Y", "W", IF('Prediction Log'!$W262="N","L",""))</f>
        <v/>
      </c>
      <c r="AD262" s="31" t="str">
        <f>IF('Prediction Log'!$Y262="Y", "W", IF('Prediction Log'!$Y262="N","L",""))</f>
        <v/>
      </c>
      <c r="AE262" s="32" t="str">
        <f>IF(ISBLANK(Table123[[#This Row],[Odds Side - Difference Model]]), "",IF(AC262="W", W262, IF(AC262="L",-N262, "")))</f>
        <v/>
      </c>
      <c r="AF262" s="33" t="str">
        <f>IFERROR((IF(ISERR(Table123[[#This Row],[Potential Payout Side - Win Probability Model]]), "",IF(AD262="W", X262, IF(AD262="L",-N262, "")))), "")</f>
        <v/>
      </c>
      <c r="AG262" s="30" t="str">
        <f>IF('Prediction Log'!$X262="Y", "W", IF('Prediction Log'!$X262="N", "L", ""))</f>
        <v/>
      </c>
      <c r="AH262" s="32" t="str">
        <f>IF(ISBLANK(Table123[[#This Row],[Odds Spread]]), "",IF(AG262="W", Z262, IF(AG262="L",-O262, "")))</f>
        <v/>
      </c>
      <c r="AI262" s="11"/>
      <c r="AJ262" s="12" t="str">
        <f t="shared" si="36"/>
        <v/>
      </c>
      <c r="AK2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3" spans="1:38" x14ac:dyDescent="0.45">
      <c r="A263" s="22">
        <f>Games!A263</f>
        <v>0</v>
      </c>
      <c r="B263" s="22" t="str">
        <f>IF('Prediction Log'!B263=0, "",'Prediction Log'!B263)</f>
        <v/>
      </c>
      <c r="C263" s="22" t="str">
        <f>IF('Prediction Log'!C263=0, "",'Prediction Log'!C263)</f>
        <v/>
      </c>
      <c r="D263" s="22" t="str">
        <f>IF('Prediction Log'!D263=0, "",'Prediction Log'!D263)</f>
        <v/>
      </c>
      <c r="E263" s="22" t="str">
        <f>IF('Prediction Log'!E263=0, "",'Prediction Log'!E263)</f>
        <v/>
      </c>
      <c r="F263" s="22" t="str">
        <f>IF('Prediction Log'!I263=0, "",'Prediction Log'!I263)</f>
        <v/>
      </c>
      <c r="G263" s="23" t="str">
        <f>IF(ISBLANK(Games!B263), "",'Prediction Log'!$J263)</f>
        <v/>
      </c>
      <c r="H263" s="24" t="str">
        <f>'Prediction Log'!$K263</f>
        <v/>
      </c>
      <c r="I263" s="22" t="str">
        <f>IF(ISBLANK(Games!J263), "",IF(AND(Games!J263="",Games!K263=""),"",IF(ISTEXT(Games!K263), "Side",Games!J263)))</f>
        <v/>
      </c>
      <c r="J263" s="22" t="str">
        <f>IF(ISBLANK(Games!B263), "",IF(Games!H263="Y", Games!B263, Games!C263))</f>
        <v/>
      </c>
      <c r="K263" s="22" t="str">
        <f>Games!F263</f>
        <v/>
      </c>
      <c r="L263" s="22" t="str">
        <f>IF(ISBLANK(Games!D263), "",Games!D263)</f>
        <v/>
      </c>
      <c r="M263" s="22"/>
      <c r="N263" s="25" t="str">
        <f>IF(ISBLANK(Table123[[#This Row],[Odds Side - Difference Model]]), "", 1)</f>
        <v/>
      </c>
      <c r="O263" s="25" t="str">
        <f>IF(ISBLANK(Table123[[#This Row],[Odds Spread]]), "", 1)</f>
        <v/>
      </c>
      <c r="P263" s="26"/>
      <c r="Q263" s="26"/>
      <c r="R263" s="26"/>
      <c r="S263" s="26"/>
      <c r="T263" s="26"/>
      <c r="U263" s="27" t="str">
        <f>IF(ISBLANK(Table123[[#This Row],[Odds Side - Difference Model]]), "",N263+IF(Q263&lt;0, (N263/(Q263/-100)), N263*(Q263/100)))</f>
        <v/>
      </c>
      <c r="V263" s="28" t="str">
        <f>IFERROR(IF(ISBLANK(Table123[[#This Row],[Odds Side - Win Probability Model]]), "",N263+IF(R263&lt;0, (N263/(R263/-100)), N263*(R263/100))),"")</f>
        <v/>
      </c>
      <c r="W263" s="27" t="str">
        <f t="shared" si="31"/>
        <v/>
      </c>
      <c r="X263" s="28" t="str">
        <f t="shared" si="32"/>
        <v/>
      </c>
      <c r="Y263" s="27" t="str">
        <f>IF(ISBLANK(Table123[[#This Row],[Odds Spread]]), "",O263+IF(S263&lt;0, (O263/(S263/-100)), O263*(S263/100)))</f>
        <v/>
      </c>
      <c r="Z263" s="27" t="str">
        <f t="shared" si="33"/>
        <v/>
      </c>
      <c r="AA263" s="29">
        <f t="shared" si="34"/>
        <v>0</v>
      </c>
      <c r="AB263" s="29">
        <f t="shared" si="35"/>
        <v>0</v>
      </c>
      <c r="AC263" s="30" t="str">
        <f>IF('Prediction Log'!$W263="Y", "W", IF('Prediction Log'!$W263="N","L",""))</f>
        <v/>
      </c>
      <c r="AD263" s="31" t="str">
        <f>IF('Prediction Log'!$Y263="Y", "W", IF('Prediction Log'!$Y263="N","L",""))</f>
        <v/>
      </c>
      <c r="AE263" s="32" t="str">
        <f>IF(ISBLANK(Table123[[#This Row],[Odds Side - Difference Model]]), "",IF(AC263="W", W263, IF(AC263="L",-N263, "")))</f>
        <v/>
      </c>
      <c r="AF263" s="33" t="str">
        <f>IFERROR((IF(ISERR(Table123[[#This Row],[Potential Payout Side - Win Probability Model]]), "",IF(AD263="W", X263, IF(AD263="L",-N263, "")))), "")</f>
        <v/>
      </c>
      <c r="AG263" s="30" t="str">
        <f>IF('Prediction Log'!$X263="Y", "W", IF('Prediction Log'!$X263="N", "L", ""))</f>
        <v/>
      </c>
      <c r="AH263" s="32" t="str">
        <f>IF(ISBLANK(Table123[[#This Row],[Odds Spread]]), "",IF(AG263="W", Z263, IF(AG263="L",-O263, "")))</f>
        <v/>
      </c>
      <c r="AI263" s="11"/>
      <c r="AJ263" s="12" t="str">
        <f t="shared" si="36"/>
        <v/>
      </c>
      <c r="AK2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4" spans="1:38" x14ac:dyDescent="0.45">
      <c r="A264" s="22">
        <f>Games!A264</f>
        <v>0</v>
      </c>
      <c r="B264" s="22" t="str">
        <f>IF('Prediction Log'!B264=0, "",'Prediction Log'!B264)</f>
        <v/>
      </c>
      <c r="C264" s="22" t="str">
        <f>IF('Prediction Log'!C264=0, "",'Prediction Log'!C264)</f>
        <v/>
      </c>
      <c r="D264" s="22" t="str">
        <f>IF('Prediction Log'!D264=0, "",'Prediction Log'!D264)</f>
        <v/>
      </c>
      <c r="E264" s="22" t="str">
        <f>IF('Prediction Log'!E264=0, "",'Prediction Log'!E264)</f>
        <v/>
      </c>
      <c r="F264" s="22" t="str">
        <f>IF('Prediction Log'!I264=0, "",'Prediction Log'!I264)</f>
        <v/>
      </c>
      <c r="G264" s="23" t="str">
        <f>IF(ISBLANK(Games!B264), "",'Prediction Log'!$J264)</f>
        <v/>
      </c>
      <c r="H264" s="24" t="str">
        <f>'Prediction Log'!$K264</f>
        <v/>
      </c>
      <c r="I264" s="22" t="str">
        <f>IF(ISBLANK(Games!J264), "",IF(AND(Games!J264="",Games!K264=""),"",IF(ISTEXT(Games!K264), "Side",Games!J264)))</f>
        <v/>
      </c>
      <c r="J264" s="22" t="str">
        <f>IF(ISBLANK(Games!B264), "",IF(Games!H264="Y", Games!B264, Games!C264))</f>
        <v/>
      </c>
      <c r="K264" s="22" t="str">
        <f>Games!F264</f>
        <v/>
      </c>
      <c r="L264" s="22" t="str">
        <f>IF(ISBLANK(Games!D264), "",Games!D264)</f>
        <v/>
      </c>
      <c r="M264" s="22"/>
      <c r="N264" s="25" t="str">
        <f>IF(ISBLANK(Table123[[#This Row],[Odds Side - Difference Model]]), "", 1)</f>
        <v/>
      </c>
      <c r="O264" s="25" t="str">
        <f>IF(ISBLANK(Table123[[#This Row],[Odds Spread]]), "", 1)</f>
        <v/>
      </c>
      <c r="P264" s="26"/>
      <c r="Q264" s="26"/>
      <c r="R264" s="26"/>
      <c r="S264" s="26"/>
      <c r="T264" s="26"/>
      <c r="U264" s="27" t="str">
        <f>IF(ISBLANK(Table123[[#This Row],[Odds Side - Difference Model]]), "",N264+IF(Q264&lt;0, (N264/(Q264/-100)), N264*(Q264/100)))</f>
        <v/>
      </c>
      <c r="V264" s="28" t="str">
        <f>IFERROR(IF(ISBLANK(Table123[[#This Row],[Odds Side - Win Probability Model]]), "",N264+IF(R264&lt;0, (N264/(R264/-100)), N264*(R264/100))),"")</f>
        <v/>
      </c>
      <c r="W264" s="27" t="str">
        <f t="shared" si="31"/>
        <v/>
      </c>
      <c r="X264" s="28" t="str">
        <f t="shared" si="32"/>
        <v/>
      </c>
      <c r="Y264" s="27" t="str">
        <f>IF(ISBLANK(Table123[[#This Row],[Odds Spread]]), "",O264+IF(S264&lt;0, (O264/(S264/-100)), O264*(S264/100)))</f>
        <v/>
      </c>
      <c r="Z264" s="27" t="str">
        <f t="shared" si="33"/>
        <v/>
      </c>
      <c r="AA264" s="29">
        <f t="shared" si="34"/>
        <v>0</v>
      </c>
      <c r="AB264" s="29">
        <f t="shared" si="35"/>
        <v>0</v>
      </c>
      <c r="AC264" s="30" t="str">
        <f>IF('Prediction Log'!$W264="Y", "W", IF('Prediction Log'!$W264="N","L",""))</f>
        <v/>
      </c>
      <c r="AD264" s="31" t="str">
        <f>IF('Prediction Log'!$Y264="Y", "W", IF('Prediction Log'!$Y264="N","L",""))</f>
        <v/>
      </c>
      <c r="AE264" s="32" t="str">
        <f>IF(ISBLANK(Table123[[#This Row],[Odds Side - Difference Model]]), "",IF(AC264="W", W264, IF(AC264="L",-N264, "")))</f>
        <v/>
      </c>
      <c r="AF264" s="33" t="str">
        <f>IFERROR((IF(ISERR(Table123[[#This Row],[Potential Payout Side - Win Probability Model]]), "",IF(AD264="W", X264, IF(AD264="L",-N264, "")))), "")</f>
        <v/>
      </c>
      <c r="AG264" s="30" t="str">
        <f>IF('Prediction Log'!$X264="Y", "W", IF('Prediction Log'!$X264="N", "L", ""))</f>
        <v/>
      </c>
      <c r="AH264" s="32" t="str">
        <f>IF(ISBLANK(Table123[[#This Row],[Odds Spread]]), "",IF(AG264="W", Z264, IF(AG264="L",-O264, "")))</f>
        <v/>
      </c>
      <c r="AI264" s="11"/>
      <c r="AJ264" s="12" t="str">
        <f t="shared" si="36"/>
        <v/>
      </c>
      <c r="AK2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5" spans="1:38" x14ac:dyDescent="0.45">
      <c r="A265" s="22">
        <f>Games!A265</f>
        <v>0</v>
      </c>
      <c r="B265" s="22" t="str">
        <f>IF('Prediction Log'!B265=0, "",'Prediction Log'!B265)</f>
        <v/>
      </c>
      <c r="C265" s="22" t="str">
        <f>IF('Prediction Log'!C265=0, "",'Prediction Log'!C265)</f>
        <v/>
      </c>
      <c r="D265" s="22" t="str">
        <f>IF('Prediction Log'!D265=0, "",'Prediction Log'!D265)</f>
        <v/>
      </c>
      <c r="E265" s="22" t="str">
        <f>IF('Prediction Log'!E265=0, "",'Prediction Log'!E265)</f>
        <v/>
      </c>
      <c r="F265" s="22" t="str">
        <f>IF('Prediction Log'!I265=0, "",'Prediction Log'!I265)</f>
        <v/>
      </c>
      <c r="G265" s="23" t="str">
        <f>IF(ISBLANK(Games!B265), "",'Prediction Log'!$J265)</f>
        <v/>
      </c>
      <c r="H265" s="24" t="str">
        <f>'Prediction Log'!$K265</f>
        <v/>
      </c>
      <c r="I265" s="22" t="str">
        <f>IF(ISBLANK(Games!J265), "",IF(AND(Games!J265="",Games!K265=""),"",IF(ISTEXT(Games!K265), "Side",Games!J265)))</f>
        <v/>
      </c>
      <c r="J265" s="22" t="str">
        <f>IF(ISBLANK(Games!B265), "",IF(Games!H265="Y", Games!B265, Games!C265))</f>
        <v/>
      </c>
      <c r="K265" s="22" t="str">
        <f>Games!F265</f>
        <v/>
      </c>
      <c r="L265" s="22" t="str">
        <f>IF(ISBLANK(Games!D265), "",Games!D265)</f>
        <v/>
      </c>
      <c r="M265" s="22"/>
      <c r="N265" s="25" t="str">
        <f>IF(ISBLANK(Table123[[#This Row],[Odds Side - Difference Model]]), "", 1)</f>
        <v/>
      </c>
      <c r="O265" s="25" t="str">
        <f>IF(ISBLANK(Table123[[#This Row],[Odds Spread]]), "", 1)</f>
        <v/>
      </c>
      <c r="P265" s="26"/>
      <c r="Q265" s="26"/>
      <c r="R265" s="26"/>
      <c r="S265" s="26"/>
      <c r="T265" s="26"/>
      <c r="U265" s="27" t="str">
        <f>IF(ISBLANK(Table123[[#This Row],[Odds Side - Difference Model]]), "",N265+IF(Q265&lt;0, (N265/(Q265/-100)), N265*(Q265/100)))</f>
        <v/>
      </c>
      <c r="V265" s="28" t="str">
        <f>IFERROR(IF(ISBLANK(Table123[[#This Row],[Odds Side - Win Probability Model]]), "",N265+IF(R265&lt;0, (N265/(R265/-100)), N265*(R265/100))),"")</f>
        <v/>
      </c>
      <c r="W265" s="27" t="str">
        <f t="shared" si="31"/>
        <v/>
      </c>
      <c r="X265" s="28" t="str">
        <f t="shared" si="32"/>
        <v/>
      </c>
      <c r="Y265" s="27" t="str">
        <f>IF(ISBLANK(Table123[[#This Row],[Odds Spread]]), "",O265+IF(S265&lt;0, (O265/(S265/-100)), O265*(S265/100)))</f>
        <v/>
      </c>
      <c r="Z265" s="27" t="str">
        <f t="shared" si="33"/>
        <v/>
      </c>
      <c r="AA265" s="29">
        <f t="shared" si="34"/>
        <v>0</v>
      </c>
      <c r="AB265" s="29">
        <f t="shared" si="35"/>
        <v>0</v>
      </c>
      <c r="AC265" s="30" t="str">
        <f>IF('Prediction Log'!$W265="Y", "W", IF('Prediction Log'!$W265="N","L",""))</f>
        <v/>
      </c>
      <c r="AD265" s="31" t="str">
        <f>IF('Prediction Log'!$Y265="Y", "W", IF('Prediction Log'!$Y265="N","L",""))</f>
        <v/>
      </c>
      <c r="AE265" s="32" t="str">
        <f>IF(ISBLANK(Table123[[#This Row],[Odds Side - Difference Model]]), "",IF(AC265="W", W265, IF(AC265="L",-N265, "")))</f>
        <v/>
      </c>
      <c r="AF265" s="33" t="str">
        <f>IFERROR((IF(ISERR(Table123[[#This Row],[Potential Payout Side - Win Probability Model]]), "",IF(AD265="W", X265, IF(AD265="L",-N265, "")))), "")</f>
        <v/>
      </c>
      <c r="AG265" s="30" t="str">
        <f>IF('Prediction Log'!$X265="Y", "W", IF('Prediction Log'!$X265="N", "L", ""))</f>
        <v/>
      </c>
      <c r="AH265" s="32" t="str">
        <f>IF(ISBLANK(Table123[[#This Row],[Odds Spread]]), "",IF(AG265="W", Z265, IF(AG265="L",-O265, "")))</f>
        <v/>
      </c>
      <c r="AI265" s="11"/>
      <c r="AJ265" s="12" t="str">
        <f t="shared" si="36"/>
        <v/>
      </c>
      <c r="AK2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6" spans="1:38" x14ac:dyDescent="0.45">
      <c r="A266" s="22">
        <f>Games!A266</f>
        <v>0</v>
      </c>
      <c r="B266" s="22" t="str">
        <f>IF('Prediction Log'!B266=0, "",'Prediction Log'!B266)</f>
        <v/>
      </c>
      <c r="C266" s="22" t="str">
        <f>IF('Prediction Log'!C266=0, "",'Prediction Log'!C266)</f>
        <v/>
      </c>
      <c r="D266" s="22" t="str">
        <f>IF('Prediction Log'!D266=0, "",'Prediction Log'!D266)</f>
        <v/>
      </c>
      <c r="E266" s="22" t="str">
        <f>IF('Prediction Log'!E266=0, "",'Prediction Log'!E266)</f>
        <v/>
      </c>
      <c r="F266" s="22" t="str">
        <f>IF('Prediction Log'!I266=0, "",'Prediction Log'!I266)</f>
        <v/>
      </c>
      <c r="G266" s="23" t="str">
        <f>IF(ISBLANK(Games!B266), "",'Prediction Log'!$J266)</f>
        <v/>
      </c>
      <c r="H266" s="24" t="str">
        <f>'Prediction Log'!$K266</f>
        <v/>
      </c>
      <c r="I266" s="22" t="str">
        <f>IF(ISBLANK(Games!J266), "",IF(AND(Games!J266="",Games!K266=""),"",IF(ISTEXT(Games!K266), "Side",Games!J266)))</f>
        <v/>
      </c>
      <c r="J266" s="22" t="str">
        <f>IF(ISBLANK(Games!B266), "",IF(Games!H266="Y", Games!B266, Games!C266))</f>
        <v/>
      </c>
      <c r="K266" s="22" t="str">
        <f>Games!F266</f>
        <v/>
      </c>
      <c r="L266" s="22" t="str">
        <f>IF(ISBLANK(Games!D266), "",Games!D266)</f>
        <v/>
      </c>
      <c r="M266" s="22"/>
      <c r="N266" s="25" t="str">
        <f>IF(ISBLANK(Table123[[#This Row],[Odds Side - Difference Model]]), "", 1)</f>
        <v/>
      </c>
      <c r="O266" s="25" t="str">
        <f>IF(ISBLANK(Table123[[#This Row],[Odds Spread]]), "", 1)</f>
        <v/>
      </c>
      <c r="P266" s="26"/>
      <c r="Q266" s="26"/>
      <c r="R266" s="26"/>
      <c r="S266" s="26"/>
      <c r="T266" s="26"/>
      <c r="U266" s="27" t="str">
        <f>IF(ISBLANK(Table123[[#This Row],[Odds Side - Difference Model]]), "",N266+IF(Q266&lt;0, (N266/(Q266/-100)), N266*(Q266/100)))</f>
        <v/>
      </c>
      <c r="V266" s="28" t="str">
        <f>IFERROR(IF(ISBLANK(Table123[[#This Row],[Odds Side - Win Probability Model]]), "",N266+IF(R266&lt;0, (N266/(R266/-100)), N266*(R266/100))),"")</f>
        <v/>
      </c>
      <c r="W266" s="27" t="str">
        <f t="shared" si="31"/>
        <v/>
      </c>
      <c r="X266" s="28" t="str">
        <f t="shared" si="32"/>
        <v/>
      </c>
      <c r="Y266" s="27" t="str">
        <f>IF(ISBLANK(Table123[[#This Row],[Odds Spread]]), "",O266+IF(S266&lt;0, (O266/(S266/-100)), O266*(S266/100)))</f>
        <v/>
      </c>
      <c r="Z266" s="27" t="str">
        <f t="shared" si="33"/>
        <v/>
      </c>
      <c r="AA266" s="29">
        <f t="shared" si="34"/>
        <v>0</v>
      </c>
      <c r="AB266" s="29">
        <f t="shared" si="35"/>
        <v>0</v>
      </c>
      <c r="AC266" s="30" t="str">
        <f>IF('Prediction Log'!$W266="Y", "W", IF('Prediction Log'!$W266="N","L",""))</f>
        <v/>
      </c>
      <c r="AD266" s="31" t="str">
        <f>IF('Prediction Log'!$Y266="Y", "W", IF('Prediction Log'!$Y266="N","L",""))</f>
        <v/>
      </c>
      <c r="AE266" s="32" t="str">
        <f>IF(ISBLANK(Table123[[#This Row],[Odds Side - Difference Model]]), "",IF(AC266="W", W266, IF(AC266="L",-N266, "")))</f>
        <v/>
      </c>
      <c r="AF266" s="33" t="str">
        <f>IFERROR((IF(ISERR(Table123[[#This Row],[Potential Payout Side - Win Probability Model]]), "",IF(AD266="W", X266, IF(AD266="L",-N266, "")))), "")</f>
        <v/>
      </c>
      <c r="AG266" s="30" t="str">
        <f>IF('Prediction Log'!$X266="Y", "W", IF('Prediction Log'!$X266="N", "L", ""))</f>
        <v/>
      </c>
      <c r="AH266" s="32" t="str">
        <f>IF(ISBLANK(Table123[[#This Row],[Odds Spread]]), "",IF(AG266="W", Z266, IF(AG266="L",-O266, "")))</f>
        <v/>
      </c>
      <c r="AI266" s="11"/>
      <c r="AJ266" s="12" t="str">
        <f t="shared" si="36"/>
        <v/>
      </c>
      <c r="AK2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7" spans="1:38" x14ac:dyDescent="0.45">
      <c r="A267" s="22">
        <f>Games!A267</f>
        <v>0</v>
      </c>
      <c r="B267" s="22" t="str">
        <f>IF('Prediction Log'!B267=0, "",'Prediction Log'!B267)</f>
        <v/>
      </c>
      <c r="C267" s="22" t="str">
        <f>IF('Prediction Log'!C267=0, "",'Prediction Log'!C267)</f>
        <v/>
      </c>
      <c r="D267" s="22" t="str">
        <f>IF('Prediction Log'!D267=0, "",'Prediction Log'!D267)</f>
        <v/>
      </c>
      <c r="E267" s="22" t="str">
        <f>IF('Prediction Log'!E267=0, "",'Prediction Log'!E267)</f>
        <v/>
      </c>
      <c r="F267" s="22" t="str">
        <f>IF('Prediction Log'!I267=0, "",'Prediction Log'!I267)</f>
        <v/>
      </c>
      <c r="G267" s="23" t="str">
        <f>IF(ISBLANK(Games!B267), "",'Prediction Log'!$J267)</f>
        <v/>
      </c>
      <c r="H267" s="24" t="str">
        <f>'Prediction Log'!$K267</f>
        <v/>
      </c>
      <c r="I267" s="22" t="str">
        <f>IF(ISBLANK(Games!J267), "",IF(AND(Games!J267="",Games!K267=""),"",IF(ISTEXT(Games!K267), "Side",Games!J267)))</f>
        <v/>
      </c>
      <c r="J267" s="22" t="str">
        <f>IF(ISBLANK(Games!B267), "",IF(Games!H267="Y", Games!B267, Games!C267))</f>
        <v/>
      </c>
      <c r="K267" s="22" t="str">
        <f>Games!F267</f>
        <v/>
      </c>
      <c r="L267" s="22" t="str">
        <f>IF(ISBLANK(Games!D267), "",Games!D267)</f>
        <v/>
      </c>
      <c r="M267" s="22"/>
      <c r="N267" s="25" t="str">
        <f>IF(ISBLANK(Table123[[#This Row],[Odds Side - Difference Model]]), "", 1)</f>
        <v/>
      </c>
      <c r="O267" s="25" t="str">
        <f>IF(ISBLANK(Table123[[#This Row],[Odds Spread]]), "", 1)</f>
        <v/>
      </c>
      <c r="P267" s="26"/>
      <c r="Q267" s="26"/>
      <c r="R267" s="26"/>
      <c r="S267" s="26"/>
      <c r="T267" s="26"/>
      <c r="U267" s="27" t="str">
        <f>IF(ISBLANK(Table123[[#This Row],[Odds Side - Difference Model]]), "",N267+IF(Q267&lt;0, (N267/(Q267/-100)), N267*(Q267/100)))</f>
        <v/>
      </c>
      <c r="V267" s="28" t="str">
        <f>IFERROR(IF(ISBLANK(Table123[[#This Row],[Odds Side - Win Probability Model]]), "",N267+IF(R267&lt;0, (N267/(R267/-100)), N267*(R267/100))),"")</f>
        <v/>
      </c>
      <c r="W267" s="27" t="str">
        <f t="shared" si="31"/>
        <v/>
      </c>
      <c r="X267" s="28" t="str">
        <f t="shared" si="32"/>
        <v/>
      </c>
      <c r="Y267" s="27" t="str">
        <f>IF(ISBLANK(Table123[[#This Row],[Odds Spread]]), "",O267+IF(S267&lt;0, (O267/(S267/-100)), O267*(S267/100)))</f>
        <v/>
      </c>
      <c r="Z267" s="27" t="str">
        <f t="shared" si="33"/>
        <v/>
      </c>
      <c r="AA267" s="29">
        <f t="shared" si="34"/>
        <v>0</v>
      </c>
      <c r="AB267" s="29">
        <f t="shared" si="35"/>
        <v>0</v>
      </c>
      <c r="AC267" s="30" t="str">
        <f>IF('Prediction Log'!$W267="Y", "W", IF('Prediction Log'!$W267="N","L",""))</f>
        <v/>
      </c>
      <c r="AD267" s="31" t="str">
        <f>IF('Prediction Log'!$Y267="Y", "W", IF('Prediction Log'!$Y267="N","L",""))</f>
        <v/>
      </c>
      <c r="AE267" s="32" t="str">
        <f>IF(ISBLANK(Table123[[#This Row],[Odds Side - Difference Model]]), "",IF(AC267="W", W267, IF(AC267="L",-N267, "")))</f>
        <v/>
      </c>
      <c r="AF267" s="33" t="str">
        <f>IFERROR((IF(ISERR(Table123[[#This Row],[Potential Payout Side - Win Probability Model]]), "",IF(AD267="W", X267, IF(AD267="L",-N267, "")))), "")</f>
        <v/>
      </c>
      <c r="AG267" s="30" t="str">
        <f>IF('Prediction Log'!$X267="Y", "W", IF('Prediction Log'!$X267="N", "L", ""))</f>
        <v/>
      </c>
      <c r="AH267" s="32" t="str">
        <f>IF(ISBLANK(Table123[[#This Row],[Odds Spread]]), "",IF(AG267="W", Z267, IF(AG267="L",-O267, "")))</f>
        <v/>
      </c>
      <c r="AI267" s="11"/>
      <c r="AJ267" s="12" t="str">
        <f t="shared" si="36"/>
        <v/>
      </c>
      <c r="AK2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8" spans="1:38" x14ac:dyDescent="0.45">
      <c r="A268" s="22">
        <f>Games!A268</f>
        <v>0</v>
      </c>
      <c r="B268" s="22" t="str">
        <f>IF('Prediction Log'!B268=0, "",'Prediction Log'!B268)</f>
        <v/>
      </c>
      <c r="C268" s="22" t="str">
        <f>IF('Prediction Log'!C268=0, "",'Prediction Log'!C268)</f>
        <v/>
      </c>
      <c r="D268" s="22" t="str">
        <f>IF('Prediction Log'!D268=0, "",'Prediction Log'!D268)</f>
        <v/>
      </c>
      <c r="E268" s="22" t="str">
        <f>IF('Prediction Log'!E268=0, "",'Prediction Log'!E268)</f>
        <v/>
      </c>
      <c r="F268" s="22" t="str">
        <f>IF('Prediction Log'!I268=0, "",'Prediction Log'!I268)</f>
        <v/>
      </c>
      <c r="G268" s="23" t="str">
        <f>IF(ISBLANK(Games!B268), "",'Prediction Log'!$J268)</f>
        <v/>
      </c>
      <c r="H268" s="24" t="str">
        <f>'Prediction Log'!$K268</f>
        <v/>
      </c>
      <c r="I268" s="22" t="str">
        <f>IF(ISBLANK(Games!J268), "",IF(AND(Games!J268="",Games!K268=""),"",IF(ISTEXT(Games!K268), "Side",Games!J268)))</f>
        <v/>
      </c>
      <c r="J268" s="22" t="str">
        <f>IF(ISBLANK(Games!B268), "",IF(Games!H268="Y", Games!B268, Games!C268))</f>
        <v/>
      </c>
      <c r="K268" s="22" t="str">
        <f>Games!F268</f>
        <v/>
      </c>
      <c r="L268" s="22" t="str">
        <f>IF(ISBLANK(Games!D268), "",Games!D268)</f>
        <v/>
      </c>
      <c r="M268" s="22"/>
      <c r="N268" s="25" t="str">
        <f>IF(ISBLANK(Table123[[#This Row],[Odds Side - Difference Model]]), "", 1)</f>
        <v/>
      </c>
      <c r="O268" s="25" t="str">
        <f>IF(ISBLANK(Table123[[#This Row],[Odds Spread]]), "", 1)</f>
        <v/>
      </c>
      <c r="P268" s="26"/>
      <c r="Q268" s="26"/>
      <c r="R268" s="26"/>
      <c r="S268" s="26"/>
      <c r="T268" s="26"/>
      <c r="U268" s="27" t="str">
        <f>IF(ISBLANK(Table123[[#This Row],[Odds Side - Difference Model]]), "",N268+IF(Q268&lt;0, (N268/(Q268/-100)), N268*(Q268/100)))</f>
        <v/>
      </c>
      <c r="V268" s="28" t="str">
        <f>IFERROR(IF(ISBLANK(Table123[[#This Row],[Odds Side - Win Probability Model]]), "",N268+IF(R268&lt;0, (N268/(R268/-100)), N268*(R268/100))),"")</f>
        <v/>
      </c>
      <c r="W268" s="27" t="str">
        <f t="shared" si="31"/>
        <v/>
      </c>
      <c r="X268" s="28" t="str">
        <f t="shared" si="32"/>
        <v/>
      </c>
      <c r="Y268" s="27" t="str">
        <f>IF(ISBLANK(Table123[[#This Row],[Odds Spread]]), "",O268+IF(S268&lt;0, (O268/(S268/-100)), O268*(S268/100)))</f>
        <v/>
      </c>
      <c r="Z268" s="27" t="str">
        <f t="shared" si="33"/>
        <v/>
      </c>
      <c r="AA268" s="29">
        <f t="shared" si="34"/>
        <v>0</v>
      </c>
      <c r="AB268" s="29">
        <f t="shared" si="35"/>
        <v>0</v>
      </c>
      <c r="AC268" s="30" t="str">
        <f>IF('Prediction Log'!$W268="Y", "W", IF('Prediction Log'!$W268="N","L",""))</f>
        <v/>
      </c>
      <c r="AD268" s="31" t="str">
        <f>IF('Prediction Log'!$Y268="Y", "W", IF('Prediction Log'!$Y268="N","L",""))</f>
        <v/>
      </c>
      <c r="AE268" s="32" t="str">
        <f>IF(ISBLANK(Table123[[#This Row],[Odds Side - Difference Model]]), "",IF(AC268="W", W268, IF(AC268="L",-N268, "")))</f>
        <v/>
      </c>
      <c r="AF268" s="33" t="str">
        <f>IFERROR((IF(ISERR(Table123[[#This Row],[Potential Payout Side - Win Probability Model]]), "",IF(AD268="W", X268, IF(AD268="L",-N268, "")))), "")</f>
        <v/>
      </c>
      <c r="AG268" s="30" t="str">
        <f>IF('Prediction Log'!$X268="Y", "W", IF('Prediction Log'!$X268="N", "L", ""))</f>
        <v/>
      </c>
      <c r="AH268" s="32" t="str">
        <f>IF(ISBLANK(Table123[[#This Row],[Odds Spread]]), "",IF(AG268="W", Z268, IF(AG268="L",-O268, "")))</f>
        <v/>
      </c>
      <c r="AI268" s="11"/>
      <c r="AJ268" s="12" t="str">
        <f t="shared" si="36"/>
        <v/>
      </c>
      <c r="AK2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9" spans="1:38" x14ac:dyDescent="0.45">
      <c r="A269" s="22">
        <f>Games!A269</f>
        <v>0</v>
      </c>
      <c r="B269" s="22" t="str">
        <f>IF('Prediction Log'!B269=0, "",'Prediction Log'!B269)</f>
        <v/>
      </c>
      <c r="C269" s="22" t="str">
        <f>IF('Prediction Log'!C269=0, "",'Prediction Log'!C269)</f>
        <v/>
      </c>
      <c r="D269" s="22" t="str">
        <f>IF('Prediction Log'!D269=0, "",'Prediction Log'!D269)</f>
        <v/>
      </c>
      <c r="E269" s="22" t="str">
        <f>IF('Prediction Log'!E269=0, "",'Prediction Log'!E269)</f>
        <v/>
      </c>
      <c r="F269" s="22" t="str">
        <f>IF('Prediction Log'!I269=0, "",'Prediction Log'!I269)</f>
        <v/>
      </c>
      <c r="G269" s="23" t="str">
        <f>IF(ISBLANK(Games!B269), "",'Prediction Log'!$J269)</f>
        <v/>
      </c>
      <c r="H269" s="24" t="str">
        <f>'Prediction Log'!$K269</f>
        <v/>
      </c>
      <c r="I269" s="22" t="str">
        <f>IF(ISBLANK(Games!J269), "",IF(AND(Games!J269="",Games!K269=""),"",IF(ISTEXT(Games!K269), "Side",Games!J269)))</f>
        <v/>
      </c>
      <c r="J269" s="22" t="str">
        <f>IF(ISBLANK(Games!B269), "",IF(Games!H269="Y", Games!B269, Games!C269))</f>
        <v/>
      </c>
      <c r="K269" s="22" t="str">
        <f>Games!F269</f>
        <v/>
      </c>
      <c r="L269" s="22" t="str">
        <f>IF(ISBLANK(Games!D269), "",Games!D269)</f>
        <v/>
      </c>
      <c r="M269" s="22"/>
      <c r="N269" s="25" t="str">
        <f>IF(ISBLANK(Table123[[#This Row],[Odds Side - Difference Model]]), "", 1)</f>
        <v/>
      </c>
      <c r="O269" s="25" t="str">
        <f>IF(ISBLANK(Table123[[#This Row],[Odds Spread]]), "", 1)</f>
        <v/>
      </c>
      <c r="P269" s="26"/>
      <c r="Q269" s="26"/>
      <c r="R269" s="26"/>
      <c r="S269" s="26"/>
      <c r="T269" s="26"/>
      <c r="U269" s="27" t="str">
        <f>IF(ISBLANK(Table123[[#This Row],[Odds Side - Difference Model]]), "",N269+IF(Q269&lt;0, (N269/(Q269/-100)), N269*(Q269/100)))</f>
        <v/>
      </c>
      <c r="V269" s="28" t="str">
        <f>IFERROR(IF(ISBLANK(Table123[[#This Row],[Odds Side - Win Probability Model]]), "",N269+IF(R269&lt;0, (N269/(R269/-100)), N269*(R269/100))),"")</f>
        <v/>
      </c>
      <c r="W269" s="27" t="str">
        <f t="shared" si="31"/>
        <v/>
      </c>
      <c r="X269" s="28" t="str">
        <f t="shared" si="32"/>
        <v/>
      </c>
      <c r="Y269" s="27" t="str">
        <f>IF(ISBLANK(Table123[[#This Row],[Odds Spread]]), "",O269+IF(S269&lt;0, (O269/(S269/-100)), O269*(S269/100)))</f>
        <v/>
      </c>
      <c r="Z269" s="27" t="str">
        <f t="shared" si="33"/>
        <v/>
      </c>
      <c r="AA269" s="29">
        <f t="shared" si="34"/>
        <v>0</v>
      </c>
      <c r="AB269" s="29">
        <f t="shared" si="35"/>
        <v>0</v>
      </c>
      <c r="AC269" s="30" t="str">
        <f>IF('Prediction Log'!$W269="Y", "W", IF('Prediction Log'!$W269="N","L",""))</f>
        <v/>
      </c>
      <c r="AD269" s="31" t="str">
        <f>IF('Prediction Log'!$Y269="Y", "W", IF('Prediction Log'!$Y269="N","L",""))</f>
        <v/>
      </c>
      <c r="AE269" s="32" t="str">
        <f>IF(ISBLANK(Table123[[#This Row],[Odds Side - Difference Model]]), "",IF(AC269="W", W269, IF(AC269="L",-N269, "")))</f>
        <v/>
      </c>
      <c r="AF269" s="33" t="str">
        <f>IFERROR((IF(ISERR(Table123[[#This Row],[Potential Payout Side - Win Probability Model]]), "",IF(AD269="W", X269, IF(AD269="L",-N269, "")))), "")</f>
        <v/>
      </c>
      <c r="AG269" s="30" t="str">
        <f>IF('Prediction Log'!$X269="Y", "W", IF('Prediction Log'!$X269="N", "L", ""))</f>
        <v/>
      </c>
      <c r="AH269" s="32" t="str">
        <f>IF(ISBLANK(Table123[[#This Row],[Odds Spread]]), "",IF(AG269="W", Z269, IF(AG269="L",-O269, "")))</f>
        <v/>
      </c>
      <c r="AI269" s="11"/>
      <c r="AJ269" s="12" t="str">
        <f t="shared" si="36"/>
        <v/>
      </c>
      <c r="AK2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0" spans="1:38" x14ac:dyDescent="0.45">
      <c r="A270" s="22">
        <f>Games!A270</f>
        <v>0</v>
      </c>
      <c r="B270" s="22" t="str">
        <f>IF('Prediction Log'!B270=0, "",'Prediction Log'!B270)</f>
        <v/>
      </c>
      <c r="C270" s="22" t="str">
        <f>IF('Prediction Log'!C270=0, "",'Prediction Log'!C270)</f>
        <v/>
      </c>
      <c r="D270" s="22" t="str">
        <f>IF('Prediction Log'!D270=0, "",'Prediction Log'!D270)</f>
        <v/>
      </c>
      <c r="E270" s="22" t="str">
        <f>IF('Prediction Log'!E270=0, "",'Prediction Log'!E270)</f>
        <v/>
      </c>
      <c r="F270" s="22" t="str">
        <f>IF('Prediction Log'!I270=0, "",'Prediction Log'!I270)</f>
        <v/>
      </c>
      <c r="G270" s="23" t="str">
        <f>IF(ISBLANK(Games!B270), "",'Prediction Log'!$J270)</f>
        <v/>
      </c>
      <c r="H270" s="24" t="str">
        <f>'Prediction Log'!$K270</f>
        <v/>
      </c>
      <c r="I270" s="22" t="str">
        <f>IF(ISBLANK(Games!J270), "",IF(AND(Games!J270="",Games!K270=""),"",IF(ISTEXT(Games!K270), "Side",Games!J270)))</f>
        <v/>
      </c>
      <c r="J270" s="22" t="str">
        <f>IF(ISBLANK(Games!B270), "",IF(Games!H270="Y", Games!B270, Games!C270))</f>
        <v/>
      </c>
      <c r="K270" s="22" t="str">
        <f>Games!F270</f>
        <v/>
      </c>
      <c r="L270" s="22" t="str">
        <f>IF(ISBLANK(Games!D270), "",Games!D270)</f>
        <v/>
      </c>
      <c r="M270" s="22"/>
      <c r="N270" s="25" t="str">
        <f>IF(ISBLANK(Table123[[#This Row],[Odds Side - Difference Model]]), "", 1)</f>
        <v/>
      </c>
      <c r="O270" s="25" t="str">
        <f>IF(ISBLANK(Table123[[#This Row],[Odds Spread]]), "", 1)</f>
        <v/>
      </c>
      <c r="P270" s="26"/>
      <c r="Q270" s="26"/>
      <c r="R270" s="26"/>
      <c r="S270" s="26"/>
      <c r="T270" s="26"/>
      <c r="U270" s="27" t="str">
        <f>IF(ISBLANK(Table123[[#This Row],[Odds Side - Difference Model]]), "",N270+IF(Q270&lt;0, (N270/(Q270/-100)), N270*(Q270/100)))</f>
        <v/>
      </c>
      <c r="V270" s="28" t="str">
        <f>IFERROR(IF(ISBLANK(Table123[[#This Row],[Odds Side - Win Probability Model]]), "",N270+IF(R270&lt;0, (N270/(R270/-100)), N270*(R270/100))),"")</f>
        <v/>
      </c>
      <c r="W270" s="27" t="str">
        <f t="shared" si="31"/>
        <v/>
      </c>
      <c r="X270" s="28" t="str">
        <f t="shared" si="32"/>
        <v/>
      </c>
      <c r="Y270" s="27" t="str">
        <f>IF(ISBLANK(Table123[[#This Row],[Odds Spread]]), "",O270+IF(S270&lt;0, (O270/(S270/-100)), O270*(S270/100)))</f>
        <v/>
      </c>
      <c r="Z270" s="27" t="str">
        <f t="shared" si="33"/>
        <v/>
      </c>
      <c r="AA270" s="29">
        <f t="shared" si="34"/>
        <v>0</v>
      </c>
      <c r="AB270" s="29">
        <f t="shared" si="35"/>
        <v>0</v>
      </c>
      <c r="AC270" s="30" t="str">
        <f>IF('Prediction Log'!$W270="Y", "W", IF('Prediction Log'!$W270="N","L",""))</f>
        <v/>
      </c>
      <c r="AD270" s="31" t="str">
        <f>IF('Prediction Log'!$Y270="Y", "W", IF('Prediction Log'!$Y270="N","L",""))</f>
        <v/>
      </c>
      <c r="AE270" s="32" t="str">
        <f>IF(ISBLANK(Table123[[#This Row],[Odds Side - Difference Model]]), "",IF(AC270="W", W270, IF(AC270="L",-N270, "")))</f>
        <v/>
      </c>
      <c r="AF270" s="33" t="str">
        <f>IFERROR((IF(ISERR(Table123[[#This Row],[Potential Payout Side - Win Probability Model]]), "",IF(AD270="W", X270, IF(AD270="L",-N270, "")))), "")</f>
        <v/>
      </c>
      <c r="AG270" s="30" t="str">
        <f>IF('Prediction Log'!$X270="Y", "W", IF('Prediction Log'!$X270="N", "L", ""))</f>
        <v/>
      </c>
      <c r="AH270" s="32" t="str">
        <f>IF(ISBLANK(Table123[[#This Row],[Odds Spread]]), "",IF(AG270="W", Z270, IF(AG270="L",-O270, "")))</f>
        <v/>
      </c>
      <c r="AI270" s="11"/>
      <c r="AJ270" s="12" t="str">
        <f t="shared" si="36"/>
        <v/>
      </c>
      <c r="AK2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1" spans="1:38" x14ac:dyDescent="0.45">
      <c r="A271" s="22">
        <f>Games!A271</f>
        <v>0</v>
      </c>
      <c r="B271" s="22" t="str">
        <f>IF('Prediction Log'!B271=0, "",'Prediction Log'!B271)</f>
        <v/>
      </c>
      <c r="C271" s="22" t="str">
        <f>IF('Prediction Log'!C271=0, "",'Prediction Log'!C271)</f>
        <v/>
      </c>
      <c r="D271" s="22" t="str">
        <f>IF('Prediction Log'!D271=0, "",'Prediction Log'!D271)</f>
        <v/>
      </c>
      <c r="E271" s="22" t="str">
        <f>IF('Prediction Log'!E271=0, "",'Prediction Log'!E271)</f>
        <v/>
      </c>
      <c r="F271" s="22" t="str">
        <f>IF('Prediction Log'!I271=0, "",'Prediction Log'!I271)</f>
        <v/>
      </c>
      <c r="G271" s="23" t="str">
        <f>IF(ISBLANK(Games!B271), "",'Prediction Log'!$J271)</f>
        <v/>
      </c>
      <c r="H271" s="24" t="str">
        <f>'Prediction Log'!$K271</f>
        <v/>
      </c>
      <c r="I271" s="22" t="str">
        <f>IF(ISBLANK(Games!J271), "",IF(AND(Games!J271="",Games!K271=""),"",IF(ISTEXT(Games!K271), "Side",Games!J271)))</f>
        <v/>
      </c>
      <c r="J271" s="22" t="str">
        <f>IF(ISBLANK(Games!B271), "",IF(Games!H271="Y", Games!B271, Games!C271))</f>
        <v/>
      </c>
      <c r="K271" s="22" t="str">
        <f>Games!F271</f>
        <v/>
      </c>
      <c r="L271" s="22" t="str">
        <f>IF(ISBLANK(Games!D271), "",Games!D271)</f>
        <v/>
      </c>
      <c r="M271" s="22"/>
      <c r="N271" s="25" t="str">
        <f>IF(ISBLANK(Table123[[#This Row],[Odds Side - Difference Model]]), "", 1)</f>
        <v/>
      </c>
      <c r="O271" s="25" t="str">
        <f>IF(ISBLANK(Table123[[#This Row],[Odds Spread]]), "", 1)</f>
        <v/>
      </c>
      <c r="P271" s="26"/>
      <c r="Q271" s="26"/>
      <c r="R271" s="26"/>
      <c r="S271" s="26"/>
      <c r="T271" s="26"/>
      <c r="U271" s="27" t="str">
        <f>IF(ISBLANK(Table123[[#This Row],[Odds Side - Difference Model]]), "",N271+IF(Q271&lt;0, (N271/(Q271/-100)), N271*(Q271/100)))</f>
        <v/>
      </c>
      <c r="V271" s="28" t="str">
        <f>IFERROR(IF(ISBLANK(Table123[[#This Row],[Odds Side - Win Probability Model]]), "",N271+IF(R271&lt;0, (N271/(R271/-100)), N271*(R271/100))),"")</f>
        <v/>
      </c>
      <c r="W271" s="27" t="str">
        <f t="shared" si="31"/>
        <v/>
      </c>
      <c r="X271" s="28" t="str">
        <f t="shared" si="32"/>
        <v/>
      </c>
      <c r="Y271" s="27" t="str">
        <f>IF(ISBLANK(Table123[[#This Row],[Odds Spread]]), "",O271+IF(S271&lt;0, (O271/(S271/-100)), O271*(S271/100)))</f>
        <v/>
      </c>
      <c r="Z271" s="27" t="str">
        <f t="shared" si="33"/>
        <v/>
      </c>
      <c r="AA271" s="29">
        <f t="shared" si="34"/>
        <v>0</v>
      </c>
      <c r="AB271" s="29">
        <f t="shared" si="35"/>
        <v>0</v>
      </c>
      <c r="AC271" s="30" t="str">
        <f>IF('Prediction Log'!$W271="Y", "W", IF('Prediction Log'!$W271="N","L",""))</f>
        <v/>
      </c>
      <c r="AD271" s="31" t="str">
        <f>IF('Prediction Log'!$Y271="Y", "W", IF('Prediction Log'!$Y271="N","L",""))</f>
        <v/>
      </c>
      <c r="AE271" s="32" t="str">
        <f>IF(ISBLANK(Table123[[#This Row],[Odds Side - Difference Model]]), "",IF(AC271="W", W271, IF(AC271="L",-N271, "")))</f>
        <v/>
      </c>
      <c r="AF271" s="33" t="str">
        <f>IFERROR((IF(ISERR(Table123[[#This Row],[Potential Payout Side - Win Probability Model]]), "",IF(AD271="W", X271, IF(AD271="L",-N271, "")))), "")</f>
        <v/>
      </c>
      <c r="AG271" s="30" t="str">
        <f>IF('Prediction Log'!$X271="Y", "W", IF('Prediction Log'!$X271="N", "L", ""))</f>
        <v/>
      </c>
      <c r="AH271" s="32" t="str">
        <f>IF(ISBLANK(Table123[[#This Row],[Odds Spread]]), "",IF(AG271="W", Z271, IF(AG271="L",-O271, "")))</f>
        <v/>
      </c>
      <c r="AI271" s="11"/>
      <c r="AJ271" s="12" t="str">
        <f t="shared" si="36"/>
        <v/>
      </c>
      <c r="AK2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2" spans="1:38" x14ac:dyDescent="0.45">
      <c r="A272" s="22">
        <f>Games!A272</f>
        <v>0</v>
      </c>
      <c r="B272" s="22" t="str">
        <f>IF('Prediction Log'!B272=0, "",'Prediction Log'!B272)</f>
        <v/>
      </c>
      <c r="C272" s="22" t="str">
        <f>IF('Prediction Log'!C272=0, "",'Prediction Log'!C272)</f>
        <v/>
      </c>
      <c r="D272" s="22" t="str">
        <f>IF('Prediction Log'!D272=0, "",'Prediction Log'!D272)</f>
        <v/>
      </c>
      <c r="E272" s="22" t="str">
        <f>IF('Prediction Log'!E272=0, "",'Prediction Log'!E272)</f>
        <v/>
      </c>
      <c r="F272" s="22" t="str">
        <f>IF('Prediction Log'!I272=0, "",'Prediction Log'!I272)</f>
        <v/>
      </c>
      <c r="G272" s="23" t="str">
        <f>IF(ISBLANK(Games!B272), "",'Prediction Log'!$J272)</f>
        <v/>
      </c>
      <c r="H272" s="24" t="str">
        <f>'Prediction Log'!$K272</f>
        <v/>
      </c>
      <c r="I272" s="22" t="str">
        <f>IF(ISBLANK(Games!J272), "",IF(AND(Games!J272="",Games!K272=""),"",IF(ISTEXT(Games!K272), "Side",Games!J272)))</f>
        <v/>
      </c>
      <c r="J272" s="22" t="str">
        <f>IF(ISBLANK(Games!B272), "",IF(Games!H272="Y", Games!B272, Games!C272))</f>
        <v/>
      </c>
      <c r="K272" s="22" t="str">
        <f>Games!F272</f>
        <v/>
      </c>
      <c r="L272" s="22" t="str">
        <f>IF(ISBLANK(Games!D272), "",Games!D272)</f>
        <v/>
      </c>
      <c r="M272" s="22"/>
      <c r="N272" s="25" t="str">
        <f>IF(ISBLANK(Table123[[#This Row],[Odds Side - Difference Model]]), "", 1)</f>
        <v/>
      </c>
      <c r="O272" s="25" t="str">
        <f>IF(ISBLANK(Table123[[#This Row],[Odds Spread]]), "", 1)</f>
        <v/>
      </c>
      <c r="P272" s="26"/>
      <c r="Q272" s="26"/>
      <c r="R272" s="26"/>
      <c r="S272" s="26"/>
      <c r="T272" s="26"/>
      <c r="U272" s="27" t="str">
        <f>IF(ISBLANK(Table123[[#This Row],[Odds Side - Difference Model]]), "",N272+IF(Q272&lt;0, (N272/(Q272/-100)), N272*(Q272/100)))</f>
        <v/>
      </c>
      <c r="V272" s="28" t="str">
        <f>IFERROR(IF(ISBLANK(Table123[[#This Row],[Odds Side - Win Probability Model]]), "",N272+IF(R272&lt;0, (N272/(R272/-100)), N272*(R272/100))),"")</f>
        <v/>
      </c>
      <c r="W272" s="27" t="str">
        <f t="shared" si="31"/>
        <v/>
      </c>
      <c r="X272" s="28" t="str">
        <f t="shared" si="32"/>
        <v/>
      </c>
      <c r="Y272" s="27" t="str">
        <f>IF(ISBLANK(Table123[[#This Row],[Odds Spread]]), "",O272+IF(S272&lt;0, (O272/(S272/-100)), O272*(S272/100)))</f>
        <v/>
      </c>
      <c r="Z272" s="27" t="str">
        <f t="shared" si="33"/>
        <v/>
      </c>
      <c r="AA272" s="29">
        <f t="shared" si="34"/>
        <v>0</v>
      </c>
      <c r="AB272" s="29">
        <f t="shared" si="35"/>
        <v>0</v>
      </c>
      <c r="AC272" s="30" t="str">
        <f>IF('Prediction Log'!$W272="Y", "W", IF('Prediction Log'!$W272="N","L",""))</f>
        <v/>
      </c>
      <c r="AD272" s="31" t="str">
        <f>IF('Prediction Log'!$Y272="Y", "W", IF('Prediction Log'!$Y272="N","L",""))</f>
        <v/>
      </c>
      <c r="AE272" s="32" t="str">
        <f>IF(ISBLANK(Table123[[#This Row],[Odds Side - Difference Model]]), "",IF(AC272="W", W272, IF(AC272="L",-N272, "")))</f>
        <v/>
      </c>
      <c r="AF272" s="33" t="str">
        <f>IFERROR((IF(ISERR(Table123[[#This Row],[Potential Payout Side - Win Probability Model]]), "",IF(AD272="W", X272, IF(AD272="L",-N272, "")))), "")</f>
        <v/>
      </c>
      <c r="AG272" s="30" t="str">
        <f>IF('Prediction Log'!$X272="Y", "W", IF('Prediction Log'!$X272="N", "L", ""))</f>
        <v/>
      </c>
      <c r="AH272" s="32" t="str">
        <f>IF(ISBLANK(Table123[[#This Row],[Odds Spread]]), "",IF(AG272="W", Z272, IF(AG272="L",-O272, "")))</f>
        <v/>
      </c>
      <c r="AI272" s="11"/>
      <c r="AJ272" s="12" t="str">
        <f t="shared" si="36"/>
        <v/>
      </c>
      <c r="AK2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3" spans="1:38" x14ac:dyDescent="0.45">
      <c r="A273" s="22">
        <f>Games!A273</f>
        <v>0</v>
      </c>
      <c r="B273" s="22" t="str">
        <f>IF('Prediction Log'!B273=0, "",'Prediction Log'!B273)</f>
        <v/>
      </c>
      <c r="C273" s="22" t="str">
        <f>IF('Prediction Log'!C273=0, "",'Prediction Log'!C273)</f>
        <v/>
      </c>
      <c r="D273" s="22" t="str">
        <f>IF('Prediction Log'!D273=0, "",'Prediction Log'!D273)</f>
        <v/>
      </c>
      <c r="E273" s="22" t="str">
        <f>IF('Prediction Log'!E273=0, "",'Prediction Log'!E273)</f>
        <v/>
      </c>
      <c r="F273" s="22" t="str">
        <f>IF('Prediction Log'!I273=0, "",'Prediction Log'!I273)</f>
        <v/>
      </c>
      <c r="G273" s="23" t="str">
        <f>IF(ISBLANK(Games!B273), "",'Prediction Log'!$J273)</f>
        <v/>
      </c>
      <c r="H273" s="24" t="str">
        <f>'Prediction Log'!$K273</f>
        <v/>
      </c>
      <c r="I273" s="22" t="str">
        <f>IF(ISBLANK(Games!J273), "",IF(AND(Games!J273="",Games!K273=""),"",IF(ISTEXT(Games!K273), "Side",Games!J273)))</f>
        <v/>
      </c>
      <c r="J273" s="22" t="str">
        <f>IF(ISBLANK(Games!B273), "",IF(Games!H273="Y", Games!B273, Games!C273))</f>
        <v/>
      </c>
      <c r="K273" s="22" t="str">
        <f>Games!F273</f>
        <v/>
      </c>
      <c r="L273" s="22" t="str">
        <f>IF(ISBLANK(Games!D273), "",Games!D273)</f>
        <v/>
      </c>
      <c r="M273" s="22"/>
      <c r="N273" s="25" t="str">
        <f>IF(ISBLANK(Table123[[#This Row],[Odds Side - Difference Model]]), "", 1)</f>
        <v/>
      </c>
      <c r="O273" s="25" t="str">
        <f>IF(ISBLANK(Table123[[#This Row],[Odds Spread]]), "", 1)</f>
        <v/>
      </c>
      <c r="P273" s="26"/>
      <c r="Q273" s="26"/>
      <c r="R273" s="26"/>
      <c r="S273" s="26"/>
      <c r="T273" s="26"/>
      <c r="U273" s="27" t="str">
        <f>IF(ISBLANK(Table123[[#This Row],[Odds Side - Difference Model]]), "",N273+IF(Q273&lt;0, (N273/(Q273/-100)), N273*(Q273/100)))</f>
        <v/>
      </c>
      <c r="V273" s="28" t="str">
        <f>IFERROR(IF(ISBLANK(Table123[[#This Row],[Odds Side - Win Probability Model]]), "",N273+IF(R273&lt;0, (N273/(R273/-100)), N273*(R273/100))),"")</f>
        <v/>
      </c>
      <c r="W273" s="27" t="str">
        <f t="shared" si="31"/>
        <v/>
      </c>
      <c r="X273" s="28" t="str">
        <f t="shared" si="32"/>
        <v/>
      </c>
      <c r="Y273" s="27" t="str">
        <f>IF(ISBLANK(Table123[[#This Row],[Odds Spread]]), "",O273+IF(S273&lt;0, (O273/(S273/-100)), O273*(S273/100)))</f>
        <v/>
      </c>
      <c r="Z273" s="27" t="str">
        <f t="shared" si="33"/>
        <v/>
      </c>
      <c r="AA273" s="29">
        <f t="shared" si="34"/>
        <v>0</v>
      </c>
      <c r="AB273" s="29">
        <f t="shared" si="35"/>
        <v>0</v>
      </c>
      <c r="AC273" s="30" t="str">
        <f>IF('Prediction Log'!$W273="Y", "W", IF('Prediction Log'!$W273="N","L",""))</f>
        <v/>
      </c>
      <c r="AD273" s="31" t="str">
        <f>IF('Prediction Log'!$Y273="Y", "W", IF('Prediction Log'!$Y273="N","L",""))</f>
        <v/>
      </c>
      <c r="AE273" s="32" t="str">
        <f>IF(ISBLANK(Table123[[#This Row],[Odds Side - Difference Model]]), "",IF(AC273="W", W273, IF(AC273="L",-N273, "")))</f>
        <v/>
      </c>
      <c r="AF273" s="33" t="str">
        <f>IFERROR((IF(ISERR(Table123[[#This Row],[Potential Payout Side - Win Probability Model]]), "",IF(AD273="W", X273, IF(AD273="L",-N273, "")))), "")</f>
        <v/>
      </c>
      <c r="AG273" s="30" t="str">
        <f>IF('Prediction Log'!$X273="Y", "W", IF('Prediction Log'!$X273="N", "L", ""))</f>
        <v/>
      </c>
      <c r="AH273" s="32" t="str">
        <f>IF(ISBLANK(Table123[[#This Row],[Odds Spread]]), "",IF(AG273="W", Z273, IF(AG273="L",-O273, "")))</f>
        <v/>
      </c>
      <c r="AI273" s="11"/>
      <c r="AJ273" s="12" t="str">
        <f t="shared" si="36"/>
        <v/>
      </c>
      <c r="AK2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4" spans="1:38" x14ac:dyDescent="0.45">
      <c r="A274" s="22">
        <f>Games!A274</f>
        <v>0</v>
      </c>
      <c r="B274" s="22" t="str">
        <f>IF('Prediction Log'!B274=0, "",'Prediction Log'!B274)</f>
        <v/>
      </c>
      <c r="C274" s="22" t="str">
        <f>IF('Prediction Log'!C274=0, "",'Prediction Log'!C274)</f>
        <v/>
      </c>
      <c r="D274" s="22" t="str">
        <f>IF('Prediction Log'!D274=0, "",'Prediction Log'!D274)</f>
        <v/>
      </c>
      <c r="E274" s="22" t="str">
        <f>IF('Prediction Log'!E274=0, "",'Prediction Log'!E274)</f>
        <v/>
      </c>
      <c r="F274" s="22" t="str">
        <f>IF('Prediction Log'!I274=0, "",'Prediction Log'!I274)</f>
        <v/>
      </c>
      <c r="G274" s="23" t="str">
        <f>IF(ISBLANK(Games!B274), "",'Prediction Log'!$J274)</f>
        <v/>
      </c>
      <c r="H274" s="24" t="str">
        <f>'Prediction Log'!$K274</f>
        <v/>
      </c>
      <c r="I274" s="22" t="str">
        <f>IF(ISBLANK(Games!J274), "",IF(AND(Games!J274="",Games!K274=""),"",IF(ISTEXT(Games!K274), "Side",Games!J274)))</f>
        <v/>
      </c>
      <c r="J274" s="22" t="str">
        <f>IF(ISBLANK(Games!B274), "",IF(Games!H274="Y", Games!B274, Games!C274))</f>
        <v/>
      </c>
      <c r="K274" s="22" t="str">
        <f>Games!F274</f>
        <v/>
      </c>
      <c r="L274" s="22" t="str">
        <f>IF(ISBLANK(Games!D274), "",Games!D274)</f>
        <v/>
      </c>
      <c r="M274" s="22"/>
      <c r="N274" s="25" t="str">
        <f>IF(ISBLANK(Table123[[#This Row],[Odds Side - Difference Model]]), "", 1)</f>
        <v/>
      </c>
      <c r="O274" s="25" t="str">
        <f>IF(ISBLANK(Table123[[#This Row],[Odds Spread]]), "", 1)</f>
        <v/>
      </c>
      <c r="P274" s="26"/>
      <c r="Q274" s="26"/>
      <c r="R274" s="26"/>
      <c r="S274" s="26"/>
      <c r="T274" s="26"/>
      <c r="U274" s="27" t="str">
        <f>IF(ISBLANK(Table123[[#This Row],[Odds Side - Difference Model]]), "",N274+IF(Q274&lt;0, (N274/(Q274/-100)), N274*(Q274/100)))</f>
        <v/>
      </c>
      <c r="V274" s="28" t="str">
        <f>IFERROR(IF(ISBLANK(Table123[[#This Row],[Odds Side - Win Probability Model]]), "",N274+IF(R274&lt;0, (N274/(R274/-100)), N274*(R274/100))),"")</f>
        <v/>
      </c>
      <c r="W274" s="27" t="str">
        <f t="shared" si="31"/>
        <v/>
      </c>
      <c r="X274" s="28" t="str">
        <f t="shared" si="32"/>
        <v/>
      </c>
      <c r="Y274" s="27" t="str">
        <f>IF(ISBLANK(Table123[[#This Row],[Odds Spread]]), "",O274+IF(S274&lt;0, (O274/(S274/-100)), O274*(S274/100)))</f>
        <v/>
      </c>
      <c r="Z274" s="27" t="str">
        <f t="shared" si="33"/>
        <v/>
      </c>
      <c r="AA274" s="29">
        <f t="shared" si="34"/>
        <v>0</v>
      </c>
      <c r="AB274" s="29">
        <f t="shared" si="35"/>
        <v>0</v>
      </c>
      <c r="AC274" s="30" t="str">
        <f>IF('Prediction Log'!$W274="Y", "W", IF('Prediction Log'!$W274="N","L",""))</f>
        <v/>
      </c>
      <c r="AD274" s="31" t="str">
        <f>IF('Prediction Log'!$Y274="Y", "W", IF('Prediction Log'!$Y274="N","L",""))</f>
        <v/>
      </c>
      <c r="AE274" s="32" t="str">
        <f>IF(ISBLANK(Table123[[#This Row],[Odds Side - Difference Model]]), "",IF(AC274="W", W274, IF(AC274="L",-N274, "")))</f>
        <v/>
      </c>
      <c r="AF274" s="33" t="str">
        <f>IFERROR((IF(ISERR(Table123[[#This Row],[Potential Payout Side - Win Probability Model]]), "",IF(AD274="W", X274, IF(AD274="L",-N274, "")))), "")</f>
        <v/>
      </c>
      <c r="AG274" s="30" t="str">
        <f>IF('Prediction Log'!$X274="Y", "W", IF('Prediction Log'!$X274="N", "L", ""))</f>
        <v/>
      </c>
      <c r="AH274" s="32" t="str">
        <f>IF(ISBLANK(Table123[[#This Row],[Odds Spread]]), "",IF(AG274="W", Z274, IF(AG274="L",-O274, "")))</f>
        <v/>
      </c>
      <c r="AI274" s="11"/>
      <c r="AJ274" s="12" t="str">
        <f t="shared" si="36"/>
        <v/>
      </c>
      <c r="AK2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5" spans="1:38" x14ac:dyDescent="0.45">
      <c r="A275" s="22">
        <f>Games!A275</f>
        <v>0</v>
      </c>
      <c r="B275" s="22" t="str">
        <f>IF('Prediction Log'!B275=0, "",'Prediction Log'!B275)</f>
        <v/>
      </c>
      <c r="C275" s="22" t="str">
        <f>IF('Prediction Log'!C275=0, "",'Prediction Log'!C275)</f>
        <v/>
      </c>
      <c r="D275" s="22" t="str">
        <f>IF('Prediction Log'!D275=0, "",'Prediction Log'!D275)</f>
        <v/>
      </c>
      <c r="E275" s="22" t="str">
        <f>IF('Prediction Log'!E275=0, "",'Prediction Log'!E275)</f>
        <v/>
      </c>
      <c r="F275" s="22" t="str">
        <f>IF('Prediction Log'!I275=0, "",'Prediction Log'!I275)</f>
        <v/>
      </c>
      <c r="G275" s="23" t="str">
        <f>IF(ISBLANK(Games!B275), "",'Prediction Log'!$J275)</f>
        <v/>
      </c>
      <c r="H275" s="24" t="str">
        <f>'Prediction Log'!$K275</f>
        <v/>
      </c>
      <c r="I275" s="22" t="str">
        <f>IF(ISBLANK(Games!J275), "",IF(AND(Games!J275="",Games!K275=""),"",IF(ISTEXT(Games!K275), "Side",Games!J275)))</f>
        <v/>
      </c>
      <c r="J275" s="22" t="str">
        <f>IF(ISBLANK(Games!B275), "",IF(Games!H275="Y", Games!B275, Games!C275))</f>
        <v/>
      </c>
      <c r="K275" s="22" t="str">
        <f>Games!F275</f>
        <v/>
      </c>
      <c r="L275" s="22" t="str">
        <f>IF(ISBLANK(Games!D275), "",Games!D275)</f>
        <v/>
      </c>
      <c r="M275" s="22"/>
      <c r="N275" s="25" t="str">
        <f>IF(ISBLANK(Table123[[#This Row],[Odds Side - Difference Model]]), "", 1)</f>
        <v/>
      </c>
      <c r="O275" s="25" t="str">
        <f>IF(ISBLANK(Table123[[#This Row],[Odds Spread]]), "", 1)</f>
        <v/>
      </c>
      <c r="P275" s="26"/>
      <c r="Q275" s="26"/>
      <c r="R275" s="26"/>
      <c r="S275" s="26"/>
      <c r="T275" s="26"/>
      <c r="U275" s="27" t="str">
        <f>IF(ISBLANK(Table123[[#This Row],[Odds Side - Difference Model]]), "",N275+IF(Q275&lt;0, (N275/(Q275/-100)), N275*(Q275/100)))</f>
        <v/>
      </c>
      <c r="V275" s="28" t="str">
        <f>IFERROR(IF(ISBLANK(Table123[[#This Row],[Odds Side - Win Probability Model]]), "",N275+IF(R275&lt;0, (N275/(R275/-100)), N275*(R275/100))),"")</f>
        <v/>
      </c>
      <c r="W275" s="27" t="str">
        <f t="shared" si="31"/>
        <v/>
      </c>
      <c r="X275" s="28" t="str">
        <f t="shared" si="32"/>
        <v/>
      </c>
      <c r="Y275" s="27" t="str">
        <f>IF(ISBLANK(Table123[[#This Row],[Odds Spread]]), "",O275+IF(S275&lt;0, (O275/(S275/-100)), O275*(S275/100)))</f>
        <v/>
      </c>
      <c r="Z275" s="27" t="str">
        <f t="shared" si="33"/>
        <v/>
      </c>
      <c r="AA275" s="29">
        <f t="shared" si="34"/>
        <v>0</v>
      </c>
      <c r="AB275" s="29">
        <f t="shared" si="35"/>
        <v>0</v>
      </c>
      <c r="AC275" s="30" t="str">
        <f>IF('Prediction Log'!$W275="Y", "W", IF('Prediction Log'!$W275="N","L",""))</f>
        <v/>
      </c>
      <c r="AD275" s="31" t="str">
        <f>IF('Prediction Log'!$Y275="Y", "W", IF('Prediction Log'!$Y275="N","L",""))</f>
        <v/>
      </c>
      <c r="AE275" s="32" t="str">
        <f>IF(ISBLANK(Table123[[#This Row],[Odds Side - Difference Model]]), "",IF(AC275="W", W275, IF(AC275="L",-N275, "")))</f>
        <v/>
      </c>
      <c r="AF275" s="33" t="str">
        <f>IFERROR((IF(ISERR(Table123[[#This Row],[Potential Payout Side - Win Probability Model]]), "",IF(AD275="W", X275, IF(AD275="L",-N275, "")))), "")</f>
        <v/>
      </c>
      <c r="AG275" s="30" t="str">
        <f>IF('Prediction Log'!$X275="Y", "W", IF('Prediction Log'!$X275="N", "L", ""))</f>
        <v/>
      </c>
      <c r="AH275" s="32" t="str">
        <f>IF(ISBLANK(Table123[[#This Row],[Odds Spread]]), "",IF(AG275="W", Z275, IF(AG275="L",-O275, "")))</f>
        <v/>
      </c>
      <c r="AI275" s="11"/>
      <c r="AJ275" s="12" t="str">
        <f t="shared" si="36"/>
        <v/>
      </c>
      <c r="AK2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6" spans="1:38" x14ac:dyDescent="0.45">
      <c r="A276" s="22">
        <f>Games!A276</f>
        <v>0</v>
      </c>
      <c r="B276" s="22" t="str">
        <f>IF('Prediction Log'!B276=0, "",'Prediction Log'!B276)</f>
        <v/>
      </c>
      <c r="C276" s="22" t="str">
        <f>IF('Prediction Log'!C276=0, "",'Prediction Log'!C276)</f>
        <v/>
      </c>
      <c r="D276" s="22" t="str">
        <f>IF('Prediction Log'!D276=0, "",'Prediction Log'!D276)</f>
        <v/>
      </c>
      <c r="E276" s="22" t="str">
        <f>IF('Prediction Log'!E276=0, "",'Prediction Log'!E276)</f>
        <v/>
      </c>
      <c r="F276" s="22" t="str">
        <f>IF('Prediction Log'!I276=0, "",'Prediction Log'!I276)</f>
        <v/>
      </c>
      <c r="G276" s="23" t="str">
        <f>IF(ISBLANK(Games!B276), "",'Prediction Log'!$J276)</f>
        <v/>
      </c>
      <c r="H276" s="24" t="str">
        <f>'Prediction Log'!$K276</f>
        <v/>
      </c>
      <c r="I276" s="22" t="str">
        <f>IF(ISBLANK(Games!J276), "",IF(AND(Games!J276="",Games!K276=""),"",IF(ISTEXT(Games!K276), "Side",Games!J276)))</f>
        <v/>
      </c>
      <c r="J276" s="22" t="str">
        <f>IF(ISBLANK(Games!B276), "",IF(Games!H276="Y", Games!B276, Games!C276))</f>
        <v/>
      </c>
      <c r="K276" s="22" t="str">
        <f>Games!F276</f>
        <v/>
      </c>
      <c r="L276" s="22" t="str">
        <f>IF(ISBLANK(Games!D276), "",Games!D276)</f>
        <v/>
      </c>
      <c r="M276" s="22"/>
      <c r="N276" s="25" t="str">
        <f>IF(ISBLANK(Table123[[#This Row],[Odds Side - Difference Model]]), "", 1)</f>
        <v/>
      </c>
      <c r="O276" s="25" t="str">
        <f>IF(ISBLANK(Table123[[#This Row],[Odds Spread]]), "", 1)</f>
        <v/>
      </c>
      <c r="P276" s="26"/>
      <c r="Q276" s="26"/>
      <c r="R276" s="26"/>
      <c r="S276" s="26"/>
      <c r="T276" s="26"/>
      <c r="U276" s="27" t="str">
        <f>IF(ISBLANK(Table123[[#This Row],[Odds Side - Difference Model]]), "",N276+IF(Q276&lt;0, (N276/(Q276/-100)), N276*(Q276/100)))</f>
        <v/>
      </c>
      <c r="V276" s="28" t="str">
        <f>IFERROR(IF(ISBLANK(Table123[[#This Row],[Odds Side - Win Probability Model]]), "",N276+IF(R276&lt;0, (N276/(R276/-100)), N276*(R276/100))),"")</f>
        <v/>
      </c>
      <c r="W276" s="27" t="str">
        <f t="shared" si="31"/>
        <v/>
      </c>
      <c r="X276" s="28" t="str">
        <f t="shared" si="32"/>
        <v/>
      </c>
      <c r="Y276" s="27" t="str">
        <f>IF(ISBLANK(Table123[[#This Row],[Odds Spread]]), "",O276+IF(S276&lt;0, (O276/(S276/-100)), O276*(S276/100)))</f>
        <v/>
      </c>
      <c r="Z276" s="27" t="str">
        <f t="shared" si="33"/>
        <v/>
      </c>
      <c r="AA276" s="29">
        <f t="shared" si="34"/>
        <v>0</v>
      </c>
      <c r="AB276" s="29">
        <f t="shared" si="35"/>
        <v>0</v>
      </c>
      <c r="AC276" s="30" t="str">
        <f>IF('Prediction Log'!$W276="Y", "W", IF('Prediction Log'!$W276="N","L",""))</f>
        <v/>
      </c>
      <c r="AD276" s="31" t="str">
        <f>IF('Prediction Log'!$Y276="Y", "W", IF('Prediction Log'!$Y276="N","L",""))</f>
        <v/>
      </c>
      <c r="AE276" s="32" t="str">
        <f>IF(ISBLANK(Table123[[#This Row],[Odds Side - Difference Model]]), "",IF(AC276="W", W276, IF(AC276="L",-N276, "")))</f>
        <v/>
      </c>
      <c r="AF276" s="33" t="str">
        <f>IFERROR((IF(ISERR(Table123[[#This Row],[Potential Payout Side - Win Probability Model]]), "",IF(AD276="W", X276, IF(AD276="L",-N276, "")))), "")</f>
        <v/>
      </c>
      <c r="AG276" s="30" t="str">
        <f>IF('Prediction Log'!$X276="Y", "W", IF('Prediction Log'!$X276="N", "L", ""))</f>
        <v/>
      </c>
      <c r="AH276" s="32" t="str">
        <f>IF(ISBLANK(Table123[[#This Row],[Odds Spread]]), "",IF(AG276="W", Z276, IF(AG276="L",-O276, "")))</f>
        <v/>
      </c>
      <c r="AI276" s="11"/>
      <c r="AJ276" s="12" t="str">
        <f t="shared" si="36"/>
        <v/>
      </c>
      <c r="AK2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7" spans="1:38" x14ac:dyDescent="0.45">
      <c r="A277" s="22">
        <f>Games!A277</f>
        <v>0</v>
      </c>
      <c r="B277" s="22" t="str">
        <f>IF('Prediction Log'!B277=0, "",'Prediction Log'!B277)</f>
        <v/>
      </c>
      <c r="C277" s="22" t="str">
        <f>IF('Prediction Log'!C277=0, "",'Prediction Log'!C277)</f>
        <v/>
      </c>
      <c r="D277" s="22" t="str">
        <f>IF('Prediction Log'!D277=0, "",'Prediction Log'!D277)</f>
        <v/>
      </c>
      <c r="E277" s="22" t="str">
        <f>IF('Prediction Log'!E277=0, "",'Prediction Log'!E277)</f>
        <v/>
      </c>
      <c r="F277" s="22" t="str">
        <f>IF('Prediction Log'!I277=0, "",'Prediction Log'!I277)</f>
        <v/>
      </c>
      <c r="G277" s="23" t="str">
        <f>IF(ISBLANK(Games!B277), "",'Prediction Log'!$J277)</f>
        <v/>
      </c>
      <c r="H277" s="24" t="str">
        <f>'Prediction Log'!$K277</f>
        <v/>
      </c>
      <c r="I277" s="22" t="str">
        <f>IF(ISBLANK(Games!J277), "",IF(AND(Games!J277="",Games!K277=""),"",IF(ISTEXT(Games!K277), "Side",Games!J277)))</f>
        <v/>
      </c>
      <c r="J277" s="22" t="str">
        <f>IF(ISBLANK(Games!B277), "",IF(Games!H277="Y", Games!B277, Games!C277))</f>
        <v/>
      </c>
      <c r="K277" s="22" t="str">
        <f>Games!F277</f>
        <v/>
      </c>
      <c r="L277" s="22" t="str">
        <f>IF(ISBLANK(Games!D277), "",Games!D277)</f>
        <v/>
      </c>
      <c r="M277" s="22"/>
      <c r="N277" s="25" t="str">
        <f>IF(ISBLANK(Table123[[#This Row],[Odds Side - Difference Model]]), "", 1)</f>
        <v/>
      </c>
      <c r="O277" s="25" t="str">
        <f>IF(ISBLANK(Table123[[#This Row],[Odds Spread]]), "", 1)</f>
        <v/>
      </c>
      <c r="P277" s="26"/>
      <c r="Q277" s="26"/>
      <c r="R277" s="26"/>
      <c r="S277" s="26"/>
      <c r="T277" s="26"/>
      <c r="U277" s="27" t="str">
        <f>IF(ISBLANK(Table123[[#This Row],[Odds Side - Difference Model]]), "",N277+IF(Q277&lt;0, (N277/(Q277/-100)), N277*(Q277/100)))</f>
        <v/>
      </c>
      <c r="V277" s="28" t="str">
        <f>IFERROR(IF(ISBLANK(Table123[[#This Row],[Odds Side - Win Probability Model]]), "",N277+IF(R277&lt;0, (N277/(R277/-100)), N277*(R277/100))),"")</f>
        <v/>
      </c>
      <c r="W277" s="27" t="str">
        <f t="shared" si="31"/>
        <v/>
      </c>
      <c r="X277" s="28" t="str">
        <f t="shared" si="32"/>
        <v/>
      </c>
      <c r="Y277" s="27" t="str">
        <f>IF(ISBLANK(Table123[[#This Row],[Odds Spread]]), "",O277+IF(S277&lt;0, (O277/(S277/-100)), O277*(S277/100)))</f>
        <v/>
      </c>
      <c r="Z277" s="27" t="str">
        <f t="shared" si="33"/>
        <v/>
      </c>
      <c r="AA277" s="29">
        <f t="shared" si="34"/>
        <v>0</v>
      </c>
      <c r="AB277" s="29">
        <f t="shared" si="35"/>
        <v>0</v>
      </c>
      <c r="AC277" s="30" t="str">
        <f>IF('Prediction Log'!$W277="Y", "W", IF('Prediction Log'!$W277="N","L",""))</f>
        <v/>
      </c>
      <c r="AD277" s="31" t="str">
        <f>IF('Prediction Log'!$Y277="Y", "W", IF('Prediction Log'!$Y277="N","L",""))</f>
        <v/>
      </c>
      <c r="AE277" s="32" t="str">
        <f>IF(ISBLANK(Table123[[#This Row],[Odds Side - Difference Model]]), "",IF(AC277="W", W277, IF(AC277="L",-N277, "")))</f>
        <v/>
      </c>
      <c r="AF277" s="33" t="str">
        <f>IFERROR((IF(ISERR(Table123[[#This Row],[Potential Payout Side - Win Probability Model]]), "",IF(AD277="W", X277, IF(AD277="L",-N277, "")))), "")</f>
        <v/>
      </c>
      <c r="AG277" s="30" t="str">
        <f>IF('Prediction Log'!$X277="Y", "W", IF('Prediction Log'!$X277="N", "L", ""))</f>
        <v/>
      </c>
      <c r="AH277" s="32" t="str">
        <f>IF(ISBLANK(Table123[[#This Row],[Odds Spread]]), "",IF(AG277="W", Z277, IF(AG277="L",-O277, "")))</f>
        <v/>
      </c>
      <c r="AI277" s="11"/>
      <c r="AJ277" s="12" t="str">
        <f t="shared" si="36"/>
        <v/>
      </c>
      <c r="AK2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8" spans="1:38" x14ac:dyDescent="0.45">
      <c r="A278" s="22">
        <f>Games!A278</f>
        <v>0</v>
      </c>
      <c r="B278" s="22" t="str">
        <f>IF('Prediction Log'!B278=0, "",'Prediction Log'!B278)</f>
        <v/>
      </c>
      <c r="C278" s="22" t="str">
        <f>IF('Prediction Log'!C278=0, "",'Prediction Log'!C278)</f>
        <v/>
      </c>
      <c r="D278" s="22" t="str">
        <f>IF('Prediction Log'!D278=0, "",'Prediction Log'!D278)</f>
        <v/>
      </c>
      <c r="E278" s="22" t="str">
        <f>IF('Prediction Log'!E278=0, "",'Prediction Log'!E278)</f>
        <v/>
      </c>
      <c r="F278" s="22" t="str">
        <f>IF('Prediction Log'!I278=0, "",'Prediction Log'!I278)</f>
        <v/>
      </c>
      <c r="G278" s="23" t="str">
        <f>IF(ISBLANK(Games!B278), "",'Prediction Log'!$J278)</f>
        <v/>
      </c>
      <c r="H278" s="24" t="str">
        <f>'Prediction Log'!$K278</f>
        <v/>
      </c>
      <c r="I278" s="22" t="str">
        <f>IF(ISBLANK(Games!J278), "",IF(AND(Games!J278="",Games!K278=""),"",IF(ISTEXT(Games!K278), "Side",Games!J278)))</f>
        <v/>
      </c>
      <c r="J278" s="22" t="str">
        <f>IF(ISBLANK(Games!B278), "",IF(Games!H278="Y", Games!B278, Games!C278))</f>
        <v/>
      </c>
      <c r="K278" s="22" t="str">
        <f>Games!F278</f>
        <v/>
      </c>
      <c r="L278" s="22" t="str">
        <f>IF(ISBLANK(Games!D278), "",Games!D278)</f>
        <v/>
      </c>
      <c r="M278" s="22"/>
      <c r="N278" s="25" t="str">
        <f>IF(ISBLANK(Table123[[#This Row],[Odds Side - Difference Model]]), "", 1)</f>
        <v/>
      </c>
      <c r="O278" s="25" t="str">
        <f>IF(ISBLANK(Table123[[#This Row],[Odds Spread]]), "", 1)</f>
        <v/>
      </c>
      <c r="P278" s="26"/>
      <c r="Q278" s="26"/>
      <c r="R278" s="26"/>
      <c r="S278" s="26"/>
      <c r="T278" s="26"/>
      <c r="U278" s="27" t="str">
        <f>IF(ISBLANK(Table123[[#This Row],[Odds Side - Difference Model]]), "",N278+IF(Q278&lt;0, (N278/(Q278/-100)), N278*(Q278/100)))</f>
        <v/>
      </c>
      <c r="V278" s="28" t="str">
        <f>IFERROR(IF(ISBLANK(Table123[[#This Row],[Odds Side - Win Probability Model]]), "",N278+IF(R278&lt;0, (N278/(R278/-100)), N278*(R278/100))),"")</f>
        <v/>
      </c>
      <c r="W278" s="27" t="str">
        <f t="shared" si="31"/>
        <v/>
      </c>
      <c r="X278" s="28" t="str">
        <f t="shared" si="32"/>
        <v/>
      </c>
      <c r="Y278" s="27" t="str">
        <f>IF(ISBLANK(Table123[[#This Row],[Odds Spread]]), "",O278+IF(S278&lt;0, (O278/(S278/-100)), O278*(S278/100)))</f>
        <v/>
      </c>
      <c r="Z278" s="27" t="str">
        <f t="shared" si="33"/>
        <v/>
      </c>
      <c r="AA278" s="29">
        <f t="shared" si="34"/>
        <v>0</v>
      </c>
      <c r="AB278" s="29">
        <f t="shared" si="35"/>
        <v>0</v>
      </c>
      <c r="AC278" s="30" t="str">
        <f>IF('Prediction Log'!$W278="Y", "W", IF('Prediction Log'!$W278="N","L",""))</f>
        <v/>
      </c>
      <c r="AD278" s="31" t="str">
        <f>IF('Prediction Log'!$Y278="Y", "W", IF('Prediction Log'!$Y278="N","L",""))</f>
        <v/>
      </c>
      <c r="AE278" s="32" t="str">
        <f>IF(ISBLANK(Table123[[#This Row],[Odds Side - Difference Model]]), "",IF(AC278="W", W278, IF(AC278="L",-N278, "")))</f>
        <v/>
      </c>
      <c r="AF278" s="33" t="str">
        <f>IFERROR((IF(ISERR(Table123[[#This Row],[Potential Payout Side - Win Probability Model]]), "",IF(AD278="W", X278, IF(AD278="L",-N278, "")))), "")</f>
        <v/>
      </c>
      <c r="AG278" s="30" t="str">
        <f>IF('Prediction Log'!$X278="Y", "W", IF('Prediction Log'!$X278="N", "L", ""))</f>
        <v/>
      </c>
      <c r="AH278" s="32" t="str">
        <f>IF(ISBLANK(Table123[[#This Row],[Odds Spread]]), "",IF(AG278="W", Z278, IF(AG278="L",-O278, "")))</f>
        <v/>
      </c>
      <c r="AI278" s="11"/>
      <c r="AJ278" s="12" t="str">
        <f t="shared" si="36"/>
        <v/>
      </c>
      <c r="AK2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9" spans="1:38" x14ac:dyDescent="0.45">
      <c r="A279" s="22">
        <f>Games!A279</f>
        <v>0</v>
      </c>
      <c r="B279" s="22" t="str">
        <f>IF('Prediction Log'!B279=0, "",'Prediction Log'!B279)</f>
        <v/>
      </c>
      <c r="C279" s="22" t="str">
        <f>IF('Prediction Log'!C279=0, "",'Prediction Log'!C279)</f>
        <v/>
      </c>
      <c r="D279" s="22" t="str">
        <f>IF('Prediction Log'!D279=0, "",'Prediction Log'!D279)</f>
        <v/>
      </c>
      <c r="E279" s="22" t="str">
        <f>IF('Prediction Log'!E279=0, "",'Prediction Log'!E279)</f>
        <v/>
      </c>
      <c r="F279" s="22" t="str">
        <f>IF('Prediction Log'!I279=0, "",'Prediction Log'!I279)</f>
        <v/>
      </c>
      <c r="G279" s="23" t="str">
        <f>IF(ISBLANK(Games!B279), "",'Prediction Log'!$J279)</f>
        <v/>
      </c>
      <c r="H279" s="24" t="str">
        <f>'Prediction Log'!$K279</f>
        <v/>
      </c>
      <c r="I279" s="22" t="str">
        <f>IF(ISBLANK(Games!J279), "",IF(AND(Games!J279="",Games!K279=""),"",IF(ISTEXT(Games!K279), "Side",Games!J279)))</f>
        <v/>
      </c>
      <c r="J279" s="22" t="str">
        <f>IF(ISBLANK(Games!B279), "",IF(Games!H279="Y", Games!B279, Games!C279))</f>
        <v/>
      </c>
      <c r="K279" s="22" t="str">
        <f>Games!F279</f>
        <v/>
      </c>
      <c r="L279" s="22" t="str">
        <f>IF(ISBLANK(Games!D279), "",Games!D279)</f>
        <v/>
      </c>
      <c r="M279" s="22"/>
      <c r="N279" s="25" t="str">
        <f>IF(ISBLANK(Table123[[#This Row],[Odds Side - Difference Model]]), "", 1)</f>
        <v/>
      </c>
      <c r="O279" s="25" t="str">
        <f>IF(ISBLANK(Table123[[#This Row],[Odds Spread]]), "", 1)</f>
        <v/>
      </c>
      <c r="P279" s="26"/>
      <c r="Q279" s="26"/>
      <c r="R279" s="26"/>
      <c r="S279" s="26"/>
      <c r="T279" s="26"/>
      <c r="U279" s="27" t="str">
        <f>IF(ISBLANK(Table123[[#This Row],[Odds Side - Difference Model]]), "",N279+IF(Q279&lt;0, (N279/(Q279/-100)), N279*(Q279/100)))</f>
        <v/>
      </c>
      <c r="V279" s="28" t="str">
        <f>IFERROR(IF(ISBLANK(Table123[[#This Row],[Odds Side - Win Probability Model]]), "",N279+IF(R279&lt;0, (N279/(R279/-100)), N279*(R279/100))),"")</f>
        <v/>
      </c>
      <c r="W279" s="27" t="str">
        <f t="shared" si="31"/>
        <v/>
      </c>
      <c r="X279" s="28" t="str">
        <f t="shared" si="32"/>
        <v/>
      </c>
      <c r="Y279" s="27" t="str">
        <f>IF(ISBLANK(Table123[[#This Row],[Odds Spread]]), "",O279+IF(S279&lt;0, (O279/(S279/-100)), O279*(S279/100)))</f>
        <v/>
      </c>
      <c r="Z279" s="27" t="str">
        <f t="shared" si="33"/>
        <v/>
      </c>
      <c r="AA279" s="29">
        <f t="shared" si="34"/>
        <v>0</v>
      </c>
      <c r="AB279" s="29">
        <f t="shared" si="35"/>
        <v>0</v>
      </c>
      <c r="AC279" s="30" t="str">
        <f>IF('Prediction Log'!$W279="Y", "W", IF('Prediction Log'!$W279="N","L",""))</f>
        <v/>
      </c>
      <c r="AD279" s="31" t="str">
        <f>IF('Prediction Log'!$Y279="Y", "W", IF('Prediction Log'!$Y279="N","L",""))</f>
        <v/>
      </c>
      <c r="AE279" s="32" t="str">
        <f>IF(ISBLANK(Table123[[#This Row],[Odds Side - Difference Model]]), "",IF(AC279="W", W279, IF(AC279="L",-N279, "")))</f>
        <v/>
      </c>
      <c r="AF279" s="33" t="str">
        <f>IFERROR((IF(ISERR(Table123[[#This Row],[Potential Payout Side - Win Probability Model]]), "",IF(AD279="W", X279, IF(AD279="L",-N279, "")))), "")</f>
        <v/>
      </c>
      <c r="AG279" s="30" t="str">
        <f>IF('Prediction Log'!$X279="Y", "W", IF('Prediction Log'!$X279="N", "L", ""))</f>
        <v/>
      </c>
      <c r="AH279" s="32" t="str">
        <f>IF(ISBLANK(Table123[[#This Row],[Odds Spread]]), "",IF(AG279="W", Z279, IF(AG279="L",-O279, "")))</f>
        <v/>
      </c>
      <c r="AI279" s="11"/>
      <c r="AJ279" s="12" t="str">
        <f t="shared" si="36"/>
        <v/>
      </c>
      <c r="AK2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0" spans="1:38" x14ac:dyDescent="0.45">
      <c r="A280" s="22">
        <f>Games!A280</f>
        <v>0</v>
      </c>
      <c r="B280" s="22" t="str">
        <f>IF('Prediction Log'!B280=0, "",'Prediction Log'!B280)</f>
        <v/>
      </c>
      <c r="C280" s="22" t="str">
        <f>IF('Prediction Log'!C280=0, "",'Prediction Log'!C280)</f>
        <v/>
      </c>
      <c r="D280" s="22" t="str">
        <f>IF('Prediction Log'!D280=0, "",'Prediction Log'!D280)</f>
        <v/>
      </c>
      <c r="E280" s="22" t="str">
        <f>IF('Prediction Log'!E280=0, "",'Prediction Log'!E280)</f>
        <v/>
      </c>
      <c r="F280" s="22" t="str">
        <f>IF('Prediction Log'!I280=0, "",'Prediction Log'!I280)</f>
        <v/>
      </c>
      <c r="G280" s="23" t="str">
        <f>IF(ISBLANK(Games!B280), "",'Prediction Log'!$J280)</f>
        <v/>
      </c>
      <c r="H280" s="24" t="str">
        <f>'Prediction Log'!$K280</f>
        <v/>
      </c>
      <c r="I280" s="22" t="str">
        <f>IF(ISBLANK(Games!J280), "",IF(AND(Games!J280="",Games!K280=""),"",IF(ISTEXT(Games!K280), "Side",Games!J280)))</f>
        <v/>
      </c>
      <c r="J280" s="22" t="str">
        <f>IF(ISBLANK(Games!B280), "",IF(Games!H280="Y", Games!B280, Games!C280))</f>
        <v/>
      </c>
      <c r="K280" s="22" t="str">
        <f>Games!F280</f>
        <v/>
      </c>
      <c r="L280" s="22" t="str">
        <f>IF(ISBLANK(Games!D280), "",Games!D280)</f>
        <v/>
      </c>
      <c r="M280" s="22"/>
      <c r="N280" s="25" t="str">
        <f>IF(ISBLANK(Table123[[#This Row],[Odds Side - Difference Model]]), "", 1)</f>
        <v/>
      </c>
      <c r="O280" s="25" t="str">
        <f>IF(ISBLANK(Table123[[#This Row],[Odds Spread]]), "", 1)</f>
        <v/>
      </c>
      <c r="P280" s="26"/>
      <c r="Q280" s="26"/>
      <c r="R280" s="26"/>
      <c r="S280" s="26"/>
      <c r="T280" s="26"/>
      <c r="U280" s="27" t="str">
        <f>IF(ISBLANK(Table123[[#This Row],[Odds Side - Difference Model]]), "",N280+IF(Q280&lt;0, (N280/(Q280/-100)), N280*(Q280/100)))</f>
        <v/>
      </c>
      <c r="V280" s="28" t="str">
        <f>IFERROR(IF(ISBLANK(Table123[[#This Row],[Odds Side - Win Probability Model]]), "",N280+IF(R280&lt;0, (N280/(R280/-100)), N280*(R280/100))),"")</f>
        <v/>
      </c>
      <c r="W280" s="27" t="str">
        <f t="shared" si="31"/>
        <v/>
      </c>
      <c r="X280" s="28" t="str">
        <f t="shared" si="32"/>
        <v/>
      </c>
      <c r="Y280" s="27" t="str">
        <f>IF(ISBLANK(Table123[[#This Row],[Odds Spread]]), "",O280+IF(S280&lt;0, (O280/(S280/-100)), O280*(S280/100)))</f>
        <v/>
      </c>
      <c r="Z280" s="27" t="str">
        <f t="shared" si="33"/>
        <v/>
      </c>
      <c r="AA280" s="29">
        <f t="shared" si="34"/>
        <v>0</v>
      </c>
      <c r="AB280" s="29">
        <f t="shared" si="35"/>
        <v>0</v>
      </c>
      <c r="AC280" s="30" t="str">
        <f>IF('Prediction Log'!$W280="Y", "W", IF('Prediction Log'!$W280="N","L",""))</f>
        <v/>
      </c>
      <c r="AD280" s="31" t="str">
        <f>IF('Prediction Log'!$Y280="Y", "W", IF('Prediction Log'!$Y280="N","L",""))</f>
        <v/>
      </c>
      <c r="AE280" s="32" t="str">
        <f>IF(ISBLANK(Table123[[#This Row],[Odds Side - Difference Model]]), "",IF(AC280="W", W280, IF(AC280="L",-N280, "")))</f>
        <v/>
      </c>
      <c r="AF280" s="33" t="str">
        <f>IFERROR((IF(ISERR(Table123[[#This Row],[Potential Payout Side - Win Probability Model]]), "",IF(AD280="W", X280, IF(AD280="L",-N280, "")))), "")</f>
        <v/>
      </c>
      <c r="AG280" s="30" t="str">
        <f>IF('Prediction Log'!$X280="Y", "W", IF('Prediction Log'!$X280="N", "L", ""))</f>
        <v/>
      </c>
      <c r="AH280" s="32" t="str">
        <f>IF(ISBLANK(Table123[[#This Row],[Odds Spread]]), "",IF(AG280="W", Z280, IF(AG280="L",-O280, "")))</f>
        <v/>
      </c>
      <c r="AI280" s="11"/>
      <c r="AJ280" s="12" t="str">
        <f t="shared" si="36"/>
        <v/>
      </c>
      <c r="AK2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1" spans="1:38" x14ac:dyDescent="0.45">
      <c r="A281" s="22">
        <f>Games!A281</f>
        <v>0</v>
      </c>
      <c r="B281" s="22" t="str">
        <f>IF('Prediction Log'!B281=0, "",'Prediction Log'!B281)</f>
        <v/>
      </c>
      <c r="C281" s="22" t="str">
        <f>IF('Prediction Log'!C281=0, "",'Prediction Log'!C281)</f>
        <v/>
      </c>
      <c r="D281" s="22" t="str">
        <f>IF('Prediction Log'!D281=0, "",'Prediction Log'!D281)</f>
        <v/>
      </c>
      <c r="E281" s="22" t="str">
        <f>IF('Prediction Log'!E281=0, "",'Prediction Log'!E281)</f>
        <v/>
      </c>
      <c r="F281" s="22" t="str">
        <f>IF('Prediction Log'!I281=0, "",'Prediction Log'!I281)</f>
        <v/>
      </c>
      <c r="G281" s="23" t="str">
        <f>IF(ISBLANK(Games!B281), "",'Prediction Log'!$J281)</f>
        <v/>
      </c>
      <c r="H281" s="24" t="str">
        <f>'Prediction Log'!$K281</f>
        <v/>
      </c>
      <c r="I281" s="22" t="str">
        <f>IF(ISBLANK(Games!J281), "",IF(AND(Games!J281="",Games!K281=""),"",IF(ISTEXT(Games!K281), "Side",Games!J281)))</f>
        <v/>
      </c>
      <c r="J281" s="22" t="str">
        <f>IF(ISBLANK(Games!B281), "",IF(Games!H281="Y", Games!B281, Games!C281))</f>
        <v/>
      </c>
      <c r="K281" s="22" t="str">
        <f>Games!F281</f>
        <v/>
      </c>
      <c r="L281" s="22" t="str">
        <f>IF(ISBLANK(Games!D281), "",Games!D281)</f>
        <v/>
      </c>
      <c r="M281" s="22"/>
      <c r="N281" s="25" t="str">
        <f>IF(ISBLANK(Table123[[#This Row],[Odds Side - Difference Model]]), "", 1)</f>
        <v/>
      </c>
      <c r="O281" s="25" t="str">
        <f>IF(ISBLANK(Table123[[#This Row],[Odds Spread]]), "", 1)</f>
        <v/>
      </c>
      <c r="P281" s="26"/>
      <c r="Q281" s="26"/>
      <c r="R281" s="26"/>
      <c r="S281" s="26"/>
      <c r="T281" s="26"/>
      <c r="U281" s="27" t="str">
        <f>IF(ISBLANK(Table123[[#This Row],[Odds Side - Difference Model]]), "",N281+IF(Q281&lt;0, (N281/(Q281/-100)), N281*(Q281/100)))</f>
        <v/>
      </c>
      <c r="V281" s="28" t="str">
        <f>IFERROR(IF(ISBLANK(Table123[[#This Row],[Odds Side - Win Probability Model]]), "",N281+IF(R281&lt;0, (N281/(R281/-100)), N281*(R281/100))),"")</f>
        <v/>
      </c>
      <c r="W281" s="27" t="str">
        <f t="shared" si="31"/>
        <v/>
      </c>
      <c r="X281" s="28" t="str">
        <f t="shared" si="32"/>
        <v/>
      </c>
      <c r="Y281" s="27" t="str">
        <f>IF(ISBLANK(Table123[[#This Row],[Odds Spread]]), "",O281+IF(S281&lt;0, (O281/(S281/-100)), O281*(S281/100)))</f>
        <v/>
      </c>
      <c r="Z281" s="27" t="str">
        <f t="shared" si="33"/>
        <v/>
      </c>
      <c r="AA281" s="29">
        <f t="shared" si="34"/>
        <v>0</v>
      </c>
      <c r="AB281" s="29">
        <f t="shared" si="35"/>
        <v>0</v>
      </c>
      <c r="AC281" s="30" t="str">
        <f>IF('Prediction Log'!$W281="Y", "W", IF('Prediction Log'!$W281="N","L",""))</f>
        <v/>
      </c>
      <c r="AD281" s="31" t="str">
        <f>IF('Prediction Log'!$Y281="Y", "W", IF('Prediction Log'!$Y281="N","L",""))</f>
        <v/>
      </c>
      <c r="AE281" s="32" t="str">
        <f>IF(ISBLANK(Table123[[#This Row],[Odds Side - Difference Model]]), "",IF(AC281="W", W281, IF(AC281="L",-N281, "")))</f>
        <v/>
      </c>
      <c r="AF281" s="33" t="str">
        <f>IFERROR((IF(ISERR(Table123[[#This Row],[Potential Payout Side - Win Probability Model]]), "",IF(AD281="W", X281, IF(AD281="L",-N281, "")))), "")</f>
        <v/>
      </c>
      <c r="AG281" s="30" t="str">
        <f>IF('Prediction Log'!$X281="Y", "W", IF('Prediction Log'!$X281="N", "L", ""))</f>
        <v/>
      </c>
      <c r="AH281" s="32" t="str">
        <f>IF(ISBLANK(Table123[[#This Row],[Odds Spread]]), "",IF(AG281="W", Z281, IF(AG281="L",-O281, "")))</f>
        <v/>
      </c>
      <c r="AI281" s="11"/>
      <c r="AJ281" s="12" t="str">
        <f t="shared" si="36"/>
        <v/>
      </c>
      <c r="AK2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2" spans="1:38" x14ac:dyDescent="0.45">
      <c r="A282" s="22">
        <f>Games!A282</f>
        <v>0</v>
      </c>
      <c r="B282" s="22" t="str">
        <f>IF('Prediction Log'!B282=0, "",'Prediction Log'!B282)</f>
        <v/>
      </c>
      <c r="C282" s="22" t="str">
        <f>IF('Prediction Log'!C282=0, "",'Prediction Log'!C282)</f>
        <v/>
      </c>
      <c r="D282" s="22" t="str">
        <f>IF('Prediction Log'!D282=0, "",'Prediction Log'!D282)</f>
        <v/>
      </c>
      <c r="E282" s="22" t="str">
        <f>IF('Prediction Log'!E282=0, "",'Prediction Log'!E282)</f>
        <v/>
      </c>
      <c r="F282" s="22" t="str">
        <f>IF('Prediction Log'!I282=0, "",'Prediction Log'!I282)</f>
        <v/>
      </c>
      <c r="G282" s="23" t="str">
        <f>IF(ISBLANK(Games!B282), "",'Prediction Log'!$J282)</f>
        <v/>
      </c>
      <c r="H282" s="24" t="str">
        <f>'Prediction Log'!$K282</f>
        <v/>
      </c>
      <c r="I282" s="22" t="str">
        <f>IF(ISBLANK(Games!J282), "",IF(AND(Games!J282="",Games!K282=""),"",IF(ISTEXT(Games!K282), "Side",Games!J282)))</f>
        <v/>
      </c>
      <c r="J282" s="22" t="str">
        <f>IF(ISBLANK(Games!B282), "",IF(Games!H282="Y", Games!B282, Games!C282))</f>
        <v/>
      </c>
      <c r="K282" s="22" t="str">
        <f>Games!F282</f>
        <v/>
      </c>
      <c r="L282" s="22" t="str">
        <f>IF(ISBLANK(Games!D282), "",Games!D282)</f>
        <v/>
      </c>
      <c r="M282" s="22"/>
      <c r="N282" s="25" t="str">
        <f>IF(ISBLANK(Table123[[#This Row],[Odds Side - Difference Model]]), "", 1)</f>
        <v/>
      </c>
      <c r="O282" s="25" t="str">
        <f>IF(ISBLANK(Table123[[#This Row],[Odds Spread]]), "", 1)</f>
        <v/>
      </c>
      <c r="P282" s="26"/>
      <c r="Q282" s="26"/>
      <c r="R282" s="26"/>
      <c r="S282" s="26"/>
      <c r="T282" s="26"/>
      <c r="U282" s="27" t="str">
        <f>IF(ISBLANK(Table123[[#This Row],[Odds Side - Difference Model]]), "",N282+IF(Q282&lt;0, (N282/(Q282/-100)), N282*(Q282/100)))</f>
        <v/>
      </c>
      <c r="V282" s="28" t="str">
        <f>IFERROR(IF(ISBLANK(Table123[[#This Row],[Odds Side - Win Probability Model]]), "",N282+IF(R282&lt;0, (N282/(R282/-100)), N282*(R282/100))),"")</f>
        <v/>
      </c>
      <c r="W282" s="27" t="str">
        <f t="shared" si="31"/>
        <v/>
      </c>
      <c r="X282" s="28" t="str">
        <f t="shared" si="32"/>
        <v/>
      </c>
      <c r="Y282" s="27" t="str">
        <f>IF(ISBLANK(Table123[[#This Row],[Odds Spread]]), "",O282+IF(S282&lt;0, (O282/(S282/-100)), O282*(S282/100)))</f>
        <v/>
      </c>
      <c r="Z282" s="27" t="str">
        <f t="shared" si="33"/>
        <v/>
      </c>
      <c r="AA282" s="29">
        <f t="shared" si="34"/>
        <v>0</v>
      </c>
      <c r="AB282" s="29">
        <f t="shared" si="35"/>
        <v>0</v>
      </c>
      <c r="AC282" s="30" t="str">
        <f>IF('Prediction Log'!$W282="Y", "W", IF('Prediction Log'!$W282="N","L",""))</f>
        <v/>
      </c>
      <c r="AD282" s="31" t="str">
        <f>IF('Prediction Log'!$Y282="Y", "W", IF('Prediction Log'!$Y282="N","L",""))</f>
        <v/>
      </c>
      <c r="AE282" s="32" t="str">
        <f>IF(ISBLANK(Table123[[#This Row],[Odds Side - Difference Model]]), "",IF(AC282="W", W282, IF(AC282="L",-N282, "")))</f>
        <v/>
      </c>
      <c r="AF282" s="33" t="str">
        <f>IFERROR((IF(ISERR(Table123[[#This Row],[Potential Payout Side - Win Probability Model]]), "",IF(AD282="W", X282, IF(AD282="L",-N282, "")))), "")</f>
        <v/>
      </c>
      <c r="AG282" s="30" t="str">
        <f>IF('Prediction Log'!$X282="Y", "W", IF('Prediction Log'!$X282="N", "L", ""))</f>
        <v/>
      </c>
      <c r="AH282" s="32" t="str">
        <f>IF(ISBLANK(Table123[[#This Row],[Odds Spread]]), "",IF(AG282="W", Z282, IF(AG282="L",-O282, "")))</f>
        <v/>
      </c>
      <c r="AI282" s="11"/>
      <c r="AJ282" s="12" t="str">
        <f t="shared" si="36"/>
        <v/>
      </c>
      <c r="AK2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3" spans="1:38" x14ac:dyDescent="0.45">
      <c r="A283" s="22">
        <f>Games!A283</f>
        <v>0</v>
      </c>
      <c r="B283" s="22" t="str">
        <f>IF('Prediction Log'!B283=0, "",'Prediction Log'!B283)</f>
        <v/>
      </c>
      <c r="C283" s="22" t="str">
        <f>IF('Prediction Log'!C283=0, "",'Prediction Log'!C283)</f>
        <v/>
      </c>
      <c r="D283" s="22" t="str">
        <f>IF('Prediction Log'!D283=0, "",'Prediction Log'!D283)</f>
        <v/>
      </c>
      <c r="E283" s="22" t="str">
        <f>IF('Prediction Log'!E283=0, "",'Prediction Log'!E283)</f>
        <v/>
      </c>
      <c r="F283" s="22" t="str">
        <f>IF('Prediction Log'!I283=0, "",'Prediction Log'!I283)</f>
        <v/>
      </c>
      <c r="G283" s="23" t="str">
        <f>IF(ISBLANK(Games!B283), "",'Prediction Log'!$J283)</f>
        <v/>
      </c>
      <c r="H283" s="24" t="str">
        <f>'Prediction Log'!$K283</f>
        <v/>
      </c>
      <c r="I283" s="22" t="str">
        <f>IF(ISBLANK(Games!J283), "",IF(AND(Games!J283="",Games!K283=""),"",IF(ISTEXT(Games!K283), "Side",Games!J283)))</f>
        <v/>
      </c>
      <c r="J283" s="22" t="str">
        <f>IF(ISBLANK(Games!B283), "",IF(Games!H283="Y", Games!B283, Games!C283))</f>
        <v/>
      </c>
      <c r="K283" s="22" t="str">
        <f>Games!F283</f>
        <v/>
      </c>
      <c r="L283" s="22" t="str">
        <f>IF(ISBLANK(Games!D283), "",Games!D283)</f>
        <v/>
      </c>
      <c r="M283" s="22"/>
      <c r="N283" s="25" t="str">
        <f>IF(ISBLANK(Table123[[#This Row],[Odds Side - Difference Model]]), "", 1)</f>
        <v/>
      </c>
      <c r="O283" s="25" t="str">
        <f>IF(ISBLANK(Table123[[#This Row],[Odds Spread]]), "", 1)</f>
        <v/>
      </c>
      <c r="P283" s="26"/>
      <c r="Q283" s="26"/>
      <c r="R283" s="26"/>
      <c r="S283" s="26"/>
      <c r="T283" s="26"/>
      <c r="U283" s="27" t="str">
        <f>IF(ISBLANK(Table123[[#This Row],[Odds Side - Difference Model]]), "",N283+IF(Q283&lt;0, (N283/(Q283/-100)), N283*(Q283/100)))</f>
        <v/>
      </c>
      <c r="V283" s="28" t="str">
        <f>IFERROR(IF(ISBLANK(Table123[[#This Row],[Odds Side - Win Probability Model]]), "",N283+IF(R283&lt;0, (N283/(R283/-100)), N283*(R283/100))),"")</f>
        <v/>
      </c>
      <c r="W283" s="27" t="str">
        <f t="shared" si="31"/>
        <v/>
      </c>
      <c r="X283" s="28" t="str">
        <f t="shared" si="32"/>
        <v/>
      </c>
      <c r="Y283" s="27" t="str">
        <f>IF(ISBLANK(Table123[[#This Row],[Odds Spread]]), "",O283+IF(S283&lt;0, (O283/(S283/-100)), O283*(S283/100)))</f>
        <v/>
      </c>
      <c r="Z283" s="27" t="str">
        <f t="shared" si="33"/>
        <v/>
      </c>
      <c r="AA283" s="29">
        <f t="shared" si="34"/>
        <v>0</v>
      </c>
      <c r="AB283" s="29">
        <f t="shared" si="35"/>
        <v>0</v>
      </c>
      <c r="AC283" s="30" t="str">
        <f>IF('Prediction Log'!$W283="Y", "W", IF('Prediction Log'!$W283="N","L",""))</f>
        <v/>
      </c>
      <c r="AD283" s="31" t="str">
        <f>IF('Prediction Log'!$Y283="Y", "W", IF('Prediction Log'!$Y283="N","L",""))</f>
        <v/>
      </c>
      <c r="AE283" s="32" t="str">
        <f>IF(ISBLANK(Table123[[#This Row],[Odds Side - Difference Model]]), "",IF(AC283="W", W283, IF(AC283="L",-N283, "")))</f>
        <v/>
      </c>
      <c r="AF283" s="33" t="str">
        <f>IFERROR((IF(ISERR(Table123[[#This Row],[Potential Payout Side - Win Probability Model]]), "",IF(AD283="W", X283, IF(AD283="L",-N283, "")))), "")</f>
        <v/>
      </c>
      <c r="AG283" s="30" t="str">
        <f>IF('Prediction Log'!$X283="Y", "W", IF('Prediction Log'!$X283="N", "L", ""))</f>
        <v/>
      </c>
      <c r="AH283" s="32" t="str">
        <f>IF(ISBLANK(Table123[[#This Row],[Odds Spread]]), "",IF(AG283="W", Z283, IF(AG283="L",-O283, "")))</f>
        <v/>
      </c>
      <c r="AI283" s="11"/>
      <c r="AJ283" s="12" t="str">
        <f t="shared" si="36"/>
        <v/>
      </c>
      <c r="AK2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4" spans="1:38" x14ac:dyDescent="0.45">
      <c r="A284" s="22">
        <f>Games!A284</f>
        <v>0</v>
      </c>
      <c r="B284" s="22" t="str">
        <f>IF('Prediction Log'!B284=0, "",'Prediction Log'!B284)</f>
        <v/>
      </c>
      <c r="C284" s="22" t="str">
        <f>IF('Prediction Log'!C284=0, "",'Prediction Log'!C284)</f>
        <v/>
      </c>
      <c r="D284" s="22" t="str">
        <f>IF('Prediction Log'!D284=0, "",'Prediction Log'!D284)</f>
        <v/>
      </c>
      <c r="E284" s="22" t="str">
        <f>IF('Prediction Log'!E284=0, "",'Prediction Log'!E284)</f>
        <v/>
      </c>
      <c r="F284" s="22" t="str">
        <f>IF('Prediction Log'!I284=0, "",'Prediction Log'!I284)</f>
        <v/>
      </c>
      <c r="G284" s="23" t="str">
        <f>IF(ISBLANK(Games!B284), "",'Prediction Log'!$J284)</f>
        <v/>
      </c>
      <c r="H284" s="24" t="str">
        <f>'Prediction Log'!$K284</f>
        <v/>
      </c>
      <c r="I284" s="22" t="str">
        <f>IF(ISBLANK(Games!J284), "",IF(AND(Games!J284="",Games!K284=""),"",IF(ISTEXT(Games!K284), "Side",Games!J284)))</f>
        <v/>
      </c>
      <c r="J284" s="22" t="str">
        <f>IF(ISBLANK(Games!B284), "",IF(Games!H284="Y", Games!B284, Games!C284))</f>
        <v/>
      </c>
      <c r="K284" s="22" t="str">
        <f>Games!F284</f>
        <v/>
      </c>
      <c r="L284" s="22" t="str">
        <f>IF(ISBLANK(Games!D284), "",Games!D284)</f>
        <v/>
      </c>
      <c r="M284" s="22"/>
      <c r="N284" s="25" t="str">
        <f>IF(ISBLANK(Table123[[#This Row],[Odds Side - Difference Model]]), "", 1)</f>
        <v/>
      </c>
      <c r="O284" s="25" t="str">
        <f>IF(ISBLANK(Table123[[#This Row],[Odds Spread]]), "", 1)</f>
        <v/>
      </c>
      <c r="P284" s="26"/>
      <c r="Q284" s="26"/>
      <c r="R284" s="26"/>
      <c r="S284" s="26"/>
      <c r="T284" s="26"/>
      <c r="U284" s="27" t="str">
        <f>IF(ISBLANK(Table123[[#This Row],[Odds Side - Difference Model]]), "",N284+IF(Q284&lt;0, (N284/(Q284/-100)), N284*(Q284/100)))</f>
        <v/>
      </c>
      <c r="V284" s="28" t="str">
        <f>IFERROR(IF(ISBLANK(Table123[[#This Row],[Odds Side - Win Probability Model]]), "",N284+IF(R284&lt;0, (N284/(R284/-100)), N284*(R284/100))),"")</f>
        <v/>
      </c>
      <c r="W284" s="27" t="str">
        <f t="shared" si="31"/>
        <v/>
      </c>
      <c r="X284" s="28" t="str">
        <f t="shared" si="32"/>
        <v/>
      </c>
      <c r="Y284" s="27" t="str">
        <f>IF(ISBLANK(Table123[[#This Row],[Odds Spread]]), "",O284+IF(S284&lt;0, (O284/(S284/-100)), O284*(S284/100)))</f>
        <v/>
      </c>
      <c r="Z284" s="27" t="str">
        <f t="shared" si="33"/>
        <v/>
      </c>
      <c r="AA284" s="29">
        <f t="shared" si="34"/>
        <v>0</v>
      </c>
      <c r="AB284" s="29">
        <f t="shared" si="35"/>
        <v>0</v>
      </c>
      <c r="AC284" s="30" t="str">
        <f>IF('Prediction Log'!$W284="Y", "W", IF('Prediction Log'!$W284="N","L",""))</f>
        <v/>
      </c>
      <c r="AD284" s="31" t="str">
        <f>IF('Prediction Log'!$Y284="Y", "W", IF('Prediction Log'!$Y284="N","L",""))</f>
        <v/>
      </c>
      <c r="AE284" s="32" t="str">
        <f>IF(ISBLANK(Table123[[#This Row],[Odds Side - Difference Model]]), "",IF(AC284="W", W284, IF(AC284="L",-N284, "")))</f>
        <v/>
      </c>
      <c r="AF284" s="33" t="str">
        <f>IFERROR((IF(ISERR(Table123[[#This Row],[Potential Payout Side - Win Probability Model]]), "",IF(AD284="W", X284, IF(AD284="L",-N284, "")))), "")</f>
        <v/>
      </c>
      <c r="AG284" s="30" t="str">
        <f>IF('Prediction Log'!$X284="Y", "W", IF('Prediction Log'!$X284="N", "L", ""))</f>
        <v/>
      </c>
      <c r="AH284" s="32" t="str">
        <f>IF(ISBLANK(Table123[[#This Row],[Odds Spread]]), "",IF(AG284="W", Z284, IF(AG284="L",-O284, "")))</f>
        <v/>
      </c>
      <c r="AI284" s="11"/>
      <c r="AJ284" s="12" t="str">
        <f t="shared" si="36"/>
        <v/>
      </c>
      <c r="AK2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5" spans="1:38" x14ac:dyDescent="0.45">
      <c r="A285" s="22">
        <f>Games!A285</f>
        <v>0</v>
      </c>
      <c r="B285" s="22" t="str">
        <f>IF('Prediction Log'!B285=0, "",'Prediction Log'!B285)</f>
        <v/>
      </c>
      <c r="C285" s="22" t="str">
        <f>IF('Prediction Log'!C285=0, "",'Prediction Log'!C285)</f>
        <v/>
      </c>
      <c r="D285" s="22" t="str">
        <f>IF('Prediction Log'!D285=0, "",'Prediction Log'!D285)</f>
        <v/>
      </c>
      <c r="E285" s="22" t="str">
        <f>IF('Prediction Log'!E285=0, "",'Prediction Log'!E285)</f>
        <v/>
      </c>
      <c r="F285" s="22" t="str">
        <f>IF('Prediction Log'!I285=0, "",'Prediction Log'!I285)</f>
        <v/>
      </c>
      <c r="G285" s="23" t="str">
        <f>IF(ISBLANK(Games!B285), "",'Prediction Log'!$J285)</f>
        <v/>
      </c>
      <c r="H285" s="24" t="str">
        <f>'Prediction Log'!$K285</f>
        <v/>
      </c>
      <c r="I285" s="22" t="str">
        <f>IF(ISBLANK(Games!J285), "",IF(AND(Games!J285="",Games!K285=""),"",IF(ISTEXT(Games!K285), "Side",Games!J285)))</f>
        <v/>
      </c>
      <c r="J285" s="22" t="str">
        <f>IF(ISBLANK(Games!B285), "",IF(Games!H285="Y", Games!B285, Games!C285))</f>
        <v/>
      </c>
      <c r="K285" s="22" t="str">
        <f>Games!F285</f>
        <v/>
      </c>
      <c r="L285" s="22" t="str">
        <f>IF(ISBLANK(Games!D285), "",Games!D285)</f>
        <v/>
      </c>
      <c r="M285" s="22"/>
      <c r="N285" s="25" t="str">
        <f>IF(ISBLANK(Table123[[#This Row],[Odds Side - Difference Model]]), "", 1)</f>
        <v/>
      </c>
      <c r="O285" s="25" t="str">
        <f>IF(ISBLANK(Table123[[#This Row],[Odds Spread]]), "", 1)</f>
        <v/>
      </c>
      <c r="P285" s="26"/>
      <c r="Q285" s="26"/>
      <c r="R285" s="26"/>
      <c r="S285" s="26"/>
      <c r="T285" s="26"/>
      <c r="U285" s="27" t="str">
        <f>IF(ISBLANK(Table123[[#This Row],[Odds Side - Difference Model]]), "",N285+IF(Q285&lt;0, (N285/(Q285/-100)), N285*(Q285/100)))</f>
        <v/>
      </c>
      <c r="V285" s="28" t="str">
        <f>IFERROR(IF(ISBLANK(Table123[[#This Row],[Odds Side - Win Probability Model]]), "",N285+IF(R285&lt;0, (N285/(R285/-100)), N285*(R285/100))),"")</f>
        <v/>
      </c>
      <c r="W285" s="27" t="str">
        <f t="shared" si="31"/>
        <v/>
      </c>
      <c r="X285" s="28" t="str">
        <f t="shared" si="32"/>
        <v/>
      </c>
      <c r="Y285" s="27" t="str">
        <f>IF(ISBLANK(Table123[[#This Row],[Odds Spread]]), "",O285+IF(S285&lt;0, (O285/(S285/-100)), O285*(S285/100)))</f>
        <v/>
      </c>
      <c r="Z285" s="27" t="str">
        <f t="shared" si="33"/>
        <v/>
      </c>
      <c r="AA285" s="29">
        <f t="shared" si="34"/>
        <v>0</v>
      </c>
      <c r="AB285" s="29">
        <f t="shared" si="35"/>
        <v>0</v>
      </c>
      <c r="AC285" s="30" t="str">
        <f>IF('Prediction Log'!$W285="Y", "W", IF('Prediction Log'!$W285="N","L",""))</f>
        <v/>
      </c>
      <c r="AD285" s="31" t="str">
        <f>IF('Prediction Log'!$Y285="Y", "W", IF('Prediction Log'!$Y285="N","L",""))</f>
        <v/>
      </c>
      <c r="AE285" s="32" t="str">
        <f>IF(ISBLANK(Table123[[#This Row],[Odds Side - Difference Model]]), "",IF(AC285="W", W285, IF(AC285="L",-N285, "")))</f>
        <v/>
      </c>
      <c r="AF285" s="33" t="str">
        <f>IFERROR((IF(ISERR(Table123[[#This Row],[Potential Payout Side - Win Probability Model]]), "",IF(AD285="W", X285, IF(AD285="L",-N285, "")))), "")</f>
        <v/>
      </c>
      <c r="AG285" s="30" t="str">
        <f>IF('Prediction Log'!$X285="Y", "W", IF('Prediction Log'!$X285="N", "L", ""))</f>
        <v/>
      </c>
      <c r="AH285" s="32" t="str">
        <f>IF(ISBLANK(Table123[[#This Row],[Odds Spread]]), "",IF(AG285="W", Z285, IF(AG285="L",-O285, "")))</f>
        <v/>
      </c>
      <c r="AI285" s="11"/>
      <c r="AJ285" s="12" t="str">
        <f t="shared" si="36"/>
        <v/>
      </c>
      <c r="AK2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6" spans="1:38" x14ac:dyDescent="0.45">
      <c r="A286" s="22">
        <f>Games!A286</f>
        <v>0</v>
      </c>
      <c r="B286" s="22" t="str">
        <f>IF('Prediction Log'!B286=0, "",'Prediction Log'!B286)</f>
        <v/>
      </c>
      <c r="C286" s="22" t="str">
        <f>IF('Prediction Log'!C286=0, "",'Prediction Log'!C286)</f>
        <v/>
      </c>
      <c r="D286" s="22" t="str">
        <f>IF('Prediction Log'!D286=0, "",'Prediction Log'!D286)</f>
        <v/>
      </c>
      <c r="E286" s="22" t="str">
        <f>IF('Prediction Log'!E286=0, "",'Prediction Log'!E286)</f>
        <v/>
      </c>
      <c r="F286" s="22" t="str">
        <f>IF('Prediction Log'!I286=0, "",'Prediction Log'!I286)</f>
        <v/>
      </c>
      <c r="G286" s="23" t="str">
        <f>IF(ISBLANK(Games!B286), "",'Prediction Log'!$J286)</f>
        <v/>
      </c>
      <c r="H286" s="24" t="str">
        <f>'Prediction Log'!$K286</f>
        <v/>
      </c>
      <c r="I286" s="22" t="str">
        <f>IF(ISBLANK(Games!J286), "",IF(AND(Games!J286="",Games!K286=""),"",IF(ISTEXT(Games!K286), "Side",Games!J286)))</f>
        <v/>
      </c>
      <c r="J286" s="22" t="str">
        <f>IF(ISBLANK(Games!B286), "",IF(Games!H286="Y", Games!B286, Games!C286))</f>
        <v/>
      </c>
      <c r="K286" s="22" t="str">
        <f>Games!F286</f>
        <v/>
      </c>
      <c r="L286" s="22" t="str">
        <f>IF(ISBLANK(Games!D286), "",Games!D286)</f>
        <v/>
      </c>
      <c r="M286" s="22"/>
      <c r="N286" s="25" t="str">
        <f>IF(ISBLANK(Table123[[#This Row],[Odds Side - Difference Model]]), "", 1)</f>
        <v/>
      </c>
      <c r="O286" s="25" t="str">
        <f>IF(ISBLANK(Table123[[#This Row],[Odds Spread]]), "", 1)</f>
        <v/>
      </c>
      <c r="P286" s="26"/>
      <c r="Q286" s="26"/>
      <c r="R286" s="26"/>
      <c r="S286" s="26"/>
      <c r="T286" s="26"/>
      <c r="U286" s="27" t="str">
        <f>IF(ISBLANK(Table123[[#This Row],[Odds Side - Difference Model]]), "",N286+IF(Q286&lt;0, (N286/(Q286/-100)), N286*(Q286/100)))</f>
        <v/>
      </c>
      <c r="V286" s="28" t="str">
        <f>IFERROR(IF(ISBLANK(Table123[[#This Row],[Odds Side - Win Probability Model]]), "",N286+IF(R286&lt;0, (N286/(R286/-100)), N286*(R286/100))),"")</f>
        <v/>
      </c>
      <c r="W286" s="27" t="str">
        <f t="shared" si="31"/>
        <v/>
      </c>
      <c r="X286" s="28" t="str">
        <f t="shared" si="32"/>
        <v/>
      </c>
      <c r="Y286" s="27" t="str">
        <f>IF(ISBLANK(Table123[[#This Row],[Odds Spread]]), "",O286+IF(S286&lt;0, (O286/(S286/-100)), O286*(S286/100)))</f>
        <v/>
      </c>
      <c r="Z286" s="27" t="str">
        <f t="shared" si="33"/>
        <v/>
      </c>
      <c r="AA286" s="29">
        <f t="shared" si="34"/>
        <v>0</v>
      </c>
      <c r="AB286" s="29">
        <f t="shared" si="35"/>
        <v>0</v>
      </c>
      <c r="AC286" s="30" t="str">
        <f>IF('Prediction Log'!$W286="Y", "W", IF('Prediction Log'!$W286="N","L",""))</f>
        <v/>
      </c>
      <c r="AD286" s="31" t="str">
        <f>IF('Prediction Log'!$Y286="Y", "W", IF('Prediction Log'!$Y286="N","L",""))</f>
        <v/>
      </c>
      <c r="AE286" s="32" t="str">
        <f>IF(ISBLANK(Table123[[#This Row],[Odds Side - Difference Model]]), "",IF(AC286="W", W286, IF(AC286="L",-N286, "")))</f>
        <v/>
      </c>
      <c r="AF286" s="33" t="str">
        <f>IFERROR((IF(ISERR(Table123[[#This Row],[Potential Payout Side - Win Probability Model]]), "",IF(AD286="W", X286, IF(AD286="L",-N286, "")))), "")</f>
        <v/>
      </c>
      <c r="AG286" s="30" t="str">
        <f>IF('Prediction Log'!$X286="Y", "W", IF('Prediction Log'!$X286="N", "L", ""))</f>
        <v/>
      </c>
      <c r="AH286" s="32" t="str">
        <f>IF(ISBLANK(Table123[[#This Row],[Odds Spread]]), "",IF(AG286="W", Z286, IF(AG286="L",-O286, "")))</f>
        <v/>
      </c>
      <c r="AI286" s="11"/>
      <c r="AJ286" s="12" t="str">
        <f t="shared" si="36"/>
        <v/>
      </c>
      <c r="AK2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7" spans="1:38" x14ac:dyDescent="0.45">
      <c r="A287" s="22">
        <f>Games!A287</f>
        <v>0</v>
      </c>
      <c r="B287" s="22" t="str">
        <f>IF('Prediction Log'!B287=0, "",'Prediction Log'!B287)</f>
        <v/>
      </c>
      <c r="C287" s="22" t="str">
        <f>IF('Prediction Log'!C287=0, "",'Prediction Log'!C287)</f>
        <v/>
      </c>
      <c r="D287" s="22" t="str">
        <f>IF('Prediction Log'!D287=0, "",'Prediction Log'!D287)</f>
        <v/>
      </c>
      <c r="E287" s="22" t="str">
        <f>IF('Prediction Log'!E287=0, "",'Prediction Log'!E287)</f>
        <v/>
      </c>
      <c r="F287" s="22" t="str">
        <f>IF('Prediction Log'!I287=0, "",'Prediction Log'!I287)</f>
        <v/>
      </c>
      <c r="G287" s="23" t="str">
        <f>IF(ISBLANK(Games!B287), "",'Prediction Log'!$J287)</f>
        <v/>
      </c>
      <c r="H287" s="24" t="str">
        <f>'Prediction Log'!$K287</f>
        <v/>
      </c>
      <c r="I287" s="22" t="str">
        <f>IF(ISBLANK(Games!J287), "",IF(AND(Games!J287="",Games!K287=""),"",IF(ISTEXT(Games!K287), "Side",Games!J287)))</f>
        <v/>
      </c>
      <c r="J287" s="22" t="str">
        <f>IF(ISBLANK(Games!B287), "",IF(Games!H287="Y", Games!B287, Games!C287))</f>
        <v/>
      </c>
      <c r="K287" s="22" t="str">
        <f>Games!F287</f>
        <v/>
      </c>
      <c r="L287" s="22" t="str">
        <f>IF(ISBLANK(Games!D287), "",Games!D287)</f>
        <v/>
      </c>
      <c r="M287" s="22"/>
      <c r="N287" s="25" t="str">
        <f>IF(ISBLANK(Table123[[#This Row],[Odds Side - Difference Model]]), "", 1)</f>
        <v/>
      </c>
      <c r="O287" s="25" t="str">
        <f>IF(ISBLANK(Table123[[#This Row],[Odds Spread]]), "", 1)</f>
        <v/>
      </c>
      <c r="P287" s="26"/>
      <c r="Q287" s="26"/>
      <c r="R287" s="26"/>
      <c r="S287" s="26"/>
      <c r="T287" s="26"/>
      <c r="U287" s="27" t="str">
        <f>IF(ISBLANK(Table123[[#This Row],[Odds Side - Difference Model]]), "",N287+IF(Q287&lt;0, (N287/(Q287/-100)), N287*(Q287/100)))</f>
        <v/>
      </c>
      <c r="V287" s="28" t="str">
        <f>IFERROR(IF(ISBLANK(Table123[[#This Row],[Odds Side - Win Probability Model]]), "",N287+IF(R287&lt;0, (N287/(R287/-100)), N287*(R287/100))),"")</f>
        <v/>
      </c>
      <c r="W287" s="27" t="str">
        <f t="shared" si="31"/>
        <v/>
      </c>
      <c r="X287" s="28" t="str">
        <f t="shared" si="32"/>
        <v/>
      </c>
      <c r="Y287" s="27" t="str">
        <f>IF(ISBLANK(Table123[[#This Row],[Odds Spread]]), "",O287+IF(S287&lt;0, (O287/(S287/-100)), O287*(S287/100)))</f>
        <v/>
      </c>
      <c r="Z287" s="27" t="str">
        <f t="shared" si="33"/>
        <v/>
      </c>
      <c r="AA287" s="29">
        <f t="shared" si="34"/>
        <v>0</v>
      </c>
      <c r="AB287" s="29">
        <f t="shared" si="35"/>
        <v>0</v>
      </c>
      <c r="AC287" s="30" t="str">
        <f>IF('Prediction Log'!$W287="Y", "W", IF('Prediction Log'!$W287="N","L",""))</f>
        <v/>
      </c>
      <c r="AD287" s="31" t="str">
        <f>IF('Prediction Log'!$Y287="Y", "W", IF('Prediction Log'!$Y287="N","L",""))</f>
        <v/>
      </c>
      <c r="AE287" s="32" t="str">
        <f>IF(ISBLANK(Table123[[#This Row],[Odds Side - Difference Model]]), "",IF(AC287="W", W287, IF(AC287="L",-N287, "")))</f>
        <v/>
      </c>
      <c r="AF287" s="33" t="str">
        <f>IFERROR((IF(ISERR(Table123[[#This Row],[Potential Payout Side - Win Probability Model]]), "",IF(AD287="W", X287, IF(AD287="L",-N287, "")))), "")</f>
        <v/>
      </c>
      <c r="AG287" s="30" t="str">
        <f>IF('Prediction Log'!$X287="Y", "W", IF('Prediction Log'!$X287="N", "L", ""))</f>
        <v/>
      </c>
      <c r="AH287" s="32" t="str">
        <f>IF(ISBLANK(Table123[[#This Row],[Odds Spread]]), "",IF(AG287="W", Z287, IF(AG287="L",-O287, "")))</f>
        <v/>
      </c>
      <c r="AI287" s="11"/>
      <c r="AJ287" s="12" t="str">
        <f t="shared" si="36"/>
        <v/>
      </c>
      <c r="AK2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8" spans="1:38" x14ac:dyDescent="0.45">
      <c r="A288" s="22">
        <f>Games!A288</f>
        <v>0</v>
      </c>
      <c r="B288" s="22" t="str">
        <f>IF('Prediction Log'!B288=0, "",'Prediction Log'!B288)</f>
        <v/>
      </c>
      <c r="C288" s="22" t="str">
        <f>IF('Prediction Log'!C288=0, "",'Prediction Log'!C288)</f>
        <v/>
      </c>
      <c r="D288" s="22" t="str">
        <f>IF('Prediction Log'!D288=0, "",'Prediction Log'!D288)</f>
        <v/>
      </c>
      <c r="E288" s="22" t="str">
        <f>IF('Prediction Log'!E288=0, "",'Prediction Log'!E288)</f>
        <v/>
      </c>
      <c r="F288" s="22" t="str">
        <f>IF('Prediction Log'!I288=0, "",'Prediction Log'!I288)</f>
        <v/>
      </c>
      <c r="G288" s="23" t="str">
        <f>IF(ISBLANK(Games!B288), "",'Prediction Log'!$J288)</f>
        <v/>
      </c>
      <c r="H288" s="24" t="str">
        <f>'Prediction Log'!$K288</f>
        <v/>
      </c>
      <c r="I288" s="22" t="str">
        <f>IF(ISBLANK(Games!J288), "",IF(AND(Games!J288="",Games!K288=""),"",IF(ISTEXT(Games!K288), "Side",Games!J288)))</f>
        <v/>
      </c>
      <c r="J288" s="22" t="str">
        <f>IF(ISBLANK(Games!B288), "",IF(Games!H288="Y", Games!B288, Games!C288))</f>
        <v/>
      </c>
      <c r="K288" s="22" t="str">
        <f>Games!F288</f>
        <v/>
      </c>
      <c r="L288" s="22" t="str">
        <f>IF(ISBLANK(Games!D288), "",Games!D288)</f>
        <v/>
      </c>
      <c r="M288" s="22"/>
      <c r="N288" s="25" t="str">
        <f>IF(ISBLANK(Table123[[#This Row],[Odds Side - Difference Model]]), "", 1)</f>
        <v/>
      </c>
      <c r="O288" s="25" t="str">
        <f>IF(ISBLANK(Table123[[#This Row],[Odds Spread]]), "", 1)</f>
        <v/>
      </c>
      <c r="P288" s="26"/>
      <c r="Q288" s="26"/>
      <c r="R288" s="26"/>
      <c r="S288" s="26"/>
      <c r="T288" s="26"/>
      <c r="U288" s="27" t="str">
        <f>IF(ISBLANK(Table123[[#This Row],[Odds Side - Difference Model]]), "",N288+IF(Q288&lt;0, (N288/(Q288/-100)), N288*(Q288/100)))</f>
        <v/>
      </c>
      <c r="V288" s="28" t="str">
        <f>IFERROR(IF(ISBLANK(Table123[[#This Row],[Odds Side - Win Probability Model]]), "",N288+IF(R288&lt;0, (N288/(R288/-100)), N288*(R288/100))),"")</f>
        <v/>
      </c>
      <c r="W288" s="27" t="str">
        <f t="shared" si="31"/>
        <v/>
      </c>
      <c r="X288" s="28" t="str">
        <f t="shared" si="32"/>
        <v/>
      </c>
      <c r="Y288" s="27" t="str">
        <f>IF(ISBLANK(Table123[[#This Row],[Odds Spread]]), "",O288+IF(S288&lt;0, (O288/(S288/-100)), O288*(S288/100)))</f>
        <v/>
      </c>
      <c r="Z288" s="27" t="str">
        <f t="shared" si="33"/>
        <v/>
      </c>
      <c r="AA288" s="29">
        <f t="shared" si="34"/>
        <v>0</v>
      </c>
      <c r="AB288" s="29">
        <f t="shared" si="35"/>
        <v>0</v>
      </c>
      <c r="AC288" s="30" t="str">
        <f>IF('Prediction Log'!$W288="Y", "W", IF('Prediction Log'!$W288="N","L",""))</f>
        <v/>
      </c>
      <c r="AD288" s="31" t="str">
        <f>IF('Prediction Log'!$Y288="Y", "W", IF('Prediction Log'!$Y288="N","L",""))</f>
        <v/>
      </c>
      <c r="AE288" s="32" t="str">
        <f>IF(ISBLANK(Table123[[#This Row],[Odds Side - Difference Model]]), "",IF(AC288="W", W288, IF(AC288="L",-N288, "")))</f>
        <v/>
      </c>
      <c r="AF288" s="33" t="str">
        <f>IFERROR((IF(ISERR(Table123[[#This Row],[Potential Payout Side - Win Probability Model]]), "",IF(AD288="W", X288, IF(AD288="L",-N288, "")))), "")</f>
        <v/>
      </c>
      <c r="AG288" s="30" t="str">
        <f>IF('Prediction Log'!$X288="Y", "W", IF('Prediction Log'!$X288="N", "L", ""))</f>
        <v/>
      </c>
      <c r="AH288" s="32" t="str">
        <f>IF(ISBLANK(Table123[[#This Row],[Odds Spread]]), "",IF(AG288="W", Z288, IF(AG288="L",-O288, "")))</f>
        <v/>
      </c>
      <c r="AI288" s="11"/>
      <c r="AJ288" s="12" t="str">
        <f t="shared" si="36"/>
        <v/>
      </c>
      <c r="AK2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9" spans="1:38" x14ac:dyDescent="0.45">
      <c r="A289" s="22">
        <f>Games!A289</f>
        <v>0</v>
      </c>
      <c r="B289" s="22" t="str">
        <f>IF('Prediction Log'!B289=0, "",'Prediction Log'!B289)</f>
        <v/>
      </c>
      <c r="C289" s="22" t="str">
        <f>IF('Prediction Log'!C289=0, "",'Prediction Log'!C289)</f>
        <v/>
      </c>
      <c r="D289" s="22" t="str">
        <f>IF('Prediction Log'!D289=0, "",'Prediction Log'!D289)</f>
        <v/>
      </c>
      <c r="E289" s="22" t="str">
        <f>IF('Prediction Log'!E289=0, "",'Prediction Log'!E289)</f>
        <v/>
      </c>
      <c r="F289" s="22" t="str">
        <f>IF('Prediction Log'!I289=0, "",'Prediction Log'!I289)</f>
        <v/>
      </c>
      <c r="G289" s="23" t="str">
        <f>IF(ISBLANK(Games!B289), "",'Prediction Log'!$J289)</f>
        <v/>
      </c>
      <c r="H289" s="24" t="str">
        <f>'Prediction Log'!$K289</f>
        <v/>
      </c>
      <c r="I289" s="22" t="str">
        <f>IF(ISBLANK(Games!J289), "",IF(AND(Games!J289="",Games!K289=""),"",IF(ISTEXT(Games!K289), "Side",Games!J289)))</f>
        <v/>
      </c>
      <c r="J289" s="22" t="str">
        <f>IF(ISBLANK(Games!B289), "",IF(Games!H289="Y", Games!B289, Games!C289))</f>
        <v/>
      </c>
      <c r="K289" s="22" t="str">
        <f>Games!F289</f>
        <v/>
      </c>
      <c r="L289" s="22" t="str">
        <f>IF(ISBLANK(Games!D289), "",Games!D289)</f>
        <v/>
      </c>
      <c r="M289" s="22"/>
      <c r="N289" s="25" t="str">
        <f>IF(ISBLANK(Table123[[#This Row],[Odds Side - Difference Model]]), "", 1)</f>
        <v/>
      </c>
      <c r="O289" s="25" t="str">
        <f>IF(ISBLANK(Table123[[#This Row],[Odds Spread]]), "", 1)</f>
        <v/>
      </c>
      <c r="P289" s="26"/>
      <c r="Q289" s="26"/>
      <c r="R289" s="26"/>
      <c r="S289" s="26"/>
      <c r="T289" s="26"/>
      <c r="U289" s="27" t="str">
        <f>IF(ISBLANK(Table123[[#This Row],[Odds Side - Difference Model]]), "",N289+IF(Q289&lt;0, (N289/(Q289/-100)), N289*(Q289/100)))</f>
        <v/>
      </c>
      <c r="V289" s="28" t="str">
        <f>IFERROR(IF(ISBLANK(Table123[[#This Row],[Odds Side - Win Probability Model]]), "",N289+IF(R289&lt;0, (N289/(R289/-100)), N289*(R289/100))),"")</f>
        <v/>
      </c>
      <c r="W289" s="27" t="str">
        <f t="shared" si="31"/>
        <v/>
      </c>
      <c r="X289" s="28" t="str">
        <f t="shared" si="32"/>
        <v/>
      </c>
      <c r="Y289" s="27" t="str">
        <f>IF(ISBLANK(Table123[[#This Row],[Odds Spread]]), "",O289+IF(S289&lt;0, (O289/(S289/-100)), O289*(S289/100)))</f>
        <v/>
      </c>
      <c r="Z289" s="27" t="str">
        <f t="shared" si="33"/>
        <v/>
      </c>
      <c r="AA289" s="29">
        <f t="shared" si="34"/>
        <v>0</v>
      </c>
      <c r="AB289" s="29">
        <f t="shared" si="35"/>
        <v>0</v>
      </c>
      <c r="AC289" s="30" t="str">
        <f>IF('Prediction Log'!$W289="Y", "W", IF('Prediction Log'!$W289="N","L",""))</f>
        <v/>
      </c>
      <c r="AD289" s="31" t="str">
        <f>IF('Prediction Log'!$Y289="Y", "W", IF('Prediction Log'!$Y289="N","L",""))</f>
        <v/>
      </c>
      <c r="AE289" s="32" t="str">
        <f>IF(ISBLANK(Table123[[#This Row],[Odds Side - Difference Model]]), "",IF(AC289="W", W289, IF(AC289="L",-N289, "")))</f>
        <v/>
      </c>
      <c r="AF289" s="33" t="str">
        <f>IFERROR((IF(ISERR(Table123[[#This Row],[Potential Payout Side - Win Probability Model]]), "",IF(AD289="W", X289, IF(AD289="L",-N289, "")))), "")</f>
        <v/>
      </c>
      <c r="AG289" s="30" t="str">
        <f>IF('Prediction Log'!$X289="Y", "W", IF('Prediction Log'!$X289="N", "L", ""))</f>
        <v/>
      </c>
      <c r="AH289" s="32" t="str">
        <f>IF(ISBLANK(Table123[[#This Row],[Odds Spread]]), "",IF(AG289="W", Z289, IF(AG289="L",-O289, "")))</f>
        <v/>
      </c>
      <c r="AI289" s="11"/>
      <c r="AJ289" s="12" t="str">
        <f t="shared" si="36"/>
        <v/>
      </c>
      <c r="AK2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0" spans="1:38" x14ac:dyDescent="0.45">
      <c r="A290" s="22">
        <f>Games!A290</f>
        <v>0</v>
      </c>
      <c r="B290" s="22" t="str">
        <f>IF('Prediction Log'!B290=0, "",'Prediction Log'!B290)</f>
        <v/>
      </c>
      <c r="C290" s="22" t="str">
        <f>IF('Prediction Log'!C290=0, "",'Prediction Log'!C290)</f>
        <v/>
      </c>
      <c r="D290" s="22" t="str">
        <f>IF('Prediction Log'!D290=0, "",'Prediction Log'!D290)</f>
        <v/>
      </c>
      <c r="E290" s="22" t="str">
        <f>IF('Prediction Log'!E290=0, "",'Prediction Log'!E290)</f>
        <v/>
      </c>
      <c r="F290" s="22" t="str">
        <f>IF('Prediction Log'!I290=0, "",'Prediction Log'!I290)</f>
        <v/>
      </c>
      <c r="G290" s="23" t="str">
        <f>IF(ISBLANK(Games!B290), "",'Prediction Log'!$J290)</f>
        <v/>
      </c>
      <c r="H290" s="24" t="str">
        <f>'Prediction Log'!$K290</f>
        <v/>
      </c>
      <c r="I290" s="22" t="str">
        <f>IF(ISBLANK(Games!J290), "",IF(AND(Games!J290="",Games!K290=""),"",IF(ISTEXT(Games!K290), "Side",Games!J290)))</f>
        <v/>
      </c>
      <c r="J290" s="22" t="str">
        <f>IF(ISBLANK(Games!B290), "",IF(Games!H290="Y", Games!B290, Games!C290))</f>
        <v/>
      </c>
      <c r="K290" s="22" t="str">
        <f>Games!F290</f>
        <v/>
      </c>
      <c r="L290" s="22" t="str">
        <f>IF(ISBLANK(Games!D290), "",Games!D290)</f>
        <v/>
      </c>
      <c r="M290" s="22"/>
      <c r="N290" s="25" t="str">
        <f>IF(ISBLANK(Table123[[#This Row],[Odds Side - Difference Model]]), "", 1)</f>
        <v/>
      </c>
      <c r="O290" s="25" t="str">
        <f>IF(ISBLANK(Table123[[#This Row],[Odds Spread]]), "", 1)</f>
        <v/>
      </c>
      <c r="P290" s="26"/>
      <c r="Q290" s="26"/>
      <c r="R290" s="26"/>
      <c r="S290" s="26"/>
      <c r="T290" s="26"/>
      <c r="U290" s="27" t="str">
        <f>IF(ISBLANK(Table123[[#This Row],[Odds Side - Difference Model]]), "",N290+IF(Q290&lt;0, (N290/(Q290/-100)), N290*(Q290/100)))</f>
        <v/>
      </c>
      <c r="V290" s="28" t="str">
        <f>IFERROR(IF(ISBLANK(Table123[[#This Row],[Odds Side - Win Probability Model]]), "",N290+IF(R290&lt;0, (N290/(R290/-100)), N290*(R290/100))),"")</f>
        <v/>
      </c>
      <c r="W290" s="27" t="str">
        <f t="shared" si="31"/>
        <v/>
      </c>
      <c r="X290" s="28" t="str">
        <f t="shared" si="32"/>
        <v/>
      </c>
      <c r="Y290" s="27" t="str">
        <f>IF(ISBLANK(Table123[[#This Row],[Odds Spread]]), "",O290+IF(S290&lt;0, (O290/(S290/-100)), O290*(S290/100)))</f>
        <v/>
      </c>
      <c r="Z290" s="27" t="str">
        <f t="shared" si="33"/>
        <v/>
      </c>
      <c r="AA290" s="29">
        <f t="shared" si="34"/>
        <v>0</v>
      </c>
      <c r="AB290" s="29">
        <f t="shared" si="35"/>
        <v>0</v>
      </c>
      <c r="AC290" s="30" t="str">
        <f>IF('Prediction Log'!$W290="Y", "W", IF('Prediction Log'!$W290="N","L",""))</f>
        <v/>
      </c>
      <c r="AD290" s="31" t="str">
        <f>IF('Prediction Log'!$Y290="Y", "W", IF('Prediction Log'!$Y290="N","L",""))</f>
        <v/>
      </c>
      <c r="AE290" s="32" t="str">
        <f>IF(ISBLANK(Table123[[#This Row],[Odds Side - Difference Model]]), "",IF(AC290="W", W290, IF(AC290="L",-N290, "")))</f>
        <v/>
      </c>
      <c r="AF290" s="33" t="str">
        <f>IFERROR((IF(ISERR(Table123[[#This Row],[Potential Payout Side - Win Probability Model]]), "",IF(AD290="W", X290, IF(AD290="L",-N290, "")))), "")</f>
        <v/>
      </c>
      <c r="AG290" s="30" t="str">
        <f>IF('Prediction Log'!$X290="Y", "W", IF('Prediction Log'!$X290="N", "L", ""))</f>
        <v/>
      </c>
      <c r="AH290" s="32" t="str">
        <f>IF(ISBLANK(Table123[[#This Row],[Odds Spread]]), "",IF(AG290="W", Z290, IF(AG290="L",-O290, "")))</f>
        <v/>
      </c>
      <c r="AI290" s="11"/>
      <c r="AJ290" s="12" t="str">
        <f t="shared" si="36"/>
        <v/>
      </c>
      <c r="AK2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1" spans="1:38" x14ac:dyDescent="0.45">
      <c r="A291" s="22">
        <f>Games!A291</f>
        <v>0</v>
      </c>
      <c r="B291" s="22" t="str">
        <f>IF('Prediction Log'!B291=0, "",'Prediction Log'!B291)</f>
        <v/>
      </c>
      <c r="C291" s="22" t="str">
        <f>IF('Prediction Log'!C291=0, "",'Prediction Log'!C291)</f>
        <v/>
      </c>
      <c r="D291" s="22" t="str">
        <f>IF('Prediction Log'!D291=0, "",'Prediction Log'!D291)</f>
        <v/>
      </c>
      <c r="E291" s="22" t="str">
        <f>IF('Prediction Log'!E291=0, "",'Prediction Log'!E291)</f>
        <v/>
      </c>
      <c r="F291" s="22" t="str">
        <f>IF('Prediction Log'!I291=0, "",'Prediction Log'!I291)</f>
        <v/>
      </c>
      <c r="G291" s="23" t="str">
        <f>IF(ISBLANK(Games!B291), "",'Prediction Log'!$J291)</f>
        <v/>
      </c>
      <c r="H291" s="24" t="str">
        <f>'Prediction Log'!$K291</f>
        <v/>
      </c>
      <c r="I291" s="22" t="str">
        <f>IF(ISBLANK(Games!J291), "",IF(AND(Games!J291="",Games!K291=""),"",IF(ISTEXT(Games!K291), "Side",Games!J291)))</f>
        <v/>
      </c>
      <c r="J291" s="22" t="str">
        <f>IF(ISBLANK(Games!B291), "",IF(Games!H291="Y", Games!B291, Games!C291))</f>
        <v/>
      </c>
      <c r="K291" s="22" t="str">
        <f>Games!F291</f>
        <v/>
      </c>
      <c r="L291" s="22" t="str">
        <f>IF(ISBLANK(Games!D291), "",Games!D291)</f>
        <v/>
      </c>
      <c r="M291" s="22"/>
      <c r="N291" s="25" t="str">
        <f>IF(ISBLANK(Table123[[#This Row],[Odds Side - Difference Model]]), "", 1)</f>
        <v/>
      </c>
      <c r="O291" s="25" t="str">
        <f>IF(ISBLANK(Table123[[#This Row],[Odds Spread]]), "", 1)</f>
        <v/>
      </c>
      <c r="P291" s="26"/>
      <c r="Q291" s="26"/>
      <c r="R291" s="26"/>
      <c r="S291" s="26"/>
      <c r="T291" s="26"/>
      <c r="U291" s="27" t="str">
        <f>IF(ISBLANK(Table123[[#This Row],[Odds Side - Difference Model]]), "",N291+IF(Q291&lt;0, (N291/(Q291/-100)), N291*(Q291/100)))</f>
        <v/>
      </c>
      <c r="V291" s="28" t="str">
        <f>IFERROR(IF(ISBLANK(Table123[[#This Row],[Odds Side - Win Probability Model]]), "",N291+IF(R291&lt;0, (N291/(R291/-100)), N291*(R291/100))),"")</f>
        <v/>
      </c>
      <c r="W291" s="27" t="str">
        <f t="shared" si="31"/>
        <v/>
      </c>
      <c r="X291" s="28" t="str">
        <f t="shared" si="32"/>
        <v/>
      </c>
      <c r="Y291" s="27" t="str">
        <f>IF(ISBLANK(Table123[[#This Row],[Odds Spread]]), "",O291+IF(S291&lt;0, (O291/(S291/-100)), O291*(S291/100)))</f>
        <v/>
      </c>
      <c r="Z291" s="27" t="str">
        <f t="shared" si="33"/>
        <v/>
      </c>
      <c r="AA291" s="29">
        <f t="shared" si="34"/>
        <v>0</v>
      </c>
      <c r="AB291" s="29">
        <f t="shared" si="35"/>
        <v>0</v>
      </c>
      <c r="AC291" s="30" t="str">
        <f>IF('Prediction Log'!$W291="Y", "W", IF('Prediction Log'!$W291="N","L",""))</f>
        <v/>
      </c>
      <c r="AD291" s="31" t="str">
        <f>IF('Prediction Log'!$Y291="Y", "W", IF('Prediction Log'!$Y291="N","L",""))</f>
        <v/>
      </c>
      <c r="AE291" s="32" t="str">
        <f>IF(ISBLANK(Table123[[#This Row],[Odds Side - Difference Model]]), "",IF(AC291="W", W291, IF(AC291="L",-N291, "")))</f>
        <v/>
      </c>
      <c r="AF291" s="33" t="str">
        <f>IFERROR((IF(ISERR(Table123[[#This Row],[Potential Payout Side - Win Probability Model]]), "",IF(AD291="W", X291, IF(AD291="L",-N291, "")))), "")</f>
        <v/>
      </c>
      <c r="AG291" s="30" t="str">
        <f>IF('Prediction Log'!$X291="Y", "W", IF('Prediction Log'!$X291="N", "L", ""))</f>
        <v/>
      </c>
      <c r="AH291" s="32" t="str">
        <f>IF(ISBLANK(Table123[[#This Row],[Odds Spread]]), "",IF(AG291="W", Z291, IF(AG291="L",-O291, "")))</f>
        <v/>
      </c>
      <c r="AI291" s="11"/>
      <c r="AJ291" s="12" t="str">
        <f t="shared" si="36"/>
        <v/>
      </c>
      <c r="AK2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2" spans="1:38" x14ac:dyDescent="0.45">
      <c r="A292" s="22">
        <f>Games!A292</f>
        <v>0</v>
      </c>
      <c r="B292" s="22" t="str">
        <f>IF('Prediction Log'!B292=0, "",'Prediction Log'!B292)</f>
        <v/>
      </c>
      <c r="C292" s="22" t="str">
        <f>IF('Prediction Log'!C292=0, "",'Prediction Log'!C292)</f>
        <v/>
      </c>
      <c r="D292" s="22" t="str">
        <f>IF('Prediction Log'!D292=0, "",'Prediction Log'!D292)</f>
        <v/>
      </c>
      <c r="E292" s="22" t="str">
        <f>IF('Prediction Log'!E292=0, "",'Prediction Log'!E292)</f>
        <v/>
      </c>
      <c r="F292" s="22" t="str">
        <f>IF('Prediction Log'!I292=0, "",'Prediction Log'!I292)</f>
        <v/>
      </c>
      <c r="G292" s="23" t="str">
        <f>IF(ISBLANK(Games!B292), "",'Prediction Log'!$J292)</f>
        <v/>
      </c>
      <c r="H292" s="24" t="str">
        <f>'Prediction Log'!$K292</f>
        <v/>
      </c>
      <c r="I292" s="22" t="str">
        <f>IF(ISBLANK(Games!J292), "",IF(AND(Games!J292="",Games!K292=""),"",IF(ISTEXT(Games!K292), "Side",Games!J292)))</f>
        <v/>
      </c>
      <c r="J292" s="22" t="str">
        <f>IF(ISBLANK(Games!B292), "",IF(Games!H292="Y", Games!B292, Games!C292))</f>
        <v/>
      </c>
      <c r="K292" s="22" t="str">
        <f>Games!F292</f>
        <v/>
      </c>
      <c r="L292" s="22" t="str">
        <f>IF(ISBLANK(Games!D292), "",Games!D292)</f>
        <v/>
      </c>
      <c r="M292" s="22"/>
      <c r="N292" s="25" t="str">
        <f>IF(ISBLANK(Table123[[#This Row],[Odds Side - Difference Model]]), "", 1)</f>
        <v/>
      </c>
      <c r="O292" s="25" t="str">
        <f>IF(ISBLANK(Table123[[#This Row],[Odds Spread]]), "", 1)</f>
        <v/>
      </c>
      <c r="P292" s="26"/>
      <c r="Q292" s="26"/>
      <c r="R292" s="26"/>
      <c r="S292" s="26"/>
      <c r="T292" s="26"/>
      <c r="U292" s="27" t="str">
        <f>IF(ISBLANK(Table123[[#This Row],[Odds Side - Difference Model]]), "",N292+IF(Q292&lt;0, (N292/(Q292/-100)), N292*(Q292/100)))</f>
        <v/>
      </c>
      <c r="V292" s="28" t="str">
        <f>IFERROR(IF(ISBLANK(Table123[[#This Row],[Odds Side - Win Probability Model]]), "",N292+IF(R292&lt;0, (N292/(R292/-100)), N292*(R292/100))),"")</f>
        <v/>
      </c>
      <c r="W292" s="27" t="str">
        <f t="shared" si="31"/>
        <v/>
      </c>
      <c r="X292" s="28" t="str">
        <f t="shared" si="32"/>
        <v/>
      </c>
      <c r="Y292" s="27" t="str">
        <f>IF(ISBLANK(Table123[[#This Row],[Odds Spread]]), "",O292+IF(S292&lt;0, (O292/(S292/-100)), O292*(S292/100)))</f>
        <v/>
      </c>
      <c r="Z292" s="27" t="str">
        <f t="shared" si="33"/>
        <v/>
      </c>
      <c r="AA292" s="29">
        <f t="shared" si="34"/>
        <v>0</v>
      </c>
      <c r="AB292" s="29">
        <f t="shared" si="35"/>
        <v>0</v>
      </c>
      <c r="AC292" s="30" t="str">
        <f>IF('Prediction Log'!$W292="Y", "W", IF('Prediction Log'!$W292="N","L",""))</f>
        <v/>
      </c>
      <c r="AD292" s="31" t="str">
        <f>IF('Prediction Log'!$Y292="Y", "W", IF('Prediction Log'!$Y292="N","L",""))</f>
        <v/>
      </c>
      <c r="AE292" s="32" t="str">
        <f>IF(ISBLANK(Table123[[#This Row],[Odds Side - Difference Model]]), "",IF(AC292="W", W292, IF(AC292="L",-N292, "")))</f>
        <v/>
      </c>
      <c r="AF292" s="33" t="str">
        <f>IFERROR((IF(ISERR(Table123[[#This Row],[Potential Payout Side - Win Probability Model]]), "",IF(AD292="W", X292, IF(AD292="L",-N292, "")))), "")</f>
        <v/>
      </c>
      <c r="AG292" s="30" t="str">
        <f>IF('Prediction Log'!$X292="Y", "W", IF('Prediction Log'!$X292="N", "L", ""))</f>
        <v/>
      </c>
      <c r="AH292" s="32" t="str">
        <f>IF(ISBLANK(Table123[[#This Row],[Odds Spread]]), "",IF(AG292="W", Z292, IF(AG292="L",-O292, "")))</f>
        <v/>
      </c>
      <c r="AI292" s="11"/>
      <c r="AJ292" s="12" t="str">
        <f t="shared" si="36"/>
        <v/>
      </c>
      <c r="AK2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3" spans="1:38" x14ac:dyDescent="0.45">
      <c r="A293" s="22">
        <f>Games!A293</f>
        <v>0</v>
      </c>
      <c r="B293" s="22" t="str">
        <f>IF('Prediction Log'!B293=0, "",'Prediction Log'!B293)</f>
        <v/>
      </c>
      <c r="C293" s="22" t="str">
        <f>IF('Prediction Log'!C293=0, "",'Prediction Log'!C293)</f>
        <v/>
      </c>
      <c r="D293" s="22" t="str">
        <f>IF('Prediction Log'!D293=0, "",'Prediction Log'!D293)</f>
        <v/>
      </c>
      <c r="E293" s="22" t="str">
        <f>IF('Prediction Log'!E293=0, "",'Prediction Log'!E293)</f>
        <v/>
      </c>
      <c r="F293" s="22" t="str">
        <f>IF('Prediction Log'!I293=0, "",'Prediction Log'!I293)</f>
        <v/>
      </c>
      <c r="G293" s="23" t="str">
        <f>IF(ISBLANK(Games!B293), "",'Prediction Log'!$J293)</f>
        <v/>
      </c>
      <c r="H293" s="24" t="str">
        <f>'Prediction Log'!$K293</f>
        <v/>
      </c>
      <c r="I293" s="22" t="str">
        <f>IF(ISBLANK(Games!J293), "",IF(AND(Games!J293="",Games!K293=""),"",IF(ISTEXT(Games!K293), "Side",Games!J293)))</f>
        <v/>
      </c>
      <c r="J293" s="22" t="str">
        <f>IF(ISBLANK(Games!B293), "",IF(Games!H293="Y", Games!B293, Games!C293))</f>
        <v/>
      </c>
      <c r="K293" s="22" t="str">
        <f>Games!F293</f>
        <v/>
      </c>
      <c r="L293" s="22" t="str">
        <f>IF(ISBLANK(Games!D293), "",Games!D293)</f>
        <v/>
      </c>
      <c r="M293" s="22"/>
      <c r="N293" s="25" t="str">
        <f>IF(ISBLANK(Table123[[#This Row],[Odds Side - Difference Model]]), "", 1)</f>
        <v/>
      </c>
      <c r="O293" s="25" t="str">
        <f>IF(ISBLANK(Table123[[#This Row],[Odds Spread]]), "", 1)</f>
        <v/>
      </c>
      <c r="P293" s="26"/>
      <c r="Q293" s="26"/>
      <c r="R293" s="26"/>
      <c r="S293" s="26"/>
      <c r="T293" s="26"/>
      <c r="U293" s="27" t="str">
        <f>IF(ISBLANK(Table123[[#This Row],[Odds Side - Difference Model]]), "",N293+IF(Q293&lt;0, (N293/(Q293/-100)), N293*(Q293/100)))</f>
        <v/>
      </c>
      <c r="V293" s="28" t="str">
        <f>IFERROR(IF(ISBLANK(Table123[[#This Row],[Odds Side - Win Probability Model]]), "",N293+IF(R293&lt;0, (N293/(R293/-100)), N293*(R293/100))),"")</f>
        <v/>
      </c>
      <c r="W293" s="27" t="str">
        <f t="shared" si="31"/>
        <v/>
      </c>
      <c r="X293" s="28" t="str">
        <f t="shared" si="32"/>
        <v/>
      </c>
      <c r="Y293" s="27" t="str">
        <f>IF(ISBLANK(Table123[[#This Row],[Odds Spread]]), "",O293+IF(S293&lt;0, (O293/(S293/-100)), O293*(S293/100)))</f>
        <v/>
      </c>
      <c r="Z293" s="27" t="str">
        <f t="shared" si="33"/>
        <v/>
      </c>
      <c r="AA293" s="29">
        <f t="shared" si="34"/>
        <v>0</v>
      </c>
      <c r="AB293" s="29">
        <f t="shared" si="35"/>
        <v>0</v>
      </c>
      <c r="AC293" s="30" t="str">
        <f>IF('Prediction Log'!$W293="Y", "W", IF('Prediction Log'!$W293="N","L",""))</f>
        <v/>
      </c>
      <c r="AD293" s="31" t="str">
        <f>IF('Prediction Log'!$Y293="Y", "W", IF('Prediction Log'!$Y293="N","L",""))</f>
        <v/>
      </c>
      <c r="AE293" s="32" t="str">
        <f>IF(ISBLANK(Table123[[#This Row],[Odds Side - Difference Model]]), "",IF(AC293="W", W293, IF(AC293="L",-N293, "")))</f>
        <v/>
      </c>
      <c r="AF293" s="33" t="str">
        <f>IFERROR((IF(ISERR(Table123[[#This Row],[Potential Payout Side - Win Probability Model]]), "",IF(AD293="W", X293, IF(AD293="L",-N293, "")))), "")</f>
        <v/>
      </c>
      <c r="AG293" s="30" t="str">
        <f>IF('Prediction Log'!$X293="Y", "W", IF('Prediction Log'!$X293="N", "L", ""))</f>
        <v/>
      </c>
      <c r="AH293" s="32" t="str">
        <f>IF(ISBLANK(Table123[[#This Row],[Odds Spread]]), "",IF(AG293="W", Z293, IF(AG293="L",-O293, "")))</f>
        <v/>
      </c>
      <c r="AI293" s="11"/>
      <c r="AJ293" s="12" t="str">
        <f t="shared" si="36"/>
        <v/>
      </c>
      <c r="AK2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4" spans="1:38" x14ac:dyDescent="0.45">
      <c r="A294" s="22">
        <f>Games!A294</f>
        <v>0</v>
      </c>
      <c r="B294" s="22" t="str">
        <f>IF('Prediction Log'!B294=0, "",'Prediction Log'!B294)</f>
        <v/>
      </c>
      <c r="C294" s="22" t="str">
        <f>IF('Prediction Log'!C294=0, "",'Prediction Log'!C294)</f>
        <v/>
      </c>
      <c r="D294" s="22" t="str">
        <f>IF('Prediction Log'!D294=0, "",'Prediction Log'!D294)</f>
        <v/>
      </c>
      <c r="E294" s="22" t="str">
        <f>IF('Prediction Log'!E294=0, "",'Prediction Log'!E294)</f>
        <v/>
      </c>
      <c r="F294" s="22" t="str">
        <f>IF('Prediction Log'!I294=0, "",'Prediction Log'!I294)</f>
        <v/>
      </c>
      <c r="G294" s="23" t="str">
        <f>IF(ISBLANK(Games!B294), "",'Prediction Log'!$J294)</f>
        <v/>
      </c>
      <c r="H294" s="24" t="str">
        <f>'Prediction Log'!$K294</f>
        <v/>
      </c>
      <c r="I294" s="22" t="str">
        <f>IF(ISBLANK(Games!J294), "",IF(AND(Games!J294="",Games!K294=""),"",IF(ISTEXT(Games!K294), "Side",Games!J294)))</f>
        <v/>
      </c>
      <c r="J294" s="22" t="str">
        <f>IF(ISBLANK(Games!B294), "",IF(Games!H294="Y", Games!B294, Games!C294))</f>
        <v/>
      </c>
      <c r="K294" s="22" t="str">
        <f>Games!F294</f>
        <v/>
      </c>
      <c r="L294" s="22" t="str">
        <f>IF(ISBLANK(Games!D294), "",Games!D294)</f>
        <v/>
      </c>
      <c r="M294" s="22"/>
      <c r="N294" s="25" t="str">
        <f>IF(ISBLANK(Table123[[#This Row],[Odds Side - Difference Model]]), "", 1)</f>
        <v/>
      </c>
      <c r="O294" s="25" t="str">
        <f>IF(ISBLANK(Table123[[#This Row],[Odds Spread]]), "", 1)</f>
        <v/>
      </c>
      <c r="P294" s="26"/>
      <c r="Q294" s="26"/>
      <c r="R294" s="26"/>
      <c r="S294" s="26"/>
      <c r="T294" s="26"/>
      <c r="U294" s="27" t="str">
        <f>IF(ISBLANK(Table123[[#This Row],[Odds Side - Difference Model]]), "",N294+IF(Q294&lt;0, (N294/(Q294/-100)), N294*(Q294/100)))</f>
        <v/>
      </c>
      <c r="V294" s="28" t="str">
        <f>IFERROR(IF(ISBLANK(Table123[[#This Row],[Odds Side - Win Probability Model]]), "",N294+IF(R294&lt;0, (N294/(R294/-100)), N294*(R294/100))),"")</f>
        <v/>
      </c>
      <c r="W294" s="27" t="str">
        <f t="shared" si="31"/>
        <v/>
      </c>
      <c r="X294" s="28" t="str">
        <f t="shared" si="32"/>
        <v/>
      </c>
      <c r="Y294" s="27" t="str">
        <f>IF(ISBLANK(Table123[[#This Row],[Odds Spread]]), "",O294+IF(S294&lt;0, (O294/(S294/-100)), O294*(S294/100)))</f>
        <v/>
      </c>
      <c r="Z294" s="27" t="str">
        <f t="shared" si="33"/>
        <v/>
      </c>
      <c r="AA294" s="29">
        <f t="shared" si="34"/>
        <v>0</v>
      </c>
      <c r="AB294" s="29">
        <f t="shared" si="35"/>
        <v>0</v>
      </c>
      <c r="AC294" s="30" t="str">
        <f>IF('Prediction Log'!$W294="Y", "W", IF('Prediction Log'!$W294="N","L",""))</f>
        <v/>
      </c>
      <c r="AD294" s="31" t="str">
        <f>IF('Prediction Log'!$Y294="Y", "W", IF('Prediction Log'!$Y294="N","L",""))</f>
        <v/>
      </c>
      <c r="AE294" s="32" t="str">
        <f>IF(ISBLANK(Table123[[#This Row],[Odds Side - Difference Model]]), "",IF(AC294="W", W294, IF(AC294="L",-N294, "")))</f>
        <v/>
      </c>
      <c r="AF294" s="33" t="str">
        <f>IFERROR((IF(ISERR(Table123[[#This Row],[Potential Payout Side - Win Probability Model]]), "",IF(AD294="W", X294, IF(AD294="L",-N294, "")))), "")</f>
        <v/>
      </c>
      <c r="AG294" s="30" t="str">
        <f>IF('Prediction Log'!$X294="Y", "W", IF('Prediction Log'!$X294="N", "L", ""))</f>
        <v/>
      </c>
      <c r="AH294" s="32" t="str">
        <f>IF(ISBLANK(Table123[[#This Row],[Odds Spread]]), "",IF(AG294="W", Z294, IF(AG294="L",-O294, "")))</f>
        <v/>
      </c>
      <c r="AI294" s="11"/>
      <c r="AJ294" s="12" t="str">
        <f t="shared" si="36"/>
        <v/>
      </c>
      <c r="AK2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5" spans="1:38" x14ac:dyDescent="0.45">
      <c r="A295" s="22">
        <f>Games!A295</f>
        <v>0</v>
      </c>
      <c r="B295" s="22" t="str">
        <f>IF('Prediction Log'!B295=0, "",'Prediction Log'!B295)</f>
        <v/>
      </c>
      <c r="C295" s="22" t="str">
        <f>IF('Prediction Log'!C295=0, "",'Prediction Log'!C295)</f>
        <v/>
      </c>
      <c r="D295" s="22" t="str">
        <f>IF('Prediction Log'!D295=0, "",'Prediction Log'!D295)</f>
        <v/>
      </c>
      <c r="E295" s="22" t="str">
        <f>IF('Prediction Log'!E295=0, "",'Prediction Log'!E295)</f>
        <v/>
      </c>
      <c r="F295" s="22" t="str">
        <f>IF('Prediction Log'!I295=0, "",'Prediction Log'!I295)</f>
        <v/>
      </c>
      <c r="G295" s="23" t="str">
        <f>IF(ISBLANK(Games!B295), "",'Prediction Log'!$J295)</f>
        <v/>
      </c>
      <c r="H295" s="24" t="str">
        <f>'Prediction Log'!$K295</f>
        <v/>
      </c>
      <c r="I295" s="22" t="str">
        <f>IF(ISBLANK(Games!J295), "",IF(AND(Games!J295="",Games!K295=""),"",IF(ISTEXT(Games!K295), "Side",Games!J295)))</f>
        <v/>
      </c>
      <c r="J295" s="22" t="str">
        <f>IF(ISBLANK(Games!B295), "",IF(Games!H295="Y", Games!B295, Games!C295))</f>
        <v/>
      </c>
      <c r="K295" s="22" t="str">
        <f>Games!F295</f>
        <v/>
      </c>
      <c r="L295" s="22" t="str">
        <f>IF(ISBLANK(Games!D295), "",Games!D295)</f>
        <v/>
      </c>
      <c r="M295" s="22"/>
      <c r="N295" s="25" t="str">
        <f>IF(ISBLANK(Table123[[#This Row],[Odds Side - Difference Model]]), "", 1)</f>
        <v/>
      </c>
      <c r="O295" s="25" t="str">
        <f>IF(ISBLANK(Table123[[#This Row],[Odds Spread]]), "", 1)</f>
        <v/>
      </c>
      <c r="P295" s="26"/>
      <c r="Q295" s="26"/>
      <c r="R295" s="26"/>
      <c r="S295" s="26"/>
      <c r="T295" s="26"/>
      <c r="U295" s="27" t="str">
        <f>IF(ISBLANK(Table123[[#This Row],[Odds Side - Difference Model]]), "",N295+IF(Q295&lt;0, (N295/(Q295/-100)), N295*(Q295/100)))</f>
        <v/>
      </c>
      <c r="V295" s="28" t="str">
        <f>IFERROR(IF(ISBLANK(Table123[[#This Row],[Odds Side - Win Probability Model]]), "",N295+IF(R295&lt;0, (N295/(R295/-100)), N295*(R295/100))),"")</f>
        <v/>
      </c>
      <c r="W295" s="27" t="str">
        <f t="shared" si="31"/>
        <v/>
      </c>
      <c r="X295" s="28" t="str">
        <f t="shared" si="32"/>
        <v/>
      </c>
      <c r="Y295" s="27" t="str">
        <f>IF(ISBLANK(Table123[[#This Row],[Odds Spread]]), "",O295+IF(S295&lt;0, (O295/(S295/-100)), O295*(S295/100)))</f>
        <v/>
      </c>
      <c r="Z295" s="27" t="str">
        <f t="shared" si="33"/>
        <v/>
      </c>
      <c r="AA295" s="29">
        <f t="shared" si="34"/>
        <v>0</v>
      </c>
      <c r="AB295" s="29">
        <f t="shared" si="35"/>
        <v>0</v>
      </c>
      <c r="AC295" s="30" t="str">
        <f>IF('Prediction Log'!$W295="Y", "W", IF('Prediction Log'!$W295="N","L",""))</f>
        <v/>
      </c>
      <c r="AD295" s="31" t="str">
        <f>IF('Prediction Log'!$Y295="Y", "W", IF('Prediction Log'!$Y295="N","L",""))</f>
        <v/>
      </c>
      <c r="AE295" s="32" t="str">
        <f>IF(ISBLANK(Table123[[#This Row],[Odds Side - Difference Model]]), "",IF(AC295="W", W295, IF(AC295="L",-N295, "")))</f>
        <v/>
      </c>
      <c r="AF295" s="33" t="str">
        <f>IFERROR((IF(ISERR(Table123[[#This Row],[Potential Payout Side - Win Probability Model]]), "",IF(AD295="W", X295, IF(AD295="L",-N295, "")))), "")</f>
        <v/>
      </c>
      <c r="AG295" s="30" t="str">
        <f>IF('Prediction Log'!$X295="Y", "W", IF('Prediction Log'!$X295="N", "L", ""))</f>
        <v/>
      </c>
      <c r="AH295" s="32" t="str">
        <f>IF(ISBLANK(Table123[[#This Row],[Odds Spread]]), "",IF(AG295="W", Z295, IF(AG295="L",-O295, "")))</f>
        <v/>
      </c>
      <c r="AI295" s="11"/>
      <c r="AJ295" s="12" t="str">
        <f t="shared" si="36"/>
        <v/>
      </c>
      <c r="AK2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6" spans="1:38" x14ac:dyDescent="0.45">
      <c r="A296" s="22">
        <f>Games!A296</f>
        <v>0</v>
      </c>
      <c r="B296" s="22" t="str">
        <f>IF('Prediction Log'!B296=0, "",'Prediction Log'!B296)</f>
        <v/>
      </c>
      <c r="C296" s="22" t="str">
        <f>IF('Prediction Log'!C296=0, "",'Prediction Log'!C296)</f>
        <v/>
      </c>
      <c r="D296" s="22" t="str">
        <f>IF('Prediction Log'!D296=0, "",'Prediction Log'!D296)</f>
        <v/>
      </c>
      <c r="E296" s="22" t="str">
        <f>IF('Prediction Log'!E296=0, "",'Prediction Log'!E296)</f>
        <v/>
      </c>
      <c r="F296" s="22" t="str">
        <f>IF('Prediction Log'!I296=0, "",'Prediction Log'!I296)</f>
        <v/>
      </c>
      <c r="G296" s="23" t="str">
        <f>IF(ISBLANK(Games!B296), "",'Prediction Log'!$J296)</f>
        <v/>
      </c>
      <c r="H296" s="24" t="str">
        <f>'Prediction Log'!$K296</f>
        <v/>
      </c>
      <c r="I296" s="22" t="str">
        <f>IF(ISBLANK(Games!J296), "",IF(AND(Games!J296="",Games!K296=""),"",IF(ISTEXT(Games!K296), "Side",Games!J296)))</f>
        <v/>
      </c>
      <c r="J296" s="22" t="str">
        <f>IF(ISBLANK(Games!B296), "",IF(Games!H296="Y", Games!B296, Games!C296))</f>
        <v/>
      </c>
      <c r="K296" s="22" t="str">
        <f>Games!F296</f>
        <v/>
      </c>
      <c r="L296" s="22" t="str">
        <f>IF(ISBLANK(Games!D296), "",Games!D296)</f>
        <v/>
      </c>
      <c r="M296" s="22"/>
      <c r="N296" s="25" t="str">
        <f>IF(ISBLANK(Table123[[#This Row],[Odds Side - Difference Model]]), "", 1)</f>
        <v/>
      </c>
      <c r="O296" s="25" t="str">
        <f>IF(ISBLANK(Table123[[#This Row],[Odds Spread]]), "", 1)</f>
        <v/>
      </c>
      <c r="P296" s="26"/>
      <c r="Q296" s="26"/>
      <c r="R296" s="26"/>
      <c r="S296" s="26"/>
      <c r="T296" s="26"/>
      <c r="U296" s="27" t="str">
        <f>IF(ISBLANK(Table123[[#This Row],[Odds Side - Difference Model]]), "",N296+IF(Q296&lt;0, (N296/(Q296/-100)), N296*(Q296/100)))</f>
        <v/>
      </c>
      <c r="V296" s="28" t="str">
        <f>IFERROR(IF(ISBLANK(Table123[[#This Row],[Odds Side - Win Probability Model]]), "",N296+IF(R296&lt;0, (N296/(R296/-100)), N296*(R296/100))),"")</f>
        <v/>
      </c>
      <c r="W296" s="27" t="str">
        <f t="shared" si="31"/>
        <v/>
      </c>
      <c r="X296" s="28" t="str">
        <f t="shared" si="32"/>
        <v/>
      </c>
      <c r="Y296" s="27" t="str">
        <f>IF(ISBLANK(Table123[[#This Row],[Odds Spread]]), "",O296+IF(S296&lt;0, (O296/(S296/-100)), O296*(S296/100)))</f>
        <v/>
      </c>
      <c r="Z296" s="27" t="str">
        <f t="shared" si="33"/>
        <v/>
      </c>
      <c r="AA296" s="29">
        <f t="shared" si="34"/>
        <v>0</v>
      </c>
      <c r="AB296" s="29">
        <f t="shared" si="35"/>
        <v>0</v>
      </c>
      <c r="AC296" s="30" t="str">
        <f>IF('Prediction Log'!$W296="Y", "W", IF('Prediction Log'!$W296="N","L",""))</f>
        <v/>
      </c>
      <c r="AD296" s="31" t="str">
        <f>IF('Prediction Log'!$Y296="Y", "W", IF('Prediction Log'!$Y296="N","L",""))</f>
        <v/>
      </c>
      <c r="AE296" s="32" t="str">
        <f>IF(ISBLANK(Table123[[#This Row],[Odds Side - Difference Model]]), "",IF(AC296="W", W296, IF(AC296="L",-N296, "")))</f>
        <v/>
      </c>
      <c r="AF296" s="33" t="str">
        <f>IFERROR((IF(ISERR(Table123[[#This Row],[Potential Payout Side - Win Probability Model]]), "",IF(AD296="W", X296, IF(AD296="L",-N296, "")))), "")</f>
        <v/>
      </c>
      <c r="AG296" s="30" t="str">
        <f>IF('Prediction Log'!$X296="Y", "W", IF('Prediction Log'!$X296="N", "L", ""))</f>
        <v/>
      </c>
      <c r="AH296" s="32" t="str">
        <f>IF(ISBLANK(Table123[[#This Row],[Odds Spread]]), "",IF(AG296="W", Z296, IF(AG296="L",-O296, "")))</f>
        <v/>
      </c>
      <c r="AI296" s="11"/>
      <c r="AJ296" s="12" t="str">
        <f t="shared" si="36"/>
        <v/>
      </c>
      <c r="AK2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7" spans="1:38" x14ac:dyDescent="0.45">
      <c r="A297" s="22">
        <f>Games!A297</f>
        <v>0</v>
      </c>
      <c r="B297" s="22" t="str">
        <f>IF('Prediction Log'!B297=0, "",'Prediction Log'!B297)</f>
        <v/>
      </c>
      <c r="C297" s="22" t="str">
        <f>IF('Prediction Log'!C297=0, "",'Prediction Log'!C297)</f>
        <v/>
      </c>
      <c r="D297" s="22" t="str">
        <f>IF('Prediction Log'!D297=0, "",'Prediction Log'!D297)</f>
        <v/>
      </c>
      <c r="E297" s="22" t="str">
        <f>IF('Prediction Log'!E297=0, "",'Prediction Log'!E297)</f>
        <v/>
      </c>
      <c r="F297" s="22" t="str">
        <f>IF('Prediction Log'!I297=0, "",'Prediction Log'!I297)</f>
        <v/>
      </c>
      <c r="G297" s="23" t="str">
        <f>IF(ISBLANK(Games!B297), "",'Prediction Log'!$J297)</f>
        <v/>
      </c>
      <c r="H297" s="24" t="str">
        <f>'Prediction Log'!$K297</f>
        <v/>
      </c>
      <c r="I297" s="22" t="str">
        <f>IF(ISBLANK(Games!J297), "",IF(AND(Games!J297="",Games!K297=""),"",IF(ISTEXT(Games!K297), "Side",Games!J297)))</f>
        <v/>
      </c>
      <c r="J297" s="22" t="str">
        <f>IF(ISBLANK(Games!B297), "",IF(Games!H297="Y", Games!B297, Games!C297))</f>
        <v/>
      </c>
      <c r="K297" s="22" t="str">
        <f>Games!F297</f>
        <v/>
      </c>
      <c r="L297" s="22" t="str">
        <f>IF(ISBLANK(Games!D297), "",Games!D297)</f>
        <v/>
      </c>
      <c r="M297" s="22"/>
      <c r="N297" s="25" t="str">
        <f>IF(ISBLANK(Table123[[#This Row],[Odds Side - Difference Model]]), "", 1)</f>
        <v/>
      </c>
      <c r="O297" s="25" t="str">
        <f>IF(ISBLANK(Table123[[#This Row],[Odds Spread]]), "", 1)</f>
        <v/>
      </c>
      <c r="P297" s="26"/>
      <c r="Q297" s="26"/>
      <c r="R297" s="26"/>
      <c r="S297" s="26"/>
      <c r="T297" s="26"/>
      <c r="U297" s="27" t="str">
        <f>IF(ISBLANK(Table123[[#This Row],[Odds Side - Difference Model]]), "",N297+IF(Q297&lt;0, (N297/(Q297/-100)), N297*(Q297/100)))</f>
        <v/>
      </c>
      <c r="V297" s="28" t="str">
        <f>IFERROR(IF(ISBLANK(Table123[[#This Row],[Odds Side - Win Probability Model]]), "",N297+IF(R297&lt;0, (N297/(R297/-100)), N297*(R297/100))),"")</f>
        <v/>
      </c>
      <c r="W297" s="27" t="str">
        <f t="shared" si="31"/>
        <v/>
      </c>
      <c r="X297" s="28" t="str">
        <f t="shared" si="32"/>
        <v/>
      </c>
      <c r="Y297" s="27" t="str">
        <f>IF(ISBLANK(Table123[[#This Row],[Odds Spread]]), "",O297+IF(S297&lt;0, (O297/(S297/-100)), O297*(S297/100)))</f>
        <v/>
      </c>
      <c r="Z297" s="27" t="str">
        <f t="shared" si="33"/>
        <v/>
      </c>
      <c r="AA297" s="29">
        <f t="shared" si="34"/>
        <v>0</v>
      </c>
      <c r="AB297" s="29">
        <f t="shared" si="35"/>
        <v>0</v>
      </c>
      <c r="AC297" s="30" t="str">
        <f>IF('Prediction Log'!$W297="Y", "W", IF('Prediction Log'!$W297="N","L",""))</f>
        <v/>
      </c>
      <c r="AD297" s="31" t="str">
        <f>IF('Prediction Log'!$Y297="Y", "W", IF('Prediction Log'!$Y297="N","L",""))</f>
        <v/>
      </c>
      <c r="AE297" s="32" t="str">
        <f>IF(ISBLANK(Table123[[#This Row],[Odds Side - Difference Model]]), "",IF(AC297="W", W297, IF(AC297="L",-N297, "")))</f>
        <v/>
      </c>
      <c r="AF297" s="33" t="str">
        <f>IFERROR((IF(ISERR(Table123[[#This Row],[Potential Payout Side - Win Probability Model]]), "",IF(AD297="W", X297, IF(AD297="L",-N297, "")))), "")</f>
        <v/>
      </c>
      <c r="AG297" s="30" t="str">
        <f>IF('Prediction Log'!$X297="Y", "W", IF('Prediction Log'!$X297="N", "L", ""))</f>
        <v/>
      </c>
      <c r="AH297" s="32" t="str">
        <f>IF(ISBLANK(Table123[[#This Row],[Odds Spread]]), "",IF(AG297="W", Z297, IF(AG297="L",-O297, "")))</f>
        <v/>
      </c>
      <c r="AI297" s="11"/>
      <c r="AJ297" s="12" t="str">
        <f t="shared" si="36"/>
        <v/>
      </c>
      <c r="AK2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8" spans="1:38" x14ac:dyDescent="0.45">
      <c r="A298" s="22">
        <f>Games!A298</f>
        <v>0</v>
      </c>
      <c r="B298" s="22" t="str">
        <f>IF('Prediction Log'!B298=0, "",'Prediction Log'!B298)</f>
        <v/>
      </c>
      <c r="C298" s="22" t="str">
        <f>IF('Prediction Log'!C298=0, "",'Prediction Log'!C298)</f>
        <v/>
      </c>
      <c r="D298" s="22" t="str">
        <f>IF('Prediction Log'!D298=0, "",'Prediction Log'!D298)</f>
        <v/>
      </c>
      <c r="E298" s="22" t="str">
        <f>IF('Prediction Log'!E298=0, "",'Prediction Log'!E298)</f>
        <v/>
      </c>
      <c r="F298" s="22" t="str">
        <f>IF('Prediction Log'!I298=0, "",'Prediction Log'!I298)</f>
        <v/>
      </c>
      <c r="G298" s="23" t="str">
        <f>IF(ISBLANK(Games!B298), "",'Prediction Log'!$J298)</f>
        <v/>
      </c>
      <c r="H298" s="24" t="str">
        <f>'Prediction Log'!$K298</f>
        <v/>
      </c>
      <c r="I298" s="22" t="str">
        <f>IF(ISBLANK(Games!J298), "",IF(AND(Games!J298="",Games!K298=""),"",IF(ISTEXT(Games!K298), "Side",Games!J298)))</f>
        <v/>
      </c>
      <c r="J298" s="22" t="str">
        <f>IF(ISBLANK(Games!B298), "",IF(Games!H298="Y", Games!B298, Games!C298))</f>
        <v/>
      </c>
      <c r="K298" s="22" t="str">
        <f>Games!F298</f>
        <v/>
      </c>
      <c r="L298" s="22" t="str">
        <f>IF(ISBLANK(Games!D298), "",Games!D298)</f>
        <v/>
      </c>
      <c r="M298" s="22"/>
      <c r="N298" s="25" t="str">
        <f>IF(ISBLANK(Table123[[#This Row],[Odds Side - Difference Model]]), "", 1)</f>
        <v/>
      </c>
      <c r="O298" s="25" t="str">
        <f>IF(ISBLANK(Table123[[#This Row],[Odds Spread]]), "", 1)</f>
        <v/>
      </c>
      <c r="P298" s="26"/>
      <c r="Q298" s="26"/>
      <c r="R298" s="26"/>
      <c r="S298" s="26"/>
      <c r="T298" s="26"/>
      <c r="U298" s="27" t="str">
        <f>IF(ISBLANK(Table123[[#This Row],[Odds Side - Difference Model]]), "",N298+IF(Q298&lt;0, (N298/(Q298/-100)), N298*(Q298/100)))</f>
        <v/>
      </c>
      <c r="V298" s="28" t="str">
        <f>IFERROR(IF(ISBLANK(Table123[[#This Row],[Odds Side - Win Probability Model]]), "",N298+IF(R298&lt;0, (N298/(R298/-100)), N298*(R298/100))),"")</f>
        <v/>
      </c>
      <c r="W298" s="27" t="str">
        <f t="shared" si="31"/>
        <v/>
      </c>
      <c r="X298" s="28" t="str">
        <f t="shared" si="32"/>
        <v/>
      </c>
      <c r="Y298" s="27" t="str">
        <f>IF(ISBLANK(Table123[[#This Row],[Odds Spread]]), "",O298+IF(S298&lt;0, (O298/(S298/-100)), O298*(S298/100)))</f>
        <v/>
      </c>
      <c r="Z298" s="27" t="str">
        <f t="shared" si="33"/>
        <v/>
      </c>
      <c r="AA298" s="29">
        <f t="shared" si="34"/>
        <v>0</v>
      </c>
      <c r="AB298" s="29">
        <f t="shared" si="35"/>
        <v>0</v>
      </c>
      <c r="AC298" s="30" t="str">
        <f>IF('Prediction Log'!$W298="Y", "W", IF('Prediction Log'!$W298="N","L",""))</f>
        <v/>
      </c>
      <c r="AD298" s="31" t="str">
        <f>IF('Prediction Log'!$Y298="Y", "W", IF('Prediction Log'!$Y298="N","L",""))</f>
        <v/>
      </c>
      <c r="AE298" s="32" t="str">
        <f>IF(ISBLANK(Table123[[#This Row],[Odds Side - Difference Model]]), "",IF(AC298="W", W298, IF(AC298="L",-N298, "")))</f>
        <v/>
      </c>
      <c r="AF298" s="33" t="str">
        <f>IFERROR((IF(ISERR(Table123[[#This Row],[Potential Payout Side - Win Probability Model]]), "",IF(AD298="W", X298, IF(AD298="L",-N298, "")))), "")</f>
        <v/>
      </c>
      <c r="AG298" s="30" t="str">
        <f>IF('Prediction Log'!$X298="Y", "W", IF('Prediction Log'!$X298="N", "L", ""))</f>
        <v/>
      </c>
      <c r="AH298" s="32" t="str">
        <f>IF(ISBLANK(Table123[[#This Row],[Odds Spread]]), "",IF(AG298="W", Z298, IF(AG298="L",-O298, "")))</f>
        <v/>
      </c>
      <c r="AI298" s="11"/>
      <c r="AJ298" s="12" t="str">
        <f t="shared" si="36"/>
        <v/>
      </c>
      <c r="AK2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9" spans="1:38" x14ac:dyDescent="0.45">
      <c r="A299" s="22">
        <f>Games!A299</f>
        <v>0</v>
      </c>
      <c r="B299" s="22" t="str">
        <f>IF('Prediction Log'!B299=0, "",'Prediction Log'!B299)</f>
        <v/>
      </c>
      <c r="C299" s="22" t="str">
        <f>IF('Prediction Log'!C299=0, "",'Prediction Log'!C299)</f>
        <v/>
      </c>
      <c r="D299" s="22" t="str">
        <f>IF('Prediction Log'!D299=0, "",'Prediction Log'!D299)</f>
        <v/>
      </c>
      <c r="E299" s="22" t="str">
        <f>IF('Prediction Log'!E299=0, "",'Prediction Log'!E299)</f>
        <v/>
      </c>
      <c r="F299" s="22" t="str">
        <f>IF('Prediction Log'!I299=0, "",'Prediction Log'!I299)</f>
        <v/>
      </c>
      <c r="G299" s="23" t="str">
        <f>IF(ISBLANK(Games!B299), "",'Prediction Log'!$J299)</f>
        <v/>
      </c>
      <c r="H299" s="24" t="str">
        <f>'Prediction Log'!$K299</f>
        <v/>
      </c>
      <c r="I299" s="22" t="str">
        <f>IF(ISBLANK(Games!J299), "",IF(AND(Games!J299="",Games!K299=""),"",IF(ISTEXT(Games!K299), "Side",Games!J299)))</f>
        <v/>
      </c>
      <c r="J299" s="22" t="str">
        <f>IF(ISBLANK(Games!B299), "",IF(Games!H299="Y", Games!B299, Games!C299))</f>
        <v/>
      </c>
      <c r="K299" s="22" t="str">
        <f>Games!F299</f>
        <v/>
      </c>
      <c r="L299" s="22" t="str">
        <f>IF(ISBLANK(Games!D299), "",Games!D299)</f>
        <v/>
      </c>
      <c r="M299" s="22"/>
      <c r="N299" s="25" t="str">
        <f>IF(ISBLANK(Table123[[#This Row],[Odds Side - Difference Model]]), "", 1)</f>
        <v/>
      </c>
      <c r="O299" s="25" t="str">
        <f>IF(ISBLANK(Table123[[#This Row],[Odds Spread]]), "", 1)</f>
        <v/>
      </c>
      <c r="P299" s="26"/>
      <c r="Q299" s="26"/>
      <c r="R299" s="26"/>
      <c r="S299" s="26"/>
      <c r="T299" s="26"/>
      <c r="U299" s="27" t="str">
        <f>IF(ISBLANK(Table123[[#This Row],[Odds Side - Difference Model]]), "",N299+IF(Q299&lt;0, (N299/(Q299/-100)), N299*(Q299/100)))</f>
        <v/>
      </c>
      <c r="V299" s="28" t="str">
        <f>IFERROR(IF(ISBLANK(Table123[[#This Row],[Odds Side - Win Probability Model]]), "",N299+IF(R299&lt;0, (N299/(R299/-100)), N299*(R299/100))),"")</f>
        <v/>
      </c>
      <c r="W299" s="27" t="str">
        <f t="shared" si="31"/>
        <v/>
      </c>
      <c r="X299" s="28" t="str">
        <f t="shared" si="32"/>
        <v/>
      </c>
      <c r="Y299" s="27" t="str">
        <f>IF(ISBLANK(Table123[[#This Row],[Odds Spread]]), "",O299+IF(S299&lt;0, (O299/(S299/-100)), O299*(S299/100)))</f>
        <v/>
      </c>
      <c r="Z299" s="27" t="str">
        <f t="shared" si="33"/>
        <v/>
      </c>
      <c r="AA299" s="29">
        <f t="shared" si="34"/>
        <v>0</v>
      </c>
      <c r="AB299" s="29">
        <f t="shared" si="35"/>
        <v>0</v>
      </c>
      <c r="AC299" s="30" t="str">
        <f>IF('Prediction Log'!$W299="Y", "W", IF('Prediction Log'!$W299="N","L",""))</f>
        <v/>
      </c>
      <c r="AD299" s="31" t="str">
        <f>IF('Prediction Log'!$Y299="Y", "W", IF('Prediction Log'!$Y299="N","L",""))</f>
        <v/>
      </c>
      <c r="AE299" s="32" t="str">
        <f>IF(ISBLANK(Table123[[#This Row],[Odds Side - Difference Model]]), "",IF(AC299="W", W299, IF(AC299="L",-N299, "")))</f>
        <v/>
      </c>
      <c r="AF299" s="33" t="str">
        <f>IFERROR((IF(ISERR(Table123[[#This Row],[Potential Payout Side - Win Probability Model]]), "",IF(AD299="W", X299, IF(AD299="L",-N299, "")))), "")</f>
        <v/>
      </c>
      <c r="AG299" s="30" t="str">
        <f>IF('Prediction Log'!$X299="Y", "W", IF('Prediction Log'!$X299="N", "L", ""))</f>
        <v/>
      </c>
      <c r="AH299" s="32" t="str">
        <f>IF(ISBLANK(Table123[[#This Row],[Odds Spread]]), "",IF(AG299="W", Z299, IF(AG299="L",-O299, "")))</f>
        <v/>
      </c>
      <c r="AI299" s="11"/>
      <c r="AJ299" s="12" t="str">
        <f t="shared" si="36"/>
        <v/>
      </c>
      <c r="AK2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0" spans="1:38" x14ac:dyDescent="0.45">
      <c r="A300" s="22">
        <f>Games!A300</f>
        <v>0</v>
      </c>
      <c r="B300" s="22" t="str">
        <f>IF('Prediction Log'!B300=0, "",'Prediction Log'!B300)</f>
        <v/>
      </c>
      <c r="C300" s="22" t="str">
        <f>IF('Prediction Log'!C300=0, "",'Prediction Log'!C300)</f>
        <v/>
      </c>
      <c r="D300" s="22" t="str">
        <f>IF('Prediction Log'!D300=0, "",'Prediction Log'!D300)</f>
        <v/>
      </c>
      <c r="E300" s="22" t="str">
        <f>IF('Prediction Log'!E300=0, "",'Prediction Log'!E300)</f>
        <v/>
      </c>
      <c r="F300" s="22" t="str">
        <f>IF('Prediction Log'!I300=0, "",'Prediction Log'!I300)</f>
        <v/>
      </c>
      <c r="G300" s="23" t="str">
        <f>IF(ISBLANK(Games!B300), "",'Prediction Log'!$J300)</f>
        <v/>
      </c>
      <c r="H300" s="24" t="str">
        <f>'Prediction Log'!$K300</f>
        <v/>
      </c>
      <c r="I300" s="22" t="str">
        <f>IF(ISBLANK(Games!J300), "",IF(AND(Games!J300="",Games!K300=""),"",IF(ISTEXT(Games!K300), "Side",Games!J300)))</f>
        <v/>
      </c>
      <c r="J300" s="22" t="str">
        <f>IF(ISBLANK(Games!B300), "",IF(Games!H300="Y", Games!B300, Games!C300))</f>
        <v/>
      </c>
      <c r="K300" s="22" t="str">
        <f>Games!F300</f>
        <v/>
      </c>
      <c r="L300" s="22" t="str">
        <f>IF(ISBLANK(Games!D300), "",Games!D300)</f>
        <v/>
      </c>
      <c r="M300" s="22"/>
      <c r="N300" s="25" t="str">
        <f>IF(ISBLANK(Table123[[#This Row],[Odds Side - Difference Model]]), "", 1)</f>
        <v/>
      </c>
      <c r="O300" s="25" t="str">
        <f>IF(ISBLANK(Table123[[#This Row],[Odds Spread]]), "", 1)</f>
        <v/>
      </c>
      <c r="P300" s="26"/>
      <c r="Q300" s="26"/>
      <c r="R300" s="26"/>
      <c r="S300" s="26"/>
      <c r="T300" s="26"/>
      <c r="U300" s="27" t="str">
        <f>IF(ISBLANK(Table123[[#This Row],[Odds Side - Difference Model]]), "",N300+IF(Q300&lt;0, (N300/(Q300/-100)), N300*(Q300/100)))</f>
        <v/>
      </c>
      <c r="V300" s="28" t="str">
        <f>IFERROR(IF(ISBLANK(Table123[[#This Row],[Odds Side - Win Probability Model]]), "",N300+IF(R300&lt;0, (N300/(R300/-100)), N300*(R300/100))),"")</f>
        <v/>
      </c>
      <c r="W300" s="27" t="str">
        <f t="shared" si="31"/>
        <v/>
      </c>
      <c r="X300" s="28" t="str">
        <f t="shared" si="32"/>
        <v/>
      </c>
      <c r="Y300" s="27" t="str">
        <f>IF(ISBLANK(Table123[[#This Row],[Odds Spread]]), "",O300+IF(S300&lt;0, (O300/(S300/-100)), O300*(S300/100)))</f>
        <v/>
      </c>
      <c r="Z300" s="27" t="str">
        <f t="shared" si="33"/>
        <v/>
      </c>
      <c r="AA300" s="29">
        <f t="shared" si="34"/>
        <v>0</v>
      </c>
      <c r="AB300" s="29">
        <f t="shared" si="35"/>
        <v>0</v>
      </c>
      <c r="AC300" s="30" t="str">
        <f>IF('Prediction Log'!$W300="Y", "W", IF('Prediction Log'!$W300="N","L",""))</f>
        <v/>
      </c>
      <c r="AD300" s="31" t="str">
        <f>IF('Prediction Log'!$Y300="Y", "W", IF('Prediction Log'!$Y300="N","L",""))</f>
        <v/>
      </c>
      <c r="AE300" s="32" t="str">
        <f>IF(ISBLANK(Table123[[#This Row],[Odds Side - Difference Model]]), "",IF(AC300="W", W300, IF(AC300="L",-N300, "")))</f>
        <v/>
      </c>
      <c r="AF300" s="33" t="str">
        <f>IFERROR((IF(ISERR(Table123[[#This Row],[Potential Payout Side - Win Probability Model]]), "",IF(AD300="W", X300, IF(AD300="L",-N300, "")))), "")</f>
        <v/>
      </c>
      <c r="AG300" s="30" t="str">
        <f>IF('Prediction Log'!$X300="Y", "W", IF('Prediction Log'!$X300="N", "L", ""))</f>
        <v/>
      </c>
      <c r="AH300" s="32" t="str">
        <f>IF(ISBLANK(Table123[[#This Row],[Odds Spread]]), "",IF(AG300="W", Z300, IF(AG300="L",-O300, "")))</f>
        <v/>
      </c>
      <c r="AI300" s="11"/>
      <c r="AJ300" s="12" t="str">
        <f t="shared" si="36"/>
        <v/>
      </c>
      <c r="AK3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1" spans="1:38" x14ac:dyDescent="0.45">
      <c r="A301" s="22">
        <f>Games!A301</f>
        <v>0</v>
      </c>
      <c r="B301" s="22" t="str">
        <f>IF('Prediction Log'!B301=0, "",'Prediction Log'!B301)</f>
        <v/>
      </c>
      <c r="C301" s="22" t="str">
        <f>IF('Prediction Log'!C301=0, "",'Prediction Log'!C301)</f>
        <v/>
      </c>
      <c r="D301" s="22" t="str">
        <f>IF('Prediction Log'!D301=0, "",'Prediction Log'!D301)</f>
        <v/>
      </c>
      <c r="E301" s="22" t="str">
        <f>IF('Prediction Log'!E301=0, "",'Prediction Log'!E301)</f>
        <v/>
      </c>
      <c r="F301" s="22" t="str">
        <f>IF('Prediction Log'!I301=0, "",'Prediction Log'!I301)</f>
        <v/>
      </c>
      <c r="G301" s="23" t="str">
        <f>IF(ISBLANK(Games!B301), "",'Prediction Log'!$J301)</f>
        <v/>
      </c>
      <c r="H301" s="24" t="str">
        <f>'Prediction Log'!$K301</f>
        <v/>
      </c>
      <c r="I301" s="22" t="str">
        <f>IF(ISBLANK(Games!J301), "",IF(AND(Games!J301="",Games!K301=""),"",IF(ISTEXT(Games!K301), "Side",Games!J301)))</f>
        <v/>
      </c>
      <c r="J301" s="22" t="str">
        <f>IF(ISBLANK(Games!B301), "",IF(Games!H301="Y", Games!B301, Games!C301))</f>
        <v/>
      </c>
      <c r="K301" s="22" t="str">
        <f>Games!F301</f>
        <v/>
      </c>
      <c r="L301" s="22" t="str">
        <f>IF(ISBLANK(Games!D301), "",Games!D301)</f>
        <v/>
      </c>
      <c r="M301" s="22"/>
      <c r="N301" s="25" t="str">
        <f>IF(ISBLANK(Table123[[#This Row],[Odds Side - Difference Model]]), "", 1)</f>
        <v/>
      </c>
      <c r="O301" s="25" t="str">
        <f>IF(ISBLANK(Table123[[#This Row],[Odds Spread]]), "", 1)</f>
        <v/>
      </c>
      <c r="P301" s="26"/>
      <c r="Q301" s="26"/>
      <c r="R301" s="26"/>
      <c r="S301" s="26"/>
      <c r="T301" s="26"/>
      <c r="U301" s="27" t="str">
        <f>IF(ISBLANK(Table123[[#This Row],[Odds Side - Difference Model]]), "",N301+IF(Q301&lt;0, (N301/(Q301/-100)), N301*(Q301/100)))</f>
        <v/>
      </c>
      <c r="V301" s="28" t="str">
        <f>IFERROR(IF(ISBLANK(Table123[[#This Row],[Odds Side - Win Probability Model]]), "",N301+IF(R301&lt;0, (N301/(R301/-100)), N301*(R301/100))),"")</f>
        <v/>
      </c>
      <c r="W301" s="27" t="str">
        <f t="shared" si="31"/>
        <v/>
      </c>
      <c r="X301" s="28" t="str">
        <f t="shared" si="32"/>
        <v/>
      </c>
      <c r="Y301" s="27" t="str">
        <f>IF(ISBLANK(Table123[[#This Row],[Odds Spread]]), "",O301+IF(S301&lt;0, (O301/(S301/-100)), O301*(S301/100)))</f>
        <v/>
      </c>
      <c r="Z301" s="27" t="str">
        <f t="shared" si="33"/>
        <v/>
      </c>
      <c r="AA301" s="29">
        <f t="shared" si="34"/>
        <v>0</v>
      </c>
      <c r="AB301" s="29">
        <f t="shared" si="35"/>
        <v>0</v>
      </c>
      <c r="AC301" s="30" t="str">
        <f>IF('Prediction Log'!$W301="Y", "W", IF('Prediction Log'!$W301="N","L",""))</f>
        <v/>
      </c>
      <c r="AD301" s="31" t="str">
        <f>IF('Prediction Log'!$Y301="Y", "W", IF('Prediction Log'!$Y301="N","L",""))</f>
        <v/>
      </c>
      <c r="AE301" s="32" t="str">
        <f>IF(ISBLANK(Table123[[#This Row],[Odds Side - Difference Model]]), "",IF(AC301="W", W301, IF(AC301="L",-N301, "")))</f>
        <v/>
      </c>
      <c r="AF301" s="33" t="str">
        <f>IFERROR((IF(ISERR(Table123[[#This Row],[Potential Payout Side - Win Probability Model]]), "",IF(AD301="W", X301, IF(AD301="L",-N301, "")))), "")</f>
        <v/>
      </c>
      <c r="AG301" s="30" t="str">
        <f>IF('Prediction Log'!$X301="Y", "W", IF('Prediction Log'!$X301="N", "L", ""))</f>
        <v/>
      </c>
      <c r="AH301" s="32" t="str">
        <f>IF(ISBLANK(Table123[[#This Row],[Odds Spread]]), "",IF(AG301="W", Z301, IF(AG301="L",-O301, "")))</f>
        <v/>
      </c>
      <c r="AI301" s="11"/>
      <c r="AJ301" s="12" t="str">
        <f t="shared" si="36"/>
        <v/>
      </c>
      <c r="AK3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2" spans="1:38" x14ac:dyDescent="0.45">
      <c r="A302" s="22">
        <f>Games!A302</f>
        <v>0</v>
      </c>
      <c r="B302" s="22" t="str">
        <f>IF('Prediction Log'!B302=0, "",'Prediction Log'!B302)</f>
        <v/>
      </c>
      <c r="C302" s="22" t="str">
        <f>IF('Prediction Log'!C302=0, "",'Prediction Log'!C302)</f>
        <v/>
      </c>
      <c r="D302" s="22" t="str">
        <f>IF('Prediction Log'!D302=0, "",'Prediction Log'!D302)</f>
        <v/>
      </c>
      <c r="E302" s="22" t="str">
        <f>IF('Prediction Log'!E302=0, "",'Prediction Log'!E302)</f>
        <v/>
      </c>
      <c r="F302" s="22" t="str">
        <f>IF('Prediction Log'!I302=0, "",'Prediction Log'!I302)</f>
        <v/>
      </c>
      <c r="G302" s="23" t="str">
        <f>IF(ISBLANK(Games!B302), "",'Prediction Log'!$J302)</f>
        <v/>
      </c>
      <c r="H302" s="24" t="str">
        <f>'Prediction Log'!$K302</f>
        <v/>
      </c>
      <c r="I302" s="22" t="str">
        <f>IF(ISBLANK(Games!J302), "",IF(AND(Games!J302="",Games!K302=""),"",IF(ISTEXT(Games!K302), "Side",Games!J302)))</f>
        <v/>
      </c>
      <c r="J302" s="22" t="str">
        <f>IF(ISBLANK(Games!B302), "",IF(Games!H302="Y", Games!B302, Games!C302))</f>
        <v/>
      </c>
      <c r="K302" s="22" t="str">
        <f>Games!F302</f>
        <v/>
      </c>
      <c r="L302" s="22" t="str">
        <f>IF(ISBLANK(Games!D302), "",Games!D302)</f>
        <v/>
      </c>
      <c r="M302" s="22"/>
      <c r="N302" s="25" t="str">
        <f>IF(ISBLANK(Table123[[#This Row],[Odds Side - Difference Model]]), "", 1)</f>
        <v/>
      </c>
      <c r="O302" s="25" t="str">
        <f>IF(ISBLANK(Table123[[#This Row],[Odds Spread]]), "", 1)</f>
        <v/>
      </c>
      <c r="P302" s="26"/>
      <c r="Q302" s="26"/>
      <c r="R302" s="26"/>
      <c r="S302" s="26"/>
      <c r="T302" s="26"/>
      <c r="U302" s="27" t="str">
        <f>IF(ISBLANK(Table123[[#This Row],[Odds Side - Difference Model]]), "",N302+IF(Q302&lt;0, (N302/(Q302/-100)), N302*(Q302/100)))</f>
        <v/>
      </c>
      <c r="V302" s="28" t="str">
        <f>IFERROR(IF(ISBLANK(Table123[[#This Row],[Odds Side - Win Probability Model]]), "",N302+IF(R302&lt;0, (N302/(R302/-100)), N302*(R302/100))),"")</f>
        <v/>
      </c>
      <c r="W302" s="27" t="str">
        <f t="shared" ref="W302:W365" si="37">IFERROR(U302-N302, "")</f>
        <v/>
      </c>
      <c r="X302" s="28" t="str">
        <f t="shared" ref="X302:X365" si="38">IFERROR(V302-N302, "")</f>
        <v/>
      </c>
      <c r="Y302" s="27" t="str">
        <f>IF(ISBLANK(Table123[[#This Row],[Odds Spread]]), "",O302+IF(S302&lt;0, (O302/(S302/-100)), O302*(S302/100)))</f>
        <v/>
      </c>
      <c r="Z302" s="27" t="str">
        <f t="shared" ref="Z302:Z365" si="39">IFERROR(Y302-O302, "")</f>
        <v/>
      </c>
      <c r="AA302" s="29">
        <f t="shared" ref="AA302:AA365" si="40">P302+IF(T302&lt;0, (P302/(T302/-100)), P302*(T302/100))</f>
        <v>0</v>
      </c>
      <c r="AB302" s="29">
        <f t="shared" ref="AB302:AB365" si="41">T302-P302</f>
        <v>0</v>
      </c>
      <c r="AC302" s="30" t="str">
        <f>IF('Prediction Log'!$W302="Y", "W", IF('Prediction Log'!$W302="N","L",""))</f>
        <v/>
      </c>
      <c r="AD302" s="31" t="str">
        <f>IF('Prediction Log'!$Y302="Y", "W", IF('Prediction Log'!$Y302="N","L",""))</f>
        <v/>
      </c>
      <c r="AE302" s="32" t="str">
        <f>IF(ISBLANK(Table123[[#This Row],[Odds Side - Difference Model]]), "",IF(AC302="W", W302, IF(AC302="L",-N302, "")))</f>
        <v/>
      </c>
      <c r="AF302" s="33" t="str">
        <f>IFERROR((IF(ISERR(Table123[[#This Row],[Potential Payout Side - Win Probability Model]]), "",IF(AD302="W", X302, IF(AD302="L",-N302, "")))), "")</f>
        <v/>
      </c>
      <c r="AG302" s="30" t="str">
        <f>IF('Prediction Log'!$X302="Y", "W", IF('Prediction Log'!$X302="N", "L", ""))</f>
        <v/>
      </c>
      <c r="AH302" s="32" t="str">
        <f>IF(ISBLANK(Table123[[#This Row],[Odds Spread]]), "",IF(AG302="W", Z302, IF(AG302="L",-O302, "")))</f>
        <v/>
      </c>
      <c r="AI302" s="11"/>
      <c r="AJ302" s="12" t="str">
        <f t="shared" si="36"/>
        <v/>
      </c>
      <c r="AK3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3" spans="1:38" x14ac:dyDescent="0.45">
      <c r="A303" s="22">
        <f>Games!A303</f>
        <v>0</v>
      </c>
      <c r="B303" s="22" t="str">
        <f>IF('Prediction Log'!B303=0, "",'Prediction Log'!B303)</f>
        <v/>
      </c>
      <c r="C303" s="22" t="str">
        <f>IF('Prediction Log'!C303=0, "",'Prediction Log'!C303)</f>
        <v/>
      </c>
      <c r="D303" s="22" t="str">
        <f>IF('Prediction Log'!D303=0, "",'Prediction Log'!D303)</f>
        <v/>
      </c>
      <c r="E303" s="22" t="str">
        <f>IF('Prediction Log'!E303=0, "",'Prediction Log'!E303)</f>
        <v/>
      </c>
      <c r="F303" s="22" t="str">
        <f>IF('Prediction Log'!I303=0, "",'Prediction Log'!I303)</f>
        <v/>
      </c>
      <c r="G303" s="23" t="str">
        <f>IF(ISBLANK(Games!B303), "",'Prediction Log'!$J303)</f>
        <v/>
      </c>
      <c r="H303" s="24" t="str">
        <f>'Prediction Log'!$K303</f>
        <v/>
      </c>
      <c r="I303" s="22" t="str">
        <f>IF(ISBLANK(Games!J303), "",IF(AND(Games!J303="",Games!K303=""),"",IF(ISTEXT(Games!K303), "Side",Games!J303)))</f>
        <v/>
      </c>
      <c r="J303" s="22" t="str">
        <f>IF(ISBLANK(Games!B303), "",IF(Games!H303="Y", Games!B303, Games!C303))</f>
        <v/>
      </c>
      <c r="K303" s="22" t="str">
        <f>Games!F303</f>
        <v/>
      </c>
      <c r="L303" s="22" t="str">
        <f>IF(ISBLANK(Games!D303), "",Games!D303)</f>
        <v/>
      </c>
      <c r="M303" s="22"/>
      <c r="N303" s="25" t="str">
        <f>IF(ISBLANK(Table123[[#This Row],[Odds Side - Difference Model]]), "", 1)</f>
        <v/>
      </c>
      <c r="O303" s="25" t="str">
        <f>IF(ISBLANK(Table123[[#This Row],[Odds Spread]]), "", 1)</f>
        <v/>
      </c>
      <c r="P303" s="26"/>
      <c r="Q303" s="26"/>
      <c r="R303" s="26"/>
      <c r="S303" s="26"/>
      <c r="T303" s="26"/>
      <c r="U303" s="27" t="str">
        <f>IF(ISBLANK(Table123[[#This Row],[Odds Side - Difference Model]]), "",N303+IF(Q303&lt;0, (N303/(Q303/-100)), N303*(Q303/100)))</f>
        <v/>
      </c>
      <c r="V303" s="28" t="str">
        <f>IFERROR(IF(ISBLANK(Table123[[#This Row],[Odds Side - Win Probability Model]]), "",N303+IF(R303&lt;0, (N303/(R303/-100)), N303*(R303/100))),"")</f>
        <v/>
      </c>
      <c r="W303" s="27" t="str">
        <f t="shared" si="37"/>
        <v/>
      </c>
      <c r="X303" s="28" t="str">
        <f t="shared" si="38"/>
        <v/>
      </c>
      <c r="Y303" s="27" t="str">
        <f>IF(ISBLANK(Table123[[#This Row],[Odds Spread]]), "",O303+IF(S303&lt;0, (O303/(S303/-100)), O303*(S303/100)))</f>
        <v/>
      </c>
      <c r="Z303" s="27" t="str">
        <f t="shared" si="39"/>
        <v/>
      </c>
      <c r="AA303" s="29">
        <f t="shared" si="40"/>
        <v>0</v>
      </c>
      <c r="AB303" s="29">
        <f t="shared" si="41"/>
        <v>0</v>
      </c>
      <c r="AC303" s="30" t="str">
        <f>IF('Prediction Log'!$W303="Y", "W", IF('Prediction Log'!$W303="N","L",""))</f>
        <v/>
      </c>
      <c r="AD303" s="31" t="str">
        <f>IF('Prediction Log'!$Y303="Y", "W", IF('Prediction Log'!$Y303="N","L",""))</f>
        <v/>
      </c>
      <c r="AE303" s="32" t="str">
        <f>IF(ISBLANK(Table123[[#This Row],[Odds Side - Difference Model]]), "",IF(AC303="W", W303, IF(AC303="L",-N303, "")))</f>
        <v/>
      </c>
      <c r="AF303" s="33" t="str">
        <f>IFERROR((IF(ISERR(Table123[[#This Row],[Potential Payout Side - Win Probability Model]]), "",IF(AD303="W", X303, IF(AD303="L",-N303, "")))), "")</f>
        <v/>
      </c>
      <c r="AG303" s="30" t="str">
        <f>IF('Prediction Log'!$X303="Y", "W", IF('Prediction Log'!$X303="N", "L", ""))</f>
        <v/>
      </c>
      <c r="AH303" s="32" t="str">
        <f>IF(ISBLANK(Table123[[#This Row],[Odds Spread]]), "",IF(AG303="W", Z303, IF(AG303="L",-O303, "")))</f>
        <v/>
      </c>
      <c r="AI303" s="11"/>
      <c r="AJ303" s="12" t="str">
        <f t="shared" si="36"/>
        <v/>
      </c>
      <c r="AK3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4" spans="1:38" x14ac:dyDescent="0.45">
      <c r="A304" s="22">
        <f>Games!A304</f>
        <v>0</v>
      </c>
      <c r="B304" s="22" t="str">
        <f>IF('Prediction Log'!B304=0, "",'Prediction Log'!B304)</f>
        <v/>
      </c>
      <c r="C304" s="22" t="str">
        <f>IF('Prediction Log'!C304=0, "",'Prediction Log'!C304)</f>
        <v/>
      </c>
      <c r="D304" s="22" t="str">
        <f>IF('Prediction Log'!D304=0, "",'Prediction Log'!D304)</f>
        <v/>
      </c>
      <c r="E304" s="22" t="str">
        <f>IF('Prediction Log'!E304=0, "",'Prediction Log'!E304)</f>
        <v/>
      </c>
      <c r="F304" s="22" t="str">
        <f>IF('Prediction Log'!I304=0, "",'Prediction Log'!I304)</f>
        <v/>
      </c>
      <c r="G304" s="23" t="str">
        <f>IF(ISBLANK(Games!B304), "",'Prediction Log'!$J304)</f>
        <v/>
      </c>
      <c r="H304" s="24" t="str">
        <f>'Prediction Log'!$K304</f>
        <v/>
      </c>
      <c r="I304" s="22" t="str">
        <f>IF(ISBLANK(Games!J304), "",IF(AND(Games!J304="",Games!K304=""),"",IF(ISTEXT(Games!K304), "Side",Games!J304)))</f>
        <v/>
      </c>
      <c r="J304" s="22" t="str">
        <f>IF(ISBLANK(Games!B304), "",IF(Games!H304="Y", Games!B304, Games!C304))</f>
        <v/>
      </c>
      <c r="K304" s="22" t="str">
        <f>Games!F304</f>
        <v/>
      </c>
      <c r="L304" s="22" t="str">
        <f>IF(ISBLANK(Games!D304), "",Games!D304)</f>
        <v/>
      </c>
      <c r="M304" s="22"/>
      <c r="N304" s="25" t="str">
        <f>IF(ISBLANK(Table123[[#This Row],[Odds Side - Difference Model]]), "", 1)</f>
        <v/>
      </c>
      <c r="O304" s="25" t="str">
        <f>IF(ISBLANK(Table123[[#This Row],[Odds Spread]]), "", 1)</f>
        <v/>
      </c>
      <c r="P304" s="26"/>
      <c r="Q304" s="26"/>
      <c r="R304" s="26"/>
      <c r="S304" s="26"/>
      <c r="T304" s="26"/>
      <c r="U304" s="27" t="str">
        <f>IF(ISBLANK(Table123[[#This Row],[Odds Side - Difference Model]]), "",N304+IF(Q304&lt;0, (N304/(Q304/-100)), N304*(Q304/100)))</f>
        <v/>
      </c>
      <c r="V304" s="28" t="str">
        <f>IFERROR(IF(ISBLANK(Table123[[#This Row],[Odds Side - Win Probability Model]]), "",N304+IF(R304&lt;0, (N304/(R304/-100)), N304*(R304/100))),"")</f>
        <v/>
      </c>
      <c r="W304" s="27" t="str">
        <f t="shared" si="37"/>
        <v/>
      </c>
      <c r="X304" s="28" t="str">
        <f t="shared" si="38"/>
        <v/>
      </c>
      <c r="Y304" s="27" t="str">
        <f>IF(ISBLANK(Table123[[#This Row],[Odds Spread]]), "",O304+IF(S304&lt;0, (O304/(S304/-100)), O304*(S304/100)))</f>
        <v/>
      </c>
      <c r="Z304" s="27" t="str">
        <f t="shared" si="39"/>
        <v/>
      </c>
      <c r="AA304" s="29">
        <f t="shared" si="40"/>
        <v>0</v>
      </c>
      <c r="AB304" s="29">
        <f t="shared" si="41"/>
        <v>0</v>
      </c>
      <c r="AC304" s="30" t="str">
        <f>IF('Prediction Log'!$W304="Y", "W", IF('Prediction Log'!$W304="N","L",""))</f>
        <v/>
      </c>
      <c r="AD304" s="31" t="str">
        <f>IF('Prediction Log'!$Y304="Y", "W", IF('Prediction Log'!$Y304="N","L",""))</f>
        <v/>
      </c>
      <c r="AE304" s="32" t="str">
        <f>IF(ISBLANK(Table123[[#This Row],[Odds Side - Difference Model]]), "",IF(AC304="W", W304, IF(AC304="L",-N304, "")))</f>
        <v/>
      </c>
      <c r="AF304" s="33" t="str">
        <f>IFERROR((IF(ISERR(Table123[[#This Row],[Potential Payout Side - Win Probability Model]]), "",IF(AD304="W", X304, IF(AD304="L",-N304, "")))), "")</f>
        <v/>
      </c>
      <c r="AG304" s="30" t="str">
        <f>IF('Prediction Log'!$X304="Y", "W", IF('Prediction Log'!$X304="N", "L", ""))</f>
        <v/>
      </c>
      <c r="AH304" s="32" t="str">
        <f>IF(ISBLANK(Table123[[#This Row],[Odds Spread]]), "",IF(AG304="W", Z304, IF(AG304="L",-O304, "")))</f>
        <v/>
      </c>
      <c r="AI304" s="11"/>
      <c r="AJ304" s="12" t="str">
        <f t="shared" si="36"/>
        <v/>
      </c>
      <c r="AK3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5" spans="1:38" x14ac:dyDescent="0.45">
      <c r="A305" s="22">
        <f>Games!A305</f>
        <v>0</v>
      </c>
      <c r="B305" s="22" t="str">
        <f>IF('Prediction Log'!B305=0, "",'Prediction Log'!B305)</f>
        <v/>
      </c>
      <c r="C305" s="22" t="str">
        <f>IF('Prediction Log'!C305=0, "",'Prediction Log'!C305)</f>
        <v/>
      </c>
      <c r="D305" s="22" t="str">
        <f>IF('Prediction Log'!D305=0, "",'Prediction Log'!D305)</f>
        <v/>
      </c>
      <c r="E305" s="22" t="str">
        <f>IF('Prediction Log'!E305=0, "",'Prediction Log'!E305)</f>
        <v/>
      </c>
      <c r="F305" s="22" t="str">
        <f>IF('Prediction Log'!I305=0, "",'Prediction Log'!I305)</f>
        <v/>
      </c>
      <c r="G305" s="23" t="str">
        <f>IF(ISBLANK(Games!B305), "",'Prediction Log'!$J305)</f>
        <v/>
      </c>
      <c r="H305" s="24" t="str">
        <f>'Prediction Log'!$K305</f>
        <v/>
      </c>
      <c r="I305" s="22" t="str">
        <f>IF(ISBLANK(Games!J305), "",IF(AND(Games!J305="",Games!K305=""),"",IF(ISTEXT(Games!K305), "Side",Games!J305)))</f>
        <v/>
      </c>
      <c r="J305" s="22" t="str">
        <f>IF(ISBLANK(Games!B305), "",IF(Games!H305="Y", Games!B305, Games!C305))</f>
        <v/>
      </c>
      <c r="K305" s="22" t="str">
        <f>Games!F305</f>
        <v/>
      </c>
      <c r="L305" s="22" t="str">
        <f>IF(ISBLANK(Games!D305), "",Games!D305)</f>
        <v/>
      </c>
      <c r="M305" s="22"/>
      <c r="N305" s="25" t="str">
        <f>IF(ISBLANK(Table123[[#This Row],[Odds Side - Difference Model]]), "", 1)</f>
        <v/>
      </c>
      <c r="O305" s="25" t="str">
        <f>IF(ISBLANK(Table123[[#This Row],[Odds Spread]]), "", 1)</f>
        <v/>
      </c>
      <c r="P305" s="26"/>
      <c r="Q305" s="26"/>
      <c r="R305" s="26"/>
      <c r="S305" s="26"/>
      <c r="T305" s="26"/>
      <c r="U305" s="27" t="str">
        <f>IF(ISBLANK(Table123[[#This Row],[Odds Side - Difference Model]]), "",N305+IF(Q305&lt;0, (N305/(Q305/-100)), N305*(Q305/100)))</f>
        <v/>
      </c>
      <c r="V305" s="28" t="str">
        <f>IFERROR(IF(ISBLANK(Table123[[#This Row],[Odds Side - Win Probability Model]]), "",N305+IF(R305&lt;0, (N305/(R305/-100)), N305*(R305/100))),"")</f>
        <v/>
      </c>
      <c r="W305" s="27" t="str">
        <f t="shared" si="37"/>
        <v/>
      </c>
      <c r="X305" s="28" t="str">
        <f t="shared" si="38"/>
        <v/>
      </c>
      <c r="Y305" s="27" t="str">
        <f>IF(ISBLANK(Table123[[#This Row],[Odds Spread]]), "",O305+IF(S305&lt;0, (O305/(S305/-100)), O305*(S305/100)))</f>
        <v/>
      </c>
      <c r="Z305" s="27" t="str">
        <f t="shared" si="39"/>
        <v/>
      </c>
      <c r="AA305" s="29">
        <f t="shared" si="40"/>
        <v>0</v>
      </c>
      <c r="AB305" s="29">
        <f t="shared" si="41"/>
        <v>0</v>
      </c>
      <c r="AC305" s="30" t="str">
        <f>IF('Prediction Log'!$W305="Y", "W", IF('Prediction Log'!$W305="N","L",""))</f>
        <v/>
      </c>
      <c r="AD305" s="31" t="str">
        <f>IF('Prediction Log'!$Y305="Y", "W", IF('Prediction Log'!$Y305="N","L",""))</f>
        <v/>
      </c>
      <c r="AE305" s="32" t="str">
        <f>IF(ISBLANK(Table123[[#This Row],[Odds Side - Difference Model]]), "",IF(AC305="W", W305, IF(AC305="L",-N305, "")))</f>
        <v/>
      </c>
      <c r="AF305" s="33" t="str">
        <f>IFERROR((IF(ISERR(Table123[[#This Row],[Potential Payout Side - Win Probability Model]]), "",IF(AD305="W", X305, IF(AD305="L",-N305, "")))), "")</f>
        <v/>
      </c>
      <c r="AG305" s="30" t="str">
        <f>IF('Prediction Log'!$X305="Y", "W", IF('Prediction Log'!$X305="N", "L", ""))</f>
        <v/>
      </c>
      <c r="AH305" s="32" t="str">
        <f>IF(ISBLANK(Table123[[#This Row],[Odds Spread]]), "",IF(AG305="W", Z305, IF(AG305="L",-O305, "")))</f>
        <v/>
      </c>
      <c r="AI305" s="11"/>
      <c r="AJ305" s="12" t="str">
        <f t="shared" si="36"/>
        <v/>
      </c>
      <c r="AK3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6" spans="1:38" x14ac:dyDescent="0.45">
      <c r="A306" s="22">
        <f>Games!A306</f>
        <v>0</v>
      </c>
      <c r="B306" s="22" t="str">
        <f>IF('Prediction Log'!B306=0, "",'Prediction Log'!B306)</f>
        <v/>
      </c>
      <c r="C306" s="22" t="str">
        <f>IF('Prediction Log'!C306=0, "",'Prediction Log'!C306)</f>
        <v/>
      </c>
      <c r="D306" s="22" t="str">
        <f>IF('Prediction Log'!D306=0, "",'Prediction Log'!D306)</f>
        <v/>
      </c>
      <c r="E306" s="22" t="str">
        <f>IF('Prediction Log'!E306=0, "",'Prediction Log'!E306)</f>
        <v/>
      </c>
      <c r="F306" s="22" t="str">
        <f>IF('Prediction Log'!I306=0, "",'Prediction Log'!I306)</f>
        <v/>
      </c>
      <c r="G306" s="23" t="str">
        <f>IF(ISBLANK(Games!B306), "",'Prediction Log'!$J306)</f>
        <v/>
      </c>
      <c r="H306" s="24" t="str">
        <f>'Prediction Log'!$K306</f>
        <v/>
      </c>
      <c r="I306" s="22" t="str">
        <f>IF(ISBLANK(Games!J306), "",IF(AND(Games!J306="",Games!K306=""),"",IF(ISTEXT(Games!K306), "Side",Games!J306)))</f>
        <v/>
      </c>
      <c r="J306" s="22" t="str">
        <f>IF(ISBLANK(Games!B306), "",IF(Games!H306="Y", Games!B306, Games!C306))</f>
        <v/>
      </c>
      <c r="K306" s="22" t="str">
        <f>Games!F306</f>
        <v/>
      </c>
      <c r="L306" s="22" t="str">
        <f>IF(ISBLANK(Games!D306), "",Games!D306)</f>
        <v/>
      </c>
      <c r="M306" s="22"/>
      <c r="N306" s="25" t="str">
        <f>IF(ISBLANK(Table123[[#This Row],[Odds Side - Difference Model]]), "", 1)</f>
        <v/>
      </c>
      <c r="O306" s="25" t="str">
        <f>IF(ISBLANK(Table123[[#This Row],[Odds Spread]]), "", 1)</f>
        <v/>
      </c>
      <c r="P306" s="26"/>
      <c r="Q306" s="26"/>
      <c r="R306" s="26"/>
      <c r="S306" s="26"/>
      <c r="T306" s="26"/>
      <c r="U306" s="27" t="str">
        <f>IF(ISBLANK(Table123[[#This Row],[Odds Side - Difference Model]]), "",N306+IF(Q306&lt;0, (N306/(Q306/-100)), N306*(Q306/100)))</f>
        <v/>
      </c>
      <c r="V306" s="28" t="str">
        <f>IFERROR(IF(ISBLANK(Table123[[#This Row],[Odds Side - Win Probability Model]]), "",N306+IF(R306&lt;0, (N306/(R306/-100)), N306*(R306/100))),"")</f>
        <v/>
      </c>
      <c r="W306" s="27" t="str">
        <f t="shared" si="37"/>
        <v/>
      </c>
      <c r="X306" s="28" t="str">
        <f t="shared" si="38"/>
        <v/>
      </c>
      <c r="Y306" s="27" t="str">
        <f>IF(ISBLANK(Table123[[#This Row],[Odds Spread]]), "",O306+IF(S306&lt;0, (O306/(S306/-100)), O306*(S306/100)))</f>
        <v/>
      </c>
      <c r="Z306" s="27" t="str">
        <f t="shared" si="39"/>
        <v/>
      </c>
      <c r="AA306" s="29">
        <f t="shared" si="40"/>
        <v>0</v>
      </c>
      <c r="AB306" s="29">
        <f t="shared" si="41"/>
        <v>0</v>
      </c>
      <c r="AC306" s="30" t="str">
        <f>IF('Prediction Log'!$W306="Y", "W", IF('Prediction Log'!$W306="N","L",""))</f>
        <v/>
      </c>
      <c r="AD306" s="31" t="str">
        <f>IF('Prediction Log'!$Y306="Y", "W", IF('Prediction Log'!$Y306="N","L",""))</f>
        <v/>
      </c>
      <c r="AE306" s="32" t="str">
        <f>IF(ISBLANK(Table123[[#This Row],[Odds Side - Difference Model]]), "",IF(AC306="W", W306, IF(AC306="L",-N306, "")))</f>
        <v/>
      </c>
      <c r="AF306" s="33" t="str">
        <f>IFERROR((IF(ISERR(Table123[[#This Row],[Potential Payout Side - Win Probability Model]]), "",IF(AD306="W", X306, IF(AD306="L",-N306, "")))), "")</f>
        <v/>
      </c>
      <c r="AG306" s="30" t="str">
        <f>IF('Prediction Log'!$X306="Y", "W", IF('Prediction Log'!$X306="N", "L", ""))</f>
        <v/>
      </c>
      <c r="AH306" s="32" t="str">
        <f>IF(ISBLANK(Table123[[#This Row],[Odds Spread]]), "",IF(AG306="W", Z306, IF(AG306="L",-O306, "")))</f>
        <v/>
      </c>
      <c r="AI306" s="11"/>
      <c r="AJ306" s="12" t="str">
        <f t="shared" si="36"/>
        <v/>
      </c>
      <c r="AK3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7" spans="1:38" x14ac:dyDescent="0.45">
      <c r="A307" s="22">
        <f>Games!A307</f>
        <v>0</v>
      </c>
      <c r="B307" s="22" t="str">
        <f>IF('Prediction Log'!B307=0, "",'Prediction Log'!B307)</f>
        <v/>
      </c>
      <c r="C307" s="22" t="str">
        <f>IF('Prediction Log'!C307=0, "",'Prediction Log'!C307)</f>
        <v/>
      </c>
      <c r="D307" s="22" t="str">
        <f>IF('Prediction Log'!D307=0, "",'Prediction Log'!D307)</f>
        <v/>
      </c>
      <c r="E307" s="22" t="str">
        <f>IF('Prediction Log'!E307=0, "",'Prediction Log'!E307)</f>
        <v/>
      </c>
      <c r="F307" s="22" t="str">
        <f>IF('Prediction Log'!I307=0, "",'Prediction Log'!I307)</f>
        <v/>
      </c>
      <c r="G307" s="23" t="str">
        <f>IF(ISBLANK(Games!B307), "",'Prediction Log'!$J307)</f>
        <v/>
      </c>
      <c r="H307" s="24" t="str">
        <f>'Prediction Log'!$K307</f>
        <v/>
      </c>
      <c r="I307" s="22" t="str">
        <f>IF(ISBLANK(Games!J307), "",IF(AND(Games!J307="",Games!K307=""),"",IF(ISTEXT(Games!K307), "Side",Games!J307)))</f>
        <v/>
      </c>
      <c r="J307" s="22" t="str">
        <f>IF(ISBLANK(Games!B307), "",IF(Games!H307="Y", Games!B307, Games!C307))</f>
        <v/>
      </c>
      <c r="K307" s="22" t="str">
        <f>Games!F307</f>
        <v/>
      </c>
      <c r="L307" s="22" t="str">
        <f>IF(ISBLANK(Games!D307), "",Games!D307)</f>
        <v/>
      </c>
      <c r="M307" s="22"/>
      <c r="N307" s="25" t="str">
        <f>IF(ISBLANK(Table123[[#This Row],[Odds Side - Difference Model]]), "", 1)</f>
        <v/>
      </c>
      <c r="O307" s="25" t="str">
        <f>IF(ISBLANK(Table123[[#This Row],[Odds Spread]]), "", 1)</f>
        <v/>
      </c>
      <c r="P307" s="26"/>
      <c r="Q307" s="26"/>
      <c r="R307" s="26"/>
      <c r="S307" s="26"/>
      <c r="T307" s="26"/>
      <c r="U307" s="27" t="str">
        <f>IF(ISBLANK(Table123[[#This Row],[Odds Side - Difference Model]]), "",N307+IF(Q307&lt;0, (N307/(Q307/-100)), N307*(Q307/100)))</f>
        <v/>
      </c>
      <c r="V307" s="28" t="str">
        <f>IFERROR(IF(ISBLANK(Table123[[#This Row],[Odds Side - Win Probability Model]]), "",N307+IF(R307&lt;0, (N307/(R307/-100)), N307*(R307/100))),"")</f>
        <v/>
      </c>
      <c r="W307" s="27" t="str">
        <f t="shared" si="37"/>
        <v/>
      </c>
      <c r="X307" s="28" t="str">
        <f t="shared" si="38"/>
        <v/>
      </c>
      <c r="Y307" s="27" t="str">
        <f>IF(ISBLANK(Table123[[#This Row],[Odds Spread]]), "",O307+IF(S307&lt;0, (O307/(S307/-100)), O307*(S307/100)))</f>
        <v/>
      </c>
      <c r="Z307" s="27" t="str">
        <f t="shared" si="39"/>
        <v/>
      </c>
      <c r="AA307" s="29">
        <f t="shared" si="40"/>
        <v>0</v>
      </c>
      <c r="AB307" s="29">
        <f t="shared" si="41"/>
        <v>0</v>
      </c>
      <c r="AC307" s="30" t="str">
        <f>IF('Prediction Log'!$W307="Y", "W", IF('Prediction Log'!$W307="N","L",""))</f>
        <v/>
      </c>
      <c r="AD307" s="31" t="str">
        <f>IF('Prediction Log'!$Y307="Y", "W", IF('Prediction Log'!$Y307="N","L",""))</f>
        <v/>
      </c>
      <c r="AE307" s="32" t="str">
        <f>IF(ISBLANK(Table123[[#This Row],[Odds Side - Difference Model]]), "",IF(AC307="W", W307, IF(AC307="L",-N307, "")))</f>
        <v/>
      </c>
      <c r="AF307" s="33" t="str">
        <f>IFERROR((IF(ISERR(Table123[[#This Row],[Potential Payout Side - Win Probability Model]]), "",IF(AD307="W", X307, IF(AD307="L",-N307, "")))), "")</f>
        <v/>
      </c>
      <c r="AG307" s="30" t="str">
        <f>IF('Prediction Log'!$X307="Y", "W", IF('Prediction Log'!$X307="N", "L", ""))</f>
        <v/>
      </c>
      <c r="AH307" s="32" t="str">
        <f>IF(ISBLANK(Table123[[#This Row],[Odds Spread]]), "",IF(AG307="W", Z307, IF(AG307="L",-O307, "")))</f>
        <v/>
      </c>
      <c r="AI307" s="11"/>
      <c r="AJ307" s="12" t="str">
        <f t="shared" si="36"/>
        <v/>
      </c>
      <c r="AK3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8" spans="1:38" x14ac:dyDescent="0.45">
      <c r="A308" s="22">
        <f>Games!A308</f>
        <v>0</v>
      </c>
      <c r="B308" s="22" t="str">
        <f>IF('Prediction Log'!B308=0, "",'Prediction Log'!B308)</f>
        <v/>
      </c>
      <c r="C308" s="22" t="str">
        <f>IF('Prediction Log'!C308=0, "",'Prediction Log'!C308)</f>
        <v/>
      </c>
      <c r="D308" s="22" t="str">
        <f>IF('Prediction Log'!D308=0, "",'Prediction Log'!D308)</f>
        <v/>
      </c>
      <c r="E308" s="22" t="str">
        <f>IF('Prediction Log'!E308=0, "",'Prediction Log'!E308)</f>
        <v/>
      </c>
      <c r="F308" s="22" t="str">
        <f>IF('Prediction Log'!I308=0, "",'Prediction Log'!I308)</f>
        <v/>
      </c>
      <c r="G308" s="23" t="str">
        <f>IF(ISBLANK(Games!B308), "",'Prediction Log'!$J308)</f>
        <v/>
      </c>
      <c r="H308" s="24" t="str">
        <f>'Prediction Log'!$K308</f>
        <v/>
      </c>
      <c r="I308" s="22" t="str">
        <f>IF(ISBLANK(Games!J308), "",IF(AND(Games!J308="",Games!K308=""),"",IF(ISTEXT(Games!K308), "Side",Games!J308)))</f>
        <v/>
      </c>
      <c r="J308" s="22" t="str">
        <f>IF(ISBLANK(Games!B308), "",IF(Games!H308="Y", Games!B308, Games!C308))</f>
        <v/>
      </c>
      <c r="K308" s="22" t="str">
        <f>Games!F308</f>
        <v/>
      </c>
      <c r="L308" s="22" t="str">
        <f>IF(ISBLANK(Games!D308), "",Games!D308)</f>
        <v/>
      </c>
      <c r="M308" s="22"/>
      <c r="N308" s="25" t="str">
        <f>IF(ISBLANK(Table123[[#This Row],[Odds Side - Difference Model]]), "", 1)</f>
        <v/>
      </c>
      <c r="O308" s="25" t="str">
        <f>IF(ISBLANK(Table123[[#This Row],[Odds Spread]]), "", 1)</f>
        <v/>
      </c>
      <c r="P308" s="26"/>
      <c r="Q308" s="26"/>
      <c r="R308" s="26"/>
      <c r="S308" s="26"/>
      <c r="T308" s="26"/>
      <c r="U308" s="27" t="str">
        <f>IF(ISBLANK(Table123[[#This Row],[Odds Side - Difference Model]]), "",N308+IF(Q308&lt;0, (N308/(Q308/-100)), N308*(Q308/100)))</f>
        <v/>
      </c>
      <c r="V308" s="28" t="str">
        <f>IFERROR(IF(ISBLANK(Table123[[#This Row],[Odds Side - Win Probability Model]]), "",N308+IF(R308&lt;0, (N308/(R308/-100)), N308*(R308/100))),"")</f>
        <v/>
      </c>
      <c r="W308" s="27" t="str">
        <f t="shared" si="37"/>
        <v/>
      </c>
      <c r="X308" s="28" t="str">
        <f t="shared" si="38"/>
        <v/>
      </c>
      <c r="Y308" s="27" t="str">
        <f>IF(ISBLANK(Table123[[#This Row],[Odds Spread]]), "",O308+IF(S308&lt;0, (O308/(S308/-100)), O308*(S308/100)))</f>
        <v/>
      </c>
      <c r="Z308" s="27" t="str">
        <f t="shared" si="39"/>
        <v/>
      </c>
      <c r="AA308" s="29">
        <f t="shared" si="40"/>
        <v>0</v>
      </c>
      <c r="AB308" s="29">
        <f t="shared" si="41"/>
        <v>0</v>
      </c>
      <c r="AC308" s="30" t="str">
        <f>IF('Prediction Log'!$W308="Y", "W", IF('Prediction Log'!$W308="N","L",""))</f>
        <v/>
      </c>
      <c r="AD308" s="31" t="str">
        <f>IF('Prediction Log'!$Y308="Y", "W", IF('Prediction Log'!$Y308="N","L",""))</f>
        <v/>
      </c>
      <c r="AE308" s="32" t="str">
        <f>IF(ISBLANK(Table123[[#This Row],[Odds Side - Difference Model]]), "",IF(AC308="W", W308, IF(AC308="L",-N308, "")))</f>
        <v/>
      </c>
      <c r="AF308" s="33" t="str">
        <f>IFERROR((IF(ISERR(Table123[[#This Row],[Potential Payout Side - Win Probability Model]]), "",IF(AD308="W", X308, IF(AD308="L",-N308, "")))), "")</f>
        <v/>
      </c>
      <c r="AG308" s="30" t="str">
        <f>IF('Prediction Log'!$X308="Y", "W", IF('Prediction Log'!$X308="N", "L", ""))</f>
        <v/>
      </c>
      <c r="AH308" s="32" t="str">
        <f>IF(ISBLANK(Table123[[#This Row],[Odds Spread]]), "",IF(AG308="W", Z308, IF(AG308="L",-O308, "")))</f>
        <v/>
      </c>
      <c r="AI308" s="11"/>
      <c r="AJ308" s="12" t="str">
        <f t="shared" si="36"/>
        <v/>
      </c>
      <c r="AK3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9" spans="1:38" x14ac:dyDescent="0.45">
      <c r="A309" s="22">
        <f>Games!A309</f>
        <v>0</v>
      </c>
      <c r="B309" s="22" t="str">
        <f>IF('Prediction Log'!B309=0, "",'Prediction Log'!B309)</f>
        <v/>
      </c>
      <c r="C309" s="22" t="str">
        <f>IF('Prediction Log'!C309=0, "",'Prediction Log'!C309)</f>
        <v/>
      </c>
      <c r="D309" s="22" t="str">
        <f>IF('Prediction Log'!D309=0, "",'Prediction Log'!D309)</f>
        <v/>
      </c>
      <c r="E309" s="22" t="str">
        <f>IF('Prediction Log'!E309=0, "",'Prediction Log'!E309)</f>
        <v/>
      </c>
      <c r="F309" s="22" t="str">
        <f>IF('Prediction Log'!I309=0, "",'Prediction Log'!I309)</f>
        <v/>
      </c>
      <c r="G309" s="23" t="str">
        <f>IF(ISBLANK(Games!B309), "",'Prediction Log'!$J309)</f>
        <v/>
      </c>
      <c r="H309" s="24" t="str">
        <f>'Prediction Log'!$K309</f>
        <v/>
      </c>
      <c r="I309" s="22" t="str">
        <f>IF(ISBLANK(Games!J309), "",IF(AND(Games!J309="",Games!K309=""),"",IF(ISTEXT(Games!K309), "Side",Games!J309)))</f>
        <v/>
      </c>
      <c r="J309" s="22" t="str">
        <f>IF(ISBLANK(Games!B309), "",IF(Games!H309="Y", Games!B309, Games!C309))</f>
        <v/>
      </c>
      <c r="K309" s="22" t="str">
        <f>Games!F309</f>
        <v/>
      </c>
      <c r="L309" s="22" t="str">
        <f>IF(ISBLANK(Games!D309), "",Games!D309)</f>
        <v/>
      </c>
      <c r="M309" s="22"/>
      <c r="N309" s="25" t="str">
        <f>IF(ISBLANK(Table123[[#This Row],[Odds Side - Difference Model]]), "", 1)</f>
        <v/>
      </c>
      <c r="O309" s="25" t="str">
        <f>IF(ISBLANK(Table123[[#This Row],[Odds Spread]]), "", 1)</f>
        <v/>
      </c>
      <c r="P309" s="26"/>
      <c r="Q309" s="26"/>
      <c r="R309" s="26"/>
      <c r="S309" s="26"/>
      <c r="T309" s="26"/>
      <c r="U309" s="27" t="str">
        <f>IF(ISBLANK(Table123[[#This Row],[Odds Side - Difference Model]]), "",N309+IF(Q309&lt;0, (N309/(Q309/-100)), N309*(Q309/100)))</f>
        <v/>
      </c>
      <c r="V309" s="28" t="str">
        <f>IFERROR(IF(ISBLANK(Table123[[#This Row],[Odds Side - Win Probability Model]]), "",N309+IF(R309&lt;0, (N309/(R309/-100)), N309*(R309/100))),"")</f>
        <v/>
      </c>
      <c r="W309" s="27" t="str">
        <f t="shared" si="37"/>
        <v/>
      </c>
      <c r="X309" s="28" t="str">
        <f t="shared" si="38"/>
        <v/>
      </c>
      <c r="Y309" s="27" t="str">
        <f>IF(ISBLANK(Table123[[#This Row],[Odds Spread]]), "",O309+IF(S309&lt;0, (O309/(S309/-100)), O309*(S309/100)))</f>
        <v/>
      </c>
      <c r="Z309" s="27" t="str">
        <f t="shared" si="39"/>
        <v/>
      </c>
      <c r="AA309" s="29">
        <f t="shared" si="40"/>
        <v>0</v>
      </c>
      <c r="AB309" s="29">
        <f t="shared" si="41"/>
        <v>0</v>
      </c>
      <c r="AC309" s="30" t="str">
        <f>IF('Prediction Log'!$W309="Y", "W", IF('Prediction Log'!$W309="N","L",""))</f>
        <v/>
      </c>
      <c r="AD309" s="31" t="str">
        <f>IF('Prediction Log'!$Y309="Y", "W", IF('Prediction Log'!$Y309="N","L",""))</f>
        <v/>
      </c>
      <c r="AE309" s="32" t="str">
        <f>IF(ISBLANK(Table123[[#This Row],[Odds Side - Difference Model]]), "",IF(AC309="W", W309, IF(AC309="L",-N309, "")))</f>
        <v/>
      </c>
      <c r="AF309" s="33" t="str">
        <f>IFERROR((IF(ISERR(Table123[[#This Row],[Potential Payout Side - Win Probability Model]]), "",IF(AD309="W", X309, IF(AD309="L",-N309, "")))), "")</f>
        <v/>
      </c>
      <c r="AG309" s="30" t="str">
        <f>IF('Prediction Log'!$X309="Y", "W", IF('Prediction Log'!$X309="N", "L", ""))</f>
        <v/>
      </c>
      <c r="AH309" s="32" t="str">
        <f>IF(ISBLANK(Table123[[#This Row],[Odds Spread]]), "",IF(AG309="W", Z309, IF(AG309="L",-O309, "")))</f>
        <v/>
      </c>
      <c r="AI309" s="11"/>
      <c r="AJ309" s="12" t="str">
        <f t="shared" si="36"/>
        <v/>
      </c>
      <c r="AK3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0" spans="1:38" x14ac:dyDescent="0.45">
      <c r="A310" s="22">
        <f>Games!A310</f>
        <v>0</v>
      </c>
      <c r="B310" s="22" t="str">
        <f>IF('Prediction Log'!B310=0, "",'Prediction Log'!B310)</f>
        <v/>
      </c>
      <c r="C310" s="22" t="str">
        <f>IF('Prediction Log'!C310=0, "",'Prediction Log'!C310)</f>
        <v/>
      </c>
      <c r="D310" s="22" t="str">
        <f>IF('Prediction Log'!D310=0, "",'Prediction Log'!D310)</f>
        <v/>
      </c>
      <c r="E310" s="22" t="str">
        <f>IF('Prediction Log'!E310=0, "",'Prediction Log'!E310)</f>
        <v/>
      </c>
      <c r="F310" s="22" t="str">
        <f>IF('Prediction Log'!I310=0, "",'Prediction Log'!I310)</f>
        <v/>
      </c>
      <c r="G310" s="23" t="str">
        <f>IF(ISBLANK(Games!B310), "",'Prediction Log'!$J310)</f>
        <v/>
      </c>
      <c r="H310" s="24" t="str">
        <f>'Prediction Log'!$K310</f>
        <v/>
      </c>
      <c r="I310" s="22" t="str">
        <f>IF(ISBLANK(Games!J310), "",IF(AND(Games!J310="",Games!K310=""),"",IF(ISTEXT(Games!K310), "Side",Games!J310)))</f>
        <v/>
      </c>
      <c r="J310" s="22" t="str">
        <f>IF(ISBLANK(Games!B310), "",IF(Games!H310="Y", Games!B310, Games!C310))</f>
        <v/>
      </c>
      <c r="K310" s="22" t="str">
        <f>Games!F310</f>
        <v/>
      </c>
      <c r="L310" s="22" t="str">
        <f>IF(ISBLANK(Games!D310), "",Games!D310)</f>
        <v/>
      </c>
      <c r="M310" s="22"/>
      <c r="N310" s="25" t="str">
        <f>IF(ISBLANK(Table123[[#This Row],[Odds Side - Difference Model]]), "", 1)</f>
        <v/>
      </c>
      <c r="O310" s="25" t="str">
        <f>IF(ISBLANK(Table123[[#This Row],[Odds Spread]]), "", 1)</f>
        <v/>
      </c>
      <c r="P310" s="26"/>
      <c r="Q310" s="26"/>
      <c r="R310" s="26"/>
      <c r="S310" s="26"/>
      <c r="T310" s="26"/>
      <c r="U310" s="27" t="str">
        <f>IF(ISBLANK(Table123[[#This Row],[Odds Side - Difference Model]]), "",N310+IF(Q310&lt;0, (N310/(Q310/-100)), N310*(Q310/100)))</f>
        <v/>
      </c>
      <c r="V310" s="28" t="str">
        <f>IFERROR(IF(ISBLANK(Table123[[#This Row],[Odds Side - Win Probability Model]]), "",N310+IF(R310&lt;0, (N310/(R310/-100)), N310*(R310/100))),"")</f>
        <v/>
      </c>
      <c r="W310" s="27" t="str">
        <f t="shared" si="37"/>
        <v/>
      </c>
      <c r="X310" s="28" t="str">
        <f t="shared" si="38"/>
        <v/>
      </c>
      <c r="Y310" s="27" t="str">
        <f>IF(ISBLANK(Table123[[#This Row],[Odds Spread]]), "",O310+IF(S310&lt;0, (O310/(S310/-100)), O310*(S310/100)))</f>
        <v/>
      </c>
      <c r="Z310" s="27" t="str">
        <f t="shared" si="39"/>
        <v/>
      </c>
      <c r="AA310" s="29">
        <f t="shared" si="40"/>
        <v>0</v>
      </c>
      <c r="AB310" s="29">
        <f t="shared" si="41"/>
        <v>0</v>
      </c>
      <c r="AC310" s="30" t="str">
        <f>IF('Prediction Log'!$W310="Y", "W", IF('Prediction Log'!$W310="N","L",""))</f>
        <v/>
      </c>
      <c r="AD310" s="31" t="str">
        <f>IF('Prediction Log'!$Y310="Y", "W", IF('Prediction Log'!$Y310="N","L",""))</f>
        <v/>
      </c>
      <c r="AE310" s="32" t="str">
        <f>IF(ISBLANK(Table123[[#This Row],[Odds Side - Difference Model]]), "",IF(AC310="W", W310, IF(AC310="L",-N310, "")))</f>
        <v/>
      </c>
      <c r="AF310" s="33" t="str">
        <f>IFERROR((IF(ISERR(Table123[[#This Row],[Potential Payout Side - Win Probability Model]]), "",IF(AD310="W", X310, IF(AD310="L",-N310, "")))), "")</f>
        <v/>
      </c>
      <c r="AG310" s="30" t="str">
        <f>IF('Prediction Log'!$X310="Y", "W", IF('Prediction Log'!$X310="N", "L", ""))</f>
        <v/>
      </c>
      <c r="AH310" s="32" t="str">
        <f>IF(ISBLANK(Table123[[#This Row],[Odds Spread]]), "",IF(AG310="W", Z310, IF(AG310="L",-O310, "")))</f>
        <v/>
      </c>
      <c r="AI310" s="11"/>
      <c r="AJ310" s="12" t="str">
        <f t="shared" si="36"/>
        <v/>
      </c>
      <c r="AK3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1" spans="1:38" x14ac:dyDescent="0.45">
      <c r="A311" s="22">
        <f>Games!A311</f>
        <v>0</v>
      </c>
      <c r="B311" s="22" t="str">
        <f>IF('Prediction Log'!B311=0, "",'Prediction Log'!B311)</f>
        <v/>
      </c>
      <c r="C311" s="22" t="str">
        <f>IF('Prediction Log'!C311=0, "",'Prediction Log'!C311)</f>
        <v/>
      </c>
      <c r="D311" s="22" t="str">
        <f>IF('Prediction Log'!D311=0, "",'Prediction Log'!D311)</f>
        <v/>
      </c>
      <c r="E311" s="22" t="str">
        <f>IF('Prediction Log'!E311=0, "",'Prediction Log'!E311)</f>
        <v/>
      </c>
      <c r="F311" s="22" t="str">
        <f>IF('Prediction Log'!I311=0, "",'Prediction Log'!I311)</f>
        <v/>
      </c>
      <c r="G311" s="23" t="str">
        <f>IF(ISBLANK(Games!B311), "",'Prediction Log'!$J311)</f>
        <v/>
      </c>
      <c r="H311" s="24" t="str">
        <f>'Prediction Log'!$K311</f>
        <v/>
      </c>
      <c r="I311" s="22" t="str">
        <f>IF(ISBLANK(Games!J311), "",IF(AND(Games!J311="",Games!K311=""),"",IF(ISTEXT(Games!K311), "Side",Games!J311)))</f>
        <v/>
      </c>
      <c r="J311" s="22" t="str">
        <f>IF(ISBLANK(Games!B311), "",IF(Games!H311="Y", Games!B311, Games!C311))</f>
        <v/>
      </c>
      <c r="K311" s="22" t="str">
        <f>Games!F311</f>
        <v/>
      </c>
      <c r="L311" s="22" t="str">
        <f>IF(ISBLANK(Games!D311), "",Games!D311)</f>
        <v/>
      </c>
      <c r="M311" s="22"/>
      <c r="N311" s="25" t="str">
        <f>IF(ISBLANK(Table123[[#This Row],[Odds Side - Difference Model]]), "", 1)</f>
        <v/>
      </c>
      <c r="O311" s="25" t="str">
        <f>IF(ISBLANK(Table123[[#This Row],[Odds Spread]]), "", 1)</f>
        <v/>
      </c>
      <c r="P311" s="26"/>
      <c r="Q311" s="26"/>
      <c r="R311" s="26"/>
      <c r="S311" s="26"/>
      <c r="T311" s="26"/>
      <c r="U311" s="27" t="str">
        <f>IF(ISBLANK(Table123[[#This Row],[Odds Side - Difference Model]]), "",N311+IF(Q311&lt;0, (N311/(Q311/-100)), N311*(Q311/100)))</f>
        <v/>
      </c>
      <c r="V311" s="28" t="str">
        <f>IFERROR(IF(ISBLANK(Table123[[#This Row],[Odds Side - Win Probability Model]]), "",N311+IF(R311&lt;0, (N311/(R311/-100)), N311*(R311/100))),"")</f>
        <v/>
      </c>
      <c r="W311" s="27" t="str">
        <f t="shared" si="37"/>
        <v/>
      </c>
      <c r="X311" s="28" t="str">
        <f t="shared" si="38"/>
        <v/>
      </c>
      <c r="Y311" s="27" t="str">
        <f>IF(ISBLANK(Table123[[#This Row],[Odds Spread]]), "",O311+IF(S311&lt;0, (O311/(S311/-100)), O311*(S311/100)))</f>
        <v/>
      </c>
      <c r="Z311" s="27" t="str">
        <f t="shared" si="39"/>
        <v/>
      </c>
      <c r="AA311" s="29">
        <f t="shared" si="40"/>
        <v>0</v>
      </c>
      <c r="AB311" s="29">
        <f t="shared" si="41"/>
        <v>0</v>
      </c>
      <c r="AC311" s="30" t="str">
        <f>IF('Prediction Log'!$W311="Y", "W", IF('Prediction Log'!$W311="N","L",""))</f>
        <v/>
      </c>
      <c r="AD311" s="31" t="str">
        <f>IF('Prediction Log'!$Y311="Y", "W", IF('Prediction Log'!$Y311="N","L",""))</f>
        <v/>
      </c>
      <c r="AE311" s="32" t="str">
        <f>IF(ISBLANK(Table123[[#This Row],[Odds Side - Difference Model]]), "",IF(AC311="W", W311, IF(AC311="L",-N311, "")))</f>
        <v/>
      </c>
      <c r="AF311" s="33" t="str">
        <f>IFERROR((IF(ISERR(Table123[[#This Row],[Potential Payout Side - Win Probability Model]]), "",IF(AD311="W", X311, IF(AD311="L",-N311, "")))), "")</f>
        <v/>
      </c>
      <c r="AG311" s="30" t="str">
        <f>IF('Prediction Log'!$X311="Y", "W", IF('Prediction Log'!$X311="N", "L", ""))</f>
        <v/>
      </c>
      <c r="AH311" s="32" t="str">
        <f>IF(ISBLANK(Table123[[#This Row],[Odds Spread]]), "",IF(AG311="W", Z311, IF(AG311="L",-O311, "")))</f>
        <v/>
      </c>
      <c r="AI311" s="11"/>
      <c r="AJ311" s="12" t="str">
        <f t="shared" si="36"/>
        <v/>
      </c>
      <c r="AK3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2" spans="1:38" x14ac:dyDescent="0.45">
      <c r="A312" s="22">
        <f>Games!A312</f>
        <v>0</v>
      </c>
      <c r="B312" s="22" t="str">
        <f>IF('Prediction Log'!B312=0, "",'Prediction Log'!B312)</f>
        <v/>
      </c>
      <c r="C312" s="22" t="str">
        <f>IF('Prediction Log'!C312=0, "",'Prediction Log'!C312)</f>
        <v/>
      </c>
      <c r="D312" s="22" t="str">
        <f>IF('Prediction Log'!D312=0, "",'Prediction Log'!D312)</f>
        <v/>
      </c>
      <c r="E312" s="22" t="str">
        <f>IF('Prediction Log'!E312=0, "",'Prediction Log'!E312)</f>
        <v/>
      </c>
      <c r="F312" s="22" t="str">
        <f>IF('Prediction Log'!I312=0, "",'Prediction Log'!I312)</f>
        <v/>
      </c>
      <c r="G312" s="23" t="str">
        <f>IF(ISBLANK(Games!B312), "",'Prediction Log'!$J312)</f>
        <v/>
      </c>
      <c r="H312" s="24" t="str">
        <f>'Prediction Log'!$K312</f>
        <v/>
      </c>
      <c r="I312" s="22" t="str">
        <f>IF(ISBLANK(Games!J312), "",IF(AND(Games!J312="",Games!K312=""),"",IF(ISTEXT(Games!K312), "Side",Games!J312)))</f>
        <v/>
      </c>
      <c r="J312" s="22" t="str">
        <f>IF(ISBLANK(Games!B312), "",IF(Games!H312="Y", Games!B312, Games!C312))</f>
        <v/>
      </c>
      <c r="K312" s="22" t="str">
        <f>Games!F312</f>
        <v/>
      </c>
      <c r="L312" s="22" t="str">
        <f>IF(ISBLANK(Games!D312), "",Games!D312)</f>
        <v/>
      </c>
      <c r="M312" s="22"/>
      <c r="N312" s="25" t="str">
        <f>IF(ISBLANK(Table123[[#This Row],[Odds Side - Difference Model]]), "", 1)</f>
        <v/>
      </c>
      <c r="O312" s="25" t="str">
        <f>IF(ISBLANK(Table123[[#This Row],[Odds Spread]]), "", 1)</f>
        <v/>
      </c>
      <c r="P312" s="26"/>
      <c r="Q312" s="26"/>
      <c r="R312" s="26"/>
      <c r="S312" s="26"/>
      <c r="T312" s="26"/>
      <c r="U312" s="27" t="str">
        <f>IF(ISBLANK(Table123[[#This Row],[Odds Side - Difference Model]]), "",N312+IF(Q312&lt;0, (N312/(Q312/-100)), N312*(Q312/100)))</f>
        <v/>
      </c>
      <c r="V312" s="28" t="str">
        <f>IFERROR(IF(ISBLANK(Table123[[#This Row],[Odds Side - Win Probability Model]]), "",N312+IF(R312&lt;0, (N312/(R312/-100)), N312*(R312/100))),"")</f>
        <v/>
      </c>
      <c r="W312" s="27" t="str">
        <f t="shared" si="37"/>
        <v/>
      </c>
      <c r="X312" s="28" t="str">
        <f t="shared" si="38"/>
        <v/>
      </c>
      <c r="Y312" s="27" t="str">
        <f>IF(ISBLANK(Table123[[#This Row],[Odds Spread]]), "",O312+IF(S312&lt;0, (O312/(S312/-100)), O312*(S312/100)))</f>
        <v/>
      </c>
      <c r="Z312" s="27" t="str">
        <f t="shared" si="39"/>
        <v/>
      </c>
      <c r="AA312" s="29">
        <f t="shared" si="40"/>
        <v>0</v>
      </c>
      <c r="AB312" s="29">
        <f t="shared" si="41"/>
        <v>0</v>
      </c>
      <c r="AC312" s="30" t="str">
        <f>IF('Prediction Log'!$W312="Y", "W", IF('Prediction Log'!$W312="N","L",""))</f>
        <v/>
      </c>
      <c r="AD312" s="31" t="str">
        <f>IF('Prediction Log'!$Y312="Y", "W", IF('Prediction Log'!$Y312="N","L",""))</f>
        <v/>
      </c>
      <c r="AE312" s="32" t="str">
        <f>IF(ISBLANK(Table123[[#This Row],[Odds Side - Difference Model]]), "",IF(AC312="W", W312, IF(AC312="L",-N312, "")))</f>
        <v/>
      </c>
      <c r="AF312" s="33" t="str">
        <f>IFERROR((IF(ISERR(Table123[[#This Row],[Potential Payout Side - Win Probability Model]]), "",IF(AD312="W", X312, IF(AD312="L",-N312, "")))), "")</f>
        <v/>
      </c>
      <c r="AG312" s="30" t="str">
        <f>IF('Prediction Log'!$X312="Y", "W", IF('Prediction Log'!$X312="N", "L", ""))</f>
        <v/>
      </c>
      <c r="AH312" s="32" t="str">
        <f>IF(ISBLANK(Table123[[#This Row],[Odds Spread]]), "",IF(AG312="W", Z312, IF(AG312="L",-O312, "")))</f>
        <v/>
      </c>
      <c r="AI312" s="11"/>
      <c r="AJ312" s="12" t="str">
        <f t="shared" si="36"/>
        <v/>
      </c>
      <c r="AK3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3" spans="1:38" x14ac:dyDescent="0.45">
      <c r="A313" s="22">
        <f>Games!A313</f>
        <v>0</v>
      </c>
      <c r="B313" s="22" t="str">
        <f>IF('Prediction Log'!B313=0, "",'Prediction Log'!B313)</f>
        <v/>
      </c>
      <c r="C313" s="22" t="str">
        <f>IF('Prediction Log'!C313=0, "",'Prediction Log'!C313)</f>
        <v/>
      </c>
      <c r="D313" s="22" t="str">
        <f>IF('Prediction Log'!D313=0, "",'Prediction Log'!D313)</f>
        <v/>
      </c>
      <c r="E313" s="22" t="str">
        <f>IF('Prediction Log'!E313=0, "",'Prediction Log'!E313)</f>
        <v/>
      </c>
      <c r="F313" s="22" t="str">
        <f>IF('Prediction Log'!I313=0, "",'Prediction Log'!I313)</f>
        <v/>
      </c>
      <c r="G313" s="23" t="str">
        <f>IF(ISBLANK(Games!B313), "",'Prediction Log'!$J313)</f>
        <v/>
      </c>
      <c r="H313" s="24" t="str">
        <f>'Prediction Log'!$K313</f>
        <v/>
      </c>
      <c r="I313" s="22" t="str">
        <f>IF(ISBLANK(Games!J313), "",IF(AND(Games!J313="",Games!K313=""),"",IF(ISTEXT(Games!K313), "Side",Games!J313)))</f>
        <v/>
      </c>
      <c r="J313" s="22" t="str">
        <f>IF(ISBLANK(Games!B313), "",IF(Games!H313="Y", Games!B313, Games!C313))</f>
        <v/>
      </c>
      <c r="K313" s="22" t="str">
        <f>Games!F313</f>
        <v/>
      </c>
      <c r="L313" s="22" t="str">
        <f>IF(ISBLANK(Games!D313), "",Games!D313)</f>
        <v/>
      </c>
      <c r="M313" s="22"/>
      <c r="N313" s="25" t="str">
        <f>IF(ISBLANK(Table123[[#This Row],[Odds Side - Difference Model]]), "", 1)</f>
        <v/>
      </c>
      <c r="O313" s="25" t="str">
        <f>IF(ISBLANK(Table123[[#This Row],[Odds Spread]]), "", 1)</f>
        <v/>
      </c>
      <c r="P313" s="26"/>
      <c r="Q313" s="26"/>
      <c r="R313" s="26"/>
      <c r="S313" s="26"/>
      <c r="T313" s="26"/>
      <c r="U313" s="27" t="str">
        <f>IF(ISBLANK(Table123[[#This Row],[Odds Side - Difference Model]]), "",N313+IF(Q313&lt;0, (N313/(Q313/-100)), N313*(Q313/100)))</f>
        <v/>
      </c>
      <c r="V313" s="28" t="str">
        <f>IFERROR(IF(ISBLANK(Table123[[#This Row],[Odds Side - Win Probability Model]]), "",N313+IF(R313&lt;0, (N313/(R313/-100)), N313*(R313/100))),"")</f>
        <v/>
      </c>
      <c r="W313" s="27" t="str">
        <f t="shared" si="37"/>
        <v/>
      </c>
      <c r="X313" s="28" t="str">
        <f t="shared" si="38"/>
        <v/>
      </c>
      <c r="Y313" s="27" t="str">
        <f>IF(ISBLANK(Table123[[#This Row],[Odds Spread]]), "",O313+IF(S313&lt;0, (O313/(S313/-100)), O313*(S313/100)))</f>
        <v/>
      </c>
      <c r="Z313" s="27" t="str">
        <f t="shared" si="39"/>
        <v/>
      </c>
      <c r="AA313" s="29">
        <f t="shared" si="40"/>
        <v>0</v>
      </c>
      <c r="AB313" s="29">
        <f t="shared" si="41"/>
        <v>0</v>
      </c>
      <c r="AC313" s="30" t="str">
        <f>IF('Prediction Log'!$W313="Y", "W", IF('Prediction Log'!$W313="N","L",""))</f>
        <v/>
      </c>
      <c r="AD313" s="31" t="str">
        <f>IF('Prediction Log'!$Y313="Y", "W", IF('Prediction Log'!$Y313="N","L",""))</f>
        <v/>
      </c>
      <c r="AE313" s="32" t="str">
        <f>IF(ISBLANK(Table123[[#This Row],[Odds Side - Difference Model]]), "",IF(AC313="W", W313, IF(AC313="L",-N313, "")))</f>
        <v/>
      </c>
      <c r="AF313" s="33" t="str">
        <f>IFERROR((IF(ISERR(Table123[[#This Row],[Potential Payout Side - Win Probability Model]]), "",IF(AD313="W", X313, IF(AD313="L",-N313, "")))), "")</f>
        <v/>
      </c>
      <c r="AG313" s="30" t="str">
        <f>IF('Prediction Log'!$X313="Y", "W", IF('Prediction Log'!$X313="N", "L", ""))</f>
        <v/>
      </c>
      <c r="AH313" s="32" t="str">
        <f>IF(ISBLANK(Table123[[#This Row],[Odds Spread]]), "",IF(AG313="W", Z313, IF(AG313="L",-O313, "")))</f>
        <v/>
      </c>
      <c r="AI313" s="11"/>
      <c r="AJ313" s="12" t="str">
        <f t="shared" si="36"/>
        <v/>
      </c>
      <c r="AK3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4" spans="1:38" x14ac:dyDescent="0.45">
      <c r="A314" s="22">
        <f>Games!A314</f>
        <v>0</v>
      </c>
      <c r="B314" s="22" t="str">
        <f>IF('Prediction Log'!B314=0, "",'Prediction Log'!B314)</f>
        <v/>
      </c>
      <c r="C314" s="22" t="str">
        <f>IF('Prediction Log'!C314=0, "",'Prediction Log'!C314)</f>
        <v/>
      </c>
      <c r="D314" s="22" t="str">
        <f>IF('Prediction Log'!D314=0, "",'Prediction Log'!D314)</f>
        <v/>
      </c>
      <c r="E314" s="22" t="str">
        <f>IF('Prediction Log'!E314=0, "",'Prediction Log'!E314)</f>
        <v/>
      </c>
      <c r="F314" s="22" t="str">
        <f>IF('Prediction Log'!I314=0, "",'Prediction Log'!I314)</f>
        <v/>
      </c>
      <c r="G314" s="23" t="str">
        <f>IF(ISBLANK(Games!B314), "",'Prediction Log'!$J314)</f>
        <v/>
      </c>
      <c r="H314" s="24" t="str">
        <f>'Prediction Log'!$K314</f>
        <v/>
      </c>
      <c r="I314" s="22" t="str">
        <f>IF(ISBLANK(Games!J314), "",IF(AND(Games!J314="",Games!K314=""),"",IF(ISTEXT(Games!K314), "Side",Games!J314)))</f>
        <v/>
      </c>
      <c r="J314" s="22" t="str">
        <f>IF(ISBLANK(Games!B314), "",IF(Games!H314="Y", Games!B314, Games!C314))</f>
        <v/>
      </c>
      <c r="K314" s="22" t="str">
        <f>Games!F314</f>
        <v/>
      </c>
      <c r="L314" s="22" t="str">
        <f>IF(ISBLANK(Games!D314), "",Games!D314)</f>
        <v/>
      </c>
      <c r="M314" s="22"/>
      <c r="N314" s="25" t="str">
        <f>IF(ISBLANK(Table123[[#This Row],[Odds Side - Difference Model]]), "", 1)</f>
        <v/>
      </c>
      <c r="O314" s="25" t="str">
        <f>IF(ISBLANK(Table123[[#This Row],[Odds Spread]]), "", 1)</f>
        <v/>
      </c>
      <c r="P314" s="26"/>
      <c r="Q314" s="26"/>
      <c r="R314" s="26"/>
      <c r="S314" s="26"/>
      <c r="T314" s="26"/>
      <c r="U314" s="27" t="str">
        <f>IF(ISBLANK(Table123[[#This Row],[Odds Side - Difference Model]]), "",N314+IF(Q314&lt;0, (N314/(Q314/-100)), N314*(Q314/100)))</f>
        <v/>
      </c>
      <c r="V314" s="28" t="str">
        <f>IFERROR(IF(ISBLANK(Table123[[#This Row],[Odds Side - Win Probability Model]]), "",N314+IF(R314&lt;0, (N314/(R314/-100)), N314*(R314/100))),"")</f>
        <v/>
      </c>
      <c r="W314" s="27" t="str">
        <f t="shared" si="37"/>
        <v/>
      </c>
      <c r="X314" s="28" t="str">
        <f t="shared" si="38"/>
        <v/>
      </c>
      <c r="Y314" s="27" t="str">
        <f>IF(ISBLANK(Table123[[#This Row],[Odds Spread]]), "",O314+IF(S314&lt;0, (O314/(S314/-100)), O314*(S314/100)))</f>
        <v/>
      </c>
      <c r="Z314" s="27" t="str">
        <f t="shared" si="39"/>
        <v/>
      </c>
      <c r="AA314" s="29">
        <f t="shared" si="40"/>
        <v>0</v>
      </c>
      <c r="AB314" s="29">
        <f t="shared" si="41"/>
        <v>0</v>
      </c>
      <c r="AC314" s="30" t="str">
        <f>IF('Prediction Log'!$W314="Y", "W", IF('Prediction Log'!$W314="N","L",""))</f>
        <v/>
      </c>
      <c r="AD314" s="31" t="str">
        <f>IF('Prediction Log'!$Y314="Y", "W", IF('Prediction Log'!$Y314="N","L",""))</f>
        <v/>
      </c>
      <c r="AE314" s="32" t="str">
        <f>IF(ISBLANK(Table123[[#This Row],[Odds Side - Difference Model]]), "",IF(AC314="W", W314, IF(AC314="L",-N314, "")))</f>
        <v/>
      </c>
      <c r="AF314" s="33" t="str">
        <f>IFERROR((IF(ISERR(Table123[[#This Row],[Potential Payout Side - Win Probability Model]]), "",IF(AD314="W", X314, IF(AD314="L",-N314, "")))), "")</f>
        <v/>
      </c>
      <c r="AG314" s="30" t="str">
        <f>IF('Prediction Log'!$X314="Y", "W", IF('Prediction Log'!$X314="N", "L", ""))</f>
        <v/>
      </c>
      <c r="AH314" s="32" t="str">
        <f>IF(ISBLANK(Table123[[#This Row],[Odds Spread]]), "",IF(AG314="W", Z314, IF(AG314="L",-O314, "")))</f>
        <v/>
      </c>
      <c r="AI314" s="11"/>
      <c r="AJ314" s="12" t="str">
        <f t="shared" si="36"/>
        <v/>
      </c>
      <c r="AK3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5" spans="1:38" x14ac:dyDescent="0.45">
      <c r="A315" s="22">
        <f>Games!A315</f>
        <v>0</v>
      </c>
      <c r="B315" s="22" t="str">
        <f>IF('Prediction Log'!B315=0, "",'Prediction Log'!B315)</f>
        <v/>
      </c>
      <c r="C315" s="22" t="str">
        <f>IF('Prediction Log'!C315=0, "",'Prediction Log'!C315)</f>
        <v/>
      </c>
      <c r="D315" s="22" t="str">
        <f>IF('Prediction Log'!D315=0, "",'Prediction Log'!D315)</f>
        <v/>
      </c>
      <c r="E315" s="22" t="str">
        <f>IF('Prediction Log'!E315=0, "",'Prediction Log'!E315)</f>
        <v/>
      </c>
      <c r="F315" s="22" t="str">
        <f>IF('Prediction Log'!I315=0, "",'Prediction Log'!I315)</f>
        <v/>
      </c>
      <c r="G315" s="23" t="str">
        <f>IF(ISBLANK(Games!B315), "",'Prediction Log'!$J315)</f>
        <v/>
      </c>
      <c r="H315" s="24" t="str">
        <f>'Prediction Log'!$K315</f>
        <v/>
      </c>
      <c r="I315" s="22" t="str">
        <f>IF(ISBLANK(Games!J315), "",IF(AND(Games!J315="",Games!K315=""),"",IF(ISTEXT(Games!K315), "Side",Games!J315)))</f>
        <v/>
      </c>
      <c r="J315" s="22" t="str">
        <f>IF(ISBLANK(Games!B315), "",IF(Games!H315="Y", Games!B315, Games!C315))</f>
        <v/>
      </c>
      <c r="K315" s="22" t="str">
        <f>Games!F315</f>
        <v/>
      </c>
      <c r="L315" s="22" t="str">
        <f>IF(ISBLANK(Games!D315), "",Games!D315)</f>
        <v/>
      </c>
      <c r="M315" s="22"/>
      <c r="N315" s="25" t="str">
        <f>IF(ISBLANK(Table123[[#This Row],[Odds Side - Difference Model]]), "", 1)</f>
        <v/>
      </c>
      <c r="O315" s="25" t="str">
        <f>IF(ISBLANK(Table123[[#This Row],[Odds Spread]]), "", 1)</f>
        <v/>
      </c>
      <c r="P315" s="26"/>
      <c r="Q315" s="26"/>
      <c r="R315" s="26"/>
      <c r="S315" s="26"/>
      <c r="T315" s="26"/>
      <c r="U315" s="27" t="str">
        <f>IF(ISBLANK(Table123[[#This Row],[Odds Side - Difference Model]]), "",N315+IF(Q315&lt;0, (N315/(Q315/-100)), N315*(Q315/100)))</f>
        <v/>
      </c>
      <c r="V315" s="28" t="str">
        <f>IFERROR(IF(ISBLANK(Table123[[#This Row],[Odds Side - Win Probability Model]]), "",N315+IF(R315&lt;0, (N315/(R315/-100)), N315*(R315/100))),"")</f>
        <v/>
      </c>
      <c r="W315" s="27" t="str">
        <f t="shared" si="37"/>
        <v/>
      </c>
      <c r="X315" s="28" t="str">
        <f t="shared" si="38"/>
        <v/>
      </c>
      <c r="Y315" s="27" t="str">
        <f>IF(ISBLANK(Table123[[#This Row],[Odds Spread]]), "",O315+IF(S315&lt;0, (O315/(S315/-100)), O315*(S315/100)))</f>
        <v/>
      </c>
      <c r="Z315" s="27" t="str">
        <f t="shared" si="39"/>
        <v/>
      </c>
      <c r="AA315" s="29">
        <f t="shared" si="40"/>
        <v>0</v>
      </c>
      <c r="AB315" s="29">
        <f t="shared" si="41"/>
        <v>0</v>
      </c>
      <c r="AC315" s="30" t="str">
        <f>IF('Prediction Log'!$W315="Y", "W", IF('Prediction Log'!$W315="N","L",""))</f>
        <v/>
      </c>
      <c r="AD315" s="31" t="str">
        <f>IF('Prediction Log'!$Y315="Y", "W", IF('Prediction Log'!$Y315="N","L",""))</f>
        <v/>
      </c>
      <c r="AE315" s="32" t="str">
        <f>IF(ISBLANK(Table123[[#This Row],[Odds Side - Difference Model]]), "",IF(AC315="W", W315, IF(AC315="L",-N315, "")))</f>
        <v/>
      </c>
      <c r="AF315" s="33" t="str">
        <f>IFERROR((IF(ISERR(Table123[[#This Row],[Potential Payout Side - Win Probability Model]]), "",IF(AD315="W", X315, IF(AD315="L",-N315, "")))), "")</f>
        <v/>
      </c>
      <c r="AG315" s="30" t="str">
        <f>IF('Prediction Log'!$X315="Y", "W", IF('Prediction Log'!$X315="N", "L", ""))</f>
        <v/>
      </c>
      <c r="AH315" s="32" t="str">
        <f>IF(ISBLANK(Table123[[#This Row],[Odds Spread]]), "",IF(AG315="W", Z315, IF(AG315="L",-O315, "")))</f>
        <v/>
      </c>
      <c r="AI315" s="11"/>
      <c r="AJ315" s="12" t="str">
        <f t="shared" si="36"/>
        <v/>
      </c>
      <c r="AK3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6" spans="1:38" x14ac:dyDescent="0.45">
      <c r="A316" s="22">
        <f>Games!A316</f>
        <v>0</v>
      </c>
      <c r="B316" s="22" t="str">
        <f>IF('Prediction Log'!B316=0, "",'Prediction Log'!B316)</f>
        <v/>
      </c>
      <c r="C316" s="22" t="str">
        <f>IF('Prediction Log'!C316=0, "",'Prediction Log'!C316)</f>
        <v/>
      </c>
      <c r="D316" s="22" t="str">
        <f>IF('Prediction Log'!D316=0, "",'Prediction Log'!D316)</f>
        <v/>
      </c>
      <c r="E316" s="22" t="str">
        <f>IF('Prediction Log'!E316=0, "",'Prediction Log'!E316)</f>
        <v/>
      </c>
      <c r="F316" s="22" t="str">
        <f>IF('Prediction Log'!I316=0, "",'Prediction Log'!I316)</f>
        <v/>
      </c>
      <c r="G316" s="23" t="str">
        <f>IF(ISBLANK(Games!B316), "",'Prediction Log'!$J316)</f>
        <v/>
      </c>
      <c r="H316" s="24" t="str">
        <f>'Prediction Log'!$K316</f>
        <v/>
      </c>
      <c r="I316" s="22" t="str">
        <f>IF(ISBLANK(Games!J316), "",IF(AND(Games!J316="",Games!K316=""),"",IF(ISTEXT(Games!K316), "Side",Games!J316)))</f>
        <v/>
      </c>
      <c r="J316" s="22" t="str">
        <f>IF(ISBLANK(Games!B316), "",IF(Games!H316="Y", Games!B316, Games!C316))</f>
        <v/>
      </c>
      <c r="K316" s="22" t="str">
        <f>Games!F316</f>
        <v/>
      </c>
      <c r="L316" s="22" t="str">
        <f>IF(ISBLANK(Games!D316), "",Games!D316)</f>
        <v/>
      </c>
      <c r="M316" s="22"/>
      <c r="N316" s="25" t="str">
        <f>IF(ISBLANK(Table123[[#This Row],[Odds Side - Difference Model]]), "", 1)</f>
        <v/>
      </c>
      <c r="O316" s="25" t="str">
        <f>IF(ISBLANK(Table123[[#This Row],[Odds Spread]]), "", 1)</f>
        <v/>
      </c>
      <c r="P316" s="26"/>
      <c r="Q316" s="26"/>
      <c r="R316" s="26"/>
      <c r="S316" s="26"/>
      <c r="T316" s="26"/>
      <c r="U316" s="27" t="str">
        <f>IF(ISBLANK(Table123[[#This Row],[Odds Side - Difference Model]]), "",N316+IF(Q316&lt;0, (N316/(Q316/-100)), N316*(Q316/100)))</f>
        <v/>
      </c>
      <c r="V316" s="28" t="str">
        <f>IFERROR(IF(ISBLANK(Table123[[#This Row],[Odds Side - Win Probability Model]]), "",N316+IF(R316&lt;0, (N316/(R316/-100)), N316*(R316/100))),"")</f>
        <v/>
      </c>
      <c r="W316" s="27" t="str">
        <f t="shared" si="37"/>
        <v/>
      </c>
      <c r="X316" s="28" t="str">
        <f t="shared" si="38"/>
        <v/>
      </c>
      <c r="Y316" s="27" t="str">
        <f>IF(ISBLANK(Table123[[#This Row],[Odds Spread]]), "",O316+IF(S316&lt;0, (O316/(S316/-100)), O316*(S316/100)))</f>
        <v/>
      </c>
      <c r="Z316" s="27" t="str">
        <f t="shared" si="39"/>
        <v/>
      </c>
      <c r="AA316" s="29">
        <f t="shared" si="40"/>
        <v>0</v>
      </c>
      <c r="AB316" s="29">
        <f t="shared" si="41"/>
        <v>0</v>
      </c>
      <c r="AC316" s="30" t="str">
        <f>IF('Prediction Log'!$W316="Y", "W", IF('Prediction Log'!$W316="N","L",""))</f>
        <v/>
      </c>
      <c r="AD316" s="31" t="str">
        <f>IF('Prediction Log'!$Y316="Y", "W", IF('Prediction Log'!$Y316="N","L",""))</f>
        <v/>
      </c>
      <c r="AE316" s="32" t="str">
        <f>IF(ISBLANK(Table123[[#This Row],[Odds Side - Difference Model]]), "",IF(AC316="W", W316, IF(AC316="L",-N316, "")))</f>
        <v/>
      </c>
      <c r="AF316" s="33" t="str">
        <f>IFERROR((IF(ISERR(Table123[[#This Row],[Potential Payout Side - Win Probability Model]]), "",IF(AD316="W", X316, IF(AD316="L",-N316, "")))), "")</f>
        <v/>
      </c>
      <c r="AG316" s="30" t="str">
        <f>IF('Prediction Log'!$X316="Y", "W", IF('Prediction Log'!$X316="N", "L", ""))</f>
        <v/>
      </c>
      <c r="AH316" s="32" t="str">
        <f>IF(ISBLANK(Table123[[#This Row],[Odds Spread]]), "",IF(AG316="W", Z316, IF(AG316="L",-O316, "")))</f>
        <v/>
      </c>
      <c r="AI316" s="11"/>
      <c r="AJ316" s="12" t="str">
        <f t="shared" si="36"/>
        <v/>
      </c>
      <c r="AK3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7" spans="1:38" x14ac:dyDescent="0.45">
      <c r="A317" s="22">
        <f>Games!A317</f>
        <v>0</v>
      </c>
      <c r="B317" s="22" t="str">
        <f>IF('Prediction Log'!B317=0, "",'Prediction Log'!B317)</f>
        <v/>
      </c>
      <c r="C317" s="22" t="str">
        <f>IF('Prediction Log'!C317=0, "",'Prediction Log'!C317)</f>
        <v/>
      </c>
      <c r="D317" s="22" t="str">
        <f>IF('Prediction Log'!D317=0, "",'Prediction Log'!D317)</f>
        <v/>
      </c>
      <c r="E317" s="22" t="str">
        <f>IF('Prediction Log'!E317=0, "",'Prediction Log'!E317)</f>
        <v/>
      </c>
      <c r="F317" s="22" t="str">
        <f>IF('Prediction Log'!I317=0, "",'Prediction Log'!I317)</f>
        <v/>
      </c>
      <c r="G317" s="23" t="str">
        <f>IF(ISBLANK(Games!B317), "",'Prediction Log'!$J317)</f>
        <v/>
      </c>
      <c r="H317" s="24" t="str">
        <f>'Prediction Log'!$K317</f>
        <v/>
      </c>
      <c r="I317" s="22" t="str">
        <f>IF(ISBLANK(Games!J317), "",IF(AND(Games!J317="",Games!K317=""),"",IF(ISTEXT(Games!K317), "Side",Games!J317)))</f>
        <v/>
      </c>
      <c r="J317" s="22" t="str">
        <f>IF(ISBLANK(Games!B317), "",IF(Games!H317="Y", Games!B317, Games!C317))</f>
        <v/>
      </c>
      <c r="K317" s="22" t="str">
        <f>Games!F317</f>
        <v/>
      </c>
      <c r="L317" s="22" t="str">
        <f>IF(ISBLANK(Games!D317), "",Games!D317)</f>
        <v/>
      </c>
      <c r="M317" s="22"/>
      <c r="N317" s="25" t="str">
        <f>IF(ISBLANK(Table123[[#This Row],[Odds Side - Difference Model]]), "", 1)</f>
        <v/>
      </c>
      <c r="O317" s="25" t="str">
        <f>IF(ISBLANK(Table123[[#This Row],[Odds Spread]]), "", 1)</f>
        <v/>
      </c>
      <c r="P317" s="26"/>
      <c r="Q317" s="26"/>
      <c r="R317" s="26"/>
      <c r="S317" s="26"/>
      <c r="T317" s="26"/>
      <c r="U317" s="27" t="str">
        <f>IF(ISBLANK(Table123[[#This Row],[Odds Side - Difference Model]]), "",N317+IF(Q317&lt;0, (N317/(Q317/-100)), N317*(Q317/100)))</f>
        <v/>
      </c>
      <c r="V317" s="28" t="str">
        <f>IFERROR(IF(ISBLANK(Table123[[#This Row],[Odds Side - Win Probability Model]]), "",N317+IF(R317&lt;0, (N317/(R317/-100)), N317*(R317/100))),"")</f>
        <v/>
      </c>
      <c r="W317" s="27" t="str">
        <f t="shared" si="37"/>
        <v/>
      </c>
      <c r="X317" s="28" t="str">
        <f t="shared" si="38"/>
        <v/>
      </c>
      <c r="Y317" s="27" t="str">
        <f>IF(ISBLANK(Table123[[#This Row],[Odds Spread]]), "",O317+IF(S317&lt;0, (O317/(S317/-100)), O317*(S317/100)))</f>
        <v/>
      </c>
      <c r="Z317" s="27" t="str">
        <f t="shared" si="39"/>
        <v/>
      </c>
      <c r="AA317" s="29">
        <f t="shared" si="40"/>
        <v>0</v>
      </c>
      <c r="AB317" s="29">
        <f t="shared" si="41"/>
        <v>0</v>
      </c>
      <c r="AC317" s="30" t="str">
        <f>IF('Prediction Log'!$W317="Y", "W", IF('Prediction Log'!$W317="N","L",""))</f>
        <v/>
      </c>
      <c r="AD317" s="31" t="str">
        <f>IF('Prediction Log'!$Y317="Y", "W", IF('Prediction Log'!$Y317="N","L",""))</f>
        <v/>
      </c>
      <c r="AE317" s="32" t="str">
        <f>IF(ISBLANK(Table123[[#This Row],[Odds Side - Difference Model]]), "",IF(AC317="W", W317, IF(AC317="L",-N317, "")))</f>
        <v/>
      </c>
      <c r="AF317" s="33" t="str">
        <f>IFERROR((IF(ISERR(Table123[[#This Row],[Potential Payout Side - Win Probability Model]]), "",IF(AD317="W", X317, IF(AD317="L",-N317, "")))), "")</f>
        <v/>
      </c>
      <c r="AG317" s="30" t="str">
        <f>IF('Prediction Log'!$X317="Y", "W", IF('Prediction Log'!$X317="N", "L", ""))</f>
        <v/>
      </c>
      <c r="AH317" s="32" t="str">
        <f>IF(ISBLANK(Table123[[#This Row],[Odds Spread]]), "",IF(AG317="W", Z317, IF(AG317="L",-O317, "")))</f>
        <v/>
      </c>
      <c r="AI317" s="11"/>
      <c r="AJ317" s="12" t="str">
        <f t="shared" si="36"/>
        <v/>
      </c>
      <c r="AK3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8" spans="1:38" x14ac:dyDescent="0.45">
      <c r="A318" s="22">
        <f>Games!A318</f>
        <v>0</v>
      </c>
      <c r="B318" s="22" t="str">
        <f>IF('Prediction Log'!B318=0, "",'Prediction Log'!B318)</f>
        <v/>
      </c>
      <c r="C318" s="22" t="str">
        <f>IF('Prediction Log'!C318=0, "",'Prediction Log'!C318)</f>
        <v/>
      </c>
      <c r="D318" s="22" t="str">
        <f>IF('Prediction Log'!D318=0, "",'Prediction Log'!D318)</f>
        <v/>
      </c>
      <c r="E318" s="22" t="str">
        <f>IF('Prediction Log'!E318=0, "",'Prediction Log'!E318)</f>
        <v/>
      </c>
      <c r="F318" s="22" t="str">
        <f>IF('Prediction Log'!I318=0, "",'Prediction Log'!I318)</f>
        <v/>
      </c>
      <c r="G318" s="23" t="str">
        <f>IF(ISBLANK(Games!B318), "",'Prediction Log'!$J318)</f>
        <v/>
      </c>
      <c r="H318" s="24" t="str">
        <f>'Prediction Log'!$K318</f>
        <v/>
      </c>
      <c r="I318" s="22" t="str">
        <f>IF(ISBLANK(Games!J318), "",IF(AND(Games!J318="",Games!K318=""),"",IF(ISTEXT(Games!K318), "Side",Games!J318)))</f>
        <v/>
      </c>
      <c r="J318" s="22" t="str">
        <f>IF(ISBLANK(Games!B318), "",IF(Games!H318="Y", Games!B318, Games!C318))</f>
        <v/>
      </c>
      <c r="K318" s="22" t="str">
        <f>Games!F318</f>
        <v/>
      </c>
      <c r="L318" s="22" t="str">
        <f>IF(ISBLANK(Games!D318), "",Games!D318)</f>
        <v/>
      </c>
      <c r="M318" s="22"/>
      <c r="N318" s="25" t="str">
        <f>IF(ISBLANK(Table123[[#This Row],[Odds Side - Difference Model]]), "", 1)</f>
        <v/>
      </c>
      <c r="O318" s="25" t="str">
        <f>IF(ISBLANK(Table123[[#This Row],[Odds Spread]]), "", 1)</f>
        <v/>
      </c>
      <c r="P318" s="26"/>
      <c r="Q318" s="26"/>
      <c r="R318" s="26"/>
      <c r="S318" s="26"/>
      <c r="T318" s="26"/>
      <c r="U318" s="27" t="str">
        <f>IF(ISBLANK(Table123[[#This Row],[Odds Side - Difference Model]]), "",N318+IF(Q318&lt;0, (N318/(Q318/-100)), N318*(Q318/100)))</f>
        <v/>
      </c>
      <c r="V318" s="28" t="str">
        <f>IFERROR(IF(ISBLANK(Table123[[#This Row],[Odds Side - Win Probability Model]]), "",N318+IF(R318&lt;0, (N318/(R318/-100)), N318*(R318/100))),"")</f>
        <v/>
      </c>
      <c r="W318" s="27" t="str">
        <f t="shared" si="37"/>
        <v/>
      </c>
      <c r="X318" s="28" t="str">
        <f t="shared" si="38"/>
        <v/>
      </c>
      <c r="Y318" s="27" t="str">
        <f>IF(ISBLANK(Table123[[#This Row],[Odds Spread]]), "",O318+IF(S318&lt;0, (O318/(S318/-100)), O318*(S318/100)))</f>
        <v/>
      </c>
      <c r="Z318" s="27" t="str">
        <f t="shared" si="39"/>
        <v/>
      </c>
      <c r="AA318" s="29">
        <f t="shared" si="40"/>
        <v>0</v>
      </c>
      <c r="AB318" s="29">
        <f t="shared" si="41"/>
        <v>0</v>
      </c>
      <c r="AC318" s="30" t="str">
        <f>IF('Prediction Log'!$W318="Y", "W", IF('Prediction Log'!$W318="N","L",""))</f>
        <v/>
      </c>
      <c r="AD318" s="31" t="str">
        <f>IF('Prediction Log'!$Y318="Y", "W", IF('Prediction Log'!$Y318="N","L",""))</f>
        <v/>
      </c>
      <c r="AE318" s="32" t="str">
        <f>IF(ISBLANK(Table123[[#This Row],[Odds Side - Difference Model]]), "",IF(AC318="W", W318, IF(AC318="L",-N318, "")))</f>
        <v/>
      </c>
      <c r="AF318" s="33" t="str">
        <f>IFERROR((IF(ISERR(Table123[[#This Row],[Potential Payout Side - Win Probability Model]]), "",IF(AD318="W", X318, IF(AD318="L",-N318, "")))), "")</f>
        <v/>
      </c>
      <c r="AG318" s="30" t="str">
        <f>IF('Prediction Log'!$X318="Y", "W", IF('Prediction Log'!$X318="N", "L", ""))</f>
        <v/>
      </c>
      <c r="AH318" s="32" t="str">
        <f>IF(ISBLANK(Table123[[#This Row],[Odds Spread]]), "",IF(AG318="W", Z318, IF(AG318="L",-O318, "")))</f>
        <v/>
      </c>
      <c r="AI318" s="11"/>
      <c r="AJ318" s="12" t="str">
        <f t="shared" si="36"/>
        <v/>
      </c>
      <c r="AK3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9" spans="1:38" x14ac:dyDescent="0.45">
      <c r="A319" s="22">
        <f>Games!A319</f>
        <v>0</v>
      </c>
      <c r="B319" s="22" t="str">
        <f>IF('Prediction Log'!B319=0, "",'Prediction Log'!B319)</f>
        <v/>
      </c>
      <c r="C319" s="22" t="str">
        <f>IF('Prediction Log'!C319=0, "",'Prediction Log'!C319)</f>
        <v/>
      </c>
      <c r="D319" s="22" t="str">
        <f>IF('Prediction Log'!D319=0, "",'Prediction Log'!D319)</f>
        <v/>
      </c>
      <c r="E319" s="22" t="str">
        <f>IF('Prediction Log'!E319=0, "",'Prediction Log'!E319)</f>
        <v/>
      </c>
      <c r="F319" s="22" t="str">
        <f>IF('Prediction Log'!I319=0, "",'Prediction Log'!I319)</f>
        <v/>
      </c>
      <c r="G319" s="23" t="str">
        <f>IF(ISBLANK(Games!B319), "",'Prediction Log'!$J319)</f>
        <v/>
      </c>
      <c r="H319" s="24" t="str">
        <f>'Prediction Log'!$K319</f>
        <v/>
      </c>
      <c r="I319" s="22" t="str">
        <f>IF(ISBLANK(Games!J319), "",IF(AND(Games!J319="",Games!K319=""),"",IF(ISTEXT(Games!K319), "Side",Games!J319)))</f>
        <v/>
      </c>
      <c r="J319" s="22" t="str">
        <f>IF(ISBLANK(Games!B319), "",IF(Games!H319="Y", Games!B319, Games!C319))</f>
        <v/>
      </c>
      <c r="K319" s="22" t="str">
        <f>Games!F319</f>
        <v/>
      </c>
      <c r="L319" s="22" t="str">
        <f>IF(ISBLANK(Games!D319), "",Games!D319)</f>
        <v/>
      </c>
      <c r="M319" s="22"/>
      <c r="N319" s="25" t="str">
        <f>IF(ISBLANK(Table123[[#This Row],[Odds Side - Difference Model]]), "", 1)</f>
        <v/>
      </c>
      <c r="O319" s="25" t="str">
        <f>IF(ISBLANK(Table123[[#This Row],[Odds Spread]]), "", 1)</f>
        <v/>
      </c>
      <c r="P319" s="26"/>
      <c r="Q319" s="26"/>
      <c r="R319" s="26"/>
      <c r="S319" s="26"/>
      <c r="T319" s="26"/>
      <c r="U319" s="27" t="str">
        <f>IF(ISBLANK(Table123[[#This Row],[Odds Side - Difference Model]]), "",N319+IF(Q319&lt;0, (N319/(Q319/-100)), N319*(Q319/100)))</f>
        <v/>
      </c>
      <c r="V319" s="28" t="str">
        <f>IFERROR(IF(ISBLANK(Table123[[#This Row],[Odds Side - Win Probability Model]]), "",N319+IF(R319&lt;0, (N319/(R319/-100)), N319*(R319/100))),"")</f>
        <v/>
      </c>
      <c r="W319" s="27" t="str">
        <f t="shared" si="37"/>
        <v/>
      </c>
      <c r="X319" s="28" t="str">
        <f t="shared" si="38"/>
        <v/>
      </c>
      <c r="Y319" s="27" t="str">
        <f>IF(ISBLANK(Table123[[#This Row],[Odds Spread]]), "",O319+IF(S319&lt;0, (O319/(S319/-100)), O319*(S319/100)))</f>
        <v/>
      </c>
      <c r="Z319" s="27" t="str">
        <f t="shared" si="39"/>
        <v/>
      </c>
      <c r="AA319" s="29">
        <f t="shared" si="40"/>
        <v>0</v>
      </c>
      <c r="AB319" s="29">
        <f t="shared" si="41"/>
        <v>0</v>
      </c>
      <c r="AC319" s="30" t="str">
        <f>IF('Prediction Log'!$W319="Y", "W", IF('Prediction Log'!$W319="N","L",""))</f>
        <v/>
      </c>
      <c r="AD319" s="31" t="str">
        <f>IF('Prediction Log'!$Y319="Y", "W", IF('Prediction Log'!$Y319="N","L",""))</f>
        <v/>
      </c>
      <c r="AE319" s="32" t="str">
        <f>IF(ISBLANK(Table123[[#This Row],[Odds Side - Difference Model]]), "",IF(AC319="W", W319, IF(AC319="L",-N319, "")))</f>
        <v/>
      </c>
      <c r="AF319" s="33" t="str">
        <f>IFERROR((IF(ISERR(Table123[[#This Row],[Potential Payout Side - Win Probability Model]]), "",IF(AD319="W", X319, IF(AD319="L",-N319, "")))), "")</f>
        <v/>
      </c>
      <c r="AG319" s="30" t="str">
        <f>IF('Prediction Log'!$X319="Y", "W", IF('Prediction Log'!$X319="N", "L", ""))</f>
        <v/>
      </c>
      <c r="AH319" s="32" t="str">
        <f>IF(ISBLANK(Table123[[#This Row],[Odds Spread]]), "",IF(AG319="W", Z319, IF(AG319="L",-O319, "")))</f>
        <v/>
      </c>
      <c r="AI319" s="11"/>
      <c r="AJ319" s="12" t="str">
        <f t="shared" si="36"/>
        <v/>
      </c>
      <c r="AK3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0" spans="1:38" x14ac:dyDescent="0.45">
      <c r="A320" s="22">
        <f>Games!A320</f>
        <v>0</v>
      </c>
      <c r="B320" s="22" t="str">
        <f>IF('Prediction Log'!B320=0, "",'Prediction Log'!B320)</f>
        <v/>
      </c>
      <c r="C320" s="22" t="str">
        <f>IF('Prediction Log'!C320=0, "",'Prediction Log'!C320)</f>
        <v/>
      </c>
      <c r="D320" s="22" t="str">
        <f>IF('Prediction Log'!D320=0, "",'Prediction Log'!D320)</f>
        <v/>
      </c>
      <c r="E320" s="22" t="str">
        <f>IF('Prediction Log'!E320=0, "",'Prediction Log'!E320)</f>
        <v/>
      </c>
      <c r="F320" s="22" t="str">
        <f>IF('Prediction Log'!I320=0, "",'Prediction Log'!I320)</f>
        <v/>
      </c>
      <c r="G320" s="23" t="str">
        <f>IF(ISBLANK(Games!B320), "",'Prediction Log'!$J320)</f>
        <v/>
      </c>
      <c r="H320" s="24" t="str">
        <f>'Prediction Log'!$K320</f>
        <v/>
      </c>
      <c r="I320" s="22" t="str">
        <f>IF(ISBLANK(Games!J320), "",IF(AND(Games!J320="",Games!K320=""),"",IF(ISTEXT(Games!K320), "Side",Games!J320)))</f>
        <v/>
      </c>
      <c r="J320" s="22" t="str">
        <f>IF(ISBLANK(Games!B320), "",IF(Games!H320="Y", Games!B320, Games!C320))</f>
        <v/>
      </c>
      <c r="K320" s="22" t="str">
        <f>Games!F320</f>
        <v/>
      </c>
      <c r="L320" s="22" t="str">
        <f>IF(ISBLANK(Games!D320), "",Games!D320)</f>
        <v/>
      </c>
      <c r="M320" s="22"/>
      <c r="N320" s="25" t="str">
        <f>IF(ISBLANK(Table123[[#This Row],[Odds Side - Difference Model]]), "", 1)</f>
        <v/>
      </c>
      <c r="O320" s="25" t="str">
        <f>IF(ISBLANK(Table123[[#This Row],[Odds Spread]]), "", 1)</f>
        <v/>
      </c>
      <c r="P320" s="26"/>
      <c r="Q320" s="26"/>
      <c r="R320" s="26"/>
      <c r="S320" s="26"/>
      <c r="T320" s="26"/>
      <c r="U320" s="27" t="str">
        <f>IF(ISBLANK(Table123[[#This Row],[Odds Side - Difference Model]]), "",N320+IF(Q320&lt;0, (N320/(Q320/-100)), N320*(Q320/100)))</f>
        <v/>
      </c>
      <c r="V320" s="28" t="str">
        <f>IFERROR(IF(ISBLANK(Table123[[#This Row],[Odds Side - Win Probability Model]]), "",N320+IF(R320&lt;0, (N320/(R320/-100)), N320*(R320/100))),"")</f>
        <v/>
      </c>
      <c r="W320" s="27" t="str">
        <f t="shared" si="37"/>
        <v/>
      </c>
      <c r="X320" s="28" t="str">
        <f t="shared" si="38"/>
        <v/>
      </c>
      <c r="Y320" s="27" t="str">
        <f>IF(ISBLANK(Table123[[#This Row],[Odds Spread]]), "",O320+IF(S320&lt;0, (O320/(S320/-100)), O320*(S320/100)))</f>
        <v/>
      </c>
      <c r="Z320" s="27" t="str">
        <f t="shared" si="39"/>
        <v/>
      </c>
      <c r="AA320" s="29">
        <f t="shared" si="40"/>
        <v>0</v>
      </c>
      <c r="AB320" s="29">
        <f t="shared" si="41"/>
        <v>0</v>
      </c>
      <c r="AC320" s="30" t="str">
        <f>IF('Prediction Log'!$W320="Y", "W", IF('Prediction Log'!$W320="N","L",""))</f>
        <v/>
      </c>
      <c r="AD320" s="31" t="str">
        <f>IF('Prediction Log'!$Y320="Y", "W", IF('Prediction Log'!$Y320="N","L",""))</f>
        <v/>
      </c>
      <c r="AE320" s="32" t="str">
        <f>IF(ISBLANK(Table123[[#This Row],[Odds Side - Difference Model]]), "",IF(AC320="W", W320, IF(AC320="L",-N320, "")))</f>
        <v/>
      </c>
      <c r="AF320" s="33" t="str">
        <f>IFERROR((IF(ISERR(Table123[[#This Row],[Potential Payout Side - Win Probability Model]]), "",IF(AD320="W", X320, IF(AD320="L",-N320, "")))), "")</f>
        <v/>
      </c>
      <c r="AG320" s="30" t="str">
        <f>IF('Prediction Log'!$X320="Y", "W", IF('Prediction Log'!$X320="N", "L", ""))</f>
        <v/>
      </c>
      <c r="AH320" s="32" t="str">
        <f>IF(ISBLANK(Table123[[#This Row],[Odds Spread]]), "",IF(AG320="W", Z320, IF(AG320="L",-O320, "")))</f>
        <v/>
      </c>
      <c r="AI320" s="11"/>
      <c r="AJ320" s="12" t="str">
        <f t="shared" si="36"/>
        <v/>
      </c>
      <c r="AK3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1" spans="1:38" x14ac:dyDescent="0.45">
      <c r="A321" s="22">
        <f>Games!A321</f>
        <v>0</v>
      </c>
      <c r="B321" s="22" t="str">
        <f>IF('Prediction Log'!B321=0, "",'Prediction Log'!B321)</f>
        <v/>
      </c>
      <c r="C321" s="22" t="str">
        <f>IF('Prediction Log'!C321=0, "",'Prediction Log'!C321)</f>
        <v/>
      </c>
      <c r="D321" s="22" t="str">
        <f>IF('Prediction Log'!D321=0, "",'Prediction Log'!D321)</f>
        <v/>
      </c>
      <c r="E321" s="22" t="str">
        <f>IF('Prediction Log'!E321=0, "",'Prediction Log'!E321)</f>
        <v/>
      </c>
      <c r="F321" s="22" t="str">
        <f>IF('Prediction Log'!I321=0, "",'Prediction Log'!I321)</f>
        <v/>
      </c>
      <c r="G321" s="23" t="str">
        <f>IF(ISBLANK(Games!B321), "",'Prediction Log'!$J321)</f>
        <v/>
      </c>
      <c r="H321" s="24" t="str">
        <f>'Prediction Log'!$K321</f>
        <v/>
      </c>
      <c r="I321" s="22" t="str">
        <f>IF(ISBLANK(Games!J321), "",IF(AND(Games!J321="",Games!K321=""),"",IF(ISTEXT(Games!K321), "Side",Games!J321)))</f>
        <v/>
      </c>
      <c r="J321" s="22" t="str">
        <f>IF(ISBLANK(Games!B321), "",IF(Games!H321="Y", Games!B321, Games!C321))</f>
        <v/>
      </c>
      <c r="K321" s="22" t="str">
        <f>Games!F321</f>
        <v/>
      </c>
      <c r="L321" s="22" t="str">
        <f>IF(ISBLANK(Games!D321), "",Games!D321)</f>
        <v/>
      </c>
      <c r="M321" s="22"/>
      <c r="N321" s="25" t="str">
        <f>IF(ISBLANK(Table123[[#This Row],[Odds Side - Difference Model]]), "", 1)</f>
        <v/>
      </c>
      <c r="O321" s="25" t="str">
        <f>IF(ISBLANK(Table123[[#This Row],[Odds Spread]]), "", 1)</f>
        <v/>
      </c>
      <c r="P321" s="26"/>
      <c r="Q321" s="26"/>
      <c r="R321" s="26"/>
      <c r="S321" s="26"/>
      <c r="T321" s="26"/>
      <c r="U321" s="27" t="str">
        <f>IF(ISBLANK(Table123[[#This Row],[Odds Side - Difference Model]]), "",N321+IF(Q321&lt;0, (N321/(Q321/-100)), N321*(Q321/100)))</f>
        <v/>
      </c>
      <c r="V321" s="28" t="str">
        <f>IFERROR(IF(ISBLANK(Table123[[#This Row],[Odds Side - Win Probability Model]]), "",N321+IF(R321&lt;0, (N321/(R321/-100)), N321*(R321/100))),"")</f>
        <v/>
      </c>
      <c r="W321" s="27" t="str">
        <f t="shared" si="37"/>
        <v/>
      </c>
      <c r="X321" s="28" t="str">
        <f t="shared" si="38"/>
        <v/>
      </c>
      <c r="Y321" s="27" t="str">
        <f>IF(ISBLANK(Table123[[#This Row],[Odds Spread]]), "",O321+IF(S321&lt;0, (O321/(S321/-100)), O321*(S321/100)))</f>
        <v/>
      </c>
      <c r="Z321" s="27" t="str">
        <f t="shared" si="39"/>
        <v/>
      </c>
      <c r="AA321" s="29">
        <f t="shared" si="40"/>
        <v>0</v>
      </c>
      <c r="AB321" s="29">
        <f t="shared" si="41"/>
        <v>0</v>
      </c>
      <c r="AC321" s="30" t="str">
        <f>IF('Prediction Log'!$W321="Y", "W", IF('Prediction Log'!$W321="N","L",""))</f>
        <v/>
      </c>
      <c r="AD321" s="31" t="str">
        <f>IF('Prediction Log'!$Y321="Y", "W", IF('Prediction Log'!$Y321="N","L",""))</f>
        <v/>
      </c>
      <c r="AE321" s="32" t="str">
        <f>IF(ISBLANK(Table123[[#This Row],[Odds Side - Difference Model]]), "",IF(AC321="W", W321, IF(AC321="L",-N321, "")))</f>
        <v/>
      </c>
      <c r="AF321" s="33" t="str">
        <f>IFERROR((IF(ISERR(Table123[[#This Row],[Potential Payout Side - Win Probability Model]]), "",IF(AD321="W", X321, IF(AD321="L",-N321, "")))), "")</f>
        <v/>
      </c>
      <c r="AG321" s="30" t="str">
        <f>IF('Prediction Log'!$X321="Y", "W", IF('Prediction Log'!$X321="N", "L", ""))</f>
        <v/>
      </c>
      <c r="AH321" s="32" t="str">
        <f>IF(ISBLANK(Table123[[#This Row],[Odds Spread]]), "",IF(AG321="W", Z321, IF(AG321="L",-O321, "")))</f>
        <v/>
      </c>
      <c r="AI321" s="11"/>
      <c r="AJ321" s="12" t="str">
        <f t="shared" si="36"/>
        <v/>
      </c>
      <c r="AK3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2" spans="1:38" x14ac:dyDescent="0.45">
      <c r="A322" s="22">
        <f>Games!A322</f>
        <v>0</v>
      </c>
      <c r="B322" s="22" t="str">
        <f>IF('Prediction Log'!B322=0, "",'Prediction Log'!B322)</f>
        <v/>
      </c>
      <c r="C322" s="22" t="str">
        <f>IF('Prediction Log'!C322=0, "",'Prediction Log'!C322)</f>
        <v/>
      </c>
      <c r="D322" s="22" t="str">
        <f>IF('Prediction Log'!D322=0, "",'Prediction Log'!D322)</f>
        <v/>
      </c>
      <c r="E322" s="22" t="str">
        <f>IF('Prediction Log'!E322=0, "",'Prediction Log'!E322)</f>
        <v/>
      </c>
      <c r="F322" s="22" t="str">
        <f>IF('Prediction Log'!I322=0, "",'Prediction Log'!I322)</f>
        <v/>
      </c>
      <c r="G322" s="23" t="str">
        <f>IF(ISBLANK(Games!B322), "",'Prediction Log'!$J322)</f>
        <v/>
      </c>
      <c r="H322" s="24" t="str">
        <f>'Prediction Log'!$K322</f>
        <v/>
      </c>
      <c r="I322" s="22" t="str">
        <f>IF(ISBLANK(Games!J322), "",IF(AND(Games!J322="",Games!K322=""),"",IF(ISTEXT(Games!K322), "Side",Games!J322)))</f>
        <v/>
      </c>
      <c r="J322" s="22" t="str">
        <f>IF(ISBLANK(Games!B322), "",IF(Games!H322="Y", Games!B322, Games!C322))</f>
        <v/>
      </c>
      <c r="K322" s="22" t="str">
        <f>Games!F322</f>
        <v/>
      </c>
      <c r="L322" s="22" t="str">
        <f>IF(ISBLANK(Games!D322), "",Games!D322)</f>
        <v/>
      </c>
      <c r="M322" s="22"/>
      <c r="N322" s="25" t="str">
        <f>IF(ISBLANK(Table123[[#This Row],[Odds Side - Difference Model]]), "", 1)</f>
        <v/>
      </c>
      <c r="O322" s="25" t="str">
        <f>IF(ISBLANK(Table123[[#This Row],[Odds Spread]]), "", 1)</f>
        <v/>
      </c>
      <c r="P322" s="26"/>
      <c r="Q322" s="26"/>
      <c r="R322" s="26"/>
      <c r="S322" s="26"/>
      <c r="T322" s="26"/>
      <c r="U322" s="27" t="str">
        <f>IF(ISBLANK(Table123[[#This Row],[Odds Side - Difference Model]]), "",N322+IF(Q322&lt;0, (N322/(Q322/-100)), N322*(Q322/100)))</f>
        <v/>
      </c>
      <c r="V322" s="28" t="str">
        <f>IFERROR(IF(ISBLANK(Table123[[#This Row],[Odds Side - Win Probability Model]]), "",N322+IF(R322&lt;0, (N322/(R322/-100)), N322*(R322/100))),"")</f>
        <v/>
      </c>
      <c r="W322" s="27" t="str">
        <f t="shared" si="37"/>
        <v/>
      </c>
      <c r="X322" s="28" t="str">
        <f t="shared" si="38"/>
        <v/>
      </c>
      <c r="Y322" s="27" t="str">
        <f>IF(ISBLANK(Table123[[#This Row],[Odds Spread]]), "",O322+IF(S322&lt;0, (O322/(S322/-100)), O322*(S322/100)))</f>
        <v/>
      </c>
      <c r="Z322" s="27" t="str">
        <f t="shared" si="39"/>
        <v/>
      </c>
      <c r="AA322" s="29">
        <f t="shared" si="40"/>
        <v>0</v>
      </c>
      <c r="AB322" s="29">
        <f t="shared" si="41"/>
        <v>0</v>
      </c>
      <c r="AC322" s="30" t="str">
        <f>IF('Prediction Log'!$W322="Y", "W", IF('Prediction Log'!$W322="N","L",""))</f>
        <v/>
      </c>
      <c r="AD322" s="31" t="str">
        <f>IF('Prediction Log'!$Y322="Y", "W", IF('Prediction Log'!$Y322="N","L",""))</f>
        <v/>
      </c>
      <c r="AE322" s="32" t="str">
        <f>IF(ISBLANK(Table123[[#This Row],[Odds Side - Difference Model]]), "",IF(AC322="W", W322, IF(AC322="L",-N322, "")))</f>
        <v/>
      </c>
      <c r="AF322" s="33" t="str">
        <f>IFERROR((IF(ISERR(Table123[[#This Row],[Potential Payout Side - Win Probability Model]]), "",IF(AD322="W", X322, IF(AD322="L",-N322, "")))), "")</f>
        <v/>
      </c>
      <c r="AG322" s="30" t="str">
        <f>IF('Prediction Log'!$X322="Y", "W", IF('Prediction Log'!$X322="N", "L", ""))</f>
        <v/>
      </c>
      <c r="AH322" s="32" t="str">
        <f>IF(ISBLANK(Table123[[#This Row],[Odds Spread]]), "",IF(AG322="W", Z322, IF(AG322="L",-O322, "")))</f>
        <v/>
      </c>
      <c r="AI322" s="11"/>
      <c r="AJ322" s="12" t="str">
        <f t="shared" si="36"/>
        <v/>
      </c>
      <c r="AK3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3" spans="1:38" x14ac:dyDescent="0.45">
      <c r="A323" s="22">
        <f>Games!A323</f>
        <v>0</v>
      </c>
      <c r="B323" s="22" t="str">
        <f>IF('Prediction Log'!B323=0, "",'Prediction Log'!B323)</f>
        <v/>
      </c>
      <c r="C323" s="22" t="str">
        <f>IF('Prediction Log'!C323=0, "",'Prediction Log'!C323)</f>
        <v/>
      </c>
      <c r="D323" s="22" t="str">
        <f>IF('Prediction Log'!D323=0, "",'Prediction Log'!D323)</f>
        <v/>
      </c>
      <c r="E323" s="22" t="str">
        <f>IF('Prediction Log'!E323=0, "",'Prediction Log'!E323)</f>
        <v/>
      </c>
      <c r="F323" s="22" t="str">
        <f>IF('Prediction Log'!I323=0, "",'Prediction Log'!I323)</f>
        <v/>
      </c>
      <c r="G323" s="23" t="str">
        <f>IF(ISBLANK(Games!B323), "",'Prediction Log'!$J323)</f>
        <v/>
      </c>
      <c r="H323" s="24" t="str">
        <f>'Prediction Log'!$K323</f>
        <v/>
      </c>
      <c r="I323" s="22" t="str">
        <f>IF(ISBLANK(Games!J323), "",IF(AND(Games!J323="",Games!K323=""),"",IF(ISTEXT(Games!K323), "Side",Games!J323)))</f>
        <v/>
      </c>
      <c r="J323" s="22" t="str">
        <f>IF(ISBLANK(Games!B323), "",IF(Games!H323="Y", Games!B323, Games!C323))</f>
        <v/>
      </c>
      <c r="K323" s="22" t="str">
        <f>Games!F323</f>
        <v/>
      </c>
      <c r="L323" s="22" t="str">
        <f>IF(ISBLANK(Games!D323), "",Games!D323)</f>
        <v/>
      </c>
      <c r="M323" s="22"/>
      <c r="N323" s="25" t="str">
        <f>IF(ISBLANK(Table123[[#This Row],[Odds Side - Difference Model]]), "", 1)</f>
        <v/>
      </c>
      <c r="O323" s="25" t="str">
        <f>IF(ISBLANK(Table123[[#This Row],[Odds Spread]]), "", 1)</f>
        <v/>
      </c>
      <c r="P323" s="26"/>
      <c r="Q323" s="26"/>
      <c r="R323" s="26"/>
      <c r="S323" s="26"/>
      <c r="T323" s="26"/>
      <c r="U323" s="27" t="str">
        <f>IF(ISBLANK(Table123[[#This Row],[Odds Side - Difference Model]]), "",N323+IF(Q323&lt;0, (N323/(Q323/-100)), N323*(Q323/100)))</f>
        <v/>
      </c>
      <c r="V323" s="28" t="str">
        <f>IFERROR(IF(ISBLANK(Table123[[#This Row],[Odds Side - Win Probability Model]]), "",N323+IF(R323&lt;0, (N323/(R323/-100)), N323*(R323/100))),"")</f>
        <v/>
      </c>
      <c r="W323" s="27" t="str">
        <f t="shared" si="37"/>
        <v/>
      </c>
      <c r="X323" s="28" t="str">
        <f t="shared" si="38"/>
        <v/>
      </c>
      <c r="Y323" s="27" t="str">
        <f>IF(ISBLANK(Table123[[#This Row],[Odds Spread]]), "",O323+IF(S323&lt;0, (O323/(S323/-100)), O323*(S323/100)))</f>
        <v/>
      </c>
      <c r="Z323" s="27" t="str">
        <f t="shared" si="39"/>
        <v/>
      </c>
      <c r="AA323" s="29">
        <f t="shared" si="40"/>
        <v>0</v>
      </c>
      <c r="AB323" s="29">
        <f t="shared" si="41"/>
        <v>0</v>
      </c>
      <c r="AC323" s="30" t="str">
        <f>IF('Prediction Log'!$W323="Y", "W", IF('Prediction Log'!$W323="N","L",""))</f>
        <v/>
      </c>
      <c r="AD323" s="31" t="str">
        <f>IF('Prediction Log'!$Y323="Y", "W", IF('Prediction Log'!$Y323="N","L",""))</f>
        <v/>
      </c>
      <c r="AE323" s="32" t="str">
        <f>IF(ISBLANK(Table123[[#This Row],[Odds Side - Difference Model]]), "",IF(AC323="W", W323, IF(AC323="L",-N323, "")))</f>
        <v/>
      </c>
      <c r="AF323" s="33" t="str">
        <f>IFERROR((IF(ISERR(Table123[[#This Row],[Potential Payout Side - Win Probability Model]]), "",IF(AD323="W", X323, IF(AD323="L",-N323, "")))), "")</f>
        <v/>
      </c>
      <c r="AG323" s="30" t="str">
        <f>IF('Prediction Log'!$X323="Y", "W", IF('Prediction Log'!$X323="N", "L", ""))</f>
        <v/>
      </c>
      <c r="AH323" s="32" t="str">
        <f>IF(ISBLANK(Table123[[#This Row],[Odds Spread]]), "",IF(AG323="W", Z323, IF(AG323="L",-O323, "")))</f>
        <v/>
      </c>
      <c r="AI323" s="11"/>
      <c r="AJ323" s="12" t="str">
        <f t="shared" ref="AJ323:AJ386" si="42">IF(AI323="W", AB323, IF(AI323="L",-S323, ""))</f>
        <v/>
      </c>
      <c r="AK3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4" spans="1:38" x14ac:dyDescent="0.45">
      <c r="A324" s="22">
        <f>Games!A324</f>
        <v>0</v>
      </c>
      <c r="B324" s="22" t="str">
        <f>IF('Prediction Log'!B324=0, "",'Prediction Log'!B324)</f>
        <v/>
      </c>
      <c r="C324" s="22" t="str">
        <f>IF('Prediction Log'!C324=0, "",'Prediction Log'!C324)</f>
        <v/>
      </c>
      <c r="D324" s="22" t="str">
        <f>IF('Prediction Log'!D324=0, "",'Prediction Log'!D324)</f>
        <v/>
      </c>
      <c r="E324" s="22" t="str">
        <f>IF('Prediction Log'!E324=0, "",'Prediction Log'!E324)</f>
        <v/>
      </c>
      <c r="F324" s="22" t="str">
        <f>IF('Prediction Log'!I324=0, "",'Prediction Log'!I324)</f>
        <v/>
      </c>
      <c r="G324" s="23" t="str">
        <f>IF(ISBLANK(Games!B324), "",'Prediction Log'!$J324)</f>
        <v/>
      </c>
      <c r="H324" s="24" t="str">
        <f>'Prediction Log'!$K324</f>
        <v/>
      </c>
      <c r="I324" s="22" t="str">
        <f>IF(ISBLANK(Games!J324), "",IF(AND(Games!J324="",Games!K324=""),"",IF(ISTEXT(Games!K324), "Side",Games!J324)))</f>
        <v/>
      </c>
      <c r="J324" s="22" t="str">
        <f>IF(ISBLANK(Games!B324), "",IF(Games!H324="Y", Games!B324, Games!C324))</f>
        <v/>
      </c>
      <c r="K324" s="22" t="str">
        <f>Games!F324</f>
        <v/>
      </c>
      <c r="L324" s="22" t="str">
        <f>IF(ISBLANK(Games!D324), "",Games!D324)</f>
        <v/>
      </c>
      <c r="M324" s="22"/>
      <c r="N324" s="25" t="str">
        <f>IF(ISBLANK(Table123[[#This Row],[Odds Side - Difference Model]]), "", 1)</f>
        <v/>
      </c>
      <c r="O324" s="25" t="str">
        <f>IF(ISBLANK(Table123[[#This Row],[Odds Spread]]), "", 1)</f>
        <v/>
      </c>
      <c r="P324" s="26"/>
      <c r="Q324" s="26"/>
      <c r="R324" s="26"/>
      <c r="S324" s="26"/>
      <c r="T324" s="26"/>
      <c r="U324" s="27" t="str">
        <f>IF(ISBLANK(Table123[[#This Row],[Odds Side - Difference Model]]), "",N324+IF(Q324&lt;0, (N324/(Q324/-100)), N324*(Q324/100)))</f>
        <v/>
      </c>
      <c r="V324" s="28" t="str">
        <f>IFERROR(IF(ISBLANK(Table123[[#This Row],[Odds Side - Win Probability Model]]), "",N324+IF(R324&lt;0, (N324/(R324/-100)), N324*(R324/100))),"")</f>
        <v/>
      </c>
      <c r="W324" s="27" t="str">
        <f t="shared" si="37"/>
        <v/>
      </c>
      <c r="X324" s="28" t="str">
        <f t="shared" si="38"/>
        <v/>
      </c>
      <c r="Y324" s="27" t="str">
        <f>IF(ISBLANK(Table123[[#This Row],[Odds Spread]]), "",O324+IF(S324&lt;0, (O324/(S324/-100)), O324*(S324/100)))</f>
        <v/>
      </c>
      <c r="Z324" s="27" t="str">
        <f t="shared" si="39"/>
        <v/>
      </c>
      <c r="AA324" s="29">
        <f t="shared" si="40"/>
        <v>0</v>
      </c>
      <c r="AB324" s="29">
        <f t="shared" si="41"/>
        <v>0</v>
      </c>
      <c r="AC324" s="30" t="str">
        <f>IF('Prediction Log'!$W324="Y", "W", IF('Prediction Log'!$W324="N","L",""))</f>
        <v/>
      </c>
      <c r="AD324" s="31" t="str">
        <f>IF('Prediction Log'!$Y324="Y", "W", IF('Prediction Log'!$Y324="N","L",""))</f>
        <v/>
      </c>
      <c r="AE324" s="32" t="str">
        <f>IF(ISBLANK(Table123[[#This Row],[Odds Side - Difference Model]]), "",IF(AC324="W", W324, IF(AC324="L",-N324, "")))</f>
        <v/>
      </c>
      <c r="AF324" s="33" t="str">
        <f>IFERROR((IF(ISERR(Table123[[#This Row],[Potential Payout Side - Win Probability Model]]), "",IF(AD324="W", X324, IF(AD324="L",-N324, "")))), "")</f>
        <v/>
      </c>
      <c r="AG324" s="30" t="str">
        <f>IF('Prediction Log'!$X324="Y", "W", IF('Prediction Log'!$X324="N", "L", ""))</f>
        <v/>
      </c>
      <c r="AH324" s="32" t="str">
        <f>IF(ISBLANK(Table123[[#This Row],[Odds Spread]]), "",IF(AG324="W", Z324, IF(AG324="L",-O324, "")))</f>
        <v/>
      </c>
      <c r="AI324" s="11"/>
      <c r="AJ324" s="12" t="str">
        <f t="shared" si="42"/>
        <v/>
      </c>
      <c r="AK3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5" spans="1:38" x14ac:dyDescent="0.45">
      <c r="A325" s="22">
        <f>Games!A325</f>
        <v>0</v>
      </c>
      <c r="B325" s="22" t="str">
        <f>IF('Prediction Log'!B325=0, "",'Prediction Log'!B325)</f>
        <v/>
      </c>
      <c r="C325" s="22" t="str">
        <f>IF('Prediction Log'!C325=0, "",'Prediction Log'!C325)</f>
        <v/>
      </c>
      <c r="D325" s="22" t="str">
        <f>IF('Prediction Log'!D325=0, "",'Prediction Log'!D325)</f>
        <v/>
      </c>
      <c r="E325" s="22" t="str">
        <f>IF('Prediction Log'!E325=0, "",'Prediction Log'!E325)</f>
        <v/>
      </c>
      <c r="F325" s="22" t="str">
        <f>IF('Prediction Log'!I325=0, "",'Prediction Log'!I325)</f>
        <v/>
      </c>
      <c r="G325" s="23" t="str">
        <f>IF(ISBLANK(Games!B325), "",'Prediction Log'!$J325)</f>
        <v/>
      </c>
      <c r="H325" s="24" t="str">
        <f>'Prediction Log'!$K325</f>
        <v/>
      </c>
      <c r="I325" s="22" t="str">
        <f>IF(ISBLANK(Games!J325), "",IF(AND(Games!J325="",Games!K325=""),"",IF(ISTEXT(Games!K325), "Side",Games!J325)))</f>
        <v/>
      </c>
      <c r="J325" s="22" t="str">
        <f>IF(ISBLANK(Games!B325), "",IF(Games!H325="Y", Games!B325, Games!C325))</f>
        <v/>
      </c>
      <c r="K325" s="22" t="str">
        <f>Games!F325</f>
        <v/>
      </c>
      <c r="L325" s="22" t="str">
        <f>IF(ISBLANK(Games!D325), "",Games!D325)</f>
        <v/>
      </c>
      <c r="M325" s="22"/>
      <c r="N325" s="25" t="str">
        <f>IF(ISBLANK(Table123[[#This Row],[Odds Side - Difference Model]]), "", 1)</f>
        <v/>
      </c>
      <c r="O325" s="25" t="str">
        <f>IF(ISBLANK(Table123[[#This Row],[Odds Spread]]), "", 1)</f>
        <v/>
      </c>
      <c r="P325" s="26"/>
      <c r="Q325" s="26"/>
      <c r="R325" s="26"/>
      <c r="S325" s="26"/>
      <c r="T325" s="26"/>
      <c r="U325" s="27" t="str">
        <f>IF(ISBLANK(Table123[[#This Row],[Odds Side - Difference Model]]), "",N325+IF(Q325&lt;0, (N325/(Q325/-100)), N325*(Q325/100)))</f>
        <v/>
      </c>
      <c r="V325" s="28" t="str">
        <f>IFERROR(IF(ISBLANK(Table123[[#This Row],[Odds Side - Win Probability Model]]), "",N325+IF(R325&lt;0, (N325/(R325/-100)), N325*(R325/100))),"")</f>
        <v/>
      </c>
      <c r="W325" s="27" t="str">
        <f t="shared" si="37"/>
        <v/>
      </c>
      <c r="X325" s="28" t="str">
        <f t="shared" si="38"/>
        <v/>
      </c>
      <c r="Y325" s="27" t="str">
        <f>IF(ISBLANK(Table123[[#This Row],[Odds Spread]]), "",O325+IF(S325&lt;0, (O325/(S325/-100)), O325*(S325/100)))</f>
        <v/>
      </c>
      <c r="Z325" s="27" t="str">
        <f t="shared" si="39"/>
        <v/>
      </c>
      <c r="AA325" s="29">
        <f t="shared" si="40"/>
        <v>0</v>
      </c>
      <c r="AB325" s="29">
        <f t="shared" si="41"/>
        <v>0</v>
      </c>
      <c r="AC325" s="30" t="str">
        <f>IF('Prediction Log'!$W325="Y", "W", IF('Prediction Log'!$W325="N","L",""))</f>
        <v/>
      </c>
      <c r="AD325" s="31" t="str">
        <f>IF('Prediction Log'!$Y325="Y", "W", IF('Prediction Log'!$Y325="N","L",""))</f>
        <v/>
      </c>
      <c r="AE325" s="32" t="str">
        <f>IF(ISBLANK(Table123[[#This Row],[Odds Side - Difference Model]]), "",IF(AC325="W", W325, IF(AC325="L",-N325, "")))</f>
        <v/>
      </c>
      <c r="AF325" s="33" t="str">
        <f>IFERROR((IF(ISERR(Table123[[#This Row],[Potential Payout Side - Win Probability Model]]), "",IF(AD325="W", X325, IF(AD325="L",-N325, "")))), "")</f>
        <v/>
      </c>
      <c r="AG325" s="30" t="str">
        <f>IF('Prediction Log'!$X325="Y", "W", IF('Prediction Log'!$X325="N", "L", ""))</f>
        <v/>
      </c>
      <c r="AH325" s="32" t="str">
        <f>IF(ISBLANK(Table123[[#This Row],[Odds Spread]]), "",IF(AG325="W", Z325, IF(AG325="L",-O325, "")))</f>
        <v/>
      </c>
      <c r="AI325" s="11"/>
      <c r="AJ325" s="12" t="str">
        <f t="shared" si="42"/>
        <v/>
      </c>
      <c r="AK3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6" spans="1:38" x14ac:dyDescent="0.45">
      <c r="A326" s="22">
        <f>Games!A326</f>
        <v>0</v>
      </c>
      <c r="B326" s="22" t="str">
        <f>IF('Prediction Log'!B326=0, "",'Prediction Log'!B326)</f>
        <v/>
      </c>
      <c r="C326" s="22" t="str">
        <f>IF('Prediction Log'!C326=0, "",'Prediction Log'!C326)</f>
        <v/>
      </c>
      <c r="D326" s="22" t="str">
        <f>IF('Prediction Log'!D326=0, "",'Prediction Log'!D326)</f>
        <v/>
      </c>
      <c r="E326" s="22" t="str">
        <f>IF('Prediction Log'!E326=0, "",'Prediction Log'!E326)</f>
        <v/>
      </c>
      <c r="F326" s="22" t="str">
        <f>IF('Prediction Log'!I326=0, "",'Prediction Log'!I326)</f>
        <v/>
      </c>
      <c r="G326" s="23" t="str">
        <f>IF(ISBLANK(Games!B326), "",'Prediction Log'!$J326)</f>
        <v/>
      </c>
      <c r="H326" s="24" t="str">
        <f>'Prediction Log'!$K326</f>
        <v/>
      </c>
      <c r="I326" s="22" t="str">
        <f>IF(ISBLANK(Games!J326), "",IF(AND(Games!J326="",Games!K326=""),"",IF(ISTEXT(Games!K326), "Side",Games!J326)))</f>
        <v/>
      </c>
      <c r="J326" s="22" t="str">
        <f>IF(ISBLANK(Games!B326), "",IF(Games!H326="Y", Games!B326, Games!C326))</f>
        <v/>
      </c>
      <c r="K326" s="22" t="str">
        <f>Games!F326</f>
        <v/>
      </c>
      <c r="L326" s="22" t="str">
        <f>IF(ISBLANK(Games!D326), "",Games!D326)</f>
        <v/>
      </c>
      <c r="M326" s="22"/>
      <c r="N326" s="25" t="str">
        <f>IF(ISBLANK(Table123[[#This Row],[Odds Side - Difference Model]]), "", 1)</f>
        <v/>
      </c>
      <c r="O326" s="25" t="str">
        <f>IF(ISBLANK(Table123[[#This Row],[Odds Spread]]), "", 1)</f>
        <v/>
      </c>
      <c r="P326" s="26"/>
      <c r="Q326" s="26"/>
      <c r="R326" s="26"/>
      <c r="S326" s="26"/>
      <c r="T326" s="26"/>
      <c r="U326" s="27" t="str">
        <f>IF(ISBLANK(Table123[[#This Row],[Odds Side - Difference Model]]), "",N326+IF(Q326&lt;0, (N326/(Q326/-100)), N326*(Q326/100)))</f>
        <v/>
      </c>
      <c r="V326" s="28" t="str">
        <f>IFERROR(IF(ISBLANK(Table123[[#This Row],[Odds Side - Win Probability Model]]), "",N326+IF(R326&lt;0, (N326/(R326/-100)), N326*(R326/100))),"")</f>
        <v/>
      </c>
      <c r="W326" s="27" t="str">
        <f t="shared" si="37"/>
        <v/>
      </c>
      <c r="X326" s="28" t="str">
        <f t="shared" si="38"/>
        <v/>
      </c>
      <c r="Y326" s="27" t="str">
        <f>IF(ISBLANK(Table123[[#This Row],[Odds Spread]]), "",O326+IF(S326&lt;0, (O326/(S326/-100)), O326*(S326/100)))</f>
        <v/>
      </c>
      <c r="Z326" s="27" t="str">
        <f t="shared" si="39"/>
        <v/>
      </c>
      <c r="AA326" s="29">
        <f t="shared" si="40"/>
        <v>0</v>
      </c>
      <c r="AB326" s="29">
        <f t="shared" si="41"/>
        <v>0</v>
      </c>
      <c r="AC326" s="30" t="str">
        <f>IF('Prediction Log'!$W326="Y", "W", IF('Prediction Log'!$W326="N","L",""))</f>
        <v/>
      </c>
      <c r="AD326" s="31" t="str">
        <f>IF('Prediction Log'!$Y326="Y", "W", IF('Prediction Log'!$Y326="N","L",""))</f>
        <v/>
      </c>
      <c r="AE326" s="32" t="str">
        <f>IF(ISBLANK(Table123[[#This Row],[Odds Side - Difference Model]]), "",IF(AC326="W", W326, IF(AC326="L",-N326, "")))</f>
        <v/>
      </c>
      <c r="AF326" s="33" t="str">
        <f>IFERROR((IF(ISERR(Table123[[#This Row],[Potential Payout Side - Win Probability Model]]), "",IF(AD326="W", X326, IF(AD326="L",-N326, "")))), "")</f>
        <v/>
      </c>
      <c r="AG326" s="30" t="str">
        <f>IF('Prediction Log'!$X326="Y", "W", IF('Prediction Log'!$X326="N", "L", ""))</f>
        <v/>
      </c>
      <c r="AH326" s="32" t="str">
        <f>IF(ISBLANK(Table123[[#This Row],[Odds Spread]]), "",IF(AG326="W", Z326, IF(AG326="L",-O326, "")))</f>
        <v/>
      </c>
      <c r="AI326" s="11"/>
      <c r="AJ326" s="12" t="str">
        <f t="shared" si="42"/>
        <v/>
      </c>
      <c r="AK3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7" spans="1:38" x14ac:dyDescent="0.45">
      <c r="A327" s="22">
        <f>Games!A327</f>
        <v>0</v>
      </c>
      <c r="B327" s="22" t="str">
        <f>IF('Prediction Log'!B327=0, "",'Prediction Log'!B327)</f>
        <v/>
      </c>
      <c r="C327" s="22" t="str">
        <f>IF('Prediction Log'!C327=0, "",'Prediction Log'!C327)</f>
        <v/>
      </c>
      <c r="D327" s="22" t="str">
        <f>IF('Prediction Log'!D327=0, "",'Prediction Log'!D327)</f>
        <v/>
      </c>
      <c r="E327" s="22" t="str">
        <f>IF('Prediction Log'!E327=0, "",'Prediction Log'!E327)</f>
        <v/>
      </c>
      <c r="F327" s="22" t="str">
        <f>IF('Prediction Log'!I327=0, "",'Prediction Log'!I327)</f>
        <v/>
      </c>
      <c r="G327" s="23" t="str">
        <f>IF(ISBLANK(Games!B327), "",'Prediction Log'!$J327)</f>
        <v/>
      </c>
      <c r="H327" s="24" t="str">
        <f>'Prediction Log'!$K327</f>
        <v/>
      </c>
      <c r="I327" s="22" t="str">
        <f>IF(ISBLANK(Games!J327), "",IF(AND(Games!J327="",Games!K327=""),"",IF(ISTEXT(Games!K327), "Side",Games!J327)))</f>
        <v/>
      </c>
      <c r="J327" s="22" t="str">
        <f>IF(ISBLANK(Games!B327), "",IF(Games!H327="Y", Games!B327, Games!C327))</f>
        <v/>
      </c>
      <c r="K327" s="22" t="str">
        <f>Games!F327</f>
        <v/>
      </c>
      <c r="L327" s="22" t="str">
        <f>IF(ISBLANK(Games!D327), "",Games!D327)</f>
        <v/>
      </c>
      <c r="M327" s="22"/>
      <c r="N327" s="25" t="str">
        <f>IF(ISBLANK(Table123[[#This Row],[Odds Side - Difference Model]]), "", 1)</f>
        <v/>
      </c>
      <c r="O327" s="25" t="str">
        <f>IF(ISBLANK(Table123[[#This Row],[Odds Spread]]), "", 1)</f>
        <v/>
      </c>
      <c r="P327" s="26"/>
      <c r="Q327" s="26"/>
      <c r="R327" s="26"/>
      <c r="S327" s="26"/>
      <c r="T327" s="26"/>
      <c r="U327" s="27" t="str">
        <f>IF(ISBLANK(Table123[[#This Row],[Odds Side - Difference Model]]), "",N327+IF(Q327&lt;0, (N327/(Q327/-100)), N327*(Q327/100)))</f>
        <v/>
      </c>
      <c r="V327" s="28" t="str">
        <f>IFERROR(IF(ISBLANK(Table123[[#This Row],[Odds Side - Win Probability Model]]), "",N327+IF(R327&lt;0, (N327/(R327/-100)), N327*(R327/100))),"")</f>
        <v/>
      </c>
      <c r="W327" s="27" t="str">
        <f t="shared" si="37"/>
        <v/>
      </c>
      <c r="X327" s="28" t="str">
        <f t="shared" si="38"/>
        <v/>
      </c>
      <c r="Y327" s="27" t="str">
        <f>IF(ISBLANK(Table123[[#This Row],[Odds Spread]]), "",O327+IF(S327&lt;0, (O327/(S327/-100)), O327*(S327/100)))</f>
        <v/>
      </c>
      <c r="Z327" s="27" t="str">
        <f t="shared" si="39"/>
        <v/>
      </c>
      <c r="AA327" s="29">
        <f t="shared" si="40"/>
        <v>0</v>
      </c>
      <c r="AB327" s="29">
        <f t="shared" si="41"/>
        <v>0</v>
      </c>
      <c r="AC327" s="30" t="str">
        <f>IF('Prediction Log'!$W327="Y", "W", IF('Prediction Log'!$W327="N","L",""))</f>
        <v/>
      </c>
      <c r="AD327" s="31" t="str">
        <f>IF('Prediction Log'!$Y327="Y", "W", IF('Prediction Log'!$Y327="N","L",""))</f>
        <v/>
      </c>
      <c r="AE327" s="32" t="str">
        <f>IF(ISBLANK(Table123[[#This Row],[Odds Side - Difference Model]]), "",IF(AC327="W", W327, IF(AC327="L",-N327, "")))</f>
        <v/>
      </c>
      <c r="AF327" s="33" t="str">
        <f>IFERROR((IF(ISERR(Table123[[#This Row],[Potential Payout Side - Win Probability Model]]), "",IF(AD327="W", X327, IF(AD327="L",-N327, "")))), "")</f>
        <v/>
      </c>
      <c r="AG327" s="30" t="str">
        <f>IF('Prediction Log'!$X327="Y", "W", IF('Prediction Log'!$X327="N", "L", ""))</f>
        <v/>
      </c>
      <c r="AH327" s="32" t="str">
        <f>IF(ISBLANK(Table123[[#This Row],[Odds Spread]]), "",IF(AG327="W", Z327, IF(AG327="L",-O327, "")))</f>
        <v/>
      </c>
      <c r="AI327" s="11"/>
      <c r="AJ327" s="12" t="str">
        <f t="shared" si="42"/>
        <v/>
      </c>
      <c r="AK3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8" spans="1:38" x14ac:dyDescent="0.45">
      <c r="A328" s="22">
        <f>Games!A328</f>
        <v>0</v>
      </c>
      <c r="B328" s="22" t="str">
        <f>IF('Prediction Log'!B328=0, "",'Prediction Log'!B328)</f>
        <v/>
      </c>
      <c r="C328" s="22" t="str">
        <f>IF('Prediction Log'!C328=0, "",'Prediction Log'!C328)</f>
        <v/>
      </c>
      <c r="D328" s="22" t="str">
        <f>IF('Prediction Log'!D328=0, "",'Prediction Log'!D328)</f>
        <v/>
      </c>
      <c r="E328" s="22" t="str">
        <f>IF('Prediction Log'!E328=0, "",'Prediction Log'!E328)</f>
        <v/>
      </c>
      <c r="F328" s="22" t="str">
        <f>IF('Prediction Log'!I328=0, "",'Prediction Log'!I328)</f>
        <v/>
      </c>
      <c r="G328" s="23" t="str">
        <f>IF(ISBLANK(Games!B328), "",'Prediction Log'!$J328)</f>
        <v/>
      </c>
      <c r="H328" s="24" t="str">
        <f>'Prediction Log'!$K328</f>
        <v/>
      </c>
      <c r="I328" s="22" t="str">
        <f>IF(ISBLANK(Games!J328), "",IF(AND(Games!J328="",Games!K328=""),"",IF(ISTEXT(Games!K328), "Side",Games!J328)))</f>
        <v/>
      </c>
      <c r="J328" s="22" t="str">
        <f>IF(ISBLANK(Games!B328), "",IF(Games!H328="Y", Games!B328, Games!C328))</f>
        <v/>
      </c>
      <c r="K328" s="22" t="str">
        <f>Games!F328</f>
        <v/>
      </c>
      <c r="L328" s="22" t="str">
        <f>IF(ISBLANK(Games!D328), "",Games!D328)</f>
        <v/>
      </c>
      <c r="M328" s="22"/>
      <c r="N328" s="25" t="str">
        <f>IF(ISBLANK(Table123[[#This Row],[Odds Side - Difference Model]]), "", 1)</f>
        <v/>
      </c>
      <c r="O328" s="25" t="str">
        <f>IF(ISBLANK(Table123[[#This Row],[Odds Spread]]), "", 1)</f>
        <v/>
      </c>
      <c r="P328" s="26"/>
      <c r="Q328" s="26"/>
      <c r="R328" s="26"/>
      <c r="S328" s="26"/>
      <c r="T328" s="26"/>
      <c r="U328" s="27" t="str">
        <f>IF(ISBLANK(Table123[[#This Row],[Odds Side - Difference Model]]), "",N328+IF(Q328&lt;0, (N328/(Q328/-100)), N328*(Q328/100)))</f>
        <v/>
      </c>
      <c r="V328" s="28" t="str">
        <f>IFERROR(IF(ISBLANK(Table123[[#This Row],[Odds Side - Win Probability Model]]), "",N328+IF(R328&lt;0, (N328/(R328/-100)), N328*(R328/100))),"")</f>
        <v/>
      </c>
      <c r="W328" s="27" t="str">
        <f t="shared" si="37"/>
        <v/>
      </c>
      <c r="X328" s="28" t="str">
        <f t="shared" si="38"/>
        <v/>
      </c>
      <c r="Y328" s="27" t="str">
        <f>IF(ISBLANK(Table123[[#This Row],[Odds Spread]]), "",O328+IF(S328&lt;0, (O328/(S328/-100)), O328*(S328/100)))</f>
        <v/>
      </c>
      <c r="Z328" s="27" t="str">
        <f t="shared" si="39"/>
        <v/>
      </c>
      <c r="AA328" s="29">
        <f t="shared" si="40"/>
        <v>0</v>
      </c>
      <c r="AB328" s="29">
        <f t="shared" si="41"/>
        <v>0</v>
      </c>
      <c r="AC328" s="30" t="str">
        <f>IF('Prediction Log'!$W328="Y", "W", IF('Prediction Log'!$W328="N","L",""))</f>
        <v/>
      </c>
      <c r="AD328" s="31" t="str">
        <f>IF('Prediction Log'!$Y328="Y", "W", IF('Prediction Log'!$Y328="N","L",""))</f>
        <v/>
      </c>
      <c r="AE328" s="32" t="str">
        <f>IF(ISBLANK(Table123[[#This Row],[Odds Side - Difference Model]]), "",IF(AC328="W", W328, IF(AC328="L",-N328, "")))</f>
        <v/>
      </c>
      <c r="AF328" s="33" t="str">
        <f>IFERROR((IF(ISERR(Table123[[#This Row],[Potential Payout Side - Win Probability Model]]), "",IF(AD328="W", X328, IF(AD328="L",-N328, "")))), "")</f>
        <v/>
      </c>
      <c r="AG328" s="30" t="str">
        <f>IF('Prediction Log'!$X328="Y", "W", IF('Prediction Log'!$X328="N", "L", ""))</f>
        <v/>
      </c>
      <c r="AH328" s="32" t="str">
        <f>IF(ISBLANK(Table123[[#This Row],[Odds Spread]]), "",IF(AG328="W", Z328, IF(AG328="L",-O328, "")))</f>
        <v/>
      </c>
      <c r="AI328" s="11"/>
      <c r="AJ328" s="12" t="str">
        <f t="shared" si="42"/>
        <v/>
      </c>
      <c r="AK3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9" spans="1:38" x14ac:dyDescent="0.45">
      <c r="A329" s="22">
        <f>Games!A329</f>
        <v>0</v>
      </c>
      <c r="B329" s="22" t="str">
        <f>IF('Prediction Log'!B329=0, "",'Prediction Log'!B329)</f>
        <v/>
      </c>
      <c r="C329" s="22" t="str">
        <f>IF('Prediction Log'!C329=0, "",'Prediction Log'!C329)</f>
        <v/>
      </c>
      <c r="D329" s="22" t="str">
        <f>IF('Prediction Log'!D329=0, "",'Prediction Log'!D329)</f>
        <v/>
      </c>
      <c r="E329" s="22" t="str">
        <f>IF('Prediction Log'!E329=0, "",'Prediction Log'!E329)</f>
        <v/>
      </c>
      <c r="F329" s="22" t="str">
        <f>IF('Prediction Log'!I329=0, "",'Prediction Log'!I329)</f>
        <v/>
      </c>
      <c r="G329" s="23" t="str">
        <f>IF(ISBLANK(Games!B329), "",'Prediction Log'!$J329)</f>
        <v/>
      </c>
      <c r="H329" s="24" t="str">
        <f>'Prediction Log'!$K329</f>
        <v/>
      </c>
      <c r="I329" s="22" t="str">
        <f>IF(ISBLANK(Games!J329), "",IF(AND(Games!J329="",Games!K329=""),"",IF(ISTEXT(Games!K329), "Side",Games!J329)))</f>
        <v/>
      </c>
      <c r="J329" s="22" t="str">
        <f>IF(ISBLANK(Games!B329), "",IF(Games!H329="Y", Games!B329, Games!C329))</f>
        <v/>
      </c>
      <c r="K329" s="22" t="str">
        <f>Games!F329</f>
        <v/>
      </c>
      <c r="L329" s="22" t="str">
        <f>IF(ISBLANK(Games!D329), "",Games!D329)</f>
        <v/>
      </c>
      <c r="M329" s="22"/>
      <c r="N329" s="25" t="str">
        <f>IF(ISBLANK(Table123[[#This Row],[Odds Side - Difference Model]]), "", 1)</f>
        <v/>
      </c>
      <c r="O329" s="25" t="str">
        <f>IF(ISBLANK(Table123[[#This Row],[Odds Spread]]), "", 1)</f>
        <v/>
      </c>
      <c r="P329" s="26"/>
      <c r="Q329" s="26"/>
      <c r="R329" s="26"/>
      <c r="S329" s="26"/>
      <c r="T329" s="26"/>
      <c r="U329" s="27" t="str">
        <f>IF(ISBLANK(Table123[[#This Row],[Odds Side - Difference Model]]), "",N329+IF(Q329&lt;0, (N329/(Q329/-100)), N329*(Q329/100)))</f>
        <v/>
      </c>
      <c r="V329" s="28" t="str">
        <f>IFERROR(IF(ISBLANK(Table123[[#This Row],[Odds Side - Win Probability Model]]), "",N329+IF(R329&lt;0, (N329/(R329/-100)), N329*(R329/100))),"")</f>
        <v/>
      </c>
      <c r="W329" s="27" t="str">
        <f t="shared" si="37"/>
        <v/>
      </c>
      <c r="X329" s="28" t="str">
        <f t="shared" si="38"/>
        <v/>
      </c>
      <c r="Y329" s="27" t="str">
        <f>IF(ISBLANK(Table123[[#This Row],[Odds Spread]]), "",O329+IF(S329&lt;0, (O329/(S329/-100)), O329*(S329/100)))</f>
        <v/>
      </c>
      <c r="Z329" s="27" t="str">
        <f t="shared" si="39"/>
        <v/>
      </c>
      <c r="AA329" s="29">
        <f t="shared" si="40"/>
        <v>0</v>
      </c>
      <c r="AB329" s="29">
        <f t="shared" si="41"/>
        <v>0</v>
      </c>
      <c r="AC329" s="30" t="str">
        <f>IF('Prediction Log'!$W329="Y", "W", IF('Prediction Log'!$W329="N","L",""))</f>
        <v/>
      </c>
      <c r="AD329" s="31" t="str">
        <f>IF('Prediction Log'!$Y329="Y", "W", IF('Prediction Log'!$Y329="N","L",""))</f>
        <v/>
      </c>
      <c r="AE329" s="32" t="str">
        <f>IF(ISBLANK(Table123[[#This Row],[Odds Side - Difference Model]]), "",IF(AC329="W", W329, IF(AC329="L",-N329, "")))</f>
        <v/>
      </c>
      <c r="AF329" s="33" t="str">
        <f>IFERROR((IF(ISERR(Table123[[#This Row],[Potential Payout Side - Win Probability Model]]), "",IF(AD329="W", X329, IF(AD329="L",-N329, "")))), "")</f>
        <v/>
      </c>
      <c r="AG329" s="30" t="str">
        <f>IF('Prediction Log'!$X329="Y", "W", IF('Prediction Log'!$X329="N", "L", ""))</f>
        <v/>
      </c>
      <c r="AH329" s="32" t="str">
        <f>IF(ISBLANK(Table123[[#This Row],[Odds Spread]]), "",IF(AG329="W", Z329, IF(AG329="L",-O329, "")))</f>
        <v/>
      </c>
      <c r="AI329" s="11"/>
      <c r="AJ329" s="12" t="str">
        <f t="shared" si="42"/>
        <v/>
      </c>
      <c r="AK3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0" spans="1:38" x14ac:dyDescent="0.45">
      <c r="A330" s="22">
        <f>Games!A330</f>
        <v>0</v>
      </c>
      <c r="B330" s="22" t="str">
        <f>IF('Prediction Log'!B330=0, "",'Prediction Log'!B330)</f>
        <v/>
      </c>
      <c r="C330" s="22" t="str">
        <f>IF('Prediction Log'!C330=0, "",'Prediction Log'!C330)</f>
        <v/>
      </c>
      <c r="D330" s="22" t="str">
        <f>IF('Prediction Log'!D330=0, "",'Prediction Log'!D330)</f>
        <v/>
      </c>
      <c r="E330" s="22" t="str">
        <f>IF('Prediction Log'!E330=0, "",'Prediction Log'!E330)</f>
        <v/>
      </c>
      <c r="F330" s="22" t="str">
        <f>IF('Prediction Log'!I330=0, "",'Prediction Log'!I330)</f>
        <v/>
      </c>
      <c r="G330" s="23" t="str">
        <f>IF(ISBLANK(Games!B330), "",'Prediction Log'!$J330)</f>
        <v/>
      </c>
      <c r="H330" s="24" t="str">
        <f>'Prediction Log'!$K330</f>
        <v/>
      </c>
      <c r="I330" s="22" t="str">
        <f>IF(ISBLANK(Games!J330), "",IF(AND(Games!J330="",Games!K330=""),"",IF(ISTEXT(Games!K330), "Side",Games!J330)))</f>
        <v/>
      </c>
      <c r="J330" s="22" t="str">
        <f>IF(ISBLANK(Games!B330), "",IF(Games!H330="Y", Games!B330, Games!C330))</f>
        <v/>
      </c>
      <c r="K330" s="22" t="str">
        <f>Games!F330</f>
        <v/>
      </c>
      <c r="L330" s="22" t="str">
        <f>IF(ISBLANK(Games!D330), "",Games!D330)</f>
        <v/>
      </c>
      <c r="M330" s="22"/>
      <c r="N330" s="25" t="str">
        <f>IF(ISBLANK(Table123[[#This Row],[Odds Side - Difference Model]]), "", 1)</f>
        <v/>
      </c>
      <c r="O330" s="25" t="str">
        <f>IF(ISBLANK(Table123[[#This Row],[Odds Spread]]), "", 1)</f>
        <v/>
      </c>
      <c r="P330" s="26"/>
      <c r="Q330" s="26"/>
      <c r="R330" s="26"/>
      <c r="S330" s="26"/>
      <c r="T330" s="26"/>
      <c r="U330" s="27" t="str">
        <f>IF(ISBLANK(Table123[[#This Row],[Odds Side - Difference Model]]), "",N330+IF(Q330&lt;0, (N330/(Q330/-100)), N330*(Q330/100)))</f>
        <v/>
      </c>
      <c r="V330" s="28" t="str">
        <f>IFERROR(IF(ISBLANK(Table123[[#This Row],[Odds Side - Win Probability Model]]), "",N330+IF(R330&lt;0, (N330/(R330/-100)), N330*(R330/100))),"")</f>
        <v/>
      </c>
      <c r="W330" s="27" t="str">
        <f t="shared" si="37"/>
        <v/>
      </c>
      <c r="X330" s="28" t="str">
        <f t="shared" si="38"/>
        <v/>
      </c>
      <c r="Y330" s="27" t="str">
        <f>IF(ISBLANK(Table123[[#This Row],[Odds Spread]]), "",O330+IF(S330&lt;0, (O330/(S330/-100)), O330*(S330/100)))</f>
        <v/>
      </c>
      <c r="Z330" s="27" t="str">
        <f t="shared" si="39"/>
        <v/>
      </c>
      <c r="AA330" s="29">
        <f t="shared" si="40"/>
        <v>0</v>
      </c>
      <c r="AB330" s="29">
        <f t="shared" si="41"/>
        <v>0</v>
      </c>
      <c r="AC330" s="30" t="str">
        <f>IF('Prediction Log'!$W330="Y", "W", IF('Prediction Log'!$W330="N","L",""))</f>
        <v/>
      </c>
      <c r="AD330" s="31" t="str">
        <f>IF('Prediction Log'!$Y330="Y", "W", IF('Prediction Log'!$Y330="N","L",""))</f>
        <v/>
      </c>
      <c r="AE330" s="32" t="str">
        <f>IF(ISBLANK(Table123[[#This Row],[Odds Side - Difference Model]]), "",IF(AC330="W", W330, IF(AC330="L",-N330, "")))</f>
        <v/>
      </c>
      <c r="AF330" s="33" t="str">
        <f>IFERROR((IF(ISERR(Table123[[#This Row],[Potential Payout Side - Win Probability Model]]), "",IF(AD330="W", X330, IF(AD330="L",-N330, "")))), "")</f>
        <v/>
      </c>
      <c r="AG330" s="30" t="str">
        <f>IF('Prediction Log'!$X330="Y", "W", IF('Prediction Log'!$X330="N", "L", ""))</f>
        <v/>
      </c>
      <c r="AH330" s="32" t="str">
        <f>IF(ISBLANK(Table123[[#This Row],[Odds Spread]]), "",IF(AG330="W", Z330, IF(AG330="L",-O330, "")))</f>
        <v/>
      </c>
      <c r="AI330" s="11"/>
      <c r="AJ330" s="12" t="str">
        <f t="shared" si="42"/>
        <v/>
      </c>
      <c r="AK3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1" spans="1:38" x14ac:dyDescent="0.45">
      <c r="A331" s="22">
        <f>Games!A331</f>
        <v>0</v>
      </c>
      <c r="B331" s="22" t="str">
        <f>IF('Prediction Log'!B331=0, "",'Prediction Log'!B331)</f>
        <v/>
      </c>
      <c r="C331" s="22" t="str">
        <f>IF('Prediction Log'!C331=0, "",'Prediction Log'!C331)</f>
        <v/>
      </c>
      <c r="D331" s="22" t="str">
        <f>IF('Prediction Log'!D331=0, "",'Prediction Log'!D331)</f>
        <v/>
      </c>
      <c r="E331" s="22" t="str">
        <f>IF('Prediction Log'!E331=0, "",'Prediction Log'!E331)</f>
        <v/>
      </c>
      <c r="F331" s="22" t="str">
        <f>IF('Prediction Log'!I331=0, "",'Prediction Log'!I331)</f>
        <v/>
      </c>
      <c r="G331" s="23" t="str">
        <f>IF(ISBLANK(Games!B331), "",'Prediction Log'!$J331)</f>
        <v/>
      </c>
      <c r="H331" s="24" t="str">
        <f>'Prediction Log'!$K331</f>
        <v/>
      </c>
      <c r="I331" s="22" t="str">
        <f>IF(ISBLANK(Games!J331), "",IF(AND(Games!J331="",Games!K331=""),"",IF(ISTEXT(Games!K331), "Side",Games!J331)))</f>
        <v/>
      </c>
      <c r="J331" s="22" t="str">
        <f>IF(ISBLANK(Games!B331), "",IF(Games!H331="Y", Games!B331, Games!C331))</f>
        <v/>
      </c>
      <c r="K331" s="22" t="str">
        <f>Games!F331</f>
        <v/>
      </c>
      <c r="L331" s="22" t="str">
        <f>IF(ISBLANK(Games!D331), "",Games!D331)</f>
        <v/>
      </c>
      <c r="M331" s="22"/>
      <c r="N331" s="25" t="str">
        <f>IF(ISBLANK(Table123[[#This Row],[Odds Side - Difference Model]]), "", 1)</f>
        <v/>
      </c>
      <c r="O331" s="25" t="str">
        <f>IF(ISBLANK(Table123[[#This Row],[Odds Spread]]), "", 1)</f>
        <v/>
      </c>
      <c r="P331" s="26"/>
      <c r="Q331" s="26"/>
      <c r="R331" s="26"/>
      <c r="S331" s="26"/>
      <c r="T331" s="26"/>
      <c r="U331" s="27" t="str">
        <f>IF(ISBLANK(Table123[[#This Row],[Odds Side - Difference Model]]), "",N331+IF(Q331&lt;0, (N331/(Q331/-100)), N331*(Q331/100)))</f>
        <v/>
      </c>
      <c r="V331" s="28" t="str">
        <f>IFERROR(IF(ISBLANK(Table123[[#This Row],[Odds Side - Win Probability Model]]), "",N331+IF(R331&lt;0, (N331/(R331/-100)), N331*(R331/100))),"")</f>
        <v/>
      </c>
      <c r="W331" s="27" t="str">
        <f t="shared" si="37"/>
        <v/>
      </c>
      <c r="X331" s="28" t="str">
        <f t="shared" si="38"/>
        <v/>
      </c>
      <c r="Y331" s="27" t="str">
        <f>IF(ISBLANK(Table123[[#This Row],[Odds Spread]]), "",O331+IF(S331&lt;0, (O331/(S331/-100)), O331*(S331/100)))</f>
        <v/>
      </c>
      <c r="Z331" s="27" t="str">
        <f t="shared" si="39"/>
        <v/>
      </c>
      <c r="AA331" s="29">
        <f t="shared" si="40"/>
        <v>0</v>
      </c>
      <c r="AB331" s="29">
        <f t="shared" si="41"/>
        <v>0</v>
      </c>
      <c r="AC331" s="30" t="str">
        <f>IF('Prediction Log'!$W331="Y", "W", IF('Prediction Log'!$W331="N","L",""))</f>
        <v/>
      </c>
      <c r="AD331" s="31" t="str">
        <f>IF('Prediction Log'!$Y331="Y", "W", IF('Prediction Log'!$Y331="N","L",""))</f>
        <v/>
      </c>
      <c r="AE331" s="32" t="str">
        <f>IF(ISBLANK(Table123[[#This Row],[Odds Side - Difference Model]]), "",IF(AC331="W", W331, IF(AC331="L",-N331, "")))</f>
        <v/>
      </c>
      <c r="AF331" s="33" t="str">
        <f>IFERROR((IF(ISERR(Table123[[#This Row],[Potential Payout Side - Win Probability Model]]), "",IF(AD331="W", X331, IF(AD331="L",-N331, "")))), "")</f>
        <v/>
      </c>
      <c r="AG331" s="30" t="str">
        <f>IF('Prediction Log'!$X331="Y", "W", IF('Prediction Log'!$X331="N", "L", ""))</f>
        <v/>
      </c>
      <c r="AH331" s="32" t="str">
        <f>IF(ISBLANK(Table123[[#This Row],[Odds Spread]]), "",IF(AG331="W", Z331, IF(AG331="L",-O331, "")))</f>
        <v/>
      </c>
      <c r="AI331" s="11"/>
      <c r="AJ331" s="12" t="str">
        <f t="shared" si="42"/>
        <v/>
      </c>
      <c r="AK3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2" spans="1:38" x14ac:dyDescent="0.45">
      <c r="A332" s="22">
        <f>Games!A332</f>
        <v>0</v>
      </c>
      <c r="B332" s="22" t="str">
        <f>IF('Prediction Log'!B332=0, "",'Prediction Log'!B332)</f>
        <v/>
      </c>
      <c r="C332" s="22" t="str">
        <f>IF('Prediction Log'!C332=0, "",'Prediction Log'!C332)</f>
        <v/>
      </c>
      <c r="D332" s="22" t="str">
        <f>IF('Prediction Log'!D332=0, "",'Prediction Log'!D332)</f>
        <v/>
      </c>
      <c r="E332" s="22" t="str">
        <f>IF('Prediction Log'!E332=0, "",'Prediction Log'!E332)</f>
        <v/>
      </c>
      <c r="F332" s="22" t="str">
        <f>IF('Prediction Log'!I332=0, "",'Prediction Log'!I332)</f>
        <v/>
      </c>
      <c r="G332" s="23" t="str">
        <f>IF(ISBLANK(Games!B332), "",'Prediction Log'!$J332)</f>
        <v/>
      </c>
      <c r="H332" s="24" t="str">
        <f>'Prediction Log'!$K332</f>
        <v/>
      </c>
      <c r="I332" s="22" t="str">
        <f>IF(ISBLANK(Games!J332), "",IF(AND(Games!J332="",Games!K332=""),"",IF(ISTEXT(Games!K332), "Side",Games!J332)))</f>
        <v/>
      </c>
      <c r="J332" s="22" t="str">
        <f>IF(ISBLANK(Games!B332), "",IF(Games!H332="Y", Games!B332, Games!C332))</f>
        <v/>
      </c>
      <c r="K332" s="22" t="str">
        <f>Games!F332</f>
        <v/>
      </c>
      <c r="L332" s="22" t="str">
        <f>IF(ISBLANK(Games!D332), "",Games!D332)</f>
        <v/>
      </c>
      <c r="M332" s="22"/>
      <c r="N332" s="25" t="str">
        <f>IF(ISBLANK(Table123[[#This Row],[Odds Side - Difference Model]]), "", 1)</f>
        <v/>
      </c>
      <c r="O332" s="25" t="str">
        <f>IF(ISBLANK(Table123[[#This Row],[Odds Spread]]), "", 1)</f>
        <v/>
      </c>
      <c r="P332" s="26"/>
      <c r="Q332" s="26"/>
      <c r="R332" s="26"/>
      <c r="S332" s="26"/>
      <c r="T332" s="26"/>
      <c r="U332" s="27" t="str">
        <f>IF(ISBLANK(Table123[[#This Row],[Odds Side - Difference Model]]), "",N332+IF(Q332&lt;0, (N332/(Q332/-100)), N332*(Q332/100)))</f>
        <v/>
      </c>
      <c r="V332" s="28" t="str">
        <f>IFERROR(IF(ISBLANK(Table123[[#This Row],[Odds Side - Win Probability Model]]), "",N332+IF(R332&lt;0, (N332/(R332/-100)), N332*(R332/100))),"")</f>
        <v/>
      </c>
      <c r="W332" s="27" t="str">
        <f t="shared" si="37"/>
        <v/>
      </c>
      <c r="X332" s="28" t="str">
        <f t="shared" si="38"/>
        <v/>
      </c>
      <c r="Y332" s="27" t="str">
        <f>IF(ISBLANK(Table123[[#This Row],[Odds Spread]]), "",O332+IF(S332&lt;0, (O332/(S332/-100)), O332*(S332/100)))</f>
        <v/>
      </c>
      <c r="Z332" s="27" t="str">
        <f t="shared" si="39"/>
        <v/>
      </c>
      <c r="AA332" s="29">
        <f t="shared" si="40"/>
        <v>0</v>
      </c>
      <c r="AB332" s="29">
        <f t="shared" si="41"/>
        <v>0</v>
      </c>
      <c r="AC332" s="30" t="str">
        <f>IF('Prediction Log'!$W332="Y", "W", IF('Prediction Log'!$W332="N","L",""))</f>
        <v/>
      </c>
      <c r="AD332" s="31" t="str">
        <f>IF('Prediction Log'!$Y332="Y", "W", IF('Prediction Log'!$Y332="N","L",""))</f>
        <v/>
      </c>
      <c r="AE332" s="32" t="str">
        <f>IF(ISBLANK(Table123[[#This Row],[Odds Side - Difference Model]]), "",IF(AC332="W", W332, IF(AC332="L",-N332, "")))</f>
        <v/>
      </c>
      <c r="AF332" s="33" t="str">
        <f>IFERROR((IF(ISERR(Table123[[#This Row],[Potential Payout Side - Win Probability Model]]), "",IF(AD332="W", X332, IF(AD332="L",-N332, "")))), "")</f>
        <v/>
      </c>
      <c r="AG332" s="30" t="str">
        <f>IF('Prediction Log'!$X332="Y", "W", IF('Prediction Log'!$X332="N", "L", ""))</f>
        <v/>
      </c>
      <c r="AH332" s="32" t="str">
        <f>IF(ISBLANK(Table123[[#This Row],[Odds Spread]]), "",IF(AG332="W", Z332, IF(AG332="L",-O332, "")))</f>
        <v/>
      </c>
      <c r="AI332" s="11"/>
      <c r="AJ332" s="12" t="str">
        <f t="shared" si="42"/>
        <v/>
      </c>
      <c r="AK3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3" spans="1:38" x14ac:dyDescent="0.45">
      <c r="A333" s="22">
        <f>Games!A333</f>
        <v>0</v>
      </c>
      <c r="B333" s="22" t="str">
        <f>IF('Prediction Log'!B333=0, "",'Prediction Log'!B333)</f>
        <v/>
      </c>
      <c r="C333" s="22" t="str">
        <f>IF('Prediction Log'!C333=0, "",'Prediction Log'!C333)</f>
        <v/>
      </c>
      <c r="D333" s="22" t="str">
        <f>IF('Prediction Log'!D333=0, "",'Prediction Log'!D333)</f>
        <v/>
      </c>
      <c r="E333" s="22" t="str">
        <f>IF('Prediction Log'!E333=0, "",'Prediction Log'!E333)</f>
        <v/>
      </c>
      <c r="F333" s="22" t="str">
        <f>IF('Prediction Log'!I333=0, "",'Prediction Log'!I333)</f>
        <v/>
      </c>
      <c r="G333" s="23" t="str">
        <f>IF(ISBLANK(Games!B333), "",'Prediction Log'!$J333)</f>
        <v/>
      </c>
      <c r="H333" s="24" t="str">
        <f>'Prediction Log'!$K333</f>
        <v/>
      </c>
      <c r="I333" s="22" t="str">
        <f>IF(ISBLANK(Games!J333), "",IF(AND(Games!J333="",Games!K333=""),"",IF(ISTEXT(Games!K333), "Side",Games!J333)))</f>
        <v/>
      </c>
      <c r="J333" s="22" t="str">
        <f>IF(ISBLANK(Games!B333), "",IF(Games!H333="Y", Games!B333, Games!C333))</f>
        <v/>
      </c>
      <c r="K333" s="22" t="str">
        <f>Games!F333</f>
        <v/>
      </c>
      <c r="L333" s="22" t="str">
        <f>IF(ISBLANK(Games!D333), "",Games!D333)</f>
        <v/>
      </c>
      <c r="M333" s="22"/>
      <c r="N333" s="25" t="str">
        <f>IF(ISBLANK(Table123[[#This Row],[Odds Side - Difference Model]]), "", 1)</f>
        <v/>
      </c>
      <c r="O333" s="25" t="str">
        <f>IF(ISBLANK(Table123[[#This Row],[Odds Spread]]), "", 1)</f>
        <v/>
      </c>
      <c r="P333" s="26"/>
      <c r="Q333" s="26"/>
      <c r="R333" s="26"/>
      <c r="S333" s="26"/>
      <c r="T333" s="26"/>
      <c r="U333" s="27" t="str">
        <f>IF(ISBLANK(Table123[[#This Row],[Odds Side - Difference Model]]), "",N333+IF(Q333&lt;0, (N333/(Q333/-100)), N333*(Q333/100)))</f>
        <v/>
      </c>
      <c r="V333" s="28" t="str">
        <f>IFERROR(IF(ISBLANK(Table123[[#This Row],[Odds Side - Win Probability Model]]), "",N333+IF(R333&lt;0, (N333/(R333/-100)), N333*(R333/100))),"")</f>
        <v/>
      </c>
      <c r="W333" s="27" t="str">
        <f t="shared" si="37"/>
        <v/>
      </c>
      <c r="X333" s="28" t="str">
        <f t="shared" si="38"/>
        <v/>
      </c>
      <c r="Y333" s="27" t="str">
        <f>IF(ISBLANK(Table123[[#This Row],[Odds Spread]]), "",O333+IF(S333&lt;0, (O333/(S333/-100)), O333*(S333/100)))</f>
        <v/>
      </c>
      <c r="Z333" s="27" t="str">
        <f t="shared" si="39"/>
        <v/>
      </c>
      <c r="AA333" s="29">
        <f t="shared" si="40"/>
        <v>0</v>
      </c>
      <c r="AB333" s="29">
        <f t="shared" si="41"/>
        <v>0</v>
      </c>
      <c r="AC333" s="30" t="str">
        <f>IF('Prediction Log'!$W333="Y", "W", IF('Prediction Log'!$W333="N","L",""))</f>
        <v/>
      </c>
      <c r="AD333" s="31" t="str">
        <f>IF('Prediction Log'!$Y333="Y", "W", IF('Prediction Log'!$Y333="N","L",""))</f>
        <v/>
      </c>
      <c r="AE333" s="32" t="str">
        <f>IF(ISBLANK(Table123[[#This Row],[Odds Side - Difference Model]]), "",IF(AC333="W", W333, IF(AC333="L",-N333, "")))</f>
        <v/>
      </c>
      <c r="AF333" s="33" t="str">
        <f>IFERROR((IF(ISERR(Table123[[#This Row],[Potential Payout Side - Win Probability Model]]), "",IF(AD333="W", X333, IF(AD333="L",-N333, "")))), "")</f>
        <v/>
      </c>
      <c r="AG333" s="30" t="str">
        <f>IF('Prediction Log'!$X333="Y", "W", IF('Prediction Log'!$X333="N", "L", ""))</f>
        <v/>
      </c>
      <c r="AH333" s="32" t="str">
        <f>IF(ISBLANK(Table123[[#This Row],[Odds Spread]]), "",IF(AG333="W", Z333, IF(AG333="L",-O333, "")))</f>
        <v/>
      </c>
      <c r="AI333" s="11"/>
      <c r="AJ333" s="12" t="str">
        <f t="shared" si="42"/>
        <v/>
      </c>
      <c r="AK3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4" spans="1:38" x14ac:dyDescent="0.45">
      <c r="A334" s="22">
        <f>Games!A334</f>
        <v>0</v>
      </c>
      <c r="B334" s="22" t="str">
        <f>IF('Prediction Log'!B334=0, "",'Prediction Log'!B334)</f>
        <v/>
      </c>
      <c r="C334" s="22" t="str">
        <f>IF('Prediction Log'!C334=0, "",'Prediction Log'!C334)</f>
        <v/>
      </c>
      <c r="D334" s="22" t="str">
        <f>IF('Prediction Log'!D334=0, "",'Prediction Log'!D334)</f>
        <v/>
      </c>
      <c r="E334" s="22" t="str">
        <f>IF('Prediction Log'!E334=0, "",'Prediction Log'!E334)</f>
        <v/>
      </c>
      <c r="F334" s="22" t="str">
        <f>IF('Prediction Log'!I334=0, "",'Prediction Log'!I334)</f>
        <v/>
      </c>
      <c r="G334" s="23" t="str">
        <f>IF(ISBLANK(Games!B334), "",'Prediction Log'!$J334)</f>
        <v/>
      </c>
      <c r="H334" s="24" t="str">
        <f>'Prediction Log'!$K334</f>
        <v/>
      </c>
      <c r="I334" s="22" t="str">
        <f>IF(ISBLANK(Games!J334), "",IF(AND(Games!J334="",Games!K334=""),"",IF(ISTEXT(Games!K334), "Side",Games!J334)))</f>
        <v/>
      </c>
      <c r="J334" s="22" t="str">
        <f>IF(ISBLANK(Games!B334), "",IF(Games!H334="Y", Games!B334, Games!C334))</f>
        <v/>
      </c>
      <c r="K334" s="22" t="str">
        <f>Games!F334</f>
        <v/>
      </c>
      <c r="L334" s="22" t="str">
        <f>IF(ISBLANK(Games!D334), "",Games!D334)</f>
        <v/>
      </c>
      <c r="M334" s="22"/>
      <c r="N334" s="25" t="str">
        <f>IF(ISBLANK(Table123[[#This Row],[Odds Side - Difference Model]]), "", 1)</f>
        <v/>
      </c>
      <c r="O334" s="25" t="str">
        <f>IF(ISBLANK(Table123[[#This Row],[Odds Spread]]), "", 1)</f>
        <v/>
      </c>
      <c r="P334" s="26"/>
      <c r="Q334" s="26"/>
      <c r="R334" s="26"/>
      <c r="S334" s="26"/>
      <c r="T334" s="26"/>
      <c r="U334" s="27" t="str">
        <f>IF(ISBLANK(Table123[[#This Row],[Odds Side - Difference Model]]), "",N334+IF(Q334&lt;0, (N334/(Q334/-100)), N334*(Q334/100)))</f>
        <v/>
      </c>
      <c r="V334" s="28" t="str">
        <f>IFERROR(IF(ISBLANK(Table123[[#This Row],[Odds Side - Win Probability Model]]), "",N334+IF(R334&lt;0, (N334/(R334/-100)), N334*(R334/100))),"")</f>
        <v/>
      </c>
      <c r="W334" s="27" t="str">
        <f t="shared" si="37"/>
        <v/>
      </c>
      <c r="X334" s="28" t="str">
        <f t="shared" si="38"/>
        <v/>
      </c>
      <c r="Y334" s="27" t="str">
        <f>IF(ISBLANK(Table123[[#This Row],[Odds Spread]]), "",O334+IF(S334&lt;0, (O334/(S334/-100)), O334*(S334/100)))</f>
        <v/>
      </c>
      <c r="Z334" s="27" t="str">
        <f t="shared" si="39"/>
        <v/>
      </c>
      <c r="AA334" s="29">
        <f t="shared" si="40"/>
        <v>0</v>
      </c>
      <c r="AB334" s="29">
        <f t="shared" si="41"/>
        <v>0</v>
      </c>
      <c r="AC334" s="30" t="str">
        <f>IF('Prediction Log'!$W334="Y", "W", IF('Prediction Log'!$W334="N","L",""))</f>
        <v/>
      </c>
      <c r="AD334" s="31" t="str">
        <f>IF('Prediction Log'!$Y334="Y", "W", IF('Prediction Log'!$Y334="N","L",""))</f>
        <v/>
      </c>
      <c r="AE334" s="32" t="str">
        <f>IF(ISBLANK(Table123[[#This Row],[Odds Side - Difference Model]]), "",IF(AC334="W", W334, IF(AC334="L",-N334, "")))</f>
        <v/>
      </c>
      <c r="AF334" s="33" t="str">
        <f>IFERROR((IF(ISERR(Table123[[#This Row],[Potential Payout Side - Win Probability Model]]), "",IF(AD334="W", X334, IF(AD334="L",-N334, "")))), "")</f>
        <v/>
      </c>
      <c r="AG334" s="30" t="str">
        <f>IF('Prediction Log'!$X334="Y", "W", IF('Prediction Log'!$X334="N", "L", ""))</f>
        <v/>
      </c>
      <c r="AH334" s="32" t="str">
        <f>IF(ISBLANK(Table123[[#This Row],[Odds Spread]]), "",IF(AG334="W", Z334, IF(AG334="L",-O334, "")))</f>
        <v/>
      </c>
      <c r="AI334" s="11"/>
      <c r="AJ334" s="12" t="str">
        <f t="shared" si="42"/>
        <v/>
      </c>
      <c r="AK3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5" spans="1:38" x14ac:dyDescent="0.45">
      <c r="A335" s="22">
        <f>Games!A335</f>
        <v>0</v>
      </c>
      <c r="B335" s="22" t="str">
        <f>IF('Prediction Log'!B335=0, "",'Prediction Log'!B335)</f>
        <v/>
      </c>
      <c r="C335" s="22" t="str">
        <f>IF('Prediction Log'!C335=0, "",'Prediction Log'!C335)</f>
        <v/>
      </c>
      <c r="D335" s="22" t="str">
        <f>IF('Prediction Log'!D335=0, "",'Prediction Log'!D335)</f>
        <v/>
      </c>
      <c r="E335" s="22" t="str">
        <f>IF('Prediction Log'!E335=0, "",'Prediction Log'!E335)</f>
        <v/>
      </c>
      <c r="F335" s="22" t="str">
        <f>IF('Prediction Log'!I335=0, "",'Prediction Log'!I335)</f>
        <v/>
      </c>
      <c r="G335" s="23" t="str">
        <f>IF(ISBLANK(Games!B335), "",'Prediction Log'!$J335)</f>
        <v/>
      </c>
      <c r="H335" s="24" t="str">
        <f>'Prediction Log'!$K335</f>
        <v/>
      </c>
      <c r="I335" s="22" t="str">
        <f>IF(ISBLANK(Games!J335), "",IF(AND(Games!J335="",Games!K335=""),"",IF(ISTEXT(Games!K335), "Side",Games!J335)))</f>
        <v/>
      </c>
      <c r="J335" s="22" t="str">
        <f>IF(ISBLANK(Games!B335), "",IF(Games!H335="Y", Games!B335, Games!C335))</f>
        <v/>
      </c>
      <c r="K335" s="22" t="str">
        <f>Games!F335</f>
        <v/>
      </c>
      <c r="L335" s="22" t="str">
        <f>IF(ISBLANK(Games!D335), "",Games!D335)</f>
        <v/>
      </c>
      <c r="M335" s="22"/>
      <c r="N335" s="25" t="str">
        <f>IF(ISBLANK(Table123[[#This Row],[Odds Side - Difference Model]]), "", 1)</f>
        <v/>
      </c>
      <c r="O335" s="25" t="str">
        <f>IF(ISBLANK(Table123[[#This Row],[Odds Spread]]), "", 1)</f>
        <v/>
      </c>
      <c r="P335" s="26"/>
      <c r="Q335" s="26"/>
      <c r="R335" s="26"/>
      <c r="S335" s="26"/>
      <c r="T335" s="26"/>
      <c r="U335" s="27" t="str">
        <f>IF(ISBLANK(Table123[[#This Row],[Odds Side - Difference Model]]), "",N335+IF(Q335&lt;0, (N335/(Q335/-100)), N335*(Q335/100)))</f>
        <v/>
      </c>
      <c r="V335" s="28" t="str">
        <f>IFERROR(IF(ISBLANK(Table123[[#This Row],[Odds Side - Win Probability Model]]), "",N335+IF(R335&lt;0, (N335/(R335/-100)), N335*(R335/100))),"")</f>
        <v/>
      </c>
      <c r="W335" s="27" t="str">
        <f t="shared" si="37"/>
        <v/>
      </c>
      <c r="X335" s="28" t="str">
        <f t="shared" si="38"/>
        <v/>
      </c>
      <c r="Y335" s="27" t="str">
        <f>IF(ISBLANK(Table123[[#This Row],[Odds Spread]]), "",O335+IF(S335&lt;0, (O335/(S335/-100)), O335*(S335/100)))</f>
        <v/>
      </c>
      <c r="Z335" s="27" t="str">
        <f t="shared" si="39"/>
        <v/>
      </c>
      <c r="AA335" s="29">
        <f t="shared" si="40"/>
        <v>0</v>
      </c>
      <c r="AB335" s="29">
        <f t="shared" si="41"/>
        <v>0</v>
      </c>
      <c r="AC335" s="30" t="str">
        <f>IF('Prediction Log'!$W335="Y", "W", IF('Prediction Log'!$W335="N","L",""))</f>
        <v/>
      </c>
      <c r="AD335" s="31" t="str">
        <f>IF('Prediction Log'!$Y335="Y", "W", IF('Prediction Log'!$Y335="N","L",""))</f>
        <v/>
      </c>
      <c r="AE335" s="32" t="str">
        <f>IF(ISBLANK(Table123[[#This Row],[Odds Side - Difference Model]]), "",IF(AC335="W", W335, IF(AC335="L",-N335, "")))</f>
        <v/>
      </c>
      <c r="AF335" s="33" t="str">
        <f>IFERROR((IF(ISERR(Table123[[#This Row],[Potential Payout Side - Win Probability Model]]), "",IF(AD335="W", X335, IF(AD335="L",-N335, "")))), "")</f>
        <v/>
      </c>
      <c r="AG335" s="30" t="str">
        <f>IF('Prediction Log'!$X335="Y", "W", IF('Prediction Log'!$X335="N", "L", ""))</f>
        <v/>
      </c>
      <c r="AH335" s="32" t="str">
        <f>IF(ISBLANK(Table123[[#This Row],[Odds Spread]]), "",IF(AG335="W", Z335, IF(AG335="L",-O335, "")))</f>
        <v/>
      </c>
      <c r="AI335" s="11"/>
      <c r="AJ335" s="12" t="str">
        <f t="shared" si="42"/>
        <v/>
      </c>
      <c r="AK3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6" spans="1:38" x14ac:dyDescent="0.45">
      <c r="A336" s="22">
        <f>Games!A336</f>
        <v>0</v>
      </c>
      <c r="B336" s="22" t="str">
        <f>IF('Prediction Log'!B336=0, "",'Prediction Log'!B336)</f>
        <v/>
      </c>
      <c r="C336" s="22" t="str">
        <f>IF('Prediction Log'!C336=0, "",'Prediction Log'!C336)</f>
        <v/>
      </c>
      <c r="D336" s="22" t="str">
        <f>IF('Prediction Log'!D336=0, "",'Prediction Log'!D336)</f>
        <v/>
      </c>
      <c r="E336" s="22" t="str">
        <f>IF('Prediction Log'!E336=0, "",'Prediction Log'!E336)</f>
        <v/>
      </c>
      <c r="F336" s="22" t="str">
        <f>IF('Prediction Log'!I336=0, "",'Prediction Log'!I336)</f>
        <v/>
      </c>
      <c r="G336" s="23" t="str">
        <f>IF(ISBLANK(Games!B336), "",'Prediction Log'!$J336)</f>
        <v/>
      </c>
      <c r="H336" s="24" t="str">
        <f>'Prediction Log'!$K336</f>
        <v/>
      </c>
      <c r="I336" s="22" t="str">
        <f>IF(ISBLANK(Games!J336), "",IF(AND(Games!J336="",Games!K336=""),"",IF(ISTEXT(Games!K336), "Side",Games!J336)))</f>
        <v/>
      </c>
      <c r="J336" s="22" t="str">
        <f>IF(ISBLANK(Games!B336), "",IF(Games!H336="Y", Games!B336, Games!C336))</f>
        <v/>
      </c>
      <c r="K336" s="22" t="str">
        <f>Games!F336</f>
        <v/>
      </c>
      <c r="L336" s="22" t="str">
        <f>IF(ISBLANK(Games!D336), "",Games!D336)</f>
        <v/>
      </c>
      <c r="M336" s="22"/>
      <c r="N336" s="25" t="str">
        <f>IF(ISBLANK(Table123[[#This Row],[Odds Side - Difference Model]]), "", 1)</f>
        <v/>
      </c>
      <c r="O336" s="25" t="str">
        <f>IF(ISBLANK(Table123[[#This Row],[Odds Spread]]), "", 1)</f>
        <v/>
      </c>
      <c r="P336" s="26"/>
      <c r="Q336" s="26"/>
      <c r="R336" s="26"/>
      <c r="S336" s="26"/>
      <c r="T336" s="26"/>
      <c r="U336" s="27" t="str">
        <f>IF(ISBLANK(Table123[[#This Row],[Odds Side - Difference Model]]), "",N336+IF(Q336&lt;0, (N336/(Q336/-100)), N336*(Q336/100)))</f>
        <v/>
      </c>
      <c r="V336" s="28" t="str">
        <f>IFERROR(IF(ISBLANK(Table123[[#This Row],[Odds Side - Win Probability Model]]), "",N336+IF(R336&lt;0, (N336/(R336/-100)), N336*(R336/100))),"")</f>
        <v/>
      </c>
      <c r="W336" s="27" t="str">
        <f t="shared" si="37"/>
        <v/>
      </c>
      <c r="X336" s="28" t="str">
        <f t="shared" si="38"/>
        <v/>
      </c>
      <c r="Y336" s="27" t="str">
        <f>IF(ISBLANK(Table123[[#This Row],[Odds Spread]]), "",O336+IF(S336&lt;0, (O336/(S336/-100)), O336*(S336/100)))</f>
        <v/>
      </c>
      <c r="Z336" s="27" t="str">
        <f t="shared" si="39"/>
        <v/>
      </c>
      <c r="AA336" s="29">
        <f t="shared" si="40"/>
        <v>0</v>
      </c>
      <c r="AB336" s="29">
        <f t="shared" si="41"/>
        <v>0</v>
      </c>
      <c r="AC336" s="30" t="str">
        <f>IF('Prediction Log'!$W336="Y", "W", IF('Prediction Log'!$W336="N","L",""))</f>
        <v/>
      </c>
      <c r="AD336" s="31" t="str">
        <f>IF('Prediction Log'!$Y336="Y", "W", IF('Prediction Log'!$Y336="N","L",""))</f>
        <v/>
      </c>
      <c r="AE336" s="32" t="str">
        <f>IF(ISBLANK(Table123[[#This Row],[Odds Side - Difference Model]]), "",IF(AC336="W", W336, IF(AC336="L",-N336, "")))</f>
        <v/>
      </c>
      <c r="AF336" s="33" t="str">
        <f>IFERROR((IF(ISERR(Table123[[#This Row],[Potential Payout Side - Win Probability Model]]), "",IF(AD336="W", X336, IF(AD336="L",-N336, "")))), "")</f>
        <v/>
      </c>
      <c r="AG336" s="30" t="str">
        <f>IF('Prediction Log'!$X336="Y", "W", IF('Prediction Log'!$X336="N", "L", ""))</f>
        <v/>
      </c>
      <c r="AH336" s="32" t="str">
        <f>IF(ISBLANK(Table123[[#This Row],[Odds Spread]]), "",IF(AG336="W", Z336, IF(AG336="L",-O336, "")))</f>
        <v/>
      </c>
      <c r="AI336" s="11"/>
      <c r="AJ336" s="12" t="str">
        <f t="shared" si="42"/>
        <v/>
      </c>
      <c r="AK3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7" spans="1:38" x14ac:dyDescent="0.45">
      <c r="A337" s="22">
        <f>Games!A337</f>
        <v>0</v>
      </c>
      <c r="B337" s="22" t="str">
        <f>IF('Prediction Log'!B337=0, "",'Prediction Log'!B337)</f>
        <v/>
      </c>
      <c r="C337" s="22" t="str">
        <f>IF('Prediction Log'!C337=0, "",'Prediction Log'!C337)</f>
        <v/>
      </c>
      <c r="D337" s="22" t="str">
        <f>IF('Prediction Log'!D337=0, "",'Prediction Log'!D337)</f>
        <v/>
      </c>
      <c r="E337" s="22" t="str">
        <f>IF('Prediction Log'!E337=0, "",'Prediction Log'!E337)</f>
        <v/>
      </c>
      <c r="F337" s="22" t="str">
        <f>IF('Prediction Log'!I337=0, "",'Prediction Log'!I337)</f>
        <v/>
      </c>
      <c r="G337" s="23" t="str">
        <f>IF(ISBLANK(Games!B337), "",'Prediction Log'!$J337)</f>
        <v/>
      </c>
      <c r="H337" s="24" t="str">
        <f>'Prediction Log'!$K337</f>
        <v/>
      </c>
      <c r="I337" s="22" t="str">
        <f>IF(ISBLANK(Games!J337), "",IF(AND(Games!J337="",Games!K337=""),"",IF(ISTEXT(Games!K337), "Side",Games!J337)))</f>
        <v/>
      </c>
      <c r="J337" s="22" t="str">
        <f>IF(ISBLANK(Games!B337), "",IF(Games!H337="Y", Games!B337, Games!C337))</f>
        <v/>
      </c>
      <c r="K337" s="22" t="str">
        <f>Games!F337</f>
        <v/>
      </c>
      <c r="L337" s="22" t="str">
        <f>IF(ISBLANK(Games!D337), "",Games!D337)</f>
        <v/>
      </c>
      <c r="M337" s="22"/>
      <c r="N337" s="25" t="str">
        <f>IF(ISBLANK(Table123[[#This Row],[Odds Side - Difference Model]]), "", 1)</f>
        <v/>
      </c>
      <c r="O337" s="25" t="str">
        <f>IF(ISBLANK(Table123[[#This Row],[Odds Spread]]), "", 1)</f>
        <v/>
      </c>
      <c r="P337" s="26"/>
      <c r="Q337" s="26"/>
      <c r="R337" s="26"/>
      <c r="S337" s="26"/>
      <c r="T337" s="26"/>
      <c r="U337" s="27" t="str">
        <f>IF(ISBLANK(Table123[[#This Row],[Odds Side - Difference Model]]), "",N337+IF(Q337&lt;0, (N337/(Q337/-100)), N337*(Q337/100)))</f>
        <v/>
      </c>
      <c r="V337" s="28" t="str">
        <f>IFERROR(IF(ISBLANK(Table123[[#This Row],[Odds Side - Win Probability Model]]), "",N337+IF(R337&lt;0, (N337/(R337/-100)), N337*(R337/100))),"")</f>
        <v/>
      </c>
      <c r="W337" s="27" t="str">
        <f t="shared" si="37"/>
        <v/>
      </c>
      <c r="X337" s="28" t="str">
        <f t="shared" si="38"/>
        <v/>
      </c>
      <c r="Y337" s="27" t="str">
        <f>IF(ISBLANK(Table123[[#This Row],[Odds Spread]]), "",O337+IF(S337&lt;0, (O337/(S337/-100)), O337*(S337/100)))</f>
        <v/>
      </c>
      <c r="Z337" s="27" t="str">
        <f t="shared" si="39"/>
        <v/>
      </c>
      <c r="AA337" s="29">
        <f t="shared" si="40"/>
        <v>0</v>
      </c>
      <c r="AB337" s="29">
        <f t="shared" si="41"/>
        <v>0</v>
      </c>
      <c r="AC337" s="30" t="str">
        <f>IF('Prediction Log'!$W337="Y", "W", IF('Prediction Log'!$W337="N","L",""))</f>
        <v/>
      </c>
      <c r="AD337" s="31" t="str">
        <f>IF('Prediction Log'!$Y337="Y", "W", IF('Prediction Log'!$Y337="N","L",""))</f>
        <v/>
      </c>
      <c r="AE337" s="32" t="str">
        <f>IF(ISBLANK(Table123[[#This Row],[Odds Side - Difference Model]]), "",IF(AC337="W", W337, IF(AC337="L",-N337, "")))</f>
        <v/>
      </c>
      <c r="AF337" s="33" t="str">
        <f>IFERROR((IF(ISERR(Table123[[#This Row],[Potential Payout Side - Win Probability Model]]), "",IF(AD337="W", X337, IF(AD337="L",-N337, "")))), "")</f>
        <v/>
      </c>
      <c r="AG337" s="30" t="str">
        <f>IF('Prediction Log'!$X337="Y", "W", IF('Prediction Log'!$X337="N", "L", ""))</f>
        <v/>
      </c>
      <c r="AH337" s="32" t="str">
        <f>IF(ISBLANK(Table123[[#This Row],[Odds Spread]]), "",IF(AG337="W", Z337, IF(AG337="L",-O337, "")))</f>
        <v/>
      </c>
      <c r="AI337" s="11"/>
      <c r="AJ337" s="12" t="str">
        <f t="shared" si="42"/>
        <v/>
      </c>
      <c r="AK3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8" spans="1:38" x14ac:dyDescent="0.45">
      <c r="A338" s="22">
        <f>Games!A338</f>
        <v>0</v>
      </c>
      <c r="B338" s="22" t="str">
        <f>IF('Prediction Log'!B338=0, "",'Prediction Log'!B338)</f>
        <v/>
      </c>
      <c r="C338" s="22" t="str">
        <f>IF('Prediction Log'!C338=0, "",'Prediction Log'!C338)</f>
        <v/>
      </c>
      <c r="D338" s="22" t="str">
        <f>IF('Prediction Log'!D338=0, "",'Prediction Log'!D338)</f>
        <v/>
      </c>
      <c r="E338" s="22" t="str">
        <f>IF('Prediction Log'!E338=0, "",'Prediction Log'!E338)</f>
        <v/>
      </c>
      <c r="F338" s="22" t="str">
        <f>IF('Prediction Log'!I338=0, "",'Prediction Log'!I338)</f>
        <v/>
      </c>
      <c r="G338" s="23" t="str">
        <f>IF(ISBLANK(Games!B338), "",'Prediction Log'!$J338)</f>
        <v/>
      </c>
      <c r="H338" s="24" t="str">
        <f>'Prediction Log'!$K338</f>
        <v/>
      </c>
      <c r="I338" s="22" t="str">
        <f>IF(ISBLANK(Games!J338), "",IF(AND(Games!J338="",Games!K338=""),"",IF(ISTEXT(Games!K338), "Side",Games!J338)))</f>
        <v/>
      </c>
      <c r="J338" s="22" t="str">
        <f>IF(ISBLANK(Games!B338), "",IF(Games!H338="Y", Games!B338, Games!C338))</f>
        <v/>
      </c>
      <c r="K338" s="22" t="str">
        <f>Games!F338</f>
        <v/>
      </c>
      <c r="L338" s="22" t="str">
        <f>IF(ISBLANK(Games!D338), "",Games!D338)</f>
        <v/>
      </c>
      <c r="M338" s="22"/>
      <c r="N338" s="25" t="str">
        <f>IF(ISBLANK(Table123[[#This Row],[Odds Side - Difference Model]]), "", 1)</f>
        <v/>
      </c>
      <c r="O338" s="25" t="str">
        <f>IF(ISBLANK(Table123[[#This Row],[Odds Spread]]), "", 1)</f>
        <v/>
      </c>
      <c r="P338" s="26"/>
      <c r="Q338" s="26"/>
      <c r="R338" s="26"/>
      <c r="S338" s="26"/>
      <c r="T338" s="26"/>
      <c r="U338" s="27" t="str">
        <f>IF(ISBLANK(Table123[[#This Row],[Odds Side - Difference Model]]), "",N338+IF(Q338&lt;0, (N338/(Q338/-100)), N338*(Q338/100)))</f>
        <v/>
      </c>
      <c r="V338" s="28" t="str">
        <f>IFERROR(IF(ISBLANK(Table123[[#This Row],[Odds Side - Win Probability Model]]), "",N338+IF(R338&lt;0, (N338/(R338/-100)), N338*(R338/100))),"")</f>
        <v/>
      </c>
      <c r="W338" s="27" t="str">
        <f t="shared" si="37"/>
        <v/>
      </c>
      <c r="X338" s="28" t="str">
        <f t="shared" si="38"/>
        <v/>
      </c>
      <c r="Y338" s="27" t="str">
        <f>IF(ISBLANK(Table123[[#This Row],[Odds Spread]]), "",O338+IF(S338&lt;0, (O338/(S338/-100)), O338*(S338/100)))</f>
        <v/>
      </c>
      <c r="Z338" s="27" t="str">
        <f t="shared" si="39"/>
        <v/>
      </c>
      <c r="AA338" s="29">
        <f t="shared" si="40"/>
        <v>0</v>
      </c>
      <c r="AB338" s="29">
        <f t="shared" si="41"/>
        <v>0</v>
      </c>
      <c r="AC338" s="30" t="str">
        <f>IF('Prediction Log'!$W338="Y", "W", IF('Prediction Log'!$W338="N","L",""))</f>
        <v/>
      </c>
      <c r="AD338" s="31" t="str">
        <f>IF('Prediction Log'!$Y338="Y", "W", IF('Prediction Log'!$Y338="N","L",""))</f>
        <v/>
      </c>
      <c r="AE338" s="32" t="str">
        <f>IF(ISBLANK(Table123[[#This Row],[Odds Side - Difference Model]]), "",IF(AC338="W", W338, IF(AC338="L",-N338, "")))</f>
        <v/>
      </c>
      <c r="AF338" s="33" t="str">
        <f>IFERROR((IF(ISERR(Table123[[#This Row],[Potential Payout Side - Win Probability Model]]), "",IF(AD338="W", X338, IF(AD338="L",-N338, "")))), "")</f>
        <v/>
      </c>
      <c r="AG338" s="30" t="str">
        <f>IF('Prediction Log'!$X338="Y", "W", IF('Prediction Log'!$X338="N", "L", ""))</f>
        <v/>
      </c>
      <c r="AH338" s="32" t="str">
        <f>IF(ISBLANK(Table123[[#This Row],[Odds Spread]]), "",IF(AG338="W", Z338, IF(AG338="L",-O338, "")))</f>
        <v/>
      </c>
      <c r="AI338" s="11"/>
      <c r="AJ338" s="12" t="str">
        <f t="shared" si="42"/>
        <v/>
      </c>
      <c r="AK3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9" spans="1:38" x14ac:dyDescent="0.45">
      <c r="A339" s="22">
        <f>Games!A339</f>
        <v>0</v>
      </c>
      <c r="B339" s="22" t="str">
        <f>IF('Prediction Log'!B339=0, "",'Prediction Log'!B339)</f>
        <v/>
      </c>
      <c r="C339" s="22" t="str">
        <f>IF('Prediction Log'!C339=0, "",'Prediction Log'!C339)</f>
        <v/>
      </c>
      <c r="D339" s="22" t="str">
        <f>IF('Prediction Log'!D339=0, "",'Prediction Log'!D339)</f>
        <v/>
      </c>
      <c r="E339" s="22" t="str">
        <f>IF('Prediction Log'!E339=0, "",'Prediction Log'!E339)</f>
        <v/>
      </c>
      <c r="F339" s="22" t="str">
        <f>IF('Prediction Log'!I339=0, "",'Prediction Log'!I339)</f>
        <v/>
      </c>
      <c r="G339" s="23" t="str">
        <f>IF(ISBLANK(Games!B339), "",'Prediction Log'!$J339)</f>
        <v/>
      </c>
      <c r="H339" s="24" t="str">
        <f>'Prediction Log'!$K339</f>
        <v/>
      </c>
      <c r="I339" s="22" t="str">
        <f>IF(ISBLANK(Games!J339), "",IF(AND(Games!J339="",Games!K339=""),"",IF(ISTEXT(Games!K339), "Side",Games!J339)))</f>
        <v/>
      </c>
      <c r="J339" s="22" t="str">
        <f>IF(ISBLANK(Games!B339), "",IF(Games!H339="Y", Games!B339, Games!C339))</f>
        <v/>
      </c>
      <c r="K339" s="22" t="str">
        <f>Games!F339</f>
        <v/>
      </c>
      <c r="L339" s="22" t="str">
        <f>IF(ISBLANK(Games!D339), "",Games!D339)</f>
        <v/>
      </c>
      <c r="M339" s="22"/>
      <c r="N339" s="25" t="str">
        <f>IF(ISBLANK(Table123[[#This Row],[Odds Side - Difference Model]]), "", 1)</f>
        <v/>
      </c>
      <c r="O339" s="25" t="str">
        <f>IF(ISBLANK(Table123[[#This Row],[Odds Spread]]), "", 1)</f>
        <v/>
      </c>
      <c r="P339" s="26"/>
      <c r="Q339" s="26"/>
      <c r="R339" s="26"/>
      <c r="S339" s="26"/>
      <c r="T339" s="26"/>
      <c r="U339" s="27" t="str">
        <f>IF(ISBLANK(Table123[[#This Row],[Odds Side - Difference Model]]), "",N339+IF(Q339&lt;0, (N339/(Q339/-100)), N339*(Q339/100)))</f>
        <v/>
      </c>
      <c r="V339" s="28" t="str">
        <f>IFERROR(IF(ISBLANK(Table123[[#This Row],[Odds Side - Win Probability Model]]), "",N339+IF(R339&lt;0, (N339/(R339/-100)), N339*(R339/100))),"")</f>
        <v/>
      </c>
      <c r="W339" s="27" t="str">
        <f t="shared" si="37"/>
        <v/>
      </c>
      <c r="X339" s="28" t="str">
        <f t="shared" si="38"/>
        <v/>
      </c>
      <c r="Y339" s="27" t="str">
        <f>IF(ISBLANK(Table123[[#This Row],[Odds Spread]]), "",O339+IF(S339&lt;0, (O339/(S339/-100)), O339*(S339/100)))</f>
        <v/>
      </c>
      <c r="Z339" s="27" t="str">
        <f t="shared" si="39"/>
        <v/>
      </c>
      <c r="AA339" s="29">
        <f t="shared" si="40"/>
        <v>0</v>
      </c>
      <c r="AB339" s="29">
        <f t="shared" si="41"/>
        <v>0</v>
      </c>
      <c r="AC339" s="30" t="str">
        <f>IF('Prediction Log'!$W339="Y", "W", IF('Prediction Log'!$W339="N","L",""))</f>
        <v/>
      </c>
      <c r="AD339" s="31" t="str">
        <f>IF('Prediction Log'!$Y339="Y", "W", IF('Prediction Log'!$Y339="N","L",""))</f>
        <v/>
      </c>
      <c r="AE339" s="32" t="str">
        <f>IF(ISBLANK(Table123[[#This Row],[Odds Side - Difference Model]]), "",IF(AC339="W", W339, IF(AC339="L",-N339, "")))</f>
        <v/>
      </c>
      <c r="AF339" s="33" t="str">
        <f>IFERROR((IF(ISERR(Table123[[#This Row],[Potential Payout Side - Win Probability Model]]), "",IF(AD339="W", X339, IF(AD339="L",-N339, "")))), "")</f>
        <v/>
      </c>
      <c r="AG339" s="30" t="str">
        <f>IF('Prediction Log'!$X339="Y", "W", IF('Prediction Log'!$X339="N", "L", ""))</f>
        <v/>
      </c>
      <c r="AH339" s="32" t="str">
        <f>IF(ISBLANK(Table123[[#This Row],[Odds Spread]]), "",IF(AG339="W", Z339, IF(AG339="L",-O339, "")))</f>
        <v/>
      </c>
      <c r="AI339" s="11"/>
      <c r="AJ339" s="12" t="str">
        <f t="shared" si="42"/>
        <v/>
      </c>
      <c r="AK3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0" spans="1:38" x14ac:dyDescent="0.45">
      <c r="A340" s="22">
        <f>Games!A340</f>
        <v>0</v>
      </c>
      <c r="B340" s="22" t="str">
        <f>IF('Prediction Log'!B340=0, "",'Prediction Log'!B340)</f>
        <v/>
      </c>
      <c r="C340" s="22" t="str">
        <f>IF('Prediction Log'!C340=0, "",'Prediction Log'!C340)</f>
        <v/>
      </c>
      <c r="D340" s="22" t="str">
        <f>IF('Prediction Log'!D340=0, "",'Prediction Log'!D340)</f>
        <v/>
      </c>
      <c r="E340" s="22" t="str">
        <f>IF('Prediction Log'!E340=0, "",'Prediction Log'!E340)</f>
        <v/>
      </c>
      <c r="F340" s="22" t="str">
        <f>IF('Prediction Log'!I340=0, "",'Prediction Log'!I340)</f>
        <v/>
      </c>
      <c r="G340" s="23" t="str">
        <f>IF(ISBLANK(Games!B340), "",'Prediction Log'!$J340)</f>
        <v/>
      </c>
      <c r="H340" s="24" t="str">
        <f>'Prediction Log'!$K340</f>
        <v/>
      </c>
      <c r="I340" s="22" t="str">
        <f>IF(ISBLANK(Games!J340), "",IF(AND(Games!J340="",Games!K340=""),"",IF(ISTEXT(Games!K340), "Side",Games!J340)))</f>
        <v/>
      </c>
      <c r="J340" s="22" t="str">
        <f>IF(ISBLANK(Games!B340), "",IF(Games!H340="Y", Games!B340, Games!C340))</f>
        <v/>
      </c>
      <c r="K340" s="22" t="str">
        <f>Games!F340</f>
        <v/>
      </c>
      <c r="L340" s="22" t="str">
        <f>IF(ISBLANK(Games!D340), "",Games!D340)</f>
        <v/>
      </c>
      <c r="M340" s="22"/>
      <c r="N340" s="25" t="str">
        <f>IF(ISBLANK(Table123[[#This Row],[Odds Side - Difference Model]]), "", 1)</f>
        <v/>
      </c>
      <c r="O340" s="25" t="str">
        <f>IF(ISBLANK(Table123[[#This Row],[Odds Spread]]), "", 1)</f>
        <v/>
      </c>
      <c r="P340" s="26"/>
      <c r="Q340" s="26"/>
      <c r="R340" s="26"/>
      <c r="S340" s="26"/>
      <c r="T340" s="26"/>
      <c r="U340" s="27" t="str">
        <f>IF(ISBLANK(Table123[[#This Row],[Odds Side - Difference Model]]), "",N340+IF(Q340&lt;0, (N340/(Q340/-100)), N340*(Q340/100)))</f>
        <v/>
      </c>
      <c r="V340" s="28" t="str">
        <f>IFERROR(IF(ISBLANK(Table123[[#This Row],[Odds Side - Win Probability Model]]), "",N340+IF(R340&lt;0, (N340/(R340/-100)), N340*(R340/100))),"")</f>
        <v/>
      </c>
      <c r="W340" s="27" t="str">
        <f t="shared" si="37"/>
        <v/>
      </c>
      <c r="X340" s="28" t="str">
        <f t="shared" si="38"/>
        <v/>
      </c>
      <c r="Y340" s="27" t="str">
        <f>IF(ISBLANK(Table123[[#This Row],[Odds Spread]]), "",O340+IF(S340&lt;0, (O340/(S340/-100)), O340*(S340/100)))</f>
        <v/>
      </c>
      <c r="Z340" s="27" t="str">
        <f t="shared" si="39"/>
        <v/>
      </c>
      <c r="AA340" s="29">
        <f t="shared" si="40"/>
        <v>0</v>
      </c>
      <c r="AB340" s="29">
        <f t="shared" si="41"/>
        <v>0</v>
      </c>
      <c r="AC340" s="30" t="str">
        <f>IF('Prediction Log'!$W340="Y", "W", IF('Prediction Log'!$W340="N","L",""))</f>
        <v/>
      </c>
      <c r="AD340" s="31" t="str">
        <f>IF('Prediction Log'!$Y340="Y", "W", IF('Prediction Log'!$Y340="N","L",""))</f>
        <v/>
      </c>
      <c r="AE340" s="32" t="str">
        <f>IF(ISBLANK(Table123[[#This Row],[Odds Side - Difference Model]]), "",IF(AC340="W", W340, IF(AC340="L",-N340, "")))</f>
        <v/>
      </c>
      <c r="AF340" s="33" t="str">
        <f>IFERROR((IF(ISERR(Table123[[#This Row],[Potential Payout Side - Win Probability Model]]), "",IF(AD340="W", X340, IF(AD340="L",-N340, "")))), "")</f>
        <v/>
      </c>
      <c r="AG340" s="30" t="str">
        <f>IF('Prediction Log'!$X340="Y", "W", IF('Prediction Log'!$X340="N", "L", ""))</f>
        <v/>
      </c>
      <c r="AH340" s="32" t="str">
        <f>IF(ISBLANK(Table123[[#This Row],[Odds Spread]]), "",IF(AG340="W", Z340, IF(AG340="L",-O340, "")))</f>
        <v/>
      </c>
      <c r="AI340" s="11"/>
      <c r="AJ340" s="12" t="str">
        <f t="shared" si="42"/>
        <v/>
      </c>
      <c r="AK3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1" spans="1:38" x14ac:dyDescent="0.45">
      <c r="A341" s="22">
        <f>Games!A341</f>
        <v>0</v>
      </c>
      <c r="B341" s="22" t="str">
        <f>IF('Prediction Log'!B341=0, "",'Prediction Log'!B341)</f>
        <v/>
      </c>
      <c r="C341" s="22" t="str">
        <f>IF('Prediction Log'!C341=0, "",'Prediction Log'!C341)</f>
        <v/>
      </c>
      <c r="D341" s="22" t="str">
        <f>IF('Prediction Log'!D341=0, "",'Prediction Log'!D341)</f>
        <v/>
      </c>
      <c r="E341" s="22" t="str">
        <f>IF('Prediction Log'!E341=0, "",'Prediction Log'!E341)</f>
        <v/>
      </c>
      <c r="F341" s="22" t="str">
        <f>IF('Prediction Log'!I341=0, "",'Prediction Log'!I341)</f>
        <v/>
      </c>
      <c r="G341" s="23" t="str">
        <f>IF(ISBLANK(Games!B341), "",'Prediction Log'!$J341)</f>
        <v/>
      </c>
      <c r="H341" s="24" t="str">
        <f>'Prediction Log'!$K341</f>
        <v/>
      </c>
      <c r="I341" s="22" t="str">
        <f>IF(ISBLANK(Games!J341), "",IF(AND(Games!J341="",Games!K341=""),"",IF(ISTEXT(Games!K341), "Side",Games!J341)))</f>
        <v/>
      </c>
      <c r="J341" s="22" t="str">
        <f>IF(ISBLANK(Games!B341), "",IF(Games!H341="Y", Games!B341, Games!C341))</f>
        <v/>
      </c>
      <c r="K341" s="22" t="str">
        <f>Games!F341</f>
        <v/>
      </c>
      <c r="L341" s="22" t="str">
        <f>IF(ISBLANK(Games!D341), "",Games!D341)</f>
        <v/>
      </c>
      <c r="M341" s="22"/>
      <c r="N341" s="25" t="str">
        <f>IF(ISBLANK(Table123[[#This Row],[Odds Side - Difference Model]]), "", 1)</f>
        <v/>
      </c>
      <c r="O341" s="25" t="str">
        <f>IF(ISBLANK(Table123[[#This Row],[Odds Spread]]), "", 1)</f>
        <v/>
      </c>
      <c r="P341" s="26"/>
      <c r="Q341" s="26"/>
      <c r="R341" s="26"/>
      <c r="S341" s="26"/>
      <c r="T341" s="26"/>
      <c r="U341" s="27" t="str">
        <f>IF(ISBLANK(Table123[[#This Row],[Odds Side - Difference Model]]), "",N341+IF(Q341&lt;0, (N341/(Q341/-100)), N341*(Q341/100)))</f>
        <v/>
      </c>
      <c r="V341" s="28" t="str">
        <f>IFERROR(IF(ISBLANK(Table123[[#This Row],[Odds Side - Win Probability Model]]), "",N341+IF(R341&lt;0, (N341/(R341/-100)), N341*(R341/100))),"")</f>
        <v/>
      </c>
      <c r="W341" s="27" t="str">
        <f t="shared" si="37"/>
        <v/>
      </c>
      <c r="X341" s="28" t="str">
        <f t="shared" si="38"/>
        <v/>
      </c>
      <c r="Y341" s="27" t="str">
        <f>IF(ISBLANK(Table123[[#This Row],[Odds Spread]]), "",O341+IF(S341&lt;0, (O341/(S341/-100)), O341*(S341/100)))</f>
        <v/>
      </c>
      <c r="Z341" s="27" t="str">
        <f t="shared" si="39"/>
        <v/>
      </c>
      <c r="AA341" s="29">
        <f t="shared" si="40"/>
        <v>0</v>
      </c>
      <c r="AB341" s="29">
        <f t="shared" si="41"/>
        <v>0</v>
      </c>
      <c r="AC341" s="30" t="str">
        <f>IF('Prediction Log'!$W341="Y", "W", IF('Prediction Log'!$W341="N","L",""))</f>
        <v/>
      </c>
      <c r="AD341" s="31" t="str">
        <f>IF('Prediction Log'!$Y341="Y", "W", IF('Prediction Log'!$Y341="N","L",""))</f>
        <v/>
      </c>
      <c r="AE341" s="32" t="str">
        <f>IF(ISBLANK(Table123[[#This Row],[Odds Side - Difference Model]]), "",IF(AC341="W", W341, IF(AC341="L",-N341, "")))</f>
        <v/>
      </c>
      <c r="AF341" s="33" t="str">
        <f>IFERROR((IF(ISERR(Table123[[#This Row],[Potential Payout Side - Win Probability Model]]), "",IF(AD341="W", X341, IF(AD341="L",-N341, "")))), "")</f>
        <v/>
      </c>
      <c r="AG341" s="30" t="str">
        <f>IF('Prediction Log'!$X341="Y", "W", IF('Prediction Log'!$X341="N", "L", ""))</f>
        <v/>
      </c>
      <c r="AH341" s="32" t="str">
        <f>IF(ISBLANK(Table123[[#This Row],[Odds Spread]]), "",IF(AG341="W", Z341, IF(AG341="L",-O341, "")))</f>
        <v/>
      </c>
      <c r="AI341" s="11"/>
      <c r="AJ341" s="12" t="str">
        <f t="shared" si="42"/>
        <v/>
      </c>
      <c r="AK3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2" spans="1:38" x14ac:dyDescent="0.45">
      <c r="A342" s="22">
        <f>Games!A342</f>
        <v>0</v>
      </c>
      <c r="B342" s="22" t="str">
        <f>IF('Prediction Log'!B342=0, "",'Prediction Log'!B342)</f>
        <v/>
      </c>
      <c r="C342" s="22" t="str">
        <f>IF('Prediction Log'!C342=0, "",'Prediction Log'!C342)</f>
        <v/>
      </c>
      <c r="D342" s="22" t="str">
        <f>IF('Prediction Log'!D342=0, "",'Prediction Log'!D342)</f>
        <v/>
      </c>
      <c r="E342" s="22" t="str">
        <f>IF('Prediction Log'!E342=0, "",'Prediction Log'!E342)</f>
        <v/>
      </c>
      <c r="F342" s="22" t="str">
        <f>IF('Prediction Log'!I342=0, "",'Prediction Log'!I342)</f>
        <v/>
      </c>
      <c r="G342" s="23" t="str">
        <f>IF(ISBLANK(Games!B342), "",'Prediction Log'!$J342)</f>
        <v/>
      </c>
      <c r="H342" s="24" t="str">
        <f>'Prediction Log'!$K342</f>
        <v/>
      </c>
      <c r="I342" s="22" t="str">
        <f>IF(ISBLANK(Games!J342), "",IF(AND(Games!J342="",Games!K342=""),"",IF(ISTEXT(Games!K342), "Side",Games!J342)))</f>
        <v/>
      </c>
      <c r="J342" s="22" t="str">
        <f>IF(ISBLANK(Games!B342), "",IF(Games!H342="Y", Games!B342, Games!C342))</f>
        <v/>
      </c>
      <c r="K342" s="22" t="str">
        <f>Games!F342</f>
        <v/>
      </c>
      <c r="L342" s="22" t="str">
        <f>IF(ISBLANK(Games!D342), "",Games!D342)</f>
        <v/>
      </c>
      <c r="M342" s="22"/>
      <c r="N342" s="25" t="str">
        <f>IF(ISBLANK(Table123[[#This Row],[Odds Side - Difference Model]]), "", 1)</f>
        <v/>
      </c>
      <c r="O342" s="25" t="str">
        <f>IF(ISBLANK(Table123[[#This Row],[Odds Spread]]), "", 1)</f>
        <v/>
      </c>
      <c r="P342" s="26"/>
      <c r="Q342" s="26"/>
      <c r="R342" s="26"/>
      <c r="S342" s="26"/>
      <c r="T342" s="26"/>
      <c r="U342" s="27" t="str">
        <f>IF(ISBLANK(Table123[[#This Row],[Odds Side - Difference Model]]), "",N342+IF(Q342&lt;0, (N342/(Q342/-100)), N342*(Q342/100)))</f>
        <v/>
      </c>
      <c r="V342" s="28" t="str">
        <f>IFERROR(IF(ISBLANK(Table123[[#This Row],[Odds Side - Win Probability Model]]), "",N342+IF(R342&lt;0, (N342/(R342/-100)), N342*(R342/100))),"")</f>
        <v/>
      </c>
      <c r="W342" s="27" t="str">
        <f t="shared" si="37"/>
        <v/>
      </c>
      <c r="X342" s="28" t="str">
        <f t="shared" si="38"/>
        <v/>
      </c>
      <c r="Y342" s="27" t="str">
        <f>IF(ISBLANK(Table123[[#This Row],[Odds Spread]]), "",O342+IF(S342&lt;0, (O342/(S342/-100)), O342*(S342/100)))</f>
        <v/>
      </c>
      <c r="Z342" s="27" t="str">
        <f t="shared" si="39"/>
        <v/>
      </c>
      <c r="AA342" s="29">
        <f t="shared" si="40"/>
        <v>0</v>
      </c>
      <c r="AB342" s="29">
        <f t="shared" si="41"/>
        <v>0</v>
      </c>
      <c r="AC342" s="30" t="str">
        <f>IF('Prediction Log'!$W342="Y", "W", IF('Prediction Log'!$W342="N","L",""))</f>
        <v/>
      </c>
      <c r="AD342" s="31" t="str">
        <f>IF('Prediction Log'!$Y342="Y", "W", IF('Prediction Log'!$Y342="N","L",""))</f>
        <v/>
      </c>
      <c r="AE342" s="32" t="str">
        <f>IF(ISBLANK(Table123[[#This Row],[Odds Side - Difference Model]]), "",IF(AC342="W", W342, IF(AC342="L",-N342, "")))</f>
        <v/>
      </c>
      <c r="AF342" s="33" t="str">
        <f>IFERROR((IF(ISERR(Table123[[#This Row],[Potential Payout Side - Win Probability Model]]), "",IF(AD342="W", X342, IF(AD342="L",-N342, "")))), "")</f>
        <v/>
      </c>
      <c r="AG342" s="30" t="str">
        <f>IF('Prediction Log'!$X342="Y", "W", IF('Prediction Log'!$X342="N", "L", ""))</f>
        <v/>
      </c>
      <c r="AH342" s="32" t="str">
        <f>IF(ISBLANK(Table123[[#This Row],[Odds Spread]]), "",IF(AG342="W", Z342, IF(AG342="L",-O342, "")))</f>
        <v/>
      </c>
      <c r="AI342" s="11"/>
      <c r="AJ342" s="12" t="str">
        <f t="shared" si="42"/>
        <v/>
      </c>
      <c r="AK3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3" spans="1:38" x14ac:dyDescent="0.45">
      <c r="A343" s="22">
        <f>Games!A343</f>
        <v>0</v>
      </c>
      <c r="B343" s="22" t="str">
        <f>IF('Prediction Log'!B343=0, "",'Prediction Log'!B343)</f>
        <v/>
      </c>
      <c r="C343" s="22" t="str">
        <f>IF('Prediction Log'!C343=0, "",'Prediction Log'!C343)</f>
        <v/>
      </c>
      <c r="D343" s="22" t="str">
        <f>IF('Prediction Log'!D343=0, "",'Prediction Log'!D343)</f>
        <v/>
      </c>
      <c r="E343" s="22" t="str">
        <f>IF('Prediction Log'!E343=0, "",'Prediction Log'!E343)</f>
        <v/>
      </c>
      <c r="F343" s="22" t="str">
        <f>IF('Prediction Log'!I343=0, "",'Prediction Log'!I343)</f>
        <v/>
      </c>
      <c r="G343" s="23" t="str">
        <f>IF(ISBLANK(Games!B343), "",'Prediction Log'!$J343)</f>
        <v/>
      </c>
      <c r="H343" s="24" t="str">
        <f>'Prediction Log'!$K343</f>
        <v/>
      </c>
      <c r="I343" s="22" t="str">
        <f>IF(ISBLANK(Games!J343), "",IF(AND(Games!J343="",Games!K343=""),"",IF(ISTEXT(Games!K343), "Side",Games!J343)))</f>
        <v/>
      </c>
      <c r="J343" s="22" t="str">
        <f>IF(ISBLANK(Games!B343), "",IF(Games!H343="Y", Games!B343, Games!C343))</f>
        <v/>
      </c>
      <c r="K343" s="22" t="str">
        <f>Games!F343</f>
        <v/>
      </c>
      <c r="L343" s="22" t="str">
        <f>IF(ISBLANK(Games!D343), "",Games!D343)</f>
        <v/>
      </c>
      <c r="M343" s="22"/>
      <c r="N343" s="25" t="str">
        <f>IF(ISBLANK(Table123[[#This Row],[Odds Side - Difference Model]]), "", 1)</f>
        <v/>
      </c>
      <c r="O343" s="25" t="str">
        <f>IF(ISBLANK(Table123[[#This Row],[Odds Spread]]), "", 1)</f>
        <v/>
      </c>
      <c r="P343" s="26"/>
      <c r="Q343" s="26"/>
      <c r="R343" s="26"/>
      <c r="S343" s="26"/>
      <c r="T343" s="26"/>
      <c r="U343" s="27" t="str">
        <f>IF(ISBLANK(Table123[[#This Row],[Odds Side - Difference Model]]), "",N343+IF(Q343&lt;0, (N343/(Q343/-100)), N343*(Q343/100)))</f>
        <v/>
      </c>
      <c r="V343" s="28" t="str">
        <f>IFERROR(IF(ISBLANK(Table123[[#This Row],[Odds Side - Win Probability Model]]), "",N343+IF(R343&lt;0, (N343/(R343/-100)), N343*(R343/100))),"")</f>
        <v/>
      </c>
      <c r="W343" s="27" t="str">
        <f t="shared" si="37"/>
        <v/>
      </c>
      <c r="X343" s="28" t="str">
        <f t="shared" si="38"/>
        <v/>
      </c>
      <c r="Y343" s="27" t="str">
        <f>IF(ISBLANK(Table123[[#This Row],[Odds Spread]]), "",O343+IF(S343&lt;0, (O343/(S343/-100)), O343*(S343/100)))</f>
        <v/>
      </c>
      <c r="Z343" s="27" t="str">
        <f t="shared" si="39"/>
        <v/>
      </c>
      <c r="AA343" s="29">
        <f t="shared" si="40"/>
        <v>0</v>
      </c>
      <c r="AB343" s="29">
        <f t="shared" si="41"/>
        <v>0</v>
      </c>
      <c r="AC343" s="30" t="str">
        <f>IF('Prediction Log'!$W343="Y", "W", IF('Prediction Log'!$W343="N","L",""))</f>
        <v/>
      </c>
      <c r="AD343" s="31" t="str">
        <f>IF('Prediction Log'!$Y343="Y", "W", IF('Prediction Log'!$Y343="N","L",""))</f>
        <v/>
      </c>
      <c r="AE343" s="32" t="str">
        <f>IF(ISBLANK(Table123[[#This Row],[Odds Side - Difference Model]]), "",IF(AC343="W", W343, IF(AC343="L",-N343, "")))</f>
        <v/>
      </c>
      <c r="AF343" s="33" t="str">
        <f>IFERROR((IF(ISERR(Table123[[#This Row],[Potential Payout Side - Win Probability Model]]), "",IF(AD343="W", X343, IF(AD343="L",-N343, "")))), "")</f>
        <v/>
      </c>
      <c r="AG343" s="30" t="str">
        <f>IF('Prediction Log'!$X343="Y", "W", IF('Prediction Log'!$X343="N", "L", ""))</f>
        <v/>
      </c>
      <c r="AH343" s="32" t="str">
        <f>IF(ISBLANK(Table123[[#This Row],[Odds Spread]]), "",IF(AG343="W", Z343, IF(AG343="L",-O343, "")))</f>
        <v/>
      </c>
      <c r="AI343" s="11"/>
      <c r="AJ343" s="12" t="str">
        <f t="shared" si="42"/>
        <v/>
      </c>
      <c r="AK3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4" spans="1:38" x14ac:dyDescent="0.45">
      <c r="A344" s="22">
        <f>Games!A344</f>
        <v>0</v>
      </c>
      <c r="B344" s="22" t="str">
        <f>IF('Prediction Log'!B344=0, "",'Prediction Log'!B344)</f>
        <v/>
      </c>
      <c r="C344" s="22" t="str">
        <f>IF('Prediction Log'!C344=0, "",'Prediction Log'!C344)</f>
        <v/>
      </c>
      <c r="D344" s="22" t="str">
        <f>IF('Prediction Log'!D344=0, "",'Prediction Log'!D344)</f>
        <v/>
      </c>
      <c r="E344" s="22" t="str">
        <f>IF('Prediction Log'!E344=0, "",'Prediction Log'!E344)</f>
        <v/>
      </c>
      <c r="F344" s="22" t="str">
        <f>IF('Prediction Log'!I344=0, "",'Prediction Log'!I344)</f>
        <v/>
      </c>
      <c r="G344" s="23" t="str">
        <f>IF(ISBLANK(Games!B344), "",'Prediction Log'!$J344)</f>
        <v/>
      </c>
      <c r="H344" s="24" t="str">
        <f>'Prediction Log'!$K344</f>
        <v/>
      </c>
      <c r="I344" s="22" t="str">
        <f>IF(ISBLANK(Games!J344), "",IF(AND(Games!J344="",Games!K344=""),"",IF(ISTEXT(Games!K344), "Side",Games!J344)))</f>
        <v/>
      </c>
      <c r="J344" s="22" t="str">
        <f>IF(ISBLANK(Games!B344), "",IF(Games!H344="Y", Games!B344, Games!C344))</f>
        <v/>
      </c>
      <c r="K344" s="22" t="str">
        <f>Games!F344</f>
        <v/>
      </c>
      <c r="L344" s="22" t="str">
        <f>IF(ISBLANK(Games!D344), "",Games!D344)</f>
        <v/>
      </c>
      <c r="M344" s="22"/>
      <c r="N344" s="25" t="str">
        <f>IF(ISBLANK(Table123[[#This Row],[Odds Side - Difference Model]]), "", 1)</f>
        <v/>
      </c>
      <c r="O344" s="25" t="str">
        <f>IF(ISBLANK(Table123[[#This Row],[Odds Spread]]), "", 1)</f>
        <v/>
      </c>
      <c r="P344" s="26"/>
      <c r="Q344" s="26"/>
      <c r="R344" s="26"/>
      <c r="S344" s="26"/>
      <c r="T344" s="26"/>
      <c r="U344" s="27" t="str">
        <f>IF(ISBLANK(Table123[[#This Row],[Odds Side - Difference Model]]), "",N344+IF(Q344&lt;0, (N344/(Q344/-100)), N344*(Q344/100)))</f>
        <v/>
      </c>
      <c r="V344" s="28" t="str">
        <f>IFERROR(IF(ISBLANK(Table123[[#This Row],[Odds Side - Win Probability Model]]), "",N344+IF(R344&lt;0, (N344/(R344/-100)), N344*(R344/100))),"")</f>
        <v/>
      </c>
      <c r="W344" s="27" t="str">
        <f t="shared" si="37"/>
        <v/>
      </c>
      <c r="X344" s="28" t="str">
        <f t="shared" si="38"/>
        <v/>
      </c>
      <c r="Y344" s="27" t="str">
        <f>IF(ISBLANK(Table123[[#This Row],[Odds Spread]]), "",O344+IF(S344&lt;0, (O344/(S344/-100)), O344*(S344/100)))</f>
        <v/>
      </c>
      <c r="Z344" s="27" t="str">
        <f t="shared" si="39"/>
        <v/>
      </c>
      <c r="AA344" s="29">
        <f t="shared" si="40"/>
        <v>0</v>
      </c>
      <c r="AB344" s="29">
        <f t="shared" si="41"/>
        <v>0</v>
      </c>
      <c r="AC344" s="30" t="str">
        <f>IF('Prediction Log'!$W344="Y", "W", IF('Prediction Log'!$W344="N","L",""))</f>
        <v/>
      </c>
      <c r="AD344" s="31" t="str">
        <f>IF('Prediction Log'!$Y344="Y", "W", IF('Prediction Log'!$Y344="N","L",""))</f>
        <v/>
      </c>
      <c r="AE344" s="32" t="str">
        <f>IF(ISBLANK(Table123[[#This Row],[Odds Side - Difference Model]]), "",IF(AC344="W", W344, IF(AC344="L",-N344, "")))</f>
        <v/>
      </c>
      <c r="AF344" s="33" t="str">
        <f>IFERROR((IF(ISERR(Table123[[#This Row],[Potential Payout Side - Win Probability Model]]), "",IF(AD344="W", X344, IF(AD344="L",-N344, "")))), "")</f>
        <v/>
      </c>
      <c r="AG344" s="30" t="str">
        <f>IF('Prediction Log'!$X344="Y", "W", IF('Prediction Log'!$X344="N", "L", ""))</f>
        <v/>
      </c>
      <c r="AH344" s="32" t="str">
        <f>IF(ISBLANK(Table123[[#This Row],[Odds Spread]]), "",IF(AG344="W", Z344, IF(AG344="L",-O344, "")))</f>
        <v/>
      </c>
      <c r="AI344" s="11"/>
      <c r="AJ344" s="12" t="str">
        <f t="shared" si="42"/>
        <v/>
      </c>
      <c r="AK3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5" spans="1:38" x14ac:dyDescent="0.45">
      <c r="A345" s="22">
        <f>Games!A345</f>
        <v>0</v>
      </c>
      <c r="B345" s="22" t="str">
        <f>IF('Prediction Log'!B345=0, "",'Prediction Log'!B345)</f>
        <v/>
      </c>
      <c r="C345" s="22" t="str">
        <f>IF('Prediction Log'!C345=0, "",'Prediction Log'!C345)</f>
        <v/>
      </c>
      <c r="D345" s="22" t="str">
        <f>IF('Prediction Log'!D345=0, "",'Prediction Log'!D345)</f>
        <v/>
      </c>
      <c r="E345" s="22" t="str">
        <f>IF('Prediction Log'!E345=0, "",'Prediction Log'!E345)</f>
        <v/>
      </c>
      <c r="F345" s="22" t="str">
        <f>IF('Prediction Log'!I345=0, "",'Prediction Log'!I345)</f>
        <v/>
      </c>
      <c r="G345" s="23" t="str">
        <f>IF(ISBLANK(Games!B345), "",'Prediction Log'!$J345)</f>
        <v/>
      </c>
      <c r="H345" s="24" t="str">
        <f>'Prediction Log'!$K345</f>
        <v/>
      </c>
      <c r="I345" s="22" t="str">
        <f>IF(ISBLANK(Games!J345), "",IF(AND(Games!J345="",Games!K345=""),"",IF(ISTEXT(Games!K345), "Side",Games!J345)))</f>
        <v/>
      </c>
      <c r="J345" s="22" t="str">
        <f>IF(ISBLANK(Games!B345), "",IF(Games!H345="Y", Games!B345, Games!C345))</f>
        <v/>
      </c>
      <c r="K345" s="22" t="str">
        <f>Games!F345</f>
        <v/>
      </c>
      <c r="L345" s="22" t="str">
        <f>IF(ISBLANK(Games!D345), "",Games!D345)</f>
        <v/>
      </c>
      <c r="M345" s="22"/>
      <c r="N345" s="25" t="str">
        <f>IF(ISBLANK(Table123[[#This Row],[Odds Side - Difference Model]]), "", 1)</f>
        <v/>
      </c>
      <c r="O345" s="25" t="str">
        <f>IF(ISBLANK(Table123[[#This Row],[Odds Spread]]), "", 1)</f>
        <v/>
      </c>
      <c r="P345" s="26"/>
      <c r="Q345" s="26"/>
      <c r="R345" s="26"/>
      <c r="S345" s="26"/>
      <c r="T345" s="26"/>
      <c r="U345" s="27" t="str">
        <f>IF(ISBLANK(Table123[[#This Row],[Odds Side - Difference Model]]), "",N345+IF(Q345&lt;0, (N345/(Q345/-100)), N345*(Q345/100)))</f>
        <v/>
      </c>
      <c r="V345" s="28" t="str">
        <f>IFERROR(IF(ISBLANK(Table123[[#This Row],[Odds Side - Win Probability Model]]), "",N345+IF(R345&lt;0, (N345/(R345/-100)), N345*(R345/100))),"")</f>
        <v/>
      </c>
      <c r="W345" s="27" t="str">
        <f t="shared" si="37"/>
        <v/>
      </c>
      <c r="X345" s="28" t="str">
        <f t="shared" si="38"/>
        <v/>
      </c>
      <c r="Y345" s="27" t="str">
        <f>IF(ISBLANK(Table123[[#This Row],[Odds Spread]]), "",O345+IF(S345&lt;0, (O345/(S345/-100)), O345*(S345/100)))</f>
        <v/>
      </c>
      <c r="Z345" s="27" t="str">
        <f t="shared" si="39"/>
        <v/>
      </c>
      <c r="AA345" s="29">
        <f t="shared" si="40"/>
        <v>0</v>
      </c>
      <c r="AB345" s="29">
        <f t="shared" si="41"/>
        <v>0</v>
      </c>
      <c r="AC345" s="30" t="str">
        <f>IF('Prediction Log'!$W345="Y", "W", IF('Prediction Log'!$W345="N","L",""))</f>
        <v/>
      </c>
      <c r="AD345" s="31" t="str">
        <f>IF('Prediction Log'!$Y345="Y", "W", IF('Prediction Log'!$Y345="N","L",""))</f>
        <v/>
      </c>
      <c r="AE345" s="32" t="str">
        <f>IF(ISBLANK(Table123[[#This Row],[Odds Side - Difference Model]]), "",IF(AC345="W", W345, IF(AC345="L",-N345, "")))</f>
        <v/>
      </c>
      <c r="AF345" s="33" t="str">
        <f>IFERROR((IF(ISERR(Table123[[#This Row],[Potential Payout Side - Win Probability Model]]), "",IF(AD345="W", X345, IF(AD345="L",-N345, "")))), "")</f>
        <v/>
      </c>
      <c r="AG345" s="30" t="str">
        <f>IF('Prediction Log'!$X345="Y", "W", IF('Prediction Log'!$X345="N", "L", ""))</f>
        <v/>
      </c>
      <c r="AH345" s="32" t="str">
        <f>IF(ISBLANK(Table123[[#This Row],[Odds Spread]]), "",IF(AG345="W", Z345, IF(AG345="L",-O345, "")))</f>
        <v/>
      </c>
      <c r="AI345" s="11"/>
      <c r="AJ345" s="12" t="str">
        <f t="shared" si="42"/>
        <v/>
      </c>
      <c r="AK3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6" spans="1:38" x14ac:dyDescent="0.45">
      <c r="A346" s="22">
        <f>Games!A346</f>
        <v>0</v>
      </c>
      <c r="B346" s="22" t="str">
        <f>IF('Prediction Log'!B346=0, "",'Prediction Log'!B346)</f>
        <v/>
      </c>
      <c r="C346" s="22" t="str">
        <f>IF('Prediction Log'!C346=0, "",'Prediction Log'!C346)</f>
        <v/>
      </c>
      <c r="D346" s="22" t="str">
        <f>IF('Prediction Log'!D346=0, "",'Prediction Log'!D346)</f>
        <v/>
      </c>
      <c r="E346" s="22" t="str">
        <f>IF('Prediction Log'!E346=0, "",'Prediction Log'!E346)</f>
        <v/>
      </c>
      <c r="F346" s="22" t="str">
        <f>IF('Prediction Log'!I346=0, "",'Prediction Log'!I346)</f>
        <v/>
      </c>
      <c r="G346" s="23" t="str">
        <f>IF(ISBLANK(Games!B346), "",'Prediction Log'!$J346)</f>
        <v/>
      </c>
      <c r="H346" s="24" t="str">
        <f>'Prediction Log'!$K346</f>
        <v/>
      </c>
      <c r="I346" s="22" t="str">
        <f>IF(ISBLANK(Games!J346), "",IF(AND(Games!J346="",Games!K346=""),"",IF(ISTEXT(Games!K346), "Side",Games!J346)))</f>
        <v/>
      </c>
      <c r="J346" s="22" t="str">
        <f>IF(ISBLANK(Games!B346), "",IF(Games!H346="Y", Games!B346, Games!C346))</f>
        <v/>
      </c>
      <c r="K346" s="22" t="str">
        <f>Games!F346</f>
        <v/>
      </c>
      <c r="L346" s="22" t="str">
        <f>IF(ISBLANK(Games!D346), "",Games!D346)</f>
        <v/>
      </c>
      <c r="M346" s="22"/>
      <c r="N346" s="25" t="str">
        <f>IF(ISBLANK(Table123[[#This Row],[Odds Side - Difference Model]]), "", 1)</f>
        <v/>
      </c>
      <c r="O346" s="25" t="str">
        <f>IF(ISBLANK(Table123[[#This Row],[Odds Spread]]), "", 1)</f>
        <v/>
      </c>
      <c r="P346" s="26"/>
      <c r="Q346" s="26"/>
      <c r="R346" s="26"/>
      <c r="S346" s="26"/>
      <c r="T346" s="26"/>
      <c r="U346" s="27" t="str">
        <f>IF(ISBLANK(Table123[[#This Row],[Odds Side - Difference Model]]), "",N346+IF(Q346&lt;0, (N346/(Q346/-100)), N346*(Q346/100)))</f>
        <v/>
      </c>
      <c r="V346" s="28" t="str">
        <f>IFERROR(IF(ISBLANK(Table123[[#This Row],[Odds Side - Win Probability Model]]), "",N346+IF(R346&lt;0, (N346/(R346/-100)), N346*(R346/100))),"")</f>
        <v/>
      </c>
      <c r="W346" s="27" t="str">
        <f t="shared" si="37"/>
        <v/>
      </c>
      <c r="X346" s="28" t="str">
        <f t="shared" si="38"/>
        <v/>
      </c>
      <c r="Y346" s="27" t="str">
        <f>IF(ISBLANK(Table123[[#This Row],[Odds Spread]]), "",O346+IF(S346&lt;0, (O346/(S346/-100)), O346*(S346/100)))</f>
        <v/>
      </c>
      <c r="Z346" s="27" t="str">
        <f t="shared" si="39"/>
        <v/>
      </c>
      <c r="AA346" s="29">
        <f t="shared" si="40"/>
        <v>0</v>
      </c>
      <c r="AB346" s="29">
        <f t="shared" si="41"/>
        <v>0</v>
      </c>
      <c r="AC346" s="30" t="str">
        <f>IF('Prediction Log'!$W346="Y", "W", IF('Prediction Log'!$W346="N","L",""))</f>
        <v/>
      </c>
      <c r="AD346" s="31" t="str">
        <f>IF('Prediction Log'!$Y346="Y", "W", IF('Prediction Log'!$Y346="N","L",""))</f>
        <v/>
      </c>
      <c r="AE346" s="32" t="str">
        <f>IF(ISBLANK(Table123[[#This Row],[Odds Side - Difference Model]]), "",IF(AC346="W", W346, IF(AC346="L",-N346, "")))</f>
        <v/>
      </c>
      <c r="AF346" s="33" t="str">
        <f>IFERROR((IF(ISERR(Table123[[#This Row],[Potential Payout Side - Win Probability Model]]), "",IF(AD346="W", X346, IF(AD346="L",-N346, "")))), "")</f>
        <v/>
      </c>
      <c r="AG346" s="30" t="str">
        <f>IF('Prediction Log'!$X346="Y", "W", IF('Prediction Log'!$X346="N", "L", ""))</f>
        <v/>
      </c>
      <c r="AH346" s="32" t="str">
        <f>IF(ISBLANK(Table123[[#This Row],[Odds Spread]]), "",IF(AG346="W", Z346, IF(AG346="L",-O346, "")))</f>
        <v/>
      </c>
      <c r="AI346" s="11"/>
      <c r="AJ346" s="12" t="str">
        <f t="shared" si="42"/>
        <v/>
      </c>
      <c r="AK3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7" spans="1:38" x14ac:dyDescent="0.45">
      <c r="A347" s="22">
        <f>Games!A347</f>
        <v>0</v>
      </c>
      <c r="B347" s="22" t="str">
        <f>IF('Prediction Log'!B347=0, "",'Prediction Log'!B347)</f>
        <v/>
      </c>
      <c r="C347" s="22" t="str">
        <f>IF('Prediction Log'!C347=0, "",'Prediction Log'!C347)</f>
        <v/>
      </c>
      <c r="D347" s="22" t="str">
        <f>IF('Prediction Log'!D347=0, "",'Prediction Log'!D347)</f>
        <v/>
      </c>
      <c r="E347" s="22" t="str">
        <f>IF('Prediction Log'!E347=0, "",'Prediction Log'!E347)</f>
        <v/>
      </c>
      <c r="F347" s="22" t="str">
        <f>IF('Prediction Log'!I347=0, "",'Prediction Log'!I347)</f>
        <v/>
      </c>
      <c r="G347" s="23" t="str">
        <f>IF(ISBLANK(Games!B347), "",'Prediction Log'!$J347)</f>
        <v/>
      </c>
      <c r="H347" s="24" t="str">
        <f>'Prediction Log'!$K347</f>
        <v/>
      </c>
      <c r="I347" s="22" t="str">
        <f>IF(ISBLANK(Games!J347), "",IF(AND(Games!J347="",Games!K347=""),"",IF(ISTEXT(Games!K347), "Side",Games!J347)))</f>
        <v/>
      </c>
      <c r="J347" s="22" t="str">
        <f>IF(ISBLANK(Games!B347), "",IF(Games!H347="Y", Games!B347, Games!C347))</f>
        <v/>
      </c>
      <c r="K347" s="22" t="str">
        <f>Games!F347</f>
        <v/>
      </c>
      <c r="L347" s="22" t="str">
        <f>IF(ISBLANK(Games!D347), "",Games!D347)</f>
        <v/>
      </c>
      <c r="M347" s="22"/>
      <c r="N347" s="25" t="str">
        <f>IF(ISBLANK(Table123[[#This Row],[Odds Side - Difference Model]]), "", 1)</f>
        <v/>
      </c>
      <c r="O347" s="25" t="str">
        <f>IF(ISBLANK(Table123[[#This Row],[Odds Spread]]), "", 1)</f>
        <v/>
      </c>
      <c r="P347" s="26"/>
      <c r="Q347" s="26"/>
      <c r="R347" s="26"/>
      <c r="S347" s="26"/>
      <c r="T347" s="26"/>
      <c r="U347" s="27" t="str">
        <f>IF(ISBLANK(Table123[[#This Row],[Odds Side - Difference Model]]), "",N347+IF(Q347&lt;0, (N347/(Q347/-100)), N347*(Q347/100)))</f>
        <v/>
      </c>
      <c r="V347" s="28" t="str">
        <f>IFERROR(IF(ISBLANK(Table123[[#This Row],[Odds Side - Win Probability Model]]), "",N347+IF(R347&lt;0, (N347/(R347/-100)), N347*(R347/100))),"")</f>
        <v/>
      </c>
      <c r="W347" s="27" t="str">
        <f t="shared" si="37"/>
        <v/>
      </c>
      <c r="X347" s="28" t="str">
        <f t="shared" si="38"/>
        <v/>
      </c>
      <c r="Y347" s="27" t="str">
        <f>IF(ISBLANK(Table123[[#This Row],[Odds Spread]]), "",O347+IF(S347&lt;0, (O347/(S347/-100)), O347*(S347/100)))</f>
        <v/>
      </c>
      <c r="Z347" s="27" t="str">
        <f t="shared" si="39"/>
        <v/>
      </c>
      <c r="AA347" s="29">
        <f t="shared" si="40"/>
        <v>0</v>
      </c>
      <c r="AB347" s="29">
        <f t="shared" si="41"/>
        <v>0</v>
      </c>
      <c r="AC347" s="30" t="str">
        <f>IF('Prediction Log'!$W347="Y", "W", IF('Prediction Log'!$W347="N","L",""))</f>
        <v/>
      </c>
      <c r="AD347" s="31" t="str">
        <f>IF('Prediction Log'!$Y347="Y", "W", IF('Prediction Log'!$Y347="N","L",""))</f>
        <v/>
      </c>
      <c r="AE347" s="32" t="str">
        <f>IF(ISBLANK(Table123[[#This Row],[Odds Side - Difference Model]]), "",IF(AC347="W", W347, IF(AC347="L",-N347, "")))</f>
        <v/>
      </c>
      <c r="AF347" s="33" t="str">
        <f>IFERROR((IF(ISERR(Table123[[#This Row],[Potential Payout Side - Win Probability Model]]), "",IF(AD347="W", X347, IF(AD347="L",-N347, "")))), "")</f>
        <v/>
      </c>
      <c r="AG347" s="30" t="str">
        <f>IF('Prediction Log'!$X347="Y", "W", IF('Prediction Log'!$X347="N", "L", ""))</f>
        <v/>
      </c>
      <c r="AH347" s="32" t="str">
        <f>IF(ISBLANK(Table123[[#This Row],[Odds Spread]]), "",IF(AG347="W", Z347, IF(AG347="L",-O347, "")))</f>
        <v/>
      </c>
      <c r="AI347" s="11"/>
      <c r="AJ347" s="12" t="str">
        <f t="shared" si="42"/>
        <v/>
      </c>
      <c r="AK3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8" spans="1:38" x14ac:dyDescent="0.45">
      <c r="A348" s="22">
        <f>Games!A348</f>
        <v>0</v>
      </c>
      <c r="B348" s="22" t="str">
        <f>IF('Prediction Log'!B348=0, "",'Prediction Log'!B348)</f>
        <v/>
      </c>
      <c r="C348" s="22" t="str">
        <f>IF('Prediction Log'!C348=0, "",'Prediction Log'!C348)</f>
        <v/>
      </c>
      <c r="D348" s="22" t="str">
        <f>IF('Prediction Log'!D348=0, "",'Prediction Log'!D348)</f>
        <v/>
      </c>
      <c r="E348" s="22" t="str">
        <f>IF('Prediction Log'!E348=0, "",'Prediction Log'!E348)</f>
        <v/>
      </c>
      <c r="F348" s="22" t="str">
        <f>IF('Prediction Log'!I348=0, "",'Prediction Log'!I348)</f>
        <v/>
      </c>
      <c r="G348" s="23" t="str">
        <f>IF(ISBLANK(Games!B348), "",'Prediction Log'!$J348)</f>
        <v/>
      </c>
      <c r="H348" s="24" t="str">
        <f>'Prediction Log'!$K348</f>
        <v/>
      </c>
      <c r="I348" s="22" t="str">
        <f>IF(ISBLANK(Games!J348), "",IF(AND(Games!J348="",Games!K348=""),"",IF(ISTEXT(Games!K348), "Side",Games!J348)))</f>
        <v/>
      </c>
      <c r="J348" s="22" t="str">
        <f>IF(ISBLANK(Games!B348), "",IF(Games!H348="Y", Games!B348, Games!C348))</f>
        <v/>
      </c>
      <c r="K348" s="22" t="str">
        <f>Games!F348</f>
        <v/>
      </c>
      <c r="L348" s="22" t="str">
        <f>IF(ISBLANK(Games!D348), "",Games!D348)</f>
        <v/>
      </c>
      <c r="M348" s="22"/>
      <c r="N348" s="25" t="str">
        <f>IF(ISBLANK(Table123[[#This Row],[Odds Side - Difference Model]]), "", 1)</f>
        <v/>
      </c>
      <c r="O348" s="25" t="str">
        <f>IF(ISBLANK(Table123[[#This Row],[Odds Spread]]), "", 1)</f>
        <v/>
      </c>
      <c r="P348" s="26"/>
      <c r="Q348" s="26"/>
      <c r="R348" s="26"/>
      <c r="S348" s="26"/>
      <c r="T348" s="26"/>
      <c r="U348" s="27" t="str">
        <f>IF(ISBLANK(Table123[[#This Row],[Odds Side - Difference Model]]), "",N348+IF(Q348&lt;0, (N348/(Q348/-100)), N348*(Q348/100)))</f>
        <v/>
      </c>
      <c r="V348" s="28" t="str">
        <f>IFERROR(IF(ISBLANK(Table123[[#This Row],[Odds Side - Win Probability Model]]), "",N348+IF(R348&lt;0, (N348/(R348/-100)), N348*(R348/100))),"")</f>
        <v/>
      </c>
      <c r="W348" s="27" t="str">
        <f t="shared" si="37"/>
        <v/>
      </c>
      <c r="X348" s="28" t="str">
        <f t="shared" si="38"/>
        <v/>
      </c>
      <c r="Y348" s="27" t="str">
        <f>IF(ISBLANK(Table123[[#This Row],[Odds Spread]]), "",O348+IF(S348&lt;0, (O348/(S348/-100)), O348*(S348/100)))</f>
        <v/>
      </c>
      <c r="Z348" s="27" t="str">
        <f t="shared" si="39"/>
        <v/>
      </c>
      <c r="AA348" s="29">
        <f t="shared" si="40"/>
        <v>0</v>
      </c>
      <c r="AB348" s="29">
        <f t="shared" si="41"/>
        <v>0</v>
      </c>
      <c r="AC348" s="30" t="str">
        <f>IF('Prediction Log'!$W348="Y", "W", IF('Prediction Log'!$W348="N","L",""))</f>
        <v/>
      </c>
      <c r="AD348" s="31" t="str">
        <f>IF('Prediction Log'!$Y348="Y", "W", IF('Prediction Log'!$Y348="N","L",""))</f>
        <v/>
      </c>
      <c r="AE348" s="32" t="str">
        <f>IF(ISBLANK(Table123[[#This Row],[Odds Side - Difference Model]]), "",IF(AC348="W", W348, IF(AC348="L",-N348, "")))</f>
        <v/>
      </c>
      <c r="AF348" s="33" t="str">
        <f>IFERROR((IF(ISERR(Table123[[#This Row],[Potential Payout Side - Win Probability Model]]), "",IF(AD348="W", X348, IF(AD348="L",-N348, "")))), "")</f>
        <v/>
      </c>
      <c r="AG348" s="30" t="str">
        <f>IF('Prediction Log'!$X348="Y", "W", IF('Prediction Log'!$X348="N", "L", ""))</f>
        <v/>
      </c>
      <c r="AH348" s="32" t="str">
        <f>IF(ISBLANK(Table123[[#This Row],[Odds Spread]]), "",IF(AG348="W", Z348, IF(AG348="L",-O348, "")))</f>
        <v/>
      </c>
      <c r="AI348" s="11"/>
      <c r="AJ348" s="12" t="str">
        <f t="shared" si="42"/>
        <v/>
      </c>
      <c r="AK3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9" spans="1:38" x14ac:dyDescent="0.45">
      <c r="A349" s="22">
        <f>Games!A349</f>
        <v>0</v>
      </c>
      <c r="B349" s="22" t="str">
        <f>IF('Prediction Log'!B349=0, "",'Prediction Log'!B349)</f>
        <v/>
      </c>
      <c r="C349" s="22" t="str">
        <f>IF('Prediction Log'!C349=0, "",'Prediction Log'!C349)</f>
        <v/>
      </c>
      <c r="D349" s="22" t="str">
        <f>IF('Prediction Log'!D349=0, "",'Prediction Log'!D349)</f>
        <v/>
      </c>
      <c r="E349" s="22" t="str">
        <f>IF('Prediction Log'!E349=0, "",'Prediction Log'!E349)</f>
        <v/>
      </c>
      <c r="F349" s="22" t="str">
        <f>IF('Prediction Log'!I349=0, "",'Prediction Log'!I349)</f>
        <v/>
      </c>
      <c r="G349" s="23" t="str">
        <f>IF(ISBLANK(Games!B349), "",'Prediction Log'!$J349)</f>
        <v/>
      </c>
      <c r="H349" s="24" t="str">
        <f>'Prediction Log'!$K349</f>
        <v/>
      </c>
      <c r="I349" s="22" t="str">
        <f>IF(ISBLANK(Games!J349), "",IF(AND(Games!J349="",Games!K349=""),"",IF(ISTEXT(Games!K349), "Side",Games!J349)))</f>
        <v/>
      </c>
      <c r="J349" s="22" t="str">
        <f>IF(ISBLANK(Games!B349), "",IF(Games!H349="Y", Games!B349, Games!C349))</f>
        <v/>
      </c>
      <c r="K349" s="22" t="str">
        <f>Games!F349</f>
        <v/>
      </c>
      <c r="L349" s="22" t="str">
        <f>IF(ISBLANK(Games!D349), "",Games!D349)</f>
        <v/>
      </c>
      <c r="M349" s="22"/>
      <c r="N349" s="25" t="str">
        <f>IF(ISBLANK(Table123[[#This Row],[Odds Side - Difference Model]]), "", 1)</f>
        <v/>
      </c>
      <c r="O349" s="25" t="str">
        <f>IF(ISBLANK(Table123[[#This Row],[Odds Spread]]), "", 1)</f>
        <v/>
      </c>
      <c r="P349" s="26"/>
      <c r="Q349" s="26"/>
      <c r="R349" s="26"/>
      <c r="S349" s="26"/>
      <c r="T349" s="26"/>
      <c r="U349" s="27" t="str">
        <f>IF(ISBLANK(Table123[[#This Row],[Odds Side - Difference Model]]), "",N349+IF(Q349&lt;0, (N349/(Q349/-100)), N349*(Q349/100)))</f>
        <v/>
      </c>
      <c r="V349" s="28" t="str">
        <f>IFERROR(IF(ISBLANK(Table123[[#This Row],[Odds Side - Win Probability Model]]), "",N349+IF(R349&lt;0, (N349/(R349/-100)), N349*(R349/100))),"")</f>
        <v/>
      </c>
      <c r="W349" s="27" t="str">
        <f t="shared" si="37"/>
        <v/>
      </c>
      <c r="X349" s="28" t="str">
        <f t="shared" si="38"/>
        <v/>
      </c>
      <c r="Y349" s="27" t="str">
        <f>IF(ISBLANK(Table123[[#This Row],[Odds Spread]]), "",O349+IF(S349&lt;0, (O349/(S349/-100)), O349*(S349/100)))</f>
        <v/>
      </c>
      <c r="Z349" s="27" t="str">
        <f t="shared" si="39"/>
        <v/>
      </c>
      <c r="AA349" s="29">
        <f t="shared" si="40"/>
        <v>0</v>
      </c>
      <c r="AB349" s="29">
        <f t="shared" si="41"/>
        <v>0</v>
      </c>
      <c r="AC349" s="30" t="str">
        <f>IF('Prediction Log'!$W349="Y", "W", IF('Prediction Log'!$W349="N","L",""))</f>
        <v/>
      </c>
      <c r="AD349" s="31" t="str">
        <f>IF('Prediction Log'!$Y349="Y", "W", IF('Prediction Log'!$Y349="N","L",""))</f>
        <v/>
      </c>
      <c r="AE349" s="32" t="str">
        <f>IF(ISBLANK(Table123[[#This Row],[Odds Side - Difference Model]]), "",IF(AC349="W", W349, IF(AC349="L",-N349, "")))</f>
        <v/>
      </c>
      <c r="AF349" s="33" t="str">
        <f>IFERROR((IF(ISERR(Table123[[#This Row],[Potential Payout Side - Win Probability Model]]), "",IF(AD349="W", X349, IF(AD349="L",-N349, "")))), "")</f>
        <v/>
      </c>
      <c r="AG349" s="30" t="str">
        <f>IF('Prediction Log'!$X349="Y", "W", IF('Prediction Log'!$X349="N", "L", ""))</f>
        <v/>
      </c>
      <c r="AH349" s="32" t="str">
        <f>IF(ISBLANK(Table123[[#This Row],[Odds Spread]]), "",IF(AG349="W", Z349, IF(AG349="L",-O349, "")))</f>
        <v/>
      </c>
      <c r="AI349" s="11"/>
      <c r="AJ349" s="12" t="str">
        <f t="shared" si="42"/>
        <v/>
      </c>
      <c r="AK3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0" spans="1:38" x14ac:dyDescent="0.45">
      <c r="A350" s="22">
        <f>Games!A350</f>
        <v>0</v>
      </c>
      <c r="B350" s="22" t="str">
        <f>IF('Prediction Log'!B350=0, "",'Prediction Log'!B350)</f>
        <v/>
      </c>
      <c r="C350" s="22" t="str">
        <f>IF('Prediction Log'!C350=0, "",'Prediction Log'!C350)</f>
        <v/>
      </c>
      <c r="D350" s="22" t="str">
        <f>IF('Prediction Log'!D350=0, "",'Prediction Log'!D350)</f>
        <v/>
      </c>
      <c r="E350" s="22" t="str">
        <f>IF('Prediction Log'!E350=0, "",'Prediction Log'!E350)</f>
        <v/>
      </c>
      <c r="F350" s="22" t="str">
        <f>IF('Prediction Log'!I350=0, "",'Prediction Log'!I350)</f>
        <v/>
      </c>
      <c r="G350" s="23" t="str">
        <f>IF(ISBLANK(Games!B350), "",'Prediction Log'!$J350)</f>
        <v/>
      </c>
      <c r="H350" s="24" t="str">
        <f>'Prediction Log'!$K350</f>
        <v/>
      </c>
      <c r="I350" s="22" t="str">
        <f>IF(ISBLANK(Games!J350), "",IF(AND(Games!J350="",Games!K350=""),"",IF(ISTEXT(Games!K350), "Side",Games!J350)))</f>
        <v/>
      </c>
      <c r="J350" s="22" t="str">
        <f>IF(ISBLANK(Games!B350), "",IF(Games!H350="Y", Games!B350, Games!C350))</f>
        <v/>
      </c>
      <c r="K350" s="22" t="str">
        <f>Games!F350</f>
        <v/>
      </c>
      <c r="L350" s="22" t="str">
        <f>IF(ISBLANK(Games!D350), "",Games!D350)</f>
        <v/>
      </c>
      <c r="M350" s="22"/>
      <c r="N350" s="25" t="str">
        <f>IF(ISBLANK(Table123[[#This Row],[Odds Side - Difference Model]]), "", 1)</f>
        <v/>
      </c>
      <c r="O350" s="25" t="str">
        <f>IF(ISBLANK(Table123[[#This Row],[Odds Spread]]), "", 1)</f>
        <v/>
      </c>
      <c r="P350" s="26"/>
      <c r="Q350" s="26"/>
      <c r="R350" s="26"/>
      <c r="S350" s="26"/>
      <c r="T350" s="26"/>
      <c r="U350" s="27" t="str">
        <f>IF(ISBLANK(Table123[[#This Row],[Odds Side - Difference Model]]), "",N350+IF(Q350&lt;0, (N350/(Q350/-100)), N350*(Q350/100)))</f>
        <v/>
      </c>
      <c r="V350" s="28" t="str">
        <f>IFERROR(IF(ISBLANK(Table123[[#This Row],[Odds Side - Win Probability Model]]), "",N350+IF(R350&lt;0, (N350/(R350/-100)), N350*(R350/100))),"")</f>
        <v/>
      </c>
      <c r="W350" s="27" t="str">
        <f t="shared" si="37"/>
        <v/>
      </c>
      <c r="X350" s="28" t="str">
        <f t="shared" si="38"/>
        <v/>
      </c>
      <c r="Y350" s="27" t="str">
        <f>IF(ISBLANK(Table123[[#This Row],[Odds Spread]]), "",O350+IF(S350&lt;0, (O350/(S350/-100)), O350*(S350/100)))</f>
        <v/>
      </c>
      <c r="Z350" s="27" t="str">
        <f t="shared" si="39"/>
        <v/>
      </c>
      <c r="AA350" s="29">
        <f t="shared" si="40"/>
        <v>0</v>
      </c>
      <c r="AB350" s="29">
        <f t="shared" si="41"/>
        <v>0</v>
      </c>
      <c r="AC350" s="30" t="str">
        <f>IF('Prediction Log'!$W350="Y", "W", IF('Prediction Log'!$W350="N","L",""))</f>
        <v/>
      </c>
      <c r="AD350" s="31" t="str">
        <f>IF('Prediction Log'!$Y350="Y", "W", IF('Prediction Log'!$Y350="N","L",""))</f>
        <v/>
      </c>
      <c r="AE350" s="32" t="str">
        <f>IF(ISBLANK(Table123[[#This Row],[Odds Side - Difference Model]]), "",IF(AC350="W", W350, IF(AC350="L",-N350, "")))</f>
        <v/>
      </c>
      <c r="AF350" s="33" t="str">
        <f>IFERROR((IF(ISERR(Table123[[#This Row],[Potential Payout Side - Win Probability Model]]), "",IF(AD350="W", X350, IF(AD350="L",-N350, "")))), "")</f>
        <v/>
      </c>
      <c r="AG350" s="30" t="str">
        <f>IF('Prediction Log'!$X350="Y", "W", IF('Prediction Log'!$X350="N", "L", ""))</f>
        <v/>
      </c>
      <c r="AH350" s="32" t="str">
        <f>IF(ISBLANK(Table123[[#This Row],[Odds Spread]]), "",IF(AG350="W", Z350, IF(AG350="L",-O350, "")))</f>
        <v/>
      </c>
      <c r="AI350" s="11"/>
      <c r="AJ350" s="12" t="str">
        <f t="shared" si="42"/>
        <v/>
      </c>
      <c r="AK3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1" spans="1:38" x14ac:dyDescent="0.45">
      <c r="A351" s="22">
        <f>Games!A351</f>
        <v>0</v>
      </c>
      <c r="B351" s="22" t="str">
        <f>IF('Prediction Log'!B351=0, "",'Prediction Log'!B351)</f>
        <v/>
      </c>
      <c r="C351" s="22" t="str">
        <f>IF('Prediction Log'!C351=0, "",'Prediction Log'!C351)</f>
        <v/>
      </c>
      <c r="D351" s="22" t="str">
        <f>IF('Prediction Log'!D351=0, "",'Prediction Log'!D351)</f>
        <v/>
      </c>
      <c r="E351" s="22" t="str">
        <f>IF('Prediction Log'!E351=0, "",'Prediction Log'!E351)</f>
        <v/>
      </c>
      <c r="F351" s="22" t="str">
        <f>IF('Prediction Log'!I351=0, "",'Prediction Log'!I351)</f>
        <v/>
      </c>
      <c r="G351" s="23" t="str">
        <f>IF(ISBLANK(Games!B351), "",'Prediction Log'!$J351)</f>
        <v/>
      </c>
      <c r="H351" s="24" t="str">
        <f>'Prediction Log'!$K351</f>
        <v/>
      </c>
      <c r="I351" s="22" t="str">
        <f>IF(ISBLANK(Games!J351), "",IF(AND(Games!J351="",Games!K351=""),"",IF(ISTEXT(Games!K351), "Side",Games!J351)))</f>
        <v/>
      </c>
      <c r="J351" s="22" t="str">
        <f>IF(ISBLANK(Games!B351), "",IF(Games!H351="Y", Games!B351, Games!C351))</f>
        <v/>
      </c>
      <c r="K351" s="22" t="str">
        <f>Games!F351</f>
        <v/>
      </c>
      <c r="L351" s="22" t="str">
        <f>IF(ISBLANK(Games!D351), "",Games!D351)</f>
        <v/>
      </c>
      <c r="M351" s="22"/>
      <c r="N351" s="25" t="str">
        <f>IF(ISBLANK(Table123[[#This Row],[Odds Side - Difference Model]]), "", 1)</f>
        <v/>
      </c>
      <c r="O351" s="25" t="str">
        <f>IF(ISBLANK(Table123[[#This Row],[Odds Spread]]), "", 1)</f>
        <v/>
      </c>
      <c r="P351" s="26"/>
      <c r="Q351" s="26"/>
      <c r="R351" s="26"/>
      <c r="S351" s="26"/>
      <c r="T351" s="26"/>
      <c r="U351" s="27" t="str">
        <f>IF(ISBLANK(Table123[[#This Row],[Odds Side - Difference Model]]), "",N351+IF(Q351&lt;0, (N351/(Q351/-100)), N351*(Q351/100)))</f>
        <v/>
      </c>
      <c r="V351" s="28" t="str">
        <f>IFERROR(IF(ISBLANK(Table123[[#This Row],[Odds Side - Win Probability Model]]), "",N351+IF(R351&lt;0, (N351/(R351/-100)), N351*(R351/100))),"")</f>
        <v/>
      </c>
      <c r="W351" s="27" t="str">
        <f t="shared" si="37"/>
        <v/>
      </c>
      <c r="X351" s="28" t="str">
        <f t="shared" si="38"/>
        <v/>
      </c>
      <c r="Y351" s="27" t="str">
        <f>IF(ISBLANK(Table123[[#This Row],[Odds Spread]]), "",O351+IF(S351&lt;0, (O351/(S351/-100)), O351*(S351/100)))</f>
        <v/>
      </c>
      <c r="Z351" s="27" t="str">
        <f t="shared" si="39"/>
        <v/>
      </c>
      <c r="AA351" s="29">
        <f t="shared" si="40"/>
        <v>0</v>
      </c>
      <c r="AB351" s="29">
        <f t="shared" si="41"/>
        <v>0</v>
      </c>
      <c r="AC351" s="30" t="str">
        <f>IF('Prediction Log'!$W351="Y", "W", IF('Prediction Log'!$W351="N","L",""))</f>
        <v/>
      </c>
      <c r="AD351" s="31" t="str">
        <f>IF('Prediction Log'!$Y351="Y", "W", IF('Prediction Log'!$Y351="N","L",""))</f>
        <v/>
      </c>
      <c r="AE351" s="32" t="str">
        <f>IF(ISBLANK(Table123[[#This Row],[Odds Side - Difference Model]]), "",IF(AC351="W", W351, IF(AC351="L",-N351, "")))</f>
        <v/>
      </c>
      <c r="AF351" s="33" t="str">
        <f>IFERROR((IF(ISERR(Table123[[#This Row],[Potential Payout Side - Win Probability Model]]), "",IF(AD351="W", X351, IF(AD351="L",-N351, "")))), "")</f>
        <v/>
      </c>
      <c r="AG351" s="30" t="str">
        <f>IF('Prediction Log'!$X351="Y", "W", IF('Prediction Log'!$X351="N", "L", ""))</f>
        <v/>
      </c>
      <c r="AH351" s="32" t="str">
        <f>IF(ISBLANK(Table123[[#This Row],[Odds Spread]]), "",IF(AG351="W", Z351, IF(AG351="L",-O351, "")))</f>
        <v/>
      </c>
      <c r="AI351" s="11"/>
      <c r="AJ351" s="12" t="str">
        <f t="shared" si="42"/>
        <v/>
      </c>
      <c r="AK3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2" spans="1:38" x14ac:dyDescent="0.45">
      <c r="A352" s="22">
        <f>Games!A352</f>
        <v>0</v>
      </c>
      <c r="B352" s="22" t="str">
        <f>IF('Prediction Log'!B352=0, "",'Prediction Log'!B352)</f>
        <v/>
      </c>
      <c r="C352" s="22" t="str">
        <f>IF('Prediction Log'!C352=0, "",'Prediction Log'!C352)</f>
        <v/>
      </c>
      <c r="D352" s="22" t="str">
        <f>IF('Prediction Log'!D352=0, "",'Prediction Log'!D352)</f>
        <v/>
      </c>
      <c r="E352" s="22" t="str">
        <f>IF('Prediction Log'!E352=0, "",'Prediction Log'!E352)</f>
        <v/>
      </c>
      <c r="F352" s="22" t="str">
        <f>IF('Prediction Log'!I352=0, "",'Prediction Log'!I352)</f>
        <v/>
      </c>
      <c r="G352" s="23" t="str">
        <f>IF(ISBLANK(Games!B352), "",'Prediction Log'!$J352)</f>
        <v/>
      </c>
      <c r="H352" s="24" t="str">
        <f>'Prediction Log'!$K352</f>
        <v/>
      </c>
      <c r="I352" s="22" t="str">
        <f>IF(ISBLANK(Games!J352), "",IF(AND(Games!J352="",Games!K352=""),"",IF(ISTEXT(Games!K352), "Side",Games!J352)))</f>
        <v/>
      </c>
      <c r="J352" s="22" t="str">
        <f>IF(ISBLANK(Games!B352), "",IF(Games!H352="Y", Games!B352, Games!C352))</f>
        <v/>
      </c>
      <c r="K352" s="22" t="str">
        <f>Games!F352</f>
        <v/>
      </c>
      <c r="L352" s="22" t="str">
        <f>IF(ISBLANK(Games!D352), "",Games!D352)</f>
        <v/>
      </c>
      <c r="M352" s="22"/>
      <c r="N352" s="25" t="str">
        <f>IF(ISBLANK(Table123[[#This Row],[Odds Side - Difference Model]]), "", 1)</f>
        <v/>
      </c>
      <c r="O352" s="25" t="str">
        <f>IF(ISBLANK(Table123[[#This Row],[Odds Spread]]), "", 1)</f>
        <v/>
      </c>
      <c r="P352" s="26"/>
      <c r="Q352" s="26"/>
      <c r="R352" s="26"/>
      <c r="S352" s="26"/>
      <c r="T352" s="26"/>
      <c r="U352" s="27" t="str">
        <f>IF(ISBLANK(Table123[[#This Row],[Odds Side - Difference Model]]), "",N352+IF(Q352&lt;0, (N352/(Q352/-100)), N352*(Q352/100)))</f>
        <v/>
      </c>
      <c r="V352" s="28" t="str">
        <f>IFERROR(IF(ISBLANK(Table123[[#This Row],[Odds Side - Win Probability Model]]), "",N352+IF(R352&lt;0, (N352/(R352/-100)), N352*(R352/100))),"")</f>
        <v/>
      </c>
      <c r="W352" s="27" t="str">
        <f t="shared" si="37"/>
        <v/>
      </c>
      <c r="X352" s="28" t="str">
        <f t="shared" si="38"/>
        <v/>
      </c>
      <c r="Y352" s="27" t="str">
        <f>IF(ISBLANK(Table123[[#This Row],[Odds Spread]]), "",O352+IF(S352&lt;0, (O352/(S352/-100)), O352*(S352/100)))</f>
        <v/>
      </c>
      <c r="Z352" s="27" t="str">
        <f t="shared" si="39"/>
        <v/>
      </c>
      <c r="AA352" s="29">
        <f t="shared" si="40"/>
        <v>0</v>
      </c>
      <c r="AB352" s="29">
        <f t="shared" si="41"/>
        <v>0</v>
      </c>
      <c r="AC352" s="30" t="str">
        <f>IF('Prediction Log'!$W352="Y", "W", IF('Prediction Log'!$W352="N","L",""))</f>
        <v/>
      </c>
      <c r="AD352" s="31" t="str">
        <f>IF('Prediction Log'!$Y352="Y", "W", IF('Prediction Log'!$Y352="N","L",""))</f>
        <v/>
      </c>
      <c r="AE352" s="32" t="str">
        <f>IF(ISBLANK(Table123[[#This Row],[Odds Side - Difference Model]]), "",IF(AC352="W", W352, IF(AC352="L",-N352, "")))</f>
        <v/>
      </c>
      <c r="AF352" s="33" t="str">
        <f>IFERROR((IF(ISERR(Table123[[#This Row],[Potential Payout Side - Win Probability Model]]), "",IF(AD352="W", X352, IF(AD352="L",-N352, "")))), "")</f>
        <v/>
      </c>
      <c r="AG352" s="30" t="str">
        <f>IF('Prediction Log'!$X352="Y", "W", IF('Prediction Log'!$X352="N", "L", ""))</f>
        <v/>
      </c>
      <c r="AH352" s="32" t="str">
        <f>IF(ISBLANK(Table123[[#This Row],[Odds Spread]]), "",IF(AG352="W", Z352, IF(AG352="L",-O352, "")))</f>
        <v/>
      </c>
      <c r="AI352" s="11"/>
      <c r="AJ352" s="12" t="str">
        <f t="shared" si="42"/>
        <v/>
      </c>
      <c r="AK3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3" spans="1:38" x14ac:dyDescent="0.45">
      <c r="A353" s="22">
        <f>Games!A353</f>
        <v>0</v>
      </c>
      <c r="B353" s="22" t="str">
        <f>IF('Prediction Log'!B353=0, "",'Prediction Log'!B353)</f>
        <v/>
      </c>
      <c r="C353" s="22" t="str">
        <f>IF('Prediction Log'!C353=0, "",'Prediction Log'!C353)</f>
        <v/>
      </c>
      <c r="D353" s="22" t="str">
        <f>IF('Prediction Log'!D353=0, "",'Prediction Log'!D353)</f>
        <v/>
      </c>
      <c r="E353" s="22" t="str">
        <f>IF('Prediction Log'!E353=0, "",'Prediction Log'!E353)</f>
        <v/>
      </c>
      <c r="F353" s="22" t="str">
        <f>IF('Prediction Log'!I353=0, "",'Prediction Log'!I353)</f>
        <v/>
      </c>
      <c r="G353" s="23" t="str">
        <f>IF(ISBLANK(Games!B353), "",'Prediction Log'!$J353)</f>
        <v/>
      </c>
      <c r="H353" s="24" t="str">
        <f>'Prediction Log'!$K353</f>
        <v/>
      </c>
      <c r="I353" s="22" t="str">
        <f>IF(ISBLANK(Games!J353), "",IF(AND(Games!J353="",Games!K353=""),"",IF(ISTEXT(Games!K353), "Side",Games!J353)))</f>
        <v/>
      </c>
      <c r="J353" s="22" t="str">
        <f>IF(ISBLANK(Games!B353), "",IF(Games!H353="Y", Games!B353, Games!C353))</f>
        <v/>
      </c>
      <c r="K353" s="22" t="str">
        <f>Games!F353</f>
        <v/>
      </c>
      <c r="L353" s="22" t="str">
        <f>IF(ISBLANK(Games!D353), "",Games!D353)</f>
        <v/>
      </c>
      <c r="M353" s="22"/>
      <c r="N353" s="25" t="str">
        <f>IF(ISBLANK(Table123[[#This Row],[Odds Side - Difference Model]]), "", 1)</f>
        <v/>
      </c>
      <c r="O353" s="25" t="str">
        <f>IF(ISBLANK(Table123[[#This Row],[Odds Spread]]), "", 1)</f>
        <v/>
      </c>
      <c r="P353" s="26"/>
      <c r="Q353" s="26"/>
      <c r="R353" s="26"/>
      <c r="S353" s="26"/>
      <c r="T353" s="26"/>
      <c r="U353" s="27" t="str">
        <f>IF(ISBLANK(Table123[[#This Row],[Odds Side - Difference Model]]), "",N353+IF(Q353&lt;0, (N353/(Q353/-100)), N353*(Q353/100)))</f>
        <v/>
      </c>
      <c r="V353" s="28" t="str">
        <f>IFERROR(IF(ISBLANK(Table123[[#This Row],[Odds Side - Win Probability Model]]), "",N353+IF(R353&lt;0, (N353/(R353/-100)), N353*(R353/100))),"")</f>
        <v/>
      </c>
      <c r="W353" s="27" t="str">
        <f t="shared" si="37"/>
        <v/>
      </c>
      <c r="X353" s="28" t="str">
        <f t="shared" si="38"/>
        <v/>
      </c>
      <c r="Y353" s="27" t="str">
        <f>IF(ISBLANK(Table123[[#This Row],[Odds Spread]]), "",O353+IF(S353&lt;0, (O353/(S353/-100)), O353*(S353/100)))</f>
        <v/>
      </c>
      <c r="Z353" s="27" t="str">
        <f t="shared" si="39"/>
        <v/>
      </c>
      <c r="AA353" s="29">
        <f t="shared" si="40"/>
        <v>0</v>
      </c>
      <c r="AB353" s="29">
        <f t="shared" si="41"/>
        <v>0</v>
      </c>
      <c r="AC353" s="30" t="str">
        <f>IF('Prediction Log'!$W353="Y", "W", IF('Prediction Log'!$W353="N","L",""))</f>
        <v/>
      </c>
      <c r="AD353" s="31" t="str">
        <f>IF('Prediction Log'!$Y353="Y", "W", IF('Prediction Log'!$Y353="N","L",""))</f>
        <v/>
      </c>
      <c r="AE353" s="32" t="str">
        <f>IF(ISBLANK(Table123[[#This Row],[Odds Side - Difference Model]]), "",IF(AC353="W", W353, IF(AC353="L",-N353, "")))</f>
        <v/>
      </c>
      <c r="AF353" s="33" t="str">
        <f>IFERROR((IF(ISERR(Table123[[#This Row],[Potential Payout Side - Win Probability Model]]), "",IF(AD353="W", X353, IF(AD353="L",-N353, "")))), "")</f>
        <v/>
      </c>
      <c r="AG353" s="30" t="str">
        <f>IF('Prediction Log'!$X353="Y", "W", IF('Prediction Log'!$X353="N", "L", ""))</f>
        <v/>
      </c>
      <c r="AH353" s="32" t="str">
        <f>IF(ISBLANK(Table123[[#This Row],[Odds Spread]]), "",IF(AG353="W", Z353, IF(AG353="L",-O353, "")))</f>
        <v/>
      </c>
      <c r="AI353" s="11"/>
      <c r="AJ353" s="12" t="str">
        <f t="shared" si="42"/>
        <v/>
      </c>
      <c r="AK3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4" spans="1:38" x14ac:dyDescent="0.45">
      <c r="A354" s="22">
        <f>Games!A354</f>
        <v>0</v>
      </c>
      <c r="B354" s="22" t="str">
        <f>IF('Prediction Log'!B354=0, "",'Prediction Log'!B354)</f>
        <v/>
      </c>
      <c r="C354" s="22" t="str">
        <f>IF('Prediction Log'!C354=0, "",'Prediction Log'!C354)</f>
        <v/>
      </c>
      <c r="D354" s="22" t="str">
        <f>IF('Prediction Log'!D354=0, "",'Prediction Log'!D354)</f>
        <v/>
      </c>
      <c r="E354" s="22" t="str">
        <f>IF('Prediction Log'!E354=0, "",'Prediction Log'!E354)</f>
        <v/>
      </c>
      <c r="F354" s="22" t="str">
        <f>IF('Prediction Log'!I354=0, "",'Prediction Log'!I354)</f>
        <v/>
      </c>
      <c r="G354" s="23" t="str">
        <f>IF(ISBLANK(Games!B354), "",'Prediction Log'!$J354)</f>
        <v/>
      </c>
      <c r="H354" s="24" t="str">
        <f>'Prediction Log'!$K354</f>
        <v/>
      </c>
      <c r="I354" s="22" t="str">
        <f>IF(ISBLANK(Games!J354), "",IF(AND(Games!J354="",Games!K354=""),"",IF(ISTEXT(Games!K354), "Side",Games!J354)))</f>
        <v/>
      </c>
      <c r="J354" s="22" t="str">
        <f>IF(ISBLANK(Games!B354), "",IF(Games!H354="Y", Games!B354, Games!C354))</f>
        <v/>
      </c>
      <c r="K354" s="22" t="str">
        <f>Games!F354</f>
        <v/>
      </c>
      <c r="L354" s="22" t="str">
        <f>IF(ISBLANK(Games!D354), "",Games!D354)</f>
        <v/>
      </c>
      <c r="M354" s="22"/>
      <c r="N354" s="25" t="str">
        <f>IF(ISBLANK(Table123[[#This Row],[Odds Side - Difference Model]]), "", 1)</f>
        <v/>
      </c>
      <c r="O354" s="25" t="str">
        <f>IF(ISBLANK(Table123[[#This Row],[Odds Spread]]), "", 1)</f>
        <v/>
      </c>
      <c r="P354" s="26"/>
      <c r="Q354" s="26"/>
      <c r="R354" s="26"/>
      <c r="S354" s="26"/>
      <c r="T354" s="26"/>
      <c r="U354" s="27" t="str">
        <f>IF(ISBLANK(Table123[[#This Row],[Odds Side - Difference Model]]), "",N354+IF(Q354&lt;0, (N354/(Q354/-100)), N354*(Q354/100)))</f>
        <v/>
      </c>
      <c r="V354" s="28" t="str">
        <f>IFERROR(IF(ISBLANK(Table123[[#This Row],[Odds Side - Win Probability Model]]), "",N354+IF(R354&lt;0, (N354/(R354/-100)), N354*(R354/100))),"")</f>
        <v/>
      </c>
      <c r="W354" s="27" t="str">
        <f t="shared" si="37"/>
        <v/>
      </c>
      <c r="X354" s="28" t="str">
        <f t="shared" si="38"/>
        <v/>
      </c>
      <c r="Y354" s="27" t="str">
        <f>IF(ISBLANK(Table123[[#This Row],[Odds Spread]]), "",O354+IF(S354&lt;0, (O354/(S354/-100)), O354*(S354/100)))</f>
        <v/>
      </c>
      <c r="Z354" s="27" t="str">
        <f t="shared" si="39"/>
        <v/>
      </c>
      <c r="AA354" s="29">
        <f t="shared" si="40"/>
        <v>0</v>
      </c>
      <c r="AB354" s="29">
        <f t="shared" si="41"/>
        <v>0</v>
      </c>
      <c r="AC354" s="30" t="str">
        <f>IF('Prediction Log'!$W354="Y", "W", IF('Prediction Log'!$W354="N","L",""))</f>
        <v/>
      </c>
      <c r="AD354" s="31" t="str">
        <f>IF('Prediction Log'!$Y354="Y", "W", IF('Prediction Log'!$Y354="N","L",""))</f>
        <v/>
      </c>
      <c r="AE354" s="32" t="str">
        <f>IF(ISBLANK(Table123[[#This Row],[Odds Side - Difference Model]]), "",IF(AC354="W", W354, IF(AC354="L",-N354, "")))</f>
        <v/>
      </c>
      <c r="AF354" s="33" t="str">
        <f>IFERROR((IF(ISERR(Table123[[#This Row],[Potential Payout Side - Win Probability Model]]), "",IF(AD354="W", X354, IF(AD354="L",-N354, "")))), "")</f>
        <v/>
      </c>
      <c r="AG354" s="30" t="str">
        <f>IF('Prediction Log'!$X354="Y", "W", IF('Prediction Log'!$X354="N", "L", ""))</f>
        <v/>
      </c>
      <c r="AH354" s="32" t="str">
        <f>IF(ISBLANK(Table123[[#This Row],[Odds Spread]]), "",IF(AG354="W", Z354, IF(AG354="L",-O354, "")))</f>
        <v/>
      </c>
      <c r="AI354" s="11"/>
      <c r="AJ354" s="12" t="str">
        <f t="shared" si="42"/>
        <v/>
      </c>
      <c r="AK3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5" spans="1:38" x14ac:dyDescent="0.45">
      <c r="A355" s="22">
        <f>Games!A355</f>
        <v>0</v>
      </c>
      <c r="B355" s="22" t="str">
        <f>IF('Prediction Log'!B355=0, "",'Prediction Log'!B355)</f>
        <v/>
      </c>
      <c r="C355" s="22" t="str">
        <f>IF('Prediction Log'!C355=0, "",'Prediction Log'!C355)</f>
        <v/>
      </c>
      <c r="D355" s="22" t="str">
        <f>IF('Prediction Log'!D355=0, "",'Prediction Log'!D355)</f>
        <v/>
      </c>
      <c r="E355" s="22" t="str">
        <f>IF('Prediction Log'!E355=0, "",'Prediction Log'!E355)</f>
        <v/>
      </c>
      <c r="F355" s="22" t="str">
        <f>IF('Prediction Log'!I355=0, "",'Prediction Log'!I355)</f>
        <v/>
      </c>
      <c r="G355" s="23" t="str">
        <f>IF(ISBLANK(Games!B355), "",'Prediction Log'!$J355)</f>
        <v/>
      </c>
      <c r="H355" s="24" t="str">
        <f>'Prediction Log'!$K355</f>
        <v/>
      </c>
      <c r="I355" s="22" t="str">
        <f>IF(ISBLANK(Games!J355), "",IF(AND(Games!J355="",Games!K355=""),"",IF(ISTEXT(Games!K355), "Side",Games!J355)))</f>
        <v/>
      </c>
      <c r="J355" s="22" t="str">
        <f>IF(ISBLANK(Games!B355), "",IF(Games!H355="Y", Games!B355, Games!C355))</f>
        <v/>
      </c>
      <c r="K355" s="22" t="str">
        <f>Games!F355</f>
        <v/>
      </c>
      <c r="L355" s="22" t="str">
        <f>IF(ISBLANK(Games!D355), "",Games!D355)</f>
        <v/>
      </c>
      <c r="M355" s="22"/>
      <c r="N355" s="25" t="str">
        <f>IF(ISBLANK(Table123[[#This Row],[Odds Side - Difference Model]]), "", 1)</f>
        <v/>
      </c>
      <c r="O355" s="25" t="str">
        <f>IF(ISBLANK(Table123[[#This Row],[Odds Spread]]), "", 1)</f>
        <v/>
      </c>
      <c r="P355" s="26"/>
      <c r="Q355" s="26"/>
      <c r="R355" s="26"/>
      <c r="S355" s="26"/>
      <c r="T355" s="26"/>
      <c r="U355" s="27" t="str">
        <f>IF(ISBLANK(Table123[[#This Row],[Odds Side - Difference Model]]), "",N355+IF(Q355&lt;0, (N355/(Q355/-100)), N355*(Q355/100)))</f>
        <v/>
      </c>
      <c r="V355" s="28" t="str">
        <f>IFERROR(IF(ISBLANK(Table123[[#This Row],[Odds Side - Win Probability Model]]), "",N355+IF(R355&lt;0, (N355/(R355/-100)), N355*(R355/100))),"")</f>
        <v/>
      </c>
      <c r="W355" s="27" t="str">
        <f t="shared" si="37"/>
        <v/>
      </c>
      <c r="X355" s="28" t="str">
        <f t="shared" si="38"/>
        <v/>
      </c>
      <c r="Y355" s="27" t="str">
        <f>IF(ISBLANK(Table123[[#This Row],[Odds Spread]]), "",O355+IF(S355&lt;0, (O355/(S355/-100)), O355*(S355/100)))</f>
        <v/>
      </c>
      <c r="Z355" s="27" t="str">
        <f t="shared" si="39"/>
        <v/>
      </c>
      <c r="AA355" s="29">
        <f t="shared" si="40"/>
        <v>0</v>
      </c>
      <c r="AB355" s="29">
        <f t="shared" si="41"/>
        <v>0</v>
      </c>
      <c r="AC355" s="30" t="str">
        <f>IF('Prediction Log'!$W355="Y", "W", IF('Prediction Log'!$W355="N","L",""))</f>
        <v/>
      </c>
      <c r="AD355" s="31" t="str">
        <f>IF('Prediction Log'!$Y355="Y", "W", IF('Prediction Log'!$Y355="N","L",""))</f>
        <v/>
      </c>
      <c r="AE355" s="32" t="str">
        <f>IF(ISBLANK(Table123[[#This Row],[Odds Side - Difference Model]]), "",IF(AC355="W", W355, IF(AC355="L",-N355, "")))</f>
        <v/>
      </c>
      <c r="AF355" s="33" t="str">
        <f>IFERROR((IF(ISERR(Table123[[#This Row],[Potential Payout Side - Win Probability Model]]), "",IF(AD355="W", X355, IF(AD355="L",-N355, "")))), "")</f>
        <v/>
      </c>
      <c r="AG355" s="30" t="str">
        <f>IF('Prediction Log'!$X355="Y", "W", IF('Prediction Log'!$X355="N", "L", ""))</f>
        <v/>
      </c>
      <c r="AH355" s="32" t="str">
        <f>IF(ISBLANK(Table123[[#This Row],[Odds Spread]]), "",IF(AG355="W", Z355, IF(AG355="L",-O355, "")))</f>
        <v/>
      </c>
      <c r="AI355" s="11"/>
      <c r="AJ355" s="12" t="str">
        <f t="shared" si="42"/>
        <v/>
      </c>
      <c r="AK3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6" spans="1:38" x14ac:dyDescent="0.45">
      <c r="A356" s="22">
        <f>Games!A356</f>
        <v>0</v>
      </c>
      <c r="B356" s="22" t="str">
        <f>IF('Prediction Log'!B356=0, "",'Prediction Log'!B356)</f>
        <v/>
      </c>
      <c r="C356" s="22" t="str">
        <f>IF('Prediction Log'!C356=0, "",'Prediction Log'!C356)</f>
        <v/>
      </c>
      <c r="D356" s="22" t="str">
        <f>IF('Prediction Log'!D356=0, "",'Prediction Log'!D356)</f>
        <v/>
      </c>
      <c r="E356" s="22" t="str">
        <f>IF('Prediction Log'!E356=0, "",'Prediction Log'!E356)</f>
        <v/>
      </c>
      <c r="F356" s="22" t="str">
        <f>IF('Prediction Log'!I356=0, "",'Prediction Log'!I356)</f>
        <v/>
      </c>
      <c r="G356" s="23" t="str">
        <f>IF(ISBLANK(Games!B356), "",'Prediction Log'!$J356)</f>
        <v/>
      </c>
      <c r="H356" s="24" t="str">
        <f>'Prediction Log'!$K356</f>
        <v/>
      </c>
      <c r="I356" s="22" t="str">
        <f>IF(ISBLANK(Games!J356), "",IF(AND(Games!J356="",Games!K356=""),"",IF(ISTEXT(Games!K356), "Side",Games!J356)))</f>
        <v/>
      </c>
      <c r="J356" s="22" t="str">
        <f>IF(ISBLANK(Games!B356), "",IF(Games!H356="Y", Games!B356, Games!C356))</f>
        <v/>
      </c>
      <c r="K356" s="22" t="str">
        <f>Games!F356</f>
        <v/>
      </c>
      <c r="L356" s="22" t="str">
        <f>IF(ISBLANK(Games!D356), "",Games!D356)</f>
        <v/>
      </c>
      <c r="M356" s="22"/>
      <c r="N356" s="25" t="str">
        <f>IF(ISBLANK(Table123[[#This Row],[Odds Side - Difference Model]]), "", 1)</f>
        <v/>
      </c>
      <c r="O356" s="25" t="str">
        <f>IF(ISBLANK(Table123[[#This Row],[Odds Spread]]), "", 1)</f>
        <v/>
      </c>
      <c r="P356" s="26"/>
      <c r="Q356" s="26"/>
      <c r="R356" s="26"/>
      <c r="S356" s="26"/>
      <c r="T356" s="26"/>
      <c r="U356" s="27" t="str">
        <f>IF(ISBLANK(Table123[[#This Row],[Odds Side - Difference Model]]), "",N356+IF(Q356&lt;0, (N356/(Q356/-100)), N356*(Q356/100)))</f>
        <v/>
      </c>
      <c r="V356" s="28" t="str">
        <f>IFERROR(IF(ISBLANK(Table123[[#This Row],[Odds Side - Win Probability Model]]), "",N356+IF(R356&lt;0, (N356/(R356/-100)), N356*(R356/100))),"")</f>
        <v/>
      </c>
      <c r="W356" s="27" t="str">
        <f t="shared" si="37"/>
        <v/>
      </c>
      <c r="X356" s="28" t="str">
        <f t="shared" si="38"/>
        <v/>
      </c>
      <c r="Y356" s="27" t="str">
        <f>IF(ISBLANK(Table123[[#This Row],[Odds Spread]]), "",O356+IF(S356&lt;0, (O356/(S356/-100)), O356*(S356/100)))</f>
        <v/>
      </c>
      <c r="Z356" s="27" t="str">
        <f t="shared" si="39"/>
        <v/>
      </c>
      <c r="AA356" s="29">
        <f t="shared" si="40"/>
        <v>0</v>
      </c>
      <c r="AB356" s="29">
        <f t="shared" si="41"/>
        <v>0</v>
      </c>
      <c r="AC356" s="30" t="str">
        <f>IF('Prediction Log'!$W356="Y", "W", IF('Prediction Log'!$W356="N","L",""))</f>
        <v/>
      </c>
      <c r="AD356" s="31" t="str">
        <f>IF('Prediction Log'!$Y356="Y", "W", IF('Prediction Log'!$Y356="N","L",""))</f>
        <v/>
      </c>
      <c r="AE356" s="32" t="str">
        <f>IF(ISBLANK(Table123[[#This Row],[Odds Side - Difference Model]]), "",IF(AC356="W", W356, IF(AC356="L",-N356, "")))</f>
        <v/>
      </c>
      <c r="AF356" s="33" t="str">
        <f>IFERROR((IF(ISERR(Table123[[#This Row],[Potential Payout Side - Win Probability Model]]), "",IF(AD356="W", X356, IF(AD356="L",-N356, "")))), "")</f>
        <v/>
      </c>
      <c r="AG356" s="30" t="str">
        <f>IF('Prediction Log'!$X356="Y", "W", IF('Prediction Log'!$X356="N", "L", ""))</f>
        <v/>
      </c>
      <c r="AH356" s="32" t="str">
        <f>IF(ISBLANK(Table123[[#This Row],[Odds Spread]]), "",IF(AG356="W", Z356, IF(AG356="L",-O356, "")))</f>
        <v/>
      </c>
      <c r="AI356" s="11"/>
      <c r="AJ356" s="12" t="str">
        <f t="shared" si="42"/>
        <v/>
      </c>
      <c r="AK3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7" spans="1:38" x14ac:dyDescent="0.45">
      <c r="A357" s="22">
        <f>Games!A357</f>
        <v>0</v>
      </c>
      <c r="B357" s="22" t="str">
        <f>IF('Prediction Log'!B357=0, "",'Prediction Log'!B357)</f>
        <v/>
      </c>
      <c r="C357" s="22" t="str">
        <f>IF('Prediction Log'!C357=0, "",'Prediction Log'!C357)</f>
        <v/>
      </c>
      <c r="D357" s="22" t="str">
        <f>IF('Prediction Log'!D357=0, "",'Prediction Log'!D357)</f>
        <v/>
      </c>
      <c r="E357" s="22" t="str">
        <f>IF('Prediction Log'!E357=0, "",'Prediction Log'!E357)</f>
        <v/>
      </c>
      <c r="F357" s="22" t="str">
        <f>IF('Prediction Log'!I357=0, "",'Prediction Log'!I357)</f>
        <v/>
      </c>
      <c r="G357" s="23" t="str">
        <f>IF(ISBLANK(Games!B357), "",'Prediction Log'!$J357)</f>
        <v/>
      </c>
      <c r="H357" s="24" t="str">
        <f>'Prediction Log'!$K357</f>
        <v/>
      </c>
      <c r="I357" s="22" t="str">
        <f>IF(ISBLANK(Games!J357), "",IF(AND(Games!J357="",Games!K357=""),"",IF(ISTEXT(Games!K357), "Side",Games!J357)))</f>
        <v/>
      </c>
      <c r="J357" s="22" t="str">
        <f>IF(ISBLANK(Games!B357), "",IF(Games!H357="Y", Games!B357, Games!C357))</f>
        <v/>
      </c>
      <c r="K357" s="22" t="str">
        <f>Games!F357</f>
        <v/>
      </c>
      <c r="L357" s="22" t="str">
        <f>IF(ISBLANK(Games!D357), "",Games!D357)</f>
        <v/>
      </c>
      <c r="M357" s="22"/>
      <c r="N357" s="25" t="str">
        <f>IF(ISBLANK(Table123[[#This Row],[Odds Side - Difference Model]]), "", 1)</f>
        <v/>
      </c>
      <c r="O357" s="25" t="str">
        <f>IF(ISBLANK(Table123[[#This Row],[Odds Spread]]), "", 1)</f>
        <v/>
      </c>
      <c r="P357" s="26"/>
      <c r="Q357" s="26"/>
      <c r="R357" s="26"/>
      <c r="S357" s="26"/>
      <c r="T357" s="26"/>
      <c r="U357" s="27" t="str">
        <f>IF(ISBLANK(Table123[[#This Row],[Odds Side - Difference Model]]), "",N357+IF(Q357&lt;0, (N357/(Q357/-100)), N357*(Q357/100)))</f>
        <v/>
      </c>
      <c r="V357" s="28" t="str">
        <f>IFERROR(IF(ISBLANK(Table123[[#This Row],[Odds Side - Win Probability Model]]), "",N357+IF(R357&lt;0, (N357/(R357/-100)), N357*(R357/100))),"")</f>
        <v/>
      </c>
      <c r="W357" s="27" t="str">
        <f t="shared" si="37"/>
        <v/>
      </c>
      <c r="X357" s="28" t="str">
        <f t="shared" si="38"/>
        <v/>
      </c>
      <c r="Y357" s="27" t="str">
        <f>IF(ISBLANK(Table123[[#This Row],[Odds Spread]]), "",O357+IF(S357&lt;0, (O357/(S357/-100)), O357*(S357/100)))</f>
        <v/>
      </c>
      <c r="Z357" s="27" t="str">
        <f t="shared" si="39"/>
        <v/>
      </c>
      <c r="AA357" s="29">
        <f t="shared" si="40"/>
        <v>0</v>
      </c>
      <c r="AB357" s="29">
        <f t="shared" si="41"/>
        <v>0</v>
      </c>
      <c r="AC357" s="30" t="str">
        <f>IF('Prediction Log'!$W357="Y", "W", IF('Prediction Log'!$W357="N","L",""))</f>
        <v/>
      </c>
      <c r="AD357" s="31" t="str">
        <f>IF('Prediction Log'!$Y357="Y", "W", IF('Prediction Log'!$Y357="N","L",""))</f>
        <v/>
      </c>
      <c r="AE357" s="32" t="str">
        <f>IF(ISBLANK(Table123[[#This Row],[Odds Side - Difference Model]]), "",IF(AC357="W", W357, IF(AC357="L",-N357, "")))</f>
        <v/>
      </c>
      <c r="AF357" s="33" t="str">
        <f>IFERROR((IF(ISERR(Table123[[#This Row],[Potential Payout Side - Win Probability Model]]), "",IF(AD357="W", X357, IF(AD357="L",-N357, "")))), "")</f>
        <v/>
      </c>
      <c r="AG357" s="30" t="str">
        <f>IF('Prediction Log'!$X357="Y", "W", IF('Prediction Log'!$X357="N", "L", ""))</f>
        <v/>
      </c>
      <c r="AH357" s="32" t="str">
        <f>IF(ISBLANK(Table123[[#This Row],[Odds Spread]]), "",IF(AG357="W", Z357, IF(AG357="L",-O357, "")))</f>
        <v/>
      </c>
      <c r="AI357" s="11"/>
      <c r="AJ357" s="12" t="str">
        <f t="shared" si="42"/>
        <v/>
      </c>
      <c r="AK3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8" spans="1:38" x14ac:dyDescent="0.45">
      <c r="A358" s="22">
        <f>Games!A358</f>
        <v>0</v>
      </c>
      <c r="B358" s="22" t="str">
        <f>IF('Prediction Log'!B358=0, "",'Prediction Log'!B358)</f>
        <v/>
      </c>
      <c r="C358" s="22" t="str">
        <f>IF('Prediction Log'!C358=0, "",'Prediction Log'!C358)</f>
        <v/>
      </c>
      <c r="D358" s="22" t="str">
        <f>IF('Prediction Log'!D358=0, "",'Prediction Log'!D358)</f>
        <v/>
      </c>
      <c r="E358" s="22" t="str">
        <f>IF('Prediction Log'!E358=0, "",'Prediction Log'!E358)</f>
        <v/>
      </c>
      <c r="F358" s="22" t="str">
        <f>IF('Prediction Log'!I358=0, "",'Prediction Log'!I358)</f>
        <v/>
      </c>
      <c r="G358" s="23" t="str">
        <f>IF(ISBLANK(Games!B358), "",'Prediction Log'!$J358)</f>
        <v/>
      </c>
      <c r="H358" s="24" t="str">
        <f>'Prediction Log'!$K358</f>
        <v/>
      </c>
      <c r="I358" s="22" t="str">
        <f>IF(ISBLANK(Games!J358), "",IF(AND(Games!J358="",Games!K358=""),"",IF(ISTEXT(Games!K358), "Side",Games!J358)))</f>
        <v/>
      </c>
      <c r="J358" s="22" t="str">
        <f>IF(ISBLANK(Games!B358), "",IF(Games!H358="Y", Games!B358, Games!C358))</f>
        <v/>
      </c>
      <c r="K358" s="22" t="str">
        <f>Games!F358</f>
        <v/>
      </c>
      <c r="L358" s="22" t="str">
        <f>IF(ISBLANK(Games!D358), "",Games!D358)</f>
        <v/>
      </c>
      <c r="M358" s="22"/>
      <c r="N358" s="25" t="str">
        <f>IF(ISBLANK(Table123[[#This Row],[Odds Side - Difference Model]]), "", 1)</f>
        <v/>
      </c>
      <c r="O358" s="25" t="str">
        <f>IF(ISBLANK(Table123[[#This Row],[Odds Spread]]), "", 1)</f>
        <v/>
      </c>
      <c r="P358" s="26"/>
      <c r="Q358" s="26"/>
      <c r="R358" s="26"/>
      <c r="S358" s="26"/>
      <c r="T358" s="26"/>
      <c r="U358" s="27" t="str">
        <f>IF(ISBLANK(Table123[[#This Row],[Odds Side - Difference Model]]), "",N358+IF(Q358&lt;0, (N358/(Q358/-100)), N358*(Q358/100)))</f>
        <v/>
      </c>
      <c r="V358" s="28" t="str">
        <f>IFERROR(IF(ISBLANK(Table123[[#This Row],[Odds Side - Win Probability Model]]), "",N358+IF(R358&lt;0, (N358/(R358/-100)), N358*(R358/100))),"")</f>
        <v/>
      </c>
      <c r="W358" s="27" t="str">
        <f t="shared" si="37"/>
        <v/>
      </c>
      <c r="X358" s="28" t="str">
        <f t="shared" si="38"/>
        <v/>
      </c>
      <c r="Y358" s="27" t="str">
        <f>IF(ISBLANK(Table123[[#This Row],[Odds Spread]]), "",O358+IF(S358&lt;0, (O358/(S358/-100)), O358*(S358/100)))</f>
        <v/>
      </c>
      <c r="Z358" s="27" t="str">
        <f t="shared" si="39"/>
        <v/>
      </c>
      <c r="AA358" s="29">
        <f t="shared" si="40"/>
        <v>0</v>
      </c>
      <c r="AB358" s="29">
        <f t="shared" si="41"/>
        <v>0</v>
      </c>
      <c r="AC358" s="30" t="str">
        <f>IF('Prediction Log'!$W358="Y", "W", IF('Prediction Log'!$W358="N","L",""))</f>
        <v/>
      </c>
      <c r="AD358" s="31" t="str">
        <f>IF('Prediction Log'!$Y358="Y", "W", IF('Prediction Log'!$Y358="N","L",""))</f>
        <v/>
      </c>
      <c r="AE358" s="32" t="str">
        <f>IF(ISBLANK(Table123[[#This Row],[Odds Side - Difference Model]]), "",IF(AC358="W", W358, IF(AC358="L",-N358, "")))</f>
        <v/>
      </c>
      <c r="AF358" s="33" t="str">
        <f>IFERROR((IF(ISERR(Table123[[#This Row],[Potential Payout Side - Win Probability Model]]), "",IF(AD358="W", X358, IF(AD358="L",-N358, "")))), "")</f>
        <v/>
      </c>
      <c r="AG358" s="30" t="str">
        <f>IF('Prediction Log'!$X358="Y", "W", IF('Prediction Log'!$X358="N", "L", ""))</f>
        <v/>
      </c>
      <c r="AH358" s="32" t="str">
        <f>IF(ISBLANK(Table123[[#This Row],[Odds Spread]]), "",IF(AG358="W", Z358, IF(AG358="L",-O358, "")))</f>
        <v/>
      </c>
      <c r="AI358" s="11"/>
      <c r="AJ358" s="12" t="str">
        <f t="shared" si="42"/>
        <v/>
      </c>
      <c r="AK3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9" spans="1:38" x14ac:dyDescent="0.45">
      <c r="A359" s="22">
        <f>Games!A359</f>
        <v>0</v>
      </c>
      <c r="B359" s="22" t="str">
        <f>IF('Prediction Log'!B359=0, "",'Prediction Log'!B359)</f>
        <v/>
      </c>
      <c r="C359" s="22" t="str">
        <f>IF('Prediction Log'!C359=0, "",'Prediction Log'!C359)</f>
        <v/>
      </c>
      <c r="D359" s="22" t="str">
        <f>IF('Prediction Log'!D359=0, "",'Prediction Log'!D359)</f>
        <v/>
      </c>
      <c r="E359" s="22" t="str">
        <f>IF('Prediction Log'!E359=0, "",'Prediction Log'!E359)</f>
        <v/>
      </c>
      <c r="F359" s="22" t="str">
        <f>IF('Prediction Log'!I359=0, "",'Prediction Log'!I359)</f>
        <v/>
      </c>
      <c r="G359" s="23" t="str">
        <f>IF(ISBLANK(Games!B359), "",'Prediction Log'!$J359)</f>
        <v/>
      </c>
      <c r="H359" s="24" t="str">
        <f>'Prediction Log'!$K359</f>
        <v/>
      </c>
      <c r="I359" s="22" t="str">
        <f>IF(ISBLANK(Games!J359), "",IF(AND(Games!J359="",Games!K359=""),"",IF(ISTEXT(Games!K359), "Side",Games!J359)))</f>
        <v/>
      </c>
      <c r="J359" s="22" t="str">
        <f>IF(ISBLANK(Games!B359), "",IF(Games!H359="Y", Games!B359, Games!C359))</f>
        <v/>
      </c>
      <c r="K359" s="22" t="str">
        <f>Games!F359</f>
        <v/>
      </c>
      <c r="L359" s="22" t="str">
        <f>IF(ISBLANK(Games!D359), "",Games!D359)</f>
        <v/>
      </c>
      <c r="M359" s="22"/>
      <c r="N359" s="25" t="str">
        <f>IF(ISBLANK(Table123[[#This Row],[Odds Side - Difference Model]]), "", 1)</f>
        <v/>
      </c>
      <c r="O359" s="25" t="str">
        <f>IF(ISBLANK(Table123[[#This Row],[Odds Spread]]), "", 1)</f>
        <v/>
      </c>
      <c r="P359" s="26"/>
      <c r="Q359" s="26"/>
      <c r="R359" s="26"/>
      <c r="S359" s="26"/>
      <c r="T359" s="26"/>
      <c r="U359" s="27" t="str">
        <f>IF(ISBLANK(Table123[[#This Row],[Odds Side - Difference Model]]), "",N359+IF(Q359&lt;0, (N359/(Q359/-100)), N359*(Q359/100)))</f>
        <v/>
      </c>
      <c r="V359" s="28" t="str">
        <f>IFERROR(IF(ISBLANK(Table123[[#This Row],[Odds Side - Win Probability Model]]), "",N359+IF(R359&lt;0, (N359/(R359/-100)), N359*(R359/100))),"")</f>
        <v/>
      </c>
      <c r="W359" s="27" t="str">
        <f t="shared" si="37"/>
        <v/>
      </c>
      <c r="X359" s="28" t="str">
        <f t="shared" si="38"/>
        <v/>
      </c>
      <c r="Y359" s="27" t="str">
        <f>IF(ISBLANK(Table123[[#This Row],[Odds Spread]]), "",O359+IF(S359&lt;0, (O359/(S359/-100)), O359*(S359/100)))</f>
        <v/>
      </c>
      <c r="Z359" s="27" t="str">
        <f t="shared" si="39"/>
        <v/>
      </c>
      <c r="AA359" s="29">
        <f t="shared" si="40"/>
        <v>0</v>
      </c>
      <c r="AB359" s="29">
        <f t="shared" si="41"/>
        <v>0</v>
      </c>
      <c r="AC359" s="30" t="str">
        <f>IF('Prediction Log'!$W359="Y", "W", IF('Prediction Log'!$W359="N","L",""))</f>
        <v/>
      </c>
      <c r="AD359" s="31" t="str">
        <f>IF('Prediction Log'!$Y359="Y", "W", IF('Prediction Log'!$Y359="N","L",""))</f>
        <v/>
      </c>
      <c r="AE359" s="32" t="str">
        <f>IF(ISBLANK(Table123[[#This Row],[Odds Side - Difference Model]]), "",IF(AC359="W", W359, IF(AC359="L",-N359, "")))</f>
        <v/>
      </c>
      <c r="AF359" s="33" t="str">
        <f>IFERROR((IF(ISERR(Table123[[#This Row],[Potential Payout Side - Win Probability Model]]), "",IF(AD359="W", X359, IF(AD359="L",-N359, "")))), "")</f>
        <v/>
      </c>
      <c r="AG359" s="30" t="str">
        <f>IF('Prediction Log'!$X359="Y", "W", IF('Prediction Log'!$X359="N", "L", ""))</f>
        <v/>
      </c>
      <c r="AH359" s="32" t="str">
        <f>IF(ISBLANK(Table123[[#This Row],[Odds Spread]]), "",IF(AG359="W", Z359, IF(AG359="L",-O359, "")))</f>
        <v/>
      </c>
      <c r="AI359" s="11"/>
      <c r="AJ359" s="12" t="str">
        <f t="shared" si="42"/>
        <v/>
      </c>
      <c r="AK3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0" spans="1:38" x14ac:dyDescent="0.45">
      <c r="A360" s="22">
        <f>Games!A360</f>
        <v>0</v>
      </c>
      <c r="B360" s="22" t="str">
        <f>IF('Prediction Log'!B360=0, "",'Prediction Log'!B360)</f>
        <v/>
      </c>
      <c r="C360" s="22" t="str">
        <f>IF('Prediction Log'!C360=0, "",'Prediction Log'!C360)</f>
        <v/>
      </c>
      <c r="D360" s="22" t="str">
        <f>IF('Prediction Log'!D360=0, "",'Prediction Log'!D360)</f>
        <v/>
      </c>
      <c r="E360" s="22" t="str">
        <f>IF('Prediction Log'!E360=0, "",'Prediction Log'!E360)</f>
        <v/>
      </c>
      <c r="F360" s="22" t="str">
        <f>IF('Prediction Log'!I360=0, "",'Prediction Log'!I360)</f>
        <v/>
      </c>
      <c r="G360" s="23" t="str">
        <f>IF(ISBLANK(Games!B360), "",'Prediction Log'!$J360)</f>
        <v/>
      </c>
      <c r="H360" s="24" t="str">
        <f>'Prediction Log'!$K360</f>
        <v/>
      </c>
      <c r="I360" s="22" t="str">
        <f>IF(ISBLANK(Games!J360), "",IF(AND(Games!J360="",Games!K360=""),"",IF(ISTEXT(Games!K360), "Side",Games!J360)))</f>
        <v/>
      </c>
      <c r="J360" s="22" t="str">
        <f>IF(ISBLANK(Games!B360), "",IF(Games!H360="Y", Games!B360, Games!C360))</f>
        <v/>
      </c>
      <c r="K360" s="22" t="str">
        <f>Games!F360</f>
        <v/>
      </c>
      <c r="L360" s="22" t="str">
        <f>IF(ISBLANK(Games!D360), "",Games!D360)</f>
        <v/>
      </c>
      <c r="M360" s="22"/>
      <c r="N360" s="25" t="str">
        <f>IF(ISBLANK(Table123[[#This Row],[Odds Side - Difference Model]]), "", 1)</f>
        <v/>
      </c>
      <c r="O360" s="25" t="str">
        <f>IF(ISBLANK(Table123[[#This Row],[Odds Spread]]), "", 1)</f>
        <v/>
      </c>
      <c r="P360" s="26"/>
      <c r="Q360" s="26"/>
      <c r="R360" s="26"/>
      <c r="S360" s="26"/>
      <c r="T360" s="26"/>
      <c r="U360" s="27" t="str">
        <f>IF(ISBLANK(Table123[[#This Row],[Odds Side - Difference Model]]), "",N360+IF(Q360&lt;0, (N360/(Q360/-100)), N360*(Q360/100)))</f>
        <v/>
      </c>
      <c r="V360" s="28" t="str">
        <f>IFERROR(IF(ISBLANK(Table123[[#This Row],[Odds Side - Win Probability Model]]), "",N360+IF(R360&lt;0, (N360/(R360/-100)), N360*(R360/100))),"")</f>
        <v/>
      </c>
      <c r="W360" s="27" t="str">
        <f t="shared" si="37"/>
        <v/>
      </c>
      <c r="X360" s="28" t="str">
        <f t="shared" si="38"/>
        <v/>
      </c>
      <c r="Y360" s="27" t="str">
        <f>IF(ISBLANK(Table123[[#This Row],[Odds Spread]]), "",O360+IF(S360&lt;0, (O360/(S360/-100)), O360*(S360/100)))</f>
        <v/>
      </c>
      <c r="Z360" s="27" t="str">
        <f t="shared" si="39"/>
        <v/>
      </c>
      <c r="AA360" s="29">
        <f t="shared" si="40"/>
        <v>0</v>
      </c>
      <c r="AB360" s="29">
        <f t="shared" si="41"/>
        <v>0</v>
      </c>
      <c r="AC360" s="30" t="str">
        <f>IF('Prediction Log'!$W360="Y", "W", IF('Prediction Log'!$W360="N","L",""))</f>
        <v/>
      </c>
      <c r="AD360" s="31" t="str">
        <f>IF('Prediction Log'!$Y360="Y", "W", IF('Prediction Log'!$Y360="N","L",""))</f>
        <v/>
      </c>
      <c r="AE360" s="32" t="str">
        <f>IF(ISBLANK(Table123[[#This Row],[Odds Side - Difference Model]]), "",IF(AC360="W", W360, IF(AC360="L",-N360, "")))</f>
        <v/>
      </c>
      <c r="AF360" s="33" t="str">
        <f>IFERROR((IF(ISERR(Table123[[#This Row],[Potential Payout Side - Win Probability Model]]), "",IF(AD360="W", X360, IF(AD360="L",-N360, "")))), "")</f>
        <v/>
      </c>
      <c r="AG360" s="30" t="str">
        <f>IF('Prediction Log'!$X360="Y", "W", IF('Prediction Log'!$X360="N", "L", ""))</f>
        <v/>
      </c>
      <c r="AH360" s="32" t="str">
        <f>IF(ISBLANK(Table123[[#This Row],[Odds Spread]]), "",IF(AG360="W", Z360, IF(AG360="L",-O360, "")))</f>
        <v/>
      </c>
      <c r="AI360" s="11"/>
      <c r="AJ360" s="12" t="str">
        <f t="shared" si="42"/>
        <v/>
      </c>
      <c r="AK3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1" spans="1:38" x14ac:dyDescent="0.45">
      <c r="A361" s="22">
        <f>Games!A361</f>
        <v>0</v>
      </c>
      <c r="B361" s="22" t="str">
        <f>IF('Prediction Log'!B361=0, "",'Prediction Log'!B361)</f>
        <v/>
      </c>
      <c r="C361" s="22" t="str">
        <f>IF('Prediction Log'!C361=0, "",'Prediction Log'!C361)</f>
        <v/>
      </c>
      <c r="D361" s="22" t="str">
        <f>IF('Prediction Log'!D361=0, "",'Prediction Log'!D361)</f>
        <v/>
      </c>
      <c r="E361" s="22" t="str">
        <f>IF('Prediction Log'!E361=0, "",'Prediction Log'!E361)</f>
        <v/>
      </c>
      <c r="F361" s="22" t="str">
        <f>IF('Prediction Log'!I361=0, "",'Prediction Log'!I361)</f>
        <v/>
      </c>
      <c r="G361" s="23" t="str">
        <f>IF(ISBLANK(Games!B361), "",'Prediction Log'!$J361)</f>
        <v/>
      </c>
      <c r="H361" s="24" t="str">
        <f>'Prediction Log'!$K361</f>
        <v/>
      </c>
      <c r="I361" s="22" t="str">
        <f>IF(ISBLANK(Games!J361), "",IF(AND(Games!J361="",Games!K361=""),"",IF(ISTEXT(Games!K361), "Side",Games!J361)))</f>
        <v/>
      </c>
      <c r="J361" s="22" t="str">
        <f>IF(ISBLANK(Games!B361), "",IF(Games!H361="Y", Games!B361, Games!C361))</f>
        <v/>
      </c>
      <c r="K361" s="22" t="str">
        <f>Games!F361</f>
        <v/>
      </c>
      <c r="L361" s="22" t="str">
        <f>IF(ISBLANK(Games!D361), "",Games!D361)</f>
        <v/>
      </c>
      <c r="M361" s="22"/>
      <c r="N361" s="25" t="str">
        <f>IF(ISBLANK(Table123[[#This Row],[Odds Side - Difference Model]]), "", 1)</f>
        <v/>
      </c>
      <c r="O361" s="25" t="str">
        <f>IF(ISBLANK(Table123[[#This Row],[Odds Spread]]), "", 1)</f>
        <v/>
      </c>
      <c r="P361" s="26"/>
      <c r="Q361" s="26"/>
      <c r="R361" s="26"/>
      <c r="S361" s="26"/>
      <c r="T361" s="26"/>
      <c r="U361" s="27" t="str">
        <f>IF(ISBLANK(Table123[[#This Row],[Odds Side - Difference Model]]), "",N361+IF(Q361&lt;0, (N361/(Q361/-100)), N361*(Q361/100)))</f>
        <v/>
      </c>
      <c r="V361" s="28" t="str">
        <f>IFERROR(IF(ISBLANK(Table123[[#This Row],[Odds Side - Win Probability Model]]), "",N361+IF(R361&lt;0, (N361/(R361/-100)), N361*(R361/100))),"")</f>
        <v/>
      </c>
      <c r="W361" s="27" t="str">
        <f t="shared" si="37"/>
        <v/>
      </c>
      <c r="X361" s="28" t="str">
        <f t="shared" si="38"/>
        <v/>
      </c>
      <c r="Y361" s="27" t="str">
        <f>IF(ISBLANK(Table123[[#This Row],[Odds Spread]]), "",O361+IF(S361&lt;0, (O361/(S361/-100)), O361*(S361/100)))</f>
        <v/>
      </c>
      <c r="Z361" s="27" t="str">
        <f t="shared" si="39"/>
        <v/>
      </c>
      <c r="AA361" s="29">
        <f t="shared" si="40"/>
        <v>0</v>
      </c>
      <c r="AB361" s="29">
        <f t="shared" si="41"/>
        <v>0</v>
      </c>
      <c r="AC361" s="30" t="str">
        <f>IF('Prediction Log'!$W361="Y", "W", IF('Prediction Log'!$W361="N","L",""))</f>
        <v/>
      </c>
      <c r="AD361" s="31" t="str">
        <f>IF('Prediction Log'!$Y361="Y", "W", IF('Prediction Log'!$Y361="N","L",""))</f>
        <v/>
      </c>
      <c r="AE361" s="32" t="str">
        <f>IF(ISBLANK(Table123[[#This Row],[Odds Side - Difference Model]]), "",IF(AC361="W", W361, IF(AC361="L",-N361, "")))</f>
        <v/>
      </c>
      <c r="AF361" s="33" t="str">
        <f>IFERROR((IF(ISERR(Table123[[#This Row],[Potential Payout Side - Win Probability Model]]), "",IF(AD361="W", X361, IF(AD361="L",-N361, "")))), "")</f>
        <v/>
      </c>
      <c r="AG361" s="30" t="str">
        <f>IF('Prediction Log'!$X361="Y", "W", IF('Prediction Log'!$X361="N", "L", ""))</f>
        <v/>
      </c>
      <c r="AH361" s="32" t="str">
        <f>IF(ISBLANK(Table123[[#This Row],[Odds Spread]]), "",IF(AG361="W", Z361, IF(AG361="L",-O361, "")))</f>
        <v/>
      </c>
      <c r="AI361" s="11"/>
      <c r="AJ361" s="12" t="str">
        <f t="shared" si="42"/>
        <v/>
      </c>
      <c r="AK3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2" spans="1:38" x14ac:dyDescent="0.45">
      <c r="A362" s="22">
        <f>Games!A362</f>
        <v>0</v>
      </c>
      <c r="B362" s="22" t="str">
        <f>IF('Prediction Log'!B362=0, "",'Prediction Log'!B362)</f>
        <v/>
      </c>
      <c r="C362" s="22" t="str">
        <f>IF('Prediction Log'!C362=0, "",'Prediction Log'!C362)</f>
        <v/>
      </c>
      <c r="D362" s="22" t="str">
        <f>IF('Prediction Log'!D362=0, "",'Prediction Log'!D362)</f>
        <v/>
      </c>
      <c r="E362" s="22" t="str">
        <f>IF('Prediction Log'!E362=0, "",'Prediction Log'!E362)</f>
        <v/>
      </c>
      <c r="F362" s="22" t="str">
        <f>IF('Prediction Log'!I362=0, "",'Prediction Log'!I362)</f>
        <v/>
      </c>
      <c r="G362" s="23" t="str">
        <f>IF(ISBLANK(Games!B362), "",'Prediction Log'!$J362)</f>
        <v/>
      </c>
      <c r="H362" s="24" t="str">
        <f>'Prediction Log'!$K362</f>
        <v/>
      </c>
      <c r="I362" s="22" t="str">
        <f>IF(ISBLANK(Games!J362), "",IF(AND(Games!J362="",Games!K362=""),"",IF(ISTEXT(Games!K362), "Side",Games!J362)))</f>
        <v/>
      </c>
      <c r="J362" s="22" t="str">
        <f>IF(ISBLANK(Games!B362), "",IF(Games!H362="Y", Games!B362, Games!C362))</f>
        <v/>
      </c>
      <c r="K362" s="22" t="str">
        <f>Games!F362</f>
        <v/>
      </c>
      <c r="L362" s="22" t="str">
        <f>IF(ISBLANK(Games!D362), "",Games!D362)</f>
        <v/>
      </c>
      <c r="M362" s="22"/>
      <c r="N362" s="25" t="str">
        <f>IF(ISBLANK(Table123[[#This Row],[Odds Side - Difference Model]]), "", 1)</f>
        <v/>
      </c>
      <c r="O362" s="25" t="str">
        <f>IF(ISBLANK(Table123[[#This Row],[Odds Spread]]), "", 1)</f>
        <v/>
      </c>
      <c r="P362" s="26"/>
      <c r="Q362" s="26"/>
      <c r="R362" s="26"/>
      <c r="S362" s="26"/>
      <c r="T362" s="26"/>
      <c r="U362" s="27" t="str">
        <f>IF(ISBLANK(Table123[[#This Row],[Odds Side - Difference Model]]), "",N362+IF(Q362&lt;0, (N362/(Q362/-100)), N362*(Q362/100)))</f>
        <v/>
      </c>
      <c r="V362" s="28" t="str">
        <f>IFERROR(IF(ISBLANK(Table123[[#This Row],[Odds Side - Win Probability Model]]), "",N362+IF(R362&lt;0, (N362/(R362/-100)), N362*(R362/100))),"")</f>
        <v/>
      </c>
      <c r="W362" s="27" t="str">
        <f t="shared" si="37"/>
        <v/>
      </c>
      <c r="X362" s="28" t="str">
        <f t="shared" si="38"/>
        <v/>
      </c>
      <c r="Y362" s="27" t="str">
        <f>IF(ISBLANK(Table123[[#This Row],[Odds Spread]]), "",O362+IF(S362&lt;0, (O362/(S362/-100)), O362*(S362/100)))</f>
        <v/>
      </c>
      <c r="Z362" s="27" t="str">
        <f t="shared" si="39"/>
        <v/>
      </c>
      <c r="AA362" s="29">
        <f t="shared" si="40"/>
        <v>0</v>
      </c>
      <c r="AB362" s="29">
        <f t="shared" si="41"/>
        <v>0</v>
      </c>
      <c r="AC362" s="30" t="str">
        <f>IF('Prediction Log'!$W362="Y", "W", IF('Prediction Log'!$W362="N","L",""))</f>
        <v/>
      </c>
      <c r="AD362" s="31" t="str">
        <f>IF('Prediction Log'!$Y362="Y", "W", IF('Prediction Log'!$Y362="N","L",""))</f>
        <v/>
      </c>
      <c r="AE362" s="32" t="str">
        <f>IF(ISBLANK(Table123[[#This Row],[Odds Side - Difference Model]]), "",IF(AC362="W", W362, IF(AC362="L",-N362, "")))</f>
        <v/>
      </c>
      <c r="AF362" s="33" t="str">
        <f>IFERROR((IF(ISERR(Table123[[#This Row],[Potential Payout Side - Win Probability Model]]), "",IF(AD362="W", X362, IF(AD362="L",-N362, "")))), "")</f>
        <v/>
      </c>
      <c r="AG362" s="30" t="str">
        <f>IF('Prediction Log'!$X362="Y", "W", IF('Prediction Log'!$X362="N", "L", ""))</f>
        <v/>
      </c>
      <c r="AH362" s="32" t="str">
        <f>IF(ISBLANK(Table123[[#This Row],[Odds Spread]]), "",IF(AG362="W", Z362, IF(AG362="L",-O362, "")))</f>
        <v/>
      </c>
      <c r="AI362" s="11"/>
      <c r="AJ362" s="12" t="str">
        <f t="shared" si="42"/>
        <v/>
      </c>
      <c r="AK3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3" spans="1:38" x14ac:dyDescent="0.45">
      <c r="A363" s="22">
        <f>Games!A363</f>
        <v>0</v>
      </c>
      <c r="B363" s="22" t="str">
        <f>IF('Prediction Log'!B363=0, "",'Prediction Log'!B363)</f>
        <v/>
      </c>
      <c r="C363" s="22" t="str">
        <f>IF('Prediction Log'!C363=0, "",'Prediction Log'!C363)</f>
        <v/>
      </c>
      <c r="D363" s="22" t="str">
        <f>IF('Prediction Log'!D363=0, "",'Prediction Log'!D363)</f>
        <v/>
      </c>
      <c r="E363" s="22" t="str">
        <f>IF('Prediction Log'!E363=0, "",'Prediction Log'!E363)</f>
        <v/>
      </c>
      <c r="F363" s="22" t="str">
        <f>IF('Prediction Log'!I363=0, "",'Prediction Log'!I363)</f>
        <v/>
      </c>
      <c r="G363" s="23" t="str">
        <f>IF(ISBLANK(Games!B363), "",'Prediction Log'!$J363)</f>
        <v/>
      </c>
      <c r="H363" s="24" t="str">
        <f>'Prediction Log'!$K363</f>
        <v/>
      </c>
      <c r="I363" s="22" t="str">
        <f>IF(ISBLANK(Games!J363), "",IF(AND(Games!J363="",Games!K363=""),"",IF(ISTEXT(Games!K363), "Side",Games!J363)))</f>
        <v/>
      </c>
      <c r="J363" s="22" t="str">
        <f>IF(ISBLANK(Games!B363), "",IF(Games!H363="Y", Games!B363, Games!C363))</f>
        <v/>
      </c>
      <c r="K363" s="22" t="str">
        <f>Games!F363</f>
        <v/>
      </c>
      <c r="L363" s="22" t="str">
        <f>IF(ISBLANK(Games!D363), "",Games!D363)</f>
        <v/>
      </c>
      <c r="M363" s="22"/>
      <c r="N363" s="25" t="str">
        <f>IF(ISBLANK(Table123[[#This Row],[Odds Side - Difference Model]]), "", 1)</f>
        <v/>
      </c>
      <c r="O363" s="25" t="str">
        <f>IF(ISBLANK(Table123[[#This Row],[Odds Spread]]), "", 1)</f>
        <v/>
      </c>
      <c r="P363" s="26"/>
      <c r="Q363" s="26"/>
      <c r="R363" s="26"/>
      <c r="S363" s="26"/>
      <c r="T363" s="26"/>
      <c r="U363" s="27" t="str">
        <f>IF(ISBLANK(Table123[[#This Row],[Odds Side - Difference Model]]), "",N363+IF(Q363&lt;0, (N363/(Q363/-100)), N363*(Q363/100)))</f>
        <v/>
      </c>
      <c r="V363" s="28" t="str">
        <f>IFERROR(IF(ISBLANK(Table123[[#This Row],[Odds Side - Win Probability Model]]), "",N363+IF(R363&lt;0, (N363/(R363/-100)), N363*(R363/100))),"")</f>
        <v/>
      </c>
      <c r="W363" s="27" t="str">
        <f t="shared" si="37"/>
        <v/>
      </c>
      <c r="X363" s="28" t="str">
        <f t="shared" si="38"/>
        <v/>
      </c>
      <c r="Y363" s="27" t="str">
        <f>IF(ISBLANK(Table123[[#This Row],[Odds Spread]]), "",O363+IF(S363&lt;0, (O363/(S363/-100)), O363*(S363/100)))</f>
        <v/>
      </c>
      <c r="Z363" s="27" t="str">
        <f t="shared" si="39"/>
        <v/>
      </c>
      <c r="AA363" s="29">
        <f t="shared" si="40"/>
        <v>0</v>
      </c>
      <c r="AB363" s="29">
        <f t="shared" si="41"/>
        <v>0</v>
      </c>
      <c r="AC363" s="30" t="str">
        <f>IF('Prediction Log'!$W363="Y", "W", IF('Prediction Log'!$W363="N","L",""))</f>
        <v/>
      </c>
      <c r="AD363" s="31" t="str">
        <f>IF('Prediction Log'!$Y363="Y", "W", IF('Prediction Log'!$Y363="N","L",""))</f>
        <v/>
      </c>
      <c r="AE363" s="32" t="str">
        <f>IF(ISBLANK(Table123[[#This Row],[Odds Side - Difference Model]]), "",IF(AC363="W", W363, IF(AC363="L",-N363, "")))</f>
        <v/>
      </c>
      <c r="AF363" s="33" t="str">
        <f>IFERROR((IF(ISERR(Table123[[#This Row],[Potential Payout Side - Win Probability Model]]), "",IF(AD363="W", X363, IF(AD363="L",-N363, "")))), "")</f>
        <v/>
      </c>
      <c r="AG363" s="30" t="str">
        <f>IF('Prediction Log'!$X363="Y", "W", IF('Prediction Log'!$X363="N", "L", ""))</f>
        <v/>
      </c>
      <c r="AH363" s="32" t="str">
        <f>IF(ISBLANK(Table123[[#This Row],[Odds Spread]]), "",IF(AG363="W", Z363, IF(AG363="L",-O363, "")))</f>
        <v/>
      </c>
      <c r="AI363" s="11"/>
      <c r="AJ363" s="12" t="str">
        <f t="shared" si="42"/>
        <v/>
      </c>
      <c r="AK3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4" spans="1:38" x14ac:dyDescent="0.45">
      <c r="A364" s="22">
        <f>Games!A364</f>
        <v>0</v>
      </c>
      <c r="B364" s="22" t="str">
        <f>IF('Prediction Log'!B364=0, "",'Prediction Log'!B364)</f>
        <v/>
      </c>
      <c r="C364" s="22" t="str">
        <f>IF('Prediction Log'!C364=0, "",'Prediction Log'!C364)</f>
        <v/>
      </c>
      <c r="D364" s="22" t="str">
        <f>IF('Prediction Log'!D364=0, "",'Prediction Log'!D364)</f>
        <v/>
      </c>
      <c r="E364" s="22" t="str">
        <f>IF('Prediction Log'!E364=0, "",'Prediction Log'!E364)</f>
        <v/>
      </c>
      <c r="F364" s="22" t="str">
        <f>IF('Prediction Log'!I364=0, "",'Prediction Log'!I364)</f>
        <v/>
      </c>
      <c r="G364" s="23" t="str">
        <f>IF(ISBLANK(Games!B364), "",'Prediction Log'!$J364)</f>
        <v/>
      </c>
      <c r="H364" s="24" t="str">
        <f>'Prediction Log'!$K364</f>
        <v/>
      </c>
      <c r="I364" s="22" t="str">
        <f>IF(ISBLANK(Games!J364), "",IF(AND(Games!J364="",Games!K364=""),"",IF(ISTEXT(Games!K364), "Side",Games!J364)))</f>
        <v/>
      </c>
      <c r="J364" s="22" t="str">
        <f>IF(ISBLANK(Games!B364), "",IF(Games!H364="Y", Games!B364, Games!C364))</f>
        <v/>
      </c>
      <c r="K364" s="22" t="str">
        <f>Games!F364</f>
        <v/>
      </c>
      <c r="L364" s="22" t="str">
        <f>IF(ISBLANK(Games!D364), "",Games!D364)</f>
        <v/>
      </c>
      <c r="M364" s="22"/>
      <c r="N364" s="25" t="str">
        <f>IF(ISBLANK(Table123[[#This Row],[Odds Side - Difference Model]]), "", 1)</f>
        <v/>
      </c>
      <c r="O364" s="25" t="str">
        <f>IF(ISBLANK(Table123[[#This Row],[Odds Spread]]), "", 1)</f>
        <v/>
      </c>
      <c r="P364" s="26"/>
      <c r="Q364" s="26"/>
      <c r="R364" s="26"/>
      <c r="S364" s="26"/>
      <c r="T364" s="26"/>
      <c r="U364" s="27" t="str">
        <f>IF(ISBLANK(Table123[[#This Row],[Odds Side - Difference Model]]), "",N364+IF(Q364&lt;0, (N364/(Q364/-100)), N364*(Q364/100)))</f>
        <v/>
      </c>
      <c r="V364" s="28" t="str">
        <f>IFERROR(IF(ISBLANK(Table123[[#This Row],[Odds Side - Win Probability Model]]), "",N364+IF(R364&lt;0, (N364/(R364/-100)), N364*(R364/100))),"")</f>
        <v/>
      </c>
      <c r="W364" s="27" t="str">
        <f t="shared" si="37"/>
        <v/>
      </c>
      <c r="X364" s="28" t="str">
        <f t="shared" si="38"/>
        <v/>
      </c>
      <c r="Y364" s="27" t="str">
        <f>IF(ISBLANK(Table123[[#This Row],[Odds Spread]]), "",O364+IF(S364&lt;0, (O364/(S364/-100)), O364*(S364/100)))</f>
        <v/>
      </c>
      <c r="Z364" s="27" t="str">
        <f t="shared" si="39"/>
        <v/>
      </c>
      <c r="AA364" s="29">
        <f t="shared" si="40"/>
        <v>0</v>
      </c>
      <c r="AB364" s="29">
        <f t="shared" si="41"/>
        <v>0</v>
      </c>
      <c r="AC364" s="30" t="str">
        <f>IF('Prediction Log'!$W364="Y", "W", IF('Prediction Log'!$W364="N","L",""))</f>
        <v/>
      </c>
      <c r="AD364" s="31" t="str">
        <f>IF('Prediction Log'!$Y364="Y", "W", IF('Prediction Log'!$Y364="N","L",""))</f>
        <v/>
      </c>
      <c r="AE364" s="32" t="str">
        <f>IF(ISBLANK(Table123[[#This Row],[Odds Side - Difference Model]]), "",IF(AC364="W", W364, IF(AC364="L",-N364, "")))</f>
        <v/>
      </c>
      <c r="AF364" s="33" t="str">
        <f>IFERROR((IF(ISERR(Table123[[#This Row],[Potential Payout Side - Win Probability Model]]), "",IF(AD364="W", X364, IF(AD364="L",-N364, "")))), "")</f>
        <v/>
      </c>
      <c r="AG364" s="30" t="str">
        <f>IF('Prediction Log'!$X364="Y", "W", IF('Prediction Log'!$X364="N", "L", ""))</f>
        <v/>
      </c>
      <c r="AH364" s="32" t="str">
        <f>IF(ISBLANK(Table123[[#This Row],[Odds Spread]]), "",IF(AG364="W", Z364, IF(AG364="L",-O364, "")))</f>
        <v/>
      </c>
      <c r="AI364" s="11"/>
      <c r="AJ364" s="12" t="str">
        <f t="shared" si="42"/>
        <v/>
      </c>
      <c r="AK3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5" spans="1:38" x14ac:dyDescent="0.45">
      <c r="A365" s="22">
        <f>Games!A365</f>
        <v>0</v>
      </c>
      <c r="B365" s="22" t="str">
        <f>IF('Prediction Log'!B365=0, "",'Prediction Log'!B365)</f>
        <v/>
      </c>
      <c r="C365" s="22" t="str">
        <f>IF('Prediction Log'!C365=0, "",'Prediction Log'!C365)</f>
        <v/>
      </c>
      <c r="D365" s="22" t="str">
        <f>IF('Prediction Log'!D365=0, "",'Prediction Log'!D365)</f>
        <v/>
      </c>
      <c r="E365" s="22" t="str">
        <f>IF('Prediction Log'!E365=0, "",'Prediction Log'!E365)</f>
        <v/>
      </c>
      <c r="F365" s="22" t="str">
        <f>IF('Prediction Log'!I365=0, "",'Prediction Log'!I365)</f>
        <v/>
      </c>
      <c r="G365" s="23" t="str">
        <f>IF(ISBLANK(Games!B365), "",'Prediction Log'!$J365)</f>
        <v/>
      </c>
      <c r="H365" s="24" t="str">
        <f>'Prediction Log'!$K365</f>
        <v/>
      </c>
      <c r="I365" s="22" t="str">
        <f>IF(ISBLANK(Games!J365), "",IF(AND(Games!J365="",Games!K365=""),"",IF(ISTEXT(Games!K365), "Side",Games!J365)))</f>
        <v/>
      </c>
      <c r="J365" s="22" t="str">
        <f>IF(ISBLANK(Games!B365), "",IF(Games!H365="Y", Games!B365, Games!C365))</f>
        <v/>
      </c>
      <c r="K365" s="22" t="str">
        <f>Games!F365</f>
        <v/>
      </c>
      <c r="L365" s="22" t="str">
        <f>IF(ISBLANK(Games!D365), "",Games!D365)</f>
        <v/>
      </c>
      <c r="M365" s="22"/>
      <c r="N365" s="25" t="str">
        <f>IF(ISBLANK(Table123[[#This Row],[Odds Side - Difference Model]]), "", 1)</f>
        <v/>
      </c>
      <c r="O365" s="25" t="str">
        <f>IF(ISBLANK(Table123[[#This Row],[Odds Spread]]), "", 1)</f>
        <v/>
      </c>
      <c r="P365" s="26"/>
      <c r="Q365" s="26"/>
      <c r="R365" s="26"/>
      <c r="S365" s="26"/>
      <c r="T365" s="26"/>
      <c r="U365" s="27" t="str">
        <f>IF(ISBLANK(Table123[[#This Row],[Odds Side - Difference Model]]), "",N365+IF(Q365&lt;0, (N365/(Q365/-100)), N365*(Q365/100)))</f>
        <v/>
      </c>
      <c r="V365" s="28" t="str">
        <f>IFERROR(IF(ISBLANK(Table123[[#This Row],[Odds Side - Win Probability Model]]), "",N365+IF(R365&lt;0, (N365/(R365/-100)), N365*(R365/100))),"")</f>
        <v/>
      </c>
      <c r="W365" s="27" t="str">
        <f t="shared" si="37"/>
        <v/>
      </c>
      <c r="X365" s="28" t="str">
        <f t="shared" si="38"/>
        <v/>
      </c>
      <c r="Y365" s="27" t="str">
        <f>IF(ISBLANK(Table123[[#This Row],[Odds Spread]]), "",O365+IF(S365&lt;0, (O365/(S365/-100)), O365*(S365/100)))</f>
        <v/>
      </c>
      <c r="Z365" s="27" t="str">
        <f t="shared" si="39"/>
        <v/>
      </c>
      <c r="AA365" s="29">
        <f t="shared" si="40"/>
        <v>0</v>
      </c>
      <c r="AB365" s="29">
        <f t="shared" si="41"/>
        <v>0</v>
      </c>
      <c r="AC365" s="30" t="str">
        <f>IF('Prediction Log'!$W365="Y", "W", IF('Prediction Log'!$W365="N","L",""))</f>
        <v/>
      </c>
      <c r="AD365" s="31" t="str">
        <f>IF('Prediction Log'!$Y365="Y", "W", IF('Prediction Log'!$Y365="N","L",""))</f>
        <v/>
      </c>
      <c r="AE365" s="32" t="str">
        <f>IF(ISBLANK(Table123[[#This Row],[Odds Side - Difference Model]]), "",IF(AC365="W", W365, IF(AC365="L",-N365, "")))</f>
        <v/>
      </c>
      <c r="AF365" s="33" t="str">
        <f>IFERROR((IF(ISERR(Table123[[#This Row],[Potential Payout Side - Win Probability Model]]), "",IF(AD365="W", X365, IF(AD365="L",-N365, "")))), "")</f>
        <v/>
      </c>
      <c r="AG365" s="30" t="str">
        <f>IF('Prediction Log'!$X365="Y", "W", IF('Prediction Log'!$X365="N", "L", ""))</f>
        <v/>
      </c>
      <c r="AH365" s="32" t="str">
        <f>IF(ISBLANK(Table123[[#This Row],[Odds Spread]]), "",IF(AG365="W", Z365, IF(AG365="L",-O365, "")))</f>
        <v/>
      </c>
      <c r="AI365" s="11"/>
      <c r="AJ365" s="12" t="str">
        <f t="shared" si="42"/>
        <v/>
      </c>
      <c r="AK3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6" spans="1:38" x14ac:dyDescent="0.45">
      <c r="A366" s="22">
        <f>Games!A366</f>
        <v>0</v>
      </c>
      <c r="B366" s="22" t="str">
        <f>IF('Prediction Log'!B366=0, "",'Prediction Log'!B366)</f>
        <v/>
      </c>
      <c r="C366" s="22" t="str">
        <f>IF('Prediction Log'!C366=0, "",'Prediction Log'!C366)</f>
        <v/>
      </c>
      <c r="D366" s="22" t="str">
        <f>IF('Prediction Log'!D366=0, "",'Prediction Log'!D366)</f>
        <v/>
      </c>
      <c r="E366" s="22" t="str">
        <f>IF('Prediction Log'!E366=0, "",'Prediction Log'!E366)</f>
        <v/>
      </c>
      <c r="F366" s="22" t="str">
        <f>IF('Prediction Log'!I366=0, "",'Prediction Log'!I366)</f>
        <v/>
      </c>
      <c r="G366" s="23" t="str">
        <f>IF(ISBLANK(Games!B366), "",'Prediction Log'!$J366)</f>
        <v/>
      </c>
      <c r="H366" s="24" t="str">
        <f>'Prediction Log'!$K366</f>
        <v/>
      </c>
      <c r="I366" s="22" t="str">
        <f>IF(ISBLANK(Games!J366), "",IF(AND(Games!J366="",Games!K366=""),"",IF(ISTEXT(Games!K366), "Side",Games!J366)))</f>
        <v/>
      </c>
      <c r="J366" s="22" t="str">
        <f>IF(ISBLANK(Games!B366), "",IF(Games!H366="Y", Games!B366, Games!C366))</f>
        <v/>
      </c>
      <c r="K366" s="22" t="str">
        <f>Games!F366</f>
        <v/>
      </c>
      <c r="L366" s="22" t="str">
        <f>IF(ISBLANK(Games!D366), "",Games!D366)</f>
        <v/>
      </c>
      <c r="M366" s="22"/>
      <c r="N366" s="25" t="str">
        <f>IF(ISBLANK(Table123[[#This Row],[Odds Side - Difference Model]]), "", 1)</f>
        <v/>
      </c>
      <c r="O366" s="25" t="str">
        <f>IF(ISBLANK(Table123[[#This Row],[Odds Spread]]), "", 1)</f>
        <v/>
      </c>
      <c r="P366" s="26"/>
      <c r="Q366" s="26"/>
      <c r="R366" s="26"/>
      <c r="S366" s="26"/>
      <c r="T366" s="26"/>
      <c r="U366" s="27" t="str">
        <f>IF(ISBLANK(Table123[[#This Row],[Odds Side - Difference Model]]), "",N366+IF(Q366&lt;0, (N366/(Q366/-100)), N366*(Q366/100)))</f>
        <v/>
      </c>
      <c r="V366" s="28" t="str">
        <f>IFERROR(IF(ISBLANK(Table123[[#This Row],[Odds Side - Win Probability Model]]), "",N366+IF(R366&lt;0, (N366/(R366/-100)), N366*(R366/100))),"")</f>
        <v/>
      </c>
      <c r="W366" s="27" t="str">
        <f t="shared" ref="W366:W429" si="43">IFERROR(U366-N366, "")</f>
        <v/>
      </c>
      <c r="X366" s="28" t="str">
        <f t="shared" ref="X366:X429" si="44">IFERROR(V366-N366, "")</f>
        <v/>
      </c>
      <c r="Y366" s="27" t="str">
        <f>IF(ISBLANK(Table123[[#This Row],[Odds Spread]]), "",O366+IF(S366&lt;0, (O366/(S366/-100)), O366*(S366/100)))</f>
        <v/>
      </c>
      <c r="Z366" s="27" t="str">
        <f t="shared" ref="Z366:Z429" si="45">IFERROR(Y366-O366, "")</f>
        <v/>
      </c>
      <c r="AA366" s="29">
        <f t="shared" ref="AA366:AA429" si="46">P366+IF(T366&lt;0, (P366/(T366/-100)), P366*(T366/100))</f>
        <v>0</v>
      </c>
      <c r="AB366" s="29">
        <f t="shared" ref="AB366:AB429" si="47">T366-P366</f>
        <v>0</v>
      </c>
      <c r="AC366" s="30" t="str">
        <f>IF('Prediction Log'!$W366="Y", "W", IF('Prediction Log'!$W366="N","L",""))</f>
        <v/>
      </c>
      <c r="AD366" s="31" t="str">
        <f>IF('Prediction Log'!$Y366="Y", "W", IF('Prediction Log'!$Y366="N","L",""))</f>
        <v/>
      </c>
      <c r="AE366" s="32" t="str">
        <f>IF(ISBLANK(Table123[[#This Row],[Odds Side - Difference Model]]), "",IF(AC366="W", W366, IF(AC366="L",-N366, "")))</f>
        <v/>
      </c>
      <c r="AF366" s="33" t="str">
        <f>IFERROR((IF(ISERR(Table123[[#This Row],[Potential Payout Side - Win Probability Model]]), "",IF(AD366="W", X366, IF(AD366="L",-N366, "")))), "")</f>
        <v/>
      </c>
      <c r="AG366" s="30" t="str">
        <f>IF('Prediction Log'!$X366="Y", "W", IF('Prediction Log'!$X366="N", "L", ""))</f>
        <v/>
      </c>
      <c r="AH366" s="32" t="str">
        <f>IF(ISBLANK(Table123[[#This Row],[Odds Spread]]), "",IF(AG366="W", Z366, IF(AG366="L",-O366, "")))</f>
        <v/>
      </c>
      <c r="AI366" s="11"/>
      <c r="AJ366" s="12" t="str">
        <f t="shared" si="42"/>
        <v/>
      </c>
      <c r="AK3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7" spans="1:38" x14ac:dyDescent="0.45">
      <c r="A367" s="22">
        <f>Games!A367</f>
        <v>0</v>
      </c>
      <c r="B367" s="22" t="str">
        <f>IF('Prediction Log'!B367=0, "",'Prediction Log'!B367)</f>
        <v/>
      </c>
      <c r="C367" s="22" t="str">
        <f>IF('Prediction Log'!C367=0, "",'Prediction Log'!C367)</f>
        <v/>
      </c>
      <c r="D367" s="22" t="str">
        <f>IF('Prediction Log'!D367=0, "",'Prediction Log'!D367)</f>
        <v/>
      </c>
      <c r="E367" s="22" t="str">
        <f>IF('Prediction Log'!E367=0, "",'Prediction Log'!E367)</f>
        <v/>
      </c>
      <c r="F367" s="22" t="str">
        <f>IF('Prediction Log'!I367=0, "",'Prediction Log'!I367)</f>
        <v/>
      </c>
      <c r="G367" s="23" t="str">
        <f>IF(ISBLANK(Games!B367), "",'Prediction Log'!$J367)</f>
        <v/>
      </c>
      <c r="H367" s="24" t="str">
        <f>'Prediction Log'!$K367</f>
        <v/>
      </c>
      <c r="I367" s="22" t="str">
        <f>IF(ISBLANK(Games!J367), "",IF(AND(Games!J367="",Games!K367=""),"",IF(ISTEXT(Games!K367), "Side",Games!J367)))</f>
        <v/>
      </c>
      <c r="J367" s="22" t="str">
        <f>IF(ISBLANK(Games!B367), "",IF(Games!H367="Y", Games!B367, Games!C367))</f>
        <v/>
      </c>
      <c r="K367" s="22" t="str">
        <f>Games!F367</f>
        <v/>
      </c>
      <c r="L367" s="22" t="str">
        <f>IF(ISBLANK(Games!D367), "",Games!D367)</f>
        <v/>
      </c>
      <c r="M367" s="22"/>
      <c r="N367" s="25" t="str">
        <f>IF(ISBLANK(Table123[[#This Row],[Odds Side - Difference Model]]), "", 1)</f>
        <v/>
      </c>
      <c r="O367" s="25" t="str">
        <f>IF(ISBLANK(Table123[[#This Row],[Odds Spread]]), "", 1)</f>
        <v/>
      </c>
      <c r="P367" s="26"/>
      <c r="Q367" s="26"/>
      <c r="R367" s="26"/>
      <c r="S367" s="26"/>
      <c r="T367" s="26"/>
      <c r="U367" s="27" t="str">
        <f>IF(ISBLANK(Table123[[#This Row],[Odds Side - Difference Model]]), "",N367+IF(Q367&lt;0, (N367/(Q367/-100)), N367*(Q367/100)))</f>
        <v/>
      </c>
      <c r="V367" s="28" t="str">
        <f>IFERROR(IF(ISBLANK(Table123[[#This Row],[Odds Side - Win Probability Model]]), "",N367+IF(R367&lt;0, (N367/(R367/-100)), N367*(R367/100))),"")</f>
        <v/>
      </c>
      <c r="W367" s="27" t="str">
        <f t="shared" si="43"/>
        <v/>
      </c>
      <c r="X367" s="28" t="str">
        <f t="shared" si="44"/>
        <v/>
      </c>
      <c r="Y367" s="27" t="str">
        <f>IF(ISBLANK(Table123[[#This Row],[Odds Spread]]), "",O367+IF(S367&lt;0, (O367/(S367/-100)), O367*(S367/100)))</f>
        <v/>
      </c>
      <c r="Z367" s="27" t="str">
        <f t="shared" si="45"/>
        <v/>
      </c>
      <c r="AA367" s="29">
        <f t="shared" si="46"/>
        <v>0</v>
      </c>
      <c r="AB367" s="29">
        <f t="shared" si="47"/>
        <v>0</v>
      </c>
      <c r="AC367" s="30" t="str">
        <f>IF('Prediction Log'!$W367="Y", "W", IF('Prediction Log'!$W367="N","L",""))</f>
        <v/>
      </c>
      <c r="AD367" s="31" t="str">
        <f>IF('Prediction Log'!$Y367="Y", "W", IF('Prediction Log'!$Y367="N","L",""))</f>
        <v/>
      </c>
      <c r="AE367" s="32" t="str">
        <f>IF(ISBLANK(Table123[[#This Row],[Odds Side - Difference Model]]), "",IF(AC367="W", W367, IF(AC367="L",-N367, "")))</f>
        <v/>
      </c>
      <c r="AF367" s="33" t="str">
        <f>IFERROR((IF(ISERR(Table123[[#This Row],[Potential Payout Side - Win Probability Model]]), "",IF(AD367="W", X367, IF(AD367="L",-N367, "")))), "")</f>
        <v/>
      </c>
      <c r="AG367" s="30" t="str">
        <f>IF('Prediction Log'!$X367="Y", "W", IF('Prediction Log'!$X367="N", "L", ""))</f>
        <v/>
      </c>
      <c r="AH367" s="32" t="str">
        <f>IF(ISBLANK(Table123[[#This Row],[Odds Spread]]), "",IF(AG367="W", Z367, IF(AG367="L",-O367, "")))</f>
        <v/>
      </c>
      <c r="AI367" s="11"/>
      <c r="AJ367" s="12" t="str">
        <f t="shared" si="42"/>
        <v/>
      </c>
      <c r="AK3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8" spans="1:38" x14ac:dyDescent="0.45">
      <c r="A368" s="22">
        <f>Games!A368</f>
        <v>0</v>
      </c>
      <c r="B368" s="22" t="str">
        <f>IF('Prediction Log'!B368=0, "",'Prediction Log'!B368)</f>
        <v/>
      </c>
      <c r="C368" s="22" t="str">
        <f>IF('Prediction Log'!C368=0, "",'Prediction Log'!C368)</f>
        <v/>
      </c>
      <c r="D368" s="22" t="str">
        <f>IF('Prediction Log'!D368=0, "",'Prediction Log'!D368)</f>
        <v/>
      </c>
      <c r="E368" s="22" t="str">
        <f>IF('Prediction Log'!E368=0, "",'Prediction Log'!E368)</f>
        <v/>
      </c>
      <c r="F368" s="22" t="str">
        <f>IF('Prediction Log'!I368=0, "",'Prediction Log'!I368)</f>
        <v/>
      </c>
      <c r="G368" s="23" t="str">
        <f>IF(ISBLANK(Games!B368), "",'Prediction Log'!$J368)</f>
        <v/>
      </c>
      <c r="H368" s="24" t="str">
        <f>'Prediction Log'!$K368</f>
        <v/>
      </c>
      <c r="I368" s="22" t="str">
        <f>IF(ISBLANK(Games!J368), "",IF(AND(Games!J368="",Games!K368=""),"",IF(ISTEXT(Games!K368), "Side",Games!J368)))</f>
        <v/>
      </c>
      <c r="J368" s="22" t="str">
        <f>IF(ISBLANK(Games!B368), "",IF(Games!H368="Y", Games!B368, Games!C368))</f>
        <v/>
      </c>
      <c r="K368" s="22" t="str">
        <f>Games!F368</f>
        <v/>
      </c>
      <c r="L368" s="22" t="str">
        <f>IF(ISBLANK(Games!D368), "",Games!D368)</f>
        <v/>
      </c>
      <c r="M368" s="22"/>
      <c r="N368" s="25" t="str">
        <f>IF(ISBLANK(Table123[[#This Row],[Odds Side - Difference Model]]), "", 1)</f>
        <v/>
      </c>
      <c r="O368" s="25" t="str">
        <f>IF(ISBLANK(Table123[[#This Row],[Odds Spread]]), "", 1)</f>
        <v/>
      </c>
      <c r="P368" s="26"/>
      <c r="Q368" s="26"/>
      <c r="R368" s="26"/>
      <c r="S368" s="26"/>
      <c r="T368" s="26"/>
      <c r="U368" s="27" t="str">
        <f>IF(ISBLANK(Table123[[#This Row],[Odds Side - Difference Model]]), "",N368+IF(Q368&lt;0, (N368/(Q368/-100)), N368*(Q368/100)))</f>
        <v/>
      </c>
      <c r="V368" s="28" t="str">
        <f>IFERROR(IF(ISBLANK(Table123[[#This Row],[Odds Side - Win Probability Model]]), "",N368+IF(R368&lt;0, (N368/(R368/-100)), N368*(R368/100))),"")</f>
        <v/>
      </c>
      <c r="W368" s="27" t="str">
        <f t="shared" si="43"/>
        <v/>
      </c>
      <c r="X368" s="28" t="str">
        <f t="shared" si="44"/>
        <v/>
      </c>
      <c r="Y368" s="27" t="str">
        <f>IF(ISBLANK(Table123[[#This Row],[Odds Spread]]), "",O368+IF(S368&lt;0, (O368/(S368/-100)), O368*(S368/100)))</f>
        <v/>
      </c>
      <c r="Z368" s="27" t="str">
        <f t="shared" si="45"/>
        <v/>
      </c>
      <c r="AA368" s="29">
        <f t="shared" si="46"/>
        <v>0</v>
      </c>
      <c r="AB368" s="29">
        <f t="shared" si="47"/>
        <v>0</v>
      </c>
      <c r="AC368" s="30" t="str">
        <f>IF('Prediction Log'!$W368="Y", "W", IF('Prediction Log'!$W368="N","L",""))</f>
        <v/>
      </c>
      <c r="AD368" s="31" t="str">
        <f>IF('Prediction Log'!$Y368="Y", "W", IF('Prediction Log'!$Y368="N","L",""))</f>
        <v/>
      </c>
      <c r="AE368" s="32" t="str">
        <f>IF(ISBLANK(Table123[[#This Row],[Odds Side - Difference Model]]), "",IF(AC368="W", W368, IF(AC368="L",-N368, "")))</f>
        <v/>
      </c>
      <c r="AF368" s="33" t="str">
        <f>IFERROR((IF(ISERR(Table123[[#This Row],[Potential Payout Side - Win Probability Model]]), "",IF(AD368="W", X368, IF(AD368="L",-N368, "")))), "")</f>
        <v/>
      </c>
      <c r="AG368" s="30" t="str">
        <f>IF('Prediction Log'!$X368="Y", "W", IF('Prediction Log'!$X368="N", "L", ""))</f>
        <v/>
      </c>
      <c r="AH368" s="32" t="str">
        <f>IF(ISBLANK(Table123[[#This Row],[Odds Spread]]), "",IF(AG368="W", Z368, IF(AG368="L",-O368, "")))</f>
        <v/>
      </c>
      <c r="AI368" s="11"/>
      <c r="AJ368" s="12" t="str">
        <f t="shared" si="42"/>
        <v/>
      </c>
      <c r="AK3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9" spans="1:38" x14ac:dyDescent="0.45">
      <c r="A369" s="22">
        <f>Games!A369</f>
        <v>0</v>
      </c>
      <c r="B369" s="22" t="str">
        <f>IF('Prediction Log'!B369=0, "",'Prediction Log'!B369)</f>
        <v/>
      </c>
      <c r="C369" s="22" t="str">
        <f>IF('Prediction Log'!C369=0, "",'Prediction Log'!C369)</f>
        <v/>
      </c>
      <c r="D369" s="22" t="str">
        <f>IF('Prediction Log'!D369=0, "",'Prediction Log'!D369)</f>
        <v/>
      </c>
      <c r="E369" s="22" t="str">
        <f>IF('Prediction Log'!E369=0, "",'Prediction Log'!E369)</f>
        <v/>
      </c>
      <c r="F369" s="22" t="str">
        <f>IF('Prediction Log'!I369=0, "",'Prediction Log'!I369)</f>
        <v/>
      </c>
      <c r="G369" s="23" t="str">
        <f>IF(ISBLANK(Games!B369), "",'Prediction Log'!$J369)</f>
        <v/>
      </c>
      <c r="H369" s="24" t="str">
        <f>'Prediction Log'!$K369</f>
        <v/>
      </c>
      <c r="I369" s="22" t="str">
        <f>IF(ISBLANK(Games!J369), "",IF(AND(Games!J369="",Games!K369=""),"",IF(ISTEXT(Games!K369), "Side",Games!J369)))</f>
        <v/>
      </c>
      <c r="J369" s="22" t="str">
        <f>IF(ISBLANK(Games!B369), "",IF(Games!H369="Y", Games!B369, Games!C369))</f>
        <v/>
      </c>
      <c r="K369" s="22" t="str">
        <f>Games!F369</f>
        <v/>
      </c>
      <c r="L369" s="22" t="str">
        <f>IF(ISBLANK(Games!D369), "",Games!D369)</f>
        <v/>
      </c>
      <c r="M369" s="22"/>
      <c r="N369" s="25" t="str">
        <f>IF(ISBLANK(Table123[[#This Row],[Odds Side - Difference Model]]), "", 1)</f>
        <v/>
      </c>
      <c r="O369" s="25" t="str">
        <f>IF(ISBLANK(Table123[[#This Row],[Odds Spread]]), "", 1)</f>
        <v/>
      </c>
      <c r="P369" s="26"/>
      <c r="Q369" s="26"/>
      <c r="R369" s="26"/>
      <c r="S369" s="26"/>
      <c r="T369" s="26"/>
      <c r="U369" s="27" t="str">
        <f>IF(ISBLANK(Table123[[#This Row],[Odds Side - Difference Model]]), "",N369+IF(Q369&lt;0, (N369/(Q369/-100)), N369*(Q369/100)))</f>
        <v/>
      </c>
      <c r="V369" s="28" t="str">
        <f>IFERROR(IF(ISBLANK(Table123[[#This Row],[Odds Side - Win Probability Model]]), "",N369+IF(R369&lt;0, (N369/(R369/-100)), N369*(R369/100))),"")</f>
        <v/>
      </c>
      <c r="W369" s="27" t="str">
        <f t="shared" si="43"/>
        <v/>
      </c>
      <c r="X369" s="28" t="str">
        <f t="shared" si="44"/>
        <v/>
      </c>
      <c r="Y369" s="27" t="str">
        <f>IF(ISBLANK(Table123[[#This Row],[Odds Spread]]), "",O369+IF(S369&lt;0, (O369/(S369/-100)), O369*(S369/100)))</f>
        <v/>
      </c>
      <c r="Z369" s="27" t="str">
        <f t="shared" si="45"/>
        <v/>
      </c>
      <c r="AA369" s="29">
        <f t="shared" si="46"/>
        <v>0</v>
      </c>
      <c r="AB369" s="29">
        <f t="shared" si="47"/>
        <v>0</v>
      </c>
      <c r="AC369" s="30" t="str">
        <f>IF('Prediction Log'!$W369="Y", "W", IF('Prediction Log'!$W369="N","L",""))</f>
        <v/>
      </c>
      <c r="AD369" s="31" t="str">
        <f>IF('Prediction Log'!$Y369="Y", "W", IF('Prediction Log'!$Y369="N","L",""))</f>
        <v/>
      </c>
      <c r="AE369" s="32" t="str">
        <f>IF(ISBLANK(Table123[[#This Row],[Odds Side - Difference Model]]), "",IF(AC369="W", W369, IF(AC369="L",-N369, "")))</f>
        <v/>
      </c>
      <c r="AF369" s="33" t="str">
        <f>IFERROR((IF(ISERR(Table123[[#This Row],[Potential Payout Side - Win Probability Model]]), "",IF(AD369="W", X369, IF(AD369="L",-N369, "")))), "")</f>
        <v/>
      </c>
      <c r="AG369" s="30" t="str">
        <f>IF('Prediction Log'!$X369="Y", "W", IF('Prediction Log'!$X369="N", "L", ""))</f>
        <v/>
      </c>
      <c r="AH369" s="32" t="str">
        <f>IF(ISBLANK(Table123[[#This Row],[Odds Spread]]), "",IF(AG369="W", Z369, IF(AG369="L",-O369, "")))</f>
        <v/>
      </c>
      <c r="AI369" s="11"/>
      <c r="AJ369" s="12" t="str">
        <f t="shared" si="42"/>
        <v/>
      </c>
      <c r="AK3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0" spans="1:38" x14ac:dyDescent="0.45">
      <c r="A370" s="22">
        <f>Games!A370</f>
        <v>0</v>
      </c>
      <c r="B370" s="22" t="str">
        <f>IF('Prediction Log'!B370=0, "",'Prediction Log'!B370)</f>
        <v/>
      </c>
      <c r="C370" s="22" t="str">
        <f>IF('Prediction Log'!C370=0, "",'Prediction Log'!C370)</f>
        <v/>
      </c>
      <c r="D370" s="22" t="str">
        <f>IF('Prediction Log'!D370=0, "",'Prediction Log'!D370)</f>
        <v/>
      </c>
      <c r="E370" s="22" t="str">
        <f>IF('Prediction Log'!E370=0, "",'Prediction Log'!E370)</f>
        <v/>
      </c>
      <c r="F370" s="22" t="str">
        <f>IF('Prediction Log'!I370=0, "",'Prediction Log'!I370)</f>
        <v/>
      </c>
      <c r="G370" s="23" t="str">
        <f>IF(ISBLANK(Games!B370), "",'Prediction Log'!$J370)</f>
        <v/>
      </c>
      <c r="H370" s="24" t="str">
        <f>'Prediction Log'!$K370</f>
        <v/>
      </c>
      <c r="I370" s="22" t="str">
        <f>IF(ISBLANK(Games!J370), "",IF(AND(Games!J370="",Games!K370=""),"",IF(ISTEXT(Games!K370), "Side",Games!J370)))</f>
        <v/>
      </c>
      <c r="J370" s="22" t="str">
        <f>IF(ISBLANK(Games!B370), "",IF(Games!H370="Y", Games!B370, Games!C370))</f>
        <v/>
      </c>
      <c r="K370" s="22" t="str">
        <f>Games!F370</f>
        <v/>
      </c>
      <c r="L370" s="22" t="str">
        <f>IF(ISBLANK(Games!D370), "",Games!D370)</f>
        <v/>
      </c>
      <c r="M370" s="22"/>
      <c r="N370" s="25" t="str">
        <f>IF(ISBLANK(Table123[[#This Row],[Odds Side - Difference Model]]), "", 1)</f>
        <v/>
      </c>
      <c r="O370" s="25" t="str">
        <f>IF(ISBLANK(Table123[[#This Row],[Odds Spread]]), "", 1)</f>
        <v/>
      </c>
      <c r="P370" s="26"/>
      <c r="Q370" s="26"/>
      <c r="R370" s="26"/>
      <c r="S370" s="26"/>
      <c r="T370" s="26"/>
      <c r="U370" s="27" t="str">
        <f>IF(ISBLANK(Table123[[#This Row],[Odds Side - Difference Model]]), "",N370+IF(Q370&lt;0, (N370/(Q370/-100)), N370*(Q370/100)))</f>
        <v/>
      </c>
      <c r="V370" s="28" t="str">
        <f>IFERROR(IF(ISBLANK(Table123[[#This Row],[Odds Side - Win Probability Model]]), "",N370+IF(R370&lt;0, (N370/(R370/-100)), N370*(R370/100))),"")</f>
        <v/>
      </c>
      <c r="W370" s="27" t="str">
        <f t="shared" si="43"/>
        <v/>
      </c>
      <c r="X370" s="28" t="str">
        <f t="shared" si="44"/>
        <v/>
      </c>
      <c r="Y370" s="27" t="str">
        <f>IF(ISBLANK(Table123[[#This Row],[Odds Spread]]), "",O370+IF(S370&lt;0, (O370/(S370/-100)), O370*(S370/100)))</f>
        <v/>
      </c>
      <c r="Z370" s="27" t="str">
        <f t="shared" si="45"/>
        <v/>
      </c>
      <c r="AA370" s="29">
        <f t="shared" si="46"/>
        <v>0</v>
      </c>
      <c r="AB370" s="29">
        <f t="shared" si="47"/>
        <v>0</v>
      </c>
      <c r="AC370" s="30" t="str">
        <f>IF('Prediction Log'!$W370="Y", "W", IF('Prediction Log'!$W370="N","L",""))</f>
        <v/>
      </c>
      <c r="AD370" s="31" t="str">
        <f>IF('Prediction Log'!$Y370="Y", "W", IF('Prediction Log'!$Y370="N","L",""))</f>
        <v/>
      </c>
      <c r="AE370" s="32" t="str">
        <f>IF(ISBLANK(Table123[[#This Row],[Odds Side - Difference Model]]), "",IF(AC370="W", W370, IF(AC370="L",-N370, "")))</f>
        <v/>
      </c>
      <c r="AF370" s="33" t="str">
        <f>IFERROR((IF(ISERR(Table123[[#This Row],[Potential Payout Side - Win Probability Model]]), "",IF(AD370="W", X370, IF(AD370="L",-N370, "")))), "")</f>
        <v/>
      </c>
      <c r="AG370" s="30" t="str">
        <f>IF('Prediction Log'!$X370="Y", "W", IF('Prediction Log'!$X370="N", "L", ""))</f>
        <v/>
      </c>
      <c r="AH370" s="32" t="str">
        <f>IF(ISBLANK(Table123[[#This Row],[Odds Spread]]), "",IF(AG370="W", Z370, IF(AG370="L",-O370, "")))</f>
        <v/>
      </c>
      <c r="AI370" s="11"/>
      <c r="AJ370" s="12" t="str">
        <f t="shared" si="42"/>
        <v/>
      </c>
      <c r="AK3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1" spans="1:38" x14ac:dyDescent="0.45">
      <c r="A371" s="22">
        <f>Games!A371</f>
        <v>0</v>
      </c>
      <c r="B371" s="22" t="str">
        <f>IF('Prediction Log'!B371=0, "",'Prediction Log'!B371)</f>
        <v/>
      </c>
      <c r="C371" s="22" t="str">
        <f>IF('Prediction Log'!C371=0, "",'Prediction Log'!C371)</f>
        <v/>
      </c>
      <c r="D371" s="22" t="str">
        <f>IF('Prediction Log'!D371=0, "",'Prediction Log'!D371)</f>
        <v/>
      </c>
      <c r="E371" s="22" t="str">
        <f>IF('Prediction Log'!E371=0, "",'Prediction Log'!E371)</f>
        <v/>
      </c>
      <c r="F371" s="22" t="str">
        <f>IF('Prediction Log'!I371=0, "",'Prediction Log'!I371)</f>
        <v/>
      </c>
      <c r="G371" s="23" t="str">
        <f>IF(ISBLANK(Games!B371), "",'Prediction Log'!$J371)</f>
        <v/>
      </c>
      <c r="H371" s="24" t="str">
        <f>'Prediction Log'!$K371</f>
        <v/>
      </c>
      <c r="I371" s="22" t="str">
        <f>IF(ISBLANK(Games!J371), "",IF(AND(Games!J371="",Games!K371=""),"",IF(ISTEXT(Games!K371), "Side",Games!J371)))</f>
        <v/>
      </c>
      <c r="J371" s="22" t="str">
        <f>IF(ISBLANK(Games!B371), "",IF(Games!H371="Y", Games!B371, Games!C371))</f>
        <v/>
      </c>
      <c r="K371" s="22" t="str">
        <f>Games!F371</f>
        <v/>
      </c>
      <c r="L371" s="22" t="str">
        <f>IF(ISBLANK(Games!D371), "",Games!D371)</f>
        <v/>
      </c>
      <c r="M371" s="22"/>
      <c r="N371" s="25" t="str">
        <f>IF(ISBLANK(Table123[[#This Row],[Odds Side - Difference Model]]), "", 1)</f>
        <v/>
      </c>
      <c r="O371" s="25" t="str">
        <f>IF(ISBLANK(Table123[[#This Row],[Odds Spread]]), "", 1)</f>
        <v/>
      </c>
      <c r="P371" s="26"/>
      <c r="Q371" s="26"/>
      <c r="R371" s="26"/>
      <c r="S371" s="26"/>
      <c r="T371" s="26"/>
      <c r="U371" s="27" t="str">
        <f>IF(ISBLANK(Table123[[#This Row],[Odds Side - Difference Model]]), "",N371+IF(Q371&lt;0, (N371/(Q371/-100)), N371*(Q371/100)))</f>
        <v/>
      </c>
      <c r="V371" s="28" t="str">
        <f>IFERROR(IF(ISBLANK(Table123[[#This Row],[Odds Side - Win Probability Model]]), "",N371+IF(R371&lt;0, (N371/(R371/-100)), N371*(R371/100))),"")</f>
        <v/>
      </c>
      <c r="W371" s="27" t="str">
        <f t="shared" si="43"/>
        <v/>
      </c>
      <c r="X371" s="28" t="str">
        <f t="shared" si="44"/>
        <v/>
      </c>
      <c r="Y371" s="27" t="str">
        <f>IF(ISBLANK(Table123[[#This Row],[Odds Spread]]), "",O371+IF(S371&lt;0, (O371/(S371/-100)), O371*(S371/100)))</f>
        <v/>
      </c>
      <c r="Z371" s="27" t="str">
        <f t="shared" si="45"/>
        <v/>
      </c>
      <c r="AA371" s="29">
        <f t="shared" si="46"/>
        <v>0</v>
      </c>
      <c r="AB371" s="29">
        <f t="shared" si="47"/>
        <v>0</v>
      </c>
      <c r="AC371" s="30" t="str">
        <f>IF('Prediction Log'!$W371="Y", "W", IF('Prediction Log'!$W371="N","L",""))</f>
        <v/>
      </c>
      <c r="AD371" s="31" t="str">
        <f>IF('Prediction Log'!$Y371="Y", "W", IF('Prediction Log'!$Y371="N","L",""))</f>
        <v/>
      </c>
      <c r="AE371" s="32" t="str">
        <f>IF(ISBLANK(Table123[[#This Row],[Odds Side - Difference Model]]), "",IF(AC371="W", W371, IF(AC371="L",-N371, "")))</f>
        <v/>
      </c>
      <c r="AF371" s="33" t="str">
        <f>IFERROR((IF(ISERR(Table123[[#This Row],[Potential Payout Side - Win Probability Model]]), "",IF(AD371="W", X371, IF(AD371="L",-N371, "")))), "")</f>
        <v/>
      </c>
      <c r="AG371" s="30" t="str">
        <f>IF('Prediction Log'!$X371="Y", "W", IF('Prediction Log'!$X371="N", "L", ""))</f>
        <v/>
      </c>
      <c r="AH371" s="32" t="str">
        <f>IF(ISBLANK(Table123[[#This Row],[Odds Spread]]), "",IF(AG371="W", Z371, IF(AG371="L",-O371, "")))</f>
        <v/>
      </c>
      <c r="AI371" s="11"/>
      <c r="AJ371" s="12" t="str">
        <f t="shared" si="42"/>
        <v/>
      </c>
      <c r="AK3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2" spans="1:38" x14ac:dyDescent="0.45">
      <c r="A372" s="22">
        <f>Games!A372</f>
        <v>0</v>
      </c>
      <c r="B372" s="22" t="str">
        <f>IF('Prediction Log'!B372=0, "",'Prediction Log'!B372)</f>
        <v/>
      </c>
      <c r="C372" s="22" t="str">
        <f>IF('Prediction Log'!C372=0, "",'Prediction Log'!C372)</f>
        <v/>
      </c>
      <c r="D372" s="22" t="str">
        <f>IF('Prediction Log'!D372=0, "",'Prediction Log'!D372)</f>
        <v/>
      </c>
      <c r="E372" s="22" t="str">
        <f>IF('Prediction Log'!E372=0, "",'Prediction Log'!E372)</f>
        <v/>
      </c>
      <c r="F372" s="22" t="str">
        <f>IF('Prediction Log'!I372=0, "",'Prediction Log'!I372)</f>
        <v/>
      </c>
      <c r="G372" s="23" t="str">
        <f>IF(ISBLANK(Games!B372), "",'Prediction Log'!$J372)</f>
        <v/>
      </c>
      <c r="H372" s="24" t="str">
        <f>'Prediction Log'!$K372</f>
        <v/>
      </c>
      <c r="I372" s="22" t="str">
        <f>IF(ISBLANK(Games!J372), "",IF(AND(Games!J372="",Games!K372=""),"",IF(ISTEXT(Games!K372), "Side",Games!J372)))</f>
        <v/>
      </c>
      <c r="J372" s="22" t="str">
        <f>IF(ISBLANK(Games!B372), "",IF(Games!H372="Y", Games!B372, Games!C372))</f>
        <v/>
      </c>
      <c r="K372" s="22" t="str">
        <f>Games!F372</f>
        <v/>
      </c>
      <c r="L372" s="22" t="str">
        <f>IF(ISBLANK(Games!D372), "",Games!D372)</f>
        <v/>
      </c>
      <c r="M372" s="22"/>
      <c r="N372" s="25" t="str">
        <f>IF(ISBLANK(Table123[[#This Row],[Odds Side - Difference Model]]), "", 1)</f>
        <v/>
      </c>
      <c r="O372" s="25" t="str">
        <f>IF(ISBLANK(Table123[[#This Row],[Odds Spread]]), "", 1)</f>
        <v/>
      </c>
      <c r="P372" s="26"/>
      <c r="Q372" s="26"/>
      <c r="R372" s="26"/>
      <c r="S372" s="26"/>
      <c r="T372" s="26"/>
      <c r="U372" s="27" t="str">
        <f>IF(ISBLANK(Table123[[#This Row],[Odds Side - Difference Model]]), "",N372+IF(Q372&lt;0, (N372/(Q372/-100)), N372*(Q372/100)))</f>
        <v/>
      </c>
      <c r="V372" s="28" t="str">
        <f>IFERROR(IF(ISBLANK(Table123[[#This Row],[Odds Side - Win Probability Model]]), "",N372+IF(R372&lt;0, (N372/(R372/-100)), N372*(R372/100))),"")</f>
        <v/>
      </c>
      <c r="W372" s="27" t="str">
        <f t="shared" si="43"/>
        <v/>
      </c>
      <c r="X372" s="28" t="str">
        <f t="shared" si="44"/>
        <v/>
      </c>
      <c r="Y372" s="27" t="str">
        <f>IF(ISBLANK(Table123[[#This Row],[Odds Spread]]), "",O372+IF(S372&lt;0, (O372/(S372/-100)), O372*(S372/100)))</f>
        <v/>
      </c>
      <c r="Z372" s="27" t="str">
        <f t="shared" si="45"/>
        <v/>
      </c>
      <c r="AA372" s="29">
        <f t="shared" si="46"/>
        <v>0</v>
      </c>
      <c r="AB372" s="29">
        <f t="shared" si="47"/>
        <v>0</v>
      </c>
      <c r="AC372" s="30" t="str">
        <f>IF('Prediction Log'!$W372="Y", "W", IF('Prediction Log'!$W372="N","L",""))</f>
        <v/>
      </c>
      <c r="AD372" s="31" t="str">
        <f>IF('Prediction Log'!$Y372="Y", "W", IF('Prediction Log'!$Y372="N","L",""))</f>
        <v/>
      </c>
      <c r="AE372" s="32" t="str">
        <f>IF(ISBLANK(Table123[[#This Row],[Odds Side - Difference Model]]), "",IF(AC372="W", W372, IF(AC372="L",-N372, "")))</f>
        <v/>
      </c>
      <c r="AF372" s="33" t="str">
        <f>IFERROR((IF(ISERR(Table123[[#This Row],[Potential Payout Side - Win Probability Model]]), "",IF(AD372="W", X372, IF(AD372="L",-N372, "")))), "")</f>
        <v/>
      </c>
      <c r="AG372" s="30" t="str">
        <f>IF('Prediction Log'!$X372="Y", "W", IF('Prediction Log'!$X372="N", "L", ""))</f>
        <v/>
      </c>
      <c r="AH372" s="32" t="str">
        <f>IF(ISBLANK(Table123[[#This Row],[Odds Spread]]), "",IF(AG372="W", Z372, IF(AG372="L",-O372, "")))</f>
        <v/>
      </c>
      <c r="AI372" s="11"/>
      <c r="AJ372" s="12" t="str">
        <f t="shared" si="42"/>
        <v/>
      </c>
      <c r="AK3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3" spans="1:38" x14ac:dyDescent="0.45">
      <c r="A373" s="22">
        <f>Games!A373</f>
        <v>0</v>
      </c>
      <c r="B373" s="22" t="str">
        <f>IF('Prediction Log'!B373=0, "",'Prediction Log'!B373)</f>
        <v/>
      </c>
      <c r="C373" s="22" t="str">
        <f>IF('Prediction Log'!C373=0, "",'Prediction Log'!C373)</f>
        <v/>
      </c>
      <c r="D373" s="22" t="str">
        <f>IF('Prediction Log'!D373=0, "",'Prediction Log'!D373)</f>
        <v/>
      </c>
      <c r="E373" s="22" t="str">
        <f>IF('Prediction Log'!E373=0, "",'Prediction Log'!E373)</f>
        <v/>
      </c>
      <c r="F373" s="22" t="str">
        <f>IF('Prediction Log'!I373=0, "",'Prediction Log'!I373)</f>
        <v/>
      </c>
      <c r="G373" s="23" t="str">
        <f>IF(ISBLANK(Games!B373), "",'Prediction Log'!$J373)</f>
        <v/>
      </c>
      <c r="H373" s="24" t="str">
        <f>'Prediction Log'!$K373</f>
        <v/>
      </c>
      <c r="I373" s="22" t="str">
        <f>IF(ISBLANK(Games!J373), "",IF(AND(Games!J373="",Games!K373=""),"",IF(ISTEXT(Games!K373), "Side",Games!J373)))</f>
        <v/>
      </c>
      <c r="J373" s="22" t="str">
        <f>IF(ISBLANK(Games!B373), "",IF(Games!H373="Y", Games!B373, Games!C373))</f>
        <v/>
      </c>
      <c r="K373" s="22" t="str">
        <f>Games!F373</f>
        <v/>
      </c>
      <c r="L373" s="22" t="str">
        <f>IF(ISBLANK(Games!D373), "",Games!D373)</f>
        <v/>
      </c>
      <c r="M373" s="22"/>
      <c r="N373" s="25" t="str">
        <f>IF(ISBLANK(Table123[[#This Row],[Odds Side - Difference Model]]), "", 1)</f>
        <v/>
      </c>
      <c r="O373" s="25" t="str">
        <f>IF(ISBLANK(Table123[[#This Row],[Odds Spread]]), "", 1)</f>
        <v/>
      </c>
      <c r="P373" s="26"/>
      <c r="Q373" s="26"/>
      <c r="R373" s="26"/>
      <c r="S373" s="26"/>
      <c r="T373" s="26"/>
      <c r="U373" s="27" t="str">
        <f>IF(ISBLANK(Table123[[#This Row],[Odds Side - Difference Model]]), "",N373+IF(Q373&lt;0, (N373/(Q373/-100)), N373*(Q373/100)))</f>
        <v/>
      </c>
      <c r="V373" s="28" t="str">
        <f>IFERROR(IF(ISBLANK(Table123[[#This Row],[Odds Side - Win Probability Model]]), "",N373+IF(R373&lt;0, (N373/(R373/-100)), N373*(R373/100))),"")</f>
        <v/>
      </c>
      <c r="W373" s="27" t="str">
        <f t="shared" si="43"/>
        <v/>
      </c>
      <c r="X373" s="28" t="str">
        <f t="shared" si="44"/>
        <v/>
      </c>
      <c r="Y373" s="27" t="str">
        <f>IF(ISBLANK(Table123[[#This Row],[Odds Spread]]), "",O373+IF(S373&lt;0, (O373/(S373/-100)), O373*(S373/100)))</f>
        <v/>
      </c>
      <c r="Z373" s="27" t="str">
        <f t="shared" si="45"/>
        <v/>
      </c>
      <c r="AA373" s="29">
        <f t="shared" si="46"/>
        <v>0</v>
      </c>
      <c r="AB373" s="29">
        <f t="shared" si="47"/>
        <v>0</v>
      </c>
      <c r="AC373" s="30" t="str">
        <f>IF('Prediction Log'!$W373="Y", "W", IF('Prediction Log'!$W373="N","L",""))</f>
        <v/>
      </c>
      <c r="AD373" s="31" t="str">
        <f>IF('Prediction Log'!$Y373="Y", "W", IF('Prediction Log'!$Y373="N","L",""))</f>
        <v/>
      </c>
      <c r="AE373" s="32" t="str">
        <f>IF(ISBLANK(Table123[[#This Row],[Odds Side - Difference Model]]), "",IF(AC373="W", W373, IF(AC373="L",-N373, "")))</f>
        <v/>
      </c>
      <c r="AF373" s="33" t="str">
        <f>IFERROR((IF(ISERR(Table123[[#This Row],[Potential Payout Side - Win Probability Model]]), "",IF(AD373="W", X373, IF(AD373="L",-N373, "")))), "")</f>
        <v/>
      </c>
      <c r="AG373" s="30" t="str">
        <f>IF('Prediction Log'!$X373="Y", "W", IF('Prediction Log'!$X373="N", "L", ""))</f>
        <v/>
      </c>
      <c r="AH373" s="32" t="str">
        <f>IF(ISBLANK(Table123[[#This Row],[Odds Spread]]), "",IF(AG373="W", Z373, IF(AG373="L",-O373, "")))</f>
        <v/>
      </c>
      <c r="AI373" s="11"/>
      <c r="AJ373" s="12" t="str">
        <f t="shared" si="42"/>
        <v/>
      </c>
      <c r="AK3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4" spans="1:38" x14ac:dyDescent="0.45">
      <c r="A374" s="22">
        <f>Games!A374</f>
        <v>0</v>
      </c>
      <c r="B374" s="22" t="str">
        <f>IF('Prediction Log'!B374=0, "",'Prediction Log'!B374)</f>
        <v/>
      </c>
      <c r="C374" s="22" t="str">
        <f>IF('Prediction Log'!C374=0, "",'Prediction Log'!C374)</f>
        <v/>
      </c>
      <c r="D374" s="22" t="str">
        <f>IF('Prediction Log'!D374=0, "",'Prediction Log'!D374)</f>
        <v/>
      </c>
      <c r="E374" s="22" t="str">
        <f>IF('Prediction Log'!E374=0, "",'Prediction Log'!E374)</f>
        <v/>
      </c>
      <c r="F374" s="22" t="str">
        <f>IF('Prediction Log'!I374=0, "",'Prediction Log'!I374)</f>
        <v/>
      </c>
      <c r="G374" s="23" t="str">
        <f>IF(ISBLANK(Games!B374), "",'Prediction Log'!$J374)</f>
        <v/>
      </c>
      <c r="H374" s="24" t="str">
        <f>'Prediction Log'!$K374</f>
        <v/>
      </c>
      <c r="I374" s="22" t="str">
        <f>IF(ISBLANK(Games!J374), "",IF(AND(Games!J374="",Games!K374=""),"",IF(ISTEXT(Games!K374), "Side",Games!J374)))</f>
        <v/>
      </c>
      <c r="J374" s="22" t="str">
        <f>IF(ISBLANK(Games!B374), "",IF(Games!H374="Y", Games!B374, Games!C374))</f>
        <v/>
      </c>
      <c r="K374" s="22" t="str">
        <f>Games!F374</f>
        <v/>
      </c>
      <c r="L374" s="22" t="str">
        <f>IF(ISBLANK(Games!D374), "",Games!D374)</f>
        <v/>
      </c>
      <c r="M374" s="22"/>
      <c r="N374" s="25" t="str">
        <f>IF(ISBLANK(Table123[[#This Row],[Odds Side - Difference Model]]), "", 1)</f>
        <v/>
      </c>
      <c r="O374" s="25" t="str">
        <f>IF(ISBLANK(Table123[[#This Row],[Odds Spread]]), "", 1)</f>
        <v/>
      </c>
      <c r="P374" s="26"/>
      <c r="Q374" s="26"/>
      <c r="R374" s="26"/>
      <c r="S374" s="26"/>
      <c r="T374" s="26"/>
      <c r="U374" s="27" t="str">
        <f>IF(ISBLANK(Table123[[#This Row],[Odds Side - Difference Model]]), "",N374+IF(Q374&lt;0, (N374/(Q374/-100)), N374*(Q374/100)))</f>
        <v/>
      </c>
      <c r="V374" s="28" t="str">
        <f>IFERROR(IF(ISBLANK(Table123[[#This Row],[Odds Side - Win Probability Model]]), "",N374+IF(R374&lt;0, (N374/(R374/-100)), N374*(R374/100))),"")</f>
        <v/>
      </c>
      <c r="W374" s="27" t="str">
        <f t="shared" si="43"/>
        <v/>
      </c>
      <c r="X374" s="28" t="str">
        <f t="shared" si="44"/>
        <v/>
      </c>
      <c r="Y374" s="27" t="str">
        <f>IF(ISBLANK(Table123[[#This Row],[Odds Spread]]), "",O374+IF(S374&lt;0, (O374/(S374/-100)), O374*(S374/100)))</f>
        <v/>
      </c>
      <c r="Z374" s="27" t="str">
        <f t="shared" si="45"/>
        <v/>
      </c>
      <c r="AA374" s="29">
        <f t="shared" si="46"/>
        <v>0</v>
      </c>
      <c r="AB374" s="29">
        <f t="shared" si="47"/>
        <v>0</v>
      </c>
      <c r="AC374" s="30" t="str">
        <f>IF('Prediction Log'!$W374="Y", "W", IF('Prediction Log'!$W374="N","L",""))</f>
        <v/>
      </c>
      <c r="AD374" s="31" t="str">
        <f>IF('Prediction Log'!$Y374="Y", "W", IF('Prediction Log'!$Y374="N","L",""))</f>
        <v/>
      </c>
      <c r="AE374" s="32" t="str">
        <f>IF(ISBLANK(Table123[[#This Row],[Odds Side - Difference Model]]), "",IF(AC374="W", W374, IF(AC374="L",-N374, "")))</f>
        <v/>
      </c>
      <c r="AF374" s="33" t="str">
        <f>IFERROR((IF(ISERR(Table123[[#This Row],[Potential Payout Side - Win Probability Model]]), "",IF(AD374="W", X374, IF(AD374="L",-N374, "")))), "")</f>
        <v/>
      </c>
      <c r="AG374" s="30" t="str">
        <f>IF('Prediction Log'!$X374="Y", "W", IF('Prediction Log'!$X374="N", "L", ""))</f>
        <v/>
      </c>
      <c r="AH374" s="32" t="str">
        <f>IF(ISBLANK(Table123[[#This Row],[Odds Spread]]), "",IF(AG374="W", Z374, IF(AG374="L",-O374, "")))</f>
        <v/>
      </c>
      <c r="AI374" s="11"/>
      <c r="AJ374" s="12" t="str">
        <f t="shared" si="42"/>
        <v/>
      </c>
      <c r="AK3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5" spans="1:38" x14ac:dyDescent="0.45">
      <c r="A375" s="22">
        <f>Games!A375</f>
        <v>0</v>
      </c>
      <c r="B375" s="22" t="str">
        <f>IF('Prediction Log'!B375=0, "",'Prediction Log'!B375)</f>
        <v/>
      </c>
      <c r="C375" s="22" t="str">
        <f>IF('Prediction Log'!C375=0, "",'Prediction Log'!C375)</f>
        <v/>
      </c>
      <c r="D375" s="22" t="str">
        <f>IF('Prediction Log'!D375=0, "",'Prediction Log'!D375)</f>
        <v/>
      </c>
      <c r="E375" s="22" t="str">
        <f>IF('Prediction Log'!E375=0, "",'Prediction Log'!E375)</f>
        <v/>
      </c>
      <c r="F375" s="22" t="str">
        <f>IF('Prediction Log'!I375=0, "",'Prediction Log'!I375)</f>
        <v/>
      </c>
      <c r="G375" s="23" t="str">
        <f>IF(ISBLANK(Games!B375), "",'Prediction Log'!$J375)</f>
        <v/>
      </c>
      <c r="H375" s="24" t="str">
        <f>'Prediction Log'!$K375</f>
        <v/>
      </c>
      <c r="I375" s="22" t="str">
        <f>IF(ISBLANK(Games!J375), "",IF(AND(Games!J375="",Games!K375=""),"",IF(ISTEXT(Games!K375), "Side",Games!J375)))</f>
        <v/>
      </c>
      <c r="J375" s="22" t="str">
        <f>IF(ISBLANK(Games!B375), "",IF(Games!H375="Y", Games!B375, Games!C375))</f>
        <v/>
      </c>
      <c r="K375" s="22" t="str">
        <f>Games!F375</f>
        <v/>
      </c>
      <c r="L375" s="22" t="str">
        <f>IF(ISBLANK(Games!D375), "",Games!D375)</f>
        <v/>
      </c>
      <c r="M375" s="22"/>
      <c r="N375" s="25" t="str">
        <f>IF(ISBLANK(Table123[[#This Row],[Odds Side - Difference Model]]), "", 1)</f>
        <v/>
      </c>
      <c r="O375" s="25" t="str">
        <f>IF(ISBLANK(Table123[[#This Row],[Odds Spread]]), "", 1)</f>
        <v/>
      </c>
      <c r="P375" s="26"/>
      <c r="Q375" s="26"/>
      <c r="R375" s="26"/>
      <c r="S375" s="26"/>
      <c r="T375" s="26"/>
      <c r="U375" s="27" t="str">
        <f>IF(ISBLANK(Table123[[#This Row],[Odds Side - Difference Model]]), "",N375+IF(Q375&lt;0, (N375/(Q375/-100)), N375*(Q375/100)))</f>
        <v/>
      </c>
      <c r="V375" s="28" t="str">
        <f>IFERROR(IF(ISBLANK(Table123[[#This Row],[Odds Side - Win Probability Model]]), "",N375+IF(R375&lt;0, (N375/(R375/-100)), N375*(R375/100))),"")</f>
        <v/>
      </c>
      <c r="W375" s="27" t="str">
        <f t="shared" si="43"/>
        <v/>
      </c>
      <c r="X375" s="28" t="str">
        <f t="shared" si="44"/>
        <v/>
      </c>
      <c r="Y375" s="27" t="str">
        <f>IF(ISBLANK(Table123[[#This Row],[Odds Spread]]), "",O375+IF(S375&lt;0, (O375/(S375/-100)), O375*(S375/100)))</f>
        <v/>
      </c>
      <c r="Z375" s="27" t="str">
        <f t="shared" si="45"/>
        <v/>
      </c>
      <c r="AA375" s="29">
        <f t="shared" si="46"/>
        <v>0</v>
      </c>
      <c r="AB375" s="29">
        <f t="shared" si="47"/>
        <v>0</v>
      </c>
      <c r="AC375" s="30" t="str">
        <f>IF('Prediction Log'!$W375="Y", "W", IF('Prediction Log'!$W375="N","L",""))</f>
        <v/>
      </c>
      <c r="AD375" s="31" t="str">
        <f>IF('Prediction Log'!$Y375="Y", "W", IF('Prediction Log'!$Y375="N","L",""))</f>
        <v/>
      </c>
      <c r="AE375" s="32" t="str">
        <f>IF(ISBLANK(Table123[[#This Row],[Odds Side - Difference Model]]), "",IF(AC375="W", W375, IF(AC375="L",-N375, "")))</f>
        <v/>
      </c>
      <c r="AF375" s="33" t="str">
        <f>IFERROR((IF(ISERR(Table123[[#This Row],[Potential Payout Side - Win Probability Model]]), "",IF(AD375="W", X375, IF(AD375="L",-N375, "")))), "")</f>
        <v/>
      </c>
      <c r="AG375" s="30" t="str">
        <f>IF('Prediction Log'!$X375="Y", "W", IF('Prediction Log'!$X375="N", "L", ""))</f>
        <v/>
      </c>
      <c r="AH375" s="32" t="str">
        <f>IF(ISBLANK(Table123[[#This Row],[Odds Spread]]), "",IF(AG375="W", Z375, IF(AG375="L",-O375, "")))</f>
        <v/>
      </c>
      <c r="AI375" s="11"/>
      <c r="AJ375" s="12" t="str">
        <f t="shared" si="42"/>
        <v/>
      </c>
      <c r="AK3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6" spans="1:38" x14ac:dyDescent="0.45">
      <c r="A376" s="22">
        <f>Games!A376</f>
        <v>0</v>
      </c>
      <c r="B376" s="22" t="str">
        <f>IF('Prediction Log'!B376=0, "",'Prediction Log'!B376)</f>
        <v/>
      </c>
      <c r="C376" s="22" t="str">
        <f>IF('Prediction Log'!C376=0, "",'Prediction Log'!C376)</f>
        <v/>
      </c>
      <c r="D376" s="22" t="str">
        <f>IF('Prediction Log'!D376=0, "",'Prediction Log'!D376)</f>
        <v/>
      </c>
      <c r="E376" s="22" t="str">
        <f>IF('Prediction Log'!E376=0, "",'Prediction Log'!E376)</f>
        <v/>
      </c>
      <c r="F376" s="22" t="str">
        <f>IF('Prediction Log'!I376=0, "",'Prediction Log'!I376)</f>
        <v/>
      </c>
      <c r="G376" s="23" t="str">
        <f>IF(ISBLANK(Games!B376), "",'Prediction Log'!$J376)</f>
        <v/>
      </c>
      <c r="H376" s="24" t="str">
        <f>'Prediction Log'!$K376</f>
        <v/>
      </c>
      <c r="I376" s="22" t="str">
        <f>IF(ISBLANK(Games!J376), "",IF(AND(Games!J376="",Games!K376=""),"",IF(ISTEXT(Games!K376), "Side",Games!J376)))</f>
        <v/>
      </c>
      <c r="J376" s="22" t="str">
        <f>IF(ISBLANK(Games!B376), "",IF(Games!H376="Y", Games!B376, Games!C376))</f>
        <v/>
      </c>
      <c r="K376" s="22" t="str">
        <f>Games!F376</f>
        <v/>
      </c>
      <c r="L376" s="22" t="str">
        <f>IF(ISBLANK(Games!D376), "",Games!D376)</f>
        <v/>
      </c>
      <c r="M376" s="22"/>
      <c r="N376" s="25" t="str">
        <f>IF(ISBLANK(Table123[[#This Row],[Odds Side - Difference Model]]), "", 1)</f>
        <v/>
      </c>
      <c r="O376" s="25" t="str">
        <f>IF(ISBLANK(Table123[[#This Row],[Odds Spread]]), "", 1)</f>
        <v/>
      </c>
      <c r="P376" s="26"/>
      <c r="Q376" s="26"/>
      <c r="R376" s="26"/>
      <c r="S376" s="26"/>
      <c r="T376" s="26"/>
      <c r="U376" s="27" t="str">
        <f>IF(ISBLANK(Table123[[#This Row],[Odds Side - Difference Model]]), "",N376+IF(Q376&lt;0, (N376/(Q376/-100)), N376*(Q376/100)))</f>
        <v/>
      </c>
      <c r="V376" s="28" t="str">
        <f>IFERROR(IF(ISBLANK(Table123[[#This Row],[Odds Side - Win Probability Model]]), "",N376+IF(R376&lt;0, (N376/(R376/-100)), N376*(R376/100))),"")</f>
        <v/>
      </c>
      <c r="W376" s="27" t="str">
        <f t="shared" si="43"/>
        <v/>
      </c>
      <c r="X376" s="28" t="str">
        <f t="shared" si="44"/>
        <v/>
      </c>
      <c r="Y376" s="27" t="str">
        <f>IF(ISBLANK(Table123[[#This Row],[Odds Spread]]), "",O376+IF(S376&lt;0, (O376/(S376/-100)), O376*(S376/100)))</f>
        <v/>
      </c>
      <c r="Z376" s="27" t="str">
        <f t="shared" si="45"/>
        <v/>
      </c>
      <c r="AA376" s="29">
        <f t="shared" si="46"/>
        <v>0</v>
      </c>
      <c r="AB376" s="29">
        <f t="shared" si="47"/>
        <v>0</v>
      </c>
      <c r="AC376" s="30" t="str">
        <f>IF('Prediction Log'!$W376="Y", "W", IF('Prediction Log'!$W376="N","L",""))</f>
        <v/>
      </c>
      <c r="AD376" s="31" t="str">
        <f>IF('Prediction Log'!$Y376="Y", "W", IF('Prediction Log'!$Y376="N","L",""))</f>
        <v/>
      </c>
      <c r="AE376" s="32" t="str">
        <f>IF(ISBLANK(Table123[[#This Row],[Odds Side - Difference Model]]), "",IF(AC376="W", W376, IF(AC376="L",-N376, "")))</f>
        <v/>
      </c>
      <c r="AF376" s="33" t="str">
        <f>IFERROR((IF(ISERR(Table123[[#This Row],[Potential Payout Side - Win Probability Model]]), "",IF(AD376="W", X376, IF(AD376="L",-N376, "")))), "")</f>
        <v/>
      </c>
      <c r="AG376" s="30" t="str">
        <f>IF('Prediction Log'!$X376="Y", "W", IF('Prediction Log'!$X376="N", "L", ""))</f>
        <v/>
      </c>
      <c r="AH376" s="32" t="str">
        <f>IF(ISBLANK(Table123[[#This Row],[Odds Spread]]), "",IF(AG376="W", Z376, IF(AG376="L",-O376, "")))</f>
        <v/>
      </c>
      <c r="AI376" s="11"/>
      <c r="AJ376" s="12" t="str">
        <f t="shared" si="42"/>
        <v/>
      </c>
      <c r="AK3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7" spans="1:38" x14ac:dyDescent="0.45">
      <c r="A377" s="22">
        <f>Games!A377</f>
        <v>0</v>
      </c>
      <c r="B377" s="22" t="str">
        <f>IF('Prediction Log'!B377=0, "",'Prediction Log'!B377)</f>
        <v/>
      </c>
      <c r="C377" s="22" t="str">
        <f>IF('Prediction Log'!C377=0, "",'Prediction Log'!C377)</f>
        <v/>
      </c>
      <c r="D377" s="22" t="str">
        <f>IF('Prediction Log'!D377=0, "",'Prediction Log'!D377)</f>
        <v/>
      </c>
      <c r="E377" s="22" t="str">
        <f>IF('Prediction Log'!E377=0, "",'Prediction Log'!E377)</f>
        <v/>
      </c>
      <c r="F377" s="22" t="str">
        <f>IF('Prediction Log'!I377=0, "",'Prediction Log'!I377)</f>
        <v/>
      </c>
      <c r="G377" s="23" t="str">
        <f>IF(ISBLANK(Games!B377), "",'Prediction Log'!$J377)</f>
        <v/>
      </c>
      <c r="H377" s="24" t="str">
        <f>'Prediction Log'!$K377</f>
        <v/>
      </c>
      <c r="I377" s="22" t="str">
        <f>IF(ISBLANK(Games!J377), "",IF(AND(Games!J377="",Games!K377=""),"",IF(ISTEXT(Games!K377), "Side",Games!J377)))</f>
        <v/>
      </c>
      <c r="J377" s="22" t="str">
        <f>IF(ISBLANK(Games!B377), "",IF(Games!H377="Y", Games!B377, Games!C377))</f>
        <v/>
      </c>
      <c r="K377" s="22" t="str">
        <f>Games!F377</f>
        <v/>
      </c>
      <c r="L377" s="22" t="str">
        <f>IF(ISBLANK(Games!D377), "",Games!D377)</f>
        <v/>
      </c>
      <c r="M377" s="22"/>
      <c r="N377" s="25" t="str">
        <f>IF(ISBLANK(Table123[[#This Row],[Odds Side - Difference Model]]), "", 1)</f>
        <v/>
      </c>
      <c r="O377" s="25" t="str">
        <f>IF(ISBLANK(Table123[[#This Row],[Odds Spread]]), "", 1)</f>
        <v/>
      </c>
      <c r="P377" s="26"/>
      <c r="Q377" s="26"/>
      <c r="R377" s="26"/>
      <c r="S377" s="26"/>
      <c r="T377" s="26"/>
      <c r="U377" s="27" t="str">
        <f>IF(ISBLANK(Table123[[#This Row],[Odds Side - Difference Model]]), "",N377+IF(Q377&lt;0, (N377/(Q377/-100)), N377*(Q377/100)))</f>
        <v/>
      </c>
      <c r="V377" s="28" t="str">
        <f>IFERROR(IF(ISBLANK(Table123[[#This Row],[Odds Side - Win Probability Model]]), "",N377+IF(R377&lt;0, (N377/(R377/-100)), N377*(R377/100))),"")</f>
        <v/>
      </c>
      <c r="W377" s="27" t="str">
        <f t="shared" si="43"/>
        <v/>
      </c>
      <c r="X377" s="28" t="str">
        <f t="shared" si="44"/>
        <v/>
      </c>
      <c r="Y377" s="27" t="str">
        <f>IF(ISBLANK(Table123[[#This Row],[Odds Spread]]), "",O377+IF(S377&lt;0, (O377/(S377/-100)), O377*(S377/100)))</f>
        <v/>
      </c>
      <c r="Z377" s="27" t="str">
        <f t="shared" si="45"/>
        <v/>
      </c>
      <c r="AA377" s="29">
        <f t="shared" si="46"/>
        <v>0</v>
      </c>
      <c r="AB377" s="29">
        <f t="shared" si="47"/>
        <v>0</v>
      </c>
      <c r="AC377" s="30" t="str">
        <f>IF('Prediction Log'!$W377="Y", "W", IF('Prediction Log'!$W377="N","L",""))</f>
        <v/>
      </c>
      <c r="AD377" s="31" t="str">
        <f>IF('Prediction Log'!$Y377="Y", "W", IF('Prediction Log'!$Y377="N","L",""))</f>
        <v/>
      </c>
      <c r="AE377" s="32" t="str">
        <f>IF(ISBLANK(Table123[[#This Row],[Odds Side - Difference Model]]), "",IF(AC377="W", W377, IF(AC377="L",-N377, "")))</f>
        <v/>
      </c>
      <c r="AF377" s="33" t="str">
        <f>IFERROR((IF(ISERR(Table123[[#This Row],[Potential Payout Side - Win Probability Model]]), "",IF(AD377="W", X377, IF(AD377="L",-N377, "")))), "")</f>
        <v/>
      </c>
      <c r="AG377" s="30" t="str">
        <f>IF('Prediction Log'!$X377="Y", "W", IF('Prediction Log'!$X377="N", "L", ""))</f>
        <v/>
      </c>
      <c r="AH377" s="32" t="str">
        <f>IF(ISBLANK(Table123[[#This Row],[Odds Spread]]), "",IF(AG377="W", Z377, IF(AG377="L",-O377, "")))</f>
        <v/>
      </c>
      <c r="AI377" s="11"/>
      <c r="AJ377" s="12" t="str">
        <f t="shared" si="42"/>
        <v/>
      </c>
      <c r="AK3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8" spans="1:38" x14ac:dyDescent="0.45">
      <c r="A378" s="22">
        <f>Games!A378</f>
        <v>0</v>
      </c>
      <c r="B378" s="22" t="str">
        <f>IF('Prediction Log'!B378=0, "",'Prediction Log'!B378)</f>
        <v/>
      </c>
      <c r="C378" s="22" t="str">
        <f>IF('Prediction Log'!C378=0, "",'Prediction Log'!C378)</f>
        <v/>
      </c>
      <c r="D378" s="22" t="str">
        <f>IF('Prediction Log'!D378=0, "",'Prediction Log'!D378)</f>
        <v/>
      </c>
      <c r="E378" s="22" t="str">
        <f>IF('Prediction Log'!E378=0, "",'Prediction Log'!E378)</f>
        <v/>
      </c>
      <c r="F378" s="22" t="str">
        <f>IF('Prediction Log'!I378=0, "",'Prediction Log'!I378)</f>
        <v/>
      </c>
      <c r="G378" s="23" t="str">
        <f>IF(ISBLANK(Games!B378), "",'Prediction Log'!$J378)</f>
        <v/>
      </c>
      <c r="H378" s="24" t="str">
        <f>'Prediction Log'!$K378</f>
        <v/>
      </c>
      <c r="I378" s="22" t="str">
        <f>IF(ISBLANK(Games!J378), "",IF(AND(Games!J378="",Games!K378=""),"",IF(ISTEXT(Games!K378), "Side",Games!J378)))</f>
        <v/>
      </c>
      <c r="J378" s="22" t="str">
        <f>IF(ISBLANK(Games!B378), "",IF(Games!H378="Y", Games!B378, Games!C378))</f>
        <v/>
      </c>
      <c r="K378" s="22" t="str">
        <f>Games!F378</f>
        <v/>
      </c>
      <c r="L378" s="22" t="str">
        <f>IF(ISBLANK(Games!D378), "",Games!D378)</f>
        <v/>
      </c>
      <c r="M378" s="22"/>
      <c r="N378" s="25" t="str">
        <f>IF(ISBLANK(Table123[[#This Row],[Odds Side - Difference Model]]), "", 1)</f>
        <v/>
      </c>
      <c r="O378" s="25" t="str">
        <f>IF(ISBLANK(Table123[[#This Row],[Odds Spread]]), "", 1)</f>
        <v/>
      </c>
      <c r="P378" s="26"/>
      <c r="Q378" s="26"/>
      <c r="R378" s="26"/>
      <c r="S378" s="26"/>
      <c r="T378" s="26"/>
      <c r="U378" s="27" t="str">
        <f>IF(ISBLANK(Table123[[#This Row],[Odds Side - Difference Model]]), "",N378+IF(Q378&lt;0, (N378/(Q378/-100)), N378*(Q378/100)))</f>
        <v/>
      </c>
      <c r="V378" s="28" t="str">
        <f>IFERROR(IF(ISBLANK(Table123[[#This Row],[Odds Side - Win Probability Model]]), "",N378+IF(R378&lt;0, (N378/(R378/-100)), N378*(R378/100))),"")</f>
        <v/>
      </c>
      <c r="W378" s="27" t="str">
        <f t="shared" si="43"/>
        <v/>
      </c>
      <c r="X378" s="28" t="str">
        <f t="shared" si="44"/>
        <v/>
      </c>
      <c r="Y378" s="27" t="str">
        <f>IF(ISBLANK(Table123[[#This Row],[Odds Spread]]), "",O378+IF(S378&lt;0, (O378/(S378/-100)), O378*(S378/100)))</f>
        <v/>
      </c>
      <c r="Z378" s="27" t="str">
        <f t="shared" si="45"/>
        <v/>
      </c>
      <c r="AA378" s="29">
        <f t="shared" si="46"/>
        <v>0</v>
      </c>
      <c r="AB378" s="29">
        <f t="shared" si="47"/>
        <v>0</v>
      </c>
      <c r="AC378" s="30" t="str">
        <f>IF('Prediction Log'!$W378="Y", "W", IF('Prediction Log'!$W378="N","L",""))</f>
        <v/>
      </c>
      <c r="AD378" s="31" t="str">
        <f>IF('Prediction Log'!$Y378="Y", "W", IF('Prediction Log'!$Y378="N","L",""))</f>
        <v/>
      </c>
      <c r="AE378" s="32" t="str">
        <f>IF(ISBLANK(Table123[[#This Row],[Odds Side - Difference Model]]), "",IF(AC378="W", W378, IF(AC378="L",-N378, "")))</f>
        <v/>
      </c>
      <c r="AF378" s="33" t="str">
        <f>IFERROR((IF(ISERR(Table123[[#This Row],[Potential Payout Side - Win Probability Model]]), "",IF(AD378="W", X378, IF(AD378="L",-N378, "")))), "")</f>
        <v/>
      </c>
      <c r="AG378" s="30" t="str">
        <f>IF('Prediction Log'!$X378="Y", "W", IF('Prediction Log'!$X378="N", "L", ""))</f>
        <v/>
      </c>
      <c r="AH378" s="32" t="str">
        <f>IF(ISBLANK(Table123[[#This Row],[Odds Spread]]), "",IF(AG378="W", Z378, IF(AG378="L",-O378, "")))</f>
        <v/>
      </c>
      <c r="AI378" s="11"/>
      <c r="AJ378" s="12" t="str">
        <f t="shared" si="42"/>
        <v/>
      </c>
      <c r="AK3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9" spans="1:38" x14ac:dyDescent="0.45">
      <c r="A379" s="22">
        <f>Games!A379</f>
        <v>0</v>
      </c>
      <c r="B379" s="22" t="str">
        <f>IF('Prediction Log'!B379=0, "",'Prediction Log'!B379)</f>
        <v/>
      </c>
      <c r="C379" s="22" t="str">
        <f>IF('Prediction Log'!C379=0, "",'Prediction Log'!C379)</f>
        <v/>
      </c>
      <c r="D379" s="22" t="str">
        <f>IF('Prediction Log'!D379=0, "",'Prediction Log'!D379)</f>
        <v/>
      </c>
      <c r="E379" s="22" t="str">
        <f>IF('Prediction Log'!E379=0, "",'Prediction Log'!E379)</f>
        <v/>
      </c>
      <c r="F379" s="22" t="str">
        <f>IF('Prediction Log'!I379=0, "",'Prediction Log'!I379)</f>
        <v/>
      </c>
      <c r="G379" s="23" t="str">
        <f>IF(ISBLANK(Games!B379), "",'Prediction Log'!$J379)</f>
        <v/>
      </c>
      <c r="H379" s="24" t="str">
        <f>'Prediction Log'!$K379</f>
        <v/>
      </c>
      <c r="I379" s="22" t="str">
        <f>IF(ISBLANK(Games!J379), "",IF(AND(Games!J379="",Games!K379=""),"",IF(ISTEXT(Games!K379), "Side",Games!J379)))</f>
        <v/>
      </c>
      <c r="J379" s="22" t="str">
        <f>IF(ISBLANK(Games!B379), "",IF(Games!H379="Y", Games!B379, Games!C379))</f>
        <v/>
      </c>
      <c r="K379" s="22" t="str">
        <f>Games!F379</f>
        <v/>
      </c>
      <c r="L379" s="22" t="str">
        <f>IF(ISBLANK(Games!D379), "",Games!D379)</f>
        <v/>
      </c>
      <c r="M379" s="22"/>
      <c r="N379" s="25" t="str">
        <f>IF(ISBLANK(Table123[[#This Row],[Odds Side - Difference Model]]), "", 1)</f>
        <v/>
      </c>
      <c r="O379" s="25" t="str">
        <f>IF(ISBLANK(Table123[[#This Row],[Odds Spread]]), "", 1)</f>
        <v/>
      </c>
      <c r="P379" s="26"/>
      <c r="Q379" s="26"/>
      <c r="R379" s="26"/>
      <c r="S379" s="26"/>
      <c r="T379" s="26"/>
      <c r="U379" s="27" t="str">
        <f>IF(ISBLANK(Table123[[#This Row],[Odds Side - Difference Model]]), "",N379+IF(Q379&lt;0, (N379/(Q379/-100)), N379*(Q379/100)))</f>
        <v/>
      </c>
      <c r="V379" s="28" t="str">
        <f>IFERROR(IF(ISBLANK(Table123[[#This Row],[Odds Side - Win Probability Model]]), "",N379+IF(R379&lt;0, (N379/(R379/-100)), N379*(R379/100))),"")</f>
        <v/>
      </c>
      <c r="W379" s="27" t="str">
        <f t="shared" si="43"/>
        <v/>
      </c>
      <c r="X379" s="28" t="str">
        <f t="shared" si="44"/>
        <v/>
      </c>
      <c r="Y379" s="27" t="str">
        <f>IF(ISBLANK(Table123[[#This Row],[Odds Spread]]), "",O379+IF(S379&lt;0, (O379/(S379/-100)), O379*(S379/100)))</f>
        <v/>
      </c>
      <c r="Z379" s="27" t="str">
        <f t="shared" si="45"/>
        <v/>
      </c>
      <c r="AA379" s="29">
        <f t="shared" si="46"/>
        <v>0</v>
      </c>
      <c r="AB379" s="29">
        <f t="shared" si="47"/>
        <v>0</v>
      </c>
      <c r="AC379" s="30" t="str">
        <f>IF('Prediction Log'!$W379="Y", "W", IF('Prediction Log'!$W379="N","L",""))</f>
        <v/>
      </c>
      <c r="AD379" s="31" t="str">
        <f>IF('Prediction Log'!$Y379="Y", "W", IF('Prediction Log'!$Y379="N","L",""))</f>
        <v/>
      </c>
      <c r="AE379" s="32" t="str">
        <f>IF(ISBLANK(Table123[[#This Row],[Odds Side - Difference Model]]), "",IF(AC379="W", W379, IF(AC379="L",-N379, "")))</f>
        <v/>
      </c>
      <c r="AF379" s="33" t="str">
        <f>IFERROR((IF(ISERR(Table123[[#This Row],[Potential Payout Side - Win Probability Model]]), "",IF(AD379="W", X379, IF(AD379="L",-N379, "")))), "")</f>
        <v/>
      </c>
      <c r="AG379" s="30" t="str">
        <f>IF('Prediction Log'!$X379="Y", "W", IF('Prediction Log'!$X379="N", "L", ""))</f>
        <v/>
      </c>
      <c r="AH379" s="32" t="str">
        <f>IF(ISBLANK(Table123[[#This Row],[Odds Spread]]), "",IF(AG379="W", Z379, IF(AG379="L",-O379, "")))</f>
        <v/>
      </c>
      <c r="AI379" s="11"/>
      <c r="AJ379" s="12" t="str">
        <f t="shared" si="42"/>
        <v/>
      </c>
      <c r="AK3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0" spans="1:38" x14ac:dyDescent="0.45">
      <c r="A380" s="22">
        <f>Games!A380</f>
        <v>0</v>
      </c>
      <c r="B380" s="22" t="str">
        <f>IF('Prediction Log'!B380=0, "",'Prediction Log'!B380)</f>
        <v/>
      </c>
      <c r="C380" s="22" t="str">
        <f>IF('Prediction Log'!C380=0, "",'Prediction Log'!C380)</f>
        <v/>
      </c>
      <c r="D380" s="22" t="str">
        <f>IF('Prediction Log'!D380=0, "",'Prediction Log'!D380)</f>
        <v/>
      </c>
      <c r="E380" s="22" t="str">
        <f>IF('Prediction Log'!E380=0, "",'Prediction Log'!E380)</f>
        <v/>
      </c>
      <c r="F380" s="22" t="str">
        <f>IF('Prediction Log'!I380=0, "",'Prediction Log'!I380)</f>
        <v/>
      </c>
      <c r="G380" s="23" t="str">
        <f>IF(ISBLANK(Games!B380), "",'Prediction Log'!$J380)</f>
        <v/>
      </c>
      <c r="H380" s="24" t="str">
        <f>'Prediction Log'!$K380</f>
        <v/>
      </c>
      <c r="I380" s="22" t="str">
        <f>IF(ISBLANK(Games!J380), "",IF(AND(Games!J380="",Games!K380=""),"",IF(ISTEXT(Games!K380), "Side",Games!J380)))</f>
        <v/>
      </c>
      <c r="J380" s="22" t="str">
        <f>IF(ISBLANK(Games!B380), "",IF(Games!H380="Y", Games!B380, Games!C380))</f>
        <v/>
      </c>
      <c r="K380" s="22" t="str">
        <f>Games!F380</f>
        <v/>
      </c>
      <c r="L380" s="22" t="str">
        <f>IF(ISBLANK(Games!D380), "",Games!D380)</f>
        <v/>
      </c>
      <c r="M380" s="22"/>
      <c r="N380" s="25" t="str">
        <f>IF(ISBLANK(Table123[[#This Row],[Odds Side - Difference Model]]), "", 1)</f>
        <v/>
      </c>
      <c r="O380" s="25" t="str">
        <f>IF(ISBLANK(Table123[[#This Row],[Odds Spread]]), "", 1)</f>
        <v/>
      </c>
      <c r="P380" s="26"/>
      <c r="Q380" s="26"/>
      <c r="R380" s="26"/>
      <c r="S380" s="26"/>
      <c r="T380" s="26"/>
      <c r="U380" s="27" t="str">
        <f>IF(ISBLANK(Table123[[#This Row],[Odds Side - Difference Model]]), "",N380+IF(Q380&lt;0, (N380/(Q380/-100)), N380*(Q380/100)))</f>
        <v/>
      </c>
      <c r="V380" s="28" t="str">
        <f>IFERROR(IF(ISBLANK(Table123[[#This Row],[Odds Side - Win Probability Model]]), "",N380+IF(R380&lt;0, (N380/(R380/-100)), N380*(R380/100))),"")</f>
        <v/>
      </c>
      <c r="W380" s="27" t="str">
        <f t="shared" si="43"/>
        <v/>
      </c>
      <c r="X380" s="28" t="str">
        <f t="shared" si="44"/>
        <v/>
      </c>
      <c r="Y380" s="27" t="str">
        <f>IF(ISBLANK(Table123[[#This Row],[Odds Spread]]), "",O380+IF(S380&lt;0, (O380/(S380/-100)), O380*(S380/100)))</f>
        <v/>
      </c>
      <c r="Z380" s="27" t="str">
        <f t="shared" si="45"/>
        <v/>
      </c>
      <c r="AA380" s="29">
        <f t="shared" si="46"/>
        <v>0</v>
      </c>
      <c r="AB380" s="29">
        <f t="shared" si="47"/>
        <v>0</v>
      </c>
      <c r="AC380" s="30" t="str">
        <f>IF('Prediction Log'!$W380="Y", "W", IF('Prediction Log'!$W380="N","L",""))</f>
        <v/>
      </c>
      <c r="AD380" s="31" t="str">
        <f>IF('Prediction Log'!$Y380="Y", "W", IF('Prediction Log'!$Y380="N","L",""))</f>
        <v/>
      </c>
      <c r="AE380" s="32" t="str">
        <f>IF(ISBLANK(Table123[[#This Row],[Odds Side - Difference Model]]), "",IF(AC380="W", W380, IF(AC380="L",-N380, "")))</f>
        <v/>
      </c>
      <c r="AF380" s="33" t="str">
        <f>IFERROR((IF(ISERR(Table123[[#This Row],[Potential Payout Side - Win Probability Model]]), "",IF(AD380="W", X380, IF(AD380="L",-N380, "")))), "")</f>
        <v/>
      </c>
      <c r="AG380" s="30" t="str">
        <f>IF('Prediction Log'!$X380="Y", "W", IF('Prediction Log'!$X380="N", "L", ""))</f>
        <v/>
      </c>
      <c r="AH380" s="32" t="str">
        <f>IF(ISBLANK(Table123[[#This Row],[Odds Spread]]), "",IF(AG380="W", Z380, IF(AG380="L",-O380, "")))</f>
        <v/>
      </c>
      <c r="AI380" s="11"/>
      <c r="AJ380" s="12" t="str">
        <f t="shared" si="42"/>
        <v/>
      </c>
      <c r="AK3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1" spans="1:38" x14ac:dyDescent="0.45">
      <c r="A381" s="22">
        <f>Games!A381</f>
        <v>0</v>
      </c>
      <c r="B381" s="22" t="str">
        <f>IF('Prediction Log'!B381=0, "",'Prediction Log'!B381)</f>
        <v/>
      </c>
      <c r="C381" s="22" t="str">
        <f>IF('Prediction Log'!C381=0, "",'Prediction Log'!C381)</f>
        <v/>
      </c>
      <c r="D381" s="22" t="str">
        <f>IF('Prediction Log'!D381=0, "",'Prediction Log'!D381)</f>
        <v/>
      </c>
      <c r="E381" s="22" t="str">
        <f>IF('Prediction Log'!E381=0, "",'Prediction Log'!E381)</f>
        <v/>
      </c>
      <c r="F381" s="22" t="str">
        <f>IF('Prediction Log'!I381=0, "",'Prediction Log'!I381)</f>
        <v/>
      </c>
      <c r="G381" s="23" t="str">
        <f>IF(ISBLANK(Games!B381), "",'Prediction Log'!$J381)</f>
        <v/>
      </c>
      <c r="H381" s="24" t="str">
        <f>'Prediction Log'!$K381</f>
        <v/>
      </c>
      <c r="I381" s="22" t="str">
        <f>IF(ISBLANK(Games!J381), "",IF(AND(Games!J381="",Games!K381=""),"",IF(ISTEXT(Games!K381), "Side",Games!J381)))</f>
        <v/>
      </c>
      <c r="J381" s="22" t="str">
        <f>IF(ISBLANK(Games!B381), "",IF(Games!H381="Y", Games!B381, Games!C381))</f>
        <v/>
      </c>
      <c r="K381" s="22" t="str">
        <f>Games!F381</f>
        <v/>
      </c>
      <c r="L381" s="22" t="str">
        <f>IF(ISBLANK(Games!D381), "",Games!D381)</f>
        <v/>
      </c>
      <c r="M381" s="22"/>
      <c r="N381" s="25" t="str">
        <f>IF(ISBLANK(Table123[[#This Row],[Odds Side - Difference Model]]), "", 1)</f>
        <v/>
      </c>
      <c r="O381" s="25" t="str">
        <f>IF(ISBLANK(Table123[[#This Row],[Odds Spread]]), "", 1)</f>
        <v/>
      </c>
      <c r="P381" s="26"/>
      <c r="Q381" s="26"/>
      <c r="R381" s="26"/>
      <c r="S381" s="26"/>
      <c r="T381" s="26"/>
      <c r="U381" s="27" t="str">
        <f>IF(ISBLANK(Table123[[#This Row],[Odds Side - Difference Model]]), "",N381+IF(Q381&lt;0, (N381/(Q381/-100)), N381*(Q381/100)))</f>
        <v/>
      </c>
      <c r="V381" s="28" t="str">
        <f>IFERROR(IF(ISBLANK(Table123[[#This Row],[Odds Side - Win Probability Model]]), "",N381+IF(R381&lt;0, (N381/(R381/-100)), N381*(R381/100))),"")</f>
        <v/>
      </c>
      <c r="W381" s="27" t="str">
        <f t="shared" si="43"/>
        <v/>
      </c>
      <c r="X381" s="28" t="str">
        <f t="shared" si="44"/>
        <v/>
      </c>
      <c r="Y381" s="27" t="str">
        <f>IF(ISBLANK(Table123[[#This Row],[Odds Spread]]), "",O381+IF(S381&lt;0, (O381/(S381/-100)), O381*(S381/100)))</f>
        <v/>
      </c>
      <c r="Z381" s="27" t="str">
        <f t="shared" si="45"/>
        <v/>
      </c>
      <c r="AA381" s="29">
        <f t="shared" si="46"/>
        <v>0</v>
      </c>
      <c r="AB381" s="29">
        <f t="shared" si="47"/>
        <v>0</v>
      </c>
      <c r="AC381" s="30" t="str">
        <f>IF('Prediction Log'!$W381="Y", "W", IF('Prediction Log'!$W381="N","L",""))</f>
        <v/>
      </c>
      <c r="AD381" s="31" t="str">
        <f>IF('Prediction Log'!$Y381="Y", "W", IF('Prediction Log'!$Y381="N","L",""))</f>
        <v/>
      </c>
      <c r="AE381" s="32" t="str">
        <f>IF(ISBLANK(Table123[[#This Row],[Odds Side - Difference Model]]), "",IF(AC381="W", W381, IF(AC381="L",-N381, "")))</f>
        <v/>
      </c>
      <c r="AF381" s="33" t="str">
        <f>IFERROR((IF(ISERR(Table123[[#This Row],[Potential Payout Side - Win Probability Model]]), "",IF(AD381="W", X381, IF(AD381="L",-N381, "")))), "")</f>
        <v/>
      </c>
      <c r="AG381" s="30" t="str">
        <f>IF('Prediction Log'!$X381="Y", "W", IF('Prediction Log'!$X381="N", "L", ""))</f>
        <v/>
      </c>
      <c r="AH381" s="32" t="str">
        <f>IF(ISBLANK(Table123[[#This Row],[Odds Spread]]), "",IF(AG381="W", Z381, IF(AG381="L",-O381, "")))</f>
        <v/>
      </c>
      <c r="AI381" s="11"/>
      <c r="AJ381" s="12" t="str">
        <f t="shared" si="42"/>
        <v/>
      </c>
      <c r="AK3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2" spans="1:38" x14ac:dyDescent="0.45">
      <c r="A382" s="22">
        <f>Games!A382</f>
        <v>0</v>
      </c>
      <c r="B382" s="22" t="str">
        <f>IF('Prediction Log'!B382=0, "",'Prediction Log'!B382)</f>
        <v/>
      </c>
      <c r="C382" s="22" t="str">
        <f>IF('Prediction Log'!C382=0, "",'Prediction Log'!C382)</f>
        <v/>
      </c>
      <c r="D382" s="22" t="str">
        <f>IF('Prediction Log'!D382=0, "",'Prediction Log'!D382)</f>
        <v/>
      </c>
      <c r="E382" s="22" t="str">
        <f>IF('Prediction Log'!E382=0, "",'Prediction Log'!E382)</f>
        <v/>
      </c>
      <c r="F382" s="22" t="str">
        <f>IF('Prediction Log'!I382=0, "",'Prediction Log'!I382)</f>
        <v/>
      </c>
      <c r="G382" s="23" t="str">
        <f>IF(ISBLANK(Games!B382), "",'Prediction Log'!$J382)</f>
        <v/>
      </c>
      <c r="H382" s="24" t="str">
        <f>'Prediction Log'!$K382</f>
        <v/>
      </c>
      <c r="I382" s="22" t="str">
        <f>IF(ISBLANK(Games!J382), "",IF(AND(Games!J382="",Games!K382=""),"",IF(ISTEXT(Games!K382), "Side",Games!J382)))</f>
        <v/>
      </c>
      <c r="J382" s="22" t="str">
        <f>IF(ISBLANK(Games!B382), "",IF(Games!H382="Y", Games!B382, Games!C382))</f>
        <v/>
      </c>
      <c r="K382" s="22" t="str">
        <f>Games!F382</f>
        <v/>
      </c>
      <c r="L382" s="22" t="str">
        <f>IF(ISBLANK(Games!D382), "",Games!D382)</f>
        <v/>
      </c>
      <c r="M382" s="22"/>
      <c r="N382" s="25" t="str">
        <f>IF(ISBLANK(Table123[[#This Row],[Odds Side - Difference Model]]), "", 1)</f>
        <v/>
      </c>
      <c r="O382" s="25" t="str">
        <f>IF(ISBLANK(Table123[[#This Row],[Odds Spread]]), "", 1)</f>
        <v/>
      </c>
      <c r="P382" s="26"/>
      <c r="Q382" s="26"/>
      <c r="R382" s="26"/>
      <c r="S382" s="26"/>
      <c r="T382" s="26"/>
      <c r="U382" s="27" t="str">
        <f>IF(ISBLANK(Table123[[#This Row],[Odds Side - Difference Model]]), "",N382+IF(Q382&lt;0, (N382/(Q382/-100)), N382*(Q382/100)))</f>
        <v/>
      </c>
      <c r="V382" s="28" t="str">
        <f>IFERROR(IF(ISBLANK(Table123[[#This Row],[Odds Side - Win Probability Model]]), "",N382+IF(R382&lt;0, (N382/(R382/-100)), N382*(R382/100))),"")</f>
        <v/>
      </c>
      <c r="W382" s="27" t="str">
        <f t="shared" si="43"/>
        <v/>
      </c>
      <c r="X382" s="28" t="str">
        <f t="shared" si="44"/>
        <v/>
      </c>
      <c r="Y382" s="27" t="str">
        <f>IF(ISBLANK(Table123[[#This Row],[Odds Spread]]), "",O382+IF(S382&lt;0, (O382/(S382/-100)), O382*(S382/100)))</f>
        <v/>
      </c>
      <c r="Z382" s="27" t="str">
        <f t="shared" si="45"/>
        <v/>
      </c>
      <c r="AA382" s="29">
        <f t="shared" si="46"/>
        <v>0</v>
      </c>
      <c r="AB382" s="29">
        <f t="shared" si="47"/>
        <v>0</v>
      </c>
      <c r="AC382" s="30" t="str">
        <f>IF('Prediction Log'!$W382="Y", "W", IF('Prediction Log'!$W382="N","L",""))</f>
        <v/>
      </c>
      <c r="AD382" s="31" t="str">
        <f>IF('Prediction Log'!$Y382="Y", "W", IF('Prediction Log'!$Y382="N","L",""))</f>
        <v/>
      </c>
      <c r="AE382" s="32" t="str">
        <f>IF(ISBLANK(Table123[[#This Row],[Odds Side - Difference Model]]), "",IF(AC382="W", W382, IF(AC382="L",-N382, "")))</f>
        <v/>
      </c>
      <c r="AF382" s="33" t="str">
        <f>IFERROR((IF(ISERR(Table123[[#This Row],[Potential Payout Side - Win Probability Model]]), "",IF(AD382="W", X382, IF(AD382="L",-N382, "")))), "")</f>
        <v/>
      </c>
      <c r="AG382" s="30" t="str">
        <f>IF('Prediction Log'!$X382="Y", "W", IF('Prediction Log'!$X382="N", "L", ""))</f>
        <v/>
      </c>
      <c r="AH382" s="32" t="str">
        <f>IF(ISBLANK(Table123[[#This Row],[Odds Spread]]), "",IF(AG382="W", Z382, IF(AG382="L",-O382, "")))</f>
        <v/>
      </c>
      <c r="AI382" s="11"/>
      <c r="AJ382" s="12" t="str">
        <f t="shared" si="42"/>
        <v/>
      </c>
      <c r="AK3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3" spans="1:38" x14ac:dyDescent="0.45">
      <c r="A383" s="22">
        <f>Games!A383</f>
        <v>0</v>
      </c>
      <c r="B383" s="22" t="str">
        <f>IF('Prediction Log'!B383=0, "",'Prediction Log'!B383)</f>
        <v/>
      </c>
      <c r="C383" s="22" t="str">
        <f>IF('Prediction Log'!C383=0, "",'Prediction Log'!C383)</f>
        <v/>
      </c>
      <c r="D383" s="22" t="str">
        <f>IF('Prediction Log'!D383=0, "",'Prediction Log'!D383)</f>
        <v/>
      </c>
      <c r="E383" s="22" t="str">
        <f>IF('Prediction Log'!E383=0, "",'Prediction Log'!E383)</f>
        <v/>
      </c>
      <c r="F383" s="22" t="str">
        <f>IF('Prediction Log'!I383=0, "",'Prediction Log'!I383)</f>
        <v/>
      </c>
      <c r="G383" s="23" t="str">
        <f>IF(ISBLANK(Games!B383), "",'Prediction Log'!$J383)</f>
        <v/>
      </c>
      <c r="H383" s="24" t="str">
        <f>'Prediction Log'!$K383</f>
        <v/>
      </c>
      <c r="I383" s="22" t="str">
        <f>IF(ISBLANK(Games!J383), "",IF(AND(Games!J383="",Games!K383=""),"",IF(ISTEXT(Games!K383), "Side",Games!J383)))</f>
        <v/>
      </c>
      <c r="J383" s="22" t="str">
        <f>IF(ISBLANK(Games!B383), "",IF(Games!H383="Y", Games!B383, Games!C383))</f>
        <v/>
      </c>
      <c r="K383" s="22" t="str">
        <f>Games!F383</f>
        <v/>
      </c>
      <c r="L383" s="22" t="str">
        <f>IF(ISBLANK(Games!D383), "",Games!D383)</f>
        <v/>
      </c>
      <c r="M383" s="22"/>
      <c r="N383" s="25" t="str">
        <f>IF(ISBLANK(Table123[[#This Row],[Odds Side - Difference Model]]), "", 1)</f>
        <v/>
      </c>
      <c r="O383" s="25" t="str">
        <f>IF(ISBLANK(Table123[[#This Row],[Odds Spread]]), "", 1)</f>
        <v/>
      </c>
      <c r="P383" s="26"/>
      <c r="Q383" s="26"/>
      <c r="R383" s="26"/>
      <c r="S383" s="26"/>
      <c r="T383" s="26"/>
      <c r="U383" s="27" t="str">
        <f>IF(ISBLANK(Table123[[#This Row],[Odds Side - Difference Model]]), "",N383+IF(Q383&lt;0, (N383/(Q383/-100)), N383*(Q383/100)))</f>
        <v/>
      </c>
      <c r="V383" s="28" t="str">
        <f>IFERROR(IF(ISBLANK(Table123[[#This Row],[Odds Side - Win Probability Model]]), "",N383+IF(R383&lt;0, (N383/(R383/-100)), N383*(R383/100))),"")</f>
        <v/>
      </c>
      <c r="W383" s="27" t="str">
        <f t="shared" si="43"/>
        <v/>
      </c>
      <c r="X383" s="28" t="str">
        <f t="shared" si="44"/>
        <v/>
      </c>
      <c r="Y383" s="27" t="str">
        <f>IF(ISBLANK(Table123[[#This Row],[Odds Spread]]), "",O383+IF(S383&lt;0, (O383/(S383/-100)), O383*(S383/100)))</f>
        <v/>
      </c>
      <c r="Z383" s="27" t="str">
        <f t="shared" si="45"/>
        <v/>
      </c>
      <c r="AA383" s="29">
        <f t="shared" si="46"/>
        <v>0</v>
      </c>
      <c r="AB383" s="29">
        <f t="shared" si="47"/>
        <v>0</v>
      </c>
      <c r="AC383" s="30" t="str">
        <f>IF('Prediction Log'!$W383="Y", "W", IF('Prediction Log'!$W383="N","L",""))</f>
        <v/>
      </c>
      <c r="AD383" s="31" t="str">
        <f>IF('Prediction Log'!$Y383="Y", "W", IF('Prediction Log'!$Y383="N","L",""))</f>
        <v/>
      </c>
      <c r="AE383" s="32" t="str">
        <f>IF(ISBLANK(Table123[[#This Row],[Odds Side - Difference Model]]), "",IF(AC383="W", W383, IF(AC383="L",-N383, "")))</f>
        <v/>
      </c>
      <c r="AF383" s="33" t="str">
        <f>IFERROR((IF(ISERR(Table123[[#This Row],[Potential Payout Side - Win Probability Model]]), "",IF(AD383="W", X383, IF(AD383="L",-N383, "")))), "")</f>
        <v/>
      </c>
      <c r="AG383" s="30" t="str">
        <f>IF('Prediction Log'!$X383="Y", "W", IF('Prediction Log'!$X383="N", "L", ""))</f>
        <v/>
      </c>
      <c r="AH383" s="32" t="str">
        <f>IF(ISBLANK(Table123[[#This Row],[Odds Spread]]), "",IF(AG383="W", Z383, IF(AG383="L",-O383, "")))</f>
        <v/>
      </c>
      <c r="AI383" s="11"/>
      <c r="AJ383" s="12" t="str">
        <f t="shared" si="42"/>
        <v/>
      </c>
      <c r="AK3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4" spans="1:38" x14ac:dyDescent="0.45">
      <c r="A384" s="22">
        <f>Games!A384</f>
        <v>0</v>
      </c>
      <c r="B384" s="22" t="str">
        <f>IF('Prediction Log'!B384=0, "",'Prediction Log'!B384)</f>
        <v/>
      </c>
      <c r="C384" s="22" t="str">
        <f>IF('Prediction Log'!C384=0, "",'Prediction Log'!C384)</f>
        <v/>
      </c>
      <c r="D384" s="22" t="str">
        <f>IF('Prediction Log'!D384=0, "",'Prediction Log'!D384)</f>
        <v/>
      </c>
      <c r="E384" s="22" t="str">
        <f>IF('Prediction Log'!E384=0, "",'Prediction Log'!E384)</f>
        <v/>
      </c>
      <c r="F384" s="22" t="str">
        <f>IF('Prediction Log'!I384=0, "",'Prediction Log'!I384)</f>
        <v/>
      </c>
      <c r="G384" s="23" t="str">
        <f>IF(ISBLANK(Games!B384), "",'Prediction Log'!$J384)</f>
        <v/>
      </c>
      <c r="H384" s="24" t="str">
        <f>'Prediction Log'!$K384</f>
        <v/>
      </c>
      <c r="I384" s="22" t="str">
        <f>IF(ISBLANK(Games!J384), "",IF(AND(Games!J384="",Games!K384=""),"",IF(ISTEXT(Games!K384), "Side",Games!J384)))</f>
        <v/>
      </c>
      <c r="J384" s="22" t="str">
        <f>IF(ISBLANK(Games!B384), "",IF(Games!H384="Y", Games!B384, Games!C384))</f>
        <v/>
      </c>
      <c r="K384" s="22" t="str">
        <f>Games!F384</f>
        <v/>
      </c>
      <c r="L384" s="22" t="str">
        <f>IF(ISBLANK(Games!D384), "",Games!D384)</f>
        <v/>
      </c>
      <c r="M384" s="22"/>
      <c r="N384" s="25" t="str">
        <f>IF(ISBLANK(Table123[[#This Row],[Odds Side - Difference Model]]), "", 1)</f>
        <v/>
      </c>
      <c r="O384" s="25" t="str">
        <f>IF(ISBLANK(Table123[[#This Row],[Odds Spread]]), "", 1)</f>
        <v/>
      </c>
      <c r="P384" s="26"/>
      <c r="Q384" s="26"/>
      <c r="R384" s="26"/>
      <c r="S384" s="26"/>
      <c r="T384" s="26"/>
      <c r="U384" s="27" t="str">
        <f>IF(ISBLANK(Table123[[#This Row],[Odds Side - Difference Model]]), "",N384+IF(Q384&lt;0, (N384/(Q384/-100)), N384*(Q384/100)))</f>
        <v/>
      </c>
      <c r="V384" s="28" t="str">
        <f>IFERROR(IF(ISBLANK(Table123[[#This Row],[Odds Side - Win Probability Model]]), "",N384+IF(R384&lt;0, (N384/(R384/-100)), N384*(R384/100))),"")</f>
        <v/>
      </c>
      <c r="W384" s="27" t="str">
        <f t="shared" si="43"/>
        <v/>
      </c>
      <c r="X384" s="28" t="str">
        <f t="shared" si="44"/>
        <v/>
      </c>
      <c r="Y384" s="27" t="str">
        <f>IF(ISBLANK(Table123[[#This Row],[Odds Spread]]), "",O384+IF(S384&lt;0, (O384/(S384/-100)), O384*(S384/100)))</f>
        <v/>
      </c>
      <c r="Z384" s="27" t="str">
        <f t="shared" si="45"/>
        <v/>
      </c>
      <c r="AA384" s="29">
        <f t="shared" si="46"/>
        <v>0</v>
      </c>
      <c r="AB384" s="29">
        <f t="shared" si="47"/>
        <v>0</v>
      </c>
      <c r="AC384" s="30" t="str">
        <f>IF('Prediction Log'!$W384="Y", "W", IF('Prediction Log'!$W384="N","L",""))</f>
        <v/>
      </c>
      <c r="AD384" s="31" t="str">
        <f>IF('Prediction Log'!$Y384="Y", "W", IF('Prediction Log'!$Y384="N","L",""))</f>
        <v/>
      </c>
      <c r="AE384" s="32" t="str">
        <f>IF(ISBLANK(Table123[[#This Row],[Odds Side - Difference Model]]), "",IF(AC384="W", W384, IF(AC384="L",-N384, "")))</f>
        <v/>
      </c>
      <c r="AF384" s="33" t="str">
        <f>IFERROR((IF(ISERR(Table123[[#This Row],[Potential Payout Side - Win Probability Model]]), "",IF(AD384="W", X384, IF(AD384="L",-N384, "")))), "")</f>
        <v/>
      </c>
      <c r="AG384" s="30" t="str">
        <f>IF('Prediction Log'!$X384="Y", "W", IF('Prediction Log'!$X384="N", "L", ""))</f>
        <v/>
      </c>
      <c r="AH384" s="32" t="str">
        <f>IF(ISBLANK(Table123[[#This Row],[Odds Spread]]), "",IF(AG384="W", Z384, IF(AG384="L",-O384, "")))</f>
        <v/>
      </c>
      <c r="AI384" s="11"/>
      <c r="AJ384" s="12" t="str">
        <f t="shared" si="42"/>
        <v/>
      </c>
      <c r="AK3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5" spans="1:38" x14ac:dyDescent="0.45">
      <c r="A385" s="22">
        <f>Games!A385</f>
        <v>0</v>
      </c>
      <c r="B385" s="22" t="str">
        <f>IF('Prediction Log'!B385=0, "",'Prediction Log'!B385)</f>
        <v/>
      </c>
      <c r="C385" s="22" t="str">
        <f>IF('Prediction Log'!C385=0, "",'Prediction Log'!C385)</f>
        <v/>
      </c>
      <c r="D385" s="22" t="str">
        <f>IF('Prediction Log'!D385=0, "",'Prediction Log'!D385)</f>
        <v/>
      </c>
      <c r="E385" s="22" t="str">
        <f>IF('Prediction Log'!E385=0, "",'Prediction Log'!E385)</f>
        <v/>
      </c>
      <c r="F385" s="22" t="str">
        <f>IF('Prediction Log'!I385=0, "",'Prediction Log'!I385)</f>
        <v/>
      </c>
      <c r="G385" s="23" t="str">
        <f>IF(ISBLANK(Games!B385), "",'Prediction Log'!$J385)</f>
        <v/>
      </c>
      <c r="H385" s="24" t="str">
        <f>'Prediction Log'!$K385</f>
        <v/>
      </c>
      <c r="I385" s="22" t="str">
        <f>IF(ISBLANK(Games!J385), "",IF(AND(Games!J385="",Games!K385=""),"",IF(ISTEXT(Games!K385), "Side",Games!J385)))</f>
        <v/>
      </c>
      <c r="J385" s="22" t="str">
        <f>IF(ISBLANK(Games!B385), "",IF(Games!H385="Y", Games!B385, Games!C385))</f>
        <v/>
      </c>
      <c r="K385" s="22" t="str">
        <f>Games!F385</f>
        <v/>
      </c>
      <c r="L385" s="22" t="str">
        <f>IF(ISBLANK(Games!D385), "",Games!D385)</f>
        <v/>
      </c>
      <c r="M385" s="22"/>
      <c r="N385" s="25" t="str">
        <f>IF(ISBLANK(Table123[[#This Row],[Odds Side - Difference Model]]), "", 1)</f>
        <v/>
      </c>
      <c r="O385" s="25" t="str">
        <f>IF(ISBLANK(Table123[[#This Row],[Odds Spread]]), "", 1)</f>
        <v/>
      </c>
      <c r="P385" s="26"/>
      <c r="Q385" s="26"/>
      <c r="R385" s="26"/>
      <c r="S385" s="26"/>
      <c r="T385" s="26"/>
      <c r="U385" s="27" t="str">
        <f>IF(ISBLANK(Table123[[#This Row],[Odds Side - Difference Model]]), "",N385+IF(Q385&lt;0, (N385/(Q385/-100)), N385*(Q385/100)))</f>
        <v/>
      </c>
      <c r="V385" s="28" t="str">
        <f>IFERROR(IF(ISBLANK(Table123[[#This Row],[Odds Side - Win Probability Model]]), "",N385+IF(R385&lt;0, (N385/(R385/-100)), N385*(R385/100))),"")</f>
        <v/>
      </c>
      <c r="W385" s="27" t="str">
        <f t="shared" si="43"/>
        <v/>
      </c>
      <c r="X385" s="28" t="str">
        <f t="shared" si="44"/>
        <v/>
      </c>
      <c r="Y385" s="27" t="str">
        <f>IF(ISBLANK(Table123[[#This Row],[Odds Spread]]), "",O385+IF(S385&lt;0, (O385/(S385/-100)), O385*(S385/100)))</f>
        <v/>
      </c>
      <c r="Z385" s="27" t="str">
        <f t="shared" si="45"/>
        <v/>
      </c>
      <c r="AA385" s="29">
        <f t="shared" si="46"/>
        <v>0</v>
      </c>
      <c r="AB385" s="29">
        <f t="shared" si="47"/>
        <v>0</v>
      </c>
      <c r="AC385" s="30" t="str">
        <f>IF('Prediction Log'!$W385="Y", "W", IF('Prediction Log'!$W385="N","L",""))</f>
        <v/>
      </c>
      <c r="AD385" s="31" t="str">
        <f>IF('Prediction Log'!$Y385="Y", "W", IF('Prediction Log'!$Y385="N","L",""))</f>
        <v/>
      </c>
      <c r="AE385" s="32" t="str">
        <f>IF(ISBLANK(Table123[[#This Row],[Odds Side - Difference Model]]), "",IF(AC385="W", W385, IF(AC385="L",-N385, "")))</f>
        <v/>
      </c>
      <c r="AF385" s="33" t="str">
        <f>IFERROR((IF(ISERR(Table123[[#This Row],[Potential Payout Side - Win Probability Model]]), "",IF(AD385="W", X385, IF(AD385="L",-N385, "")))), "")</f>
        <v/>
      </c>
      <c r="AG385" s="30" t="str">
        <f>IF('Prediction Log'!$X385="Y", "W", IF('Prediction Log'!$X385="N", "L", ""))</f>
        <v/>
      </c>
      <c r="AH385" s="32" t="str">
        <f>IF(ISBLANK(Table123[[#This Row],[Odds Spread]]), "",IF(AG385="W", Z385, IF(AG385="L",-O385, "")))</f>
        <v/>
      </c>
      <c r="AI385" s="11"/>
      <c r="AJ385" s="12" t="str">
        <f t="shared" si="42"/>
        <v/>
      </c>
      <c r="AK3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6" spans="1:38" x14ac:dyDescent="0.45">
      <c r="A386" s="22">
        <f>Games!A386</f>
        <v>0</v>
      </c>
      <c r="B386" s="22" t="str">
        <f>IF('Prediction Log'!B386=0, "",'Prediction Log'!B386)</f>
        <v/>
      </c>
      <c r="C386" s="22" t="str">
        <f>IF('Prediction Log'!C386=0, "",'Prediction Log'!C386)</f>
        <v/>
      </c>
      <c r="D386" s="22" t="str">
        <f>IF('Prediction Log'!D386=0, "",'Prediction Log'!D386)</f>
        <v/>
      </c>
      <c r="E386" s="22" t="str">
        <f>IF('Prediction Log'!E386=0, "",'Prediction Log'!E386)</f>
        <v/>
      </c>
      <c r="F386" s="22" t="str">
        <f>IF('Prediction Log'!I386=0, "",'Prediction Log'!I386)</f>
        <v/>
      </c>
      <c r="G386" s="23" t="str">
        <f>IF(ISBLANK(Games!B386), "",'Prediction Log'!$J386)</f>
        <v/>
      </c>
      <c r="H386" s="24" t="str">
        <f>'Prediction Log'!$K386</f>
        <v/>
      </c>
      <c r="I386" s="22" t="str">
        <f>IF(ISBLANK(Games!J386), "",IF(AND(Games!J386="",Games!K386=""),"",IF(ISTEXT(Games!K386), "Side",Games!J386)))</f>
        <v/>
      </c>
      <c r="J386" s="22" t="str">
        <f>IF(ISBLANK(Games!B386), "",IF(Games!H386="Y", Games!B386, Games!C386))</f>
        <v/>
      </c>
      <c r="K386" s="22" t="str">
        <f>Games!F386</f>
        <v/>
      </c>
      <c r="L386" s="22" t="str">
        <f>IF(ISBLANK(Games!D386), "",Games!D386)</f>
        <v/>
      </c>
      <c r="M386" s="22"/>
      <c r="N386" s="25" t="str">
        <f>IF(ISBLANK(Table123[[#This Row],[Odds Side - Difference Model]]), "", 1)</f>
        <v/>
      </c>
      <c r="O386" s="25" t="str">
        <f>IF(ISBLANK(Table123[[#This Row],[Odds Spread]]), "", 1)</f>
        <v/>
      </c>
      <c r="P386" s="26"/>
      <c r="Q386" s="26"/>
      <c r="R386" s="26"/>
      <c r="S386" s="26"/>
      <c r="T386" s="26"/>
      <c r="U386" s="27" t="str">
        <f>IF(ISBLANK(Table123[[#This Row],[Odds Side - Difference Model]]), "",N386+IF(Q386&lt;0, (N386/(Q386/-100)), N386*(Q386/100)))</f>
        <v/>
      </c>
      <c r="V386" s="28" t="str">
        <f>IFERROR(IF(ISBLANK(Table123[[#This Row],[Odds Side - Win Probability Model]]), "",N386+IF(R386&lt;0, (N386/(R386/-100)), N386*(R386/100))),"")</f>
        <v/>
      </c>
      <c r="W386" s="27" t="str">
        <f t="shared" si="43"/>
        <v/>
      </c>
      <c r="X386" s="28" t="str">
        <f t="shared" si="44"/>
        <v/>
      </c>
      <c r="Y386" s="27" t="str">
        <f>IF(ISBLANK(Table123[[#This Row],[Odds Spread]]), "",O386+IF(S386&lt;0, (O386/(S386/-100)), O386*(S386/100)))</f>
        <v/>
      </c>
      <c r="Z386" s="27" t="str">
        <f t="shared" si="45"/>
        <v/>
      </c>
      <c r="AA386" s="29">
        <f t="shared" si="46"/>
        <v>0</v>
      </c>
      <c r="AB386" s="29">
        <f t="shared" si="47"/>
        <v>0</v>
      </c>
      <c r="AC386" s="30" t="str">
        <f>IF('Prediction Log'!$W386="Y", "W", IF('Prediction Log'!$W386="N","L",""))</f>
        <v/>
      </c>
      <c r="AD386" s="31" t="str">
        <f>IF('Prediction Log'!$Y386="Y", "W", IF('Prediction Log'!$Y386="N","L",""))</f>
        <v/>
      </c>
      <c r="AE386" s="32" t="str">
        <f>IF(ISBLANK(Table123[[#This Row],[Odds Side - Difference Model]]), "",IF(AC386="W", W386, IF(AC386="L",-N386, "")))</f>
        <v/>
      </c>
      <c r="AF386" s="33" t="str">
        <f>IFERROR((IF(ISERR(Table123[[#This Row],[Potential Payout Side - Win Probability Model]]), "",IF(AD386="W", X386, IF(AD386="L",-N386, "")))), "")</f>
        <v/>
      </c>
      <c r="AG386" s="30" t="str">
        <f>IF('Prediction Log'!$X386="Y", "W", IF('Prediction Log'!$X386="N", "L", ""))</f>
        <v/>
      </c>
      <c r="AH386" s="32" t="str">
        <f>IF(ISBLANK(Table123[[#This Row],[Odds Spread]]), "",IF(AG386="W", Z386, IF(AG386="L",-O386, "")))</f>
        <v/>
      </c>
      <c r="AI386" s="11"/>
      <c r="AJ386" s="12" t="str">
        <f t="shared" si="42"/>
        <v/>
      </c>
      <c r="AK3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7" spans="1:38" x14ac:dyDescent="0.45">
      <c r="A387" s="22">
        <f>Games!A387</f>
        <v>0</v>
      </c>
      <c r="B387" s="22" t="str">
        <f>IF('Prediction Log'!B387=0, "",'Prediction Log'!B387)</f>
        <v/>
      </c>
      <c r="C387" s="22" t="str">
        <f>IF('Prediction Log'!C387=0, "",'Prediction Log'!C387)</f>
        <v/>
      </c>
      <c r="D387" s="22" t="str">
        <f>IF('Prediction Log'!D387=0, "",'Prediction Log'!D387)</f>
        <v/>
      </c>
      <c r="E387" s="22" t="str">
        <f>IF('Prediction Log'!E387=0, "",'Prediction Log'!E387)</f>
        <v/>
      </c>
      <c r="F387" s="22" t="str">
        <f>IF('Prediction Log'!I387=0, "",'Prediction Log'!I387)</f>
        <v/>
      </c>
      <c r="G387" s="23" t="str">
        <f>IF(ISBLANK(Games!B387), "",'Prediction Log'!$J387)</f>
        <v/>
      </c>
      <c r="H387" s="24" t="str">
        <f>'Prediction Log'!$K387</f>
        <v/>
      </c>
      <c r="I387" s="22" t="str">
        <f>IF(ISBLANK(Games!J387), "",IF(AND(Games!J387="",Games!K387=""),"",IF(ISTEXT(Games!K387), "Side",Games!J387)))</f>
        <v/>
      </c>
      <c r="J387" s="22" t="str">
        <f>IF(ISBLANK(Games!B387), "",IF(Games!H387="Y", Games!B387, Games!C387))</f>
        <v/>
      </c>
      <c r="K387" s="22" t="str">
        <f>Games!F387</f>
        <v/>
      </c>
      <c r="L387" s="22" t="str">
        <f>IF(ISBLANK(Games!D387), "",Games!D387)</f>
        <v/>
      </c>
      <c r="M387" s="22"/>
      <c r="N387" s="25" t="str">
        <f>IF(ISBLANK(Table123[[#This Row],[Odds Side - Difference Model]]), "", 1)</f>
        <v/>
      </c>
      <c r="O387" s="25" t="str">
        <f>IF(ISBLANK(Table123[[#This Row],[Odds Spread]]), "", 1)</f>
        <v/>
      </c>
      <c r="P387" s="26"/>
      <c r="Q387" s="26"/>
      <c r="R387" s="26"/>
      <c r="S387" s="26"/>
      <c r="T387" s="26"/>
      <c r="U387" s="27" t="str">
        <f>IF(ISBLANK(Table123[[#This Row],[Odds Side - Difference Model]]), "",N387+IF(Q387&lt;0, (N387/(Q387/-100)), N387*(Q387/100)))</f>
        <v/>
      </c>
      <c r="V387" s="28" t="str">
        <f>IFERROR(IF(ISBLANK(Table123[[#This Row],[Odds Side - Win Probability Model]]), "",N387+IF(R387&lt;0, (N387/(R387/-100)), N387*(R387/100))),"")</f>
        <v/>
      </c>
      <c r="W387" s="27" t="str">
        <f t="shared" si="43"/>
        <v/>
      </c>
      <c r="X387" s="28" t="str">
        <f t="shared" si="44"/>
        <v/>
      </c>
      <c r="Y387" s="27" t="str">
        <f>IF(ISBLANK(Table123[[#This Row],[Odds Spread]]), "",O387+IF(S387&lt;0, (O387/(S387/-100)), O387*(S387/100)))</f>
        <v/>
      </c>
      <c r="Z387" s="27" t="str">
        <f t="shared" si="45"/>
        <v/>
      </c>
      <c r="AA387" s="29">
        <f t="shared" si="46"/>
        <v>0</v>
      </c>
      <c r="AB387" s="29">
        <f t="shared" si="47"/>
        <v>0</v>
      </c>
      <c r="AC387" s="30" t="str">
        <f>IF('Prediction Log'!$W387="Y", "W", IF('Prediction Log'!$W387="N","L",""))</f>
        <v/>
      </c>
      <c r="AD387" s="31" t="str">
        <f>IF('Prediction Log'!$Y387="Y", "W", IF('Prediction Log'!$Y387="N","L",""))</f>
        <v/>
      </c>
      <c r="AE387" s="32" t="str">
        <f>IF(ISBLANK(Table123[[#This Row],[Odds Side - Difference Model]]), "",IF(AC387="W", W387, IF(AC387="L",-N387, "")))</f>
        <v/>
      </c>
      <c r="AF387" s="33" t="str">
        <f>IFERROR((IF(ISERR(Table123[[#This Row],[Potential Payout Side - Win Probability Model]]), "",IF(AD387="W", X387, IF(AD387="L",-N387, "")))), "")</f>
        <v/>
      </c>
      <c r="AG387" s="30" t="str">
        <f>IF('Prediction Log'!$X387="Y", "W", IF('Prediction Log'!$X387="N", "L", ""))</f>
        <v/>
      </c>
      <c r="AH387" s="32" t="str">
        <f>IF(ISBLANK(Table123[[#This Row],[Odds Spread]]), "",IF(AG387="W", Z387, IF(AG387="L",-O387, "")))</f>
        <v/>
      </c>
      <c r="AI387" s="11"/>
      <c r="AJ387" s="12" t="str">
        <f t="shared" ref="AJ387:AJ450" si="48">IF(AI387="W", AB387, IF(AI387="L",-S387, ""))</f>
        <v/>
      </c>
      <c r="AK3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8" spans="1:38" x14ac:dyDescent="0.45">
      <c r="A388" s="22">
        <f>Games!A388</f>
        <v>0</v>
      </c>
      <c r="B388" s="22" t="str">
        <f>IF('Prediction Log'!B388=0, "",'Prediction Log'!B388)</f>
        <v/>
      </c>
      <c r="C388" s="22" t="str">
        <f>IF('Prediction Log'!C388=0, "",'Prediction Log'!C388)</f>
        <v/>
      </c>
      <c r="D388" s="22" t="str">
        <f>IF('Prediction Log'!D388=0, "",'Prediction Log'!D388)</f>
        <v/>
      </c>
      <c r="E388" s="22" t="str">
        <f>IF('Prediction Log'!E388=0, "",'Prediction Log'!E388)</f>
        <v/>
      </c>
      <c r="F388" s="22" t="str">
        <f>IF('Prediction Log'!I388=0, "",'Prediction Log'!I388)</f>
        <v/>
      </c>
      <c r="G388" s="23" t="str">
        <f>IF(ISBLANK(Games!B388), "",'Prediction Log'!$J388)</f>
        <v/>
      </c>
      <c r="H388" s="24" t="str">
        <f>'Prediction Log'!$K388</f>
        <v/>
      </c>
      <c r="I388" s="22" t="str">
        <f>IF(ISBLANK(Games!J388), "",IF(AND(Games!J388="",Games!K388=""),"",IF(ISTEXT(Games!K388), "Side",Games!J388)))</f>
        <v/>
      </c>
      <c r="J388" s="22" t="str">
        <f>IF(ISBLANK(Games!B388), "",IF(Games!H388="Y", Games!B388, Games!C388))</f>
        <v/>
      </c>
      <c r="K388" s="22" t="str">
        <f>Games!F388</f>
        <v/>
      </c>
      <c r="L388" s="22" t="str">
        <f>IF(ISBLANK(Games!D388), "",Games!D388)</f>
        <v/>
      </c>
      <c r="M388" s="22"/>
      <c r="N388" s="25" t="str">
        <f>IF(ISBLANK(Table123[[#This Row],[Odds Side - Difference Model]]), "", 1)</f>
        <v/>
      </c>
      <c r="O388" s="25" t="str">
        <f>IF(ISBLANK(Table123[[#This Row],[Odds Spread]]), "", 1)</f>
        <v/>
      </c>
      <c r="P388" s="26"/>
      <c r="Q388" s="26"/>
      <c r="R388" s="26"/>
      <c r="S388" s="26"/>
      <c r="T388" s="26"/>
      <c r="U388" s="27" t="str">
        <f>IF(ISBLANK(Table123[[#This Row],[Odds Side - Difference Model]]), "",N388+IF(Q388&lt;0, (N388/(Q388/-100)), N388*(Q388/100)))</f>
        <v/>
      </c>
      <c r="V388" s="28" t="str">
        <f>IFERROR(IF(ISBLANK(Table123[[#This Row],[Odds Side - Win Probability Model]]), "",N388+IF(R388&lt;0, (N388/(R388/-100)), N388*(R388/100))),"")</f>
        <v/>
      </c>
      <c r="W388" s="27" t="str">
        <f t="shared" si="43"/>
        <v/>
      </c>
      <c r="X388" s="28" t="str">
        <f t="shared" si="44"/>
        <v/>
      </c>
      <c r="Y388" s="27" t="str">
        <f>IF(ISBLANK(Table123[[#This Row],[Odds Spread]]), "",O388+IF(S388&lt;0, (O388/(S388/-100)), O388*(S388/100)))</f>
        <v/>
      </c>
      <c r="Z388" s="27" t="str">
        <f t="shared" si="45"/>
        <v/>
      </c>
      <c r="AA388" s="29">
        <f t="shared" si="46"/>
        <v>0</v>
      </c>
      <c r="AB388" s="29">
        <f t="shared" si="47"/>
        <v>0</v>
      </c>
      <c r="AC388" s="30" t="str">
        <f>IF('Prediction Log'!$W388="Y", "W", IF('Prediction Log'!$W388="N","L",""))</f>
        <v/>
      </c>
      <c r="AD388" s="31" t="str">
        <f>IF('Prediction Log'!$Y388="Y", "W", IF('Prediction Log'!$Y388="N","L",""))</f>
        <v/>
      </c>
      <c r="AE388" s="32" t="str">
        <f>IF(ISBLANK(Table123[[#This Row],[Odds Side - Difference Model]]), "",IF(AC388="W", W388, IF(AC388="L",-N388, "")))</f>
        <v/>
      </c>
      <c r="AF388" s="33" t="str">
        <f>IFERROR((IF(ISERR(Table123[[#This Row],[Potential Payout Side - Win Probability Model]]), "",IF(AD388="W", X388, IF(AD388="L",-N388, "")))), "")</f>
        <v/>
      </c>
      <c r="AG388" s="30" t="str">
        <f>IF('Prediction Log'!$X388="Y", "W", IF('Prediction Log'!$X388="N", "L", ""))</f>
        <v/>
      </c>
      <c r="AH388" s="32" t="str">
        <f>IF(ISBLANK(Table123[[#This Row],[Odds Spread]]), "",IF(AG388="W", Z388, IF(AG388="L",-O388, "")))</f>
        <v/>
      </c>
      <c r="AI388" s="11"/>
      <c r="AJ388" s="12" t="str">
        <f t="shared" si="48"/>
        <v/>
      </c>
      <c r="AK3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9" spans="1:38" x14ac:dyDescent="0.45">
      <c r="A389" s="22">
        <f>Games!A389</f>
        <v>0</v>
      </c>
      <c r="B389" s="22" t="str">
        <f>IF('Prediction Log'!B389=0, "",'Prediction Log'!B389)</f>
        <v/>
      </c>
      <c r="C389" s="22" t="str">
        <f>IF('Prediction Log'!C389=0, "",'Prediction Log'!C389)</f>
        <v/>
      </c>
      <c r="D389" s="22" t="str">
        <f>IF('Prediction Log'!D389=0, "",'Prediction Log'!D389)</f>
        <v/>
      </c>
      <c r="E389" s="22" t="str">
        <f>IF('Prediction Log'!E389=0, "",'Prediction Log'!E389)</f>
        <v/>
      </c>
      <c r="F389" s="22" t="str">
        <f>IF('Prediction Log'!I389=0, "",'Prediction Log'!I389)</f>
        <v/>
      </c>
      <c r="G389" s="23" t="str">
        <f>IF(ISBLANK(Games!B389), "",'Prediction Log'!$J389)</f>
        <v/>
      </c>
      <c r="H389" s="24" t="str">
        <f>'Prediction Log'!$K389</f>
        <v/>
      </c>
      <c r="I389" s="22" t="str">
        <f>IF(ISBLANK(Games!J389), "",IF(AND(Games!J389="",Games!K389=""),"",IF(ISTEXT(Games!K389), "Side",Games!J389)))</f>
        <v/>
      </c>
      <c r="J389" s="22" t="str">
        <f>IF(ISBLANK(Games!B389), "",IF(Games!H389="Y", Games!B389, Games!C389))</f>
        <v/>
      </c>
      <c r="K389" s="22" t="str">
        <f>Games!F389</f>
        <v/>
      </c>
      <c r="L389" s="22" t="str">
        <f>IF(ISBLANK(Games!D389), "",Games!D389)</f>
        <v/>
      </c>
      <c r="M389" s="22"/>
      <c r="N389" s="25" t="str">
        <f>IF(ISBLANK(Table123[[#This Row],[Odds Side - Difference Model]]), "", 1)</f>
        <v/>
      </c>
      <c r="O389" s="25" t="str">
        <f>IF(ISBLANK(Table123[[#This Row],[Odds Spread]]), "", 1)</f>
        <v/>
      </c>
      <c r="P389" s="26"/>
      <c r="Q389" s="26"/>
      <c r="R389" s="26"/>
      <c r="S389" s="26"/>
      <c r="T389" s="26"/>
      <c r="U389" s="27" t="str">
        <f>IF(ISBLANK(Table123[[#This Row],[Odds Side - Difference Model]]), "",N389+IF(Q389&lt;0, (N389/(Q389/-100)), N389*(Q389/100)))</f>
        <v/>
      </c>
      <c r="V389" s="28" t="str">
        <f>IFERROR(IF(ISBLANK(Table123[[#This Row],[Odds Side - Win Probability Model]]), "",N389+IF(R389&lt;0, (N389/(R389/-100)), N389*(R389/100))),"")</f>
        <v/>
      </c>
      <c r="W389" s="27" t="str">
        <f t="shared" si="43"/>
        <v/>
      </c>
      <c r="X389" s="28" t="str">
        <f t="shared" si="44"/>
        <v/>
      </c>
      <c r="Y389" s="27" t="str">
        <f>IF(ISBLANK(Table123[[#This Row],[Odds Spread]]), "",O389+IF(S389&lt;0, (O389/(S389/-100)), O389*(S389/100)))</f>
        <v/>
      </c>
      <c r="Z389" s="27" t="str">
        <f t="shared" si="45"/>
        <v/>
      </c>
      <c r="AA389" s="29">
        <f t="shared" si="46"/>
        <v>0</v>
      </c>
      <c r="AB389" s="29">
        <f t="shared" si="47"/>
        <v>0</v>
      </c>
      <c r="AC389" s="30" t="str">
        <f>IF('Prediction Log'!$W389="Y", "W", IF('Prediction Log'!$W389="N","L",""))</f>
        <v/>
      </c>
      <c r="AD389" s="31" t="str">
        <f>IF('Prediction Log'!$Y389="Y", "W", IF('Prediction Log'!$Y389="N","L",""))</f>
        <v/>
      </c>
      <c r="AE389" s="32" t="str">
        <f>IF(ISBLANK(Table123[[#This Row],[Odds Side - Difference Model]]), "",IF(AC389="W", W389, IF(AC389="L",-N389, "")))</f>
        <v/>
      </c>
      <c r="AF389" s="33" t="str">
        <f>IFERROR((IF(ISERR(Table123[[#This Row],[Potential Payout Side - Win Probability Model]]), "",IF(AD389="W", X389, IF(AD389="L",-N389, "")))), "")</f>
        <v/>
      </c>
      <c r="AG389" s="30" t="str">
        <f>IF('Prediction Log'!$X389="Y", "W", IF('Prediction Log'!$X389="N", "L", ""))</f>
        <v/>
      </c>
      <c r="AH389" s="32" t="str">
        <f>IF(ISBLANK(Table123[[#This Row],[Odds Spread]]), "",IF(AG389="W", Z389, IF(AG389="L",-O389, "")))</f>
        <v/>
      </c>
      <c r="AI389" s="11"/>
      <c r="AJ389" s="12" t="str">
        <f t="shared" si="48"/>
        <v/>
      </c>
      <c r="AK3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0" spans="1:38" x14ac:dyDescent="0.45">
      <c r="A390" s="22">
        <f>Games!A390</f>
        <v>0</v>
      </c>
      <c r="B390" s="22" t="str">
        <f>IF('Prediction Log'!B390=0, "",'Prediction Log'!B390)</f>
        <v/>
      </c>
      <c r="C390" s="22" t="str">
        <f>IF('Prediction Log'!C390=0, "",'Prediction Log'!C390)</f>
        <v/>
      </c>
      <c r="D390" s="22" t="str">
        <f>IF('Prediction Log'!D390=0, "",'Prediction Log'!D390)</f>
        <v/>
      </c>
      <c r="E390" s="22" t="str">
        <f>IF('Prediction Log'!E390=0, "",'Prediction Log'!E390)</f>
        <v/>
      </c>
      <c r="F390" s="22" t="str">
        <f>IF('Prediction Log'!I390=0, "",'Prediction Log'!I390)</f>
        <v/>
      </c>
      <c r="G390" s="23" t="str">
        <f>IF(ISBLANK(Games!B390), "",'Prediction Log'!$J390)</f>
        <v/>
      </c>
      <c r="H390" s="24" t="str">
        <f>'Prediction Log'!$K390</f>
        <v/>
      </c>
      <c r="I390" s="22" t="str">
        <f>IF(ISBLANK(Games!J390), "",IF(AND(Games!J390="",Games!K390=""),"",IF(ISTEXT(Games!K390), "Side",Games!J390)))</f>
        <v/>
      </c>
      <c r="J390" s="22" t="str">
        <f>IF(ISBLANK(Games!B390), "",IF(Games!H390="Y", Games!B390, Games!C390))</f>
        <v/>
      </c>
      <c r="K390" s="22" t="str">
        <f>Games!F390</f>
        <v/>
      </c>
      <c r="L390" s="22" t="str">
        <f>IF(ISBLANK(Games!D390), "",Games!D390)</f>
        <v/>
      </c>
      <c r="M390" s="22"/>
      <c r="N390" s="25" t="str">
        <f>IF(ISBLANK(Table123[[#This Row],[Odds Side - Difference Model]]), "", 1)</f>
        <v/>
      </c>
      <c r="O390" s="25" t="str">
        <f>IF(ISBLANK(Table123[[#This Row],[Odds Spread]]), "", 1)</f>
        <v/>
      </c>
      <c r="P390" s="26"/>
      <c r="Q390" s="26"/>
      <c r="R390" s="26"/>
      <c r="S390" s="26"/>
      <c r="T390" s="26"/>
      <c r="U390" s="27" t="str">
        <f>IF(ISBLANK(Table123[[#This Row],[Odds Side - Difference Model]]), "",N390+IF(Q390&lt;0, (N390/(Q390/-100)), N390*(Q390/100)))</f>
        <v/>
      </c>
      <c r="V390" s="28" t="str">
        <f>IFERROR(IF(ISBLANK(Table123[[#This Row],[Odds Side - Win Probability Model]]), "",N390+IF(R390&lt;0, (N390/(R390/-100)), N390*(R390/100))),"")</f>
        <v/>
      </c>
      <c r="W390" s="27" t="str">
        <f t="shared" si="43"/>
        <v/>
      </c>
      <c r="X390" s="28" t="str">
        <f t="shared" si="44"/>
        <v/>
      </c>
      <c r="Y390" s="27" t="str">
        <f>IF(ISBLANK(Table123[[#This Row],[Odds Spread]]), "",O390+IF(S390&lt;0, (O390/(S390/-100)), O390*(S390/100)))</f>
        <v/>
      </c>
      <c r="Z390" s="27" t="str">
        <f t="shared" si="45"/>
        <v/>
      </c>
      <c r="AA390" s="29">
        <f t="shared" si="46"/>
        <v>0</v>
      </c>
      <c r="AB390" s="29">
        <f t="shared" si="47"/>
        <v>0</v>
      </c>
      <c r="AC390" s="30" t="str">
        <f>IF('Prediction Log'!$W390="Y", "W", IF('Prediction Log'!$W390="N","L",""))</f>
        <v/>
      </c>
      <c r="AD390" s="31" t="str">
        <f>IF('Prediction Log'!$Y390="Y", "W", IF('Prediction Log'!$Y390="N","L",""))</f>
        <v/>
      </c>
      <c r="AE390" s="32" t="str">
        <f>IF(ISBLANK(Table123[[#This Row],[Odds Side - Difference Model]]), "",IF(AC390="W", W390, IF(AC390="L",-N390, "")))</f>
        <v/>
      </c>
      <c r="AF390" s="33" t="str">
        <f>IFERROR((IF(ISERR(Table123[[#This Row],[Potential Payout Side - Win Probability Model]]), "",IF(AD390="W", X390, IF(AD390="L",-N390, "")))), "")</f>
        <v/>
      </c>
      <c r="AG390" s="30" t="str">
        <f>IF('Prediction Log'!$X390="Y", "W", IF('Prediction Log'!$X390="N", "L", ""))</f>
        <v/>
      </c>
      <c r="AH390" s="32" t="str">
        <f>IF(ISBLANK(Table123[[#This Row],[Odds Spread]]), "",IF(AG390="W", Z390, IF(AG390="L",-O390, "")))</f>
        <v/>
      </c>
      <c r="AI390" s="11"/>
      <c r="AJ390" s="12" t="str">
        <f t="shared" si="48"/>
        <v/>
      </c>
      <c r="AK3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1" spans="1:38" x14ac:dyDescent="0.45">
      <c r="A391" s="22">
        <f>Games!A391</f>
        <v>0</v>
      </c>
      <c r="B391" s="22" t="str">
        <f>IF('Prediction Log'!B391=0, "",'Prediction Log'!B391)</f>
        <v/>
      </c>
      <c r="C391" s="22" t="str">
        <f>IF('Prediction Log'!C391=0, "",'Prediction Log'!C391)</f>
        <v/>
      </c>
      <c r="D391" s="22" t="str">
        <f>IF('Prediction Log'!D391=0, "",'Prediction Log'!D391)</f>
        <v/>
      </c>
      <c r="E391" s="22" t="str">
        <f>IF('Prediction Log'!E391=0, "",'Prediction Log'!E391)</f>
        <v/>
      </c>
      <c r="F391" s="22" t="str">
        <f>IF('Prediction Log'!I391=0, "",'Prediction Log'!I391)</f>
        <v/>
      </c>
      <c r="G391" s="23" t="str">
        <f>IF(ISBLANK(Games!B391), "",'Prediction Log'!$J391)</f>
        <v/>
      </c>
      <c r="H391" s="24" t="str">
        <f>'Prediction Log'!$K391</f>
        <v/>
      </c>
      <c r="I391" s="22" t="str">
        <f>IF(ISBLANK(Games!J391), "",IF(AND(Games!J391="",Games!K391=""),"",IF(ISTEXT(Games!K391), "Side",Games!J391)))</f>
        <v/>
      </c>
      <c r="J391" s="22" t="str">
        <f>IF(ISBLANK(Games!B391), "",IF(Games!H391="Y", Games!B391, Games!C391))</f>
        <v/>
      </c>
      <c r="K391" s="22" t="str">
        <f>Games!F391</f>
        <v/>
      </c>
      <c r="L391" s="22" t="str">
        <f>IF(ISBLANK(Games!D391), "",Games!D391)</f>
        <v/>
      </c>
      <c r="M391" s="22"/>
      <c r="N391" s="25" t="str">
        <f>IF(ISBLANK(Table123[[#This Row],[Odds Side - Difference Model]]), "", 1)</f>
        <v/>
      </c>
      <c r="O391" s="25" t="str">
        <f>IF(ISBLANK(Table123[[#This Row],[Odds Spread]]), "", 1)</f>
        <v/>
      </c>
      <c r="P391" s="26"/>
      <c r="Q391" s="26"/>
      <c r="R391" s="26"/>
      <c r="S391" s="26"/>
      <c r="T391" s="26"/>
      <c r="U391" s="27" t="str">
        <f>IF(ISBLANK(Table123[[#This Row],[Odds Side - Difference Model]]), "",N391+IF(Q391&lt;0, (N391/(Q391/-100)), N391*(Q391/100)))</f>
        <v/>
      </c>
      <c r="V391" s="28" t="str">
        <f>IFERROR(IF(ISBLANK(Table123[[#This Row],[Odds Side - Win Probability Model]]), "",N391+IF(R391&lt;0, (N391/(R391/-100)), N391*(R391/100))),"")</f>
        <v/>
      </c>
      <c r="W391" s="27" t="str">
        <f t="shared" si="43"/>
        <v/>
      </c>
      <c r="X391" s="28" t="str">
        <f t="shared" si="44"/>
        <v/>
      </c>
      <c r="Y391" s="27" t="str">
        <f>IF(ISBLANK(Table123[[#This Row],[Odds Spread]]), "",O391+IF(S391&lt;0, (O391/(S391/-100)), O391*(S391/100)))</f>
        <v/>
      </c>
      <c r="Z391" s="27" t="str">
        <f t="shared" si="45"/>
        <v/>
      </c>
      <c r="AA391" s="29">
        <f t="shared" si="46"/>
        <v>0</v>
      </c>
      <c r="AB391" s="29">
        <f t="shared" si="47"/>
        <v>0</v>
      </c>
      <c r="AC391" s="30" t="str">
        <f>IF('Prediction Log'!$W391="Y", "W", IF('Prediction Log'!$W391="N","L",""))</f>
        <v/>
      </c>
      <c r="AD391" s="31" t="str">
        <f>IF('Prediction Log'!$Y391="Y", "W", IF('Prediction Log'!$Y391="N","L",""))</f>
        <v/>
      </c>
      <c r="AE391" s="32" t="str">
        <f>IF(ISBLANK(Table123[[#This Row],[Odds Side - Difference Model]]), "",IF(AC391="W", W391, IF(AC391="L",-N391, "")))</f>
        <v/>
      </c>
      <c r="AF391" s="33" t="str">
        <f>IFERROR((IF(ISERR(Table123[[#This Row],[Potential Payout Side - Win Probability Model]]), "",IF(AD391="W", X391, IF(AD391="L",-N391, "")))), "")</f>
        <v/>
      </c>
      <c r="AG391" s="30" t="str">
        <f>IF('Prediction Log'!$X391="Y", "W", IF('Prediction Log'!$X391="N", "L", ""))</f>
        <v/>
      </c>
      <c r="AH391" s="32" t="str">
        <f>IF(ISBLANK(Table123[[#This Row],[Odds Spread]]), "",IF(AG391="W", Z391, IF(AG391="L",-O391, "")))</f>
        <v/>
      </c>
      <c r="AI391" s="11"/>
      <c r="AJ391" s="12" t="str">
        <f t="shared" si="48"/>
        <v/>
      </c>
      <c r="AK3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2" spans="1:38" x14ac:dyDescent="0.45">
      <c r="A392" s="22">
        <f>Games!A392</f>
        <v>0</v>
      </c>
      <c r="B392" s="22" t="str">
        <f>IF('Prediction Log'!B392=0, "",'Prediction Log'!B392)</f>
        <v/>
      </c>
      <c r="C392" s="22" t="str">
        <f>IF('Prediction Log'!C392=0, "",'Prediction Log'!C392)</f>
        <v/>
      </c>
      <c r="D392" s="22" t="str">
        <f>IF('Prediction Log'!D392=0, "",'Prediction Log'!D392)</f>
        <v/>
      </c>
      <c r="E392" s="22" t="str">
        <f>IF('Prediction Log'!E392=0, "",'Prediction Log'!E392)</f>
        <v/>
      </c>
      <c r="F392" s="22" t="str">
        <f>IF('Prediction Log'!I392=0, "",'Prediction Log'!I392)</f>
        <v/>
      </c>
      <c r="G392" s="23" t="str">
        <f>IF(ISBLANK(Games!B392), "",'Prediction Log'!$J392)</f>
        <v/>
      </c>
      <c r="H392" s="24" t="str">
        <f>'Prediction Log'!$K392</f>
        <v/>
      </c>
      <c r="I392" s="22" t="str">
        <f>IF(ISBLANK(Games!J392), "",IF(AND(Games!J392="",Games!K392=""),"",IF(ISTEXT(Games!K392), "Side",Games!J392)))</f>
        <v/>
      </c>
      <c r="J392" s="22" t="str">
        <f>IF(ISBLANK(Games!B392), "",IF(Games!H392="Y", Games!B392, Games!C392))</f>
        <v/>
      </c>
      <c r="K392" s="22" t="str">
        <f>Games!F392</f>
        <v/>
      </c>
      <c r="L392" s="22" t="str">
        <f>IF(ISBLANK(Games!D392), "",Games!D392)</f>
        <v/>
      </c>
      <c r="M392" s="22"/>
      <c r="N392" s="25" t="str">
        <f>IF(ISBLANK(Table123[[#This Row],[Odds Side - Difference Model]]), "", 1)</f>
        <v/>
      </c>
      <c r="O392" s="25" t="str">
        <f>IF(ISBLANK(Table123[[#This Row],[Odds Spread]]), "", 1)</f>
        <v/>
      </c>
      <c r="P392" s="26"/>
      <c r="Q392" s="26"/>
      <c r="R392" s="26"/>
      <c r="S392" s="26"/>
      <c r="T392" s="26"/>
      <c r="U392" s="27" t="str">
        <f>IF(ISBLANK(Table123[[#This Row],[Odds Side - Difference Model]]), "",N392+IF(Q392&lt;0, (N392/(Q392/-100)), N392*(Q392/100)))</f>
        <v/>
      </c>
      <c r="V392" s="28" t="str">
        <f>IFERROR(IF(ISBLANK(Table123[[#This Row],[Odds Side - Win Probability Model]]), "",N392+IF(R392&lt;0, (N392/(R392/-100)), N392*(R392/100))),"")</f>
        <v/>
      </c>
      <c r="W392" s="27" t="str">
        <f t="shared" si="43"/>
        <v/>
      </c>
      <c r="X392" s="28" t="str">
        <f t="shared" si="44"/>
        <v/>
      </c>
      <c r="Y392" s="27" t="str">
        <f>IF(ISBLANK(Table123[[#This Row],[Odds Spread]]), "",O392+IF(S392&lt;0, (O392/(S392/-100)), O392*(S392/100)))</f>
        <v/>
      </c>
      <c r="Z392" s="27" t="str">
        <f t="shared" si="45"/>
        <v/>
      </c>
      <c r="AA392" s="29">
        <f t="shared" si="46"/>
        <v>0</v>
      </c>
      <c r="AB392" s="29">
        <f t="shared" si="47"/>
        <v>0</v>
      </c>
      <c r="AC392" s="30" t="str">
        <f>IF('Prediction Log'!$W392="Y", "W", IF('Prediction Log'!$W392="N","L",""))</f>
        <v/>
      </c>
      <c r="AD392" s="31" t="str">
        <f>IF('Prediction Log'!$Y392="Y", "W", IF('Prediction Log'!$Y392="N","L",""))</f>
        <v/>
      </c>
      <c r="AE392" s="32" t="str">
        <f>IF(ISBLANK(Table123[[#This Row],[Odds Side - Difference Model]]), "",IF(AC392="W", W392, IF(AC392="L",-N392, "")))</f>
        <v/>
      </c>
      <c r="AF392" s="33" t="str">
        <f>IFERROR((IF(ISERR(Table123[[#This Row],[Potential Payout Side - Win Probability Model]]), "",IF(AD392="W", X392, IF(AD392="L",-N392, "")))), "")</f>
        <v/>
      </c>
      <c r="AG392" s="30" t="str">
        <f>IF('Prediction Log'!$X392="Y", "W", IF('Prediction Log'!$X392="N", "L", ""))</f>
        <v/>
      </c>
      <c r="AH392" s="32" t="str">
        <f>IF(ISBLANK(Table123[[#This Row],[Odds Spread]]), "",IF(AG392="W", Z392, IF(AG392="L",-O392, "")))</f>
        <v/>
      </c>
      <c r="AI392" s="11"/>
      <c r="AJ392" s="12" t="str">
        <f t="shared" si="48"/>
        <v/>
      </c>
      <c r="AK3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3" spans="1:38" x14ac:dyDescent="0.45">
      <c r="A393" s="22">
        <f>Games!A393</f>
        <v>0</v>
      </c>
      <c r="B393" s="22" t="str">
        <f>IF('Prediction Log'!B393=0, "",'Prediction Log'!B393)</f>
        <v/>
      </c>
      <c r="C393" s="22" t="str">
        <f>IF('Prediction Log'!C393=0, "",'Prediction Log'!C393)</f>
        <v/>
      </c>
      <c r="D393" s="22" t="str">
        <f>IF('Prediction Log'!D393=0, "",'Prediction Log'!D393)</f>
        <v/>
      </c>
      <c r="E393" s="22" t="str">
        <f>IF('Prediction Log'!E393=0, "",'Prediction Log'!E393)</f>
        <v/>
      </c>
      <c r="F393" s="22" t="str">
        <f>IF('Prediction Log'!I393=0, "",'Prediction Log'!I393)</f>
        <v/>
      </c>
      <c r="G393" s="23" t="str">
        <f>IF(ISBLANK(Games!B393), "",'Prediction Log'!$J393)</f>
        <v/>
      </c>
      <c r="H393" s="24" t="str">
        <f>'Prediction Log'!$K393</f>
        <v/>
      </c>
      <c r="I393" s="22" t="str">
        <f>IF(ISBLANK(Games!J393), "",IF(AND(Games!J393="",Games!K393=""),"",IF(ISTEXT(Games!K393), "Side",Games!J393)))</f>
        <v/>
      </c>
      <c r="J393" s="22" t="str">
        <f>IF(ISBLANK(Games!B393), "",IF(Games!H393="Y", Games!B393, Games!C393))</f>
        <v/>
      </c>
      <c r="K393" s="22" t="str">
        <f>Games!F393</f>
        <v/>
      </c>
      <c r="L393" s="22" t="str">
        <f>IF(ISBLANK(Games!D393), "",Games!D393)</f>
        <v/>
      </c>
      <c r="M393" s="22"/>
      <c r="N393" s="25" t="str">
        <f>IF(ISBLANK(Table123[[#This Row],[Odds Side - Difference Model]]), "", 1)</f>
        <v/>
      </c>
      <c r="O393" s="25" t="str">
        <f>IF(ISBLANK(Table123[[#This Row],[Odds Spread]]), "", 1)</f>
        <v/>
      </c>
      <c r="P393" s="26"/>
      <c r="Q393" s="26"/>
      <c r="R393" s="26"/>
      <c r="S393" s="26"/>
      <c r="T393" s="26"/>
      <c r="U393" s="27" t="str">
        <f>IF(ISBLANK(Table123[[#This Row],[Odds Side - Difference Model]]), "",N393+IF(Q393&lt;0, (N393/(Q393/-100)), N393*(Q393/100)))</f>
        <v/>
      </c>
      <c r="V393" s="28" t="str">
        <f>IFERROR(IF(ISBLANK(Table123[[#This Row],[Odds Side - Win Probability Model]]), "",N393+IF(R393&lt;0, (N393/(R393/-100)), N393*(R393/100))),"")</f>
        <v/>
      </c>
      <c r="W393" s="27" t="str">
        <f t="shared" si="43"/>
        <v/>
      </c>
      <c r="X393" s="28" t="str">
        <f t="shared" si="44"/>
        <v/>
      </c>
      <c r="Y393" s="27" t="str">
        <f>IF(ISBLANK(Table123[[#This Row],[Odds Spread]]), "",O393+IF(S393&lt;0, (O393/(S393/-100)), O393*(S393/100)))</f>
        <v/>
      </c>
      <c r="Z393" s="27" t="str">
        <f t="shared" si="45"/>
        <v/>
      </c>
      <c r="AA393" s="29">
        <f t="shared" si="46"/>
        <v>0</v>
      </c>
      <c r="AB393" s="29">
        <f t="shared" si="47"/>
        <v>0</v>
      </c>
      <c r="AC393" s="30" t="str">
        <f>IF('Prediction Log'!$W393="Y", "W", IF('Prediction Log'!$W393="N","L",""))</f>
        <v/>
      </c>
      <c r="AD393" s="31" t="str">
        <f>IF('Prediction Log'!$Y393="Y", "W", IF('Prediction Log'!$Y393="N","L",""))</f>
        <v/>
      </c>
      <c r="AE393" s="32" t="str">
        <f>IF(ISBLANK(Table123[[#This Row],[Odds Side - Difference Model]]), "",IF(AC393="W", W393, IF(AC393="L",-N393, "")))</f>
        <v/>
      </c>
      <c r="AF393" s="33" t="str">
        <f>IFERROR((IF(ISERR(Table123[[#This Row],[Potential Payout Side - Win Probability Model]]), "",IF(AD393="W", X393, IF(AD393="L",-N393, "")))), "")</f>
        <v/>
      </c>
      <c r="AG393" s="30" t="str">
        <f>IF('Prediction Log'!$X393="Y", "W", IF('Prediction Log'!$X393="N", "L", ""))</f>
        <v/>
      </c>
      <c r="AH393" s="32" t="str">
        <f>IF(ISBLANK(Table123[[#This Row],[Odds Spread]]), "",IF(AG393="W", Z393, IF(AG393="L",-O393, "")))</f>
        <v/>
      </c>
      <c r="AI393" s="11"/>
      <c r="AJ393" s="12" t="str">
        <f t="shared" si="48"/>
        <v/>
      </c>
      <c r="AK3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4" spans="1:38" x14ac:dyDescent="0.45">
      <c r="A394" s="22">
        <f>Games!A394</f>
        <v>0</v>
      </c>
      <c r="B394" s="22" t="str">
        <f>IF('Prediction Log'!B394=0, "",'Prediction Log'!B394)</f>
        <v/>
      </c>
      <c r="C394" s="22" t="str">
        <f>IF('Prediction Log'!C394=0, "",'Prediction Log'!C394)</f>
        <v/>
      </c>
      <c r="D394" s="22" t="str">
        <f>IF('Prediction Log'!D394=0, "",'Prediction Log'!D394)</f>
        <v/>
      </c>
      <c r="E394" s="22" t="str">
        <f>IF('Prediction Log'!E394=0, "",'Prediction Log'!E394)</f>
        <v/>
      </c>
      <c r="F394" s="22" t="str">
        <f>IF('Prediction Log'!I394=0, "",'Prediction Log'!I394)</f>
        <v/>
      </c>
      <c r="G394" s="23" t="str">
        <f>IF(ISBLANK(Games!B394), "",'Prediction Log'!$J394)</f>
        <v/>
      </c>
      <c r="H394" s="24" t="str">
        <f>'Prediction Log'!$K394</f>
        <v/>
      </c>
      <c r="I394" s="22" t="str">
        <f>IF(ISBLANK(Games!J394), "",IF(AND(Games!J394="",Games!K394=""),"",IF(ISTEXT(Games!K394), "Side",Games!J394)))</f>
        <v/>
      </c>
      <c r="J394" s="22" t="str">
        <f>IF(ISBLANK(Games!B394), "",IF(Games!H394="Y", Games!B394, Games!C394))</f>
        <v/>
      </c>
      <c r="K394" s="22" t="str">
        <f>Games!F394</f>
        <v/>
      </c>
      <c r="L394" s="22" t="str">
        <f>IF(ISBLANK(Games!D394), "",Games!D394)</f>
        <v/>
      </c>
      <c r="M394" s="22"/>
      <c r="N394" s="25" t="str">
        <f>IF(ISBLANK(Table123[[#This Row],[Odds Side - Difference Model]]), "", 1)</f>
        <v/>
      </c>
      <c r="O394" s="25" t="str">
        <f>IF(ISBLANK(Table123[[#This Row],[Odds Spread]]), "", 1)</f>
        <v/>
      </c>
      <c r="P394" s="26"/>
      <c r="Q394" s="26"/>
      <c r="R394" s="26"/>
      <c r="S394" s="26"/>
      <c r="T394" s="26"/>
      <c r="U394" s="27" t="str">
        <f>IF(ISBLANK(Table123[[#This Row],[Odds Side - Difference Model]]), "",N394+IF(Q394&lt;0, (N394/(Q394/-100)), N394*(Q394/100)))</f>
        <v/>
      </c>
      <c r="V394" s="28" t="str">
        <f>IFERROR(IF(ISBLANK(Table123[[#This Row],[Odds Side - Win Probability Model]]), "",N394+IF(R394&lt;0, (N394/(R394/-100)), N394*(R394/100))),"")</f>
        <v/>
      </c>
      <c r="W394" s="27" t="str">
        <f t="shared" si="43"/>
        <v/>
      </c>
      <c r="X394" s="28" t="str">
        <f t="shared" si="44"/>
        <v/>
      </c>
      <c r="Y394" s="27" t="str">
        <f>IF(ISBLANK(Table123[[#This Row],[Odds Spread]]), "",O394+IF(S394&lt;0, (O394/(S394/-100)), O394*(S394/100)))</f>
        <v/>
      </c>
      <c r="Z394" s="27" t="str">
        <f t="shared" si="45"/>
        <v/>
      </c>
      <c r="AA394" s="29">
        <f t="shared" si="46"/>
        <v>0</v>
      </c>
      <c r="AB394" s="29">
        <f t="shared" si="47"/>
        <v>0</v>
      </c>
      <c r="AC394" s="30" t="str">
        <f>IF('Prediction Log'!$W394="Y", "W", IF('Prediction Log'!$W394="N","L",""))</f>
        <v/>
      </c>
      <c r="AD394" s="31" t="str">
        <f>IF('Prediction Log'!$Y394="Y", "W", IF('Prediction Log'!$Y394="N","L",""))</f>
        <v/>
      </c>
      <c r="AE394" s="32" t="str">
        <f>IF(ISBLANK(Table123[[#This Row],[Odds Side - Difference Model]]), "",IF(AC394="W", W394, IF(AC394="L",-N394, "")))</f>
        <v/>
      </c>
      <c r="AF394" s="33" t="str">
        <f>IFERROR((IF(ISERR(Table123[[#This Row],[Potential Payout Side - Win Probability Model]]), "",IF(AD394="W", X394, IF(AD394="L",-N394, "")))), "")</f>
        <v/>
      </c>
      <c r="AG394" s="30" t="str">
        <f>IF('Prediction Log'!$X394="Y", "W", IF('Prediction Log'!$X394="N", "L", ""))</f>
        <v/>
      </c>
      <c r="AH394" s="32" t="str">
        <f>IF(ISBLANK(Table123[[#This Row],[Odds Spread]]), "",IF(AG394="W", Z394, IF(AG394="L",-O394, "")))</f>
        <v/>
      </c>
      <c r="AI394" s="11"/>
      <c r="AJ394" s="12" t="str">
        <f t="shared" si="48"/>
        <v/>
      </c>
      <c r="AK3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5" spans="1:38" x14ac:dyDescent="0.45">
      <c r="A395" s="22">
        <f>Games!A395</f>
        <v>0</v>
      </c>
      <c r="B395" s="22" t="str">
        <f>IF('Prediction Log'!B395=0, "",'Prediction Log'!B395)</f>
        <v/>
      </c>
      <c r="C395" s="22" t="str">
        <f>IF('Prediction Log'!C395=0, "",'Prediction Log'!C395)</f>
        <v/>
      </c>
      <c r="D395" s="22" t="str">
        <f>IF('Prediction Log'!D395=0, "",'Prediction Log'!D395)</f>
        <v/>
      </c>
      <c r="E395" s="22" t="str">
        <f>IF('Prediction Log'!E395=0, "",'Prediction Log'!E395)</f>
        <v/>
      </c>
      <c r="F395" s="22" t="str">
        <f>IF('Prediction Log'!I395=0, "",'Prediction Log'!I395)</f>
        <v/>
      </c>
      <c r="G395" s="23" t="str">
        <f>IF(ISBLANK(Games!B395), "",'Prediction Log'!$J395)</f>
        <v/>
      </c>
      <c r="H395" s="24" t="str">
        <f>'Prediction Log'!$K395</f>
        <v/>
      </c>
      <c r="I395" s="22" t="str">
        <f>IF(ISBLANK(Games!J395), "",IF(AND(Games!J395="",Games!K395=""),"",IF(ISTEXT(Games!K395), "Side",Games!J395)))</f>
        <v/>
      </c>
      <c r="J395" s="22" t="str">
        <f>IF(ISBLANK(Games!B395), "",IF(Games!H395="Y", Games!B395, Games!C395))</f>
        <v/>
      </c>
      <c r="K395" s="22" t="str">
        <f>Games!F395</f>
        <v/>
      </c>
      <c r="L395" s="22" t="str">
        <f>IF(ISBLANK(Games!D395), "",Games!D395)</f>
        <v/>
      </c>
      <c r="M395" s="22"/>
      <c r="N395" s="25" t="str">
        <f>IF(ISBLANK(Table123[[#This Row],[Odds Side - Difference Model]]), "", 1)</f>
        <v/>
      </c>
      <c r="O395" s="25" t="str">
        <f>IF(ISBLANK(Table123[[#This Row],[Odds Spread]]), "", 1)</f>
        <v/>
      </c>
      <c r="P395" s="26"/>
      <c r="Q395" s="26"/>
      <c r="R395" s="26"/>
      <c r="S395" s="26"/>
      <c r="T395" s="26"/>
      <c r="U395" s="27" t="str">
        <f>IF(ISBLANK(Table123[[#This Row],[Odds Side - Difference Model]]), "",N395+IF(Q395&lt;0, (N395/(Q395/-100)), N395*(Q395/100)))</f>
        <v/>
      </c>
      <c r="V395" s="28" t="str">
        <f>IFERROR(IF(ISBLANK(Table123[[#This Row],[Odds Side - Win Probability Model]]), "",N395+IF(R395&lt;0, (N395/(R395/-100)), N395*(R395/100))),"")</f>
        <v/>
      </c>
      <c r="W395" s="27" t="str">
        <f t="shared" si="43"/>
        <v/>
      </c>
      <c r="X395" s="28" t="str">
        <f t="shared" si="44"/>
        <v/>
      </c>
      <c r="Y395" s="27" t="str">
        <f>IF(ISBLANK(Table123[[#This Row],[Odds Spread]]), "",O395+IF(S395&lt;0, (O395/(S395/-100)), O395*(S395/100)))</f>
        <v/>
      </c>
      <c r="Z395" s="27" t="str">
        <f t="shared" si="45"/>
        <v/>
      </c>
      <c r="AA395" s="29">
        <f t="shared" si="46"/>
        <v>0</v>
      </c>
      <c r="AB395" s="29">
        <f t="shared" si="47"/>
        <v>0</v>
      </c>
      <c r="AC395" s="30" t="str">
        <f>IF('Prediction Log'!$W395="Y", "W", IF('Prediction Log'!$W395="N","L",""))</f>
        <v/>
      </c>
      <c r="AD395" s="31" t="str">
        <f>IF('Prediction Log'!$Y395="Y", "W", IF('Prediction Log'!$Y395="N","L",""))</f>
        <v/>
      </c>
      <c r="AE395" s="32" t="str">
        <f>IF(ISBLANK(Table123[[#This Row],[Odds Side - Difference Model]]), "",IF(AC395="W", W395, IF(AC395="L",-N395, "")))</f>
        <v/>
      </c>
      <c r="AF395" s="33" t="str">
        <f>IFERROR((IF(ISERR(Table123[[#This Row],[Potential Payout Side - Win Probability Model]]), "",IF(AD395="W", X395, IF(AD395="L",-N395, "")))), "")</f>
        <v/>
      </c>
      <c r="AG395" s="30" t="str">
        <f>IF('Prediction Log'!$X395="Y", "W", IF('Prediction Log'!$X395="N", "L", ""))</f>
        <v/>
      </c>
      <c r="AH395" s="32" t="str">
        <f>IF(ISBLANK(Table123[[#This Row],[Odds Spread]]), "",IF(AG395="W", Z395, IF(AG395="L",-O395, "")))</f>
        <v/>
      </c>
      <c r="AI395" s="11"/>
      <c r="AJ395" s="12" t="str">
        <f t="shared" si="48"/>
        <v/>
      </c>
      <c r="AK3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6" spans="1:38" x14ac:dyDescent="0.45">
      <c r="A396" s="22">
        <f>Games!A396</f>
        <v>0</v>
      </c>
      <c r="B396" s="22" t="str">
        <f>IF('Prediction Log'!B396=0, "",'Prediction Log'!B396)</f>
        <v/>
      </c>
      <c r="C396" s="22" t="str">
        <f>IF('Prediction Log'!C396=0, "",'Prediction Log'!C396)</f>
        <v/>
      </c>
      <c r="D396" s="22" t="str">
        <f>IF('Prediction Log'!D396=0, "",'Prediction Log'!D396)</f>
        <v/>
      </c>
      <c r="E396" s="22" t="str">
        <f>IF('Prediction Log'!E396=0, "",'Prediction Log'!E396)</f>
        <v/>
      </c>
      <c r="F396" s="22" t="str">
        <f>IF('Prediction Log'!I396=0, "",'Prediction Log'!I396)</f>
        <v/>
      </c>
      <c r="G396" s="23" t="str">
        <f>IF(ISBLANK(Games!B396), "",'Prediction Log'!$J396)</f>
        <v/>
      </c>
      <c r="H396" s="24" t="str">
        <f>'Prediction Log'!$K396</f>
        <v/>
      </c>
      <c r="I396" s="22" t="str">
        <f>IF(ISBLANK(Games!J396), "",IF(AND(Games!J396="",Games!K396=""),"",IF(ISTEXT(Games!K396), "Side",Games!J396)))</f>
        <v/>
      </c>
      <c r="J396" s="22" t="str">
        <f>IF(ISBLANK(Games!B396), "",IF(Games!H396="Y", Games!B396, Games!C396))</f>
        <v/>
      </c>
      <c r="K396" s="22" t="str">
        <f>Games!F396</f>
        <v/>
      </c>
      <c r="L396" s="22" t="str">
        <f>IF(ISBLANK(Games!D396), "",Games!D396)</f>
        <v/>
      </c>
      <c r="M396" s="22"/>
      <c r="N396" s="25" t="str">
        <f>IF(ISBLANK(Table123[[#This Row],[Odds Side - Difference Model]]), "", 1)</f>
        <v/>
      </c>
      <c r="O396" s="25" t="str">
        <f>IF(ISBLANK(Table123[[#This Row],[Odds Spread]]), "", 1)</f>
        <v/>
      </c>
      <c r="P396" s="26"/>
      <c r="Q396" s="26"/>
      <c r="R396" s="26"/>
      <c r="S396" s="26"/>
      <c r="T396" s="26"/>
      <c r="U396" s="27" t="str">
        <f>IF(ISBLANK(Table123[[#This Row],[Odds Side - Difference Model]]), "",N396+IF(Q396&lt;0, (N396/(Q396/-100)), N396*(Q396/100)))</f>
        <v/>
      </c>
      <c r="V396" s="28" t="str">
        <f>IFERROR(IF(ISBLANK(Table123[[#This Row],[Odds Side - Win Probability Model]]), "",N396+IF(R396&lt;0, (N396/(R396/-100)), N396*(R396/100))),"")</f>
        <v/>
      </c>
      <c r="W396" s="27" t="str">
        <f t="shared" si="43"/>
        <v/>
      </c>
      <c r="X396" s="28" t="str">
        <f t="shared" si="44"/>
        <v/>
      </c>
      <c r="Y396" s="27" t="str">
        <f>IF(ISBLANK(Table123[[#This Row],[Odds Spread]]), "",O396+IF(S396&lt;0, (O396/(S396/-100)), O396*(S396/100)))</f>
        <v/>
      </c>
      <c r="Z396" s="27" t="str">
        <f t="shared" si="45"/>
        <v/>
      </c>
      <c r="AA396" s="29">
        <f t="shared" si="46"/>
        <v>0</v>
      </c>
      <c r="AB396" s="29">
        <f t="shared" si="47"/>
        <v>0</v>
      </c>
      <c r="AC396" s="30" t="str">
        <f>IF('Prediction Log'!$W396="Y", "W", IF('Prediction Log'!$W396="N","L",""))</f>
        <v/>
      </c>
      <c r="AD396" s="31" t="str">
        <f>IF('Prediction Log'!$Y396="Y", "W", IF('Prediction Log'!$Y396="N","L",""))</f>
        <v/>
      </c>
      <c r="AE396" s="32" t="str">
        <f>IF(ISBLANK(Table123[[#This Row],[Odds Side - Difference Model]]), "",IF(AC396="W", W396, IF(AC396="L",-N396, "")))</f>
        <v/>
      </c>
      <c r="AF396" s="33" t="str">
        <f>IFERROR((IF(ISERR(Table123[[#This Row],[Potential Payout Side - Win Probability Model]]), "",IF(AD396="W", X396, IF(AD396="L",-N396, "")))), "")</f>
        <v/>
      </c>
      <c r="AG396" s="30" t="str">
        <f>IF('Prediction Log'!$X396="Y", "W", IF('Prediction Log'!$X396="N", "L", ""))</f>
        <v/>
      </c>
      <c r="AH396" s="32" t="str">
        <f>IF(ISBLANK(Table123[[#This Row],[Odds Spread]]), "",IF(AG396="W", Z396, IF(AG396="L",-O396, "")))</f>
        <v/>
      </c>
      <c r="AI396" s="11"/>
      <c r="AJ396" s="12" t="str">
        <f t="shared" si="48"/>
        <v/>
      </c>
      <c r="AK3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7" spans="1:38" x14ac:dyDescent="0.45">
      <c r="A397" s="22">
        <f>Games!A397</f>
        <v>0</v>
      </c>
      <c r="B397" s="22" t="str">
        <f>IF('Prediction Log'!B397=0, "",'Prediction Log'!B397)</f>
        <v/>
      </c>
      <c r="C397" s="22" t="str">
        <f>IF('Prediction Log'!C397=0, "",'Prediction Log'!C397)</f>
        <v/>
      </c>
      <c r="D397" s="22" t="str">
        <f>IF('Prediction Log'!D397=0, "",'Prediction Log'!D397)</f>
        <v/>
      </c>
      <c r="E397" s="22" t="str">
        <f>IF('Prediction Log'!E397=0, "",'Prediction Log'!E397)</f>
        <v/>
      </c>
      <c r="F397" s="22" t="str">
        <f>IF('Prediction Log'!I397=0, "",'Prediction Log'!I397)</f>
        <v/>
      </c>
      <c r="G397" s="23" t="str">
        <f>IF(ISBLANK(Games!B397), "",'Prediction Log'!$J397)</f>
        <v/>
      </c>
      <c r="H397" s="24" t="str">
        <f>'Prediction Log'!$K397</f>
        <v/>
      </c>
      <c r="I397" s="22" t="str">
        <f>IF(ISBLANK(Games!J397), "",IF(AND(Games!J397="",Games!K397=""),"",IF(ISTEXT(Games!K397), "Side",Games!J397)))</f>
        <v/>
      </c>
      <c r="J397" s="22" t="str">
        <f>IF(ISBLANK(Games!B397), "",IF(Games!H397="Y", Games!B397, Games!C397))</f>
        <v/>
      </c>
      <c r="K397" s="22" t="str">
        <f>Games!F397</f>
        <v/>
      </c>
      <c r="L397" s="22" t="str">
        <f>IF(ISBLANK(Games!D397), "",Games!D397)</f>
        <v/>
      </c>
      <c r="M397" s="22"/>
      <c r="N397" s="25" t="str">
        <f>IF(ISBLANK(Table123[[#This Row],[Odds Side - Difference Model]]), "", 1)</f>
        <v/>
      </c>
      <c r="O397" s="25" t="str">
        <f>IF(ISBLANK(Table123[[#This Row],[Odds Spread]]), "", 1)</f>
        <v/>
      </c>
      <c r="P397" s="26"/>
      <c r="Q397" s="26"/>
      <c r="R397" s="26"/>
      <c r="S397" s="26"/>
      <c r="T397" s="26"/>
      <c r="U397" s="27" t="str">
        <f>IF(ISBLANK(Table123[[#This Row],[Odds Side - Difference Model]]), "",N397+IF(Q397&lt;0, (N397/(Q397/-100)), N397*(Q397/100)))</f>
        <v/>
      </c>
      <c r="V397" s="28" t="str">
        <f>IFERROR(IF(ISBLANK(Table123[[#This Row],[Odds Side - Win Probability Model]]), "",N397+IF(R397&lt;0, (N397/(R397/-100)), N397*(R397/100))),"")</f>
        <v/>
      </c>
      <c r="W397" s="27" t="str">
        <f t="shared" si="43"/>
        <v/>
      </c>
      <c r="X397" s="28" t="str">
        <f t="shared" si="44"/>
        <v/>
      </c>
      <c r="Y397" s="27" t="str">
        <f>IF(ISBLANK(Table123[[#This Row],[Odds Spread]]), "",O397+IF(S397&lt;0, (O397/(S397/-100)), O397*(S397/100)))</f>
        <v/>
      </c>
      <c r="Z397" s="27" t="str">
        <f t="shared" si="45"/>
        <v/>
      </c>
      <c r="AA397" s="29">
        <f t="shared" si="46"/>
        <v>0</v>
      </c>
      <c r="AB397" s="29">
        <f t="shared" si="47"/>
        <v>0</v>
      </c>
      <c r="AC397" s="30" t="str">
        <f>IF('Prediction Log'!$W397="Y", "W", IF('Prediction Log'!$W397="N","L",""))</f>
        <v/>
      </c>
      <c r="AD397" s="31" t="str">
        <f>IF('Prediction Log'!$Y397="Y", "W", IF('Prediction Log'!$Y397="N","L",""))</f>
        <v/>
      </c>
      <c r="AE397" s="32" t="str">
        <f>IF(ISBLANK(Table123[[#This Row],[Odds Side - Difference Model]]), "",IF(AC397="W", W397, IF(AC397="L",-N397, "")))</f>
        <v/>
      </c>
      <c r="AF397" s="33" t="str">
        <f>IFERROR((IF(ISERR(Table123[[#This Row],[Potential Payout Side - Win Probability Model]]), "",IF(AD397="W", X397, IF(AD397="L",-N397, "")))), "")</f>
        <v/>
      </c>
      <c r="AG397" s="30" t="str">
        <f>IF('Prediction Log'!$X397="Y", "W", IF('Prediction Log'!$X397="N", "L", ""))</f>
        <v/>
      </c>
      <c r="AH397" s="32" t="str">
        <f>IF(ISBLANK(Table123[[#This Row],[Odds Spread]]), "",IF(AG397="W", Z397, IF(AG397="L",-O397, "")))</f>
        <v/>
      </c>
      <c r="AI397" s="11"/>
      <c r="AJ397" s="12" t="str">
        <f t="shared" si="48"/>
        <v/>
      </c>
      <c r="AK3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8" spans="1:38" x14ac:dyDescent="0.45">
      <c r="A398" s="22">
        <f>Games!A398</f>
        <v>0</v>
      </c>
      <c r="B398" s="22" t="str">
        <f>IF('Prediction Log'!B398=0, "",'Prediction Log'!B398)</f>
        <v/>
      </c>
      <c r="C398" s="22" t="str">
        <f>IF('Prediction Log'!C398=0, "",'Prediction Log'!C398)</f>
        <v/>
      </c>
      <c r="D398" s="22" t="str">
        <f>IF('Prediction Log'!D398=0, "",'Prediction Log'!D398)</f>
        <v/>
      </c>
      <c r="E398" s="22" t="str">
        <f>IF('Prediction Log'!E398=0, "",'Prediction Log'!E398)</f>
        <v/>
      </c>
      <c r="F398" s="22" t="str">
        <f>IF('Prediction Log'!I398=0, "",'Prediction Log'!I398)</f>
        <v/>
      </c>
      <c r="G398" s="23" t="str">
        <f>IF(ISBLANK(Games!B398), "",'Prediction Log'!$J398)</f>
        <v/>
      </c>
      <c r="H398" s="24" t="str">
        <f>'Prediction Log'!$K398</f>
        <v/>
      </c>
      <c r="I398" s="22" t="str">
        <f>IF(ISBLANK(Games!J398), "",IF(AND(Games!J398="",Games!K398=""),"",IF(ISTEXT(Games!K398), "Side",Games!J398)))</f>
        <v/>
      </c>
      <c r="J398" s="22" t="str">
        <f>IF(ISBLANK(Games!B398), "",IF(Games!H398="Y", Games!B398, Games!C398))</f>
        <v/>
      </c>
      <c r="K398" s="22" t="str">
        <f>Games!F398</f>
        <v/>
      </c>
      <c r="L398" s="22" t="str">
        <f>IF(ISBLANK(Games!D398), "",Games!D398)</f>
        <v/>
      </c>
      <c r="M398" s="22"/>
      <c r="N398" s="25" t="str">
        <f>IF(ISBLANK(Table123[[#This Row],[Odds Side - Difference Model]]), "", 1)</f>
        <v/>
      </c>
      <c r="O398" s="25" t="str">
        <f>IF(ISBLANK(Table123[[#This Row],[Odds Spread]]), "", 1)</f>
        <v/>
      </c>
      <c r="P398" s="26"/>
      <c r="Q398" s="26"/>
      <c r="R398" s="26"/>
      <c r="S398" s="26"/>
      <c r="T398" s="26"/>
      <c r="U398" s="27" t="str">
        <f>IF(ISBLANK(Table123[[#This Row],[Odds Side - Difference Model]]), "",N398+IF(Q398&lt;0, (N398/(Q398/-100)), N398*(Q398/100)))</f>
        <v/>
      </c>
      <c r="V398" s="28" t="str">
        <f>IFERROR(IF(ISBLANK(Table123[[#This Row],[Odds Side - Win Probability Model]]), "",N398+IF(R398&lt;0, (N398/(R398/-100)), N398*(R398/100))),"")</f>
        <v/>
      </c>
      <c r="W398" s="27" t="str">
        <f t="shared" si="43"/>
        <v/>
      </c>
      <c r="X398" s="28" t="str">
        <f t="shared" si="44"/>
        <v/>
      </c>
      <c r="Y398" s="27" t="str">
        <f>IF(ISBLANK(Table123[[#This Row],[Odds Spread]]), "",O398+IF(S398&lt;0, (O398/(S398/-100)), O398*(S398/100)))</f>
        <v/>
      </c>
      <c r="Z398" s="27" t="str">
        <f t="shared" si="45"/>
        <v/>
      </c>
      <c r="AA398" s="29">
        <f t="shared" si="46"/>
        <v>0</v>
      </c>
      <c r="AB398" s="29">
        <f t="shared" si="47"/>
        <v>0</v>
      </c>
      <c r="AC398" s="30" t="str">
        <f>IF('Prediction Log'!$W398="Y", "W", IF('Prediction Log'!$W398="N","L",""))</f>
        <v/>
      </c>
      <c r="AD398" s="31" t="str">
        <f>IF('Prediction Log'!$Y398="Y", "W", IF('Prediction Log'!$Y398="N","L",""))</f>
        <v/>
      </c>
      <c r="AE398" s="32" t="str">
        <f>IF(ISBLANK(Table123[[#This Row],[Odds Side - Difference Model]]), "",IF(AC398="W", W398, IF(AC398="L",-N398, "")))</f>
        <v/>
      </c>
      <c r="AF398" s="33" t="str">
        <f>IFERROR((IF(ISERR(Table123[[#This Row],[Potential Payout Side - Win Probability Model]]), "",IF(AD398="W", X398, IF(AD398="L",-N398, "")))), "")</f>
        <v/>
      </c>
      <c r="AG398" s="30" t="str">
        <f>IF('Prediction Log'!$X398="Y", "W", IF('Prediction Log'!$X398="N", "L", ""))</f>
        <v/>
      </c>
      <c r="AH398" s="32" t="str">
        <f>IF(ISBLANK(Table123[[#This Row],[Odds Spread]]), "",IF(AG398="W", Z398, IF(AG398="L",-O398, "")))</f>
        <v/>
      </c>
      <c r="AI398" s="11"/>
      <c r="AJ398" s="12" t="str">
        <f t="shared" si="48"/>
        <v/>
      </c>
      <c r="AK3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9" spans="1:38" x14ac:dyDescent="0.45">
      <c r="A399" s="22">
        <f>Games!A399</f>
        <v>0</v>
      </c>
      <c r="B399" s="22" t="str">
        <f>IF('Prediction Log'!B399=0, "",'Prediction Log'!B399)</f>
        <v/>
      </c>
      <c r="C399" s="22" t="str">
        <f>IF('Prediction Log'!C399=0, "",'Prediction Log'!C399)</f>
        <v/>
      </c>
      <c r="D399" s="22" t="str">
        <f>IF('Prediction Log'!D399=0, "",'Prediction Log'!D399)</f>
        <v/>
      </c>
      <c r="E399" s="22" t="str">
        <f>IF('Prediction Log'!E399=0, "",'Prediction Log'!E399)</f>
        <v/>
      </c>
      <c r="F399" s="22" t="str">
        <f>IF('Prediction Log'!I399=0, "",'Prediction Log'!I399)</f>
        <v/>
      </c>
      <c r="G399" s="23" t="str">
        <f>IF(ISBLANK(Games!B399), "",'Prediction Log'!$J399)</f>
        <v/>
      </c>
      <c r="H399" s="24" t="str">
        <f>'Prediction Log'!$K399</f>
        <v/>
      </c>
      <c r="I399" s="22" t="str">
        <f>IF(ISBLANK(Games!J399), "",IF(AND(Games!J399="",Games!K399=""),"",IF(ISTEXT(Games!K399), "Side",Games!J399)))</f>
        <v/>
      </c>
      <c r="J399" s="22" t="str">
        <f>IF(ISBLANK(Games!B399), "",IF(Games!H399="Y", Games!B399, Games!C399))</f>
        <v/>
      </c>
      <c r="K399" s="22" t="str">
        <f>Games!F399</f>
        <v/>
      </c>
      <c r="L399" s="22" t="str">
        <f>IF(ISBLANK(Games!D399), "",Games!D399)</f>
        <v/>
      </c>
      <c r="M399" s="22"/>
      <c r="N399" s="25" t="str">
        <f>IF(ISBLANK(Table123[[#This Row],[Odds Side - Difference Model]]), "", 1)</f>
        <v/>
      </c>
      <c r="O399" s="25" t="str">
        <f>IF(ISBLANK(Table123[[#This Row],[Odds Spread]]), "", 1)</f>
        <v/>
      </c>
      <c r="P399" s="26"/>
      <c r="Q399" s="26"/>
      <c r="R399" s="26"/>
      <c r="S399" s="26"/>
      <c r="T399" s="26"/>
      <c r="U399" s="27" t="str">
        <f>IF(ISBLANK(Table123[[#This Row],[Odds Side - Difference Model]]), "",N399+IF(Q399&lt;0, (N399/(Q399/-100)), N399*(Q399/100)))</f>
        <v/>
      </c>
      <c r="V399" s="28" t="str">
        <f>IFERROR(IF(ISBLANK(Table123[[#This Row],[Odds Side - Win Probability Model]]), "",N399+IF(R399&lt;0, (N399/(R399/-100)), N399*(R399/100))),"")</f>
        <v/>
      </c>
      <c r="W399" s="27" t="str">
        <f t="shared" si="43"/>
        <v/>
      </c>
      <c r="X399" s="28" t="str">
        <f t="shared" si="44"/>
        <v/>
      </c>
      <c r="Y399" s="27" t="str">
        <f>IF(ISBLANK(Table123[[#This Row],[Odds Spread]]), "",O399+IF(S399&lt;0, (O399/(S399/-100)), O399*(S399/100)))</f>
        <v/>
      </c>
      <c r="Z399" s="27" t="str">
        <f t="shared" si="45"/>
        <v/>
      </c>
      <c r="AA399" s="29">
        <f t="shared" si="46"/>
        <v>0</v>
      </c>
      <c r="AB399" s="29">
        <f t="shared" si="47"/>
        <v>0</v>
      </c>
      <c r="AC399" s="30" t="str">
        <f>IF('Prediction Log'!$W399="Y", "W", IF('Prediction Log'!$W399="N","L",""))</f>
        <v/>
      </c>
      <c r="AD399" s="31" t="str">
        <f>IF('Prediction Log'!$Y399="Y", "W", IF('Prediction Log'!$Y399="N","L",""))</f>
        <v/>
      </c>
      <c r="AE399" s="32" t="str">
        <f>IF(ISBLANK(Table123[[#This Row],[Odds Side - Difference Model]]), "",IF(AC399="W", W399, IF(AC399="L",-N399, "")))</f>
        <v/>
      </c>
      <c r="AF399" s="33" t="str">
        <f>IFERROR((IF(ISERR(Table123[[#This Row],[Potential Payout Side - Win Probability Model]]), "",IF(AD399="W", X399, IF(AD399="L",-N399, "")))), "")</f>
        <v/>
      </c>
      <c r="AG399" s="30" t="str">
        <f>IF('Prediction Log'!$X399="Y", "W", IF('Prediction Log'!$X399="N", "L", ""))</f>
        <v/>
      </c>
      <c r="AH399" s="32" t="str">
        <f>IF(ISBLANK(Table123[[#This Row],[Odds Spread]]), "",IF(AG399="W", Z399, IF(AG399="L",-O399, "")))</f>
        <v/>
      </c>
      <c r="AI399" s="11"/>
      <c r="AJ399" s="12" t="str">
        <f t="shared" si="48"/>
        <v/>
      </c>
      <c r="AK3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0" spans="1:38" x14ac:dyDescent="0.45">
      <c r="A400" s="22">
        <f>Games!A400</f>
        <v>0</v>
      </c>
      <c r="B400" s="22" t="str">
        <f>IF('Prediction Log'!B400=0, "",'Prediction Log'!B400)</f>
        <v/>
      </c>
      <c r="C400" s="22" t="str">
        <f>IF('Prediction Log'!C400=0, "",'Prediction Log'!C400)</f>
        <v/>
      </c>
      <c r="D400" s="22" t="str">
        <f>IF('Prediction Log'!D400=0, "",'Prediction Log'!D400)</f>
        <v/>
      </c>
      <c r="E400" s="22" t="str">
        <f>IF('Prediction Log'!E400=0, "",'Prediction Log'!E400)</f>
        <v/>
      </c>
      <c r="F400" s="22" t="str">
        <f>IF('Prediction Log'!I400=0, "",'Prediction Log'!I400)</f>
        <v/>
      </c>
      <c r="G400" s="23" t="str">
        <f>IF(ISBLANK(Games!B400), "",'Prediction Log'!$J400)</f>
        <v/>
      </c>
      <c r="H400" s="24" t="str">
        <f>'Prediction Log'!$K400</f>
        <v/>
      </c>
      <c r="I400" s="22" t="str">
        <f>IF(ISBLANK(Games!J400), "",IF(AND(Games!J400="",Games!K400=""),"",IF(ISTEXT(Games!K400), "Side",Games!J400)))</f>
        <v/>
      </c>
      <c r="J400" s="22" t="str">
        <f>IF(ISBLANK(Games!B400), "",IF(Games!H400="Y", Games!B400, Games!C400))</f>
        <v/>
      </c>
      <c r="K400" s="22" t="str">
        <f>Games!F400</f>
        <v/>
      </c>
      <c r="L400" s="22" t="str">
        <f>IF(ISBLANK(Games!D400), "",Games!D400)</f>
        <v/>
      </c>
      <c r="M400" s="22"/>
      <c r="N400" s="25" t="str">
        <f>IF(ISBLANK(Table123[[#This Row],[Odds Side - Difference Model]]), "", 1)</f>
        <v/>
      </c>
      <c r="O400" s="25" t="str">
        <f>IF(ISBLANK(Table123[[#This Row],[Odds Spread]]), "", 1)</f>
        <v/>
      </c>
      <c r="P400" s="26"/>
      <c r="Q400" s="26"/>
      <c r="R400" s="26"/>
      <c r="S400" s="26"/>
      <c r="T400" s="26"/>
      <c r="U400" s="27" t="str">
        <f>IF(ISBLANK(Table123[[#This Row],[Odds Side - Difference Model]]), "",N400+IF(Q400&lt;0, (N400/(Q400/-100)), N400*(Q400/100)))</f>
        <v/>
      </c>
      <c r="V400" s="28" t="str">
        <f>IFERROR(IF(ISBLANK(Table123[[#This Row],[Odds Side - Win Probability Model]]), "",N400+IF(R400&lt;0, (N400/(R400/-100)), N400*(R400/100))),"")</f>
        <v/>
      </c>
      <c r="W400" s="27" t="str">
        <f t="shared" si="43"/>
        <v/>
      </c>
      <c r="X400" s="28" t="str">
        <f t="shared" si="44"/>
        <v/>
      </c>
      <c r="Y400" s="27" t="str">
        <f>IF(ISBLANK(Table123[[#This Row],[Odds Spread]]), "",O400+IF(S400&lt;0, (O400/(S400/-100)), O400*(S400/100)))</f>
        <v/>
      </c>
      <c r="Z400" s="27" t="str">
        <f t="shared" si="45"/>
        <v/>
      </c>
      <c r="AA400" s="29">
        <f t="shared" si="46"/>
        <v>0</v>
      </c>
      <c r="AB400" s="29">
        <f t="shared" si="47"/>
        <v>0</v>
      </c>
      <c r="AC400" s="30" t="str">
        <f>IF('Prediction Log'!$W400="Y", "W", IF('Prediction Log'!$W400="N","L",""))</f>
        <v/>
      </c>
      <c r="AD400" s="31" t="str">
        <f>IF('Prediction Log'!$Y400="Y", "W", IF('Prediction Log'!$Y400="N","L",""))</f>
        <v/>
      </c>
      <c r="AE400" s="32" t="str">
        <f>IF(ISBLANK(Table123[[#This Row],[Odds Side - Difference Model]]), "",IF(AC400="W", W400, IF(AC400="L",-N400, "")))</f>
        <v/>
      </c>
      <c r="AF400" s="33" t="str">
        <f>IFERROR((IF(ISERR(Table123[[#This Row],[Potential Payout Side - Win Probability Model]]), "",IF(AD400="W", X400, IF(AD400="L",-N400, "")))), "")</f>
        <v/>
      </c>
      <c r="AG400" s="30" t="str">
        <f>IF('Prediction Log'!$X400="Y", "W", IF('Prediction Log'!$X400="N", "L", ""))</f>
        <v/>
      </c>
      <c r="AH400" s="32" t="str">
        <f>IF(ISBLANK(Table123[[#This Row],[Odds Spread]]), "",IF(AG400="W", Z400, IF(AG400="L",-O400, "")))</f>
        <v/>
      </c>
      <c r="AI400" s="11"/>
      <c r="AJ400" s="12" t="str">
        <f t="shared" si="48"/>
        <v/>
      </c>
      <c r="AK4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1" spans="1:38" x14ac:dyDescent="0.45">
      <c r="A401" s="22">
        <f>Games!A401</f>
        <v>0</v>
      </c>
      <c r="B401" s="22" t="str">
        <f>IF('Prediction Log'!B401=0, "",'Prediction Log'!B401)</f>
        <v/>
      </c>
      <c r="C401" s="22" t="str">
        <f>IF('Prediction Log'!C401=0, "",'Prediction Log'!C401)</f>
        <v/>
      </c>
      <c r="D401" s="22" t="str">
        <f>IF('Prediction Log'!D401=0, "",'Prediction Log'!D401)</f>
        <v/>
      </c>
      <c r="E401" s="22" t="str">
        <f>IF('Prediction Log'!E401=0, "",'Prediction Log'!E401)</f>
        <v/>
      </c>
      <c r="F401" s="22" t="str">
        <f>IF('Prediction Log'!I401=0, "",'Prediction Log'!I401)</f>
        <v/>
      </c>
      <c r="G401" s="23" t="str">
        <f>IF(ISBLANK(Games!B401), "",'Prediction Log'!$J401)</f>
        <v/>
      </c>
      <c r="H401" s="24" t="str">
        <f>'Prediction Log'!$K401</f>
        <v/>
      </c>
      <c r="I401" s="22" t="str">
        <f>IF(ISBLANK(Games!J401), "",IF(AND(Games!J401="",Games!K401=""),"",IF(ISTEXT(Games!K401), "Side",Games!J401)))</f>
        <v/>
      </c>
      <c r="J401" s="22" t="str">
        <f>IF(ISBLANK(Games!B401), "",IF(Games!H401="Y", Games!B401, Games!C401))</f>
        <v/>
      </c>
      <c r="K401" s="22" t="str">
        <f>Games!F401</f>
        <v/>
      </c>
      <c r="L401" s="22" t="str">
        <f>IF(ISBLANK(Games!D401), "",Games!D401)</f>
        <v/>
      </c>
      <c r="M401" s="22"/>
      <c r="N401" s="25" t="str">
        <f>IF(ISBLANK(Table123[[#This Row],[Odds Side - Difference Model]]), "", 1)</f>
        <v/>
      </c>
      <c r="O401" s="25" t="str">
        <f>IF(ISBLANK(Table123[[#This Row],[Odds Spread]]), "", 1)</f>
        <v/>
      </c>
      <c r="P401" s="26"/>
      <c r="Q401" s="26"/>
      <c r="R401" s="26"/>
      <c r="S401" s="26"/>
      <c r="T401" s="26"/>
      <c r="U401" s="27" t="str">
        <f>IF(ISBLANK(Table123[[#This Row],[Odds Side - Difference Model]]), "",N401+IF(Q401&lt;0, (N401/(Q401/-100)), N401*(Q401/100)))</f>
        <v/>
      </c>
      <c r="V401" s="28" t="str">
        <f>IFERROR(IF(ISBLANK(Table123[[#This Row],[Odds Side - Win Probability Model]]), "",N401+IF(R401&lt;0, (N401/(R401/-100)), N401*(R401/100))),"")</f>
        <v/>
      </c>
      <c r="W401" s="27" t="str">
        <f t="shared" si="43"/>
        <v/>
      </c>
      <c r="X401" s="28" t="str">
        <f t="shared" si="44"/>
        <v/>
      </c>
      <c r="Y401" s="27" t="str">
        <f>IF(ISBLANK(Table123[[#This Row],[Odds Spread]]), "",O401+IF(S401&lt;0, (O401/(S401/-100)), O401*(S401/100)))</f>
        <v/>
      </c>
      <c r="Z401" s="27" t="str">
        <f t="shared" si="45"/>
        <v/>
      </c>
      <c r="AA401" s="29">
        <f t="shared" si="46"/>
        <v>0</v>
      </c>
      <c r="AB401" s="29">
        <f t="shared" si="47"/>
        <v>0</v>
      </c>
      <c r="AC401" s="30" t="str">
        <f>IF('Prediction Log'!$W401="Y", "W", IF('Prediction Log'!$W401="N","L",""))</f>
        <v/>
      </c>
      <c r="AD401" s="31" t="str">
        <f>IF('Prediction Log'!$Y401="Y", "W", IF('Prediction Log'!$Y401="N","L",""))</f>
        <v/>
      </c>
      <c r="AE401" s="32" t="str">
        <f>IF(ISBLANK(Table123[[#This Row],[Odds Side - Difference Model]]), "",IF(AC401="W", W401, IF(AC401="L",-N401, "")))</f>
        <v/>
      </c>
      <c r="AF401" s="33" t="str">
        <f>IFERROR((IF(ISERR(Table123[[#This Row],[Potential Payout Side - Win Probability Model]]), "",IF(AD401="W", X401, IF(AD401="L",-N401, "")))), "")</f>
        <v/>
      </c>
      <c r="AG401" s="30" t="str">
        <f>IF('Prediction Log'!$X401="Y", "W", IF('Prediction Log'!$X401="N", "L", ""))</f>
        <v/>
      </c>
      <c r="AH401" s="32" t="str">
        <f>IF(ISBLANK(Table123[[#This Row],[Odds Spread]]), "",IF(AG401="W", Z401, IF(AG401="L",-O401, "")))</f>
        <v/>
      </c>
      <c r="AI401" s="11"/>
      <c r="AJ401" s="12" t="str">
        <f t="shared" si="48"/>
        <v/>
      </c>
      <c r="AK4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2" spans="1:38" x14ac:dyDescent="0.45">
      <c r="A402" s="22">
        <f>Games!A402</f>
        <v>0</v>
      </c>
      <c r="B402" s="22" t="str">
        <f>IF('Prediction Log'!B402=0, "",'Prediction Log'!B402)</f>
        <v/>
      </c>
      <c r="C402" s="22" t="str">
        <f>IF('Prediction Log'!C402=0, "",'Prediction Log'!C402)</f>
        <v/>
      </c>
      <c r="D402" s="22" t="str">
        <f>IF('Prediction Log'!D402=0, "",'Prediction Log'!D402)</f>
        <v/>
      </c>
      <c r="E402" s="22" t="str">
        <f>IF('Prediction Log'!E402=0, "",'Prediction Log'!E402)</f>
        <v/>
      </c>
      <c r="F402" s="22" t="str">
        <f>IF('Prediction Log'!I402=0, "",'Prediction Log'!I402)</f>
        <v/>
      </c>
      <c r="G402" s="23" t="str">
        <f>IF(ISBLANK(Games!B402), "",'Prediction Log'!$J402)</f>
        <v/>
      </c>
      <c r="H402" s="24" t="str">
        <f>'Prediction Log'!$K402</f>
        <v/>
      </c>
      <c r="I402" s="22" t="str">
        <f>IF(ISBLANK(Games!J402), "",IF(AND(Games!J402="",Games!K402=""),"",IF(ISTEXT(Games!K402), "Side",Games!J402)))</f>
        <v/>
      </c>
      <c r="J402" s="22" t="str">
        <f>IF(ISBLANK(Games!B402), "",IF(Games!H402="Y", Games!B402, Games!C402))</f>
        <v/>
      </c>
      <c r="K402" s="22" t="str">
        <f>Games!F402</f>
        <v/>
      </c>
      <c r="L402" s="22" t="str">
        <f>IF(ISBLANK(Games!D402), "",Games!D402)</f>
        <v/>
      </c>
      <c r="M402" s="22"/>
      <c r="N402" s="25" t="str">
        <f>IF(ISBLANK(Table123[[#This Row],[Odds Side - Difference Model]]), "", 1)</f>
        <v/>
      </c>
      <c r="O402" s="25" t="str">
        <f>IF(ISBLANK(Table123[[#This Row],[Odds Spread]]), "", 1)</f>
        <v/>
      </c>
      <c r="P402" s="26"/>
      <c r="Q402" s="26"/>
      <c r="R402" s="26"/>
      <c r="S402" s="26"/>
      <c r="T402" s="26"/>
      <c r="U402" s="27" t="str">
        <f>IF(ISBLANK(Table123[[#This Row],[Odds Side - Difference Model]]), "",N402+IF(Q402&lt;0, (N402/(Q402/-100)), N402*(Q402/100)))</f>
        <v/>
      </c>
      <c r="V402" s="28" t="str">
        <f>IFERROR(IF(ISBLANK(Table123[[#This Row],[Odds Side - Win Probability Model]]), "",N402+IF(R402&lt;0, (N402/(R402/-100)), N402*(R402/100))),"")</f>
        <v/>
      </c>
      <c r="W402" s="27" t="str">
        <f t="shared" si="43"/>
        <v/>
      </c>
      <c r="X402" s="28" t="str">
        <f t="shared" si="44"/>
        <v/>
      </c>
      <c r="Y402" s="27" t="str">
        <f>IF(ISBLANK(Table123[[#This Row],[Odds Spread]]), "",O402+IF(S402&lt;0, (O402/(S402/-100)), O402*(S402/100)))</f>
        <v/>
      </c>
      <c r="Z402" s="27" t="str">
        <f t="shared" si="45"/>
        <v/>
      </c>
      <c r="AA402" s="29">
        <f t="shared" si="46"/>
        <v>0</v>
      </c>
      <c r="AB402" s="29">
        <f t="shared" si="47"/>
        <v>0</v>
      </c>
      <c r="AC402" s="30" t="str">
        <f>IF('Prediction Log'!$W402="Y", "W", IF('Prediction Log'!$W402="N","L",""))</f>
        <v/>
      </c>
      <c r="AD402" s="31" t="str">
        <f>IF('Prediction Log'!$Y402="Y", "W", IF('Prediction Log'!$Y402="N","L",""))</f>
        <v/>
      </c>
      <c r="AE402" s="32" t="str">
        <f>IF(ISBLANK(Table123[[#This Row],[Odds Side - Difference Model]]), "",IF(AC402="W", W402, IF(AC402="L",-N402, "")))</f>
        <v/>
      </c>
      <c r="AF402" s="33" t="str">
        <f>IFERROR((IF(ISERR(Table123[[#This Row],[Potential Payout Side - Win Probability Model]]), "",IF(AD402="W", X402, IF(AD402="L",-N402, "")))), "")</f>
        <v/>
      </c>
      <c r="AG402" s="30" t="str">
        <f>IF('Prediction Log'!$X402="Y", "W", IF('Prediction Log'!$X402="N", "L", ""))</f>
        <v/>
      </c>
      <c r="AH402" s="32" t="str">
        <f>IF(ISBLANK(Table123[[#This Row],[Odds Spread]]), "",IF(AG402="W", Z402, IF(AG402="L",-O402, "")))</f>
        <v/>
      </c>
      <c r="AI402" s="11"/>
      <c r="AJ402" s="12" t="str">
        <f t="shared" si="48"/>
        <v/>
      </c>
      <c r="AK4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3" spans="1:38" x14ac:dyDescent="0.45">
      <c r="A403" s="22">
        <f>Games!A403</f>
        <v>0</v>
      </c>
      <c r="B403" s="22" t="str">
        <f>IF('Prediction Log'!B403=0, "",'Prediction Log'!B403)</f>
        <v/>
      </c>
      <c r="C403" s="22" t="str">
        <f>IF('Prediction Log'!C403=0, "",'Prediction Log'!C403)</f>
        <v/>
      </c>
      <c r="D403" s="22" t="str">
        <f>IF('Prediction Log'!D403=0, "",'Prediction Log'!D403)</f>
        <v/>
      </c>
      <c r="E403" s="22" t="str">
        <f>IF('Prediction Log'!E403=0, "",'Prediction Log'!E403)</f>
        <v/>
      </c>
      <c r="F403" s="22" t="str">
        <f>IF('Prediction Log'!I403=0, "",'Prediction Log'!I403)</f>
        <v/>
      </c>
      <c r="G403" s="23" t="str">
        <f>IF(ISBLANK(Games!B403), "",'Prediction Log'!$J403)</f>
        <v/>
      </c>
      <c r="H403" s="24" t="str">
        <f>'Prediction Log'!$K403</f>
        <v/>
      </c>
      <c r="I403" s="22" t="str">
        <f>IF(ISBLANK(Games!J403), "",IF(AND(Games!J403="",Games!K403=""),"",IF(ISTEXT(Games!K403), "Side",Games!J403)))</f>
        <v/>
      </c>
      <c r="J403" s="22" t="str">
        <f>IF(ISBLANK(Games!B403), "",IF(Games!H403="Y", Games!B403, Games!C403))</f>
        <v/>
      </c>
      <c r="K403" s="22" t="str">
        <f>Games!F403</f>
        <v/>
      </c>
      <c r="L403" s="22" t="str">
        <f>IF(ISBLANK(Games!D403), "",Games!D403)</f>
        <v/>
      </c>
      <c r="M403" s="22"/>
      <c r="N403" s="25" t="str">
        <f>IF(ISBLANK(Table123[[#This Row],[Odds Side - Difference Model]]), "", 1)</f>
        <v/>
      </c>
      <c r="O403" s="25" t="str">
        <f>IF(ISBLANK(Table123[[#This Row],[Odds Spread]]), "", 1)</f>
        <v/>
      </c>
      <c r="P403" s="26"/>
      <c r="Q403" s="26"/>
      <c r="R403" s="26"/>
      <c r="S403" s="26"/>
      <c r="T403" s="26"/>
      <c r="U403" s="27" t="str">
        <f>IF(ISBLANK(Table123[[#This Row],[Odds Side - Difference Model]]), "",N403+IF(Q403&lt;0, (N403/(Q403/-100)), N403*(Q403/100)))</f>
        <v/>
      </c>
      <c r="V403" s="28" t="str">
        <f>IFERROR(IF(ISBLANK(Table123[[#This Row],[Odds Side - Win Probability Model]]), "",N403+IF(R403&lt;0, (N403/(R403/-100)), N403*(R403/100))),"")</f>
        <v/>
      </c>
      <c r="W403" s="27" t="str">
        <f t="shared" si="43"/>
        <v/>
      </c>
      <c r="X403" s="28" t="str">
        <f t="shared" si="44"/>
        <v/>
      </c>
      <c r="Y403" s="27" t="str">
        <f>IF(ISBLANK(Table123[[#This Row],[Odds Spread]]), "",O403+IF(S403&lt;0, (O403/(S403/-100)), O403*(S403/100)))</f>
        <v/>
      </c>
      <c r="Z403" s="27" t="str">
        <f t="shared" si="45"/>
        <v/>
      </c>
      <c r="AA403" s="29">
        <f t="shared" si="46"/>
        <v>0</v>
      </c>
      <c r="AB403" s="29">
        <f t="shared" si="47"/>
        <v>0</v>
      </c>
      <c r="AC403" s="30" t="str">
        <f>IF('Prediction Log'!$W403="Y", "W", IF('Prediction Log'!$W403="N","L",""))</f>
        <v/>
      </c>
      <c r="AD403" s="31" t="str">
        <f>IF('Prediction Log'!$Y403="Y", "W", IF('Prediction Log'!$Y403="N","L",""))</f>
        <v/>
      </c>
      <c r="AE403" s="32" t="str">
        <f>IF(ISBLANK(Table123[[#This Row],[Odds Side - Difference Model]]), "",IF(AC403="W", W403, IF(AC403="L",-N403, "")))</f>
        <v/>
      </c>
      <c r="AF403" s="33" t="str">
        <f>IFERROR((IF(ISERR(Table123[[#This Row],[Potential Payout Side - Win Probability Model]]), "",IF(AD403="W", X403, IF(AD403="L",-N403, "")))), "")</f>
        <v/>
      </c>
      <c r="AG403" s="30" t="str">
        <f>IF('Prediction Log'!$X403="Y", "W", IF('Prediction Log'!$X403="N", "L", ""))</f>
        <v/>
      </c>
      <c r="AH403" s="32" t="str">
        <f>IF(ISBLANK(Table123[[#This Row],[Odds Spread]]), "",IF(AG403="W", Z403, IF(AG403="L",-O403, "")))</f>
        <v/>
      </c>
      <c r="AI403" s="11"/>
      <c r="AJ403" s="12" t="str">
        <f t="shared" si="48"/>
        <v/>
      </c>
      <c r="AK4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4" spans="1:38" x14ac:dyDescent="0.45">
      <c r="A404" s="22">
        <f>Games!A404</f>
        <v>0</v>
      </c>
      <c r="B404" s="22" t="str">
        <f>IF('Prediction Log'!B404=0, "",'Prediction Log'!B404)</f>
        <v/>
      </c>
      <c r="C404" s="22" t="str">
        <f>IF('Prediction Log'!C404=0, "",'Prediction Log'!C404)</f>
        <v/>
      </c>
      <c r="D404" s="22" t="str">
        <f>IF('Prediction Log'!D404=0, "",'Prediction Log'!D404)</f>
        <v/>
      </c>
      <c r="E404" s="22" t="str">
        <f>IF('Prediction Log'!E404=0, "",'Prediction Log'!E404)</f>
        <v/>
      </c>
      <c r="F404" s="22" t="str">
        <f>IF('Prediction Log'!I404=0, "",'Prediction Log'!I404)</f>
        <v/>
      </c>
      <c r="G404" s="23" t="str">
        <f>IF(ISBLANK(Games!B404), "",'Prediction Log'!$J404)</f>
        <v/>
      </c>
      <c r="H404" s="24" t="str">
        <f>'Prediction Log'!$K404</f>
        <v/>
      </c>
      <c r="I404" s="22" t="str">
        <f>IF(ISBLANK(Games!J404), "",IF(AND(Games!J404="",Games!K404=""),"",IF(ISTEXT(Games!K404), "Side",Games!J404)))</f>
        <v/>
      </c>
      <c r="J404" s="22" t="str">
        <f>IF(ISBLANK(Games!B404), "",IF(Games!H404="Y", Games!B404, Games!C404))</f>
        <v/>
      </c>
      <c r="K404" s="22" t="str">
        <f>Games!F404</f>
        <v/>
      </c>
      <c r="L404" s="22" t="str">
        <f>IF(ISBLANK(Games!D404), "",Games!D404)</f>
        <v/>
      </c>
      <c r="M404" s="22"/>
      <c r="N404" s="25" t="str">
        <f>IF(ISBLANK(Table123[[#This Row],[Odds Side - Difference Model]]), "", 1)</f>
        <v/>
      </c>
      <c r="O404" s="25" t="str">
        <f>IF(ISBLANK(Table123[[#This Row],[Odds Spread]]), "", 1)</f>
        <v/>
      </c>
      <c r="P404" s="26"/>
      <c r="Q404" s="26"/>
      <c r="R404" s="26"/>
      <c r="S404" s="26"/>
      <c r="T404" s="26"/>
      <c r="U404" s="27" t="str">
        <f>IF(ISBLANK(Table123[[#This Row],[Odds Side - Difference Model]]), "",N404+IF(Q404&lt;0, (N404/(Q404/-100)), N404*(Q404/100)))</f>
        <v/>
      </c>
      <c r="V404" s="28" t="str">
        <f>IFERROR(IF(ISBLANK(Table123[[#This Row],[Odds Side - Win Probability Model]]), "",N404+IF(R404&lt;0, (N404/(R404/-100)), N404*(R404/100))),"")</f>
        <v/>
      </c>
      <c r="W404" s="27" t="str">
        <f t="shared" si="43"/>
        <v/>
      </c>
      <c r="X404" s="28" t="str">
        <f t="shared" si="44"/>
        <v/>
      </c>
      <c r="Y404" s="27" t="str">
        <f>IF(ISBLANK(Table123[[#This Row],[Odds Spread]]), "",O404+IF(S404&lt;0, (O404/(S404/-100)), O404*(S404/100)))</f>
        <v/>
      </c>
      <c r="Z404" s="27" t="str">
        <f t="shared" si="45"/>
        <v/>
      </c>
      <c r="AA404" s="29">
        <f t="shared" si="46"/>
        <v>0</v>
      </c>
      <c r="AB404" s="29">
        <f t="shared" si="47"/>
        <v>0</v>
      </c>
      <c r="AC404" s="30" t="str">
        <f>IF('Prediction Log'!$W404="Y", "W", IF('Prediction Log'!$W404="N","L",""))</f>
        <v/>
      </c>
      <c r="AD404" s="31" t="str">
        <f>IF('Prediction Log'!$Y404="Y", "W", IF('Prediction Log'!$Y404="N","L",""))</f>
        <v/>
      </c>
      <c r="AE404" s="32" t="str">
        <f>IF(ISBLANK(Table123[[#This Row],[Odds Side - Difference Model]]), "",IF(AC404="W", W404, IF(AC404="L",-N404, "")))</f>
        <v/>
      </c>
      <c r="AF404" s="33" t="str">
        <f>IFERROR((IF(ISERR(Table123[[#This Row],[Potential Payout Side - Win Probability Model]]), "",IF(AD404="W", X404, IF(AD404="L",-N404, "")))), "")</f>
        <v/>
      </c>
      <c r="AG404" s="30" t="str">
        <f>IF('Prediction Log'!$X404="Y", "W", IF('Prediction Log'!$X404="N", "L", ""))</f>
        <v/>
      </c>
      <c r="AH404" s="32" t="str">
        <f>IF(ISBLANK(Table123[[#This Row],[Odds Spread]]), "",IF(AG404="W", Z404, IF(AG404="L",-O404, "")))</f>
        <v/>
      </c>
      <c r="AI404" s="11"/>
      <c r="AJ404" s="12" t="str">
        <f t="shared" si="48"/>
        <v/>
      </c>
      <c r="AK4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5" spans="1:38" x14ac:dyDescent="0.45">
      <c r="A405" s="22">
        <f>Games!A405</f>
        <v>0</v>
      </c>
      <c r="B405" s="22" t="str">
        <f>IF('Prediction Log'!B405=0, "",'Prediction Log'!B405)</f>
        <v/>
      </c>
      <c r="C405" s="22" t="str">
        <f>IF('Prediction Log'!C405=0, "",'Prediction Log'!C405)</f>
        <v/>
      </c>
      <c r="D405" s="22" t="str">
        <f>IF('Prediction Log'!D405=0, "",'Prediction Log'!D405)</f>
        <v/>
      </c>
      <c r="E405" s="22" t="str">
        <f>IF('Prediction Log'!E405=0, "",'Prediction Log'!E405)</f>
        <v/>
      </c>
      <c r="F405" s="22" t="str">
        <f>IF('Prediction Log'!I405=0, "",'Prediction Log'!I405)</f>
        <v/>
      </c>
      <c r="G405" s="23" t="str">
        <f>IF(ISBLANK(Games!B405), "",'Prediction Log'!$J405)</f>
        <v/>
      </c>
      <c r="H405" s="24" t="str">
        <f>'Prediction Log'!$K405</f>
        <v/>
      </c>
      <c r="I405" s="22" t="str">
        <f>IF(ISBLANK(Games!J405), "",IF(AND(Games!J405="",Games!K405=""),"",IF(ISTEXT(Games!K405), "Side",Games!J405)))</f>
        <v/>
      </c>
      <c r="J405" s="22" t="str">
        <f>IF(ISBLANK(Games!B405), "",IF(Games!H405="Y", Games!B405, Games!C405))</f>
        <v/>
      </c>
      <c r="K405" s="22" t="str">
        <f>Games!F405</f>
        <v/>
      </c>
      <c r="L405" s="22" t="str">
        <f>IF(ISBLANK(Games!D405), "",Games!D405)</f>
        <v/>
      </c>
      <c r="M405" s="22"/>
      <c r="N405" s="25" t="str">
        <f>IF(ISBLANK(Table123[[#This Row],[Odds Side - Difference Model]]), "", 1)</f>
        <v/>
      </c>
      <c r="O405" s="25" t="str">
        <f>IF(ISBLANK(Table123[[#This Row],[Odds Spread]]), "", 1)</f>
        <v/>
      </c>
      <c r="P405" s="26"/>
      <c r="Q405" s="26"/>
      <c r="R405" s="26"/>
      <c r="S405" s="26"/>
      <c r="T405" s="26"/>
      <c r="U405" s="27" t="str">
        <f>IF(ISBLANK(Table123[[#This Row],[Odds Side - Difference Model]]), "",N405+IF(Q405&lt;0, (N405/(Q405/-100)), N405*(Q405/100)))</f>
        <v/>
      </c>
      <c r="V405" s="28" t="str">
        <f>IFERROR(IF(ISBLANK(Table123[[#This Row],[Odds Side - Win Probability Model]]), "",N405+IF(R405&lt;0, (N405/(R405/-100)), N405*(R405/100))),"")</f>
        <v/>
      </c>
      <c r="W405" s="27" t="str">
        <f t="shared" si="43"/>
        <v/>
      </c>
      <c r="X405" s="28" t="str">
        <f t="shared" si="44"/>
        <v/>
      </c>
      <c r="Y405" s="27" t="str">
        <f>IF(ISBLANK(Table123[[#This Row],[Odds Spread]]), "",O405+IF(S405&lt;0, (O405/(S405/-100)), O405*(S405/100)))</f>
        <v/>
      </c>
      <c r="Z405" s="27" t="str">
        <f t="shared" si="45"/>
        <v/>
      </c>
      <c r="AA405" s="29">
        <f t="shared" si="46"/>
        <v>0</v>
      </c>
      <c r="AB405" s="29">
        <f t="shared" si="47"/>
        <v>0</v>
      </c>
      <c r="AC405" s="30" t="str">
        <f>IF('Prediction Log'!$W405="Y", "W", IF('Prediction Log'!$W405="N","L",""))</f>
        <v/>
      </c>
      <c r="AD405" s="31" t="str">
        <f>IF('Prediction Log'!$Y405="Y", "W", IF('Prediction Log'!$Y405="N","L",""))</f>
        <v/>
      </c>
      <c r="AE405" s="32" t="str">
        <f>IF(ISBLANK(Table123[[#This Row],[Odds Side - Difference Model]]), "",IF(AC405="W", W405, IF(AC405="L",-N405, "")))</f>
        <v/>
      </c>
      <c r="AF405" s="33" t="str">
        <f>IFERROR((IF(ISERR(Table123[[#This Row],[Potential Payout Side - Win Probability Model]]), "",IF(AD405="W", X405, IF(AD405="L",-N405, "")))), "")</f>
        <v/>
      </c>
      <c r="AG405" s="30" t="str">
        <f>IF('Prediction Log'!$X405="Y", "W", IF('Prediction Log'!$X405="N", "L", ""))</f>
        <v/>
      </c>
      <c r="AH405" s="32" t="str">
        <f>IF(ISBLANK(Table123[[#This Row],[Odds Spread]]), "",IF(AG405="W", Z405, IF(AG405="L",-O405, "")))</f>
        <v/>
      </c>
      <c r="AI405" s="11"/>
      <c r="AJ405" s="12" t="str">
        <f t="shared" si="48"/>
        <v/>
      </c>
      <c r="AK4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6" spans="1:38" x14ac:dyDescent="0.45">
      <c r="A406" s="22">
        <f>Games!A406</f>
        <v>0</v>
      </c>
      <c r="B406" s="22" t="str">
        <f>IF('Prediction Log'!B406=0, "",'Prediction Log'!B406)</f>
        <v/>
      </c>
      <c r="C406" s="22" t="str">
        <f>IF('Prediction Log'!C406=0, "",'Prediction Log'!C406)</f>
        <v/>
      </c>
      <c r="D406" s="22" t="str">
        <f>IF('Prediction Log'!D406=0, "",'Prediction Log'!D406)</f>
        <v/>
      </c>
      <c r="E406" s="22" t="str">
        <f>IF('Prediction Log'!E406=0, "",'Prediction Log'!E406)</f>
        <v/>
      </c>
      <c r="F406" s="22" t="str">
        <f>IF('Prediction Log'!I406=0, "",'Prediction Log'!I406)</f>
        <v/>
      </c>
      <c r="G406" s="23" t="str">
        <f>IF(ISBLANK(Games!B406), "",'Prediction Log'!$J406)</f>
        <v/>
      </c>
      <c r="H406" s="24" t="str">
        <f>'Prediction Log'!$K406</f>
        <v/>
      </c>
      <c r="I406" s="22" t="str">
        <f>IF(ISBLANK(Games!J406), "",IF(AND(Games!J406="",Games!K406=""),"",IF(ISTEXT(Games!K406), "Side",Games!J406)))</f>
        <v/>
      </c>
      <c r="J406" s="22" t="str">
        <f>IF(ISBLANK(Games!B406), "",IF(Games!H406="Y", Games!B406, Games!C406))</f>
        <v/>
      </c>
      <c r="K406" s="22" t="str">
        <f>Games!F406</f>
        <v/>
      </c>
      <c r="L406" s="22" t="str">
        <f>IF(ISBLANK(Games!D406), "",Games!D406)</f>
        <v/>
      </c>
      <c r="M406" s="22"/>
      <c r="N406" s="25" t="str">
        <f>IF(ISBLANK(Table123[[#This Row],[Odds Side - Difference Model]]), "", 1)</f>
        <v/>
      </c>
      <c r="O406" s="25" t="str">
        <f>IF(ISBLANK(Table123[[#This Row],[Odds Spread]]), "", 1)</f>
        <v/>
      </c>
      <c r="P406" s="26"/>
      <c r="Q406" s="26"/>
      <c r="R406" s="26"/>
      <c r="S406" s="26"/>
      <c r="T406" s="26"/>
      <c r="U406" s="27" t="str">
        <f>IF(ISBLANK(Table123[[#This Row],[Odds Side - Difference Model]]), "",N406+IF(Q406&lt;0, (N406/(Q406/-100)), N406*(Q406/100)))</f>
        <v/>
      </c>
      <c r="V406" s="28" t="str">
        <f>IFERROR(IF(ISBLANK(Table123[[#This Row],[Odds Side - Win Probability Model]]), "",N406+IF(R406&lt;0, (N406/(R406/-100)), N406*(R406/100))),"")</f>
        <v/>
      </c>
      <c r="W406" s="27" t="str">
        <f t="shared" si="43"/>
        <v/>
      </c>
      <c r="X406" s="28" t="str">
        <f t="shared" si="44"/>
        <v/>
      </c>
      <c r="Y406" s="27" t="str">
        <f>IF(ISBLANK(Table123[[#This Row],[Odds Spread]]), "",O406+IF(S406&lt;0, (O406/(S406/-100)), O406*(S406/100)))</f>
        <v/>
      </c>
      <c r="Z406" s="27" t="str">
        <f t="shared" si="45"/>
        <v/>
      </c>
      <c r="AA406" s="29">
        <f t="shared" si="46"/>
        <v>0</v>
      </c>
      <c r="AB406" s="29">
        <f t="shared" si="47"/>
        <v>0</v>
      </c>
      <c r="AC406" s="30" t="str">
        <f>IF('Prediction Log'!$W406="Y", "W", IF('Prediction Log'!$W406="N","L",""))</f>
        <v/>
      </c>
      <c r="AD406" s="31" t="str">
        <f>IF('Prediction Log'!$Y406="Y", "W", IF('Prediction Log'!$Y406="N","L",""))</f>
        <v/>
      </c>
      <c r="AE406" s="32" t="str">
        <f>IF(ISBLANK(Table123[[#This Row],[Odds Side - Difference Model]]), "",IF(AC406="W", W406, IF(AC406="L",-N406, "")))</f>
        <v/>
      </c>
      <c r="AF406" s="33" t="str">
        <f>IFERROR((IF(ISERR(Table123[[#This Row],[Potential Payout Side - Win Probability Model]]), "",IF(AD406="W", X406, IF(AD406="L",-N406, "")))), "")</f>
        <v/>
      </c>
      <c r="AG406" s="30" t="str">
        <f>IF('Prediction Log'!$X406="Y", "W", IF('Prediction Log'!$X406="N", "L", ""))</f>
        <v/>
      </c>
      <c r="AH406" s="32" t="str">
        <f>IF(ISBLANK(Table123[[#This Row],[Odds Spread]]), "",IF(AG406="W", Z406, IF(AG406="L",-O406, "")))</f>
        <v/>
      </c>
      <c r="AI406" s="11"/>
      <c r="AJ406" s="12" t="str">
        <f t="shared" si="48"/>
        <v/>
      </c>
      <c r="AK4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7" spans="1:38" x14ac:dyDescent="0.45">
      <c r="A407" s="22">
        <f>Games!A407</f>
        <v>0</v>
      </c>
      <c r="B407" s="22" t="str">
        <f>IF('Prediction Log'!B407=0, "",'Prediction Log'!B407)</f>
        <v/>
      </c>
      <c r="C407" s="22" t="str">
        <f>IF('Prediction Log'!C407=0, "",'Prediction Log'!C407)</f>
        <v/>
      </c>
      <c r="D407" s="22" t="str">
        <f>IF('Prediction Log'!D407=0, "",'Prediction Log'!D407)</f>
        <v/>
      </c>
      <c r="E407" s="22" t="str">
        <f>IF('Prediction Log'!E407=0, "",'Prediction Log'!E407)</f>
        <v/>
      </c>
      <c r="F407" s="22" t="str">
        <f>IF('Prediction Log'!I407=0, "",'Prediction Log'!I407)</f>
        <v/>
      </c>
      <c r="G407" s="23" t="str">
        <f>IF(ISBLANK(Games!B407), "",'Prediction Log'!$J407)</f>
        <v/>
      </c>
      <c r="H407" s="24" t="str">
        <f>'Prediction Log'!$K407</f>
        <v/>
      </c>
      <c r="I407" s="22" t="str">
        <f>IF(ISBLANK(Games!J407), "",IF(AND(Games!J407="",Games!K407=""),"",IF(ISTEXT(Games!K407), "Side",Games!J407)))</f>
        <v/>
      </c>
      <c r="J407" s="22" t="str">
        <f>IF(ISBLANK(Games!B407), "",IF(Games!H407="Y", Games!B407, Games!C407))</f>
        <v/>
      </c>
      <c r="K407" s="22" t="str">
        <f>Games!F407</f>
        <v/>
      </c>
      <c r="L407" s="22" t="str">
        <f>IF(ISBLANK(Games!D407), "",Games!D407)</f>
        <v/>
      </c>
      <c r="M407" s="22"/>
      <c r="N407" s="25" t="str">
        <f>IF(ISBLANK(Table123[[#This Row],[Odds Side - Difference Model]]), "", 1)</f>
        <v/>
      </c>
      <c r="O407" s="25" t="str">
        <f>IF(ISBLANK(Table123[[#This Row],[Odds Spread]]), "", 1)</f>
        <v/>
      </c>
      <c r="P407" s="26"/>
      <c r="Q407" s="26"/>
      <c r="R407" s="26"/>
      <c r="S407" s="26"/>
      <c r="T407" s="26"/>
      <c r="U407" s="27" t="str">
        <f>IF(ISBLANK(Table123[[#This Row],[Odds Side - Difference Model]]), "",N407+IF(Q407&lt;0, (N407/(Q407/-100)), N407*(Q407/100)))</f>
        <v/>
      </c>
      <c r="V407" s="28" t="str">
        <f>IFERROR(IF(ISBLANK(Table123[[#This Row],[Odds Side - Win Probability Model]]), "",N407+IF(R407&lt;0, (N407/(R407/-100)), N407*(R407/100))),"")</f>
        <v/>
      </c>
      <c r="W407" s="27" t="str">
        <f t="shared" si="43"/>
        <v/>
      </c>
      <c r="X407" s="28" t="str">
        <f t="shared" si="44"/>
        <v/>
      </c>
      <c r="Y407" s="27" t="str">
        <f>IF(ISBLANK(Table123[[#This Row],[Odds Spread]]), "",O407+IF(S407&lt;0, (O407/(S407/-100)), O407*(S407/100)))</f>
        <v/>
      </c>
      <c r="Z407" s="27" t="str">
        <f t="shared" si="45"/>
        <v/>
      </c>
      <c r="AA407" s="29">
        <f t="shared" si="46"/>
        <v>0</v>
      </c>
      <c r="AB407" s="29">
        <f t="shared" si="47"/>
        <v>0</v>
      </c>
      <c r="AC407" s="30" t="str">
        <f>IF('Prediction Log'!$W407="Y", "W", IF('Prediction Log'!$W407="N","L",""))</f>
        <v/>
      </c>
      <c r="AD407" s="31" t="str">
        <f>IF('Prediction Log'!$Y407="Y", "W", IF('Prediction Log'!$Y407="N","L",""))</f>
        <v/>
      </c>
      <c r="AE407" s="32" t="str">
        <f>IF(ISBLANK(Table123[[#This Row],[Odds Side - Difference Model]]), "",IF(AC407="W", W407, IF(AC407="L",-N407, "")))</f>
        <v/>
      </c>
      <c r="AF407" s="33" t="str">
        <f>IFERROR((IF(ISERR(Table123[[#This Row],[Potential Payout Side - Win Probability Model]]), "",IF(AD407="W", X407, IF(AD407="L",-N407, "")))), "")</f>
        <v/>
      </c>
      <c r="AG407" s="30" t="str">
        <f>IF('Prediction Log'!$X407="Y", "W", IF('Prediction Log'!$X407="N", "L", ""))</f>
        <v/>
      </c>
      <c r="AH407" s="32" t="str">
        <f>IF(ISBLANK(Table123[[#This Row],[Odds Spread]]), "",IF(AG407="W", Z407, IF(AG407="L",-O407, "")))</f>
        <v/>
      </c>
      <c r="AI407" s="11"/>
      <c r="AJ407" s="12" t="str">
        <f t="shared" si="48"/>
        <v/>
      </c>
      <c r="AK4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8" spans="1:38" x14ac:dyDescent="0.45">
      <c r="A408" s="22">
        <f>Games!A408</f>
        <v>0</v>
      </c>
      <c r="B408" s="22" t="str">
        <f>IF('Prediction Log'!B408=0, "",'Prediction Log'!B408)</f>
        <v/>
      </c>
      <c r="C408" s="22" t="str">
        <f>IF('Prediction Log'!C408=0, "",'Prediction Log'!C408)</f>
        <v/>
      </c>
      <c r="D408" s="22" t="str">
        <f>IF('Prediction Log'!D408=0, "",'Prediction Log'!D408)</f>
        <v/>
      </c>
      <c r="E408" s="22" t="str">
        <f>IF('Prediction Log'!E408=0, "",'Prediction Log'!E408)</f>
        <v/>
      </c>
      <c r="F408" s="22" t="str">
        <f>IF('Prediction Log'!I408=0, "",'Prediction Log'!I408)</f>
        <v/>
      </c>
      <c r="G408" s="23" t="str">
        <f>IF(ISBLANK(Games!B408), "",'Prediction Log'!$J408)</f>
        <v/>
      </c>
      <c r="H408" s="24" t="str">
        <f>'Prediction Log'!$K408</f>
        <v/>
      </c>
      <c r="I408" s="22" t="str">
        <f>IF(ISBLANK(Games!J408), "",IF(AND(Games!J408="",Games!K408=""),"",IF(ISTEXT(Games!K408), "Side",Games!J408)))</f>
        <v/>
      </c>
      <c r="J408" s="22" t="str">
        <f>IF(ISBLANK(Games!B408), "",IF(Games!H408="Y", Games!B408, Games!C408))</f>
        <v/>
      </c>
      <c r="K408" s="22" t="str">
        <f>Games!F408</f>
        <v/>
      </c>
      <c r="L408" s="22" t="str">
        <f>IF(ISBLANK(Games!D408), "",Games!D408)</f>
        <v/>
      </c>
      <c r="M408" s="22"/>
      <c r="N408" s="25" t="str">
        <f>IF(ISBLANK(Table123[[#This Row],[Odds Side - Difference Model]]), "", 1)</f>
        <v/>
      </c>
      <c r="O408" s="25" t="str">
        <f>IF(ISBLANK(Table123[[#This Row],[Odds Spread]]), "", 1)</f>
        <v/>
      </c>
      <c r="P408" s="26"/>
      <c r="Q408" s="26"/>
      <c r="R408" s="26"/>
      <c r="S408" s="26"/>
      <c r="T408" s="26"/>
      <c r="U408" s="27" t="str">
        <f>IF(ISBLANK(Table123[[#This Row],[Odds Side - Difference Model]]), "",N408+IF(Q408&lt;0, (N408/(Q408/-100)), N408*(Q408/100)))</f>
        <v/>
      </c>
      <c r="V408" s="28" t="str">
        <f>IFERROR(IF(ISBLANK(Table123[[#This Row],[Odds Side - Win Probability Model]]), "",N408+IF(R408&lt;0, (N408/(R408/-100)), N408*(R408/100))),"")</f>
        <v/>
      </c>
      <c r="W408" s="27" t="str">
        <f t="shared" si="43"/>
        <v/>
      </c>
      <c r="X408" s="28" t="str">
        <f t="shared" si="44"/>
        <v/>
      </c>
      <c r="Y408" s="27" t="str">
        <f>IF(ISBLANK(Table123[[#This Row],[Odds Spread]]), "",O408+IF(S408&lt;0, (O408/(S408/-100)), O408*(S408/100)))</f>
        <v/>
      </c>
      <c r="Z408" s="27" t="str">
        <f t="shared" si="45"/>
        <v/>
      </c>
      <c r="AA408" s="29">
        <f t="shared" si="46"/>
        <v>0</v>
      </c>
      <c r="AB408" s="29">
        <f t="shared" si="47"/>
        <v>0</v>
      </c>
      <c r="AC408" s="30" t="str">
        <f>IF('Prediction Log'!$W408="Y", "W", IF('Prediction Log'!$W408="N","L",""))</f>
        <v/>
      </c>
      <c r="AD408" s="31" t="str">
        <f>IF('Prediction Log'!$Y408="Y", "W", IF('Prediction Log'!$Y408="N","L",""))</f>
        <v/>
      </c>
      <c r="AE408" s="32" t="str">
        <f>IF(ISBLANK(Table123[[#This Row],[Odds Side - Difference Model]]), "",IF(AC408="W", W408, IF(AC408="L",-N408, "")))</f>
        <v/>
      </c>
      <c r="AF408" s="33" t="str">
        <f>IFERROR((IF(ISERR(Table123[[#This Row],[Potential Payout Side - Win Probability Model]]), "",IF(AD408="W", X408, IF(AD408="L",-N408, "")))), "")</f>
        <v/>
      </c>
      <c r="AG408" s="30" t="str">
        <f>IF('Prediction Log'!$X408="Y", "W", IF('Prediction Log'!$X408="N", "L", ""))</f>
        <v/>
      </c>
      <c r="AH408" s="32" t="str">
        <f>IF(ISBLANK(Table123[[#This Row],[Odds Spread]]), "",IF(AG408="W", Z408, IF(AG408="L",-O408, "")))</f>
        <v/>
      </c>
      <c r="AI408" s="11"/>
      <c r="AJ408" s="12" t="str">
        <f t="shared" si="48"/>
        <v/>
      </c>
      <c r="AK4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9" spans="1:38" x14ac:dyDescent="0.45">
      <c r="A409" s="22">
        <f>Games!A409</f>
        <v>0</v>
      </c>
      <c r="B409" s="22" t="str">
        <f>IF('Prediction Log'!B409=0, "",'Prediction Log'!B409)</f>
        <v/>
      </c>
      <c r="C409" s="22" t="str">
        <f>IF('Prediction Log'!C409=0, "",'Prediction Log'!C409)</f>
        <v/>
      </c>
      <c r="D409" s="22" t="str">
        <f>IF('Prediction Log'!D409=0, "",'Prediction Log'!D409)</f>
        <v/>
      </c>
      <c r="E409" s="22" t="str">
        <f>IF('Prediction Log'!E409=0, "",'Prediction Log'!E409)</f>
        <v/>
      </c>
      <c r="F409" s="22" t="str">
        <f>IF('Prediction Log'!I409=0, "",'Prediction Log'!I409)</f>
        <v/>
      </c>
      <c r="G409" s="23" t="str">
        <f>IF(ISBLANK(Games!B409), "",'Prediction Log'!$J409)</f>
        <v/>
      </c>
      <c r="H409" s="24" t="str">
        <f>'Prediction Log'!$K409</f>
        <v/>
      </c>
      <c r="I409" s="22" t="str">
        <f>IF(ISBLANK(Games!J409), "",IF(AND(Games!J409="",Games!K409=""),"",IF(ISTEXT(Games!K409), "Side",Games!J409)))</f>
        <v/>
      </c>
      <c r="J409" s="22" t="str">
        <f>IF(ISBLANK(Games!B409), "",IF(Games!H409="Y", Games!B409, Games!C409))</f>
        <v/>
      </c>
      <c r="K409" s="22" t="str">
        <f>Games!F409</f>
        <v/>
      </c>
      <c r="L409" s="22" t="str">
        <f>IF(ISBLANK(Games!D409), "",Games!D409)</f>
        <v/>
      </c>
      <c r="M409" s="22"/>
      <c r="N409" s="25" t="str">
        <f>IF(ISBLANK(Table123[[#This Row],[Odds Side - Difference Model]]), "", 1)</f>
        <v/>
      </c>
      <c r="O409" s="25" t="str">
        <f>IF(ISBLANK(Table123[[#This Row],[Odds Spread]]), "", 1)</f>
        <v/>
      </c>
      <c r="P409" s="26"/>
      <c r="Q409" s="26"/>
      <c r="R409" s="26"/>
      <c r="S409" s="26"/>
      <c r="T409" s="26"/>
      <c r="U409" s="27" t="str">
        <f>IF(ISBLANK(Table123[[#This Row],[Odds Side - Difference Model]]), "",N409+IF(Q409&lt;0, (N409/(Q409/-100)), N409*(Q409/100)))</f>
        <v/>
      </c>
      <c r="V409" s="28" t="str">
        <f>IFERROR(IF(ISBLANK(Table123[[#This Row],[Odds Side - Win Probability Model]]), "",N409+IF(R409&lt;0, (N409/(R409/-100)), N409*(R409/100))),"")</f>
        <v/>
      </c>
      <c r="W409" s="27" t="str">
        <f t="shared" si="43"/>
        <v/>
      </c>
      <c r="X409" s="28" t="str">
        <f t="shared" si="44"/>
        <v/>
      </c>
      <c r="Y409" s="27" t="str">
        <f>IF(ISBLANK(Table123[[#This Row],[Odds Spread]]), "",O409+IF(S409&lt;0, (O409/(S409/-100)), O409*(S409/100)))</f>
        <v/>
      </c>
      <c r="Z409" s="27" t="str">
        <f t="shared" si="45"/>
        <v/>
      </c>
      <c r="AA409" s="29">
        <f t="shared" si="46"/>
        <v>0</v>
      </c>
      <c r="AB409" s="29">
        <f t="shared" si="47"/>
        <v>0</v>
      </c>
      <c r="AC409" s="30" t="str">
        <f>IF('Prediction Log'!$W409="Y", "W", IF('Prediction Log'!$W409="N","L",""))</f>
        <v/>
      </c>
      <c r="AD409" s="31" t="str">
        <f>IF('Prediction Log'!$Y409="Y", "W", IF('Prediction Log'!$Y409="N","L",""))</f>
        <v/>
      </c>
      <c r="AE409" s="32" t="str">
        <f>IF(ISBLANK(Table123[[#This Row],[Odds Side - Difference Model]]), "",IF(AC409="W", W409, IF(AC409="L",-N409, "")))</f>
        <v/>
      </c>
      <c r="AF409" s="33" t="str">
        <f>IFERROR((IF(ISERR(Table123[[#This Row],[Potential Payout Side - Win Probability Model]]), "",IF(AD409="W", X409, IF(AD409="L",-N409, "")))), "")</f>
        <v/>
      </c>
      <c r="AG409" s="30" t="str">
        <f>IF('Prediction Log'!$X409="Y", "W", IF('Prediction Log'!$X409="N", "L", ""))</f>
        <v/>
      </c>
      <c r="AH409" s="32" t="str">
        <f>IF(ISBLANK(Table123[[#This Row],[Odds Spread]]), "",IF(AG409="W", Z409, IF(AG409="L",-O409, "")))</f>
        <v/>
      </c>
      <c r="AI409" s="11"/>
      <c r="AJ409" s="12" t="str">
        <f t="shared" si="48"/>
        <v/>
      </c>
      <c r="AK4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0" spans="1:38" x14ac:dyDescent="0.45">
      <c r="A410" s="22">
        <f>Games!A410</f>
        <v>0</v>
      </c>
      <c r="B410" s="22" t="str">
        <f>IF('Prediction Log'!B410=0, "",'Prediction Log'!B410)</f>
        <v/>
      </c>
      <c r="C410" s="22" t="str">
        <f>IF('Prediction Log'!C410=0, "",'Prediction Log'!C410)</f>
        <v/>
      </c>
      <c r="D410" s="22" t="str">
        <f>IF('Prediction Log'!D410=0, "",'Prediction Log'!D410)</f>
        <v/>
      </c>
      <c r="E410" s="22" t="str">
        <f>IF('Prediction Log'!E410=0, "",'Prediction Log'!E410)</f>
        <v/>
      </c>
      <c r="F410" s="22" t="str">
        <f>IF('Prediction Log'!I410=0, "",'Prediction Log'!I410)</f>
        <v/>
      </c>
      <c r="G410" s="23" t="str">
        <f>IF(ISBLANK(Games!B410), "",'Prediction Log'!$J410)</f>
        <v/>
      </c>
      <c r="H410" s="24" t="str">
        <f>'Prediction Log'!$K410</f>
        <v/>
      </c>
      <c r="I410" s="22" t="str">
        <f>IF(ISBLANK(Games!J410), "",IF(AND(Games!J410="",Games!K410=""),"",IF(ISTEXT(Games!K410), "Side",Games!J410)))</f>
        <v/>
      </c>
      <c r="J410" s="22" t="str">
        <f>IF(ISBLANK(Games!B410), "",IF(Games!H410="Y", Games!B410, Games!C410))</f>
        <v/>
      </c>
      <c r="K410" s="22" t="str">
        <f>Games!F410</f>
        <v/>
      </c>
      <c r="L410" s="22" t="str">
        <f>IF(ISBLANK(Games!D410), "",Games!D410)</f>
        <v/>
      </c>
      <c r="M410" s="22"/>
      <c r="N410" s="25" t="str">
        <f>IF(ISBLANK(Table123[[#This Row],[Odds Side - Difference Model]]), "", 1)</f>
        <v/>
      </c>
      <c r="O410" s="25" t="str">
        <f>IF(ISBLANK(Table123[[#This Row],[Odds Spread]]), "", 1)</f>
        <v/>
      </c>
      <c r="P410" s="26"/>
      <c r="Q410" s="26"/>
      <c r="R410" s="26"/>
      <c r="S410" s="26"/>
      <c r="T410" s="26"/>
      <c r="U410" s="27" t="str">
        <f>IF(ISBLANK(Table123[[#This Row],[Odds Side - Difference Model]]), "",N410+IF(Q410&lt;0, (N410/(Q410/-100)), N410*(Q410/100)))</f>
        <v/>
      </c>
      <c r="V410" s="28" t="str">
        <f>IFERROR(IF(ISBLANK(Table123[[#This Row],[Odds Side - Win Probability Model]]), "",N410+IF(R410&lt;0, (N410/(R410/-100)), N410*(R410/100))),"")</f>
        <v/>
      </c>
      <c r="W410" s="27" t="str">
        <f t="shared" si="43"/>
        <v/>
      </c>
      <c r="X410" s="28" t="str">
        <f t="shared" si="44"/>
        <v/>
      </c>
      <c r="Y410" s="27" t="str">
        <f>IF(ISBLANK(Table123[[#This Row],[Odds Spread]]), "",O410+IF(S410&lt;0, (O410/(S410/-100)), O410*(S410/100)))</f>
        <v/>
      </c>
      <c r="Z410" s="27" t="str">
        <f t="shared" si="45"/>
        <v/>
      </c>
      <c r="AA410" s="29">
        <f t="shared" si="46"/>
        <v>0</v>
      </c>
      <c r="AB410" s="29">
        <f t="shared" si="47"/>
        <v>0</v>
      </c>
      <c r="AC410" s="30" t="str">
        <f>IF('Prediction Log'!$W410="Y", "W", IF('Prediction Log'!$W410="N","L",""))</f>
        <v/>
      </c>
      <c r="AD410" s="31" t="str">
        <f>IF('Prediction Log'!$Y410="Y", "W", IF('Prediction Log'!$Y410="N","L",""))</f>
        <v/>
      </c>
      <c r="AE410" s="32" t="str">
        <f>IF(ISBLANK(Table123[[#This Row],[Odds Side - Difference Model]]), "",IF(AC410="W", W410, IF(AC410="L",-N410, "")))</f>
        <v/>
      </c>
      <c r="AF410" s="33" t="str">
        <f>IFERROR((IF(ISERR(Table123[[#This Row],[Potential Payout Side - Win Probability Model]]), "",IF(AD410="W", X410, IF(AD410="L",-N410, "")))), "")</f>
        <v/>
      </c>
      <c r="AG410" s="30" t="str">
        <f>IF('Prediction Log'!$X410="Y", "W", IF('Prediction Log'!$X410="N", "L", ""))</f>
        <v/>
      </c>
      <c r="AH410" s="32" t="str">
        <f>IF(ISBLANK(Table123[[#This Row],[Odds Spread]]), "",IF(AG410="W", Z410, IF(AG410="L",-O410, "")))</f>
        <v/>
      </c>
      <c r="AI410" s="11"/>
      <c r="AJ410" s="12" t="str">
        <f t="shared" si="48"/>
        <v/>
      </c>
      <c r="AK4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1" spans="1:38" x14ac:dyDescent="0.45">
      <c r="A411" s="22">
        <f>Games!A411</f>
        <v>0</v>
      </c>
      <c r="B411" s="22" t="str">
        <f>IF('Prediction Log'!B411=0, "",'Prediction Log'!B411)</f>
        <v/>
      </c>
      <c r="C411" s="22" t="str">
        <f>IF('Prediction Log'!C411=0, "",'Prediction Log'!C411)</f>
        <v/>
      </c>
      <c r="D411" s="22" t="str">
        <f>IF('Prediction Log'!D411=0, "",'Prediction Log'!D411)</f>
        <v/>
      </c>
      <c r="E411" s="22" t="str">
        <f>IF('Prediction Log'!E411=0, "",'Prediction Log'!E411)</f>
        <v/>
      </c>
      <c r="F411" s="22" t="str">
        <f>IF('Prediction Log'!I411=0, "",'Prediction Log'!I411)</f>
        <v/>
      </c>
      <c r="G411" s="23" t="str">
        <f>IF(ISBLANK(Games!B411), "",'Prediction Log'!$J411)</f>
        <v/>
      </c>
      <c r="H411" s="24" t="str">
        <f>'Prediction Log'!$K411</f>
        <v/>
      </c>
      <c r="I411" s="22" t="str">
        <f>IF(ISBLANK(Games!J411), "",IF(AND(Games!J411="",Games!K411=""),"",IF(ISTEXT(Games!K411), "Side",Games!J411)))</f>
        <v/>
      </c>
      <c r="J411" s="22" t="str">
        <f>IF(ISBLANK(Games!B411), "",IF(Games!H411="Y", Games!B411, Games!C411))</f>
        <v/>
      </c>
      <c r="K411" s="22" t="str">
        <f>Games!F411</f>
        <v/>
      </c>
      <c r="L411" s="22" t="str">
        <f>IF(ISBLANK(Games!D411), "",Games!D411)</f>
        <v/>
      </c>
      <c r="M411" s="22"/>
      <c r="N411" s="25" t="str">
        <f>IF(ISBLANK(Table123[[#This Row],[Odds Side - Difference Model]]), "", 1)</f>
        <v/>
      </c>
      <c r="O411" s="25" t="str">
        <f>IF(ISBLANK(Table123[[#This Row],[Odds Spread]]), "", 1)</f>
        <v/>
      </c>
      <c r="P411" s="26"/>
      <c r="Q411" s="26"/>
      <c r="R411" s="26"/>
      <c r="S411" s="26"/>
      <c r="T411" s="26"/>
      <c r="U411" s="27" t="str">
        <f>IF(ISBLANK(Table123[[#This Row],[Odds Side - Difference Model]]), "",N411+IF(Q411&lt;0, (N411/(Q411/-100)), N411*(Q411/100)))</f>
        <v/>
      </c>
      <c r="V411" s="28" t="str">
        <f>IFERROR(IF(ISBLANK(Table123[[#This Row],[Odds Side - Win Probability Model]]), "",N411+IF(R411&lt;0, (N411/(R411/-100)), N411*(R411/100))),"")</f>
        <v/>
      </c>
      <c r="W411" s="27" t="str">
        <f t="shared" si="43"/>
        <v/>
      </c>
      <c r="X411" s="28" t="str">
        <f t="shared" si="44"/>
        <v/>
      </c>
      <c r="Y411" s="27" t="str">
        <f>IF(ISBLANK(Table123[[#This Row],[Odds Spread]]), "",O411+IF(S411&lt;0, (O411/(S411/-100)), O411*(S411/100)))</f>
        <v/>
      </c>
      <c r="Z411" s="27" t="str">
        <f t="shared" si="45"/>
        <v/>
      </c>
      <c r="AA411" s="29">
        <f t="shared" si="46"/>
        <v>0</v>
      </c>
      <c r="AB411" s="29">
        <f t="shared" si="47"/>
        <v>0</v>
      </c>
      <c r="AC411" s="30" t="str">
        <f>IF('Prediction Log'!$W411="Y", "W", IF('Prediction Log'!$W411="N","L",""))</f>
        <v/>
      </c>
      <c r="AD411" s="31" t="str">
        <f>IF('Prediction Log'!$Y411="Y", "W", IF('Prediction Log'!$Y411="N","L",""))</f>
        <v/>
      </c>
      <c r="AE411" s="32" t="str">
        <f>IF(ISBLANK(Table123[[#This Row],[Odds Side - Difference Model]]), "",IF(AC411="W", W411, IF(AC411="L",-N411, "")))</f>
        <v/>
      </c>
      <c r="AF411" s="33" t="str">
        <f>IFERROR((IF(ISERR(Table123[[#This Row],[Potential Payout Side - Win Probability Model]]), "",IF(AD411="W", X411, IF(AD411="L",-N411, "")))), "")</f>
        <v/>
      </c>
      <c r="AG411" s="30" t="str">
        <f>IF('Prediction Log'!$X411="Y", "W", IF('Prediction Log'!$X411="N", "L", ""))</f>
        <v/>
      </c>
      <c r="AH411" s="32" t="str">
        <f>IF(ISBLANK(Table123[[#This Row],[Odds Spread]]), "",IF(AG411="W", Z411, IF(AG411="L",-O411, "")))</f>
        <v/>
      </c>
      <c r="AI411" s="11"/>
      <c r="AJ411" s="12" t="str">
        <f t="shared" si="48"/>
        <v/>
      </c>
      <c r="AK4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2" spans="1:38" x14ac:dyDescent="0.45">
      <c r="A412" s="22">
        <f>Games!A412</f>
        <v>0</v>
      </c>
      <c r="B412" s="22" t="str">
        <f>IF('Prediction Log'!B412=0, "",'Prediction Log'!B412)</f>
        <v/>
      </c>
      <c r="C412" s="22" t="str">
        <f>IF('Prediction Log'!C412=0, "",'Prediction Log'!C412)</f>
        <v/>
      </c>
      <c r="D412" s="22" t="str">
        <f>IF('Prediction Log'!D412=0, "",'Prediction Log'!D412)</f>
        <v/>
      </c>
      <c r="E412" s="22" t="str">
        <f>IF('Prediction Log'!E412=0, "",'Prediction Log'!E412)</f>
        <v/>
      </c>
      <c r="F412" s="22" t="str">
        <f>IF('Prediction Log'!I412=0, "",'Prediction Log'!I412)</f>
        <v/>
      </c>
      <c r="G412" s="23" t="str">
        <f>IF(ISBLANK(Games!B412), "",'Prediction Log'!$J412)</f>
        <v/>
      </c>
      <c r="H412" s="24" t="str">
        <f>'Prediction Log'!$K412</f>
        <v/>
      </c>
      <c r="I412" s="22" t="str">
        <f>IF(ISBLANK(Games!J412), "",IF(AND(Games!J412="",Games!K412=""),"",IF(ISTEXT(Games!K412), "Side",Games!J412)))</f>
        <v/>
      </c>
      <c r="J412" s="22" t="str">
        <f>IF(ISBLANK(Games!B412), "",IF(Games!H412="Y", Games!B412, Games!C412))</f>
        <v/>
      </c>
      <c r="K412" s="22" t="str">
        <f>Games!F412</f>
        <v/>
      </c>
      <c r="L412" s="22" t="str">
        <f>IF(ISBLANK(Games!D412), "",Games!D412)</f>
        <v/>
      </c>
      <c r="M412" s="22"/>
      <c r="N412" s="25" t="str">
        <f>IF(ISBLANK(Table123[[#This Row],[Odds Side - Difference Model]]), "", 1)</f>
        <v/>
      </c>
      <c r="O412" s="25" t="str">
        <f>IF(ISBLANK(Table123[[#This Row],[Odds Spread]]), "", 1)</f>
        <v/>
      </c>
      <c r="P412" s="26"/>
      <c r="Q412" s="26"/>
      <c r="R412" s="26"/>
      <c r="S412" s="26"/>
      <c r="T412" s="26"/>
      <c r="U412" s="27" t="str">
        <f>IF(ISBLANK(Table123[[#This Row],[Odds Side - Difference Model]]), "",N412+IF(Q412&lt;0, (N412/(Q412/-100)), N412*(Q412/100)))</f>
        <v/>
      </c>
      <c r="V412" s="28" t="str">
        <f>IFERROR(IF(ISBLANK(Table123[[#This Row],[Odds Side - Win Probability Model]]), "",N412+IF(R412&lt;0, (N412/(R412/-100)), N412*(R412/100))),"")</f>
        <v/>
      </c>
      <c r="W412" s="27" t="str">
        <f t="shared" si="43"/>
        <v/>
      </c>
      <c r="X412" s="28" t="str">
        <f t="shared" si="44"/>
        <v/>
      </c>
      <c r="Y412" s="27" t="str">
        <f>IF(ISBLANK(Table123[[#This Row],[Odds Spread]]), "",O412+IF(S412&lt;0, (O412/(S412/-100)), O412*(S412/100)))</f>
        <v/>
      </c>
      <c r="Z412" s="27" t="str">
        <f t="shared" si="45"/>
        <v/>
      </c>
      <c r="AA412" s="29">
        <f t="shared" si="46"/>
        <v>0</v>
      </c>
      <c r="AB412" s="29">
        <f t="shared" si="47"/>
        <v>0</v>
      </c>
      <c r="AC412" s="30" t="str">
        <f>IF('Prediction Log'!$W412="Y", "W", IF('Prediction Log'!$W412="N","L",""))</f>
        <v/>
      </c>
      <c r="AD412" s="31" t="str">
        <f>IF('Prediction Log'!$Y412="Y", "W", IF('Prediction Log'!$Y412="N","L",""))</f>
        <v/>
      </c>
      <c r="AE412" s="32" t="str">
        <f>IF(ISBLANK(Table123[[#This Row],[Odds Side - Difference Model]]), "",IF(AC412="W", W412, IF(AC412="L",-N412, "")))</f>
        <v/>
      </c>
      <c r="AF412" s="33" t="str">
        <f>IFERROR((IF(ISERR(Table123[[#This Row],[Potential Payout Side - Win Probability Model]]), "",IF(AD412="W", X412, IF(AD412="L",-N412, "")))), "")</f>
        <v/>
      </c>
      <c r="AG412" s="30" t="str">
        <f>IF('Prediction Log'!$X412="Y", "W", IF('Prediction Log'!$X412="N", "L", ""))</f>
        <v/>
      </c>
      <c r="AH412" s="32" t="str">
        <f>IF(ISBLANK(Table123[[#This Row],[Odds Spread]]), "",IF(AG412="W", Z412, IF(AG412="L",-O412, "")))</f>
        <v/>
      </c>
      <c r="AI412" s="11"/>
      <c r="AJ412" s="12" t="str">
        <f t="shared" si="48"/>
        <v/>
      </c>
      <c r="AK4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3" spans="1:38" x14ac:dyDescent="0.45">
      <c r="A413" s="22">
        <f>Games!A413</f>
        <v>0</v>
      </c>
      <c r="B413" s="22" t="str">
        <f>IF('Prediction Log'!B413=0, "",'Prediction Log'!B413)</f>
        <v/>
      </c>
      <c r="C413" s="22" t="str">
        <f>IF('Prediction Log'!C413=0, "",'Prediction Log'!C413)</f>
        <v/>
      </c>
      <c r="D413" s="22" t="str">
        <f>IF('Prediction Log'!D413=0, "",'Prediction Log'!D413)</f>
        <v/>
      </c>
      <c r="E413" s="22" t="str">
        <f>IF('Prediction Log'!E413=0, "",'Prediction Log'!E413)</f>
        <v/>
      </c>
      <c r="F413" s="22" t="str">
        <f>IF('Prediction Log'!I413=0, "",'Prediction Log'!I413)</f>
        <v/>
      </c>
      <c r="G413" s="23" t="str">
        <f>IF(ISBLANK(Games!B413), "",'Prediction Log'!$J413)</f>
        <v/>
      </c>
      <c r="H413" s="24" t="str">
        <f>'Prediction Log'!$K413</f>
        <v/>
      </c>
      <c r="I413" s="22" t="str">
        <f>IF(ISBLANK(Games!J413), "",IF(AND(Games!J413="",Games!K413=""),"",IF(ISTEXT(Games!K413), "Side",Games!J413)))</f>
        <v/>
      </c>
      <c r="J413" s="22" t="str">
        <f>IF(ISBLANK(Games!B413), "",IF(Games!H413="Y", Games!B413, Games!C413))</f>
        <v/>
      </c>
      <c r="K413" s="22" t="str">
        <f>Games!F413</f>
        <v/>
      </c>
      <c r="L413" s="22" t="str">
        <f>IF(ISBLANK(Games!D413), "",Games!D413)</f>
        <v/>
      </c>
      <c r="M413" s="22"/>
      <c r="N413" s="25" t="str">
        <f>IF(ISBLANK(Table123[[#This Row],[Odds Side - Difference Model]]), "", 1)</f>
        <v/>
      </c>
      <c r="O413" s="25" t="str">
        <f>IF(ISBLANK(Table123[[#This Row],[Odds Spread]]), "", 1)</f>
        <v/>
      </c>
      <c r="P413" s="26"/>
      <c r="Q413" s="26"/>
      <c r="R413" s="26"/>
      <c r="S413" s="26"/>
      <c r="T413" s="26"/>
      <c r="U413" s="27" t="str">
        <f>IF(ISBLANK(Table123[[#This Row],[Odds Side - Difference Model]]), "",N413+IF(Q413&lt;0, (N413/(Q413/-100)), N413*(Q413/100)))</f>
        <v/>
      </c>
      <c r="V413" s="28" t="str">
        <f>IFERROR(IF(ISBLANK(Table123[[#This Row],[Odds Side - Win Probability Model]]), "",N413+IF(R413&lt;0, (N413/(R413/-100)), N413*(R413/100))),"")</f>
        <v/>
      </c>
      <c r="W413" s="27" t="str">
        <f t="shared" si="43"/>
        <v/>
      </c>
      <c r="X413" s="28" t="str">
        <f t="shared" si="44"/>
        <v/>
      </c>
      <c r="Y413" s="27" t="str">
        <f>IF(ISBLANK(Table123[[#This Row],[Odds Spread]]), "",O413+IF(S413&lt;0, (O413/(S413/-100)), O413*(S413/100)))</f>
        <v/>
      </c>
      <c r="Z413" s="27" t="str">
        <f t="shared" si="45"/>
        <v/>
      </c>
      <c r="AA413" s="29">
        <f t="shared" si="46"/>
        <v>0</v>
      </c>
      <c r="AB413" s="29">
        <f t="shared" si="47"/>
        <v>0</v>
      </c>
      <c r="AC413" s="30" t="str">
        <f>IF('Prediction Log'!$W413="Y", "W", IF('Prediction Log'!$W413="N","L",""))</f>
        <v/>
      </c>
      <c r="AD413" s="31" t="str">
        <f>IF('Prediction Log'!$Y413="Y", "W", IF('Prediction Log'!$Y413="N","L",""))</f>
        <v/>
      </c>
      <c r="AE413" s="32" t="str">
        <f>IF(ISBLANK(Table123[[#This Row],[Odds Side - Difference Model]]), "",IF(AC413="W", W413, IF(AC413="L",-N413, "")))</f>
        <v/>
      </c>
      <c r="AF413" s="33" t="str">
        <f>IFERROR((IF(ISERR(Table123[[#This Row],[Potential Payout Side - Win Probability Model]]), "",IF(AD413="W", X413, IF(AD413="L",-N413, "")))), "")</f>
        <v/>
      </c>
      <c r="AG413" s="30" t="str">
        <f>IF('Prediction Log'!$X413="Y", "W", IF('Prediction Log'!$X413="N", "L", ""))</f>
        <v/>
      </c>
      <c r="AH413" s="32" t="str">
        <f>IF(ISBLANK(Table123[[#This Row],[Odds Spread]]), "",IF(AG413="W", Z413, IF(AG413="L",-O413, "")))</f>
        <v/>
      </c>
      <c r="AI413" s="11"/>
      <c r="AJ413" s="12" t="str">
        <f t="shared" si="48"/>
        <v/>
      </c>
      <c r="AK4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4" spans="1:38" x14ac:dyDescent="0.45">
      <c r="A414" s="22">
        <f>Games!A414</f>
        <v>0</v>
      </c>
      <c r="B414" s="22" t="str">
        <f>IF('Prediction Log'!B414=0, "",'Prediction Log'!B414)</f>
        <v/>
      </c>
      <c r="C414" s="22" t="str">
        <f>IF('Prediction Log'!C414=0, "",'Prediction Log'!C414)</f>
        <v/>
      </c>
      <c r="D414" s="22" t="str">
        <f>IF('Prediction Log'!D414=0, "",'Prediction Log'!D414)</f>
        <v/>
      </c>
      <c r="E414" s="22" t="str">
        <f>IF('Prediction Log'!E414=0, "",'Prediction Log'!E414)</f>
        <v/>
      </c>
      <c r="F414" s="22" t="str">
        <f>IF('Prediction Log'!I414=0, "",'Prediction Log'!I414)</f>
        <v/>
      </c>
      <c r="G414" s="23" t="str">
        <f>IF(ISBLANK(Games!B414), "",'Prediction Log'!$J414)</f>
        <v/>
      </c>
      <c r="H414" s="24" t="str">
        <f>'Prediction Log'!$K414</f>
        <v/>
      </c>
      <c r="I414" s="22" t="str">
        <f>IF(ISBLANK(Games!J414), "",IF(AND(Games!J414="",Games!K414=""),"",IF(ISTEXT(Games!K414), "Side",Games!J414)))</f>
        <v/>
      </c>
      <c r="J414" s="22" t="str">
        <f>IF(ISBLANK(Games!B414), "",IF(Games!H414="Y", Games!B414, Games!C414))</f>
        <v/>
      </c>
      <c r="K414" s="22" t="str">
        <f>Games!F414</f>
        <v/>
      </c>
      <c r="L414" s="22" t="str">
        <f>IF(ISBLANK(Games!D414), "",Games!D414)</f>
        <v/>
      </c>
      <c r="M414" s="22"/>
      <c r="N414" s="25" t="str">
        <f>IF(ISBLANK(Table123[[#This Row],[Odds Side - Difference Model]]), "", 1)</f>
        <v/>
      </c>
      <c r="O414" s="25" t="str">
        <f>IF(ISBLANK(Table123[[#This Row],[Odds Spread]]), "", 1)</f>
        <v/>
      </c>
      <c r="P414" s="26"/>
      <c r="Q414" s="26"/>
      <c r="R414" s="26"/>
      <c r="S414" s="26"/>
      <c r="T414" s="26"/>
      <c r="U414" s="27" t="str">
        <f>IF(ISBLANK(Table123[[#This Row],[Odds Side - Difference Model]]), "",N414+IF(Q414&lt;0, (N414/(Q414/-100)), N414*(Q414/100)))</f>
        <v/>
      </c>
      <c r="V414" s="28" t="str">
        <f>IFERROR(IF(ISBLANK(Table123[[#This Row],[Odds Side - Win Probability Model]]), "",N414+IF(R414&lt;0, (N414/(R414/-100)), N414*(R414/100))),"")</f>
        <v/>
      </c>
      <c r="W414" s="27" t="str">
        <f t="shared" si="43"/>
        <v/>
      </c>
      <c r="X414" s="28" t="str">
        <f t="shared" si="44"/>
        <v/>
      </c>
      <c r="Y414" s="27" t="str">
        <f>IF(ISBLANK(Table123[[#This Row],[Odds Spread]]), "",O414+IF(S414&lt;0, (O414/(S414/-100)), O414*(S414/100)))</f>
        <v/>
      </c>
      <c r="Z414" s="27" t="str">
        <f t="shared" si="45"/>
        <v/>
      </c>
      <c r="AA414" s="29">
        <f t="shared" si="46"/>
        <v>0</v>
      </c>
      <c r="AB414" s="29">
        <f t="shared" si="47"/>
        <v>0</v>
      </c>
      <c r="AC414" s="30" t="str">
        <f>IF('Prediction Log'!$W414="Y", "W", IF('Prediction Log'!$W414="N","L",""))</f>
        <v/>
      </c>
      <c r="AD414" s="31" t="str">
        <f>IF('Prediction Log'!$Y414="Y", "W", IF('Prediction Log'!$Y414="N","L",""))</f>
        <v/>
      </c>
      <c r="AE414" s="32" t="str">
        <f>IF(ISBLANK(Table123[[#This Row],[Odds Side - Difference Model]]), "",IF(AC414="W", W414, IF(AC414="L",-N414, "")))</f>
        <v/>
      </c>
      <c r="AF414" s="33" t="str">
        <f>IFERROR((IF(ISERR(Table123[[#This Row],[Potential Payout Side - Win Probability Model]]), "",IF(AD414="W", X414, IF(AD414="L",-N414, "")))), "")</f>
        <v/>
      </c>
      <c r="AG414" s="30" t="str">
        <f>IF('Prediction Log'!$X414="Y", "W", IF('Prediction Log'!$X414="N", "L", ""))</f>
        <v/>
      </c>
      <c r="AH414" s="32" t="str">
        <f>IF(ISBLANK(Table123[[#This Row],[Odds Spread]]), "",IF(AG414="W", Z414, IF(AG414="L",-O414, "")))</f>
        <v/>
      </c>
      <c r="AI414" s="11"/>
      <c r="AJ414" s="12" t="str">
        <f t="shared" si="48"/>
        <v/>
      </c>
      <c r="AK4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5" spans="1:38" x14ac:dyDescent="0.45">
      <c r="A415" s="22">
        <f>Games!A415</f>
        <v>0</v>
      </c>
      <c r="B415" s="22" t="str">
        <f>IF('Prediction Log'!B415=0, "",'Prediction Log'!B415)</f>
        <v/>
      </c>
      <c r="C415" s="22" t="str">
        <f>IF('Prediction Log'!C415=0, "",'Prediction Log'!C415)</f>
        <v/>
      </c>
      <c r="D415" s="22" t="str">
        <f>IF('Prediction Log'!D415=0, "",'Prediction Log'!D415)</f>
        <v/>
      </c>
      <c r="E415" s="22" t="str">
        <f>IF('Prediction Log'!E415=0, "",'Prediction Log'!E415)</f>
        <v/>
      </c>
      <c r="F415" s="22" t="str">
        <f>IF('Prediction Log'!I415=0, "",'Prediction Log'!I415)</f>
        <v/>
      </c>
      <c r="G415" s="23" t="str">
        <f>IF(ISBLANK(Games!B415), "",'Prediction Log'!$J415)</f>
        <v/>
      </c>
      <c r="H415" s="24" t="str">
        <f>'Prediction Log'!$K415</f>
        <v/>
      </c>
      <c r="I415" s="22" t="str">
        <f>IF(ISBLANK(Games!J415), "",IF(AND(Games!J415="",Games!K415=""),"",IF(ISTEXT(Games!K415), "Side",Games!J415)))</f>
        <v/>
      </c>
      <c r="J415" s="22" t="str">
        <f>IF(ISBLANK(Games!B415), "",IF(Games!H415="Y", Games!B415, Games!C415))</f>
        <v/>
      </c>
      <c r="K415" s="22" t="str">
        <f>Games!F415</f>
        <v/>
      </c>
      <c r="L415" s="22" t="str">
        <f>IF(ISBLANK(Games!D415), "",Games!D415)</f>
        <v/>
      </c>
      <c r="M415" s="22"/>
      <c r="N415" s="25" t="str">
        <f>IF(ISBLANK(Table123[[#This Row],[Odds Side - Difference Model]]), "", 1)</f>
        <v/>
      </c>
      <c r="O415" s="25" t="str">
        <f>IF(ISBLANK(Table123[[#This Row],[Odds Spread]]), "", 1)</f>
        <v/>
      </c>
      <c r="P415" s="26"/>
      <c r="Q415" s="26"/>
      <c r="R415" s="26"/>
      <c r="S415" s="26"/>
      <c r="T415" s="26"/>
      <c r="U415" s="27" t="str">
        <f>IF(ISBLANK(Table123[[#This Row],[Odds Side - Difference Model]]), "",N415+IF(Q415&lt;0, (N415/(Q415/-100)), N415*(Q415/100)))</f>
        <v/>
      </c>
      <c r="V415" s="28" t="str">
        <f>IFERROR(IF(ISBLANK(Table123[[#This Row],[Odds Side - Win Probability Model]]), "",N415+IF(R415&lt;0, (N415/(R415/-100)), N415*(R415/100))),"")</f>
        <v/>
      </c>
      <c r="W415" s="27" t="str">
        <f t="shared" si="43"/>
        <v/>
      </c>
      <c r="X415" s="28" t="str">
        <f t="shared" si="44"/>
        <v/>
      </c>
      <c r="Y415" s="27" t="str">
        <f>IF(ISBLANK(Table123[[#This Row],[Odds Spread]]), "",O415+IF(S415&lt;0, (O415/(S415/-100)), O415*(S415/100)))</f>
        <v/>
      </c>
      <c r="Z415" s="27" t="str">
        <f t="shared" si="45"/>
        <v/>
      </c>
      <c r="AA415" s="29">
        <f t="shared" si="46"/>
        <v>0</v>
      </c>
      <c r="AB415" s="29">
        <f t="shared" si="47"/>
        <v>0</v>
      </c>
      <c r="AC415" s="30" t="str">
        <f>IF('Prediction Log'!$W415="Y", "W", IF('Prediction Log'!$W415="N","L",""))</f>
        <v/>
      </c>
      <c r="AD415" s="31" t="str">
        <f>IF('Prediction Log'!$Y415="Y", "W", IF('Prediction Log'!$Y415="N","L",""))</f>
        <v/>
      </c>
      <c r="AE415" s="32" t="str">
        <f>IF(ISBLANK(Table123[[#This Row],[Odds Side - Difference Model]]), "",IF(AC415="W", W415, IF(AC415="L",-N415, "")))</f>
        <v/>
      </c>
      <c r="AF415" s="33" t="str">
        <f>IFERROR((IF(ISERR(Table123[[#This Row],[Potential Payout Side - Win Probability Model]]), "",IF(AD415="W", X415, IF(AD415="L",-N415, "")))), "")</f>
        <v/>
      </c>
      <c r="AG415" s="30" t="str">
        <f>IF('Prediction Log'!$X415="Y", "W", IF('Prediction Log'!$X415="N", "L", ""))</f>
        <v/>
      </c>
      <c r="AH415" s="32" t="str">
        <f>IF(ISBLANK(Table123[[#This Row],[Odds Spread]]), "",IF(AG415="W", Z415, IF(AG415="L",-O415, "")))</f>
        <v/>
      </c>
      <c r="AI415" s="11"/>
      <c r="AJ415" s="12" t="str">
        <f t="shared" si="48"/>
        <v/>
      </c>
      <c r="AK4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6" spans="1:38" x14ac:dyDescent="0.45">
      <c r="A416" s="22">
        <f>Games!A416</f>
        <v>0</v>
      </c>
      <c r="B416" s="22" t="str">
        <f>IF('Prediction Log'!B416=0, "",'Prediction Log'!B416)</f>
        <v/>
      </c>
      <c r="C416" s="22" t="str">
        <f>IF('Prediction Log'!C416=0, "",'Prediction Log'!C416)</f>
        <v/>
      </c>
      <c r="D416" s="22" t="str">
        <f>IF('Prediction Log'!D416=0, "",'Prediction Log'!D416)</f>
        <v/>
      </c>
      <c r="E416" s="22" t="str">
        <f>IF('Prediction Log'!E416=0, "",'Prediction Log'!E416)</f>
        <v/>
      </c>
      <c r="F416" s="22" t="str">
        <f>IF('Prediction Log'!I416=0, "",'Prediction Log'!I416)</f>
        <v/>
      </c>
      <c r="G416" s="23" t="str">
        <f>IF(ISBLANK(Games!B416), "",'Prediction Log'!$J416)</f>
        <v/>
      </c>
      <c r="H416" s="24" t="str">
        <f>'Prediction Log'!$K416</f>
        <v/>
      </c>
      <c r="I416" s="22" t="str">
        <f>IF(ISBLANK(Games!J416), "",IF(AND(Games!J416="",Games!K416=""),"",IF(ISTEXT(Games!K416), "Side",Games!J416)))</f>
        <v/>
      </c>
      <c r="J416" s="22" t="str">
        <f>IF(ISBLANK(Games!B416), "",IF(Games!H416="Y", Games!B416, Games!C416))</f>
        <v/>
      </c>
      <c r="K416" s="22" t="str">
        <f>Games!F416</f>
        <v/>
      </c>
      <c r="L416" s="22" t="str">
        <f>IF(ISBLANK(Games!D416), "",Games!D416)</f>
        <v/>
      </c>
      <c r="M416" s="22"/>
      <c r="N416" s="25" t="str">
        <f>IF(ISBLANK(Table123[[#This Row],[Odds Side - Difference Model]]), "", 1)</f>
        <v/>
      </c>
      <c r="O416" s="25" t="str">
        <f>IF(ISBLANK(Table123[[#This Row],[Odds Spread]]), "", 1)</f>
        <v/>
      </c>
      <c r="P416" s="26"/>
      <c r="Q416" s="26"/>
      <c r="R416" s="26"/>
      <c r="S416" s="26"/>
      <c r="T416" s="26"/>
      <c r="U416" s="27" t="str">
        <f>IF(ISBLANK(Table123[[#This Row],[Odds Side - Difference Model]]), "",N416+IF(Q416&lt;0, (N416/(Q416/-100)), N416*(Q416/100)))</f>
        <v/>
      </c>
      <c r="V416" s="28" t="str">
        <f>IFERROR(IF(ISBLANK(Table123[[#This Row],[Odds Side - Win Probability Model]]), "",N416+IF(R416&lt;0, (N416/(R416/-100)), N416*(R416/100))),"")</f>
        <v/>
      </c>
      <c r="W416" s="27" t="str">
        <f t="shared" si="43"/>
        <v/>
      </c>
      <c r="X416" s="28" t="str">
        <f t="shared" si="44"/>
        <v/>
      </c>
      <c r="Y416" s="27" t="str">
        <f>IF(ISBLANK(Table123[[#This Row],[Odds Spread]]), "",O416+IF(S416&lt;0, (O416/(S416/-100)), O416*(S416/100)))</f>
        <v/>
      </c>
      <c r="Z416" s="27" t="str">
        <f t="shared" si="45"/>
        <v/>
      </c>
      <c r="AA416" s="29">
        <f t="shared" si="46"/>
        <v>0</v>
      </c>
      <c r="AB416" s="29">
        <f t="shared" si="47"/>
        <v>0</v>
      </c>
      <c r="AC416" s="30" t="str">
        <f>IF('Prediction Log'!$W416="Y", "W", IF('Prediction Log'!$W416="N","L",""))</f>
        <v/>
      </c>
      <c r="AD416" s="31" t="str">
        <f>IF('Prediction Log'!$Y416="Y", "W", IF('Prediction Log'!$Y416="N","L",""))</f>
        <v/>
      </c>
      <c r="AE416" s="32" t="str">
        <f>IF(ISBLANK(Table123[[#This Row],[Odds Side - Difference Model]]), "",IF(AC416="W", W416, IF(AC416="L",-N416, "")))</f>
        <v/>
      </c>
      <c r="AF416" s="33" t="str">
        <f>IFERROR((IF(ISERR(Table123[[#This Row],[Potential Payout Side - Win Probability Model]]), "",IF(AD416="W", X416, IF(AD416="L",-N416, "")))), "")</f>
        <v/>
      </c>
      <c r="AG416" s="30" t="str">
        <f>IF('Prediction Log'!$X416="Y", "W", IF('Prediction Log'!$X416="N", "L", ""))</f>
        <v/>
      </c>
      <c r="AH416" s="32" t="str">
        <f>IF(ISBLANK(Table123[[#This Row],[Odds Spread]]), "",IF(AG416="W", Z416, IF(AG416="L",-O416, "")))</f>
        <v/>
      </c>
      <c r="AI416" s="11"/>
      <c r="AJ416" s="12" t="str">
        <f t="shared" si="48"/>
        <v/>
      </c>
      <c r="AK4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7" spans="1:38" x14ac:dyDescent="0.45">
      <c r="A417" s="22">
        <f>Games!A417</f>
        <v>0</v>
      </c>
      <c r="B417" s="22" t="str">
        <f>IF('Prediction Log'!B417=0, "",'Prediction Log'!B417)</f>
        <v/>
      </c>
      <c r="C417" s="22" t="str">
        <f>IF('Prediction Log'!C417=0, "",'Prediction Log'!C417)</f>
        <v/>
      </c>
      <c r="D417" s="22" t="str">
        <f>IF('Prediction Log'!D417=0, "",'Prediction Log'!D417)</f>
        <v/>
      </c>
      <c r="E417" s="22" t="str">
        <f>IF('Prediction Log'!E417=0, "",'Prediction Log'!E417)</f>
        <v/>
      </c>
      <c r="F417" s="22" t="str">
        <f>IF('Prediction Log'!I417=0, "",'Prediction Log'!I417)</f>
        <v/>
      </c>
      <c r="G417" s="23" t="str">
        <f>IF(ISBLANK(Games!B417), "",'Prediction Log'!$J417)</f>
        <v/>
      </c>
      <c r="H417" s="24" t="str">
        <f>'Prediction Log'!$K417</f>
        <v/>
      </c>
      <c r="I417" s="22" t="str">
        <f>IF(ISBLANK(Games!J417), "",IF(AND(Games!J417="",Games!K417=""),"",IF(ISTEXT(Games!K417), "Side",Games!J417)))</f>
        <v/>
      </c>
      <c r="J417" s="22" t="str">
        <f>IF(ISBLANK(Games!B417), "",IF(Games!H417="Y", Games!B417, Games!C417))</f>
        <v/>
      </c>
      <c r="K417" s="22" t="str">
        <f>Games!F417</f>
        <v/>
      </c>
      <c r="L417" s="22" t="str">
        <f>IF(ISBLANK(Games!D417), "",Games!D417)</f>
        <v/>
      </c>
      <c r="M417" s="22"/>
      <c r="N417" s="25" t="str">
        <f>IF(ISBLANK(Table123[[#This Row],[Odds Side - Difference Model]]), "", 1)</f>
        <v/>
      </c>
      <c r="O417" s="25" t="str">
        <f>IF(ISBLANK(Table123[[#This Row],[Odds Spread]]), "", 1)</f>
        <v/>
      </c>
      <c r="P417" s="26"/>
      <c r="Q417" s="26"/>
      <c r="R417" s="26"/>
      <c r="S417" s="26"/>
      <c r="T417" s="26"/>
      <c r="U417" s="27" t="str">
        <f>IF(ISBLANK(Table123[[#This Row],[Odds Side - Difference Model]]), "",N417+IF(Q417&lt;0, (N417/(Q417/-100)), N417*(Q417/100)))</f>
        <v/>
      </c>
      <c r="V417" s="28" t="str">
        <f>IFERROR(IF(ISBLANK(Table123[[#This Row],[Odds Side - Win Probability Model]]), "",N417+IF(R417&lt;0, (N417/(R417/-100)), N417*(R417/100))),"")</f>
        <v/>
      </c>
      <c r="W417" s="27" t="str">
        <f t="shared" si="43"/>
        <v/>
      </c>
      <c r="X417" s="28" t="str">
        <f t="shared" si="44"/>
        <v/>
      </c>
      <c r="Y417" s="27" t="str">
        <f>IF(ISBLANK(Table123[[#This Row],[Odds Spread]]), "",O417+IF(S417&lt;0, (O417/(S417/-100)), O417*(S417/100)))</f>
        <v/>
      </c>
      <c r="Z417" s="27" t="str">
        <f t="shared" si="45"/>
        <v/>
      </c>
      <c r="AA417" s="29">
        <f t="shared" si="46"/>
        <v>0</v>
      </c>
      <c r="AB417" s="29">
        <f t="shared" si="47"/>
        <v>0</v>
      </c>
      <c r="AC417" s="30" t="str">
        <f>IF('Prediction Log'!$W417="Y", "W", IF('Prediction Log'!$W417="N","L",""))</f>
        <v/>
      </c>
      <c r="AD417" s="31" t="str">
        <f>IF('Prediction Log'!$Y417="Y", "W", IF('Prediction Log'!$Y417="N","L",""))</f>
        <v/>
      </c>
      <c r="AE417" s="32" t="str">
        <f>IF(ISBLANK(Table123[[#This Row],[Odds Side - Difference Model]]), "",IF(AC417="W", W417, IF(AC417="L",-N417, "")))</f>
        <v/>
      </c>
      <c r="AF417" s="33" t="str">
        <f>IFERROR((IF(ISERR(Table123[[#This Row],[Potential Payout Side - Win Probability Model]]), "",IF(AD417="W", X417, IF(AD417="L",-N417, "")))), "")</f>
        <v/>
      </c>
      <c r="AG417" s="30" t="str">
        <f>IF('Prediction Log'!$X417="Y", "W", IF('Prediction Log'!$X417="N", "L", ""))</f>
        <v/>
      </c>
      <c r="AH417" s="32" t="str">
        <f>IF(ISBLANK(Table123[[#This Row],[Odds Spread]]), "",IF(AG417="W", Z417, IF(AG417="L",-O417, "")))</f>
        <v/>
      </c>
      <c r="AI417" s="11"/>
      <c r="AJ417" s="12" t="str">
        <f t="shared" si="48"/>
        <v/>
      </c>
      <c r="AK4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8" spans="1:38" x14ac:dyDescent="0.45">
      <c r="A418" s="22">
        <f>Games!A418</f>
        <v>0</v>
      </c>
      <c r="B418" s="22" t="str">
        <f>IF('Prediction Log'!B418=0, "",'Prediction Log'!B418)</f>
        <v/>
      </c>
      <c r="C418" s="22" t="str">
        <f>IF('Prediction Log'!C418=0, "",'Prediction Log'!C418)</f>
        <v/>
      </c>
      <c r="D418" s="22" t="str">
        <f>IF('Prediction Log'!D418=0, "",'Prediction Log'!D418)</f>
        <v/>
      </c>
      <c r="E418" s="22" t="str">
        <f>IF('Prediction Log'!E418=0, "",'Prediction Log'!E418)</f>
        <v/>
      </c>
      <c r="F418" s="22" t="str">
        <f>IF('Prediction Log'!I418=0, "",'Prediction Log'!I418)</f>
        <v/>
      </c>
      <c r="G418" s="23" t="str">
        <f>IF(ISBLANK(Games!B418), "",'Prediction Log'!$J418)</f>
        <v/>
      </c>
      <c r="H418" s="24" t="str">
        <f>'Prediction Log'!$K418</f>
        <v/>
      </c>
      <c r="I418" s="22" t="str">
        <f>IF(ISBLANK(Games!J418), "",IF(AND(Games!J418="",Games!K418=""),"",IF(ISTEXT(Games!K418), "Side",Games!J418)))</f>
        <v/>
      </c>
      <c r="J418" s="22" t="str">
        <f>IF(ISBLANK(Games!B418), "",IF(Games!H418="Y", Games!B418, Games!C418))</f>
        <v/>
      </c>
      <c r="K418" s="22" t="str">
        <f>Games!F418</f>
        <v/>
      </c>
      <c r="L418" s="22" t="str">
        <f>IF(ISBLANK(Games!D418), "",Games!D418)</f>
        <v/>
      </c>
      <c r="M418" s="22"/>
      <c r="N418" s="25" t="str">
        <f>IF(ISBLANK(Table123[[#This Row],[Odds Side - Difference Model]]), "", 1)</f>
        <v/>
      </c>
      <c r="O418" s="25" t="str">
        <f>IF(ISBLANK(Table123[[#This Row],[Odds Spread]]), "", 1)</f>
        <v/>
      </c>
      <c r="P418" s="26"/>
      <c r="Q418" s="26"/>
      <c r="R418" s="26"/>
      <c r="S418" s="26"/>
      <c r="T418" s="26"/>
      <c r="U418" s="27" t="str">
        <f>IF(ISBLANK(Table123[[#This Row],[Odds Side - Difference Model]]), "",N418+IF(Q418&lt;0, (N418/(Q418/-100)), N418*(Q418/100)))</f>
        <v/>
      </c>
      <c r="V418" s="28" t="str">
        <f>IFERROR(IF(ISBLANK(Table123[[#This Row],[Odds Side - Win Probability Model]]), "",N418+IF(R418&lt;0, (N418/(R418/-100)), N418*(R418/100))),"")</f>
        <v/>
      </c>
      <c r="W418" s="27" t="str">
        <f t="shared" si="43"/>
        <v/>
      </c>
      <c r="X418" s="28" t="str">
        <f t="shared" si="44"/>
        <v/>
      </c>
      <c r="Y418" s="27" t="str">
        <f>IF(ISBLANK(Table123[[#This Row],[Odds Spread]]), "",O418+IF(S418&lt;0, (O418/(S418/-100)), O418*(S418/100)))</f>
        <v/>
      </c>
      <c r="Z418" s="27" t="str">
        <f t="shared" si="45"/>
        <v/>
      </c>
      <c r="AA418" s="29">
        <f t="shared" si="46"/>
        <v>0</v>
      </c>
      <c r="AB418" s="29">
        <f t="shared" si="47"/>
        <v>0</v>
      </c>
      <c r="AC418" s="30" t="str">
        <f>IF('Prediction Log'!$W418="Y", "W", IF('Prediction Log'!$W418="N","L",""))</f>
        <v/>
      </c>
      <c r="AD418" s="31" t="str">
        <f>IF('Prediction Log'!$Y418="Y", "W", IF('Prediction Log'!$Y418="N","L",""))</f>
        <v/>
      </c>
      <c r="AE418" s="32" t="str">
        <f>IF(ISBLANK(Table123[[#This Row],[Odds Side - Difference Model]]), "",IF(AC418="W", W418, IF(AC418="L",-N418, "")))</f>
        <v/>
      </c>
      <c r="AF418" s="33" t="str">
        <f>IFERROR((IF(ISERR(Table123[[#This Row],[Potential Payout Side - Win Probability Model]]), "",IF(AD418="W", X418, IF(AD418="L",-N418, "")))), "")</f>
        <v/>
      </c>
      <c r="AG418" s="30" t="str">
        <f>IF('Prediction Log'!$X418="Y", "W", IF('Prediction Log'!$X418="N", "L", ""))</f>
        <v/>
      </c>
      <c r="AH418" s="32" t="str">
        <f>IF(ISBLANK(Table123[[#This Row],[Odds Spread]]), "",IF(AG418="W", Z418, IF(AG418="L",-O418, "")))</f>
        <v/>
      </c>
      <c r="AI418" s="11"/>
      <c r="AJ418" s="12" t="str">
        <f t="shared" si="48"/>
        <v/>
      </c>
      <c r="AK4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9" spans="1:38" x14ac:dyDescent="0.45">
      <c r="A419" s="22">
        <f>Games!A419</f>
        <v>0</v>
      </c>
      <c r="B419" s="22" t="str">
        <f>IF('Prediction Log'!B419=0, "",'Prediction Log'!B419)</f>
        <v/>
      </c>
      <c r="C419" s="22" t="str">
        <f>IF('Prediction Log'!C419=0, "",'Prediction Log'!C419)</f>
        <v/>
      </c>
      <c r="D419" s="22" t="str">
        <f>IF('Prediction Log'!D419=0, "",'Prediction Log'!D419)</f>
        <v/>
      </c>
      <c r="E419" s="22" t="str">
        <f>IF('Prediction Log'!E419=0, "",'Prediction Log'!E419)</f>
        <v/>
      </c>
      <c r="F419" s="22" t="str">
        <f>IF('Prediction Log'!I419=0, "",'Prediction Log'!I419)</f>
        <v/>
      </c>
      <c r="G419" s="23" t="str">
        <f>IF(ISBLANK(Games!B419), "",'Prediction Log'!$J419)</f>
        <v/>
      </c>
      <c r="H419" s="24" t="str">
        <f>'Prediction Log'!$K419</f>
        <v/>
      </c>
      <c r="I419" s="22" t="str">
        <f>IF(ISBLANK(Games!J419), "",IF(AND(Games!J419="",Games!K419=""),"",IF(ISTEXT(Games!K419), "Side",Games!J419)))</f>
        <v/>
      </c>
      <c r="J419" s="22" t="str">
        <f>IF(ISBLANK(Games!B419), "",IF(Games!H419="Y", Games!B419, Games!C419))</f>
        <v/>
      </c>
      <c r="K419" s="22" t="str">
        <f>Games!F419</f>
        <v/>
      </c>
      <c r="L419" s="22" t="str">
        <f>IF(ISBLANK(Games!D419), "",Games!D419)</f>
        <v/>
      </c>
      <c r="M419" s="22"/>
      <c r="N419" s="25" t="str">
        <f>IF(ISBLANK(Table123[[#This Row],[Odds Side - Difference Model]]), "", 1)</f>
        <v/>
      </c>
      <c r="O419" s="25" t="str">
        <f>IF(ISBLANK(Table123[[#This Row],[Odds Spread]]), "", 1)</f>
        <v/>
      </c>
      <c r="P419" s="26"/>
      <c r="Q419" s="26"/>
      <c r="R419" s="26"/>
      <c r="S419" s="26"/>
      <c r="T419" s="26"/>
      <c r="U419" s="27" t="str">
        <f>IF(ISBLANK(Table123[[#This Row],[Odds Side - Difference Model]]), "",N419+IF(Q419&lt;0, (N419/(Q419/-100)), N419*(Q419/100)))</f>
        <v/>
      </c>
      <c r="V419" s="28" t="str">
        <f>IFERROR(IF(ISBLANK(Table123[[#This Row],[Odds Side - Win Probability Model]]), "",N419+IF(R419&lt;0, (N419/(R419/-100)), N419*(R419/100))),"")</f>
        <v/>
      </c>
      <c r="W419" s="27" t="str">
        <f t="shared" si="43"/>
        <v/>
      </c>
      <c r="X419" s="28" t="str">
        <f t="shared" si="44"/>
        <v/>
      </c>
      <c r="Y419" s="27" t="str">
        <f>IF(ISBLANK(Table123[[#This Row],[Odds Spread]]), "",O419+IF(S419&lt;0, (O419/(S419/-100)), O419*(S419/100)))</f>
        <v/>
      </c>
      <c r="Z419" s="27" t="str">
        <f t="shared" si="45"/>
        <v/>
      </c>
      <c r="AA419" s="29">
        <f t="shared" si="46"/>
        <v>0</v>
      </c>
      <c r="AB419" s="29">
        <f t="shared" si="47"/>
        <v>0</v>
      </c>
      <c r="AC419" s="30" t="str">
        <f>IF('Prediction Log'!$W419="Y", "W", IF('Prediction Log'!$W419="N","L",""))</f>
        <v/>
      </c>
      <c r="AD419" s="31" t="str">
        <f>IF('Prediction Log'!$Y419="Y", "W", IF('Prediction Log'!$Y419="N","L",""))</f>
        <v/>
      </c>
      <c r="AE419" s="32" t="str">
        <f>IF(ISBLANK(Table123[[#This Row],[Odds Side - Difference Model]]), "",IF(AC419="W", W419, IF(AC419="L",-N419, "")))</f>
        <v/>
      </c>
      <c r="AF419" s="33" t="str">
        <f>IFERROR((IF(ISERR(Table123[[#This Row],[Potential Payout Side - Win Probability Model]]), "",IF(AD419="W", X419, IF(AD419="L",-N419, "")))), "")</f>
        <v/>
      </c>
      <c r="AG419" s="30" t="str">
        <f>IF('Prediction Log'!$X419="Y", "W", IF('Prediction Log'!$X419="N", "L", ""))</f>
        <v/>
      </c>
      <c r="AH419" s="32" t="str">
        <f>IF(ISBLANK(Table123[[#This Row],[Odds Spread]]), "",IF(AG419="W", Z419, IF(AG419="L",-O419, "")))</f>
        <v/>
      </c>
      <c r="AI419" s="11"/>
      <c r="AJ419" s="12" t="str">
        <f t="shared" si="48"/>
        <v/>
      </c>
      <c r="AK4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0" spans="1:38" x14ac:dyDescent="0.45">
      <c r="A420" s="22">
        <f>Games!A420</f>
        <v>0</v>
      </c>
      <c r="B420" s="22" t="str">
        <f>IF('Prediction Log'!B420=0, "",'Prediction Log'!B420)</f>
        <v/>
      </c>
      <c r="C420" s="22" t="str">
        <f>IF('Prediction Log'!C420=0, "",'Prediction Log'!C420)</f>
        <v/>
      </c>
      <c r="D420" s="22" t="str">
        <f>IF('Prediction Log'!D420=0, "",'Prediction Log'!D420)</f>
        <v/>
      </c>
      <c r="E420" s="22" t="str">
        <f>IF('Prediction Log'!E420=0, "",'Prediction Log'!E420)</f>
        <v/>
      </c>
      <c r="F420" s="22" t="str">
        <f>IF('Prediction Log'!I420=0, "",'Prediction Log'!I420)</f>
        <v/>
      </c>
      <c r="G420" s="23" t="str">
        <f>IF(ISBLANK(Games!B420), "",'Prediction Log'!$J420)</f>
        <v/>
      </c>
      <c r="H420" s="24" t="str">
        <f>'Prediction Log'!$K420</f>
        <v/>
      </c>
      <c r="I420" s="22" t="str">
        <f>IF(ISBLANK(Games!J420), "",IF(AND(Games!J420="",Games!K420=""),"",IF(ISTEXT(Games!K420), "Side",Games!J420)))</f>
        <v/>
      </c>
      <c r="J420" s="22" t="str">
        <f>IF(ISBLANK(Games!B420), "",IF(Games!H420="Y", Games!B420, Games!C420))</f>
        <v/>
      </c>
      <c r="K420" s="22" t="str">
        <f>Games!F420</f>
        <v/>
      </c>
      <c r="L420" s="22" t="str">
        <f>IF(ISBLANK(Games!D420), "",Games!D420)</f>
        <v/>
      </c>
      <c r="M420" s="22"/>
      <c r="N420" s="25" t="str">
        <f>IF(ISBLANK(Table123[[#This Row],[Odds Side - Difference Model]]), "", 1)</f>
        <v/>
      </c>
      <c r="O420" s="25" t="str">
        <f>IF(ISBLANK(Table123[[#This Row],[Odds Spread]]), "", 1)</f>
        <v/>
      </c>
      <c r="P420" s="26"/>
      <c r="Q420" s="26"/>
      <c r="R420" s="26"/>
      <c r="S420" s="26"/>
      <c r="T420" s="26"/>
      <c r="U420" s="27" t="str">
        <f>IF(ISBLANK(Table123[[#This Row],[Odds Side - Difference Model]]), "",N420+IF(Q420&lt;0, (N420/(Q420/-100)), N420*(Q420/100)))</f>
        <v/>
      </c>
      <c r="V420" s="28" t="str">
        <f>IFERROR(IF(ISBLANK(Table123[[#This Row],[Odds Side - Win Probability Model]]), "",N420+IF(R420&lt;0, (N420/(R420/-100)), N420*(R420/100))),"")</f>
        <v/>
      </c>
      <c r="W420" s="27" t="str">
        <f t="shared" si="43"/>
        <v/>
      </c>
      <c r="X420" s="28" t="str">
        <f t="shared" si="44"/>
        <v/>
      </c>
      <c r="Y420" s="27" t="str">
        <f>IF(ISBLANK(Table123[[#This Row],[Odds Spread]]), "",O420+IF(S420&lt;0, (O420/(S420/-100)), O420*(S420/100)))</f>
        <v/>
      </c>
      <c r="Z420" s="27" t="str">
        <f t="shared" si="45"/>
        <v/>
      </c>
      <c r="AA420" s="29">
        <f t="shared" si="46"/>
        <v>0</v>
      </c>
      <c r="AB420" s="29">
        <f t="shared" si="47"/>
        <v>0</v>
      </c>
      <c r="AC420" s="30" t="str">
        <f>IF('Prediction Log'!$W420="Y", "W", IF('Prediction Log'!$W420="N","L",""))</f>
        <v/>
      </c>
      <c r="AD420" s="31" t="str">
        <f>IF('Prediction Log'!$Y420="Y", "W", IF('Prediction Log'!$Y420="N","L",""))</f>
        <v/>
      </c>
      <c r="AE420" s="32" t="str">
        <f>IF(ISBLANK(Table123[[#This Row],[Odds Side - Difference Model]]), "",IF(AC420="W", W420, IF(AC420="L",-N420, "")))</f>
        <v/>
      </c>
      <c r="AF420" s="33" t="str">
        <f>IFERROR((IF(ISERR(Table123[[#This Row],[Potential Payout Side - Win Probability Model]]), "",IF(AD420="W", X420, IF(AD420="L",-N420, "")))), "")</f>
        <v/>
      </c>
      <c r="AG420" s="30" t="str">
        <f>IF('Prediction Log'!$X420="Y", "W", IF('Prediction Log'!$X420="N", "L", ""))</f>
        <v/>
      </c>
      <c r="AH420" s="32" t="str">
        <f>IF(ISBLANK(Table123[[#This Row],[Odds Spread]]), "",IF(AG420="W", Z420, IF(AG420="L",-O420, "")))</f>
        <v/>
      </c>
      <c r="AI420" s="11"/>
      <c r="AJ420" s="12" t="str">
        <f t="shared" si="48"/>
        <v/>
      </c>
      <c r="AK4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1" spans="1:38" x14ac:dyDescent="0.45">
      <c r="A421" s="22">
        <f>Games!A421</f>
        <v>0</v>
      </c>
      <c r="B421" s="22" t="str">
        <f>IF('Prediction Log'!B421=0, "",'Prediction Log'!B421)</f>
        <v/>
      </c>
      <c r="C421" s="22" t="str">
        <f>IF('Prediction Log'!C421=0, "",'Prediction Log'!C421)</f>
        <v/>
      </c>
      <c r="D421" s="22" t="str">
        <f>IF('Prediction Log'!D421=0, "",'Prediction Log'!D421)</f>
        <v/>
      </c>
      <c r="E421" s="22" t="str">
        <f>IF('Prediction Log'!E421=0, "",'Prediction Log'!E421)</f>
        <v/>
      </c>
      <c r="F421" s="22" t="str">
        <f>IF('Prediction Log'!I421=0, "",'Prediction Log'!I421)</f>
        <v/>
      </c>
      <c r="G421" s="23" t="str">
        <f>IF(ISBLANK(Games!B421), "",'Prediction Log'!$J421)</f>
        <v/>
      </c>
      <c r="H421" s="24" t="str">
        <f>'Prediction Log'!$K421</f>
        <v/>
      </c>
      <c r="I421" s="22" t="str">
        <f>IF(ISBLANK(Games!J421), "",IF(AND(Games!J421="",Games!K421=""),"",IF(ISTEXT(Games!K421), "Side",Games!J421)))</f>
        <v/>
      </c>
      <c r="J421" s="22" t="str">
        <f>IF(ISBLANK(Games!B421), "",IF(Games!H421="Y", Games!B421, Games!C421))</f>
        <v/>
      </c>
      <c r="K421" s="22" t="str">
        <f>Games!F421</f>
        <v/>
      </c>
      <c r="L421" s="22" t="str">
        <f>IF(ISBLANK(Games!D421), "",Games!D421)</f>
        <v/>
      </c>
      <c r="M421" s="22"/>
      <c r="N421" s="25" t="str">
        <f>IF(ISBLANK(Table123[[#This Row],[Odds Side - Difference Model]]), "", 1)</f>
        <v/>
      </c>
      <c r="O421" s="25" t="str">
        <f>IF(ISBLANK(Table123[[#This Row],[Odds Spread]]), "", 1)</f>
        <v/>
      </c>
      <c r="P421" s="26"/>
      <c r="Q421" s="26"/>
      <c r="R421" s="26"/>
      <c r="S421" s="26"/>
      <c r="T421" s="26"/>
      <c r="U421" s="27" t="str">
        <f>IF(ISBLANK(Table123[[#This Row],[Odds Side - Difference Model]]), "",N421+IF(Q421&lt;0, (N421/(Q421/-100)), N421*(Q421/100)))</f>
        <v/>
      </c>
      <c r="V421" s="28" t="str">
        <f>IFERROR(IF(ISBLANK(Table123[[#This Row],[Odds Side - Win Probability Model]]), "",N421+IF(R421&lt;0, (N421/(R421/-100)), N421*(R421/100))),"")</f>
        <v/>
      </c>
      <c r="W421" s="27" t="str">
        <f t="shared" si="43"/>
        <v/>
      </c>
      <c r="X421" s="28" t="str">
        <f t="shared" si="44"/>
        <v/>
      </c>
      <c r="Y421" s="27" t="str">
        <f>IF(ISBLANK(Table123[[#This Row],[Odds Spread]]), "",O421+IF(S421&lt;0, (O421/(S421/-100)), O421*(S421/100)))</f>
        <v/>
      </c>
      <c r="Z421" s="27" t="str">
        <f t="shared" si="45"/>
        <v/>
      </c>
      <c r="AA421" s="29">
        <f t="shared" si="46"/>
        <v>0</v>
      </c>
      <c r="AB421" s="29">
        <f t="shared" si="47"/>
        <v>0</v>
      </c>
      <c r="AC421" s="30" t="str">
        <f>IF('Prediction Log'!$W421="Y", "W", IF('Prediction Log'!$W421="N","L",""))</f>
        <v/>
      </c>
      <c r="AD421" s="31" t="str">
        <f>IF('Prediction Log'!$Y421="Y", "W", IF('Prediction Log'!$Y421="N","L",""))</f>
        <v/>
      </c>
      <c r="AE421" s="32" t="str">
        <f>IF(ISBLANK(Table123[[#This Row],[Odds Side - Difference Model]]), "",IF(AC421="W", W421, IF(AC421="L",-N421, "")))</f>
        <v/>
      </c>
      <c r="AF421" s="33" t="str">
        <f>IFERROR((IF(ISERR(Table123[[#This Row],[Potential Payout Side - Win Probability Model]]), "",IF(AD421="W", X421, IF(AD421="L",-N421, "")))), "")</f>
        <v/>
      </c>
      <c r="AG421" s="30" t="str">
        <f>IF('Prediction Log'!$X421="Y", "W", IF('Prediction Log'!$X421="N", "L", ""))</f>
        <v/>
      </c>
      <c r="AH421" s="32" t="str">
        <f>IF(ISBLANK(Table123[[#This Row],[Odds Spread]]), "",IF(AG421="W", Z421, IF(AG421="L",-O421, "")))</f>
        <v/>
      </c>
      <c r="AI421" s="11"/>
      <c r="AJ421" s="12" t="str">
        <f t="shared" si="48"/>
        <v/>
      </c>
      <c r="AK4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2" spans="1:38" x14ac:dyDescent="0.45">
      <c r="A422" s="22">
        <f>Games!A422</f>
        <v>0</v>
      </c>
      <c r="B422" s="22" t="str">
        <f>IF('Prediction Log'!B422=0, "",'Prediction Log'!B422)</f>
        <v/>
      </c>
      <c r="C422" s="22" t="str">
        <f>IF('Prediction Log'!C422=0, "",'Prediction Log'!C422)</f>
        <v/>
      </c>
      <c r="D422" s="22" t="str">
        <f>IF('Prediction Log'!D422=0, "",'Prediction Log'!D422)</f>
        <v/>
      </c>
      <c r="E422" s="22" t="str">
        <f>IF('Prediction Log'!E422=0, "",'Prediction Log'!E422)</f>
        <v/>
      </c>
      <c r="F422" s="22" t="str">
        <f>IF('Prediction Log'!I422=0, "",'Prediction Log'!I422)</f>
        <v/>
      </c>
      <c r="G422" s="23" t="str">
        <f>IF(ISBLANK(Games!B422), "",'Prediction Log'!$J422)</f>
        <v/>
      </c>
      <c r="H422" s="24" t="str">
        <f>'Prediction Log'!$K422</f>
        <v/>
      </c>
      <c r="I422" s="22" t="str">
        <f>IF(ISBLANK(Games!J422), "",IF(AND(Games!J422="",Games!K422=""),"",IF(ISTEXT(Games!K422), "Side",Games!J422)))</f>
        <v/>
      </c>
      <c r="J422" s="22" t="str">
        <f>IF(ISBLANK(Games!B422), "",IF(Games!H422="Y", Games!B422, Games!C422))</f>
        <v/>
      </c>
      <c r="K422" s="22" t="str">
        <f>Games!F422</f>
        <v/>
      </c>
      <c r="L422" s="22" t="str">
        <f>IF(ISBLANK(Games!D422), "",Games!D422)</f>
        <v/>
      </c>
      <c r="M422" s="22"/>
      <c r="N422" s="25" t="str">
        <f>IF(ISBLANK(Table123[[#This Row],[Odds Side - Difference Model]]), "", 1)</f>
        <v/>
      </c>
      <c r="O422" s="25" t="str">
        <f>IF(ISBLANK(Table123[[#This Row],[Odds Spread]]), "", 1)</f>
        <v/>
      </c>
      <c r="P422" s="26"/>
      <c r="Q422" s="26"/>
      <c r="R422" s="26"/>
      <c r="S422" s="26"/>
      <c r="T422" s="26"/>
      <c r="U422" s="27" t="str">
        <f>IF(ISBLANK(Table123[[#This Row],[Odds Side - Difference Model]]), "",N422+IF(Q422&lt;0, (N422/(Q422/-100)), N422*(Q422/100)))</f>
        <v/>
      </c>
      <c r="V422" s="28" t="str">
        <f>IFERROR(IF(ISBLANK(Table123[[#This Row],[Odds Side - Win Probability Model]]), "",N422+IF(R422&lt;0, (N422/(R422/-100)), N422*(R422/100))),"")</f>
        <v/>
      </c>
      <c r="W422" s="27" t="str">
        <f t="shared" si="43"/>
        <v/>
      </c>
      <c r="X422" s="28" t="str">
        <f t="shared" si="44"/>
        <v/>
      </c>
      <c r="Y422" s="27" t="str">
        <f>IF(ISBLANK(Table123[[#This Row],[Odds Spread]]), "",O422+IF(S422&lt;0, (O422/(S422/-100)), O422*(S422/100)))</f>
        <v/>
      </c>
      <c r="Z422" s="27" t="str">
        <f t="shared" si="45"/>
        <v/>
      </c>
      <c r="AA422" s="29">
        <f t="shared" si="46"/>
        <v>0</v>
      </c>
      <c r="AB422" s="29">
        <f t="shared" si="47"/>
        <v>0</v>
      </c>
      <c r="AC422" s="30" t="str">
        <f>IF('Prediction Log'!$W422="Y", "W", IF('Prediction Log'!$W422="N","L",""))</f>
        <v/>
      </c>
      <c r="AD422" s="31" t="str">
        <f>IF('Prediction Log'!$Y422="Y", "W", IF('Prediction Log'!$Y422="N","L",""))</f>
        <v/>
      </c>
      <c r="AE422" s="32" t="str">
        <f>IF(ISBLANK(Table123[[#This Row],[Odds Side - Difference Model]]), "",IF(AC422="W", W422, IF(AC422="L",-N422, "")))</f>
        <v/>
      </c>
      <c r="AF422" s="33" t="str">
        <f>IFERROR((IF(ISERR(Table123[[#This Row],[Potential Payout Side - Win Probability Model]]), "",IF(AD422="W", X422, IF(AD422="L",-N422, "")))), "")</f>
        <v/>
      </c>
      <c r="AG422" s="30" t="str">
        <f>IF('Prediction Log'!$X422="Y", "W", IF('Prediction Log'!$X422="N", "L", ""))</f>
        <v/>
      </c>
      <c r="AH422" s="32" t="str">
        <f>IF(ISBLANK(Table123[[#This Row],[Odds Spread]]), "",IF(AG422="W", Z422, IF(AG422="L",-O422, "")))</f>
        <v/>
      </c>
      <c r="AI422" s="11"/>
      <c r="AJ422" s="12" t="str">
        <f t="shared" si="48"/>
        <v/>
      </c>
      <c r="AK4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3" spans="1:38" x14ac:dyDescent="0.45">
      <c r="A423" s="22">
        <f>Games!A423</f>
        <v>0</v>
      </c>
      <c r="B423" s="22" t="str">
        <f>IF('Prediction Log'!B423=0, "",'Prediction Log'!B423)</f>
        <v/>
      </c>
      <c r="C423" s="22" t="str">
        <f>IF('Prediction Log'!C423=0, "",'Prediction Log'!C423)</f>
        <v/>
      </c>
      <c r="D423" s="22" t="str">
        <f>IF('Prediction Log'!D423=0, "",'Prediction Log'!D423)</f>
        <v/>
      </c>
      <c r="E423" s="22" t="str">
        <f>IF('Prediction Log'!E423=0, "",'Prediction Log'!E423)</f>
        <v/>
      </c>
      <c r="F423" s="22" t="str">
        <f>IF('Prediction Log'!I423=0, "",'Prediction Log'!I423)</f>
        <v/>
      </c>
      <c r="G423" s="23" t="str">
        <f>IF(ISBLANK(Games!B423), "",'Prediction Log'!$J423)</f>
        <v/>
      </c>
      <c r="H423" s="24" t="str">
        <f>'Prediction Log'!$K423</f>
        <v/>
      </c>
      <c r="I423" s="22" t="str">
        <f>IF(ISBLANK(Games!J423), "",IF(AND(Games!J423="",Games!K423=""),"",IF(ISTEXT(Games!K423), "Side",Games!J423)))</f>
        <v/>
      </c>
      <c r="J423" s="22" t="str">
        <f>IF(ISBLANK(Games!B423), "",IF(Games!H423="Y", Games!B423, Games!C423))</f>
        <v/>
      </c>
      <c r="K423" s="22" t="str">
        <f>Games!F423</f>
        <v/>
      </c>
      <c r="L423" s="22" t="str">
        <f>IF(ISBLANK(Games!D423), "",Games!D423)</f>
        <v/>
      </c>
      <c r="M423" s="22"/>
      <c r="N423" s="25" t="str">
        <f>IF(ISBLANK(Table123[[#This Row],[Odds Side - Difference Model]]), "", 1)</f>
        <v/>
      </c>
      <c r="O423" s="25" t="str">
        <f>IF(ISBLANK(Table123[[#This Row],[Odds Spread]]), "", 1)</f>
        <v/>
      </c>
      <c r="P423" s="26"/>
      <c r="Q423" s="26"/>
      <c r="R423" s="26"/>
      <c r="S423" s="26"/>
      <c r="T423" s="26"/>
      <c r="U423" s="27" t="str">
        <f>IF(ISBLANK(Table123[[#This Row],[Odds Side - Difference Model]]), "",N423+IF(Q423&lt;0, (N423/(Q423/-100)), N423*(Q423/100)))</f>
        <v/>
      </c>
      <c r="V423" s="28" t="str">
        <f>IFERROR(IF(ISBLANK(Table123[[#This Row],[Odds Side - Win Probability Model]]), "",N423+IF(R423&lt;0, (N423/(R423/-100)), N423*(R423/100))),"")</f>
        <v/>
      </c>
      <c r="W423" s="27" t="str">
        <f t="shared" si="43"/>
        <v/>
      </c>
      <c r="X423" s="28" t="str">
        <f t="shared" si="44"/>
        <v/>
      </c>
      <c r="Y423" s="27" t="str">
        <f>IF(ISBLANK(Table123[[#This Row],[Odds Spread]]), "",O423+IF(S423&lt;0, (O423/(S423/-100)), O423*(S423/100)))</f>
        <v/>
      </c>
      <c r="Z423" s="27" t="str">
        <f t="shared" si="45"/>
        <v/>
      </c>
      <c r="AA423" s="29">
        <f t="shared" si="46"/>
        <v>0</v>
      </c>
      <c r="AB423" s="29">
        <f t="shared" si="47"/>
        <v>0</v>
      </c>
      <c r="AC423" s="30" t="str">
        <f>IF('Prediction Log'!$W423="Y", "W", IF('Prediction Log'!$W423="N","L",""))</f>
        <v/>
      </c>
      <c r="AD423" s="31" t="str">
        <f>IF('Prediction Log'!$Y423="Y", "W", IF('Prediction Log'!$Y423="N","L",""))</f>
        <v/>
      </c>
      <c r="AE423" s="32" t="str">
        <f>IF(ISBLANK(Table123[[#This Row],[Odds Side - Difference Model]]), "",IF(AC423="W", W423, IF(AC423="L",-N423, "")))</f>
        <v/>
      </c>
      <c r="AF423" s="33" t="str">
        <f>IFERROR((IF(ISERR(Table123[[#This Row],[Potential Payout Side - Win Probability Model]]), "",IF(AD423="W", X423, IF(AD423="L",-N423, "")))), "")</f>
        <v/>
      </c>
      <c r="AG423" s="30" t="str">
        <f>IF('Prediction Log'!$X423="Y", "W", IF('Prediction Log'!$X423="N", "L", ""))</f>
        <v/>
      </c>
      <c r="AH423" s="32" t="str">
        <f>IF(ISBLANK(Table123[[#This Row],[Odds Spread]]), "",IF(AG423="W", Z423, IF(AG423="L",-O423, "")))</f>
        <v/>
      </c>
      <c r="AI423" s="11"/>
      <c r="AJ423" s="12" t="str">
        <f t="shared" si="48"/>
        <v/>
      </c>
      <c r="AK4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4" spans="1:38" x14ac:dyDescent="0.45">
      <c r="A424" s="22">
        <f>Games!A424</f>
        <v>0</v>
      </c>
      <c r="B424" s="22" t="str">
        <f>IF('Prediction Log'!B424=0, "",'Prediction Log'!B424)</f>
        <v/>
      </c>
      <c r="C424" s="22" t="str">
        <f>IF('Prediction Log'!C424=0, "",'Prediction Log'!C424)</f>
        <v/>
      </c>
      <c r="D424" s="22" t="str">
        <f>IF('Prediction Log'!D424=0, "",'Prediction Log'!D424)</f>
        <v/>
      </c>
      <c r="E424" s="22" t="str">
        <f>IF('Prediction Log'!E424=0, "",'Prediction Log'!E424)</f>
        <v/>
      </c>
      <c r="F424" s="22" t="str">
        <f>IF('Prediction Log'!I424=0, "",'Prediction Log'!I424)</f>
        <v/>
      </c>
      <c r="G424" s="23" t="str">
        <f>IF(ISBLANK(Games!B424), "",'Prediction Log'!$J424)</f>
        <v/>
      </c>
      <c r="H424" s="24" t="str">
        <f>'Prediction Log'!$K424</f>
        <v/>
      </c>
      <c r="I424" s="22" t="str">
        <f>IF(ISBLANK(Games!J424), "",IF(AND(Games!J424="",Games!K424=""),"",IF(ISTEXT(Games!K424), "Side",Games!J424)))</f>
        <v/>
      </c>
      <c r="J424" s="22" t="str">
        <f>IF(ISBLANK(Games!B424), "",IF(Games!H424="Y", Games!B424, Games!C424))</f>
        <v/>
      </c>
      <c r="K424" s="22" t="str">
        <f>Games!F424</f>
        <v/>
      </c>
      <c r="L424" s="22" t="str">
        <f>IF(ISBLANK(Games!D424), "",Games!D424)</f>
        <v/>
      </c>
      <c r="M424" s="22"/>
      <c r="N424" s="25" t="str">
        <f>IF(ISBLANK(Table123[[#This Row],[Odds Side - Difference Model]]), "", 1)</f>
        <v/>
      </c>
      <c r="O424" s="25" t="str">
        <f>IF(ISBLANK(Table123[[#This Row],[Odds Spread]]), "", 1)</f>
        <v/>
      </c>
      <c r="P424" s="26"/>
      <c r="Q424" s="26"/>
      <c r="R424" s="26"/>
      <c r="S424" s="26"/>
      <c r="T424" s="26"/>
      <c r="U424" s="27" t="str">
        <f>IF(ISBLANK(Table123[[#This Row],[Odds Side - Difference Model]]), "",N424+IF(Q424&lt;0, (N424/(Q424/-100)), N424*(Q424/100)))</f>
        <v/>
      </c>
      <c r="V424" s="28" t="str">
        <f>IFERROR(IF(ISBLANK(Table123[[#This Row],[Odds Side - Win Probability Model]]), "",N424+IF(R424&lt;0, (N424/(R424/-100)), N424*(R424/100))),"")</f>
        <v/>
      </c>
      <c r="W424" s="27" t="str">
        <f t="shared" si="43"/>
        <v/>
      </c>
      <c r="X424" s="28" t="str">
        <f t="shared" si="44"/>
        <v/>
      </c>
      <c r="Y424" s="27" t="str">
        <f>IF(ISBLANK(Table123[[#This Row],[Odds Spread]]), "",O424+IF(S424&lt;0, (O424/(S424/-100)), O424*(S424/100)))</f>
        <v/>
      </c>
      <c r="Z424" s="27" t="str">
        <f t="shared" si="45"/>
        <v/>
      </c>
      <c r="AA424" s="29">
        <f t="shared" si="46"/>
        <v>0</v>
      </c>
      <c r="AB424" s="29">
        <f t="shared" si="47"/>
        <v>0</v>
      </c>
      <c r="AC424" s="30" t="str">
        <f>IF('Prediction Log'!$W424="Y", "W", IF('Prediction Log'!$W424="N","L",""))</f>
        <v/>
      </c>
      <c r="AD424" s="31" t="str">
        <f>IF('Prediction Log'!$Y424="Y", "W", IF('Prediction Log'!$Y424="N","L",""))</f>
        <v/>
      </c>
      <c r="AE424" s="32" t="str">
        <f>IF(ISBLANK(Table123[[#This Row],[Odds Side - Difference Model]]), "",IF(AC424="W", W424, IF(AC424="L",-N424, "")))</f>
        <v/>
      </c>
      <c r="AF424" s="33" t="str">
        <f>IFERROR((IF(ISERR(Table123[[#This Row],[Potential Payout Side - Win Probability Model]]), "",IF(AD424="W", X424, IF(AD424="L",-N424, "")))), "")</f>
        <v/>
      </c>
      <c r="AG424" s="30" t="str">
        <f>IF('Prediction Log'!$X424="Y", "W", IF('Prediction Log'!$X424="N", "L", ""))</f>
        <v/>
      </c>
      <c r="AH424" s="32" t="str">
        <f>IF(ISBLANK(Table123[[#This Row],[Odds Spread]]), "",IF(AG424="W", Z424, IF(AG424="L",-O424, "")))</f>
        <v/>
      </c>
      <c r="AI424" s="11"/>
      <c r="AJ424" s="12" t="str">
        <f t="shared" si="48"/>
        <v/>
      </c>
      <c r="AK4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5" spans="1:38" x14ac:dyDescent="0.45">
      <c r="A425" s="22">
        <f>Games!A425</f>
        <v>0</v>
      </c>
      <c r="B425" s="22" t="str">
        <f>IF('Prediction Log'!B425=0, "",'Prediction Log'!B425)</f>
        <v/>
      </c>
      <c r="C425" s="22" t="str">
        <f>IF('Prediction Log'!C425=0, "",'Prediction Log'!C425)</f>
        <v/>
      </c>
      <c r="D425" s="22" t="str">
        <f>IF('Prediction Log'!D425=0, "",'Prediction Log'!D425)</f>
        <v/>
      </c>
      <c r="E425" s="22" t="str">
        <f>IF('Prediction Log'!E425=0, "",'Prediction Log'!E425)</f>
        <v/>
      </c>
      <c r="F425" s="22" t="str">
        <f>IF('Prediction Log'!I425=0, "",'Prediction Log'!I425)</f>
        <v/>
      </c>
      <c r="G425" s="23" t="str">
        <f>IF(ISBLANK(Games!B425), "",'Prediction Log'!$J425)</f>
        <v/>
      </c>
      <c r="H425" s="24" t="str">
        <f>'Prediction Log'!$K425</f>
        <v/>
      </c>
      <c r="I425" s="22" t="str">
        <f>IF(ISBLANK(Games!J425), "",IF(AND(Games!J425="",Games!K425=""),"",IF(ISTEXT(Games!K425), "Side",Games!J425)))</f>
        <v/>
      </c>
      <c r="J425" s="22" t="str">
        <f>IF(ISBLANK(Games!B425), "",IF(Games!H425="Y", Games!B425, Games!C425))</f>
        <v/>
      </c>
      <c r="K425" s="22" t="str">
        <f>Games!F425</f>
        <v/>
      </c>
      <c r="L425" s="22" t="str">
        <f>IF(ISBLANK(Games!D425), "",Games!D425)</f>
        <v/>
      </c>
      <c r="M425" s="22"/>
      <c r="N425" s="25" t="str">
        <f>IF(ISBLANK(Table123[[#This Row],[Odds Side - Difference Model]]), "", 1)</f>
        <v/>
      </c>
      <c r="O425" s="25" t="str">
        <f>IF(ISBLANK(Table123[[#This Row],[Odds Spread]]), "", 1)</f>
        <v/>
      </c>
      <c r="P425" s="26"/>
      <c r="Q425" s="26"/>
      <c r="R425" s="26"/>
      <c r="S425" s="26"/>
      <c r="T425" s="26"/>
      <c r="U425" s="27" t="str">
        <f>IF(ISBLANK(Table123[[#This Row],[Odds Side - Difference Model]]), "",N425+IF(Q425&lt;0, (N425/(Q425/-100)), N425*(Q425/100)))</f>
        <v/>
      </c>
      <c r="V425" s="28" t="str">
        <f>IFERROR(IF(ISBLANK(Table123[[#This Row],[Odds Side - Win Probability Model]]), "",N425+IF(R425&lt;0, (N425/(R425/-100)), N425*(R425/100))),"")</f>
        <v/>
      </c>
      <c r="W425" s="27" t="str">
        <f t="shared" si="43"/>
        <v/>
      </c>
      <c r="X425" s="28" t="str">
        <f t="shared" si="44"/>
        <v/>
      </c>
      <c r="Y425" s="27" t="str">
        <f>IF(ISBLANK(Table123[[#This Row],[Odds Spread]]), "",O425+IF(S425&lt;0, (O425/(S425/-100)), O425*(S425/100)))</f>
        <v/>
      </c>
      <c r="Z425" s="27" t="str">
        <f t="shared" si="45"/>
        <v/>
      </c>
      <c r="AA425" s="29">
        <f t="shared" si="46"/>
        <v>0</v>
      </c>
      <c r="AB425" s="29">
        <f t="shared" si="47"/>
        <v>0</v>
      </c>
      <c r="AC425" s="30" t="str">
        <f>IF('Prediction Log'!$W425="Y", "W", IF('Prediction Log'!$W425="N","L",""))</f>
        <v/>
      </c>
      <c r="AD425" s="31" t="str">
        <f>IF('Prediction Log'!$Y425="Y", "W", IF('Prediction Log'!$Y425="N","L",""))</f>
        <v/>
      </c>
      <c r="AE425" s="32" t="str">
        <f>IF(ISBLANK(Table123[[#This Row],[Odds Side - Difference Model]]), "",IF(AC425="W", W425, IF(AC425="L",-N425, "")))</f>
        <v/>
      </c>
      <c r="AF425" s="33" t="str">
        <f>IFERROR((IF(ISERR(Table123[[#This Row],[Potential Payout Side - Win Probability Model]]), "",IF(AD425="W", X425, IF(AD425="L",-N425, "")))), "")</f>
        <v/>
      </c>
      <c r="AG425" s="30" t="str">
        <f>IF('Prediction Log'!$X425="Y", "W", IF('Prediction Log'!$X425="N", "L", ""))</f>
        <v/>
      </c>
      <c r="AH425" s="32" t="str">
        <f>IF(ISBLANK(Table123[[#This Row],[Odds Spread]]), "",IF(AG425="W", Z425, IF(AG425="L",-O425, "")))</f>
        <v/>
      </c>
      <c r="AI425" s="11"/>
      <c r="AJ425" s="12" t="str">
        <f t="shared" si="48"/>
        <v/>
      </c>
      <c r="AK4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6" spans="1:38" x14ac:dyDescent="0.45">
      <c r="A426" s="22">
        <f>Games!A426</f>
        <v>0</v>
      </c>
      <c r="B426" s="22" t="str">
        <f>IF('Prediction Log'!B426=0, "",'Prediction Log'!B426)</f>
        <v/>
      </c>
      <c r="C426" s="22" t="str">
        <f>IF('Prediction Log'!C426=0, "",'Prediction Log'!C426)</f>
        <v/>
      </c>
      <c r="D426" s="22" t="str">
        <f>IF('Prediction Log'!D426=0, "",'Prediction Log'!D426)</f>
        <v/>
      </c>
      <c r="E426" s="22" t="str">
        <f>IF('Prediction Log'!E426=0, "",'Prediction Log'!E426)</f>
        <v/>
      </c>
      <c r="F426" s="22" t="str">
        <f>IF('Prediction Log'!I426=0, "",'Prediction Log'!I426)</f>
        <v/>
      </c>
      <c r="G426" s="23" t="str">
        <f>IF(ISBLANK(Games!B426), "",'Prediction Log'!$J426)</f>
        <v/>
      </c>
      <c r="H426" s="24" t="str">
        <f>'Prediction Log'!$K426</f>
        <v/>
      </c>
      <c r="I426" s="22" t="str">
        <f>IF(ISBLANK(Games!J426), "",IF(AND(Games!J426="",Games!K426=""),"",IF(ISTEXT(Games!K426), "Side",Games!J426)))</f>
        <v/>
      </c>
      <c r="J426" s="22" t="str">
        <f>IF(ISBLANK(Games!B426), "",IF(Games!H426="Y", Games!B426, Games!C426))</f>
        <v/>
      </c>
      <c r="K426" s="22" t="str">
        <f>Games!F426</f>
        <v/>
      </c>
      <c r="L426" s="22" t="str">
        <f>IF(ISBLANK(Games!D426), "",Games!D426)</f>
        <v/>
      </c>
      <c r="M426" s="22"/>
      <c r="N426" s="25" t="str">
        <f>IF(ISBLANK(Table123[[#This Row],[Odds Side - Difference Model]]), "", 1)</f>
        <v/>
      </c>
      <c r="O426" s="25" t="str">
        <f>IF(ISBLANK(Table123[[#This Row],[Odds Spread]]), "", 1)</f>
        <v/>
      </c>
      <c r="P426" s="26"/>
      <c r="Q426" s="26"/>
      <c r="R426" s="26"/>
      <c r="S426" s="26"/>
      <c r="T426" s="26"/>
      <c r="U426" s="27" t="str">
        <f>IF(ISBLANK(Table123[[#This Row],[Odds Side - Difference Model]]), "",N426+IF(Q426&lt;0, (N426/(Q426/-100)), N426*(Q426/100)))</f>
        <v/>
      </c>
      <c r="V426" s="28" t="str">
        <f>IFERROR(IF(ISBLANK(Table123[[#This Row],[Odds Side - Win Probability Model]]), "",N426+IF(R426&lt;0, (N426/(R426/-100)), N426*(R426/100))),"")</f>
        <v/>
      </c>
      <c r="W426" s="27" t="str">
        <f t="shared" si="43"/>
        <v/>
      </c>
      <c r="X426" s="28" t="str">
        <f t="shared" si="44"/>
        <v/>
      </c>
      <c r="Y426" s="27" t="str">
        <f>IF(ISBLANK(Table123[[#This Row],[Odds Spread]]), "",O426+IF(S426&lt;0, (O426/(S426/-100)), O426*(S426/100)))</f>
        <v/>
      </c>
      <c r="Z426" s="27" t="str">
        <f t="shared" si="45"/>
        <v/>
      </c>
      <c r="AA426" s="29">
        <f t="shared" si="46"/>
        <v>0</v>
      </c>
      <c r="AB426" s="29">
        <f t="shared" si="47"/>
        <v>0</v>
      </c>
      <c r="AC426" s="30" t="str">
        <f>IF('Prediction Log'!$W426="Y", "W", IF('Prediction Log'!$W426="N","L",""))</f>
        <v/>
      </c>
      <c r="AD426" s="31" t="str">
        <f>IF('Prediction Log'!$Y426="Y", "W", IF('Prediction Log'!$Y426="N","L",""))</f>
        <v/>
      </c>
      <c r="AE426" s="32" t="str">
        <f>IF(ISBLANK(Table123[[#This Row],[Odds Side - Difference Model]]), "",IF(AC426="W", W426, IF(AC426="L",-N426, "")))</f>
        <v/>
      </c>
      <c r="AF426" s="33" t="str">
        <f>IFERROR((IF(ISERR(Table123[[#This Row],[Potential Payout Side - Win Probability Model]]), "",IF(AD426="W", X426, IF(AD426="L",-N426, "")))), "")</f>
        <v/>
      </c>
      <c r="AG426" s="30" t="str">
        <f>IF('Prediction Log'!$X426="Y", "W", IF('Prediction Log'!$X426="N", "L", ""))</f>
        <v/>
      </c>
      <c r="AH426" s="32" t="str">
        <f>IF(ISBLANK(Table123[[#This Row],[Odds Spread]]), "",IF(AG426="W", Z426, IF(AG426="L",-O426, "")))</f>
        <v/>
      </c>
      <c r="AI426" s="11"/>
      <c r="AJ426" s="12" t="str">
        <f t="shared" si="48"/>
        <v/>
      </c>
      <c r="AK4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7" spans="1:38" x14ac:dyDescent="0.45">
      <c r="A427" s="22">
        <f>Games!A427</f>
        <v>0</v>
      </c>
      <c r="B427" s="22" t="str">
        <f>IF('Prediction Log'!B427=0, "",'Prediction Log'!B427)</f>
        <v/>
      </c>
      <c r="C427" s="22" t="str">
        <f>IF('Prediction Log'!C427=0, "",'Prediction Log'!C427)</f>
        <v/>
      </c>
      <c r="D427" s="22" t="str">
        <f>IF('Prediction Log'!D427=0, "",'Prediction Log'!D427)</f>
        <v/>
      </c>
      <c r="E427" s="22" t="str">
        <f>IF('Prediction Log'!E427=0, "",'Prediction Log'!E427)</f>
        <v/>
      </c>
      <c r="F427" s="22" t="str">
        <f>IF('Prediction Log'!I427=0, "",'Prediction Log'!I427)</f>
        <v/>
      </c>
      <c r="G427" s="23" t="str">
        <f>IF(ISBLANK(Games!B427), "",'Prediction Log'!$J427)</f>
        <v/>
      </c>
      <c r="H427" s="24" t="str">
        <f>'Prediction Log'!$K427</f>
        <v/>
      </c>
      <c r="I427" s="22" t="str">
        <f>IF(ISBLANK(Games!J427), "",IF(AND(Games!J427="",Games!K427=""),"",IF(ISTEXT(Games!K427), "Side",Games!J427)))</f>
        <v/>
      </c>
      <c r="J427" s="22" t="str">
        <f>IF(ISBLANK(Games!B427), "",IF(Games!H427="Y", Games!B427, Games!C427))</f>
        <v/>
      </c>
      <c r="K427" s="22" t="str">
        <f>Games!F427</f>
        <v/>
      </c>
      <c r="L427" s="22" t="str">
        <f>IF(ISBLANK(Games!D427), "",Games!D427)</f>
        <v/>
      </c>
      <c r="M427" s="22"/>
      <c r="N427" s="25" t="str">
        <f>IF(ISBLANK(Table123[[#This Row],[Odds Side - Difference Model]]), "", 1)</f>
        <v/>
      </c>
      <c r="O427" s="25" t="str">
        <f>IF(ISBLANK(Table123[[#This Row],[Odds Spread]]), "", 1)</f>
        <v/>
      </c>
      <c r="P427" s="26"/>
      <c r="Q427" s="26"/>
      <c r="R427" s="26"/>
      <c r="S427" s="26"/>
      <c r="T427" s="26"/>
      <c r="U427" s="27" t="str">
        <f>IF(ISBLANK(Table123[[#This Row],[Odds Side - Difference Model]]), "",N427+IF(Q427&lt;0, (N427/(Q427/-100)), N427*(Q427/100)))</f>
        <v/>
      </c>
      <c r="V427" s="28" t="str">
        <f>IFERROR(IF(ISBLANK(Table123[[#This Row],[Odds Side - Win Probability Model]]), "",N427+IF(R427&lt;0, (N427/(R427/-100)), N427*(R427/100))),"")</f>
        <v/>
      </c>
      <c r="W427" s="27" t="str">
        <f t="shared" si="43"/>
        <v/>
      </c>
      <c r="X427" s="28" t="str">
        <f t="shared" si="44"/>
        <v/>
      </c>
      <c r="Y427" s="27" t="str">
        <f>IF(ISBLANK(Table123[[#This Row],[Odds Spread]]), "",O427+IF(S427&lt;0, (O427/(S427/-100)), O427*(S427/100)))</f>
        <v/>
      </c>
      <c r="Z427" s="27" t="str">
        <f t="shared" si="45"/>
        <v/>
      </c>
      <c r="AA427" s="29">
        <f t="shared" si="46"/>
        <v>0</v>
      </c>
      <c r="AB427" s="29">
        <f t="shared" si="47"/>
        <v>0</v>
      </c>
      <c r="AC427" s="30" t="str">
        <f>IF('Prediction Log'!$W427="Y", "W", IF('Prediction Log'!$W427="N","L",""))</f>
        <v/>
      </c>
      <c r="AD427" s="31" t="str">
        <f>IF('Prediction Log'!$Y427="Y", "W", IF('Prediction Log'!$Y427="N","L",""))</f>
        <v/>
      </c>
      <c r="AE427" s="32" t="str">
        <f>IF(ISBLANK(Table123[[#This Row],[Odds Side - Difference Model]]), "",IF(AC427="W", W427, IF(AC427="L",-N427, "")))</f>
        <v/>
      </c>
      <c r="AF427" s="33" t="str">
        <f>IFERROR((IF(ISERR(Table123[[#This Row],[Potential Payout Side - Win Probability Model]]), "",IF(AD427="W", X427, IF(AD427="L",-N427, "")))), "")</f>
        <v/>
      </c>
      <c r="AG427" s="30" t="str">
        <f>IF('Prediction Log'!$X427="Y", "W", IF('Prediction Log'!$X427="N", "L", ""))</f>
        <v/>
      </c>
      <c r="AH427" s="32" t="str">
        <f>IF(ISBLANK(Table123[[#This Row],[Odds Spread]]), "",IF(AG427="W", Z427, IF(AG427="L",-O427, "")))</f>
        <v/>
      </c>
      <c r="AI427" s="11"/>
      <c r="AJ427" s="12" t="str">
        <f t="shared" si="48"/>
        <v/>
      </c>
      <c r="AK4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8" spans="1:38" x14ac:dyDescent="0.45">
      <c r="A428" s="22">
        <f>Games!A428</f>
        <v>0</v>
      </c>
      <c r="B428" s="22" t="str">
        <f>IF('Prediction Log'!B428=0, "",'Prediction Log'!B428)</f>
        <v/>
      </c>
      <c r="C428" s="22" t="str">
        <f>IF('Prediction Log'!C428=0, "",'Prediction Log'!C428)</f>
        <v/>
      </c>
      <c r="D428" s="22" t="str">
        <f>IF('Prediction Log'!D428=0, "",'Prediction Log'!D428)</f>
        <v/>
      </c>
      <c r="E428" s="22" t="str">
        <f>IF('Prediction Log'!E428=0, "",'Prediction Log'!E428)</f>
        <v/>
      </c>
      <c r="F428" s="22" t="str">
        <f>IF('Prediction Log'!I428=0, "",'Prediction Log'!I428)</f>
        <v/>
      </c>
      <c r="G428" s="23" t="str">
        <f>IF(ISBLANK(Games!B428), "",'Prediction Log'!$J428)</f>
        <v/>
      </c>
      <c r="H428" s="24" t="str">
        <f>'Prediction Log'!$K428</f>
        <v/>
      </c>
      <c r="I428" s="22" t="str">
        <f>IF(ISBLANK(Games!J428), "",IF(AND(Games!J428="",Games!K428=""),"",IF(ISTEXT(Games!K428), "Side",Games!J428)))</f>
        <v/>
      </c>
      <c r="J428" s="22" t="str">
        <f>IF(ISBLANK(Games!B428), "",IF(Games!H428="Y", Games!B428, Games!C428))</f>
        <v/>
      </c>
      <c r="K428" s="22" t="str">
        <f>Games!F428</f>
        <v/>
      </c>
      <c r="L428" s="22" t="str">
        <f>IF(ISBLANK(Games!D428), "",Games!D428)</f>
        <v/>
      </c>
      <c r="M428" s="22"/>
      <c r="N428" s="25" t="str">
        <f>IF(ISBLANK(Table123[[#This Row],[Odds Side - Difference Model]]), "", 1)</f>
        <v/>
      </c>
      <c r="O428" s="25" t="str">
        <f>IF(ISBLANK(Table123[[#This Row],[Odds Spread]]), "", 1)</f>
        <v/>
      </c>
      <c r="P428" s="26"/>
      <c r="Q428" s="26"/>
      <c r="R428" s="26"/>
      <c r="S428" s="26"/>
      <c r="T428" s="26"/>
      <c r="U428" s="27" t="str">
        <f>IF(ISBLANK(Table123[[#This Row],[Odds Side - Difference Model]]), "",N428+IF(Q428&lt;0, (N428/(Q428/-100)), N428*(Q428/100)))</f>
        <v/>
      </c>
      <c r="V428" s="28" t="str">
        <f>IFERROR(IF(ISBLANK(Table123[[#This Row],[Odds Side - Win Probability Model]]), "",N428+IF(R428&lt;0, (N428/(R428/-100)), N428*(R428/100))),"")</f>
        <v/>
      </c>
      <c r="W428" s="27" t="str">
        <f t="shared" si="43"/>
        <v/>
      </c>
      <c r="X428" s="28" t="str">
        <f t="shared" si="44"/>
        <v/>
      </c>
      <c r="Y428" s="27" t="str">
        <f>IF(ISBLANK(Table123[[#This Row],[Odds Spread]]), "",O428+IF(S428&lt;0, (O428/(S428/-100)), O428*(S428/100)))</f>
        <v/>
      </c>
      <c r="Z428" s="27" t="str">
        <f t="shared" si="45"/>
        <v/>
      </c>
      <c r="AA428" s="29">
        <f t="shared" si="46"/>
        <v>0</v>
      </c>
      <c r="AB428" s="29">
        <f t="shared" si="47"/>
        <v>0</v>
      </c>
      <c r="AC428" s="30" t="str">
        <f>IF('Prediction Log'!$W428="Y", "W", IF('Prediction Log'!$W428="N","L",""))</f>
        <v/>
      </c>
      <c r="AD428" s="31" t="str">
        <f>IF('Prediction Log'!$Y428="Y", "W", IF('Prediction Log'!$Y428="N","L",""))</f>
        <v/>
      </c>
      <c r="AE428" s="32" t="str">
        <f>IF(ISBLANK(Table123[[#This Row],[Odds Side - Difference Model]]), "",IF(AC428="W", W428, IF(AC428="L",-N428, "")))</f>
        <v/>
      </c>
      <c r="AF428" s="33" t="str">
        <f>IFERROR((IF(ISERR(Table123[[#This Row],[Potential Payout Side - Win Probability Model]]), "",IF(AD428="W", X428, IF(AD428="L",-N428, "")))), "")</f>
        <v/>
      </c>
      <c r="AG428" s="30" t="str">
        <f>IF('Prediction Log'!$X428="Y", "W", IF('Prediction Log'!$X428="N", "L", ""))</f>
        <v/>
      </c>
      <c r="AH428" s="32" t="str">
        <f>IF(ISBLANK(Table123[[#This Row],[Odds Spread]]), "",IF(AG428="W", Z428, IF(AG428="L",-O428, "")))</f>
        <v/>
      </c>
      <c r="AI428" s="11"/>
      <c r="AJ428" s="12" t="str">
        <f t="shared" si="48"/>
        <v/>
      </c>
      <c r="AK4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9" spans="1:38" x14ac:dyDescent="0.45">
      <c r="A429" s="22">
        <f>Games!A429</f>
        <v>0</v>
      </c>
      <c r="B429" s="22" t="str">
        <f>IF('Prediction Log'!B429=0, "",'Prediction Log'!B429)</f>
        <v/>
      </c>
      <c r="C429" s="22" t="str">
        <f>IF('Prediction Log'!C429=0, "",'Prediction Log'!C429)</f>
        <v/>
      </c>
      <c r="D429" s="22" t="str">
        <f>IF('Prediction Log'!D429=0, "",'Prediction Log'!D429)</f>
        <v/>
      </c>
      <c r="E429" s="22" t="str">
        <f>IF('Prediction Log'!E429=0, "",'Prediction Log'!E429)</f>
        <v/>
      </c>
      <c r="F429" s="22" t="str">
        <f>IF('Prediction Log'!I429=0, "",'Prediction Log'!I429)</f>
        <v/>
      </c>
      <c r="G429" s="23" t="str">
        <f>IF(ISBLANK(Games!B429), "",'Prediction Log'!$J429)</f>
        <v/>
      </c>
      <c r="H429" s="24" t="str">
        <f>'Prediction Log'!$K429</f>
        <v/>
      </c>
      <c r="I429" s="22" t="str">
        <f>IF(ISBLANK(Games!J429), "",IF(AND(Games!J429="",Games!K429=""),"",IF(ISTEXT(Games!K429), "Side",Games!J429)))</f>
        <v/>
      </c>
      <c r="J429" s="22" t="str">
        <f>IF(ISBLANK(Games!B429), "",IF(Games!H429="Y", Games!B429, Games!C429))</f>
        <v/>
      </c>
      <c r="K429" s="22" t="str">
        <f>Games!F429</f>
        <v/>
      </c>
      <c r="L429" s="22" t="str">
        <f>IF(ISBLANK(Games!D429), "",Games!D429)</f>
        <v/>
      </c>
      <c r="M429" s="22"/>
      <c r="N429" s="25" t="str">
        <f>IF(ISBLANK(Table123[[#This Row],[Odds Side - Difference Model]]), "", 1)</f>
        <v/>
      </c>
      <c r="O429" s="25" t="str">
        <f>IF(ISBLANK(Table123[[#This Row],[Odds Spread]]), "", 1)</f>
        <v/>
      </c>
      <c r="P429" s="26"/>
      <c r="Q429" s="26"/>
      <c r="R429" s="26"/>
      <c r="S429" s="26"/>
      <c r="T429" s="26"/>
      <c r="U429" s="27" t="str">
        <f>IF(ISBLANK(Table123[[#This Row],[Odds Side - Difference Model]]), "",N429+IF(Q429&lt;0, (N429/(Q429/-100)), N429*(Q429/100)))</f>
        <v/>
      </c>
      <c r="V429" s="28" t="str">
        <f>IFERROR(IF(ISBLANK(Table123[[#This Row],[Odds Side - Win Probability Model]]), "",N429+IF(R429&lt;0, (N429/(R429/-100)), N429*(R429/100))),"")</f>
        <v/>
      </c>
      <c r="W429" s="27" t="str">
        <f t="shared" si="43"/>
        <v/>
      </c>
      <c r="X429" s="28" t="str">
        <f t="shared" si="44"/>
        <v/>
      </c>
      <c r="Y429" s="27" t="str">
        <f>IF(ISBLANK(Table123[[#This Row],[Odds Spread]]), "",O429+IF(S429&lt;0, (O429/(S429/-100)), O429*(S429/100)))</f>
        <v/>
      </c>
      <c r="Z429" s="27" t="str">
        <f t="shared" si="45"/>
        <v/>
      </c>
      <c r="AA429" s="29">
        <f t="shared" si="46"/>
        <v>0</v>
      </c>
      <c r="AB429" s="29">
        <f t="shared" si="47"/>
        <v>0</v>
      </c>
      <c r="AC429" s="30" t="str">
        <f>IF('Prediction Log'!$W429="Y", "W", IF('Prediction Log'!$W429="N","L",""))</f>
        <v/>
      </c>
      <c r="AD429" s="31" t="str">
        <f>IF('Prediction Log'!$Y429="Y", "W", IF('Prediction Log'!$Y429="N","L",""))</f>
        <v/>
      </c>
      <c r="AE429" s="32" t="str">
        <f>IF(ISBLANK(Table123[[#This Row],[Odds Side - Difference Model]]), "",IF(AC429="W", W429, IF(AC429="L",-N429, "")))</f>
        <v/>
      </c>
      <c r="AF429" s="33" t="str">
        <f>IFERROR((IF(ISERR(Table123[[#This Row],[Potential Payout Side - Win Probability Model]]), "",IF(AD429="W", X429, IF(AD429="L",-N429, "")))), "")</f>
        <v/>
      </c>
      <c r="AG429" s="30" t="str">
        <f>IF('Prediction Log'!$X429="Y", "W", IF('Prediction Log'!$X429="N", "L", ""))</f>
        <v/>
      </c>
      <c r="AH429" s="32" t="str">
        <f>IF(ISBLANK(Table123[[#This Row],[Odds Spread]]), "",IF(AG429="W", Z429, IF(AG429="L",-O429, "")))</f>
        <v/>
      </c>
      <c r="AI429" s="11"/>
      <c r="AJ429" s="12" t="str">
        <f t="shared" si="48"/>
        <v/>
      </c>
      <c r="AK4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0" spans="1:38" x14ac:dyDescent="0.45">
      <c r="A430" s="22">
        <f>Games!A430</f>
        <v>0</v>
      </c>
      <c r="B430" s="22" t="str">
        <f>IF('Prediction Log'!B430=0, "",'Prediction Log'!B430)</f>
        <v/>
      </c>
      <c r="C430" s="22" t="str">
        <f>IF('Prediction Log'!C430=0, "",'Prediction Log'!C430)</f>
        <v/>
      </c>
      <c r="D430" s="22" t="str">
        <f>IF('Prediction Log'!D430=0, "",'Prediction Log'!D430)</f>
        <v/>
      </c>
      <c r="E430" s="22" t="str">
        <f>IF('Prediction Log'!E430=0, "",'Prediction Log'!E430)</f>
        <v/>
      </c>
      <c r="F430" s="22" t="str">
        <f>IF('Prediction Log'!I430=0, "",'Prediction Log'!I430)</f>
        <v/>
      </c>
      <c r="G430" s="23" t="str">
        <f>IF(ISBLANK(Games!B430), "",'Prediction Log'!$J430)</f>
        <v/>
      </c>
      <c r="H430" s="24" t="str">
        <f>'Prediction Log'!$K430</f>
        <v/>
      </c>
      <c r="I430" s="22" t="str">
        <f>IF(ISBLANK(Games!J430), "",IF(AND(Games!J430="",Games!K430=""),"",IF(ISTEXT(Games!K430), "Side",Games!J430)))</f>
        <v/>
      </c>
      <c r="J430" s="22" t="str">
        <f>IF(ISBLANK(Games!B430), "",IF(Games!H430="Y", Games!B430, Games!C430))</f>
        <v/>
      </c>
      <c r="K430" s="22" t="str">
        <f>Games!F430</f>
        <v/>
      </c>
      <c r="L430" s="22" t="str">
        <f>IF(ISBLANK(Games!D430), "",Games!D430)</f>
        <v/>
      </c>
      <c r="M430" s="22"/>
      <c r="N430" s="25" t="str">
        <f>IF(ISBLANK(Table123[[#This Row],[Odds Side - Difference Model]]), "", 1)</f>
        <v/>
      </c>
      <c r="O430" s="25" t="str">
        <f>IF(ISBLANK(Table123[[#This Row],[Odds Spread]]), "", 1)</f>
        <v/>
      </c>
      <c r="P430" s="26"/>
      <c r="Q430" s="26"/>
      <c r="R430" s="26"/>
      <c r="S430" s="26"/>
      <c r="T430" s="26"/>
      <c r="U430" s="27" t="str">
        <f>IF(ISBLANK(Table123[[#This Row],[Odds Side - Difference Model]]), "",N430+IF(Q430&lt;0, (N430/(Q430/-100)), N430*(Q430/100)))</f>
        <v/>
      </c>
      <c r="V430" s="28" t="str">
        <f>IFERROR(IF(ISBLANK(Table123[[#This Row],[Odds Side - Win Probability Model]]), "",N430+IF(R430&lt;0, (N430/(R430/-100)), N430*(R430/100))),"")</f>
        <v/>
      </c>
      <c r="W430" s="27" t="str">
        <f t="shared" ref="W430:W493" si="49">IFERROR(U430-N430, "")</f>
        <v/>
      </c>
      <c r="X430" s="28" t="str">
        <f t="shared" ref="X430:X493" si="50">IFERROR(V430-N430, "")</f>
        <v/>
      </c>
      <c r="Y430" s="27" t="str">
        <f>IF(ISBLANK(Table123[[#This Row],[Odds Spread]]), "",O430+IF(S430&lt;0, (O430/(S430/-100)), O430*(S430/100)))</f>
        <v/>
      </c>
      <c r="Z430" s="27" t="str">
        <f t="shared" ref="Z430:Z493" si="51">IFERROR(Y430-O430, "")</f>
        <v/>
      </c>
      <c r="AA430" s="29">
        <f t="shared" ref="AA430:AA493" si="52">P430+IF(T430&lt;0, (P430/(T430/-100)), P430*(T430/100))</f>
        <v>0</v>
      </c>
      <c r="AB430" s="29">
        <f t="shared" ref="AB430:AB493" si="53">T430-P430</f>
        <v>0</v>
      </c>
      <c r="AC430" s="30" t="str">
        <f>IF('Prediction Log'!$W430="Y", "W", IF('Prediction Log'!$W430="N","L",""))</f>
        <v/>
      </c>
      <c r="AD430" s="31" t="str">
        <f>IF('Prediction Log'!$Y430="Y", "W", IF('Prediction Log'!$Y430="N","L",""))</f>
        <v/>
      </c>
      <c r="AE430" s="32" t="str">
        <f>IF(ISBLANK(Table123[[#This Row],[Odds Side - Difference Model]]), "",IF(AC430="W", W430, IF(AC430="L",-N430, "")))</f>
        <v/>
      </c>
      <c r="AF430" s="33" t="str">
        <f>IFERROR((IF(ISERR(Table123[[#This Row],[Potential Payout Side - Win Probability Model]]), "",IF(AD430="W", X430, IF(AD430="L",-N430, "")))), "")</f>
        <v/>
      </c>
      <c r="AG430" s="30" t="str">
        <f>IF('Prediction Log'!$X430="Y", "W", IF('Prediction Log'!$X430="N", "L", ""))</f>
        <v/>
      </c>
      <c r="AH430" s="32" t="str">
        <f>IF(ISBLANK(Table123[[#This Row],[Odds Spread]]), "",IF(AG430="W", Z430, IF(AG430="L",-O430, "")))</f>
        <v/>
      </c>
      <c r="AI430" s="11"/>
      <c r="AJ430" s="12" t="str">
        <f t="shared" si="48"/>
        <v/>
      </c>
      <c r="AK4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1" spans="1:38" x14ac:dyDescent="0.45">
      <c r="A431" s="22">
        <f>Games!A431</f>
        <v>0</v>
      </c>
      <c r="B431" s="22" t="str">
        <f>IF('Prediction Log'!B431=0, "",'Prediction Log'!B431)</f>
        <v/>
      </c>
      <c r="C431" s="22" t="str">
        <f>IF('Prediction Log'!C431=0, "",'Prediction Log'!C431)</f>
        <v/>
      </c>
      <c r="D431" s="22" t="str">
        <f>IF('Prediction Log'!D431=0, "",'Prediction Log'!D431)</f>
        <v/>
      </c>
      <c r="E431" s="22" t="str">
        <f>IF('Prediction Log'!E431=0, "",'Prediction Log'!E431)</f>
        <v/>
      </c>
      <c r="F431" s="22" t="str">
        <f>IF('Prediction Log'!I431=0, "",'Prediction Log'!I431)</f>
        <v/>
      </c>
      <c r="G431" s="23" t="str">
        <f>IF(ISBLANK(Games!B431), "",'Prediction Log'!$J431)</f>
        <v/>
      </c>
      <c r="H431" s="24" t="str">
        <f>'Prediction Log'!$K431</f>
        <v/>
      </c>
      <c r="I431" s="22" t="str">
        <f>IF(ISBLANK(Games!J431), "",IF(AND(Games!J431="",Games!K431=""),"",IF(ISTEXT(Games!K431), "Side",Games!J431)))</f>
        <v/>
      </c>
      <c r="J431" s="22" t="str">
        <f>IF(ISBLANK(Games!B431), "",IF(Games!H431="Y", Games!B431, Games!C431))</f>
        <v/>
      </c>
      <c r="K431" s="22" t="str">
        <f>Games!F431</f>
        <v/>
      </c>
      <c r="L431" s="22" t="str">
        <f>IF(ISBLANK(Games!D431), "",Games!D431)</f>
        <v/>
      </c>
      <c r="M431" s="22"/>
      <c r="N431" s="25" t="str">
        <f>IF(ISBLANK(Table123[[#This Row],[Odds Side - Difference Model]]), "", 1)</f>
        <v/>
      </c>
      <c r="O431" s="25" t="str">
        <f>IF(ISBLANK(Table123[[#This Row],[Odds Spread]]), "", 1)</f>
        <v/>
      </c>
      <c r="P431" s="26"/>
      <c r="Q431" s="26"/>
      <c r="R431" s="26"/>
      <c r="S431" s="26"/>
      <c r="T431" s="26"/>
      <c r="U431" s="27" t="str">
        <f>IF(ISBLANK(Table123[[#This Row],[Odds Side - Difference Model]]), "",N431+IF(Q431&lt;0, (N431/(Q431/-100)), N431*(Q431/100)))</f>
        <v/>
      </c>
      <c r="V431" s="28" t="str">
        <f>IFERROR(IF(ISBLANK(Table123[[#This Row],[Odds Side - Win Probability Model]]), "",N431+IF(R431&lt;0, (N431/(R431/-100)), N431*(R431/100))),"")</f>
        <v/>
      </c>
      <c r="W431" s="27" t="str">
        <f t="shared" si="49"/>
        <v/>
      </c>
      <c r="X431" s="28" t="str">
        <f t="shared" si="50"/>
        <v/>
      </c>
      <c r="Y431" s="27" t="str">
        <f>IF(ISBLANK(Table123[[#This Row],[Odds Spread]]), "",O431+IF(S431&lt;0, (O431/(S431/-100)), O431*(S431/100)))</f>
        <v/>
      </c>
      <c r="Z431" s="27" t="str">
        <f t="shared" si="51"/>
        <v/>
      </c>
      <c r="AA431" s="29">
        <f t="shared" si="52"/>
        <v>0</v>
      </c>
      <c r="AB431" s="29">
        <f t="shared" si="53"/>
        <v>0</v>
      </c>
      <c r="AC431" s="30" t="str">
        <f>IF('Prediction Log'!$W431="Y", "W", IF('Prediction Log'!$W431="N","L",""))</f>
        <v/>
      </c>
      <c r="AD431" s="31" t="str">
        <f>IF('Prediction Log'!$Y431="Y", "W", IF('Prediction Log'!$Y431="N","L",""))</f>
        <v/>
      </c>
      <c r="AE431" s="32" t="str">
        <f>IF(ISBLANK(Table123[[#This Row],[Odds Side - Difference Model]]), "",IF(AC431="W", W431, IF(AC431="L",-N431, "")))</f>
        <v/>
      </c>
      <c r="AF431" s="33" t="str">
        <f>IFERROR((IF(ISERR(Table123[[#This Row],[Potential Payout Side - Win Probability Model]]), "",IF(AD431="W", X431, IF(AD431="L",-N431, "")))), "")</f>
        <v/>
      </c>
      <c r="AG431" s="30" t="str">
        <f>IF('Prediction Log'!$X431="Y", "W", IF('Prediction Log'!$X431="N", "L", ""))</f>
        <v/>
      </c>
      <c r="AH431" s="32" t="str">
        <f>IF(ISBLANK(Table123[[#This Row],[Odds Spread]]), "",IF(AG431="W", Z431, IF(AG431="L",-O431, "")))</f>
        <v/>
      </c>
      <c r="AI431" s="11"/>
      <c r="AJ431" s="12" t="str">
        <f t="shared" si="48"/>
        <v/>
      </c>
      <c r="AK4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2" spans="1:38" x14ac:dyDescent="0.45">
      <c r="A432" s="22">
        <f>Games!A432</f>
        <v>0</v>
      </c>
      <c r="B432" s="22" t="str">
        <f>IF('Prediction Log'!B432=0, "",'Prediction Log'!B432)</f>
        <v/>
      </c>
      <c r="C432" s="22" t="str">
        <f>IF('Prediction Log'!C432=0, "",'Prediction Log'!C432)</f>
        <v/>
      </c>
      <c r="D432" s="22" t="str">
        <f>IF('Prediction Log'!D432=0, "",'Prediction Log'!D432)</f>
        <v/>
      </c>
      <c r="E432" s="22" t="str">
        <f>IF('Prediction Log'!E432=0, "",'Prediction Log'!E432)</f>
        <v/>
      </c>
      <c r="F432" s="22" t="str">
        <f>IF('Prediction Log'!I432=0, "",'Prediction Log'!I432)</f>
        <v/>
      </c>
      <c r="G432" s="23" t="str">
        <f>IF(ISBLANK(Games!B432), "",'Prediction Log'!$J432)</f>
        <v/>
      </c>
      <c r="H432" s="24" t="str">
        <f>'Prediction Log'!$K432</f>
        <v/>
      </c>
      <c r="I432" s="22" t="str">
        <f>IF(ISBLANK(Games!J432), "",IF(AND(Games!J432="",Games!K432=""),"",IF(ISTEXT(Games!K432), "Side",Games!J432)))</f>
        <v/>
      </c>
      <c r="J432" s="22" t="str">
        <f>IF(ISBLANK(Games!B432), "",IF(Games!H432="Y", Games!B432, Games!C432))</f>
        <v/>
      </c>
      <c r="K432" s="22" t="str">
        <f>Games!F432</f>
        <v/>
      </c>
      <c r="L432" s="22" t="str">
        <f>IF(ISBLANK(Games!D432), "",Games!D432)</f>
        <v/>
      </c>
      <c r="M432" s="22"/>
      <c r="N432" s="25" t="str">
        <f>IF(ISBLANK(Table123[[#This Row],[Odds Side - Difference Model]]), "", 1)</f>
        <v/>
      </c>
      <c r="O432" s="25" t="str">
        <f>IF(ISBLANK(Table123[[#This Row],[Odds Spread]]), "", 1)</f>
        <v/>
      </c>
      <c r="P432" s="26"/>
      <c r="Q432" s="26"/>
      <c r="R432" s="26"/>
      <c r="S432" s="26"/>
      <c r="T432" s="26"/>
      <c r="U432" s="27" t="str">
        <f>IF(ISBLANK(Table123[[#This Row],[Odds Side - Difference Model]]), "",N432+IF(Q432&lt;0, (N432/(Q432/-100)), N432*(Q432/100)))</f>
        <v/>
      </c>
      <c r="V432" s="28" t="str">
        <f>IFERROR(IF(ISBLANK(Table123[[#This Row],[Odds Side - Win Probability Model]]), "",N432+IF(R432&lt;0, (N432/(R432/-100)), N432*(R432/100))),"")</f>
        <v/>
      </c>
      <c r="W432" s="27" t="str">
        <f t="shared" si="49"/>
        <v/>
      </c>
      <c r="X432" s="28" t="str">
        <f t="shared" si="50"/>
        <v/>
      </c>
      <c r="Y432" s="27" t="str">
        <f>IF(ISBLANK(Table123[[#This Row],[Odds Spread]]), "",O432+IF(S432&lt;0, (O432/(S432/-100)), O432*(S432/100)))</f>
        <v/>
      </c>
      <c r="Z432" s="27" t="str">
        <f t="shared" si="51"/>
        <v/>
      </c>
      <c r="AA432" s="29">
        <f t="shared" si="52"/>
        <v>0</v>
      </c>
      <c r="AB432" s="29">
        <f t="shared" si="53"/>
        <v>0</v>
      </c>
      <c r="AC432" s="30" t="str">
        <f>IF('Prediction Log'!$W432="Y", "W", IF('Prediction Log'!$W432="N","L",""))</f>
        <v/>
      </c>
      <c r="AD432" s="31" t="str">
        <f>IF('Prediction Log'!$Y432="Y", "W", IF('Prediction Log'!$Y432="N","L",""))</f>
        <v/>
      </c>
      <c r="AE432" s="32" t="str">
        <f>IF(ISBLANK(Table123[[#This Row],[Odds Side - Difference Model]]), "",IF(AC432="W", W432, IF(AC432="L",-N432, "")))</f>
        <v/>
      </c>
      <c r="AF432" s="33" t="str">
        <f>IFERROR((IF(ISERR(Table123[[#This Row],[Potential Payout Side - Win Probability Model]]), "",IF(AD432="W", X432, IF(AD432="L",-N432, "")))), "")</f>
        <v/>
      </c>
      <c r="AG432" s="30" t="str">
        <f>IF('Prediction Log'!$X432="Y", "W", IF('Prediction Log'!$X432="N", "L", ""))</f>
        <v/>
      </c>
      <c r="AH432" s="32" t="str">
        <f>IF(ISBLANK(Table123[[#This Row],[Odds Spread]]), "",IF(AG432="W", Z432, IF(AG432="L",-O432, "")))</f>
        <v/>
      </c>
      <c r="AI432" s="11"/>
      <c r="AJ432" s="12" t="str">
        <f t="shared" si="48"/>
        <v/>
      </c>
      <c r="AK4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3" spans="1:38" x14ac:dyDescent="0.45">
      <c r="A433" s="22">
        <f>Games!A433</f>
        <v>0</v>
      </c>
      <c r="B433" s="22" t="str">
        <f>IF('Prediction Log'!B433=0, "",'Prediction Log'!B433)</f>
        <v/>
      </c>
      <c r="C433" s="22" t="str">
        <f>IF('Prediction Log'!C433=0, "",'Prediction Log'!C433)</f>
        <v/>
      </c>
      <c r="D433" s="22" t="str">
        <f>IF('Prediction Log'!D433=0, "",'Prediction Log'!D433)</f>
        <v/>
      </c>
      <c r="E433" s="22" t="str">
        <f>IF('Prediction Log'!E433=0, "",'Prediction Log'!E433)</f>
        <v/>
      </c>
      <c r="F433" s="22" t="str">
        <f>IF('Prediction Log'!I433=0, "",'Prediction Log'!I433)</f>
        <v/>
      </c>
      <c r="G433" s="23" t="str">
        <f>IF(ISBLANK(Games!B433), "",'Prediction Log'!$J433)</f>
        <v/>
      </c>
      <c r="H433" s="24" t="str">
        <f>'Prediction Log'!$K433</f>
        <v/>
      </c>
      <c r="I433" s="22" t="str">
        <f>IF(ISBLANK(Games!J433), "",IF(AND(Games!J433="",Games!K433=""),"",IF(ISTEXT(Games!K433), "Side",Games!J433)))</f>
        <v/>
      </c>
      <c r="J433" s="22" t="str">
        <f>IF(ISBLANK(Games!B433), "",IF(Games!H433="Y", Games!B433, Games!C433))</f>
        <v/>
      </c>
      <c r="K433" s="22" t="str">
        <f>Games!F433</f>
        <v/>
      </c>
      <c r="L433" s="22" t="str">
        <f>IF(ISBLANK(Games!D433), "",Games!D433)</f>
        <v/>
      </c>
      <c r="M433" s="22"/>
      <c r="N433" s="25" t="str">
        <f>IF(ISBLANK(Table123[[#This Row],[Odds Side - Difference Model]]), "", 1)</f>
        <v/>
      </c>
      <c r="O433" s="25" t="str">
        <f>IF(ISBLANK(Table123[[#This Row],[Odds Spread]]), "", 1)</f>
        <v/>
      </c>
      <c r="P433" s="26"/>
      <c r="Q433" s="26"/>
      <c r="R433" s="26"/>
      <c r="S433" s="26"/>
      <c r="T433" s="26"/>
      <c r="U433" s="27" t="str">
        <f>IF(ISBLANK(Table123[[#This Row],[Odds Side - Difference Model]]), "",N433+IF(Q433&lt;0, (N433/(Q433/-100)), N433*(Q433/100)))</f>
        <v/>
      </c>
      <c r="V433" s="28" t="str">
        <f>IFERROR(IF(ISBLANK(Table123[[#This Row],[Odds Side - Win Probability Model]]), "",N433+IF(R433&lt;0, (N433/(R433/-100)), N433*(R433/100))),"")</f>
        <v/>
      </c>
      <c r="W433" s="27" t="str">
        <f t="shared" si="49"/>
        <v/>
      </c>
      <c r="X433" s="28" t="str">
        <f t="shared" si="50"/>
        <v/>
      </c>
      <c r="Y433" s="27" t="str">
        <f>IF(ISBLANK(Table123[[#This Row],[Odds Spread]]), "",O433+IF(S433&lt;0, (O433/(S433/-100)), O433*(S433/100)))</f>
        <v/>
      </c>
      <c r="Z433" s="27" t="str">
        <f t="shared" si="51"/>
        <v/>
      </c>
      <c r="AA433" s="29">
        <f t="shared" si="52"/>
        <v>0</v>
      </c>
      <c r="AB433" s="29">
        <f t="shared" si="53"/>
        <v>0</v>
      </c>
      <c r="AC433" s="30" t="str">
        <f>IF('Prediction Log'!$W433="Y", "W", IF('Prediction Log'!$W433="N","L",""))</f>
        <v/>
      </c>
      <c r="AD433" s="31" t="str">
        <f>IF('Prediction Log'!$Y433="Y", "W", IF('Prediction Log'!$Y433="N","L",""))</f>
        <v/>
      </c>
      <c r="AE433" s="32" t="str">
        <f>IF(ISBLANK(Table123[[#This Row],[Odds Side - Difference Model]]), "",IF(AC433="W", W433, IF(AC433="L",-N433, "")))</f>
        <v/>
      </c>
      <c r="AF433" s="33" t="str">
        <f>IFERROR((IF(ISERR(Table123[[#This Row],[Potential Payout Side - Win Probability Model]]), "",IF(AD433="W", X433, IF(AD433="L",-N433, "")))), "")</f>
        <v/>
      </c>
      <c r="AG433" s="30" t="str">
        <f>IF('Prediction Log'!$X433="Y", "W", IF('Prediction Log'!$X433="N", "L", ""))</f>
        <v/>
      </c>
      <c r="AH433" s="32" t="str">
        <f>IF(ISBLANK(Table123[[#This Row],[Odds Spread]]), "",IF(AG433="W", Z433, IF(AG433="L",-O433, "")))</f>
        <v/>
      </c>
      <c r="AI433" s="11"/>
      <c r="AJ433" s="12" t="str">
        <f t="shared" si="48"/>
        <v/>
      </c>
      <c r="AK4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4" spans="1:38" x14ac:dyDescent="0.45">
      <c r="A434" s="22">
        <f>Games!A434</f>
        <v>0</v>
      </c>
      <c r="B434" s="22" t="str">
        <f>IF('Prediction Log'!B434=0, "",'Prediction Log'!B434)</f>
        <v/>
      </c>
      <c r="C434" s="22" t="str">
        <f>IF('Prediction Log'!C434=0, "",'Prediction Log'!C434)</f>
        <v/>
      </c>
      <c r="D434" s="22" t="str">
        <f>IF('Prediction Log'!D434=0, "",'Prediction Log'!D434)</f>
        <v/>
      </c>
      <c r="E434" s="22" t="str">
        <f>IF('Prediction Log'!E434=0, "",'Prediction Log'!E434)</f>
        <v/>
      </c>
      <c r="F434" s="22" t="str">
        <f>IF('Prediction Log'!I434=0, "",'Prediction Log'!I434)</f>
        <v/>
      </c>
      <c r="G434" s="23" t="str">
        <f>IF(ISBLANK(Games!B434), "",'Prediction Log'!$J434)</f>
        <v/>
      </c>
      <c r="H434" s="24" t="str">
        <f>'Prediction Log'!$K434</f>
        <v/>
      </c>
      <c r="I434" s="22" t="str">
        <f>IF(ISBLANK(Games!J434), "",IF(AND(Games!J434="",Games!K434=""),"",IF(ISTEXT(Games!K434), "Side",Games!J434)))</f>
        <v/>
      </c>
      <c r="J434" s="22" t="str">
        <f>IF(ISBLANK(Games!B434), "",IF(Games!H434="Y", Games!B434, Games!C434))</f>
        <v/>
      </c>
      <c r="K434" s="22" t="str">
        <f>Games!F434</f>
        <v/>
      </c>
      <c r="L434" s="22" t="str">
        <f>IF(ISBLANK(Games!D434), "",Games!D434)</f>
        <v/>
      </c>
      <c r="M434" s="22"/>
      <c r="N434" s="25" t="str">
        <f>IF(ISBLANK(Table123[[#This Row],[Odds Side - Difference Model]]), "", 1)</f>
        <v/>
      </c>
      <c r="O434" s="25" t="str">
        <f>IF(ISBLANK(Table123[[#This Row],[Odds Spread]]), "", 1)</f>
        <v/>
      </c>
      <c r="P434" s="26"/>
      <c r="Q434" s="26"/>
      <c r="R434" s="26"/>
      <c r="S434" s="26"/>
      <c r="T434" s="26"/>
      <c r="U434" s="27" t="str">
        <f>IF(ISBLANK(Table123[[#This Row],[Odds Side - Difference Model]]), "",N434+IF(Q434&lt;0, (N434/(Q434/-100)), N434*(Q434/100)))</f>
        <v/>
      </c>
      <c r="V434" s="28" t="str">
        <f>IFERROR(IF(ISBLANK(Table123[[#This Row],[Odds Side - Win Probability Model]]), "",N434+IF(R434&lt;0, (N434/(R434/-100)), N434*(R434/100))),"")</f>
        <v/>
      </c>
      <c r="W434" s="27" t="str">
        <f t="shared" si="49"/>
        <v/>
      </c>
      <c r="X434" s="28" t="str">
        <f t="shared" si="50"/>
        <v/>
      </c>
      <c r="Y434" s="27" t="str">
        <f>IF(ISBLANK(Table123[[#This Row],[Odds Spread]]), "",O434+IF(S434&lt;0, (O434/(S434/-100)), O434*(S434/100)))</f>
        <v/>
      </c>
      <c r="Z434" s="27" t="str">
        <f t="shared" si="51"/>
        <v/>
      </c>
      <c r="AA434" s="29">
        <f t="shared" si="52"/>
        <v>0</v>
      </c>
      <c r="AB434" s="29">
        <f t="shared" si="53"/>
        <v>0</v>
      </c>
      <c r="AC434" s="30" t="str">
        <f>IF('Prediction Log'!$W434="Y", "W", IF('Prediction Log'!$W434="N","L",""))</f>
        <v/>
      </c>
      <c r="AD434" s="31" t="str">
        <f>IF('Prediction Log'!$Y434="Y", "W", IF('Prediction Log'!$Y434="N","L",""))</f>
        <v/>
      </c>
      <c r="AE434" s="32" t="str">
        <f>IF(ISBLANK(Table123[[#This Row],[Odds Side - Difference Model]]), "",IF(AC434="W", W434, IF(AC434="L",-N434, "")))</f>
        <v/>
      </c>
      <c r="AF434" s="33" t="str">
        <f>IFERROR((IF(ISERR(Table123[[#This Row],[Potential Payout Side - Win Probability Model]]), "",IF(AD434="W", X434, IF(AD434="L",-N434, "")))), "")</f>
        <v/>
      </c>
      <c r="AG434" s="30" t="str">
        <f>IF('Prediction Log'!$X434="Y", "W", IF('Prediction Log'!$X434="N", "L", ""))</f>
        <v/>
      </c>
      <c r="AH434" s="32" t="str">
        <f>IF(ISBLANK(Table123[[#This Row],[Odds Spread]]), "",IF(AG434="W", Z434, IF(AG434="L",-O434, "")))</f>
        <v/>
      </c>
      <c r="AI434" s="11"/>
      <c r="AJ434" s="12" t="str">
        <f t="shared" si="48"/>
        <v/>
      </c>
      <c r="AK4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5" spans="1:38" x14ac:dyDescent="0.45">
      <c r="A435" s="22">
        <f>Games!A435</f>
        <v>0</v>
      </c>
      <c r="B435" s="22" t="str">
        <f>IF('Prediction Log'!B435=0, "",'Prediction Log'!B435)</f>
        <v/>
      </c>
      <c r="C435" s="22" t="str">
        <f>IF('Prediction Log'!C435=0, "",'Prediction Log'!C435)</f>
        <v/>
      </c>
      <c r="D435" s="22" t="str">
        <f>IF('Prediction Log'!D435=0, "",'Prediction Log'!D435)</f>
        <v/>
      </c>
      <c r="E435" s="22" t="str">
        <f>IF('Prediction Log'!E435=0, "",'Prediction Log'!E435)</f>
        <v/>
      </c>
      <c r="F435" s="22" t="str">
        <f>IF('Prediction Log'!I435=0, "",'Prediction Log'!I435)</f>
        <v/>
      </c>
      <c r="G435" s="23" t="str">
        <f>IF(ISBLANK(Games!B435), "",'Prediction Log'!$J435)</f>
        <v/>
      </c>
      <c r="H435" s="24" t="str">
        <f>'Prediction Log'!$K435</f>
        <v/>
      </c>
      <c r="I435" s="22" t="str">
        <f>IF(ISBLANK(Games!J435), "",IF(AND(Games!J435="",Games!K435=""),"",IF(ISTEXT(Games!K435), "Side",Games!J435)))</f>
        <v/>
      </c>
      <c r="J435" s="22" t="str">
        <f>IF(ISBLANK(Games!B435), "",IF(Games!H435="Y", Games!B435, Games!C435))</f>
        <v/>
      </c>
      <c r="K435" s="22" t="str">
        <f>Games!F435</f>
        <v/>
      </c>
      <c r="L435" s="22" t="str">
        <f>IF(ISBLANK(Games!D435), "",Games!D435)</f>
        <v/>
      </c>
      <c r="M435" s="22"/>
      <c r="N435" s="25" t="str">
        <f>IF(ISBLANK(Table123[[#This Row],[Odds Side - Difference Model]]), "", 1)</f>
        <v/>
      </c>
      <c r="O435" s="25" t="str">
        <f>IF(ISBLANK(Table123[[#This Row],[Odds Spread]]), "", 1)</f>
        <v/>
      </c>
      <c r="P435" s="26"/>
      <c r="Q435" s="26"/>
      <c r="R435" s="26"/>
      <c r="S435" s="26"/>
      <c r="T435" s="26"/>
      <c r="U435" s="27" t="str">
        <f>IF(ISBLANK(Table123[[#This Row],[Odds Side - Difference Model]]), "",N435+IF(Q435&lt;0, (N435/(Q435/-100)), N435*(Q435/100)))</f>
        <v/>
      </c>
      <c r="V435" s="28" t="str">
        <f>IFERROR(IF(ISBLANK(Table123[[#This Row],[Odds Side - Win Probability Model]]), "",N435+IF(R435&lt;0, (N435/(R435/-100)), N435*(R435/100))),"")</f>
        <v/>
      </c>
      <c r="W435" s="27" t="str">
        <f t="shared" si="49"/>
        <v/>
      </c>
      <c r="X435" s="28" t="str">
        <f t="shared" si="50"/>
        <v/>
      </c>
      <c r="Y435" s="27" t="str">
        <f>IF(ISBLANK(Table123[[#This Row],[Odds Spread]]), "",O435+IF(S435&lt;0, (O435/(S435/-100)), O435*(S435/100)))</f>
        <v/>
      </c>
      <c r="Z435" s="27" t="str">
        <f t="shared" si="51"/>
        <v/>
      </c>
      <c r="AA435" s="29">
        <f t="shared" si="52"/>
        <v>0</v>
      </c>
      <c r="AB435" s="29">
        <f t="shared" si="53"/>
        <v>0</v>
      </c>
      <c r="AC435" s="30" t="str">
        <f>IF('Prediction Log'!$W435="Y", "W", IF('Prediction Log'!$W435="N","L",""))</f>
        <v/>
      </c>
      <c r="AD435" s="31" t="str">
        <f>IF('Prediction Log'!$Y435="Y", "W", IF('Prediction Log'!$Y435="N","L",""))</f>
        <v/>
      </c>
      <c r="AE435" s="32" t="str">
        <f>IF(ISBLANK(Table123[[#This Row],[Odds Side - Difference Model]]), "",IF(AC435="W", W435, IF(AC435="L",-N435, "")))</f>
        <v/>
      </c>
      <c r="AF435" s="33" t="str">
        <f>IFERROR((IF(ISERR(Table123[[#This Row],[Potential Payout Side - Win Probability Model]]), "",IF(AD435="W", X435, IF(AD435="L",-N435, "")))), "")</f>
        <v/>
      </c>
      <c r="AG435" s="30" t="str">
        <f>IF('Prediction Log'!$X435="Y", "W", IF('Prediction Log'!$X435="N", "L", ""))</f>
        <v/>
      </c>
      <c r="AH435" s="32" t="str">
        <f>IF(ISBLANK(Table123[[#This Row],[Odds Spread]]), "",IF(AG435="W", Z435, IF(AG435="L",-O435, "")))</f>
        <v/>
      </c>
      <c r="AI435" s="11"/>
      <c r="AJ435" s="12" t="str">
        <f t="shared" si="48"/>
        <v/>
      </c>
      <c r="AK4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6" spans="1:38" x14ac:dyDescent="0.45">
      <c r="A436" s="22">
        <f>Games!A436</f>
        <v>0</v>
      </c>
      <c r="B436" s="22" t="str">
        <f>IF('Prediction Log'!B436=0, "",'Prediction Log'!B436)</f>
        <v/>
      </c>
      <c r="C436" s="22" t="str">
        <f>IF('Prediction Log'!C436=0, "",'Prediction Log'!C436)</f>
        <v/>
      </c>
      <c r="D436" s="22" t="str">
        <f>IF('Prediction Log'!D436=0, "",'Prediction Log'!D436)</f>
        <v/>
      </c>
      <c r="E436" s="22" t="str">
        <f>IF('Prediction Log'!E436=0, "",'Prediction Log'!E436)</f>
        <v/>
      </c>
      <c r="F436" s="22" t="str">
        <f>IF('Prediction Log'!I436=0, "",'Prediction Log'!I436)</f>
        <v/>
      </c>
      <c r="G436" s="23" t="str">
        <f>IF(ISBLANK(Games!B436), "",'Prediction Log'!$J436)</f>
        <v/>
      </c>
      <c r="H436" s="24" t="str">
        <f>'Prediction Log'!$K436</f>
        <v/>
      </c>
      <c r="I436" s="22" t="str">
        <f>IF(ISBLANK(Games!J436), "",IF(AND(Games!J436="",Games!K436=""),"",IF(ISTEXT(Games!K436), "Side",Games!J436)))</f>
        <v/>
      </c>
      <c r="J436" s="22" t="str">
        <f>IF(ISBLANK(Games!B436), "",IF(Games!H436="Y", Games!B436, Games!C436))</f>
        <v/>
      </c>
      <c r="K436" s="22" t="str">
        <f>Games!F436</f>
        <v/>
      </c>
      <c r="L436" s="22" t="str">
        <f>IF(ISBLANK(Games!D436), "",Games!D436)</f>
        <v/>
      </c>
      <c r="M436" s="22"/>
      <c r="N436" s="25" t="str">
        <f>IF(ISBLANK(Table123[[#This Row],[Odds Side - Difference Model]]), "", 1)</f>
        <v/>
      </c>
      <c r="O436" s="25" t="str">
        <f>IF(ISBLANK(Table123[[#This Row],[Odds Spread]]), "", 1)</f>
        <v/>
      </c>
      <c r="P436" s="26"/>
      <c r="Q436" s="26"/>
      <c r="R436" s="26"/>
      <c r="S436" s="26"/>
      <c r="T436" s="26"/>
      <c r="U436" s="27" t="str">
        <f>IF(ISBLANK(Table123[[#This Row],[Odds Side - Difference Model]]), "",N436+IF(Q436&lt;0, (N436/(Q436/-100)), N436*(Q436/100)))</f>
        <v/>
      </c>
      <c r="V436" s="28" t="str">
        <f>IFERROR(IF(ISBLANK(Table123[[#This Row],[Odds Side - Win Probability Model]]), "",N436+IF(R436&lt;0, (N436/(R436/-100)), N436*(R436/100))),"")</f>
        <v/>
      </c>
      <c r="W436" s="27" t="str">
        <f t="shared" si="49"/>
        <v/>
      </c>
      <c r="X436" s="28" t="str">
        <f t="shared" si="50"/>
        <v/>
      </c>
      <c r="Y436" s="27" t="str">
        <f>IF(ISBLANK(Table123[[#This Row],[Odds Spread]]), "",O436+IF(S436&lt;0, (O436/(S436/-100)), O436*(S436/100)))</f>
        <v/>
      </c>
      <c r="Z436" s="27" t="str">
        <f t="shared" si="51"/>
        <v/>
      </c>
      <c r="AA436" s="29">
        <f t="shared" si="52"/>
        <v>0</v>
      </c>
      <c r="AB436" s="29">
        <f t="shared" si="53"/>
        <v>0</v>
      </c>
      <c r="AC436" s="30" t="str">
        <f>IF('Prediction Log'!$W436="Y", "W", IF('Prediction Log'!$W436="N","L",""))</f>
        <v/>
      </c>
      <c r="AD436" s="31" t="str">
        <f>IF('Prediction Log'!$Y436="Y", "W", IF('Prediction Log'!$Y436="N","L",""))</f>
        <v/>
      </c>
      <c r="AE436" s="32" t="str">
        <f>IF(ISBLANK(Table123[[#This Row],[Odds Side - Difference Model]]), "",IF(AC436="W", W436, IF(AC436="L",-N436, "")))</f>
        <v/>
      </c>
      <c r="AF436" s="33" t="str">
        <f>IFERROR((IF(ISERR(Table123[[#This Row],[Potential Payout Side - Win Probability Model]]), "",IF(AD436="W", X436, IF(AD436="L",-N436, "")))), "")</f>
        <v/>
      </c>
      <c r="AG436" s="30" t="str">
        <f>IF('Prediction Log'!$X436="Y", "W", IF('Prediction Log'!$X436="N", "L", ""))</f>
        <v/>
      </c>
      <c r="AH436" s="32" t="str">
        <f>IF(ISBLANK(Table123[[#This Row],[Odds Spread]]), "",IF(AG436="W", Z436, IF(AG436="L",-O436, "")))</f>
        <v/>
      </c>
      <c r="AI436" s="11"/>
      <c r="AJ436" s="12" t="str">
        <f t="shared" si="48"/>
        <v/>
      </c>
      <c r="AK4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7" spans="1:38" x14ac:dyDescent="0.45">
      <c r="A437" s="22">
        <f>Games!A437</f>
        <v>0</v>
      </c>
      <c r="B437" s="22" t="str">
        <f>IF('Prediction Log'!B437=0, "",'Prediction Log'!B437)</f>
        <v/>
      </c>
      <c r="C437" s="22" t="str">
        <f>IF('Prediction Log'!C437=0, "",'Prediction Log'!C437)</f>
        <v/>
      </c>
      <c r="D437" s="22" t="str">
        <f>IF('Prediction Log'!D437=0, "",'Prediction Log'!D437)</f>
        <v/>
      </c>
      <c r="E437" s="22" t="str">
        <f>IF('Prediction Log'!E437=0, "",'Prediction Log'!E437)</f>
        <v/>
      </c>
      <c r="F437" s="22" t="str">
        <f>IF('Prediction Log'!I437=0, "",'Prediction Log'!I437)</f>
        <v/>
      </c>
      <c r="G437" s="23" t="str">
        <f>IF(ISBLANK(Games!B437), "",'Prediction Log'!$J437)</f>
        <v/>
      </c>
      <c r="H437" s="24" t="str">
        <f>'Prediction Log'!$K437</f>
        <v/>
      </c>
      <c r="I437" s="22" t="str">
        <f>IF(ISBLANK(Games!J437), "",IF(AND(Games!J437="",Games!K437=""),"",IF(ISTEXT(Games!K437), "Side",Games!J437)))</f>
        <v/>
      </c>
      <c r="J437" s="22" t="str">
        <f>IF(ISBLANK(Games!B437), "",IF(Games!H437="Y", Games!B437, Games!C437))</f>
        <v/>
      </c>
      <c r="K437" s="22" t="str">
        <f>Games!F437</f>
        <v/>
      </c>
      <c r="L437" s="22" t="str">
        <f>IF(ISBLANK(Games!D437), "",Games!D437)</f>
        <v/>
      </c>
      <c r="M437" s="22"/>
      <c r="N437" s="25" t="str">
        <f>IF(ISBLANK(Table123[[#This Row],[Odds Side - Difference Model]]), "", 1)</f>
        <v/>
      </c>
      <c r="O437" s="25" t="str">
        <f>IF(ISBLANK(Table123[[#This Row],[Odds Spread]]), "", 1)</f>
        <v/>
      </c>
      <c r="P437" s="26"/>
      <c r="Q437" s="26"/>
      <c r="R437" s="26"/>
      <c r="S437" s="26"/>
      <c r="T437" s="26"/>
      <c r="U437" s="27" t="str">
        <f>IF(ISBLANK(Table123[[#This Row],[Odds Side - Difference Model]]), "",N437+IF(Q437&lt;0, (N437/(Q437/-100)), N437*(Q437/100)))</f>
        <v/>
      </c>
      <c r="V437" s="28" t="str">
        <f>IFERROR(IF(ISBLANK(Table123[[#This Row],[Odds Side - Win Probability Model]]), "",N437+IF(R437&lt;0, (N437/(R437/-100)), N437*(R437/100))),"")</f>
        <v/>
      </c>
      <c r="W437" s="27" t="str">
        <f t="shared" si="49"/>
        <v/>
      </c>
      <c r="X437" s="28" t="str">
        <f t="shared" si="50"/>
        <v/>
      </c>
      <c r="Y437" s="27" t="str">
        <f>IF(ISBLANK(Table123[[#This Row],[Odds Spread]]), "",O437+IF(S437&lt;0, (O437/(S437/-100)), O437*(S437/100)))</f>
        <v/>
      </c>
      <c r="Z437" s="27" t="str">
        <f t="shared" si="51"/>
        <v/>
      </c>
      <c r="AA437" s="29">
        <f t="shared" si="52"/>
        <v>0</v>
      </c>
      <c r="AB437" s="29">
        <f t="shared" si="53"/>
        <v>0</v>
      </c>
      <c r="AC437" s="30" t="str">
        <f>IF('Prediction Log'!$W437="Y", "W", IF('Prediction Log'!$W437="N","L",""))</f>
        <v/>
      </c>
      <c r="AD437" s="31" t="str">
        <f>IF('Prediction Log'!$Y437="Y", "W", IF('Prediction Log'!$Y437="N","L",""))</f>
        <v/>
      </c>
      <c r="AE437" s="32" t="str">
        <f>IF(ISBLANK(Table123[[#This Row],[Odds Side - Difference Model]]), "",IF(AC437="W", W437, IF(AC437="L",-N437, "")))</f>
        <v/>
      </c>
      <c r="AF437" s="33" t="str">
        <f>IFERROR((IF(ISERR(Table123[[#This Row],[Potential Payout Side - Win Probability Model]]), "",IF(AD437="W", X437, IF(AD437="L",-N437, "")))), "")</f>
        <v/>
      </c>
      <c r="AG437" s="30" t="str">
        <f>IF('Prediction Log'!$X437="Y", "W", IF('Prediction Log'!$X437="N", "L", ""))</f>
        <v/>
      </c>
      <c r="AH437" s="32" t="str">
        <f>IF(ISBLANK(Table123[[#This Row],[Odds Spread]]), "",IF(AG437="W", Z437, IF(AG437="L",-O437, "")))</f>
        <v/>
      </c>
      <c r="AI437" s="11"/>
      <c r="AJ437" s="12" t="str">
        <f t="shared" si="48"/>
        <v/>
      </c>
      <c r="AK4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8" spans="1:38" x14ac:dyDescent="0.45">
      <c r="A438" s="22">
        <f>Games!A438</f>
        <v>0</v>
      </c>
      <c r="B438" s="22" t="str">
        <f>IF('Prediction Log'!B438=0, "",'Prediction Log'!B438)</f>
        <v/>
      </c>
      <c r="C438" s="22" t="str">
        <f>IF('Prediction Log'!C438=0, "",'Prediction Log'!C438)</f>
        <v/>
      </c>
      <c r="D438" s="22" t="str">
        <f>IF('Prediction Log'!D438=0, "",'Prediction Log'!D438)</f>
        <v/>
      </c>
      <c r="E438" s="22" t="str">
        <f>IF('Prediction Log'!E438=0, "",'Prediction Log'!E438)</f>
        <v/>
      </c>
      <c r="F438" s="22" t="str">
        <f>IF('Prediction Log'!I438=0, "",'Prediction Log'!I438)</f>
        <v/>
      </c>
      <c r="G438" s="23" t="str">
        <f>IF(ISBLANK(Games!B438), "",'Prediction Log'!$J438)</f>
        <v/>
      </c>
      <c r="H438" s="24" t="str">
        <f>'Prediction Log'!$K438</f>
        <v/>
      </c>
      <c r="I438" s="22" t="str">
        <f>IF(ISBLANK(Games!J438), "",IF(AND(Games!J438="",Games!K438=""),"",IF(ISTEXT(Games!K438), "Side",Games!J438)))</f>
        <v/>
      </c>
      <c r="J438" s="22" t="str">
        <f>IF(ISBLANK(Games!B438), "",IF(Games!H438="Y", Games!B438, Games!C438))</f>
        <v/>
      </c>
      <c r="K438" s="22" t="str">
        <f>Games!F438</f>
        <v/>
      </c>
      <c r="L438" s="22" t="str">
        <f>IF(ISBLANK(Games!D438), "",Games!D438)</f>
        <v/>
      </c>
      <c r="M438" s="22"/>
      <c r="N438" s="25" t="str">
        <f>IF(ISBLANK(Table123[[#This Row],[Odds Side - Difference Model]]), "", 1)</f>
        <v/>
      </c>
      <c r="O438" s="25" t="str">
        <f>IF(ISBLANK(Table123[[#This Row],[Odds Spread]]), "", 1)</f>
        <v/>
      </c>
      <c r="P438" s="26"/>
      <c r="Q438" s="26"/>
      <c r="R438" s="26"/>
      <c r="S438" s="26"/>
      <c r="T438" s="26"/>
      <c r="U438" s="27" t="str">
        <f>IF(ISBLANK(Table123[[#This Row],[Odds Side - Difference Model]]), "",N438+IF(Q438&lt;0, (N438/(Q438/-100)), N438*(Q438/100)))</f>
        <v/>
      </c>
      <c r="V438" s="28" t="str">
        <f>IFERROR(IF(ISBLANK(Table123[[#This Row],[Odds Side - Win Probability Model]]), "",N438+IF(R438&lt;0, (N438/(R438/-100)), N438*(R438/100))),"")</f>
        <v/>
      </c>
      <c r="W438" s="27" t="str">
        <f t="shared" si="49"/>
        <v/>
      </c>
      <c r="X438" s="28" t="str">
        <f t="shared" si="50"/>
        <v/>
      </c>
      <c r="Y438" s="27" t="str">
        <f>IF(ISBLANK(Table123[[#This Row],[Odds Spread]]), "",O438+IF(S438&lt;0, (O438/(S438/-100)), O438*(S438/100)))</f>
        <v/>
      </c>
      <c r="Z438" s="27" t="str">
        <f t="shared" si="51"/>
        <v/>
      </c>
      <c r="AA438" s="29">
        <f t="shared" si="52"/>
        <v>0</v>
      </c>
      <c r="AB438" s="29">
        <f t="shared" si="53"/>
        <v>0</v>
      </c>
      <c r="AC438" s="30" t="str">
        <f>IF('Prediction Log'!$W438="Y", "W", IF('Prediction Log'!$W438="N","L",""))</f>
        <v/>
      </c>
      <c r="AD438" s="31" t="str">
        <f>IF('Prediction Log'!$Y438="Y", "W", IF('Prediction Log'!$Y438="N","L",""))</f>
        <v/>
      </c>
      <c r="AE438" s="32" t="str">
        <f>IF(ISBLANK(Table123[[#This Row],[Odds Side - Difference Model]]), "",IF(AC438="W", W438, IF(AC438="L",-N438, "")))</f>
        <v/>
      </c>
      <c r="AF438" s="33" t="str">
        <f>IFERROR((IF(ISERR(Table123[[#This Row],[Potential Payout Side - Win Probability Model]]), "",IF(AD438="W", X438, IF(AD438="L",-N438, "")))), "")</f>
        <v/>
      </c>
      <c r="AG438" s="30" t="str">
        <f>IF('Prediction Log'!$X438="Y", "W", IF('Prediction Log'!$X438="N", "L", ""))</f>
        <v/>
      </c>
      <c r="AH438" s="32" t="str">
        <f>IF(ISBLANK(Table123[[#This Row],[Odds Spread]]), "",IF(AG438="W", Z438, IF(AG438="L",-O438, "")))</f>
        <v/>
      </c>
      <c r="AI438" s="11"/>
      <c r="AJ438" s="12" t="str">
        <f t="shared" si="48"/>
        <v/>
      </c>
      <c r="AK4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9" spans="1:38" x14ac:dyDescent="0.45">
      <c r="A439" s="22">
        <f>Games!A439</f>
        <v>0</v>
      </c>
      <c r="B439" s="22" t="str">
        <f>IF('Prediction Log'!B439=0, "",'Prediction Log'!B439)</f>
        <v/>
      </c>
      <c r="C439" s="22" t="str">
        <f>IF('Prediction Log'!C439=0, "",'Prediction Log'!C439)</f>
        <v/>
      </c>
      <c r="D439" s="22" t="str">
        <f>IF('Prediction Log'!D439=0, "",'Prediction Log'!D439)</f>
        <v/>
      </c>
      <c r="E439" s="22" t="str">
        <f>IF('Prediction Log'!E439=0, "",'Prediction Log'!E439)</f>
        <v/>
      </c>
      <c r="F439" s="22" t="str">
        <f>IF('Prediction Log'!I439=0, "",'Prediction Log'!I439)</f>
        <v/>
      </c>
      <c r="G439" s="23" t="str">
        <f>IF(ISBLANK(Games!B439), "",'Prediction Log'!$J439)</f>
        <v/>
      </c>
      <c r="H439" s="24" t="str">
        <f>'Prediction Log'!$K439</f>
        <v/>
      </c>
      <c r="I439" s="22" t="str">
        <f>IF(ISBLANK(Games!J439), "",IF(AND(Games!J439="",Games!K439=""),"",IF(ISTEXT(Games!K439), "Side",Games!J439)))</f>
        <v/>
      </c>
      <c r="J439" s="22" t="str">
        <f>IF(ISBLANK(Games!B439), "",IF(Games!H439="Y", Games!B439, Games!C439))</f>
        <v/>
      </c>
      <c r="K439" s="22" t="str">
        <f>Games!F439</f>
        <v/>
      </c>
      <c r="L439" s="22" t="str">
        <f>IF(ISBLANK(Games!D439), "",Games!D439)</f>
        <v/>
      </c>
      <c r="M439" s="22"/>
      <c r="N439" s="25" t="str">
        <f>IF(ISBLANK(Table123[[#This Row],[Odds Side - Difference Model]]), "", 1)</f>
        <v/>
      </c>
      <c r="O439" s="25" t="str">
        <f>IF(ISBLANK(Table123[[#This Row],[Odds Spread]]), "", 1)</f>
        <v/>
      </c>
      <c r="P439" s="26"/>
      <c r="Q439" s="26"/>
      <c r="R439" s="26"/>
      <c r="S439" s="26"/>
      <c r="T439" s="26"/>
      <c r="U439" s="27" t="str">
        <f>IF(ISBLANK(Table123[[#This Row],[Odds Side - Difference Model]]), "",N439+IF(Q439&lt;0, (N439/(Q439/-100)), N439*(Q439/100)))</f>
        <v/>
      </c>
      <c r="V439" s="28" t="str">
        <f>IFERROR(IF(ISBLANK(Table123[[#This Row],[Odds Side - Win Probability Model]]), "",N439+IF(R439&lt;0, (N439/(R439/-100)), N439*(R439/100))),"")</f>
        <v/>
      </c>
      <c r="W439" s="27" t="str">
        <f t="shared" si="49"/>
        <v/>
      </c>
      <c r="X439" s="28" t="str">
        <f t="shared" si="50"/>
        <v/>
      </c>
      <c r="Y439" s="27" t="str">
        <f>IF(ISBLANK(Table123[[#This Row],[Odds Spread]]), "",O439+IF(S439&lt;0, (O439/(S439/-100)), O439*(S439/100)))</f>
        <v/>
      </c>
      <c r="Z439" s="27" t="str">
        <f t="shared" si="51"/>
        <v/>
      </c>
      <c r="AA439" s="29">
        <f t="shared" si="52"/>
        <v>0</v>
      </c>
      <c r="AB439" s="29">
        <f t="shared" si="53"/>
        <v>0</v>
      </c>
      <c r="AC439" s="30" t="str">
        <f>IF('Prediction Log'!$W439="Y", "W", IF('Prediction Log'!$W439="N","L",""))</f>
        <v/>
      </c>
      <c r="AD439" s="31" t="str">
        <f>IF('Prediction Log'!$Y439="Y", "W", IF('Prediction Log'!$Y439="N","L",""))</f>
        <v/>
      </c>
      <c r="AE439" s="32" t="str">
        <f>IF(ISBLANK(Table123[[#This Row],[Odds Side - Difference Model]]), "",IF(AC439="W", W439, IF(AC439="L",-N439, "")))</f>
        <v/>
      </c>
      <c r="AF439" s="33" t="str">
        <f>IFERROR((IF(ISERR(Table123[[#This Row],[Potential Payout Side - Win Probability Model]]), "",IF(AD439="W", X439, IF(AD439="L",-N439, "")))), "")</f>
        <v/>
      </c>
      <c r="AG439" s="30" t="str">
        <f>IF('Prediction Log'!$X439="Y", "W", IF('Prediction Log'!$X439="N", "L", ""))</f>
        <v/>
      </c>
      <c r="AH439" s="32" t="str">
        <f>IF(ISBLANK(Table123[[#This Row],[Odds Spread]]), "",IF(AG439="W", Z439, IF(AG439="L",-O439, "")))</f>
        <v/>
      </c>
      <c r="AI439" s="11"/>
      <c r="AJ439" s="12" t="str">
        <f t="shared" si="48"/>
        <v/>
      </c>
      <c r="AK4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0" spans="1:38" x14ac:dyDescent="0.45">
      <c r="A440" s="22">
        <f>Games!A440</f>
        <v>0</v>
      </c>
      <c r="B440" s="22" t="str">
        <f>IF('Prediction Log'!B440=0, "",'Prediction Log'!B440)</f>
        <v/>
      </c>
      <c r="C440" s="22" t="str">
        <f>IF('Prediction Log'!C440=0, "",'Prediction Log'!C440)</f>
        <v/>
      </c>
      <c r="D440" s="22" t="str">
        <f>IF('Prediction Log'!D440=0, "",'Prediction Log'!D440)</f>
        <v/>
      </c>
      <c r="E440" s="22" t="str">
        <f>IF('Prediction Log'!E440=0, "",'Prediction Log'!E440)</f>
        <v/>
      </c>
      <c r="F440" s="22" t="str">
        <f>IF('Prediction Log'!I440=0, "",'Prediction Log'!I440)</f>
        <v/>
      </c>
      <c r="G440" s="23" t="str">
        <f>IF(ISBLANK(Games!B440), "",'Prediction Log'!$J440)</f>
        <v/>
      </c>
      <c r="H440" s="24" t="str">
        <f>'Prediction Log'!$K440</f>
        <v/>
      </c>
      <c r="I440" s="22" t="str">
        <f>IF(ISBLANK(Games!J440), "",IF(AND(Games!J440="",Games!K440=""),"",IF(ISTEXT(Games!K440), "Side",Games!J440)))</f>
        <v/>
      </c>
      <c r="J440" s="22" t="str">
        <f>IF(ISBLANK(Games!B440), "",IF(Games!H440="Y", Games!B440, Games!C440))</f>
        <v/>
      </c>
      <c r="K440" s="22" t="str">
        <f>Games!F440</f>
        <v/>
      </c>
      <c r="L440" s="22" t="str">
        <f>IF(ISBLANK(Games!D440), "",Games!D440)</f>
        <v/>
      </c>
      <c r="M440" s="22"/>
      <c r="N440" s="25" t="str">
        <f>IF(ISBLANK(Table123[[#This Row],[Odds Side - Difference Model]]), "", 1)</f>
        <v/>
      </c>
      <c r="O440" s="25" t="str">
        <f>IF(ISBLANK(Table123[[#This Row],[Odds Spread]]), "", 1)</f>
        <v/>
      </c>
      <c r="P440" s="26"/>
      <c r="Q440" s="26"/>
      <c r="R440" s="26"/>
      <c r="S440" s="26"/>
      <c r="T440" s="26"/>
      <c r="U440" s="27" t="str">
        <f>IF(ISBLANK(Table123[[#This Row],[Odds Side - Difference Model]]), "",N440+IF(Q440&lt;0, (N440/(Q440/-100)), N440*(Q440/100)))</f>
        <v/>
      </c>
      <c r="V440" s="28" t="str">
        <f>IFERROR(IF(ISBLANK(Table123[[#This Row],[Odds Side - Win Probability Model]]), "",N440+IF(R440&lt;0, (N440/(R440/-100)), N440*(R440/100))),"")</f>
        <v/>
      </c>
      <c r="W440" s="27" t="str">
        <f t="shared" si="49"/>
        <v/>
      </c>
      <c r="X440" s="28" t="str">
        <f t="shared" si="50"/>
        <v/>
      </c>
      <c r="Y440" s="27" t="str">
        <f>IF(ISBLANK(Table123[[#This Row],[Odds Spread]]), "",O440+IF(S440&lt;0, (O440/(S440/-100)), O440*(S440/100)))</f>
        <v/>
      </c>
      <c r="Z440" s="27" t="str">
        <f t="shared" si="51"/>
        <v/>
      </c>
      <c r="AA440" s="29">
        <f t="shared" si="52"/>
        <v>0</v>
      </c>
      <c r="AB440" s="29">
        <f t="shared" si="53"/>
        <v>0</v>
      </c>
      <c r="AC440" s="30" t="str">
        <f>IF('Prediction Log'!$W440="Y", "W", IF('Prediction Log'!$W440="N","L",""))</f>
        <v/>
      </c>
      <c r="AD440" s="31" t="str">
        <f>IF('Prediction Log'!$Y440="Y", "W", IF('Prediction Log'!$Y440="N","L",""))</f>
        <v/>
      </c>
      <c r="AE440" s="32" t="str">
        <f>IF(ISBLANK(Table123[[#This Row],[Odds Side - Difference Model]]), "",IF(AC440="W", W440, IF(AC440="L",-N440, "")))</f>
        <v/>
      </c>
      <c r="AF440" s="33" t="str">
        <f>IFERROR((IF(ISERR(Table123[[#This Row],[Potential Payout Side - Win Probability Model]]), "",IF(AD440="W", X440, IF(AD440="L",-N440, "")))), "")</f>
        <v/>
      </c>
      <c r="AG440" s="30" t="str">
        <f>IF('Prediction Log'!$X440="Y", "W", IF('Prediction Log'!$X440="N", "L", ""))</f>
        <v/>
      </c>
      <c r="AH440" s="32" t="str">
        <f>IF(ISBLANK(Table123[[#This Row],[Odds Spread]]), "",IF(AG440="W", Z440, IF(AG440="L",-O440, "")))</f>
        <v/>
      </c>
      <c r="AI440" s="11"/>
      <c r="AJ440" s="12" t="str">
        <f t="shared" si="48"/>
        <v/>
      </c>
      <c r="AK4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1" spans="1:38" x14ac:dyDescent="0.45">
      <c r="A441" s="22">
        <f>Games!A441</f>
        <v>0</v>
      </c>
      <c r="B441" s="22" t="str">
        <f>IF('Prediction Log'!B441=0, "",'Prediction Log'!B441)</f>
        <v/>
      </c>
      <c r="C441" s="22" t="str">
        <f>IF('Prediction Log'!C441=0, "",'Prediction Log'!C441)</f>
        <v/>
      </c>
      <c r="D441" s="22" t="str">
        <f>IF('Prediction Log'!D441=0, "",'Prediction Log'!D441)</f>
        <v/>
      </c>
      <c r="E441" s="22" t="str">
        <f>IF('Prediction Log'!E441=0, "",'Prediction Log'!E441)</f>
        <v/>
      </c>
      <c r="F441" s="22" t="str">
        <f>IF('Prediction Log'!I441=0, "",'Prediction Log'!I441)</f>
        <v/>
      </c>
      <c r="G441" s="23" t="str">
        <f>IF(ISBLANK(Games!B441), "",'Prediction Log'!$J441)</f>
        <v/>
      </c>
      <c r="H441" s="24" t="str">
        <f>'Prediction Log'!$K441</f>
        <v/>
      </c>
      <c r="I441" s="22" t="str">
        <f>IF(ISBLANK(Games!J441), "",IF(AND(Games!J441="",Games!K441=""),"",IF(ISTEXT(Games!K441), "Side",Games!J441)))</f>
        <v/>
      </c>
      <c r="J441" s="22" t="str">
        <f>IF(ISBLANK(Games!B441), "",IF(Games!H441="Y", Games!B441, Games!C441))</f>
        <v/>
      </c>
      <c r="K441" s="22" t="str">
        <f>Games!F441</f>
        <v/>
      </c>
      <c r="L441" s="22" t="str">
        <f>IF(ISBLANK(Games!D441), "",Games!D441)</f>
        <v/>
      </c>
      <c r="M441" s="22"/>
      <c r="N441" s="25" t="str">
        <f>IF(ISBLANK(Table123[[#This Row],[Odds Side - Difference Model]]), "", 1)</f>
        <v/>
      </c>
      <c r="O441" s="25" t="str">
        <f>IF(ISBLANK(Table123[[#This Row],[Odds Spread]]), "", 1)</f>
        <v/>
      </c>
      <c r="P441" s="26"/>
      <c r="Q441" s="26"/>
      <c r="R441" s="26"/>
      <c r="S441" s="26"/>
      <c r="T441" s="26"/>
      <c r="U441" s="27" t="str">
        <f>IF(ISBLANK(Table123[[#This Row],[Odds Side - Difference Model]]), "",N441+IF(Q441&lt;0, (N441/(Q441/-100)), N441*(Q441/100)))</f>
        <v/>
      </c>
      <c r="V441" s="28" t="str">
        <f>IFERROR(IF(ISBLANK(Table123[[#This Row],[Odds Side - Win Probability Model]]), "",N441+IF(R441&lt;0, (N441/(R441/-100)), N441*(R441/100))),"")</f>
        <v/>
      </c>
      <c r="W441" s="27" t="str">
        <f t="shared" si="49"/>
        <v/>
      </c>
      <c r="X441" s="28" t="str">
        <f t="shared" si="50"/>
        <v/>
      </c>
      <c r="Y441" s="27" t="str">
        <f>IF(ISBLANK(Table123[[#This Row],[Odds Spread]]), "",O441+IF(S441&lt;0, (O441/(S441/-100)), O441*(S441/100)))</f>
        <v/>
      </c>
      <c r="Z441" s="27" t="str">
        <f t="shared" si="51"/>
        <v/>
      </c>
      <c r="AA441" s="29">
        <f t="shared" si="52"/>
        <v>0</v>
      </c>
      <c r="AB441" s="29">
        <f t="shared" si="53"/>
        <v>0</v>
      </c>
      <c r="AC441" s="30" t="str">
        <f>IF('Prediction Log'!$W441="Y", "W", IF('Prediction Log'!$W441="N","L",""))</f>
        <v/>
      </c>
      <c r="AD441" s="31" t="str">
        <f>IF('Prediction Log'!$Y441="Y", "W", IF('Prediction Log'!$Y441="N","L",""))</f>
        <v/>
      </c>
      <c r="AE441" s="32" t="str">
        <f>IF(ISBLANK(Table123[[#This Row],[Odds Side - Difference Model]]), "",IF(AC441="W", W441, IF(AC441="L",-N441, "")))</f>
        <v/>
      </c>
      <c r="AF441" s="33" t="str">
        <f>IFERROR((IF(ISERR(Table123[[#This Row],[Potential Payout Side - Win Probability Model]]), "",IF(AD441="W", X441, IF(AD441="L",-N441, "")))), "")</f>
        <v/>
      </c>
      <c r="AG441" s="30" t="str">
        <f>IF('Prediction Log'!$X441="Y", "W", IF('Prediction Log'!$X441="N", "L", ""))</f>
        <v/>
      </c>
      <c r="AH441" s="32" t="str">
        <f>IF(ISBLANK(Table123[[#This Row],[Odds Spread]]), "",IF(AG441="W", Z441, IF(AG441="L",-O441, "")))</f>
        <v/>
      </c>
      <c r="AI441" s="11"/>
      <c r="AJ441" s="12" t="str">
        <f t="shared" si="48"/>
        <v/>
      </c>
      <c r="AK4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2" spans="1:38" x14ac:dyDescent="0.45">
      <c r="A442" s="22">
        <f>Games!A442</f>
        <v>0</v>
      </c>
      <c r="B442" s="22" t="str">
        <f>IF('Prediction Log'!B442=0, "",'Prediction Log'!B442)</f>
        <v/>
      </c>
      <c r="C442" s="22" t="str">
        <f>IF('Prediction Log'!C442=0, "",'Prediction Log'!C442)</f>
        <v/>
      </c>
      <c r="D442" s="22" t="str">
        <f>IF('Prediction Log'!D442=0, "",'Prediction Log'!D442)</f>
        <v/>
      </c>
      <c r="E442" s="22" t="str">
        <f>IF('Prediction Log'!E442=0, "",'Prediction Log'!E442)</f>
        <v/>
      </c>
      <c r="F442" s="22" t="str">
        <f>IF('Prediction Log'!I442=0, "",'Prediction Log'!I442)</f>
        <v/>
      </c>
      <c r="G442" s="23" t="str">
        <f>IF(ISBLANK(Games!B442), "",'Prediction Log'!$J442)</f>
        <v/>
      </c>
      <c r="H442" s="24" t="str">
        <f>'Prediction Log'!$K442</f>
        <v/>
      </c>
      <c r="I442" s="22" t="str">
        <f>IF(ISBLANK(Games!J442), "",IF(AND(Games!J442="",Games!K442=""),"",IF(ISTEXT(Games!K442), "Side",Games!J442)))</f>
        <v/>
      </c>
      <c r="J442" s="22" t="str">
        <f>IF(ISBLANK(Games!B442), "",IF(Games!H442="Y", Games!B442, Games!C442))</f>
        <v/>
      </c>
      <c r="K442" s="22" t="str">
        <f>Games!F442</f>
        <v/>
      </c>
      <c r="L442" s="22" t="str">
        <f>IF(ISBLANK(Games!D442), "",Games!D442)</f>
        <v/>
      </c>
      <c r="M442" s="22"/>
      <c r="N442" s="25" t="str">
        <f>IF(ISBLANK(Table123[[#This Row],[Odds Side - Difference Model]]), "", 1)</f>
        <v/>
      </c>
      <c r="O442" s="25" t="str">
        <f>IF(ISBLANK(Table123[[#This Row],[Odds Spread]]), "", 1)</f>
        <v/>
      </c>
      <c r="P442" s="26"/>
      <c r="Q442" s="26"/>
      <c r="R442" s="26"/>
      <c r="S442" s="26"/>
      <c r="T442" s="26"/>
      <c r="U442" s="27" t="str">
        <f>IF(ISBLANK(Table123[[#This Row],[Odds Side - Difference Model]]), "",N442+IF(Q442&lt;0, (N442/(Q442/-100)), N442*(Q442/100)))</f>
        <v/>
      </c>
      <c r="V442" s="28" t="str">
        <f>IFERROR(IF(ISBLANK(Table123[[#This Row],[Odds Side - Win Probability Model]]), "",N442+IF(R442&lt;0, (N442/(R442/-100)), N442*(R442/100))),"")</f>
        <v/>
      </c>
      <c r="W442" s="27" t="str">
        <f t="shared" si="49"/>
        <v/>
      </c>
      <c r="X442" s="28" t="str">
        <f t="shared" si="50"/>
        <v/>
      </c>
      <c r="Y442" s="27" t="str">
        <f>IF(ISBLANK(Table123[[#This Row],[Odds Spread]]), "",O442+IF(S442&lt;0, (O442/(S442/-100)), O442*(S442/100)))</f>
        <v/>
      </c>
      <c r="Z442" s="27" t="str">
        <f t="shared" si="51"/>
        <v/>
      </c>
      <c r="AA442" s="29">
        <f t="shared" si="52"/>
        <v>0</v>
      </c>
      <c r="AB442" s="29">
        <f t="shared" si="53"/>
        <v>0</v>
      </c>
      <c r="AC442" s="30" t="str">
        <f>IF('Prediction Log'!$W442="Y", "W", IF('Prediction Log'!$W442="N","L",""))</f>
        <v/>
      </c>
      <c r="AD442" s="31" t="str">
        <f>IF('Prediction Log'!$Y442="Y", "W", IF('Prediction Log'!$Y442="N","L",""))</f>
        <v/>
      </c>
      <c r="AE442" s="32" t="str">
        <f>IF(ISBLANK(Table123[[#This Row],[Odds Side - Difference Model]]), "",IF(AC442="W", W442, IF(AC442="L",-N442, "")))</f>
        <v/>
      </c>
      <c r="AF442" s="33" t="str">
        <f>IFERROR((IF(ISERR(Table123[[#This Row],[Potential Payout Side - Win Probability Model]]), "",IF(AD442="W", X442, IF(AD442="L",-N442, "")))), "")</f>
        <v/>
      </c>
      <c r="AG442" s="30" t="str">
        <f>IF('Prediction Log'!$X442="Y", "W", IF('Prediction Log'!$X442="N", "L", ""))</f>
        <v/>
      </c>
      <c r="AH442" s="32" t="str">
        <f>IF(ISBLANK(Table123[[#This Row],[Odds Spread]]), "",IF(AG442="W", Z442, IF(AG442="L",-O442, "")))</f>
        <v/>
      </c>
      <c r="AI442" s="11"/>
      <c r="AJ442" s="12" t="str">
        <f t="shared" si="48"/>
        <v/>
      </c>
      <c r="AK4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3" spans="1:38" x14ac:dyDescent="0.45">
      <c r="A443" s="22">
        <f>Games!A443</f>
        <v>0</v>
      </c>
      <c r="B443" s="22" t="str">
        <f>IF('Prediction Log'!B443=0, "",'Prediction Log'!B443)</f>
        <v/>
      </c>
      <c r="C443" s="22" t="str">
        <f>IF('Prediction Log'!C443=0, "",'Prediction Log'!C443)</f>
        <v/>
      </c>
      <c r="D443" s="22" t="str">
        <f>IF('Prediction Log'!D443=0, "",'Prediction Log'!D443)</f>
        <v/>
      </c>
      <c r="E443" s="22" t="str">
        <f>IF('Prediction Log'!E443=0, "",'Prediction Log'!E443)</f>
        <v/>
      </c>
      <c r="F443" s="22" t="str">
        <f>IF('Prediction Log'!I443=0, "",'Prediction Log'!I443)</f>
        <v/>
      </c>
      <c r="G443" s="23" t="str">
        <f>IF(ISBLANK(Games!B443), "",'Prediction Log'!$J443)</f>
        <v/>
      </c>
      <c r="H443" s="24" t="str">
        <f>'Prediction Log'!$K443</f>
        <v/>
      </c>
      <c r="I443" s="22" t="str">
        <f>IF(ISBLANK(Games!J443), "",IF(AND(Games!J443="",Games!K443=""),"",IF(ISTEXT(Games!K443), "Side",Games!J443)))</f>
        <v/>
      </c>
      <c r="J443" s="22" t="str">
        <f>IF(ISBLANK(Games!B443), "",IF(Games!H443="Y", Games!B443, Games!C443))</f>
        <v/>
      </c>
      <c r="K443" s="22" t="str">
        <f>Games!F443</f>
        <v/>
      </c>
      <c r="L443" s="22" t="str">
        <f>IF(ISBLANK(Games!D443), "",Games!D443)</f>
        <v/>
      </c>
      <c r="M443" s="22"/>
      <c r="N443" s="25" t="str">
        <f>IF(ISBLANK(Table123[[#This Row],[Odds Side - Difference Model]]), "", 1)</f>
        <v/>
      </c>
      <c r="O443" s="25" t="str">
        <f>IF(ISBLANK(Table123[[#This Row],[Odds Spread]]), "", 1)</f>
        <v/>
      </c>
      <c r="P443" s="26"/>
      <c r="Q443" s="26"/>
      <c r="R443" s="26"/>
      <c r="S443" s="26"/>
      <c r="T443" s="26"/>
      <c r="U443" s="27" t="str">
        <f>IF(ISBLANK(Table123[[#This Row],[Odds Side - Difference Model]]), "",N443+IF(Q443&lt;0, (N443/(Q443/-100)), N443*(Q443/100)))</f>
        <v/>
      </c>
      <c r="V443" s="28" t="str">
        <f>IFERROR(IF(ISBLANK(Table123[[#This Row],[Odds Side - Win Probability Model]]), "",N443+IF(R443&lt;0, (N443/(R443/-100)), N443*(R443/100))),"")</f>
        <v/>
      </c>
      <c r="W443" s="27" t="str">
        <f t="shared" si="49"/>
        <v/>
      </c>
      <c r="X443" s="28" t="str">
        <f t="shared" si="50"/>
        <v/>
      </c>
      <c r="Y443" s="27" t="str">
        <f>IF(ISBLANK(Table123[[#This Row],[Odds Spread]]), "",O443+IF(S443&lt;0, (O443/(S443/-100)), O443*(S443/100)))</f>
        <v/>
      </c>
      <c r="Z443" s="27" t="str">
        <f t="shared" si="51"/>
        <v/>
      </c>
      <c r="AA443" s="29">
        <f t="shared" si="52"/>
        <v>0</v>
      </c>
      <c r="AB443" s="29">
        <f t="shared" si="53"/>
        <v>0</v>
      </c>
      <c r="AC443" s="30" t="str">
        <f>IF('Prediction Log'!$W443="Y", "W", IF('Prediction Log'!$W443="N","L",""))</f>
        <v/>
      </c>
      <c r="AD443" s="31" t="str">
        <f>IF('Prediction Log'!$Y443="Y", "W", IF('Prediction Log'!$Y443="N","L",""))</f>
        <v/>
      </c>
      <c r="AE443" s="32" t="str">
        <f>IF(ISBLANK(Table123[[#This Row],[Odds Side - Difference Model]]), "",IF(AC443="W", W443, IF(AC443="L",-N443, "")))</f>
        <v/>
      </c>
      <c r="AF443" s="33" t="str">
        <f>IFERROR((IF(ISERR(Table123[[#This Row],[Potential Payout Side - Win Probability Model]]), "",IF(AD443="W", X443, IF(AD443="L",-N443, "")))), "")</f>
        <v/>
      </c>
      <c r="AG443" s="30" t="str">
        <f>IF('Prediction Log'!$X443="Y", "W", IF('Prediction Log'!$X443="N", "L", ""))</f>
        <v/>
      </c>
      <c r="AH443" s="32" t="str">
        <f>IF(ISBLANK(Table123[[#This Row],[Odds Spread]]), "",IF(AG443="W", Z443, IF(AG443="L",-O443, "")))</f>
        <v/>
      </c>
      <c r="AI443" s="11"/>
      <c r="AJ443" s="12" t="str">
        <f t="shared" si="48"/>
        <v/>
      </c>
      <c r="AK4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4" spans="1:38" x14ac:dyDescent="0.45">
      <c r="A444" s="22">
        <f>Games!A444</f>
        <v>0</v>
      </c>
      <c r="B444" s="22" t="str">
        <f>IF('Prediction Log'!B444=0, "",'Prediction Log'!B444)</f>
        <v/>
      </c>
      <c r="C444" s="22" t="str">
        <f>IF('Prediction Log'!C444=0, "",'Prediction Log'!C444)</f>
        <v/>
      </c>
      <c r="D444" s="22" t="str">
        <f>IF('Prediction Log'!D444=0, "",'Prediction Log'!D444)</f>
        <v/>
      </c>
      <c r="E444" s="22" t="str">
        <f>IF('Prediction Log'!E444=0, "",'Prediction Log'!E444)</f>
        <v/>
      </c>
      <c r="F444" s="22" t="str">
        <f>IF('Prediction Log'!I444=0, "",'Prediction Log'!I444)</f>
        <v/>
      </c>
      <c r="G444" s="23" t="str">
        <f>IF(ISBLANK(Games!B444), "",'Prediction Log'!$J444)</f>
        <v/>
      </c>
      <c r="H444" s="24" t="str">
        <f>'Prediction Log'!$K444</f>
        <v/>
      </c>
      <c r="I444" s="22" t="str">
        <f>IF(ISBLANK(Games!J444), "",IF(AND(Games!J444="",Games!K444=""),"",IF(ISTEXT(Games!K444), "Side",Games!J444)))</f>
        <v/>
      </c>
      <c r="J444" s="22" t="str">
        <f>IF(ISBLANK(Games!B444), "",IF(Games!H444="Y", Games!B444, Games!C444))</f>
        <v/>
      </c>
      <c r="K444" s="22" t="str">
        <f>Games!F444</f>
        <v/>
      </c>
      <c r="L444" s="22" t="str">
        <f>IF(ISBLANK(Games!D444), "",Games!D444)</f>
        <v/>
      </c>
      <c r="M444" s="22"/>
      <c r="N444" s="25" t="str">
        <f>IF(ISBLANK(Table123[[#This Row],[Odds Side - Difference Model]]), "", 1)</f>
        <v/>
      </c>
      <c r="O444" s="25" t="str">
        <f>IF(ISBLANK(Table123[[#This Row],[Odds Spread]]), "", 1)</f>
        <v/>
      </c>
      <c r="P444" s="26"/>
      <c r="Q444" s="26"/>
      <c r="R444" s="26"/>
      <c r="S444" s="26"/>
      <c r="T444" s="26"/>
      <c r="U444" s="27" t="str">
        <f>IF(ISBLANK(Table123[[#This Row],[Odds Side - Difference Model]]), "",N444+IF(Q444&lt;0, (N444/(Q444/-100)), N444*(Q444/100)))</f>
        <v/>
      </c>
      <c r="V444" s="28" t="str">
        <f>IFERROR(IF(ISBLANK(Table123[[#This Row],[Odds Side - Win Probability Model]]), "",N444+IF(R444&lt;0, (N444/(R444/-100)), N444*(R444/100))),"")</f>
        <v/>
      </c>
      <c r="W444" s="27" t="str">
        <f t="shared" si="49"/>
        <v/>
      </c>
      <c r="X444" s="28" t="str">
        <f t="shared" si="50"/>
        <v/>
      </c>
      <c r="Y444" s="27" t="str">
        <f>IF(ISBLANK(Table123[[#This Row],[Odds Spread]]), "",O444+IF(S444&lt;0, (O444/(S444/-100)), O444*(S444/100)))</f>
        <v/>
      </c>
      <c r="Z444" s="27" t="str">
        <f t="shared" si="51"/>
        <v/>
      </c>
      <c r="AA444" s="29">
        <f t="shared" si="52"/>
        <v>0</v>
      </c>
      <c r="AB444" s="29">
        <f t="shared" si="53"/>
        <v>0</v>
      </c>
      <c r="AC444" s="30" t="str">
        <f>IF('Prediction Log'!$W444="Y", "W", IF('Prediction Log'!$W444="N","L",""))</f>
        <v/>
      </c>
      <c r="AD444" s="31" t="str">
        <f>IF('Prediction Log'!$Y444="Y", "W", IF('Prediction Log'!$Y444="N","L",""))</f>
        <v/>
      </c>
      <c r="AE444" s="32" t="str">
        <f>IF(ISBLANK(Table123[[#This Row],[Odds Side - Difference Model]]), "",IF(AC444="W", W444, IF(AC444="L",-N444, "")))</f>
        <v/>
      </c>
      <c r="AF444" s="33" t="str">
        <f>IFERROR((IF(ISERR(Table123[[#This Row],[Potential Payout Side - Win Probability Model]]), "",IF(AD444="W", X444, IF(AD444="L",-N444, "")))), "")</f>
        <v/>
      </c>
      <c r="AG444" s="30" t="str">
        <f>IF('Prediction Log'!$X444="Y", "W", IF('Prediction Log'!$X444="N", "L", ""))</f>
        <v/>
      </c>
      <c r="AH444" s="32" t="str">
        <f>IF(ISBLANK(Table123[[#This Row],[Odds Spread]]), "",IF(AG444="W", Z444, IF(AG444="L",-O444, "")))</f>
        <v/>
      </c>
      <c r="AI444" s="11"/>
      <c r="AJ444" s="12" t="str">
        <f t="shared" si="48"/>
        <v/>
      </c>
      <c r="AK4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5" spans="1:38" x14ac:dyDescent="0.45">
      <c r="A445" s="22">
        <f>Games!A445</f>
        <v>0</v>
      </c>
      <c r="B445" s="22" t="str">
        <f>IF('Prediction Log'!B445=0, "",'Prediction Log'!B445)</f>
        <v/>
      </c>
      <c r="C445" s="22" t="str">
        <f>IF('Prediction Log'!C445=0, "",'Prediction Log'!C445)</f>
        <v/>
      </c>
      <c r="D445" s="22" t="str">
        <f>IF('Prediction Log'!D445=0, "",'Prediction Log'!D445)</f>
        <v/>
      </c>
      <c r="E445" s="22" t="str">
        <f>IF('Prediction Log'!E445=0, "",'Prediction Log'!E445)</f>
        <v/>
      </c>
      <c r="F445" s="22" t="str">
        <f>IF('Prediction Log'!I445=0, "",'Prediction Log'!I445)</f>
        <v/>
      </c>
      <c r="G445" s="23" t="str">
        <f>IF(ISBLANK(Games!B445), "",'Prediction Log'!$J445)</f>
        <v/>
      </c>
      <c r="H445" s="24" t="str">
        <f>'Prediction Log'!$K445</f>
        <v/>
      </c>
      <c r="I445" s="22" t="str">
        <f>IF(ISBLANK(Games!J445), "",IF(AND(Games!J445="",Games!K445=""),"",IF(ISTEXT(Games!K445), "Side",Games!J445)))</f>
        <v/>
      </c>
      <c r="J445" s="22" t="str">
        <f>IF(ISBLANK(Games!B445), "",IF(Games!H445="Y", Games!B445, Games!C445))</f>
        <v/>
      </c>
      <c r="K445" s="22" t="str">
        <f>Games!F445</f>
        <v/>
      </c>
      <c r="L445" s="22" t="str">
        <f>IF(ISBLANK(Games!D445), "",Games!D445)</f>
        <v/>
      </c>
      <c r="M445" s="22"/>
      <c r="N445" s="25" t="str">
        <f>IF(ISBLANK(Table123[[#This Row],[Odds Side - Difference Model]]), "", 1)</f>
        <v/>
      </c>
      <c r="O445" s="25" t="str">
        <f>IF(ISBLANK(Table123[[#This Row],[Odds Spread]]), "", 1)</f>
        <v/>
      </c>
      <c r="P445" s="26"/>
      <c r="Q445" s="26"/>
      <c r="R445" s="26"/>
      <c r="S445" s="26"/>
      <c r="T445" s="26"/>
      <c r="U445" s="27" t="str">
        <f>IF(ISBLANK(Table123[[#This Row],[Odds Side - Difference Model]]), "",N445+IF(Q445&lt;0, (N445/(Q445/-100)), N445*(Q445/100)))</f>
        <v/>
      </c>
      <c r="V445" s="28" t="str">
        <f>IFERROR(IF(ISBLANK(Table123[[#This Row],[Odds Side - Win Probability Model]]), "",N445+IF(R445&lt;0, (N445/(R445/-100)), N445*(R445/100))),"")</f>
        <v/>
      </c>
      <c r="W445" s="27" t="str">
        <f t="shared" si="49"/>
        <v/>
      </c>
      <c r="X445" s="28" t="str">
        <f t="shared" si="50"/>
        <v/>
      </c>
      <c r="Y445" s="27" t="str">
        <f>IF(ISBLANK(Table123[[#This Row],[Odds Spread]]), "",O445+IF(S445&lt;0, (O445/(S445/-100)), O445*(S445/100)))</f>
        <v/>
      </c>
      <c r="Z445" s="27" t="str">
        <f t="shared" si="51"/>
        <v/>
      </c>
      <c r="AA445" s="29">
        <f t="shared" si="52"/>
        <v>0</v>
      </c>
      <c r="AB445" s="29">
        <f t="shared" si="53"/>
        <v>0</v>
      </c>
      <c r="AC445" s="30" t="str">
        <f>IF('Prediction Log'!$W445="Y", "W", IF('Prediction Log'!$W445="N","L",""))</f>
        <v/>
      </c>
      <c r="AD445" s="31" t="str">
        <f>IF('Prediction Log'!$Y445="Y", "W", IF('Prediction Log'!$Y445="N","L",""))</f>
        <v/>
      </c>
      <c r="AE445" s="32" t="str">
        <f>IF(ISBLANK(Table123[[#This Row],[Odds Side - Difference Model]]), "",IF(AC445="W", W445, IF(AC445="L",-N445, "")))</f>
        <v/>
      </c>
      <c r="AF445" s="33" t="str">
        <f>IFERROR((IF(ISERR(Table123[[#This Row],[Potential Payout Side - Win Probability Model]]), "",IF(AD445="W", X445, IF(AD445="L",-N445, "")))), "")</f>
        <v/>
      </c>
      <c r="AG445" s="30" t="str">
        <f>IF('Prediction Log'!$X445="Y", "W", IF('Prediction Log'!$X445="N", "L", ""))</f>
        <v/>
      </c>
      <c r="AH445" s="32" t="str">
        <f>IF(ISBLANK(Table123[[#This Row],[Odds Spread]]), "",IF(AG445="W", Z445, IF(AG445="L",-O445, "")))</f>
        <v/>
      </c>
      <c r="AI445" s="11"/>
      <c r="AJ445" s="12" t="str">
        <f t="shared" si="48"/>
        <v/>
      </c>
      <c r="AK4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6" spans="1:38" x14ac:dyDescent="0.45">
      <c r="A446" s="22">
        <f>Games!A446</f>
        <v>0</v>
      </c>
      <c r="B446" s="22" t="str">
        <f>IF('Prediction Log'!B446=0, "",'Prediction Log'!B446)</f>
        <v/>
      </c>
      <c r="C446" s="22" t="str">
        <f>IF('Prediction Log'!C446=0, "",'Prediction Log'!C446)</f>
        <v/>
      </c>
      <c r="D446" s="22" t="str">
        <f>IF('Prediction Log'!D446=0, "",'Prediction Log'!D446)</f>
        <v/>
      </c>
      <c r="E446" s="22" t="str">
        <f>IF('Prediction Log'!E446=0, "",'Prediction Log'!E446)</f>
        <v/>
      </c>
      <c r="F446" s="22" t="str">
        <f>IF('Prediction Log'!I446=0, "",'Prediction Log'!I446)</f>
        <v/>
      </c>
      <c r="G446" s="23" t="str">
        <f>IF(ISBLANK(Games!B446), "",'Prediction Log'!$J446)</f>
        <v/>
      </c>
      <c r="H446" s="24" t="str">
        <f>'Prediction Log'!$K446</f>
        <v/>
      </c>
      <c r="I446" s="22" t="str">
        <f>IF(ISBLANK(Games!J446), "",IF(AND(Games!J446="",Games!K446=""),"",IF(ISTEXT(Games!K446), "Side",Games!J446)))</f>
        <v/>
      </c>
      <c r="J446" s="22" t="str">
        <f>IF(ISBLANK(Games!B446), "",IF(Games!H446="Y", Games!B446, Games!C446))</f>
        <v/>
      </c>
      <c r="K446" s="22" t="str">
        <f>Games!F446</f>
        <v/>
      </c>
      <c r="L446" s="22" t="str">
        <f>IF(ISBLANK(Games!D446), "",Games!D446)</f>
        <v/>
      </c>
      <c r="M446" s="22"/>
      <c r="N446" s="25" t="str">
        <f>IF(ISBLANK(Table123[[#This Row],[Odds Side - Difference Model]]), "", 1)</f>
        <v/>
      </c>
      <c r="O446" s="25" t="str">
        <f>IF(ISBLANK(Table123[[#This Row],[Odds Spread]]), "", 1)</f>
        <v/>
      </c>
      <c r="P446" s="26"/>
      <c r="Q446" s="26"/>
      <c r="R446" s="26"/>
      <c r="S446" s="26"/>
      <c r="T446" s="26"/>
      <c r="U446" s="27" t="str">
        <f>IF(ISBLANK(Table123[[#This Row],[Odds Side - Difference Model]]), "",N446+IF(Q446&lt;0, (N446/(Q446/-100)), N446*(Q446/100)))</f>
        <v/>
      </c>
      <c r="V446" s="28" t="str">
        <f>IFERROR(IF(ISBLANK(Table123[[#This Row],[Odds Side - Win Probability Model]]), "",N446+IF(R446&lt;0, (N446/(R446/-100)), N446*(R446/100))),"")</f>
        <v/>
      </c>
      <c r="W446" s="27" t="str">
        <f t="shared" si="49"/>
        <v/>
      </c>
      <c r="X446" s="28" t="str">
        <f t="shared" si="50"/>
        <v/>
      </c>
      <c r="Y446" s="27" t="str">
        <f>IF(ISBLANK(Table123[[#This Row],[Odds Spread]]), "",O446+IF(S446&lt;0, (O446/(S446/-100)), O446*(S446/100)))</f>
        <v/>
      </c>
      <c r="Z446" s="27" t="str">
        <f t="shared" si="51"/>
        <v/>
      </c>
      <c r="AA446" s="29">
        <f t="shared" si="52"/>
        <v>0</v>
      </c>
      <c r="AB446" s="29">
        <f t="shared" si="53"/>
        <v>0</v>
      </c>
      <c r="AC446" s="30" t="str">
        <f>IF('Prediction Log'!$W446="Y", "W", IF('Prediction Log'!$W446="N","L",""))</f>
        <v/>
      </c>
      <c r="AD446" s="31" t="str">
        <f>IF('Prediction Log'!$Y446="Y", "W", IF('Prediction Log'!$Y446="N","L",""))</f>
        <v/>
      </c>
      <c r="AE446" s="32" t="str">
        <f>IF(ISBLANK(Table123[[#This Row],[Odds Side - Difference Model]]), "",IF(AC446="W", W446, IF(AC446="L",-N446, "")))</f>
        <v/>
      </c>
      <c r="AF446" s="33" t="str">
        <f>IFERROR((IF(ISERR(Table123[[#This Row],[Potential Payout Side - Win Probability Model]]), "",IF(AD446="W", X446, IF(AD446="L",-N446, "")))), "")</f>
        <v/>
      </c>
      <c r="AG446" s="30" t="str">
        <f>IF('Prediction Log'!$X446="Y", "W", IF('Prediction Log'!$X446="N", "L", ""))</f>
        <v/>
      </c>
      <c r="AH446" s="32" t="str">
        <f>IF(ISBLANK(Table123[[#This Row],[Odds Spread]]), "",IF(AG446="W", Z446, IF(AG446="L",-O446, "")))</f>
        <v/>
      </c>
      <c r="AI446" s="11"/>
      <c r="AJ446" s="12" t="str">
        <f t="shared" si="48"/>
        <v/>
      </c>
      <c r="AK4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7" spans="1:38" x14ac:dyDescent="0.45">
      <c r="A447" s="22">
        <f>Games!A447</f>
        <v>0</v>
      </c>
      <c r="B447" s="22" t="str">
        <f>IF('Prediction Log'!B447=0, "",'Prediction Log'!B447)</f>
        <v/>
      </c>
      <c r="C447" s="22" t="str">
        <f>IF('Prediction Log'!C447=0, "",'Prediction Log'!C447)</f>
        <v/>
      </c>
      <c r="D447" s="22" t="str">
        <f>IF('Prediction Log'!D447=0, "",'Prediction Log'!D447)</f>
        <v/>
      </c>
      <c r="E447" s="22" t="str">
        <f>IF('Prediction Log'!E447=0, "",'Prediction Log'!E447)</f>
        <v/>
      </c>
      <c r="F447" s="22" t="str">
        <f>IF('Prediction Log'!I447=0, "",'Prediction Log'!I447)</f>
        <v/>
      </c>
      <c r="G447" s="23" t="str">
        <f>IF(ISBLANK(Games!B447), "",'Prediction Log'!$J447)</f>
        <v/>
      </c>
      <c r="H447" s="24" t="str">
        <f>'Prediction Log'!$K447</f>
        <v/>
      </c>
      <c r="I447" s="22" t="str">
        <f>IF(ISBLANK(Games!J447), "",IF(AND(Games!J447="",Games!K447=""),"",IF(ISTEXT(Games!K447), "Side",Games!J447)))</f>
        <v/>
      </c>
      <c r="J447" s="22" t="str">
        <f>IF(ISBLANK(Games!B447), "",IF(Games!H447="Y", Games!B447, Games!C447))</f>
        <v/>
      </c>
      <c r="K447" s="22" t="str">
        <f>Games!F447</f>
        <v/>
      </c>
      <c r="L447" s="22" t="str">
        <f>IF(ISBLANK(Games!D447), "",Games!D447)</f>
        <v/>
      </c>
      <c r="M447" s="22"/>
      <c r="N447" s="25" t="str">
        <f>IF(ISBLANK(Table123[[#This Row],[Odds Side - Difference Model]]), "", 1)</f>
        <v/>
      </c>
      <c r="O447" s="25" t="str">
        <f>IF(ISBLANK(Table123[[#This Row],[Odds Spread]]), "", 1)</f>
        <v/>
      </c>
      <c r="P447" s="26"/>
      <c r="Q447" s="26"/>
      <c r="R447" s="26"/>
      <c r="S447" s="26"/>
      <c r="T447" s="26"/>
      <c r="U447" s="27" t="str">
        <f>IF(ISBLANK(Table123[[#This Row],[Odds Side - Difference Model]]), "",N447+IF(Q447&lt;0, (N447/(Q447/-100)), N447*(Q447/100)))</f>
        <v/>
      </c>
      <c r="V447" s="28" t="str">
        <f>IFERROR(IF(ISBLANK(Table123[[#This Row],[Odds Side - Win Probability Model]]), "",N447+IF(R447&lt;0, (N447/(R447/-100)), N447*(R447/100))),"")</f>
        <v/>
      </c>
      <c r="W447" s="27" t="str">
        <f t="shared" si="49"/>
        <v/>
      </c>
      <c r="X447" s="28" t="str">
        <f t="shared" si="50"/>
        <v/>
      </c>
      <c r="Y447" s="27" t="str">
        <f>IF(ISBLANK(Table123[[#This Row],[Odds Spread]]), "",O447+IF(S447&lt;0, (O447/(S447/-100)), O447*(S447/100)))</f>
        <v/>
      </c>
      <c r="Z447" s="27" t="str">
        <f t="shared" si="51"/>
        <v/>
      </c>
      <c r="AA447" s="29">
        <f t="shared" si="52"/>
        <v>0</v>
      </c>
      <c r="AB447" s="29">
        <f t="shared" si="53"/>
        <v>0</v>
      </c>
      <c r="AC447" s="30" t="str">
        <f>IF('Prediction Log'!$W447="Y", "W", IF('Prediction Log'!$W447="N","L",""))</f>
        <v/>
      </c>
      <c r="AD447" s="31" t="str">
        <f>IF('Prediction Log'!$Y447="Y", "W", IF('Prediction Log'!$Y447="N","L",""))</f>
        <v/>
      </c>
      <c r="AE447" s="32" t="str">
        <f>IF(ISBLANK(Table123[[#This Row],[Odds Side - Difference Model]]), "",IF(AC447="W", W447, IF(AC447="L",-N447, "")))</f>
        <v/>
      </c>
      <c r="AF447" s="33" t="str">
        <f>IFERROR((IF(ISERR(Table123[[#This Row],[Potential Payout Side - Win Probability Model]]), "",IF(AD447="W", X447, IF(AD447="L",-N447, "")))), "")</f>
        <v/>
      </c>
      <c r="AG447" s="30" t="str">
        <f>IF('Prediction Log'!$X447="Y", "W", IF('Prediction Log'!$X447="N", "L", ""))</f>
        <v/>
      </c>
      <c r="AH447" s="32" t="str">
        <f>IF(ISBLANK(Table123[[#This Row],[Odds Spread]]), "",IF(AG447="W", Z447, IF(AG447="L",-O447, "")))</f>
        <v/>
      </c>
      <c r="AI447" s="11"/>
      <c r="AJ447" s="12" t="str">
        <f t="shared" si="48"/>
        <v/>
      </c>
      <c r="AK4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8" spans="1:38" x14ac:dyDescent="0.45">
      <c r="A448" s="22">
        <f>Games!A448</f>
        <v>0</v>
      </c>
      <c r="B448" s="22" t="str">
        <f>IF('Prediction Log'!B448=0, "",'Prediction Log'!B448)</f>
        <v/>
      </c>
      <c r="C448" s="22" t="str">
        <f>IF('Prediction Log'!C448=0, "",'Prediction Log'!C448)</f>
        <v/>
      </c>
      <c r="D448" s="22" t="str">
        <f>IF('Prediction Log'!D448=0, "",'Prediction Log'!D448)</f>
        <v/>
      </c>
      <c r="E448" s="22" t="str">
        <f>IF('Prediction Log'!E448=0, "",'Prediction Log'!E448)</f>
        <v/>
      </c>
      <c r="F448" s="22" t="str">
        <f>IF('Prediction Log'!I448=0, "",'Prediction Log'!I448)</f>
        <v/>
      </c>
      <c r="G448" s="23" t="str">
        <f>IF(ISBLANK(Games!B448), "",'Prediction Log'!$J448)</f>
        <v/>
      </c>
      <c r="H448" s="24" t="str">
        <f>'Prediction Log'!$K448</f>
        <v/>
      </c>
      <c r="I448" s="22" t="str">
        <f>IF(ISBLANK(Games!J448), "",IF(AND(Games!J448="",Games!K448=""),"",IF(ISTEXT(Games!K448), "Side",Games!J448)))</f>
        <v/>
      </c>
      <c r="J448" s="22" t="str">
        <f>IF(ISBLANK(Games!B448), "",IF(Games!H448="Y", Games!B448, Games!C448))</f>
        <v/>
      </c>
      <c r="K448" s="22" t="str">
        <f>Games!F448</f>
        <v/>
      </c>
      <c r="L448" s="22" t="str">
        <f>IF(ISBLANK(Games!D448), "",Games!D448)</f>
        <v/>
      </c>
      <c r="M448" s="22"/>
      <c r="N448" s="25" t="str">
        <f>IF(ISBLANK(Table123[[#This Row],[Odds Side - Difference Model]]), "", 1)</f>
        <v/>
      </c>
      <c r="O448" s="25" t="str">
        <f>IF(ISBLANK(Table123[[#This Row],[Odds Spread]]), "", 1)</f>
        <v/>
      </c>
      <c r="P448" s="26"/>
      <c r="Q448" s="26"/>
      <c r="R448" s="26"/>
      <c r="S448" s="26"/>
      <c r="T448" s="26"/>
      <c r="U448" s="27" t="str">
        <f>IF(ISBLANK(Table123[[#This Row],[Odds Side - Difference Model]]), "",N448+IF(Q448&lt;0, (N448/(Q448/-100)), N448*(Q448/100)))</f>
        <v/>
      </c>
      <c r="V448" s="28" t="str">
        <f>IFERROR(IF(ISBLANK(Table123[[#This Row],[Odds Side - Win Probability Model]]), "",N448+IF(R448&lt;0, (N448/(R448/-100)), N448*(R448/100))),"")</f>
        <v/>
      </c>
      <c r="W448" s="27" t="str">
        <f t="shared" si="49"/>
        <v/>
      </c>
      <c r="X448" s="28" t="str">
        <f t="shared" si="50"/>
        <v/>
      </c>
      <c r="Y448" s="27" t="str">
        <f>IF(ISBLANK(Table123[[#This Row],[Odds Spread]]), "",O448+IF(S448&lt;0, (O448/(S448/-100)), O448*(S448/100)))</f>
        <v/>
      </c>
      <c r="Z448" s="27" t="str">
        <f t="shared" si="51"/>
        <v/>
      </c>
      <c r="AA448" s="29">
        <f t="shared" si="52"/>
        <v>0</v>
      </c>
      <c r="AB448" s="29">
        <f t="shared" si="53"/>
        <v>0</v>
      </c>
      <c r="AC448" s="30" t="str">
        <f>IF('Prediction Log'!$W448="Y", "W", IF('Prediction Log'!$W448="N","L",""))</f>
        <v/>
      </c>
      <c r="AD448" s="31" t="str">
        <f>IF('Prediction Log'!$Y448="Y", "W", IF('Prediction Log'!$Y448="N","L",""))</f>
        <v/>
      </c>
      <c r="AE448" s="32" t="str">
        <f>IF(ISBLANK(Table123[[#This Row],[Odds Side - Difference Model]]), "",IF(AC448="W", W448, IF(AC448="L",-N448, "")))</f>
        <v/>
      </c>
      <c r="AF448" s="33" t="str">
        <f>IFERROR((IF(ISERR(Table123[[#This Row],[Potential Payout Side - Win Probability Model]]), "",IF(AD448="W", X448, IF(AD448="L",-N448, "")))), "")</f>
        <v/>
      </c>
      <c r="AG448" s="30" t="str">
        <f>IF('Prediction Log'!$X448="Y", "W", IF('Prediction Log'!$X448="N", "L", ""))</f>
        <v/>
      </c>
      <c r="AH448" s="32" t="str">
        <f>IF(ISBLANK(Table123[[#This Row],[Odds Spread]]), "",IF(AG448="W", Z448, IF(AG448="L",-O448, "")))</f>
        <v/>
      </c>
      <c r="AI448" s="11"/>
      <c r="AJ448" s="12" t="str">
        <f t="shared" si="48"/>
        <v/>
      </c>
      <c r="AK4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9" spans="1:38" x14ac:dyDescent="0.45">
      <c r="A449" s="22">
        <f>Games!A449</f>
        <v>0</v>
      </c>
      <c r="B449" s="22" t="str">
        <f>IF('Prediction Log'!B449=0, "",'Prediction Log'!B449)</f>
        <v/>
      </c>
      <c r="C449" s="22" t="str">
        <f>IF('Prediction Log'!C449=0, "",'Prediction Log'!C449)</f>
        <v/>
      </c>
      <c r="D449" s="22" t="str">
        <f>IF('Prediction Log'!D449=0, "",'Prediction Log'!D449)</f>
        <v/>
      </c>
      <c r="E449" s="22" t="str">
        <f>IF('Prediction Log'!E449=0, "",'Prediction Log'!E449)</f>
        <v/>
      </c>
      <c r="F449" s="22" t="str">
        <f>IF('Prediction Log'!I449=0, "",'Prediction Log'!I449)</f>
        <v/>
      </c>
      <c r="G449" s="23" t="str">
        <f>IF(ISBLANK(Games!B449), "",'Prediction Log'!$J449)</f>
        <v/>
      </c>
      <c r="H449" s="24" t="str">
        <f>'Prediction Log'!$K449</f>
        <v/>
      </c>
      <c r="I449" s="22" t="str">
        <f>IF(ISBLANK(Games!J449), "",IF(AND(Games!J449="",Games!K449=""),"",IF(ISTEXT(Games!K449), "Side",Games!J449)))</f>
        <v/>
      </c>
      <c r="J449" s="22" t="str">
        <f>IF(ISBLANK(Games!B449), "",IF(Games!H449="Y", Games!B449, Games!C449))</f>
        <v/>
      </c>
      <c r="K449" s="22" t="str">
        <f>Games!F449</f>
        <v/>
      </c>
      <c r="L449" s="22" t="str">
        <f>IF(ISBLANK(Games!D449), "",Games!D449)</f>
        <v/>
      </c>
      <c r="M449" s="22"/>
      <c r="N449" s="25" t="str">
        <f>IF(ISBLANK(Table123[[#This Row],[Odds Side - Difference Model]]), "", 1)</f>
        <v/>
      </c>
      <c r="O449" s="25" t="str">
        <f>IF(ISBLANK(Table123[[#This Row],[Odds Spread]]), "", 1)</f>
        <v/>
      </c>
      <c r="P449" s="26"/>
      <c r="Q449" s="26"/>
      <c r="R449" s="26"/>
      <c r="S449" s="26"/>
      <c r="T449" s="26"/>
      <c r="U449" s="27" t="str">
        <f>IF(ISBLANK(Table123[[#This Row],[Odds Side - Difference Model]]), "",N449+IF(Q449&lt;0, (N449/(Q449/-100)), N449*(Q449/100)))</f>
        <v/>
      </c>
      <c r="V449" s="28" t="str">
        <f>IFERROR(IF(ISBLANK(Table123[[#This Row],[Odds Side - Win Probability Model]]), "",N449+IF(R449&lt;0, (N449/(R449/-100)), N449*(R449/100))),"")</f>
        <v/>
      </c>
      <c r="W449" s="27" t="str">
        <f t="shared" si="49"/>
        <v/>
      </c>
      <c r="X449" s="28" t="str">
        <f t="shared" si="50"/>
        <v/>
      </c>
      <c r="Y449" s="27" t="str">
        <f>IF(ISBLANK(Table123[[#This Row],[Odds Spread]]), "",O449+IF(S449&lt;0, (O449/(S449/-100)), O449*(S449/100)))</f>
        <v/>
      </c>
      <c r="Z449" s="27" t="str">
        <f t="shared" si="51"/>
        <v/>
      </c>
      <c r="AA449" s="29">
        <f t="shared" si="52"/>
        <v>0</v>
      </c>
      <c r="AB449" s="29">
        <f t="shared" si="53"/>
        <v>0</v>
      </c>
      <c r="AC449" s="30" t="str">
        <f>IF('Prediction Log'!$W449="Y", "W", IF('Prediction Log'!$W449="N","L",""))</f>
        <v/>
      </c>
      <c r="AD449" s="31" t="str">
        <f>IF('Prediction Log'!$Y449="Y", "W", IF('Prediction Log'!$Y449="N","L",""))</f>
        <v/>
      </c>
      <c r="AE449" s="32" t="str">
        <f>IF(ISBLANK(Table123[[#This Row],[Odds Side - Difference Model]]), "",IF(AC449="W", W449, IF(AC449="L",-N449, "")))</f>
        <v/>
      </c>
      <c r="AF449" s="33" t="str">
        <f>IFERROR((IF(ISERR(Table123[[#This Row],[Potential Payout Side - Win Probability Model]]), "",IF(AD449="W", X449, IF(AD449="L",-N449, "")))), "")</f>
        <v/>
      </c>
      <c r="AG449" s="30" t="str">
        <f>IF('Prediction Log'!$X449="Y", "W", IF('Prediction Log'!$X449="N", "L", ""))</f>
        <v/>
      </c>
      <c r="AH449" s="32" t="str">
        <f>IF(ISBLANK(Table123[[#This Row],[Odds Spread]]), "",IF(AG449="W", Z449, IF(AG449="L",-O449, "")))</f>
        <v/>
      </c>
      <c r="AI449" s="11"/>
      <c r="AJ449" s="12" t="str">
        <f t="shared" si="48"/>
        <v/>
      </c>
      <c r="AK4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0" spans="1:38" x14ac:dyDescent="0.45">
      <c r="A450" s="22">
        <f>Games!A450</f>
        <v>0</v>
      </c>
      <c r="B450" s="22" t="str">
        <f>IF('Prediction Log'!B450=0, "",'Prediction Log'!B450)</f>
        <v/>
      </c>
      <c r="C450" s="22" t="str">
        <f>IF('Prediction Log'!C450=0, "",'Prediction Log'!C450)</f>
        <v/>
      </c>
      <c r="D450" s="22" t="str">
        <f>IF('Prediction Log'!D450=0, "",'Prediction Log'!D450)</f>
        <v/>
      </c>
      <c r="E450" s="22" t="str">
        <f>IF('Prediction Log'!E450=0, "",'Prediction Log'!E450)</f>
        <v/>
      </c>
      <c r="F450" s="22" t="str">
        <f>IF('Prediction Log'!I450=0, "",'Prediction Log'!I450)</f>
        <v/>
      </c>
      <c r="G450" s="23" t="str">
        <f>IF(ISBLANK(Games!B450), "",'Prediction Log'!$J450)</f>
        <v/>
      </c>
      <c r="H450" s="24" t="str">
        <f>'Prediction Log'!$K450</f>
        <v/>
      </c>
      <c r="I450" s="22" t="str">
        <f>IF(ISBLANK(Games!J450), "",IF(AND(Games!J450="",Games!K450=""),"",IF(ISTEXT(Games!K450), "Side",Games!J450)))</f>
        <v/>
      </c>
      <c r="J450" s="22" t="str">
        <f>IF(ISBLANK(Games!B450), "",IF(Games!H450="Y", Games!B450, Games!C450))</f>
        <v/>
      </c>
      <c r="K450" s="22" t="str">
        <f>Games!F450</f>
        <v/>
      </c>
      <c r="L450" s="22" t="str">
        <f>IF(ISBLANK(Games!D450), "",Games!D450)</f>
        <v/>
      </c>
      <c r="M450" s="22"/>
      <c r="N450" s="25" t="str">
        <f>IF(ISBLANK(Table123[[#This Row],[Odds Side - Difference Model]]), "", 1)</f>
        <v/>
      </c>
      <c r="O450" s="25" t="str">
        <f>IF(ISBLANK(Table123[[#This Row],[Odds Spread]]), "", 1)</f>
        <v/>
      </c>
      <c r="P450" s="26"/>
      <c r="Q450" s="26"/>
      <c r="R450" s="26"/>
      <c r="S450" s="26"/>
      <c r="T450" s="26"/>
      <c r="U450" s="27" t="str">
        <f>IF(ISBLANK(Table123[[#This Row],[Odds Side - Difference Model]]), "",N450+IF(Q450&lt;0, (N450/(Q450/-100)), N450*(Q450/100)))</f>
        <v/>
      </c>
      <c r="V450" s="28" t="str">
        <f>IFERROR(IF(ISBLANK(Table123[[#This Row],[Odds Side - Win Probability Model]]), "",N450+IF(R450&lt;0, (N450/(R450/-100)), N450*(R450/100))),"")</f>
        <v/>
      </c>
      <c r="W450" s="27" t="str">
        <f t="shared" si="49"/>
        <v/>
      </c>
      <c r="X450" s="28" t="str">
        <f t="shared" si="50"/>
        <v/>
      </c>
      <c r="Y450" s="27" t="str">
        <f>IF(ISBLANK(Table123[[#This Row],[Odds Spread]]), "",O450+IF(S450&lt;0, (O450/(S450/-100)), O450*(S450/100)))</f>
        <v/>
      </c>
      <c r="Z450" s="27" t="str">
        <f t="shared" si="51"/>
        <v/>
      </c>
      <c r="AA450" s="29">
        <f t="shared" si="52"/>
        <v>0</v>
      </c>
      <c r="AB450" s="29">
        <f t="shared" si="53"/>
        <v>0</v>
      </c>
      <c r="AC450" s="30" t="str">
        <f>IF('Prediction Log'!$W450="Y", "W", IF('Prediction Log'!$W450="N","L",""))</f>
        <v/>
      </c>
      <c r="AD450" s="31" t="str">
        <f>IF('Prediction Log'!$Y450="Y", "W", IF('Prediction Log'!$Y450="N","L",""))</f>
        <v/>
      </c>
      <c r="AE450" s="32" t="str">
        <f>IF(ISBLANK(Table123[[#This Row],[Odds Side - Difference Model]]), "",IF(AC450="W", W450, IF(AC450="L",-N450, "")))</f>
        <v/>
      </c>
      <c r="AF450" s="33" t="str">
        <f>IFERROR((IF(ISERR(Table123[[#This Row],[Potential Payout Side - Win Probability Model]]), "",IF(AD450="W", X450, IF(AD450="L",-N450, "")))), "")</f>
        <v/>
      </c>
      <c r="AG450" s="30" t="str">
        <f>IF('Prediction Log'!$X450="Y", "W", IF('Prediction Log'!$X450="N", "L", ""))</f>
        <v/>
      </c>
      <c r="AH450" s="32" t="str">
        <f>IF(ISBLANK(Table123[[#This Row],[Odds Spread]]), "",IF(AG450="W", Z450, IF(AG450="L",-O450, "")))</f>
        <v/>
      </c>
      <c r="AI450" s="11"/>
      <c r="AJ450" s="12" t="str">
        <f t="shared" si="48"/>
        <v/>
      </c>
      <c r="AK4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1" spans="1:38" x14ac:dyDescent="0.45">
      <c r="A451" s="22">
        <f>Games!A451</f>
        <v>0</v>
      </c>
      <c r="B451" s="22" t="str">
        <f>IF('Prediction Log'!B451=0, "",'Prediction Log'!B451)</f>
        <v/>
      </c>
      <c r="C451" s="22" t="str">
        <f>IF('Prediction Log'!C451=0, "",'Prediction Log'!C451)</f>
        <v/>
      </c>
      <c r="D451" s="22" t="str">
        <f>IF('Prediction Log'!D451=0, "",'Prediction Log'!D451)</f>
        <v/>
      </c>
      <c r="E451" s="22" t="str">
        <f>IF('Prediction Log'!E451=0, "",'Prediction Log'!E451)</f>
        <v/>
      </c>
      <c r="F451" s="22" t="str">
        <f>IF('Prediction Log'!I451=0, "",'Prediction Log'!I451)</f>
        <v/>
      </c>
      <c r="G451" s="23" t="str">
        <f>IF(ISBLANK(Games!B451), "",'Prediction Log'!$J451)</f>
        <v/>
      </c>
      <c r="H451" s="24" t="str">
        <f>'Prediction Log'!$K451</f>
        <v/>
      </c>
      <c r="I451" s="22" t="str">
        <f>IF(ISBLANK(Games!J451), "",IF(AND(Games!J451="",Games!K451=""),"",IF(ISTEXT(Games!K451), "Side",Games!J451)))</f>
        <v/>
      </c>
      <c r="J451" s="22" t="str">
        <f>IF(ISBLANK(Games!B451), "",IF(Games!H451="Y", Games!B451, Games!C451))</f>
        <v/>
      </c>
      <c r="K451" s="22" t="str">
        <f>Games!F451</f>
        <v/>
      </c>
      <c r="L451" s="22" t="str">
        <f>IF(ISBLANK(Games!D451), "",Games!D451)</f>
        <v/>
      </c>
      <c r="M451" s="22"/>
      <c r="N451" s="25" t="str">
        <f>IF(ISBLANK(Table123[[#This Row],[Odds Side - Difference Model]]), "", 1)</f>
        <v/>
      </c>
      <c r="O451" s="25" t="str">
        <f>IF(ISBLANK(Table123[[#This Row],[Odds Spread]]), "", 1)</f>
        <v/>
      </c>
      <c r="P451" s="26"/>
      <c r="Q451" s="26"/>
      <c r="R451" s="26"/>
      <c r="S451" s="26"/>
      <c r="T451" s="26"/>
      <c r="U451" s="27" t="str">
        <f>IF(ISBLANK(Table123[[#This Row],[Odds Side - Difference Model]]), "",N451+IF(Q451&lt;0, (N451/(Q451/-100)), N451*(Q451/100)))</f>
        <v/>
      </c>
      <c r="V451" s="28" t="str">
        <f>IFERROR(IF(ISBLANK(Table123[[#This Row],[Odds Side - Win Probability Model]]), "",N451+IF(R451&lt;0, (N451/(R451/-100)), N451*(R451/100))),"")</f>
        <v/>
      </c>
      <c r="W451" s="27" t="str">
        <f t="shared" si="49"/>
        <v/>
      </c>
      <c r="X451" s="28" t="str">
        <f t="shared" si="50"/>
        <v/>
      </c>
      <c r="Y451" s="27" t="str">
        <f>IF(ISBLANK(Table123[[#This Row],[Odds Spread]]), "",O451+IF(S451&lt;0, (O451/(S451/-100)), O451*(S451/100)))</f>
        <v/>
      </c>
      <c r="Z451" s="27" t="str">
        <f t="shared" si="51"/>
        <v/>
      </c>
      <c r="AA451" s="29">
        <f t="shared" si="52"/>
        <v>0</v>
      </c>
      <c r="AB451" s="29">
        <f t="shared" si="53"/>
        <v>0</v>
      </c>
      <c r="AC451" s="30" t="str">
        <f>IF('Prediction Log'!$W451="Y", "W", IF('Prediction Log'!$W451="N","L",""))</f>
        <v/>
      </c>
      <c r="AD451" s="31" t="str">
        <f>IF('Prediction Log'!$Y451="Y", "W", IF('Prediction Log'!$Y451="N","L",""))</f>
        <v/>
      </c>
      <c r="AE451" s="32" t="str">
        <f>IF(ISBLANK(Table123[[#This Row],[Odds Side - Difference Model]]), "",IF(AC451="W", W451, IF(AC451="L",-N451, "")))</f>
        <v/>
      </c>
      <c r="AF451" s="33" t="str">
        <f>IFERROR((IF(ISERR(Table123[[#This Row],[Potential Payout Side - Win Probability Model]]), "",IF(AD451="W", X451, IF(AD451="L",-N451, "")))), "")</f>
        <v/>
      </c>
      <c r="AG451" s="30" t="str">
        <f>IF('Prediction Log'!$X451="Y", "W", IF('Prediction Log'!$X451="N", "L", ""))</f>
        <v/>
      </c>
      <c r="AH451" s="32" t="str">
        <f>IF(ISBLANK(Table123[[#This Row],[Odds Spread]]), "",IF(AG451="W", Z451, IF(AG451="L",-O451, "")))</f>
        <v/>
      </c>
      <c r="AI451" s="11"/>
      <c r="AJ451" s="12" t="str">
        <f t="shared" ref="AJ451:AJ514" si="54">IF(AI451="W", AB451, IF(AI451="L",-S451, ""))</f>
        <v/>
      </c>
      <c r="AK4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2" spans="1:38" x14ac:dyDescent="0.45">
      <c r="A452" s="22">
        <f>Games!A452</f>
        <v>0</v>
      </c>
      <c r="B452" s="22" t="str">
        <f>IF('Prediction Log'!B452=0, "",'Prediction Log'!B452)</f>
        <v/>
      </c>
      <c r="C452" s="22" t="str">
        <f>IF('Prediction Log'!C452=0, "",'Prediction Log'!C452)</f>
        <v/>
      </c>
      <c r="D452" s="22" t="str">
        <f>IF('Prediction Log'!D452=0, "",'Prediction Log'!D452)</f>
        <v/>
      </c>
      <c r="E452" s="22" t="str">
        <f>IF('Prediction Log'!E452=0, "",'Prediction Log'!E452)</f>
        <v/>
      </c>
      <c r="F452" s="22" t="str">
        <f>IF('Prediction Log'!I452=0, "",'Prediction Log'!I452)</f>
        <v/>
      </c>
      <c r="G452" s="23" t="str">
        <f>IF(ISBLANK(Games!B452), "",'Prediction Log'!$J452)</f>
        <v/>
      </c>
      <c r="H452" s="24" t="str">
        <f>'Prediction Log'!$K452</f>
        <v/>
      </c>
      <c r="I452" s="22" t="str">
        <f>IF(ISBLANK(Games!J452), "",IF(AND(Games!J452="",Games!K452=""),"",IF(ISTEXT(Games!K452), "Side",Games!J452)))</f>
        <v/>
      </c>
      <c r="J452" s="22" t="str">
        <f>IF(ISBLANK(Games!B452), "",IF(Games!H452="Y", Games!B452, Games!C452))</f>
        <v/>
      </c>
      <c r="K452" s="22" t="str">
        <f>Games!F452</f>
        <v/>
      </c>
      <c r="L452" s="22" t="str">
        <f>IF(ISBLANK(Games!D452), "",Games!D452)</f>
        <v/>
      </c>
      <c r="M452" s="22"/>
      <c r="N452" s="25" t="str">
        <f>IF(ISBLANK(Table123[[#This Row],[Odds Side - Difference Model]]), "", 1)</f>
        <v/>
      </c>
      <c r="O452" s="25" t="str">
        <f>IF(ISBLANK(Table123[[#This Row],[Odds Spread]]), "", 1)</f>
        <v/>
      </c>
      <c r="P452" s="26"/>
      <c r="Q452" s="26"/>
      <c r="R452" s="26"/>
      <c r="S452" s="26"/>
      <c r="T452" s="26"/>
      <c r="U452" s="27" t="str">
        <f>IF(ISBLANK(Table123[[#This Row],[Odds Side - Difference Model]]), "",N452+IF(Q452&lt;0, (N452/(Q452/-100)), N452*(Q452/100)))</f>
        <v/>
      </c>
      <c r="V452" s="28" t="str">
        <f>IFERROR(IF(ISBLANK(Table123[[#This Row],[Odds Side - Win Probability Model]]), "",N452+IF(R452&lt;0, (N452/(R452/-100)), N452*(R452/100))),"")</f>
        <v/>
      </c>
      <c r="W452" s="27" t="str">
        <f t="shared" si="49"/>
        <v/>
      </c>
      <c r="X452" s="28" t="str">
        <f t="shared" si="50"/>
        <v/>
      </c>
      <c r="Y452" s="27" t="str">
        <f>IF(ISBLANK(Table123[[#This Row],[Odds Spread]]), "",O452+IF(S452&lt;0, (O452/(S452/-100)), O452*(S452/100)))</f>
        <v/>
      </c>
      <c r="Z452" s="27" t="str">
        <f t="shared" si="51"/>
        <v/>
      </c>
      <c r="AA452" s="29">
        <f t="shared" si="52"/>
        <v>0</v>
      </c>
      <c r="AB452" s="29">
        <f t="shared" si="53"/>
        <v>0</v>
      </c>
      <c r="AC452" s="30" t="str">
        <f>IF('Prediction Log'!$W452="Y", "W", IF('Prediction Log'!$W452="N","L",""))</f>
        <v/>
      </c>
      <c r="AD452" s="31" t="str">
        <f>IF('Prediction Log'!$Y452="Y", "W", IF('Prediction Log'!$Y452="N","L",""))</f>
        <v/>
      </c>
      <c r="AE452" s="32" t="str">
        <f>IF(ISBLANK(Table123[[#This Row],[Odds Side - Difference Model]]), "",IF(AC452="W", W452, IF(AC452="L",-N452, "")))</f>
        <v/>
      </c>
      <c r="AF452" s="33" t="str">
        <f>IFERROR((IF(ISERR(Table123[[#This Row],[Potential Payout Side - Win Probability Model]]), "",IF(AD452="W", X452, IF(AD452="L",-N452, "")))), "")</f>
        <v/>
      </c>
      <c r="AG452" s="30" t="str">
        <f>IF('Prediction Log'!$X452="Y", "W", IF('Prediction Log'!$X452="N", "L", ""))</f>
        <v/>
      </c>
      <c r="AH452" s="32" t="str">
        <f>IF(ISBLANK(Table123[[#This Row],[Odds Spread]]), "",IF(AG452="W", Z452, IF(AG452="L",-O452, "")))</f>
        <v/>
      </c>
      <c r="AI452" s="11"/>
      <c r="AJ452" s="12" t="str">
        <f t="shared" si="54"/>
        <v/>
      </c>
      <c r="AK4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3" spans="1:38" x14ac:dyDescent="0.45">
      <c r="A453" s="22">
        <f>Games!A453</f>
        <v>0</v>
      </c>
      <c r="B453" s="22" t="str">
        <f>IF('Prediction Log'!B453=0, "",'Prediction Log'!B453)</f>
        <v/>
      </c>
      <c r="C453" s="22" t="str">
        <f>IF('Prediction Log'!C453=0, "",'Prediction Log'!C453)</f>
        <v/>
      </c>
      <c r="D453" s="22" t="str">
        <f>IF('Prediction Log'!D453=0, "",'Prediction Log'!D453)</f>
        <v/>
      </c>
      <c r="E453" s="22" t="str">
        <f>IF('Prediction Log'!E453=0, "",'Prediction Log'!E453)</f>
        <v/>
      </c>
      <c r="F453" s="22" t="str">
        <f>IF('Prediction Log'!I453=0, "",'Prediction Log'!I453)</f>
        <v/>
      </c>
      <c r="G453" s="23" t="str">
        <f>IF(ISBLANK(Games!B453), "",'Prediction Log'!$J453)</f>
        <v/>
      </c>
      <c r="H453" s="24" t="str">
        <f>'Prediction Log'!$K453</f>
        <v/>
      </c>
      <c r="I453" s="22" t="str">
        <f>IF(ISBLANK(Games!J453), "",IF(AND(Games!J453="",Games!K453=""),"",IF(ISTEXT(Games!K453), "Side",Games!J453)))</f>
        <v/>
      </c>
      <c r="J453" s="22" t="str">
        <f>IF(ISBLANK(Games!B453), "",IF(Games!H453="Y", Games!B453, Games!C453))</f>
        <v/>
      </c>
      <c r="K453" s="22" t="str">
        <f>Games!F453</f>
        <v/>
      </c>
      <c r="L453" s="22" t="str">
        <f>IF(ISBLANK(Games!D453), "",Games!D453)</f>
        <v/>
      </c>
      <c r="M453" s="22"/>
      <c r="N453" s="25" t="str">
        <f>IF(ISBLANK(Table123[[#This Row],[Odds Side - Difference Model]]), "", 1)</f>
        <v/>
      </c>
      <c r="O453" s="25" t="str">
        <f>IF(ISBLANK(Table123[[#This Row],[Odds Spread]]), "", 1)</f>
        <v/>
      </c>
      <c r="P453" s="26"/>
      <c r="Q453" s="26"/>
      <c r="R453" s="26"/>
      <c r="S453" s="26"/>
      <c r="T453" s="26"/>
      <c r="U453" s="27" t="str">
        <f>IF(ISBLANK(Table123[[#This Row],[Odds Side - Difference Model]]), "",N453+IF(Q453&lt;0, (N453/(Q453/-100)), N453*(Q453/100)))</f>
        <v/>
      </c>
      <c r="V453" s="28" t="str">
        <f>IFERROR(IF(ISBLANK(Table123[[#This Row],[Odds Side - Win Probability Model]]), "",N453+IF(R453&lt;0, (N453/(R453/-100)), N453*(R453/100))),"")</f>
        <v/>
      </c>
      <c r="W453" s="27" t="str">
        <f t="shared" si="49"/>
        <v/>
      </c>
      <c r="X453" s="28" t="str">
        <f t="shared" si="50"/>
        <v/>
      </c>
      <c r="Y453" s="27" t="str">
        <f>IF(ISBLANK(Table123[[#This Row],[Odds Spread]]), "",O453+IF(S453&lt;0, (O453/(S453/-100)), O453*(S453/100)))</f>
        <v/>
      </c>
      <c r="Z453" s="27" t="str">
        <f t="shared" si="51"/>
        <v/>
      </c>
      <c r="AA453" s="29">
        <f t="shared" si="52"/>
        <v>0</v>
      </c>
      <c r="AB453" s="29">
        <f t="shared" si="53"/>
        <v>0</v>
      </c>
      <c r="AC453" s="30" t="str">
        <f>IF('Prediction Log'!$W453="Y", "W", IF('Prediction Log'!$W453="N","L",""))</f>
        <v/>
      </c>
      <c r="AD453" s="31" t="str">
        <f>IF('Prediction Log'!$Y453="Y", "W", IF('Prediction Log'!$Y453="N","L",""))</f>
        <v/>
      </c>
      <c r="AE453" s="32" t="str">
        <f>IF(ISBLANK(Table123[[#This Row],[Odds Side - Difference Model]]), "",IF(AC453="W", W453, IF(AC453="L",-N453, "")))</f>
        <v/>
      </c>
      <c r="AF453" s="33" t="str">
        <f>IFERROR((IF(ISERR(Table123[[#This Row],[Potential Payout Side - Win Probability Model]]), "",IF(AD453="W", X453, IF(AD453="L",-N453, "")))), "")</f>
        <v/>
      </c>
      <c r="AG453" s="30" t="str">
        <f>IF('Prediction Log'!$X453="Y", "W", IF('Prediction Log'!$X453="N", "L", ""))</f>
        <v/>
      </c>
      <c r="AH453" s="32" t="str">
        <f>IF(ISBLANK(Table123[[#This Row],[Odds Spread]]), "",IF(AG453="W", Z453, IF(AG453="L",-O453, "")))</f>
        <v/>
      </c>
      <c r="AI453" s="11"/>
      <c r="AJ453" s="12" t="str">
        <f t="shared" si="54"/>
        <v/>
      </c>
      <c r="AK4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4" spans="1:38" x14ac:dyDescent="0.45">
      <c r="A454" s="22">
        <f>Games!A454</f>
        <v>0</v>
      </c>
      <c r="B454" s="22" t="str">
        <f>IF('Prediction Log'!B454=0, "",'Prediction Log'!B454)</f>
        <v/>
      </c>
      <c r="C454" s="22" t="str">
        <f>IF('Prediction Log'!C454=0, "",'Prediction Log'!C454)</f>
        <v/>
      </c>
      <c r="D454" s="22" t="str">
        <f>IF('Prediction Log'!D454=0, "",'Prediction Log'!D454)</f>
        <v/>
      </c>
      <c r="E454" s="22" t="str">
        <f>IF('Prediction Log'!E454=0, "",'Prediction Log'!E454)</f>
        <v/>
      </c>
      <c r="F454" s="22" t="str">
        <f>IF('Prediction Log'!I454=0, "",'Prediction Log'!I454)</f>
        <v/>
      </c>
      <c r="G454" s="23" t="str">
        <f>IF(ISBLANK(Games!B454), "",'Prediction Log'!$J454)</f>
        <v/>
      </c>
      <c r="H454" s="24" t="str">
        <f>'Prediction Log'!$K454</f>
        <v/>
      </c>
      <c r="I454" s="22" t="str">
        <f>IF(ISBLANK(Games!J454), "",IF(AND(Games!J454="",Games!K454=""),"",IF(ISTEXT(Games!K454), "Side",Games!J454)))</f>
        <v/>
      </c>
      <c r="J454" s="22" t="str">
        <f>IF(ISBLANK(Games!B454), "",IF(Games!H454="Y", Games!B454, Games!C454))</f>
        <v/>
      </c>
      <c r="K454" s="22" t="str">
        <f>Games!F454</f>
        <v/>
      </c>
      <c r="L454" s="22" t="str">
        <f>IF(ISBLANK(Games!D454), "",Games!D454)</f>
        <v/>
      </c>
      <c r="M454" s="22"/>
      <c r="N454" s="25" t="str">
        <f>IF(ISBLANK(Table123[[#This Row],[Odds Side - Difference Model]]), "", 1)</f>
        <v/>
      </c>
      <c r="O454" s="25" t="str">
        <f>IF(ISBLANK(Table123[[#This Row],[Odds Spread]]), "", 1)</f>
        <v/>
      </c>
      <c r="P454" s="26"/>
      <c r="Q454" s="26"/>
      <c r="R454" s="26"/>
      <c r="S454" s="26"/>
      <c r="T454" s="26"/>
      <c r="U454" s="27" t="str">
        <f>IF(ISBLANK(Table123[[#This Row],[Odds Side - Difference Model]]), "",N454+IF(Q454&lt;0, (N454/(Q454/-100)), N454*(Q454/100)))</f>
        <v/>
      </c>
      <c r="V454" s="28" t="str">
        <f>IFERROR(IF(ISBLANK(Table123[[#This Row],[Odds Side - Win Probability Model]]), "",N454+IF(R454&lt;0, (N454/(R454/-100)), N454*(R454/100))),"")</f>
        <v/>
      </c>
      <c r="W454" s="27" t="str">
        <f t="shared" si="49"/>
        <v/>
      </c>
      <c r="X454" s="28" t="str">
        <f t="shared" si="50"/>
        <v/>
      </c>
      <c r="Y454" s="27" t="str">
        <f>IF(ISBLANK(Table123[[#This Row],[Odds Spread]]), "",O454+IF(S454&lt;0, (O454/(S454/-100)), O454*(S454/100)))</f>
        <v/>
      </c>
      <c r="Z454" s="27" t="str">
        <f t="shared" si="51"/>
        <v/>
      </c>
      <c r="AA454" s="29">
        <f t="shared" si="52"/>
        <v>0</v>
      </c>
      <c r="AB454" s="29">
        <f t="shared" si="53"/>
        <v>0</v>
      </c>
      <c r="AC454" s="30" t="str">
        <f>IF('Prediction Log'!$W454="Y", "W", IF('Prediction Log'!$W454="N","L",""))</f>
        <v/>
      </c>
      <c r="AD454" s="31" t="str">
        <f>IF('Prediction Log'!$Y454="Y", "W", IF('Prediction Log'!$Y454="N","L",""))</f>
        <v/>
      </c>
      <c r="AE454" s="32" t="str">
        <f>IF(ISBLANK(Table123[[#This Row],[Odds Side - Difference Model]]), "",IF(AC454="W", W454, IF(AC454="L",-N454, "")))</f>
        <v/>
      </c>
      <c r="AF454" s="33" t="str">
        <f>IFERROR((IF(ISERR(Table123[[#This Row],[Potential Payout Side - Win Probability Model]]), "",IF(AD454="W", X454, IF(AD454="L",-N454, "")))), "")</f>
        <v/>
      </c>
      <c r="AG454" s="30" t="str">
        <f>IF('Prediction Log'!$X454="Y", "W", IF('Prediction Log'!$X454="N", "L", ""))</f>
        <v/>
      </c>
      <c r="AH454" s="32" t="str">
        <f>IF(ISBLANK(Table123[[#This Row],[Odds Spread]]), "",IF(AG454="W", Z454, IF(AG454="L",-O454, "")))</f>
        <v/>
      </c>
      <c r="AI454" s="11"/>
      <c r="AJ454" s="12" t="str">
        <f t="shared" si="54"/>
        <v/>
      </c>
      <c r="AK4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5" spans="1:38" x14ac:dyDescent="0.45">
      <c r="A455" s="22">
        <f>Games!A455</f>
        <v>0</v>
      </c>
      <c r="B455" s="22" t="str">
        <f>IF('Prediction Log'!B455=0, "",'Prediction Log'!B455)</f>
        <v/>
      </c>
      <c r="C455" s="22" t="str">
        <f>IF('Prediction Log'!C455=0, "",'Prediction Log'!C455)</f>
        <v/>
      </c>
      <c r="D455" s="22" t="str">
        <f>IF('Prediction Log'!D455=0, "",'Prediction Log'!D455)</f>
        <v/>
      </c>
      <c r="E455" s="22" t="str">
        <f>IF('Prediction Log'!E455=0, "",'Prediction Log'!E455)</f>
        <v/>
      </c>
      <c r="F455" s="22" t="str">
        <f>IF('Prediction Log'!I455=0, "",'Prediction Log'!I455)</f>
        <v/>
      </c>
      <c r="G455" s="23" t="str">
        <f>IF(ISBLANK(Games!B455), "",'Prediction Log'!$J455)</f>
        <v/>
      </c>
      <c r="H455" s="24" t="str">
        <f>'Prediction Log'!$K455</f>
        <v/>
      </c>
      <c r="I455" s="22" t="str">
        <f>IF(ISBLANK(Games!J455), "",IF(AND(Games!J455="",Games!K455=""),"",IF(ISTEXT(Games!K455), "Side",Games!J455)))</f>
        <v/>
      </c>
      <c r="J455" s="22" t="str">
        <f>IF(ISBLANK(Games!B455), "",IF(Games!H455="Y", Games!B455, Games!C455))</f>
        <v/>
      </c>
      <c r="K455" s="22" t="str">
        <f>Games!F455</f>
        <v/>
      </c>
      <c r="L455" s="22" t="str">
        <f>IF(ISBLANK(Games!D455), "",Games!D455)</f>
        <v/>
      </c>
      <c r="M455" s="22"/>
      <c r="N455" s="25" t="str">
        <f>IF(ISBLANK(Table123[[#This Row],[Odds Side - Difference Model]]), "", 1)</f>
        <v/>
      </c>
      <c r="O455" s="25" t="str">
        <f>IF(ISBLANK(Table123[[#This Row],[Odds Spread]]), "", 1)</f>
        <v/>
      </c>
      <c r="P455" s="26"/>
      <c r="Q455" s="26"/>
      <c r="R455" s="26"/>
      <c r="S455" s="26"/>
      <c r="T455" s="26"/>
      <c r="U455" s="27" t="str">
        <f>IF(ISBLANK(Table123[[#This Row],[Odds Side - Difference Model]]), "",N455+IF(Q455&lt;0, (N455/(Q455/-100)), N455*(Q455/100)))</f>
        <v/>
      </c>
      <c r="V455" s="28" t="str">
        <f>IFERROR(IF(ISBLANK(Table123[[#This Row],[Odds Side - Win Probability Model]]), "",N455+IF(R455&lt;0, (N455/(R455/-100)), N455*(R455/100))),"")</f>
        <v/>
      </c>
      <c r="W455" s="27" t="str">
        <f t="shared" si="49"/>
        <v/>
      </c>
      <c r="X455" s="28" t="str">
        <f t="shared" si="50"/>
        <v/>
      </c>
      <c r="Y455" s="27" t="str">
        <f>IF(ISBLANK(Table123[[#This Row],[Odds Spread]]), "",O455+IF(S455&lt;0, (O455/(S455/-100)), O455*(S455/100)))</f>
        <v/>
      </c>
      <c r="Z455" s="27" t="str">
        <f t="shared" si="51"/>
        <v/>
      </c>
      <c r="AA455" s="29">
        <f t="shared" si="52"/>
        <v>0</v>
      </c>
      <c r="AB455" s="29">
        <f t="shared" si="53"/>
        <v>0</v>
      </c>
      <c r="AC455" s="30" t="str">
        <f>IF('Prediction Log'!$W455="Y", "W", IF('Prediction Log'!$W455="N","L",""))</f>
        <v/>
      </c>
      <c r="AD455" s="31" t="str">
        <f>IF('Prediction Log'!$Y455="Y", "W", IF('Prediction Log'!$Y455="N","L",""))</f>
        <v/>
      </c>
      <c r="AE455" s="32" t="str">
        <f>IF(ISBLANK(Table123[[#This Row],[Odds Side - Difference Model]]), "",IF(AC455="W", W455, IF(AC455="L",-N455, "")))</f>
        <v/>
      </c>
      <c r="AF455" s="33" t="str">
        <f>IFERROR((IF(ISERR(Table123[[#This Row],[Potential Payout Side - Win Probability Model]]), "",IF(AD455="W", X455, IF(AD455="L",-N455, "")))), "")</f>
        <v/>
      </c>
      <c r="AG455" s="30" t="str">
        <f>IF('Prediction Log'!$X455="Y", "W", IF('Prediction Log'!$X455="N", "L", ""))</f>
        <v/>
      </c>
      <c r="AH455" s="32" t="str">
        <f>IF(ISBLANK(Table123[[#This Row],[Odds Spread]]), "",IF(AG455="W", Z455, IF(AG455="L",-O455, "")))</f>
        <v/>
      </c>
      <c r="AI455" s="11"/>
      <c r="AJ455" s="12" t="str">
        <f t="shared" si="54"/>
        <v/>
      </c>
      <c r="AK4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6" spans="1:38" x14ac:dyDescent="0.45">
      <c r="A456" s="22">
        <f>Games!A456</f>
        <v>0</v>
      </c>
      <c r="B456" s="22" t="str">
        <f>IF('Prediction Log'!B456=0, "",'Prediction Log'!B456)</f>
        <v/>
      </c>
      <c r="C456" s="22" t="str">
        <f>IF('Prediction Log'!C456=0, "",'Prediction Log'!C456)</f>
        <v/>
      </c>
      <c r="D456" s="22" t="str">
        <f>IF('Prediction Log'!D456=0, "",'Prediction Log'!D456)</f>
        <v/>
      </c>
      <c r="E456" s="22" t="str">
        <f>IF('Prediction Log'!E456=0, "",'Prediction Log'!E456)</f>
        <v/>
      </c>
      <c r="F456" s="22" t="str">
        <f>IF('Prediction Log'!I456=0, "",'Prediction Log'!I456)</f>
        <v/>
      </c>
      <c r="G456" s="23" t="str">
        <f>IF(ISBLANK(Games!B456), "",'Prediction Log'!$J456)</f>
        <v/>
      </c>
      <c r="H456" s="24" t="str">
        <f>'Prediction Log'!$K456</f>
        <v/>
      </c>
      <c r="I456" s="22" t="str">
        <f>IF(ISBLANK(Games!J456), "",IF(AND(Games!J456="",Games!K456=""),"",IF(ISTEXT(Games!K456), "Side",Games!J456)))</f>
        <v/>
      </c>
      <c r="J456" s="22" t="str">
        <f>IF(ISBLANK(Games!B456), "",IF(Games!H456="Y", Games!B456, Games!C456))</f>
        <v/>
      </c>
      <c r="K456" s="22" t="str">
        <f>Games!F456</f>
        <v/>
      </c>
      <c r="L456" s="22" t="str">
        <f>IF(ISBLANK(Games!D456), "",Games!D456)</f>
        <v/>
      </c>
      <c r="M456" s="22"/>
      <c r="N456" s="25" t="str">
        <f>IF(ISBLANK(Table123[[#This Row],[Odds Side - Difference Model]]), "", 1)</f>
        <v/>
      </c>
      <c r="O456" s="25" t="str">
        <f>IF(ISBLANK(Table123[[#This Row],[Odds Spread]]), "", 1)</f>
        <v/>
      </c>
      <c r="P456" s="26"/>
      <c r="Q456" s="26"/>
      <c r="R456" s="26"/>
      <c r="S456" s="26"/>
      <c r="T456" s="26"/>
      <c r="U456" s="27" t="str">
        <f>IF(ISBLANK(Table123[[#This Row],[Odds Side - Difference Model]]), "",N456+IF(Q456&lt;0, (N456/(Q456/-100)), N456*(Q456/100)))</f>
        <v/>
      </c>
      <c r="V456" s="28" t="str">
        <f>IFERROR(IF(ISBLANK(Table123[[#This Row],[Odds Side - Win Probability Model]]), "",N456+IF(R456&lt;0, (N456/(R456/-100)), N456*(R456/100))),"")</f>
        <v/>
      </c>
      <c r="W456" s="27" t="str">
        <f t="shared" si="49"/>
        <v/>
      </c>
      <c r="X456" s="28" t="str">
        <f t="shared" si="50"/>
        <v/>
      </c>
      <c r="Y456" s="27" t="str">
        <f>IF(ISBLANK(Table123[[#This Row],[Odds Spread]]), "",O456+IF(S456&lt;0, (O456/(S456/-100)), O456*(S456/100)))</f>
        <v/>
      </c>
      <c r="Z456" s="27" t="str">
        <f t="shared" si="51"/>
        <v/>
      </c>
      <c r="AA456" s="29">
        <f t="shared" si="52"/>
        <v>0</v>
      </c>
      <c r="AB456" s="29">
        <f t="shared" si="53"/>
        <v>0</v>
      </c>
      <c r="AC456" s="30" t="str">
        <f>IF('Prediction Log'!$W456="Y", "W", IF('Prediction Log'!$W456="N","L",""))</f>
        <v/>
      </c>
      <c r="AD456" s="31" t="str">
        <f>IF('Prediction Log'!$Y456="Y", "W", IF('Prediction Log'!$Y456="N","L",""))</f>
        <v/>
      </c>
      <c r="AE456" s="32" t="str">
        <f>IF(ISBLANK(Table123[[#This Row],[Odds Side - Difference Model]]), "",IF(AC456="W", W456, IF(AC456="L",-N456, "")))</f>
        <v/>
      </c>
      <c r="AF456" s="33" t="str">
        <f>IFERROR((IF(ISERR(Table123[[#This Row],[Potential Payout Side - Win Probability Model]]), "",IF(AD456="W", X456, IF(AD456="L",-N456, "")))), "")</f>
        <v/>
      </c>
      <c r="AG456" s="30" t="str">
        <f>IF('Prediction Log'!$X456="Y", "W", IF('Prediction Log'!$X456="N", "L", ""))</f>
        <v/>
      </c>
      <c r="AH456" s="32" t="str">
        <f>IF(ISBLANK(Table123[[#This Row],[Odds Spread]]), "",IF(AG456="W", Z456, IF(AG456="L",-O456, "")))</f>
        <v/>
      </c>
      <c r="AI456" s="11"/>
      <c r="AJ456" s="12" t="str">
        <f t="shared" si="54"/>
        <v/>
      </c>
      <c r="AK4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7" spans="1:38" x14ac:dyDescent="0.45">
      <c r="A457" s="22">
        <f>Games!A457</f>
        <v>0</v>
      </c>
      <c r="B457" s="22" t="str">
        <f>IF('Prediction Log'!B457=0, "",'Prediction Log'!B457)</f>
        <v/>
      </c>
      <c r="C457" s="22" t="str">
        <f>IF('Prediction Log'!C457=0, "",'Prediction Log'!C457)</f>
        <v/>
      </c>
      <c r="D457" s="22" t="str">
        <f>IF('Prediction Log'!D457=0, "",'Prediction Log'!D457)</f>
        <v/>
      </c>
      <c r="E457" s="22" t="str">
        <f>IF('Prediction Log'!E457=0, "",'Prediction Log'!E457)</f>
        <v/>
      </c>
      <c r="F457" s="22" t="str">
        <f>IF('Prediction Log'!I457=0, "",'Prediction Log'!I457)</f>
        <v/>
      </c>
      <c r="G457" s="23" t="str">
        <f>IF(ISBLANK(Games!B457), "",'Prediction Log'!$J457)</f>
        <v/>
      </c>
      <c r="H457" s="24" t="str">
        <f>'Prediction Log'!$K457</f>
        <v/>
      </c>
      <c r="I457" s="22" t="str">
        <f>IF(ISBLANK(Games!J457), "",IF(AND(Games!J457="",Games!K457=""),"",IF(ISTEXT(Games!K457), "Side",Games!J457)))</f>
        <v/>
      </c>
      <c r="J457" s="22" t="str">
        <f>IF(ISBLANK(Games!B457), "",IF(Games!H457="Y", Games!B457, Games!C457))</f>
        <v/>
      </c>
      <c r="K457" s="22" t="str">
        <f>Games!F457</f>
        <v/>
      </c>
      <c r="L457" s="22" t="str">
        <f>IF(ISBLANK(Games!D457), "",Games!D457)</f>
        <v/>
      </c>
      <c r="M457" s="22"/>
      <c r="N457" s="25" t="str">
        <f>IF(ISBLANK(Table123[[#This Row],[Odds Side - Difference Model]]), "", 1)</f>
        <v/>
      </c>
      <c r="O457" s="25" t="str">
        <f>IF(ISBLANK(Table123[[#This Row],[Odds Spread]]), "", 1)</f>
        <v/>
      </c>
      <c r="P457" s="26"/>
      <c r="Q457" s="26"/>
      <c r="R457" s="26"/>
      <c r="S457" s="26"/>
      <c r="T457" s="26"/>
      <c r="U457" s="27" t="str">
        <f>IF(ISBLANK(Table123[[#This Row],[Odds Side - Difference Model]]), "",N457+IF(Q457&lt;0, (N457/(Q457/-100)), N457*(Q457/100)))</f>
        <v/>
      </c>
      <c r="V457" s="28" t="str">
        <f>IFERROR(IF(ISBLANK(Table123[[#This Row],[Odds Side - Win Probability Model]]), "",N457+IF(R457&lt;0, (N457/(R457/-100)), N457*(R457/100))),"")</f>
        <v/>
      </c>
      <c r="W457" s="27" t="str">
        <f t="shared" si="49"/>
        <v/>
      </c>
      <c r="X457" s="28" t="str">
        <f t="shared" si="50"/>
        <v/>
      </c>
      <c r="Y457" s="27" t="str">
        <f>IF(ISBLANK(Table123[[#This Row],[Odds Spread]]), "",O457+IF(S457&lt;0, (O457/(S457/-100)), O457*(S457/100)))</f>
        <v/>
      </c>
      <c r="Z457" s="27" t="str">
        <f t="shared" si="51"/>
        <v/>
      </c>
      <c r="AA457" s="29">
        <f t="shared" si="52"/>
        <v>0</v>
      </c>
      <c r="AB457" s="29">
        <f t="shared" si="53"/>
        <v>0</v>
      </c>
      <c r="AC457" s="30" t="str">
        <f>IF('Prediction Log'!$W457="Y", "W", IF('Prediction Log'!$W457="N","L",""))</f>
        <v/>
      </c>
      <c r="AD457" s="31" t="str">
        <f>IF('Prediction Log'!$Y457="Y", "W", IF('Prediction Log'!$Y457="N","L",""))</f>
        <v/>
      </c>
      <c r="AE457" s="32" t="str">
        <f>IF(ISBLANK(Table123[[#This Row],[Odds Side - Difference Model]]), "",IF(AC457="W", W457, IF(AC457="L",-N457, "")))</f>
        <v/>
      </c>
      <c r="AF457" s="33" t="str">
        <f>IFERROR((IF(ISERR(Table123[[#This Row],[Potential Payout Side - Win Probability Model]]), "",IF(AD457="W", X457, IF(AD457="L",-N457, "")))), "")</f>
        <v/>
      </c>
      <c r="AG457" s="30" t="str">
        <f>IF('Prediction Log'!$X457="Y", "W", IF('Prediction Log'!$X457="N", "L", ""))</f>
        <v/>
      </c>
      <c r="AH457" s="32" t="str">
        <f>IF(ISBLANK(Table123[[#This Row],[Odds Spread]]), "",IF(AG457="W", Z457, IF(AG457="L",-O457, "")))</f>
        <v/>
      </c>
      <c r="AI457" s="11"/>
      <c r="AJ457" s="12" t="str">
        <f t="shared" si="54"/>
        <v/>
      </c>
      <c r="AK4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8" spans="1:38" x14ac:dyDescent="0.45">
      <c r="A458" s="22">
        <f>Games!A458</f>
        <v>0</v>
      </c>
      <c r="B458" s="22" t="str">
        <f>IF('Prediction Log'!B458=0, "",'Prediction Log'!B458)</f>
        <v/>
      </c>
      <c r="C458" s="22" t="str">
        <f>IF('Prediction Log'!C458=0, "",'Prediction Log'!C458)</f>
        <v/>
      </c>
      <c r="D458" s="22" t="str">
        <f>IF('Prediction Log'!D458=0, "",'Prediction Log'!D458)</f>
        <v/>
      </c>
      <c r="E458" s="22" t="str">
        <f>IF('Prediction Log'!E458=0, "",'Prediction Log'!E458)</f>
        <v/>
      </c>
      <c r="F458" s="22" t="str">
        <f>IF('Prediction Log'!I458=0, "",'Prediction Log'!I458)</f>
        <v/>
      </c>
      <c r="G458" s="23" t="str">
        <f>IF(ISBLANK(Games!B458), "",'Prediction Log'!$J458)</f>
        <v/>
      </c>
      <c r="H458" s="24" t="str">
        <f>'Prediction Log'!$K458</f>
        <v/>
      </c>
      <c r="I458" s="22" t="str">
        <f>IF(ISBLANK(Games!J458), "",IF(AND(Games!J458="",Games!K458=""),"",IF(ISTEXT(Games!K458), "Side",Games!J458)))</f>
        <v/>
      </c>
      <c r="J458" s="22" t="str">
        <f>IF(ISBLANK(Games!B458), "",IF(Games!H458="Y", Games!B458, Games!C458))</f>
        <v/>
      </c>
      <c r="K458" s="22" t="str">
        <f>Games!F458</f>
        <v/>
      </c>
      <c r="L458" s="22" t="str">
        <f>IF(ISBLANK(Games!D458), "",Games!D458)</f>
        <v/>
      </c>
      <c r="M458" s="22"/>
      <c r="N458" s="25" t="str">
        <f>IF(ISBLANK(Table123[[#This Row],[Odds Side - Difference Model]]), "", 1)</f>
        <v/>
      </c>
      <c r="O458" s="25" t="str">
        <f>IF(ISBLANK(Table123[[#This Row],[Odds Spread]]), "", 1)</f>
        <v/>
      </c>
      <c r="P458" s="26"/>
      <c r="Q458" s="26"/>
      <c r="R458" s="26"/>
      <c r="S458" s="26"/>
      <c r="T458" s="26"/>
      <c r="U458" s="27" t="str">
        <f>IF(ISBLANK(Table123[[#This Row],[Odds Side - Difference Model]]), "",N458+IF(Q458&lt;0, (N458/(Q458/-100)), N458*(Q458/100)))</f>
        <v/>
      </c>
      <c r="V458" s="28" t="str">
        <f>IFERROR(IF(ISBLANK(Table123[[#This Row],[Odds Side - Win Probability Model]]), "",N458+IF(R458&lt;0, (N458/(R458/-100)), N458*(R458/100))),"")</f>
        <v/>
      </c>
      <c r="W458" s="27" t="str">
        <f t="shared" si="49"/>
        <v/>
      </c>
      <c r="X458" s="28" t="str">
        <f t="shared" si="50"/>
        <v/>
      </c>
      <c r="Y458" s="27" t="str">
        <f>IF(ISBLANK(Table123[[#This Row],[Odds Spread]]), "",O458+IF(S458&lt;0, (O458/(S458/-100)), O458*(S458/100)))</f>
        <v/>
      </c>
      <c r="Z458" s="27" t="str">
        <f t="shared" si="51"/>
        <v/>
      </c>
      <c r="AA458" s="29">
        <f t="shared" si="52"/>
        <v>0</v>
      </c>
      <c r="AB458" s="29">
        <f t="shared" si="53"/>
        <v>0</v>
      </c>
      <c r="AC458" s="30" t="str">
        <f>IF('Prediction Log'!$W458="Y", "W", IF('Prediction Log'!$W458="N","L",""))</f>
        <v/>
      </c>
      <c r="AD458" s="31" t="str">
        <f>IF('Prediction Log'!$Y458="Y", "W", IF('Prediction Log'!$Y458="N","L",""))</f>
        <v/>
      </c>
      <c r="AE458" s="32" t="str">
        <f>IF(ISBLANK(Table123[[#This Row],[Odds Side - Difference Model]]), "",IF(AC458="W", W458, IF(AC458="L",-N458, "")))</f>
        <v/>
      </c>
      <c r="AF458" s="33" t="str">
        <f>IFERROR((IF(ISERR(Table123[[#This Row],[Potential Payout Side - Win Probability Model]]), "",IF(AD458="W", X458, IF(AD458="L",-N458, "")))), "")</f>
        <v/>
      </c>
      <c r="AG458" s="30" t="str">
        <f>IF('Prediction Log'!$X458="Y", "W", IF('Prediction Log'!$X458="N", "L", ""))</f>
        <v/>
      </c>
      <c r="AH458" s="32" t="str">
        <f>IF(ISBLANK(Table123[[#This Row],[Odds Spread]]), "",IF(AG458="W", Z458, IF(AG458="L",-O458, "")))</f>
        <v/>
      </c>
      <c r="AI458" s="11"/>
      <c r="AJ458" s="12" t="str">
        <f t="shared" si="54"/>
        <v/>
      </c>
      <c r="AK4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9" spans="1:38" x14ac:dyDescent="0.45">
      <c r="A459" s="22">
        <f>Games!A459</f>
        <v>0</v>
      </c>
      <c r="B459" s="22" t="str">
        <f>IF('Prediction Log'!B459=0, "",'Prediction Log'!B459)</f>
        <v/>
      </c>
      <c r="C459" s="22" t="str">
        <f>IF('Prediction Log'!C459=0, "",'Prediction Log'!C459)</f>
        <v/>
      </c>
      <c r="D459" s="22" t="str">
        <f>IF('Prediction Log'!D459=0, "",'Prediction Log'!D459)</f>
        <v/>
      </c>
      <c r="E459" s="22" t="str">
        <f>IF('Prediction Log'!E459=0, "",'Prediction Log'!E459)</f>
        <v/>
      </c>
      <c r="F459" s="22" t="str">
        <f>IF('Prediction Log'!I459=0, "",'Prediction Log'!I459)</f>
        <v/>
      </c>
      <c r="G459" s="23" t="str">
        <f>IF(ISBLANK(Games!B459), "",'Prediction Log'!$J459)</f>
        <v/>
      </c>
      <c r="H459" s="24" t="str">
        <f>'Prediction Log'!$K459</f>
        <v/>
      </c>
      <c r="I459" s="22" t="str">
        <f>IF(ISBLANK(Games!J459), "",IF(AND(Games!J459="",Games!K459=""),"",IF(ISTEXT(Games!K459), "Side",Games!J459)))</f>
        <v/>
      </c>
      <c r="J459" s="22" t="str">
        <f>IF(ISBLANK(Games!B459), "",IF(Games!H459="Y", Games!B459, Games!C459))</f>
        <v/>
      </c>
      <c r="K459" s="22" t="str">
        <f>Games!F459</f>
        <v/>
      </c>
      <c r="L459" s="22" t="str">
        <f>IF(ISBLANK(Games!D459), "",Games!D459)</f>
        <v/>
      </c>
      <c r="M459" s="22"/>
      <c r="N459" s="25" t="str">
        <f>IF(ISBLANK(Table123[[#This Row],[Odds Side - Difference Model]]), "", 1)</f>
        <v/>
      </c>
      <c r="O459" s="25" t="str">
        <f>IF(ISBLANK(Table123[[#This Row],[Odds Spread]]), "", 1)</f>
        <v/>
      </c>
      <c r="P459" s="26"/>
      <c r="Q459" s="26"/>
      <c r="R459" s="26"/>
      <c r="S459" s="26"/>
      <c r="T459" s="26"/>
      <c r="U459" s="27" t="str">
        <f>IF(ISBLANK(Table123[[#This Row],[Odds Side - Difference Model]]), "",N459+IF(Q459&lt;0, (N459/(Q459/-100)), N459*(Q459/100)))</f>
        <v/>
      </c>
      <c r="V459" s="28" t="str">
        <f>IFERROR(IF(ISBLANK(Table123[[#This Row],[Odds Side - Win Probability Model]]), "",N459+IF(R459&lt;0, (N459/(R459/-100)), N459*(R459/100))),"")</f>
        <v/>
      </c>
      <c r="W459" s="27" t="str">
        <f t="shared" si="49"/>
        <v/>
      </c>
      <c r="X459" s="28" t="str">
        <f t="shared" si="50"/>
        <v/>
      </c>
      <c r="Y459" s="27" t="str">
        <f>IF(ISBLANK(Table123[[#This Row],[Odds Spread]]), "",O459+IF(S459&lt;0, (O459/(S459/-100)), O459*(S459/100)))</f>
        <v/>
      </c>
      <c r="Z459" s="27" t="str">
        <f t="shared" si="51"/>
        <v/>
      </c>
      <c r="AA459" s="29">
        <f t="shared" si="52"/>
        <v>0</v>
      </c>
      <c r="AB459" s="29">
        <f t="shared" si="53"/>
        <v>0</v>
      </c>
      <c r="AC459" s="30" t="str">
        <f>IF('Prediction Log'!$W459="Y", "W", IF('Prediction Log'!$W459="N","L",""))</f>
        <v/>
      </c>
      <c r="AD459" s="31" t="str">
        <f>IF('Prediction Log'!$Y459="Y", "W", IF('Prediction Log'!$Y459="N","L",""))</f>
        <v/>
      </c>
      <c r="AE459" s="32" t="str">
        <f>IF(ISBLANK(Table123[[#This Row],[Odds Side - Difference Model]]), "",IF(AC459="W", W459, IF(AC459="L",-N459, "")))</f>
        <v/>
      </c>
      <c r="AF459" s="33" t="str">
        <f>IFERROR((IF(ISERR(Table123[[#This Row],[Potential Payout Side - Win Probability Model]]), "",IF(AD459="W", X459, IF(AD459="L",-N459, "")))), "")</f>
        <v/>
      </c>
      <c r="AG459" s="30" t="str">
        <f>IF('Prediction Log'!$X459="Y", "W", IF('Prediction Log'!$X459="N", "L", ""))</f>
        <v/>
      </c>
      <c r="AH459" s="32" t="str">
        <f>IF(ISBLANK(Table123[[#This Row],[Odds Spread]]), "",IF(AG459="W", Z459, IF(AG459="L",-O459, "")))</f>
        <v/>
      </c>
      <c r="AI459" s="11"/>
      <c r="AJ459" s="12" t="str">
        <f t="shared" si="54"/>
        <v/>
      </c>
      <c r="AK4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0" spans="1:38" x14ac:dyDescent="0.45">
      <c r="A460" s="22">
        <f>Games!A460</f>
        <v>0</v>
      </c>
      <c r="B460" s="22" t="str">
        <f>IF('Prediction Log'!B460=0, "",'Prediction Log'!B460)</f>
        <v/>
      </c>
      <c r="C460" s="22" t="str">
        <f>IF('Prediction Log'!C460=0, "",'Prediction Log'!C460)</f>
        <v/>
      </c>
      <c r="D460" s="22" t="str">
        <f>IF('Prediction Log'!D460=0, "",'Prediction Log'!D460)</f>
        <v/>
      </c>
      <c r="E460" s="22" t="str">
        <f>IF('Prediction Log'!E460=0, "",'Prediction Log'!E460)</f>
        <v/>
      </c>
      <c r="F460" s="22" t="str">
        <f>IF('Prediction Log'!I460=0, "",'Prediction Log'!I460)</f>
        <v/>
      </c>
      <c r="G460" s="23" t="str">
        <f>IF(ISBLANK(Games!B460), "",'Prediction Log'!$J460)</f>
        <v/>
      </c>
      <c r="H460" s="24" t="str">
        <f>'Prediction Log'!$K460</f>
        <v/>
      </c>
      <c r="I460" s="22" t="str">
        <f>IF(ISBLANK(Games!J460), "",IF(AND(Games!J460="",Games!K460=""),"",IF(ISTEXT(Games!K460), "Side",Games!J460)))</f>
        <v/>
      </c>
      <c r="J460" s="22" t="str">
        <f>IF(ISBLANK(Games!B460), "",IF(Games!H460="Y", Games!B460, Games!C460))</f>
        <v/>
      </c>
      <c r="K460" s="22" t="str">
        <f>Games!F460</f>
        <v/>
      </c>
      <c r="L460" s="22" t="str">
        <f>IF(ISBLANK(Games!D460), "",Games!D460)</f>
        <v/>
      </c>
      <c r="M460" s="22"/>
      <c r="N460" s="25" t="str">
        <f>IF(ISBLANK(Table123[[#This Row],[Odds Side - Difference Model]]), "", 1)</f>
        <v/>
      </c>
      <c r="O460" s="25" t="str">
        <f>IF(ISBLANK(Table123[[#This Row],[Odds Spread]]), "", 1)</f>
        <v/>
      </c>
      <c r="P460" s="26"/>
      <c r="Q460" s="26"/>
      <c r="R460" s="26"/>
      <c r="S460" s="26"/>
      <c r="T460" s="26"/>
      <c r="U460" s="27" t="str">
        <f>IF(ISBLANK(Table123[[#This Row],[Odds Side - Difference Model]]), "",N460+IF(Q460&lt;0, (N460/(Q460/-100)), N460*(Q460/100)))</f>
        <v/>
      </c>
      <c r="V460" s="28" t="str">
        <f>IFERROR(IF(ISBLANK(Table123[[#This Row],[Odds Side - Win Probability Model]]), "",N460+IF(R460&lt;0, (N460/(R460/-100)), N460*(R460/100))),"")</f>
        <v/>
      </c>
      <c r="W460" s="27" t="str">
        <f t="shared" si="49"/>
        <v/>
      </c>
      <c r="X460" s="28" t="str">
        <f t="shared" si="50"/>
        <v/>
      </c>
      <c r="Y460" s="27" t="str">
        <f>IF(ISBLANK(Table123[[#This Row],[Odds Spread]]), "",O460+IF(S460&lt;0, (O460/(S460/-100)), O460*(S460/100)))</f>
        <v/>
      </c>
      <c r="Z460" s="27" t="str">
        <f t="shared" si="51"/>
        <v/>
      </c>
      <c r="AA460" s="29">
        <f t="shared" si="52"/>
        <v>0</v>
      </c>
      <c r="AB460" s="29">
        <f t="shared" si="53"/>
        <v>0</v>
      </c>
      <c r="AC460" s="30" t="str">
        <f>IF('Prediction Log'!$W460="Y", "W", IF('Prediction Log'!$W460="N","L",""))</f>
        <v/>
      </c>
      <c r="AD460" s="31" t="str">
        <f>IF('Prediction Log'!$Y460="Y", "W", IF('Prediction Log'!$Y460="N","L",""))</f>
        <v/>
      </c>
      <c r="AE460" s="32" t="str">
        <f>IF(ISBLANK(Table123[[#This Row],[Odds Side - Difference Model]]), "",IF(AC460="W", W460, IF(AC460="L",-N460, "")))</f>
        <v/>
      </c>
      <c r="AF460" s="33" t="str">
        <f>IFERROR((IF(ISERR(Table123[[#This Row],[Potential Payout Side - Win Probability Model]]), "",IF(AD460="W", X460, IF(AD460="L",-N460, "")))), "")</f>
        <v/>
      </c>
      <c r="AG460" s="30" t="str">
        <f>IF('Prediction Log'!$X460="Y", "W", IF('Prediction Log'!$X460="N", "L", ""))</f>
        <v/>
      </c>
      <c r="AH460" s="32" t="str">
        <f>IF(ISBLANK(Table123[[#This Row],[Odds Spread]]), "",IF(AG460="W", Z460, IF(AG460="L",-O460, "")))</f>
        <v/>
      </c>
      <c r="AI460" s="11"/>
      <c r="AJ460" s="12" t="str">
        <f t="shared" si="54"/>
        <v/>
      </c>
      <c r="AK4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1" spans="1:38" x14ac:dyDescent="0.45">
      <c r="A461" s="22">
        <f>Games!A461</f>
        <v>0</v>
      </c>
      <c r="B461" s="22" t="str">
        <f>IF('Prediction Log'!B461=0, "",'Prediction Log'!B461)</f>
        <v/>
      </c>
      <c r="C461" s="22" t="str">
        <f>IF('Prediction Log'!C461=0, "",'Prediction Log'!C461)</f>
        <v/>
      </c>
      <c r="D461" s="22" t="str">
        <f>IF('Prediction Log'!D461=0, "",'Prediction Log'!D461)</f>
        <v/>
      </c>
      <c r="E461" s="22" t="str">
        <f>IF('Prediction Log'!E461=0, "",'Prediction Log'!E461)</f>
        <v/>
      </c>
      <c r="F461" s="22" t="str">
        <f>IF('Prediction Log'!I461=0, "",'Prediction Log'!I461)</f>
        <v/>
      </c>
      <c r="G461" s="23" t="str">
        <f>IF(ISBLANK(Games!B461), "",'Prediction Log'!$J461)</f>
        <v/>
      </c>
      <c r="H461" s="24" t="str">
        <f>'Prediction Log'!$K461</f>
        <v/>
      </c>
      <c r="I461" s="22" t="str">
        <f>IF(ISBLANK(Games!J461), "",IF(AND(Games!J461="",Games!K461=""),"",IF(ISTEXT(Games!K461), "Side",Games!J461)))</f>
        <v/>
      </c>
      <c r="J461" s="22" t="str">
        <f>IF(ISBLANK(Games!B461), "",IF(Games!H461="Y", Games!B461, Games!C461))</f>
        <v/>
      </c>
      <c r="K461" s="22" t="str">
        <f>Games!F461</f>
        <v/>
      </c>
      <c r="L461" s="22" t="str">
        <f>IF(ISBLANK(Games!D461), "",Games!D461)</f>
        <v/>
      </c>
      <c r="M461" s="22"/>
      <c r="N461" s="25" t="str">
        <f>IF(ISBLANK(Table123[[#This Row],[Odds Side - Difference Model]]), "", 1)</f>
        <v/>
      </c>
      <c r="O461" s="25" t="str">
        <f>IF(ISBLANK(Table123[[#This Row],[Odds Spread]]), "", 1)</f>
        <v/>
      </c>
      <c r="P461" s="26"/>
      <c r="Q461" s="26"/>
      <c r="R461" s="26"/>
      <c r="S461" s="26"/>
      <c r="T461" s="26"/>
      <c r="U461" s="27" t="str">
        <f>IF(ISBLANK(Table123[[#This Row],[Odds Side - Difference Model]]), "",N461+IF(Q461&lt;0, (N461/(Q461/-100)), N461*(Q461/100)))</f>
        <v/>
      </c>
      <c r="V461" s="28" t="str">
        <f>IFERROR(IF(ISBLANK(Table123[[#This Row],[Odds Side - Win Probability Model]]), "",N461+IF(R461&lt;0, (N461/(R461/-100)), N461*(R461/100))),"")</f>
        <v/>
      </c>
      <c r="W461" s="27" t="str">
        <f t="shared" si="49"/>
        <v/>
      </c>
      <c r="X461" s="28" t="str">
        <f t="shared" si="50"/>
        <v/>
      </c>
      <c r="Y461" s="27" t="str">
        <f>IF(ISBLANK(Table123[[#This Row],[Odds Spread]]), "",O461+IF(S461&lt;0, (O461/(S461/-100)), O461*(S461/100)))</f>
        <v/>
      </c>
      <c r="Z461" s="27" t="str">
        <f t="shared" si="51"/>
        <v/>
      </c>
      <c r="AA461" s="29">
        <f t="shared" si="52"/>
        <v>0</v>
      </c>
      <c r="AB461" s="29">
        <f t="shared" si="53"/>
        <v>0</v>
      </c>
      <c r="AC461" s="30" t="str">
        <f>IF('Prediction Log'!$W461="Y", "W", IF('Prediction Log'!$W461="N","L",""))</f>
        <v/>
      </c>
      <c r="AD461" s="31" t="str">
        <f>IF('Prediction Log'!$Y461="Y", "W", IF('Prediction Log'!$Y461="N","L",""))</f>
        <v/>
      </c>
      <c r="AE461" s="32" t="str">
        <f>IF(ISBLANK(Table123[[#This Row],[Odds Side - Difference Model]]), "",IF(AC461="W", W461, IF(AC461="L",-N461, "")))</f>
        <v/>
      </c>
      <c r="AF461" s="33" t="str">
        <f>IFERROR((IF(ISERR(Table123[[#This Row],[Potential Payout Side - Win Probability Model]]), "",IF(AD461="W", X461, IF(AD461="L",-N461, "")))), "")</f>
        <v/>
      </c>
      <c r="AG461" s="30" t="str">
        <f>IF('Prediction Log'!$X461="Y", "W", IF('Prediction Log'!$X461="N", "L", ""))</f>
        <v/>
      </c>
      <c r="AH461" s="32" t="str">
        <f>IF(ISBLANK(Table123[[#This Row],[Odds Spread]]), "",IF(AG461="W", Z461, IF(AG461="L",-O461, "")))</f>
        <v/>
      </c>
      <c r="AI461" s="11"/>
      <c r="AJ461" s="12" t="str">
        <f t="shared" si="54"/>
        <v/>
      </c>
      <c r="AK4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2" spans="1:38" x14ac:dyDescent="0.45">
      <c r="A462" s="22">
        <f>Games!A462</f>
        <v>0</v>
      </c>
      <c r="B462" s="22" t="str">
        <f>IF('Prediction Log'!B462=0, "",'Prediction Log'!B462)</f>
        <v/>
      </c>
      <c r="C462" s="22" t="str">
        <f>IF('Prediction Log'!C462=0, "",'Prediction Log'!C462)</f>
        <v/>
      </c>
      <c r="D462" s="22" t="str">
        <f>IF('Prediction Log'!D462=0, "",'Prediction Log'!D462)</f>
        <v/>
      </c>
      <c r="E462" s="22" t="str">
        <f>IF('Prediction Log'!E462=0, "",'Prediction Log'!E462)</f>
        <v/>
      </c>
      <c r="F462" s="22" t="str">
        <f>IF('Prediction Log'!I462=0, "",'Prediction Log'!I462)</f>
        <v/>
      </c>
      <c r="G462" s="23" t="str">
        <f>IF(ISBLANK(Games!B462), "",'Prediction Log'!$J462)</f>
        <v/>
      </c>
      <c r="H462" s="24" t="str">
        <f>'Prediction Log'!$K462</f>
        <v/>
      </c>
      <c r="I462" s="22" t="str">
        <f>IF(ISBLANK(Games!J462), "",IF(AND(Games!J462="",Games!K462=""),"",IF(ISTEXT(Games!K462), "Side",Games!J462)))</f>
        <v/>
      </c>
      <c r="J462" s="22" t="str">
        <f>IF(ISBLANK(Games!B462), "",IF(Games!H462="Y", Games!B462, Games!C462))</f>
        <v/>
      </c>
      <c r="K462" s="22" t="str">
        <f>Games!F462</f>
        <v/>
      </c>
      <c r="L462" s="22" t="str">
        <f>IF(ISBLANK(Games!D462), "",Games!D462)</f>
        <v/>
      </c>
      <c r="M462" s="22"/>
      <c r="N462" s="25" t="str">
        <f>IF(ISBLANK(Table123[[#This Row],[Odds Side - Difference Model]]), "", 1)</f>
        <v/>
      </c>
      <c r="O462" s="25" t="str">
        <f>IF(ISBLANK(Table123[[#This Row],[Odds Spread]]), "", 1)</f>
        <v/>
      </c>
      <c r="P462" s="26"/>
      <c r="Q462" s="26"/>
      <c r="R462" s="26"/>
      <c r="S462" s="26"/>
      <c r="T462" s="26"/>
      <c r="U462" s="27" t="str">
        <f>IF(ISBLANK(Table123[[#This Row],[Odds Side - Difference Model]]), "",N462+IF(Q462&lt;0, (N462/(Q462/-100)), N462*(Q462/100)))</f>
        <v/>
      </c>
      <c r="V462" s="28" t="str">
        <f>IFERROR(IF(ISBLANK(Table123[[#This Row],[Odds Side - Win Probability Model]]), "",N462+IF(R462&lt;0, (N462/(R462/-100)), N462*(R462/100))),"")</f>
        <v/>
      </c>
      <c r="W462" s="27" t="str">
        <f t="shared" si="49"/>
        <v/>
      </c>
      <c r="X462" s="28" t="str">
        <f t="shared" si="50"/>
        <v/>
      </c>
      <c r="Y462" s="27" t="str">
        <f>IF(ISBLANK(Table123[[#This Row],[Odds Spread]]), "",O462+IF(S462&lt;0, (O462/(S462/-100)), O462*(S462/100)))</f>
        <v/>
      </c>
      <c r="Z462" s="27" t="str">
        <f t="shared" si="51"/>
        <v/>
      </c>
      <c r="AA462" s="29">
        <f t="shared" si="52"/>
        <v>0</v>
      </c>
      <c r="AB462" s="29">
        <f t="shared" si="53"/>
        <v>0</v>
      </c>
      <c r="AC462" s="30" t="str">
        <f>IF('Prediction Log'!$W462="Y", "W", IF('Prediction Log'!$W462="N","L",""))</f>
        <v/>
      </c>
      <c r="AD462" s="31" t="str">
        <f>IF('Prediction Log'!$Y462="Y", "W", IF('Prediction Log'!$Y462="N","L",""))</f>
        <v/>
      </c>
      <c r="AE462" s="32" t="str">
        <f>IF(ISBLANK(Table123[[#This Row],[Odds Side - Difference Model]]), "",IF(AC462="W", W462, IF(AC462="L",-N462, "")))</f>
        <v/>
      </c>
      <c r="AF462" s="33" t="str">
        <f>IFERROR((IF(ISERR(Table123[[#This Row],[Potential Payout Side - Win Probability Model]]), "",IF(AD462="W", X462, IF(AD462="L",-N462, "")))), "")</f>
        <v/>
      </c>
      <c r="AG462" s="30" t="str">
        <f>IF('Prediction Log'!$X462="Y", "W", IF('Prediction Log'!$X462="N", "L", ""))</f>
        <v/>
      </c>
      <c r="AH462" s="32" t="str">
        <f>IF(ISBLANK(Table123[[#This Row],[Odds Spread]]), "",IF(AG462="W", Z462, IF(AG462="L",-O462, "")))</f>
        <v/>
      </c>
      <c r="AI462" s="11"/>
      <c r="AJ462" s="12" t="str">
        <f t="shared" si="54"/>
        <v/>
      </c>
      <c r="AK4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3" spans="1:38" x14ac:dyDescent="0.45">
      <c r="A463" s="22">
        <f>Games!A463</f>
        <v>0</v>
      </c>
      <c r="B463" s="22" t="str">
        <f>IF('Prediction Log'!B463=0, "",'Prediction Log'!B463)</f>
        <v/>
      </c>
      <c r="C463" s="22" t="str">
        <f>IF('Prediction Log'!C463=0, "",'Prediction Log'!C463)</f>
        <v/>
      </c>
      <c r="D463" s="22" t="str">
        <f>IF('Prediction Log'!D463=0, "",'Prediction Log'!D463)</f>
        <v/>
      </c>
      <c r="E463" s="22" t="str">
        <f>IF('Prediction Log'!E463=0, "",'Prediction Log'!E463)</f>
        <v/>
      </c>
      <c r="F463" s="22" t="str">
        <f>IF('Prediction Log'!I463=0, "",'Prediction Log'!I463)</f>
        <v/>
      </c>
      <c r="G463" s="23" t="str">
        <f>IF(ISBLANK(Games!B463), "",'Prediction Log'!$J463)</f>
        <v/>
      </c>
      <c r="H463" s="24" t="str">
        <f>'Prediction Log'!$K463</f>
        <v/>
      </c>
      <c r="I463" s="22" t="str">
        <f>IF(ISBLANK(Games!J463), "",IF(AND(Games!J463="",Games!K463=""),"",IF(ISTEXT(Games!K463), "Side",Games!J463)))</f>
        <v/>
      </c>
      <c r="J463" s="22" t="str">
        <f>IF(ISBLANK(Games!B463), "",IF(Games!H463="Y", Games!B463, Games!C463))</f>
        <v/>
      </c>
      <c r="K463" s="22" t="str">
        <f>Games!F463</f>
        <v/>
      </c>
      <c r="L463" s="22" t="str">
        <f>IF(ISBLANK(Games!D463), "",Games!D463)</f>
        <v/>
      </c>
      <c r="M463" s="22"/>
      <c r="N463" s="25" t="str">
        <f>IF(ISBLANK(Table123[[#This Row],[Odds Side - Difference Model]]), "", 1)</f>
        <v/>
      </c>
      <c r="O463" s="25" t="str">
        <f>IF(ISBLANK(Table123[[#This Row],[Odds Spread]]), "", 1)</f>
        <v/>
      </c>
      <c r="P463" s="26"/>
      <c r="Q463" s="26"/>
      <c r="R463" s="26"/>
      <c r="S463" s="26"/>
      <c r="T463" s="26"/>
      <c r="U463" s="27" t="str">
        <f>IF(ISBLANK(Table123[[#This Row],[Odds Side - Difference Model]]), "",N463+IF(Q463&lt;0, (N463/(Q463/-100)), N463*(Q463/100)))</f>
        <v/>
      </c>
      <c r="V463" s="28" t="str">
        <f>IFERROR(IF(ISBLANK(Table123[[#This Row],[Odds Side - Win Probability Model]]), "",N463+IF(R463&lt;0, (N463/(R463/-100)), N463*(R463/100))),"")</f>
        <v/>
      </c>
      <c r="W463" s="27" t="str">
        <f t="shared" si="49"/>
        <v/>
      </c>
      <c r="X463" s="28" t="str">
        <f t="shared" si="50"/>
        <v/>
      </c>
      <c r="Y463" s="27" t="str">
        <f>IF(ISBLANK(Table123[[#This Row],[Odds Spread]]), "",O463+IF(S463&lt;0, (O463/(S463/-100)), O463*(S463/100)))</f>
        <v/>
      </c>
      <c r="Z463" s="27" t="str">
        <f t="shared" si="51"/>
        <v/>
      </c>
      <c r="AA463" s="29">
        <f t="shared" si="52"/>
        <v>0</v>
      </c>
      <c r="AB463" s="29">
        <f t="shared" si="53"/>
        <v>0</v>
      </c>
      <c r="AC463" s="30" t="str">
        <f>IF('Prediction Log'!$W463="Y", "W", IF('Prediction Log'!$W463="N","L",""))</f>
        <v/>
      </c>
      <c r="AD463" s="31" t="str">
        <f>IF('Prediction Log'!$Y463="Y", "W", IF('Prediction Log'!$Y463="N","L",""))</f>
        <v/>
      </c>
      <c r="AE463" s="32" t="str">
        <f>IF(ISBLANK(Table123[[#This Row],[Odds Side - Difference Model]]), "",IF(AC463="W", W463, IF(AC463="L",-N463, "")))</f>
        <v/>
      </c>
      <c r="AF463" s="33" t="str">
        <f>IFERROR((IF(ISERR(Table123[[#This Row],[Potential Payout Side - Win Probability Model]]), "",IF(AD463="W", X463, IF(AD463="L",-N463, "")))), "")</f>
        <v/>
      </c>
      <c r="AG463" s="30" t="str">
        <f>IF('Prediction Log'!$X463="Y", "W", IF('Prediction Log'!$X463="N", "L", ""))</f>
        <v/>
      </c>
      <c r="AH463" s="32" t="str">
        <f>IF(ISBLANK(Table123[[#This Row],[Odds Spread]]), "",IF(AG463="W", Z463, IF(AG463="L",-O463, "")))</f>
        <v/>
      </c>
      <c r="AI463" s="11"/>
      <c r="AJ463" s="12" t="str">
        <f t="shared" si="54"/>
        <v/>
      </c>
      <c r="AK4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4" spans="1:38" x14ac:dyDescent="0.45">
      <c r="A464" s="22">
        <f>Games!A464</f>
        <v>0</v>
      </c>
      <c r="B464" s="22" t="str">
        <f>IF('Prediction Log'!B464=0, "",'Prediction Log'!B464)</f>
        <v/>
      </c>
      <c r="C464" s="22" t="str">
        <f>IF('Prediction Log'!C464=0, "",'Prediction Log'!C464)</f>
        <v/>
      </c>
      <c r="D464" s="22" t="str">
        <f>IF('Prediction Log'!D464=0, "",'Prediction Log'!D464)</f>
        <v/>
      </c>
      <c r="E464" s="22" t="str">
        <f>IF('Prediction Log'!E464=0, "",'Prediction Log'!E464)</f>
        <v/>
      </c>
      <c r="F464" s="22" t="str">
        <f>IF('Prediction Log'!I464=0, "",'Prediction Log'!I464)</f>
        <v/>
      </c>
      <c r="G464" s="23" t="str">
        <f>IF(ISBLANK(Games!B464), "",'Prediction Log'!$J464)</f>
        <v/>
      </c>
      <c r="H464" s="24" t="str">
        <f>'Prediction Log'!$K464</f>
        <v/>
      </c>
      <c r="I464" s="22" t="str">
        <f>IF(ISBLANK(Games!J464), "",IF(AND(Games!J464="",Games!K464=""),"",IF(ISTEXT(Games!K464), "Side",Games!J464)))</f>
        <v/>
      </c>
      <c r="J464" s="22" t="str">
        <f>IF(ISBLANK(Games!B464), "",IF(Games!H464="Y", Games!B464, Games!C464))</f>
        <v/>
      </c>
      <c r="K464" s="22" t="str">
        <f>Games!F464</f>
        <v/>
      </c>
      <c r="L464" s="22" t="str">
        <f>IF(ISBLANK(Games!D464), "",Games!D464)</f>
        <v/>
      </c>
      <c r="M464" s="22"/>
      <c r="N464" s="25" t="str">
        <f>IF(ISBLANK(Table123[[#This Row],[Odds Side - Difference Model]]), "", 1)</f>
        <v/>
      </c>
      <c r="O464" s="25" t="str">
        <f>IF(ISBLANK(Table123[[#This Row],[Odds Spread]]), "", 1)</f>
        <v/>
      </c>
      <c r="P464" s="26"/>
      <c r="Q464" s="26"/>
      <c r="R464" s="26"/>
      <c r="S464" s="26"/>
      <c r="T464" s="26"/>
      <c r="U464" s="27" t="str">
        <f>IF(ISBLANK(Table123[[#This Row],[Odds Side - Difference Model]]), "",N464+IF(Q464&lt;0, (N464/(Q464/-100)), N464*(Q464/100)))</f>
        <v/>
      </c>
      <c r="V464" s="28" t="str">
        <f>IFERROR(IF(ISBLANK(Table123[[#This Row],[Odds Side - Win Probability Model]]), "",N464+IF(R464&lt;0, (N464/(R464/-100)), N464*(R464/100))),"")</f>
        <v/>
      </c>
      <c r="W464" s="27" t="str">
        <f t="shared" si="49"/>
        <v/>
      </c>
      <c r="X464" s="28" t="str">
        <f t="shared" si="50"/>
        <v/>
      </c>
      <c r="Y464" s="27" t="str">
        <f>IF(ISBLANK(Table123[[#This Row],[Odds Spread]]), "",O464+IF(S464&lt;0, (O464/(S464/-100)), O464*(S464/100)))</f>
        <v/>
      </c>
      <c r="Z464" s="27" t="str">
        <f t="shared" si="51"/>
        <v/>
      </c>
      <c r="AA464" s="29">
        <f t="shared" si="52"/>
        <v>0</v>
      </c>
      <c r="AB464" s="29">
        <f t="shared" si="53"/>
        <v>0</v>
      </c>
      <c r="AC464" s="30" t="str">
        <f>IF('Prediction Log'!$W464="Y", "W", IF('Prediction Log'!$W464="N","L",""))</f>
        <v/>
      </c>
      <c r="AD464" s="31" t="str">
        <f>IF('Prediction Log'!$Y464="Y", "W", IF('Prediction Log'!$Y464="N","L",""))</f>
        <v/>
      </c>
      <c r="AE464" s="32" t="str">
        <f>IF(ISBLANK(Table123[[#This Row],[Odds Side - Difference Model]]), "",IF(AC464="W", W464, IF(AC464="L",-N464, "")))</f>
        <v/>
      </c>
      <c r="AF464" s="33" t="str">
        <f>IFERROR((IF(ISERR(Table123[[#This Row],[Potential Payout Side - Win Probability Model]]), "",IF(AD464="W", X464, IF(AD464="L",-N464, "")))), "")</f>
        <v/>
      </c>
      <c r="AG464" s="30" t="str">
        <f>IF('Prediction Log'!$X464="Y", "W", IF('Prediction Log'!$X464="N", "L", ""))</f>
        <v/>
      </c>
      <c r="AH464" s="32" t="str">
        <f>IF(ISBLANK(Table123[[#This Row],[Odds Spread]]), "",IF(AG464="W", Z464, IF(AG464="L",-O464, "")))</f>
        <v/>
      </c>
      <c r="AI464" s="11"/>
      <c r="AJ464" s="12" t="str">
        <f t="shared" si="54"/>
        <v/>
      </c>
      <c r="AK4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5" spans="1:38" x14ac:dyDescent="0.45">
      <c r="A465" s="22">
        <f>Games!A465</f>
        <v>0</v>
      </c>
      <c r="B465" s="22" t="str">
        <f>IF('Prediction Log'!B465=0, "",'Prediction Log'!B465)</f>
        <v/>
      </c>
      <c r="C465" s="22" t="str">
        <f>IF('Prediction Log'!C465=0, "",'Prediction Log'!C465)</f>
        <v/>
      </c>
      <c r="D465" s="22" t="str">
        <f>IF('Prediction Log'!D465=0, "",'Prediction Log'!D465)</f>
        <v/>
      </c>
      <c r="E465" s="22" t="str">
        <f>IF('Prediction Log'!E465=0, "",'Prediction Log'!E465)</f>
        <v/>
      </c>
      <c r="F465" s="22" t="str">
        <f>IF('Prediction Log'!I465=0, "",'Prediction Log'!I465)</f>
        <v/>
      </c>
      <c r="G465" s="23" t="str">
        <f>IF(ISBLANK(Games!B465), "",'Prediction Log'!$J465)</f>
        <v/>
      </c>
      <c r="H465" s="24" t="str">
        <f>'Prediction Log'!$K465</f>
        <v/>
      </c>
      <c r="I465" s="22" t="str">
        <f>IF(ISBLANK(Games!J465), "",IF(AND(Games!J465="",Games!K465=""),"",IF(ISTEXT(Games!K465), "Side",Games!J465)))</f>
        <v/>
      </c>
      <c r="J465" s="22" t="str">
        <f>IF(ISBLANK(Games!B465), "",IF(Games!H465="Y", Games!B465, Games!C465))</f>
        <v/>
      </c>
      <c r="K465" s="22" t="str">
        <f>Games!F465</f>
        <v/>
      </c>
      <c r="L465" s="22" t="str">
        <f>IF(ISBLANK(Games!D465), "",Games!D465)</f>
        <v/>
      </c>
      <c r="M465" s="22"/>
      <c r="N465" s="25" t="str">
        <f>IF(ISBLANK(Table123[[#This Row],[Odds Side - Difference Model]]), "", 1)</f>
        <v/>
      </c>
      <c r="O465" s="25" t="str">
        <f>IF(ISBLANK(Table123[[#This Row],[Odds Spread]]), "", 1)</f>
        <v/>
      </c>
      <c r="P465" s="26"/>
      <c r="Q465" s="26"/>
      <c r="R465" s="26"/>
      <c r="S465" s="26"/>
      <c r="T465" s="26"/>
      <c r="U465" s="27" t="str">
        <f>IF(ISBLANK(Table123[[#This Row],[Odds Side - Difference Model]]), "",N465+IF(Q465&lt;0, (N465/(Q465/-100)), N465*(Q465/100)))</f>
        <v/>
      </c>
      <c r="V465" s="28" t="str">
        <f>IFERROR(IF(ISBLANK(Table123[[#This Row],[Odds Side - Win Probability Model]]), "",N465+IF(R465&lt;0, (N465/(R465/-100)), N465*(R465/100))),"")</f>
        <v/>
      </c>
      <c r="W465" s="27" t="str">
        <f t="shared" si="49"/>
        <v/>
      </c>
      <c r="X465" s="28" t="str">
        <f t="shared" si="50"/>
        <v/>
      </c>
      <c r="Y465" s="27" t="str">
        <f>IF(ISBLANK(Table123[[#This Row],[Odds Spread]]), "",O465+IF(S465&lt;0, (O465/(S465/-100)), O465*(S465/100)))</f>
        <v/>
      </c>
      <c r="Z465" s="27" t="str">
        <f t="shared" si="51"/>
        <v/>
      </c>
      <c r="AA465" s="29">
        <f t="shared" si="52"/>
        <v>0</v>
      </c>
      <c r="AB465" s="29">
        <f t="shared" si="53"/>
        <v>0</v>
      </c>
      <c r="AC465" s="30" t="str">
        <f>IF('Prediction Log'!$W465="Y", "W", IF('Prediction Log'!$W465="N","L",""))</f>
        <v/>
      </c>
      <c r="AD465" s="31" t="str">
        <f>IF('Prediction Log'!$Y465="Y", "W", IF('Prediction Log'!$Y465="N","L",""))</f>
        <v/>
      </c>
      <c r="AE465" s="32" t="str">
        <f>IF(ISBLANK(Table123[[#This Row],[Odds Side - Difference Model]]), "",IF(AC465="W", W465, IF(AC465="L",-N465, "")))</f>
        <v/>
      </c>
      <c r="AF465" s="33" t="str">
        <f>IFERROR((IF(ISERR(Table123[[#This Row],[Potential Payout Side - Win Probability Model]]), "",IF(AD465="W", X465, IF(AD465="L",-N465, "")))), "")</f>
        <v/>
      </c>
      <c r="AG465" s="30" t="str">
        <f>IF('Prediction Log'!$X465="Y", "W", IF('Prediction Log'!$X465="N", "L", ""))</f>
        <v/>
      </c>
      <c r="AH465" s="32" t="str">
        <f>IF(ISBLANK(Table123[[#This Row],[Odds Spread]]), "",IF(AG465="W", Z465, IF(AG465="L",-O465, "")))</f>
        <v/>
      </c>
      <c r="AI465" s="11"/>
      <c r="AJ465" s="12" t="str">
        <f t="shared" si="54"/>
        <v/>
      </c>
      <c r="AK4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6" spans="1:38" x14ac:dyDescent="0.45">
      <c r="A466" s="22">
        <f>Games!A466</f>
        <v>0</v>
      </c>
      <c r="B466" s="22" t="str">
        <f>IF('Prediction Log'!B466=0, "",'Prediction Log'!B466)</f>
        <v/>
      </c>
      <c r="C466" s="22" t="str">
        <f>IF('Prediction Log'!C466=0, "",'Prediction Log'!C466)</f>
        <v/>
      </c>
      <c r="D466" s="22" t="str">
        <f>IF('Prediction Log'!D466=0, "",'Prediction Log'!D466)</f>
        <v/>
      </c>
      <c r="E466" s="22" t="str">
        <f>IF('Prediction Log'!E466=0, "",'Prediction Log'!E466)</f>
        <v/>
      </c>
      <c r="F466" s="22" t="str">
        <f>IF('Prediction Log'!I466=0, "",'Prediction Log'!I466)</f>
        <v/>
      </c>
      <c r="G466" s="23" t="str">
        <f>IF(ISBLANK(Games!B466), "",'Prediction Log'!$J466)</f>
        <v/>
      </c>
      <c r="H466" s="24" t="str">
        <f>'Prediction Log'!$K466</f>
        <v/>
      </c>
      <c r="I466" s="22" t="str">
        <f>IF(ISBLANK(Games!J466), "",IF(AND(Games!J466="",Games!K466=""),"",IF(ISTEXT(Games!K466), "Side",Games!J466)))</f>
        <v/>
      </c>
      <c r="J466" s="22" t="str">
        <f>IF(ISBLANK(Games!B466), "",IF(Games!H466="Y", Games!B466, Games!C466))</f>
        <v/>
      </c>
      <c r="K466" s="22" t="str">
        <f>Games!F466</f>
        <v/>
      </c>
      <c r="L466" s="22" t="str">
        <f>IF(ISBLANK(Games!D466), "",Games!D466)</f>
        <v/>
      </c>
      <c r="M466" s="22"/>
      <c r="N466" s="25" t="str">
        <f>IF(ISBLANK(Table123[[#This Row],[Odds Side - Difference Model]]), "", 1)</f>
        <v/>
      </c>
      <c r="O466" s="25" t="str">
        <f>IF(ISBLANK(Table123[[#This Row],[Odds Spread]]), "", 1)</f>
        <v/>
      </c>
      <c r="P466" s="26"/>
      <c r="Q466" s="26"/>
      <c r="R466" s="26"/>
      <c r="S466" s="26"/>
      <c r="T466" s="26"/>
      <c r="U466" s="27" t="str">
        <f>IF(ISBLANK(Table123[[#This Row],[Odds Side - Difference Model]]), "",N466+IF(Q466&lt;0, (N466/(Q466/-100)), N466*(Q466/100)))</f>
        <v/>
      </c>
      <c r="V466" s="28" t="str">
        <f>IFERROR(IF(ISBLANK(Table123[[#This Row],[Odds Side - Win Probability Model]]), "",N466+IF(R466&lt;0, (N466/(R466/-100)), N466*(R466/100))),"")</f>
        <v/>
      </c>
      <c r="W466" s="27" t="str">
        <f t="shared" si="49"/>
        <v/>
      </c>
      <c r="X466" s="28" t="str">
        <f t="shared" si="50"/>
        <v/>
      </c>
      <c r="Y466" s="27" t="str">
        <f>IF(ISBLANK(Table123[[#This Row],[Odds Spread]]), "",O466+IF(S466&lt;0, (O466/(S466/-100)), O466*(S466/100)))</f>
        <v/>
      </c>
      <c r="Z466" s="27" t="str">
        <f t="shared" si="51"/>
        <v/>
      </c>
      <c r="AA466" s="29">
        <f t="shared" si="52"/>
        <v>0</v>
      </c>
      <c r="AB466" s="29">
        <f t="shared" si="53"/>
        <v>0</v>
      </c>
      <c r="AC466" s="30" t="str">
        <f>IF('Prediction Log'!$W466="Y", "W", IF('Prediction Log'!$W466="N","L",""))</f>
        <v/>
      </c>
      <c r="AD466" s="31" t="str">
        <f>IF('Prediction Log'!$Y466="Y", "W", IF('Prediction Log'!$Y466="N","L",""))</f>
        <v/>
      </c>
      <c r="AE466" s="32" t="str">
        <f>IF(ISBLANK(Table123[[#This Row],[Odds Side - Difference Model]]), "",IF(AC466="W", W466, IF(AC466="L",-N466, "")))</f>
        <v/>
      </c>
      <c r="AF466" s="33" t="str">
        <f>IFERROR((IF(ISERR(Table123[[#This Row],[Potential Payout Side - Win Probability Model]]), "",IF(AD466="W", X466, IF(AD466="L",-N466, "")))), "")</f>
        <v/>
      </c>
      <c r="AG466" s="30" t="str">
        <f>IF('Prediction Log'!$X466="Y", "W", IF('Prediction Log'!$X466="N", "L", ""))</f>
        <v/>
      </c>
      <c r="AH466" s="32" t="str">
        <f>IF(ISBLANK(Table123[[#This Row],[Odds Spread]]), "",IF(AG466="W", Z466, IF(AG466="L",-O466, "")))</f>
        <v/>
      </c>
      <c r="AI466" s="11"/>
      <c r="AJ466" s="12" t="str">
        <f t="shared" si="54"/>
        <v/>
      </c>
      <c r="AK4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7" spans="1:38" x14ac:dyDescent="0.45">
      <c r="A467" s="22">
        <f>Games!A467</f>
        <v>0</v>
      </c>
      <c r="B467" s="22" t="str">
        <f>IF('Prediction Log'!B467=0, "",'Prediction Log'!B467)</f>
        <v/>
      </c>
      <c r="C467" s="22" t="str">
        <f>IF('Prediction Log'!C467=0, "",'Prediction Log'!C467)</f>
        <v/>
      </c>
      <c r="D467" s="22" t="str">
        <f>IF('Prediction Log'!D467=0, "",'Prediction Log'!D467)</f>
        <v/>
      </c>
      <c r="E467" s="22" t="str">
        <f>IF('Prediction Log'!E467=0, "",'Prediction Log'!E467)</f>
        <v/>
      </c>
      <c r="F467" s="22" t="str">
        <f>IF('Prediction Log'!I467=0, "",'Prediction Log'!I467)</f>
        <v/>
      </c>
      <c r="G467" s="23" t="str">
        <f>IF(ISBLANK(Games!B467), "",'Prediction Log'!$J467)</f>
        <v/>
      </c>
      <c r="H467" s="24" t="str">
        <f>'Prediction Log'!$K467</f>
        <v/>
      </c>
      <c r="I467" s="22" t="str">
        <f>IF(ISBLANK(Games!J467), "",IF(AND(Games!J467="",Games!K467=""),"",IF(ISTEXT(Games!K467), "Side",Games!J467)))</f>
        <v/>
      </c>
      <c r="J467" s="22" t="str">
        <f>IF(ISBLANK(Games!B467), "",IF(Games!H467="Y", Games!B467, Games!C467))</f>
        <v/>
      </c>
      <c r="K467" s="22" t="str">
        <f>Games!F467</f>
        <v/>
      </c>
      <c r="L467" s="22" t="str">
        <f>IF(ISBLANK(Games!D467), "",Games!D467)</f>
        <v/>
      </c>
      <c r="M467" s="22"/>
      <c r="N467" s="25" t="str">
        <f>IF(ISBLANK(Table123[[#This Row],[Odds Side - Difference Model]]), "", 1)</f>
        <v/>
      </c>
      <c r="O467" s="25" t="str">
        <f>IF(ISBLANK(Table123[[#This Row],[Odds Spread]]), "", 1)</f>
        <v/>
      </c>
      <c r="P467" s="26"/>
      <c r="Q467" s="26"/>
      <c r="R467" s="26"/>
      <c r="S467" s="26"/>
      <c r="T467" s="26"/>
      <c r="U467" s="27" t="str">
        <f>IF(ISBLANK(Table123[[#This Row],[Odds Side - Difference Model]]), "",N467+IF(Q467&lt;0, (N467/(Q467/-100)), N467*(Q467/100)))</f>
        <v/>
      </c>
      <c r="V467" s="28" t="str">
        <f>IFERROR(IF(ISBLANK(Table123[[#This Row],[Odds Side - Win Probability Model]]), "",N467+IF(R467&lt;0, (N467/(R467/-100)), N467*(R467/100))),"")</f>
        <v/>
      </c>
      <c r="W467" s="27" t="str">
        <f t="shared" si="49"/>
        <v/>
      </c>
      <c r="X467" s="28" t="str">
        <f t="shared" si="50"/>
        <v/>
      </c>
      <c r="Y467" s="27" t="str">
        <f>IF(ISBLANK(Table123[[#This Row],[Odds Spread]]), "",O467+IF(S467&lt;0, (O467/(S467/-100)), O467*(S467/100)))</f>
        <v/>
      </c>
      <c r="Z467" s="27" t="str">
        <f t="shared" si="51"/>
        <v/>
      </c>
      <c r="AA467" s="29">
        <f t="shared" si="52"/>
        <v>0</v>
      </c>
      <c r="AB467" s="29">
        <f t="shared" si="53"/>
        <v>0</v>
      </c>
      <c r="AC467" s="30" t="str">
        <f>IF('Prediction Log'!$W467="Y", "W", IF('Prediction Log'!$W467="N","L",""))</f>
        <v/>
      </c>
      <c r="AD467" s="31" t="str">
        <f>IF('Prediction Log'!$Y467="Y", "W", IF('Prediction Log'!$Y467="N","L",""))</f>
        <v/>
      </c>
      <c r="AE467" s="32" t="str">
        <f>IF(ISBLANK(Table123[[#This Row],[Odds Side - Difference Model]]), "",IF(AC467="W", W467, IF(AC467="L",-N467, "")))</f>
        <v/>
      </c>
      <c r="AF467" s="33" t="str">
        <f>IFERROR((IF(ISERR(Table123[[#This Row],[Potential Payout Side - Win Probability Model]]), "",IF(AD467="W", X467, IF(AD467="L",-N467, "")))), "")</f>
        <v/>
      </c>
      <c r="AG467" s="30" t="str">
        <f>IF('Prediction Log'!$X467="Y", "W", IF('Prediction Log'!$X467="N", "L", ""))</f>
        <v/>
      </c>
      <c r="AH467" s="32" t="str">
        <f>IF(ISBLANK(Table123[[#This Row],[Odds Spread]]), "",IF(AG467="W", Z467, IF(AG467="L",-O467, "")))</f>
        <v/>
      </c>
      <c r="AI467" s="11"/>
      <c r="AJ467" s="12" t="str">
        <f t="shared" si="54"/>
        <v/>
      </c>
      <c r="AK4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8" spans="1:38" x14ac:dyDescent="0.45">
      <c r="A468" s="22">
        <f>Games!A468</f>
        <v>0</v>
      </c>
      <c r="B468" s="22" t="str">
        <f>IF('Prediction Log'!B468=0, "",'Prediction Log'!B468)</f>
        <v/>
      </c>
      <c r="C468" s="22" t="str">
        <f>IF('Prediction Log'!C468=0, "",'Prediction Log'!C468)</f>
        <v/>
      </c>
      <c r="D468" s="22" t="str">
        <f>IF('Prediction Log'!D468=0, "",'Prediction Log'!D468)</f>
        <v/>
      </c>
      <c r="E468" s="22" t="str">
        <f>IF('Prediction Log'!E468=0, "",'Prediction Log'!E468)</f>
        <v/>
      </c>
      <c r="F468" s="22" t="str">
        <f>IF('Prediction Log'!I468=0, "",'Prediction Log'!I468)</f>
        <v/>
      </c>
      <c r="G468" s="23" t="str">
        <f>IF(ISBLANK(Games!B468), "",'Prediction Log'!$J468)</f>
        <v/>
      </c>
      <c r="H468" s="24" t="str">
        <f>'Prediction Log'!$K468</f>
        <v/>
      </c>
      <c r="I468" s="22" t="str">
        <f>IF(ISBLANK(Games!J468), "",IF(AND(Games!J468="",Games!K468=""),"",IF(ISTEXT(Games!K468), "Side",Games!J468)))</f>
        <v/>
      </c>
      <c r="J468" s="22" t="str">
        <f>IF(ISBLANK(Games!B468), "",IF(Games!H468="Y", Games!B468, Games!C468))</f>
        <v/>
      </c>
      <c r="K468" s="22" t="str">
        <f>Games!F468</f>
        <v/>
      </c>
      <c r="L468" s="22" t="str">
        <f>IF(ISBLANK(Games!D468), "",Games!D468)</f>
        <v/>
      </c>
      <c r="M468" s="22"/>
      <c r="N468" s="25" t="str">
        <f>IF(ISBLANK(Table123[[#This Row],[Odds Side - Difference Model]]), "", 1)</f>
        <v/>
      </c>
      <c r="O468" s="25" t="str">
        <f>IF(ISBLANK(Table123[[#This Row],[Odds Spread]]), "", 1)</f>
        <v/>
      </c>
      <c r="P468" s="26"/>
      <c r="Q468" s="26"/>
      <c r="R468" s="26"/>
      <c r="S468" s="26"/>
      <c r="T468" s="26"/>
      <c r="U468" s="27" t="str">
        <f>IF(ISBLANK(Table123[[#This Row],[Odds Side - Difference Model]]), "",N468+IF(Q468&lt;0, (N468/(Q468/-100)), N468*(Q468/100)))</f>
        <v/>
      </c>
      <c r="V468" s="28" t="str">
        <f>IFERROR(IF(ISBLANK(Table123[[#This Row],[Odds Side - Win Probability Model]]), "",N468+IF(R468&lt;0, (N468/(R468/-100)), N468*(R468/100))),"")</f>
        <v/>
      </c>
      <c r="W468" s="27" t="str">
        <f t="shared" si="49"/>
        <v/>
      </c>
      <c r="X468" s="28" t="str">
        <f t="shared" si="50"/>
        <v/>
      </c>
      <c r="Y468" s="27" t="str">
        <f>IF(ISBLANK(Table123[[#This Row],[Odds Spread]]), "",O468+IF(S468&lt;0, (O468/(S468/-100)), O468*(S468/100)))</f>
        <v/>
      </c>
      <c r="Z468" s="27" t="str">
        <f t="shared" si="51"/>
        <v/>
      </c>
      <c r="AA468" s="29">
        <f t="shared" si="52"/>
        <v>0</v>
      </c>
      <c r="AB468" s="29">
        <f t="shared" si="53"/>
        <v>0</v>
      </c>
      <c r="AC468" s="30" t="str">
        <f>IF('Prediction Log'!$W468="Y", "W", IF('Prediction Log'!$W468="N","L",""))</f>
        <v/>
      </c>
      <c r="AD468" s="31" t="str">
        <f>IF('Prediction Log'!$Y468="Y", "W", IF('Prediction Log'!$Y468="N","L",""))</f>
        <v/>
      </c>
      <c r="AE468" s="32" t="str">
        <f>IF(ISBLANK(Table123[[#This Row],[Odds Side - Difference Model]]), "",IF(AC468="W", W468, IF(AC468="L",-N468, "")))</f>
        <v/>
      </c>
      <c r="AF468" s="33" t="str">
        <f>IFERROR((IF(ISERR(Table123[[#This Row],[Potential Payout Side - Win Probability Model]]), "",IF(AD468="W", X468, IF(AD468="L",-N468, "")))), "")</f>
        <v/>
      </c>
      <c r="AG468" s="30" t="str">
        <f>IF('Prediction Log'!$X468="Y", "W", IF('Prediction Log'!$X468="N", "L", ""))</f>
        <v/>
      </c>
      <c r="AH468" s="32" t="str">
        <f>IF(ISBLANK(Table123[[#This Row],[Odds Spread]]), "",IF(AG468="W", Z468, IF(AG468="L",-O468, "")))</f>
        <v/>
      </c>
      <c r="AI468" s="11"/>
      <c r="AJ468" s="12" t="str">
        <f t="shared" si="54"/>
        <v/>
      </c>
      <c r="AK4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9" spans="1:38" x14ac:dyDescent="0.45">
      <c r="A469" s="22">
        <f>Games!A469</f>
        <v>0</v>
      </c>
      <c r="B469" s="22" t="str">
        <f>IF('Prediction Log'!B469=0, "",'Prediction Log'!B469)</f>
        <v/>
      </c>
      <c r="C469" s="22" t="str">
        <f>IF('Prediction Log'!C469=0, "",'Prediction Log'!C469)</f>
        <v/>
      </c>
      <c r="D469" s="22" t="str">
        <f>IF('Prediction Log'!D469=0, "",'Prediction Log'!D469)</f>
        <v/>
      </c>
      <c r="E469" s="22" t="str">
        <f>IF('Prediction Log'!E469=0, "",'Prediction Log'!E469)</f>
        <v/>
      </c>
      <c r="F469" s="22" t="str">
        <f>IF('Prediction Log'!I469=0, "",'Prediction Log'!I469)</f>
        <v/>
      </c>
      <c r="G469" s="23" t="str">
        <f>IF(ISBLANK(Games!B469), "",'Prediction Log'!$J469)</f>
        <v/>
      </c>
      <c r="H469" s="24" t="str">
        <f>'Prediction Log'!$K469</f>
        <v/>
      </c>
      <c r="I469" s="22" t="str">
        <f>IF(ISBLANK(Games!J469), "",IF(AND(Games!J469="",Games!K469=""),"",IF(ISTEXT(Games!K469), "Side",Games!J469)))</f>
        <v/>
      </c>
      <c r="J469" s="22" t="str">
        <f>IF(ISBLANK(Games!B469), "",IF(Games!H469="Y", Games!B469, Games!C469))</f>
        <v/>
      </c>
      <c r="K469" s="22" t="str">
        <f>Games!F469</f>
        <v/>
      </c>
      <c r="L469" s="22" t="str">
        <f>IF(ISBLANK(Games!D469), "",Games!D469)</f>
        <v/>
      </c>
      <c r="M469" s="22"/>
      <c r="N469" s="25" t="str">
        <f>IF(ISBLANK(Table123[[#This Row],[Odds Side - Difference Model]]), "", 1)</f>
        <v/>
      </c>
      <c r="O469" s="25" t="str">
        <f>IF(ISBLANK(Table123[[#This Row],[Odds Spread]]), "", 1)</f>
        <v/>
      </c>
      <c r="P469" s="26"/>
      <c r="Q469" s="26"/>
      <c r="R469" s="26"/>
      <c r="S469" s="26"/>
      <c r="T469" s="26"/>
      <c r="U469" s="27" t="str">
        <f>IF(ISBLANK(Table123[[#This Row],[Odds Side - Difference Model]]), "",N469+IF(Q469&lt;0, (N469/(Q469/-100)), N469*(Q469/100)))</f>
        <v/>
      </c>
      <c r="V469" s="28" t="str">
        <f>IFERROR(IF(ISBLANK(Table123[[#This Row],[Odds Side - Win Probability Model]]), "",N469+IF(R469&lt;0, (N469/(R469/-100)), N469*(R469/100))),"")</f>
        <v/>
      </c>
      <c r="W469" s="27" t="str">
        <f t="shared" si="49"/>
        <v/>
      </c>
      <c r="X469" s="28" t="str">
        <f t="shared" si="50"/>
        <v/>
      </c>
      <c r="Y469" s="27" t="str">
        <f>IF(ISBLANK(Table123[[#This Row],[Odds Spread]]), "",O469+IF(S469&lt;0, (O469/(S469/-100)), O469*(S469/100)))</f>
        <v/>
      </c>
      <c r="Z469" s="27" t="str">
        <f t="shared" si="51"/>
        <v/>
      </c>
      <c r="AA469" s="29">
        <f t="shared" si="52"/>
        <v>0</v>
      </c>
      <c r="AB469" s="29">
        <f t="shared" si="53"/>
        <v>0</v>
      </c>
      <c r="AC469" s="30" t="str">
        <f>IF('Prediction Log'!$W469="Y", "W", IF('Prediction Log'!$W469="N","L",""))</f>
        <v/>
      </c>
      <c r="AD469" s="31" t="str">
        <f>IF('Prediction Log'!$Y469="Y", "W", IF('Prediction Log'!$Y469="N","L",""))</f>
        <v/>
      </c>
      <c r="AE469" s="32" t="str">
        <f>IF(ISBLANK(Table123[[#This Row],[Odds Side - Difference Model]]), "",IF(AC469="W", W469, IF(AC469="L",-N469, "")))</f>
        <v/>
      </c>
      <c r="AF469" s="33" t="str">
        <f>IFERROR((IF(ISERR(Table123[[#This Row],[Potential Payout Side - Win Probability Model]]), "",IF(AD469="W", X469, IF(AD469="L",-N469, "")))), "")</f>
        <v/>
      </c>
      <c r="AG469" s="30" t="str">
        <f>IF('Prediction Log'!$X469="Y", "W", IF('Prediction Log'!$X469="N", "L", ""))</f>
        <v/>
      </c>
      <c r="AH469" s="32" t="str">
        <f>IF(ISBLANK(Table123[[#This Row],[Odds Spread]]), "",IF(AG469="W", Z469, IF(AG469="L",-O469, "")))</f>
        <v/>
      </c>
      <c r="AI469" s="11"/>
      <c r="AJ469" s="12" t="str">
        <f t="shared" si="54"/>
        <v/>
      </c>
      <c r="AK4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0" spans="1:38" x14ac:dyDescent="0.45">
      <c r="A470" s="22">
        <f>Games!A470</f>
        <v>0</v>
      </c>
      <c r="B470" s="22" t="str">
        <f>IF('Prediction Log'!B470=0, "",'Prediction Log'!B470)</f>
        <v/>
      </c>
      <c r="C470" s="22" t="str">
        <f>IF('Prediction Log'!C470=0, "",'Prediction Log'!C470)</f>
        <v/>
      </c>
      <c r="D470" s="22" t="str">
        <f>IF('Prediction Log'!D470=0, "",'Prediction Log'!D470)</f>
        <v/>
      </c>
      <c r="E470" s="22" t="str">
        <f>IF('Prediction Log'!E470=0, "",'Prediction Log'!E470)</f>
        <v/>
      </c>
      <c r="F470" s="22" t="str">
        <f>IF('Prediction Log'!I470=0, "",'Prediction Log'!I470)</f>
        <v/>
      </c>
      <c r="G470" s="23" t="str">
        <f>IF(ISBLANK(Games!B470), "",'Prediction Log'!$J470)</f>
        <v/>
      </c>
      <c r="H470" s="24" t="str">
        <f>'Prediction Log'!$K470</f>
        <v/>
      </c>
      <c r="I470" s="22" t="str">
        <f>IF(ISBLANK(Games!J470), "",IF(AND(Games!J470="",Games!K470=""),"",IF(ISTEXT(Games!K470), "Side",Games!J470)))</f>
        <v/>
      </c>
      <c r="J470" s="22" t="str">
        <f>IF(ISBLANK(Games!B470), "",IF(Games!H470="Y", Games!B470, Games!C470))</f>
        <v/>
      </c>
      <c r="K470" s="22" t="str">
        <f>Games!F470</f>
        <v/>
      </c>
      <c r="L470" s="22" t="str">
        <f>IF(ISBLANK(Games!D470), "",Games!D470)</f>
        <v/>
      </c>
      <c r="M470" s="22"/>
      <c r="N470" s="25" t="str">
        <f>IF(ISBLANK(Table123[[#This Row],[Odds Side - Difference Model]]), "", 1)</f>
        <v/>
      </c>
      <c r="O470" s="25" t="str">
        <f>IF(ISBLANK(Table123[[#This Row],[Odds Spread]]), "", 1)</f>
        <v/>
      </c>
      <c r="P470" s="26"/>
      <c r="Q470" s="26"/>
      <c r="R470" s="26"/>
      <c r="S470" s="26"/>
      <c r="T470" s="26"/>
      <c r="U470" s="27" t="str">
        <f>IF(ISBLANK(Table123[[#This Row],[Odds Side - Difference Model]]), "",N470+IF(Q470&lt;0, (N470/(Q470/-100)), N470*(Q470/100)))</f>
        <v/>
      </c>
      <c r="V470" s="28" t="str">
        <f>IFERROR(IF(ISBLANK(Table123[[#This Row],[Odds Side - Win Probability Model]]), "",N470+IF(R470&lt;0, (N470/(R470/-100)), N470*(R470/100))),"")</f>
        <v/>
      </c>
      <c r="W470" s="27" t="str">
        <f t="shared" si="49"/>
        <v/>
      </c>
      <c r="X470" s="28" t="str">
        <f t="shared" si="50"/>
        <v/>
      </c>
      <c r="Y470" s="27" t="str">
        <f>IF(ISBLANK(Table123[[#This Row],[Odds Spread]]), "",O470+IF(S470&lt;0, (O470/(S470/-100)), O470*(S470/100)))</f>
        <v/>
      </c>
      <c r="Z470" s="27" t="str">
        <f t="shared" si="51"/>
        <v/>
      </c>
      <c r="AA470" s="29">
        <f t="shared" si="52"/>
        <v>0</v>
      </c>
      <c r="AB470" s="29">
        <f t="shared" si="53"/>
        <v>0</v>
      </c>
      <c r="AC470" s="30" t="str">
        <f>IF('Prediction Log'!$W470="Y", "W", IF('Prediction Log'!$W470="N","L",""))</f>
        <v/>
      </c>
      <c r="AD470" s="31" t="str">
        <f>IF('Prediction Log'!$Y470="Y", "W", IF('Prediction Log'!$Y470="N","L",""))</f>
        <v/>
      </c>
      <c r="AE470" s="32" t="str">
        <f>IF(ISBLANK(Table123[[#This Row],[Odds Side - Difference Model]]), "",IF(AC470="W", W470, IF(AC470="L",-N470, "")))</f>
        <v/>
      </c>
      <c r="AF470" s="33" t="str">
        <f>IFERROR((IF(ISERR(Table123[[#This Row],[Potential Payout Side - Win Probability Model]]), "",IF(AD470="W", X470, IF(AD470="L",-N470, "")))), "")</f>
        <v/>
      </c>
      <c r="AG470" s="30" t="str">
        <f>IF('Prediction Log'!$X470="Y", "W", IF('Prediction Log'!$X470="N", "L", ""))</f>
        <v/>
      </c>
      <c r="AH470" s="32" t="str">
        <f>IF(ISBLANK(Table123[[#This Row],[Odds Spread]]), "",IF(AG470="W", Z470, IF(AG470="L",-O470, "")))</f>
        <v/>
      </c>
      <c r="AI470" s="11"/>
      <c r="AJ470" s="12" t="str">
        <f t="shared" si="54"/>
        <v/>
      </c>
      <c r="AK4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1" spans="1:38" x14ac:dyDescent="0.45">
      <c r="A471" s="22">
        <f>Games!A471</f>
        <v>0</v>
      </c>
      <c r="B471" s="22" t="str">
        <f>IF('Prediction Log'!B471=0, "",'Prediction Log'!B471)</f>
        <v/>
      </c>
      <c r="C471" s="22" t="str">
        <f>IF('Prediction Log'!C471=0, "",'Prediction Log'!C471)</f>
        <v/>
      </c>
      <c r="D471" s="22" t="str">
        <f>IF('Prediction Log'!D471=0, "",'Prediction Log'!D471)</f>
        <v/>
      </c>
      <c r="E471" s="22" t="str">
        <f>IF('Prediction Log'!E471=0, "",'Prediction Log'!E471)</f>
        <v/>
      </c>
      <c r="F471" s="22" t="str">
        <f>IF('Prediction Log'!I471=0, "",'Prediction Log'!I471)</f>
        <v/>
      </c>
      <c r="G471" s="23" t="str">
        <f>IF(ISBLANK(Games!B471), "",'Prediction Log'!$J471)</f>
        <v/>
      </c>
      <c r="H471" s="24" t="str">
        <f>'Prediction Log'!$K471</f>
        <v/>
      </c>
      <c r="I471" s="22" t="str">
        <f>IF(ISBLANK(Games!J471), "",IF(AND(Games!J471="",Games!K471=""),"",IF(ISTEXT(Games!K471), "Side",Games!J471)))</f>
        <v/>
      </c>
      <c r="J471" s="22" t="str">
        <f>IF(ISBLANK(Games!B471), "",IF(Games!H471="Y", Games!B471, Games!C471))</f>
        <v/>
      </c>
      <c r="K471" s="22" t="str">
        <f>Games!F471</f>
        <v/>
      </c>
      <c r="L471" s="22" t="str">
        <f>IF(ISBLANK(Games!D471), "",Games!D471)</f>
        <v/>
      </c>
      <c r="M471" s="22"/>
      <c r="N471" s="25" t="str">
        <f>IF(ISBLANK(Table123[[#This Row],[Odds Side - Difference Model]]), "", 1)</f>
        <v/>
      </c>
      <c r="O471" s="25" t="str">
        <f>IF(ISBLANK(Table123[[#This Row],[Odds Spread]]), "", 1)</f>
        <v/>
      </c>
      <c r="P471" s="26"/>
      <c r="Q471" s="26"/>
      <c r="R471" s="26"/>
      <c r="S471" s="26"/>
      <c r="T471" s="26"/>
      <c r="U471" s="27" t="str">
        <f>IF(ISBLANK(Table123[[#This Row],[Odds Side - Difference Model]]), "",N471+IF(Q471&lt;0, (N471/(Q471/-100)), N471*(Q471/100)))</f>
        <v/>
      </c>
      <c r="V471" s="28" t="str">
        <f>IFERROR(IF(ISBLANK(Table123[[#This Row],[Odds Side - Win Probability Model]]), "",N471+IF(R471&lt;0, (N471/(R471/-100)), N471*(R471/100))),"")</f>
        <v/>
      </c>
      <c r="W471" s="27" t="str">
        <f t="shared" si="49"/>
        <v/>
      </c>
      <c r="X471" s="28" t="str">
        <f t="shared" si="50"/>
        <v/>
      </c>
      <c r="Y471" s="27" t="str">
        <f>IF(ISBLANK(Table123[[#This Row],[Odds Spread]]), "",O471+IF(S471&lt;0, (O471/(S471/-100)), O471*(S471/100)))</f>
        <v/>
      </c>
      <c r="Z471" s="27" t="str">
        <f t="shared" si="51"/>
        <v/>
      </c>
      <c r="AA471" s="29">
        <f t="shared" si="52"/>
        <v>0</v>
      </c>
      <c r="AB471" s="29">
        <f t="shared" si="53"/>
        <v>0</v>
      </c>
      <c r="AC471" s="30" t="str">
        <f>IF('Prediction Log'!$W471="Y", "W", IF('Prediction Log'!$W471="N","L",""))</f>
        <v/>
      </c>
      <c r="AD471" s="31" t="str">
        <f>IF('Prediction Log'!$Y471="Y", "W", IF('Prediction Log'!$Y471="N","L",""))</f>
        <v/>
      </c>
      <c r="AE471" s="32" t="str">
        <f>IF(ISBLANK(Table123[[#This Row],[Odds Side - Difference Model]]), "",IF(AC471="W", W471, IF(AC471="L",-N471, "")))</f>
        <v/>
      </c>
      <c r="AF471" s="33" t="str">
        <f>IFERROR((IF(ISERR(Table123[[#This Row],[Potential Payout Side - Win Probability Model]]), "",IF(AD471="W", X471, IF(AD471="L",-N471, "")))), "")</f>
        <v/>
      </c>
      <c r="AG471" s="30" t="str">
        <f>IF('Prediction Log'!$X471="Y", "W", IF('Prediction Log'!$X471="N", "L", ""))</f>
        <v/>
      </c>
      <c r="AH471" s="32" t="str">
        <f>IF(ISBLANK(Table123[[#This Row],[Odds Spread]]), "",IF(AG471="W", Z471, IF(AG471="L",-O471, "")))</f>
        <v/>
      </c>
      <c r="AI471" s="11"/>
      <c r="AJ471" s="12" t="str">
        <f t="shared" si="54"/>
        <v/>
      </c>
      <c r="AK4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2" spans="1:38" x14ac:dyDescent="0.45">
      <c r="A472" s="22">
        <f>Games!A472</f>
        <v>0</v>
      </c>
      <c r="B472" s="22" t="str">
        <f>IF('Prediction Log'!B472=0, "",'Prediction Log'!B472)</f>
        <v/>
      </c>
      <c r="C472" s="22" t="str">
        <f>IF('Prediction Log'!C472=0, "",'Prediction Log'!C472)</f>
        <v/>
      </c>
      <c r="D472" s="22" t="str">
        <f>IF('Prediction Log'!D472=0, "",'Prediction Log'!D472)</f>
        <v/>
      </c>
      <c r="E472" s="22" t="str">
        <f>IF('Prediction Log'!E472=0, "",'Prediction Log'!E472)</f>
        <v/>
      </c>
      <c r="F472" s="22" t="str">
        <f>IF('Prediction Log'!I472=0, "",'Prediction Log'!I472)</f>
        <v/>
      </c>
      <c r="G472" s="23" t="str">
        <f>IF(ISBLANK(Games!B472), "",'Prediction Log'!$J472)</f>
        <v/>
      </c>
      <c r="H472" s="24" t="str">
        <f>'Prediction Log'!$K472</f>
        <v/>
      </c>
      <c r="I472" s="22" t="str">
        <f>IF(ISBLANK(Games!J472), "",IF(AND(Games!J472="",Games!K472=""),"",IF(ISTEXT(Games!K472), "Side",Games!J472)))</f>
        <v/>
      </c>
      <c r="J472" s="22" t="str">
        <f>IF(ISBLANK(Games!B472), "",IF(Games!H472="Y", Games!B472, Games!C472))</f>
        <v/>
      </c>
      <c r="K472" s="22" t="str">
        <f>Games!F472</f>
        <v/>
      </c>
      <c r="L472" s="22" t="str">
        <f>IF(ISBLANK(Games!D472), "",Games!D472)</f>
        <v/>
      </c>
      <c r="M472" s="22"/>
      <c r="N472" s="25" t="str">
        <f>IF(ISBLANK(Table123[[#This Row],[Odds Side - Difference Model]]), "", 1)</f>
        <v/>
      </c>
      <c r="O472" s="25" t="str">
        <f>IF(ISBLANK(Table123[[#This Row],[Odds Spread]]), "", 1)</f>
        <v/>
      </c>
      <c r="P472" s="26"/>
      <c r="Q472" s="26"/>
      <c r="R472" s="26"/>
      <c r="S472" s="26"/>
      <c r="T472" s="26"/>
      <c r="U472" s="27" t="str">
        <f>IF(ISBLANK(Table123[[#This Row],[Odds Side - Difference Model]]), "",N472+IF(Q472&lt;0, (N472/(Q472/-100)), N472*(Q472/100)))</f>
        <v/>
      </c>
      <c r="V472" s="28" t="str">
        <f>IFERROR(IF(ISBLANK(Table123[[#This Row],[Odds Side - Win Probability Model]]), "",N472+IF(R472&lt;0, (N472/(R472/-100)), N472*(R472/100))),"")</f>
        <v/>
      </c>
      <c r="W472" s="27" t="str">
        <f t="shared" si="49"/>
        <v/>
      </c>
      <c r="X472" s="28" t="str">
        <f t="shared" si="50"/>
        <v/>
      </c>
      <c r="Y472" s="27" t="str">
        <f>IF(ISBLANK(Table123[[#This Row],[Odds Spread]]), "",O472+IF(S472&lt;0, (O472/(S472/-100)), O472*(S472/100)))</f>
        <v/>
      </c>
      <c r="Z472" s="27" t="str">
        <f t="shared" si="51"/>
        <v/>
      </c>
      <c r="AA472" s="29">
        <f t="shared" si="52"/>
        <v>0</v>
      </c>
      <c r="AB472" s="29">
        <f t="shared" si="53"/>
        <v>0</v>
      </c>
      <c r="AC472" s="30" t="str">
        <f>IF('Prediction Log'!$W472="Y", "W", IF('Prediction Log'!$W472="N","L",""))</f>
        <v/>
      </c>
      <c r="AD472" s="31" t="str">
        <f>IF('Prediction Log'!$Y472="Y", "W", IF('Prediction Log'!$Y472="N","L",""))</f>
        <v/>
      </c>
      <c r="AE472" s="32" t="str">
        <f>IF(ISBLANK(Table123[[#This Row],[Odds Side - Difference Model]]), "",IF(AC472="W", W472, IF(AC472="L",-N472, "")))</f>
        <v/>
      </c>
      <c r="AF472" s="33" t="str">
        <f>IFERROR((IF(ISERR(Table123[[#This Row],[Potential Payout Side - Win Probability Model]]), "",IF(AD472="W", X472, IF(AD472="L",-N472, "")))), "")</f>
        <v/>
      </c>
      <c r="AG472" s="30" t="str">
        <f>IF('Prediction Log'!$X472="Y", "W", IF('Prediction Log'!$X472="N", "L", ""))</f>
        <v/>
      </c>
      <c r="AH472" s="32" t="str">
        <f>IF(ISBLANK(Table123[[#This Row],[Odds Spread]]), "",IF(AG472="W", Z472, IF(AG472="L",-O472, "")))</f>
        <v/>
      </c>
      <c r="AI472" s="11"/>
      <c r="AJ472" s="12" t="str">
        <f t="shared" si="54"/>
        <v/>
      </c>
      <c r="AK4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3" spans="1:38" x14ac:dyDescent="0.45">
      <c r="A473" s="22">
        <f>Games!A473</f>
        <v>0</v>
      </c>
      <c r="B473" s="22" t="str">
        <f>IF('Prediction Log'!B473=0, "",'Prediction Log'!B473)</f>
        <v/>
      </c>
      <c r="C473" s="22" t="str">
        <f>IF('Prediction Log'!C473=0, "",'Prediction Log'!C473)</f>
        <v/>
      </c>
      <c r="D473" s="22" t="str">
        <f>IF('Prediction Log'!D473=0, "",'Prediction Log'!D473)</f>
        <v/>
      </c>
      <c r="E473" s="22" t="str">
        <f>IF('Prediction Log'!E473=0, "",'Prediction Log'!E473)</f>
        <v/>
      </c>
      <c r="F473" s="22" t="str">
        <f>IF('Prediction Log'!I473=0, "",'Prediction Log'!I473)</f>
        <v/>
      </c>
      <c r="G473" s="23" t="str">
        <f>IF(ISBLANK(Games!B473), "",'Prediction Log'!$J473)</f>
        <v/>
      </c>
      <c r="H473" s="24" t="str">
        <f>'Prediction Log'!$K473</f>
        <v/>
      </c>
      <c r="I473" s="22" t="str">
        <f>IF(ISBLANK(Games!J473), "",IF(AND(Games!J473="",Games!K473=""),"",IF(ISTEXT(Games!K473), "Side",Games!J473)))</f>
        <v/>
      </c>
      <c r="J473" s="22" t="str">
        <f>IF(ISBLANK(Games!B473), "",IF(Games!H473="Y", Games!B473, Games!C473))</f>
        <v/>
      </c>
      <c r="K473" s="22" t="str">
        <f>Games!F473</f>
        <v/>
      </c>
      <c r="L473" s="22" t="str">
        <f>IF(ISBLANK(Games!D473), "",Games!D473)</f>
        <v/>
      </c>
      <c r="M473" s="22"/>
      <c r="N473" s="25" t="str">
        <f>IF(ISBLANK(Table123[[#This Row],[Odds Side - Difference Model]]), "", 1)</f>
        <v/>
      </c>
      <c r="O473" s="25" t="str">
        <f>IF(ISBLANK(Table123[[#This Row],[Odds Spread]]), "", 1)</f>
        <v/>
      </c>
      <c r="P473" s="26"/>
      <c r="Q473" s="26"/>
      <c r="R473" s="26"/>
      <c r="S473" s="26"/>
      <c r="T473" s="26"/>
      <c r="U473" s="27" t="str">
        <f>IF(ISBLANK(Table123[[#This Row],[Odds Side - Difference Model]]), "",N473+IF(Q473&lt;0, (N473/(Q473/-100)), N473*(Q473/100)))</f>
        <v/>
      </c>
      <c r="V473" s="28" t="str">
        <f>IFERROR(IF(ISBLANK(Table123[[#This Row],[Odds Side - Win Probability Model]]), "",N473+IF(R473&lt;0, (N473/(R473/-100)), N473*(R473/100))),"")</f>
        <v/>
      </c>
      <c r="W473" s="27" t="str">
        <f t="shared" si="49"/>
        <v/>
      </c>
      <c r="X473" s="28" t="str">
        <f t="shared" si="50"/>
        <v/>
      </c>
      <c r="Y473" s="27" t="str">
        <f>IF(ISBLANK(Table123[[#This Row],[Odds Spread]]), "",O473+IF(S473&lt;0, (O473/(S473/-100)), O473*(S473/100)))</f>
        <v/>
      </c>
      <c r="Z473" s="27" t="str">
        <f t="shared" si="51"/>
        <v/>
      </c>
      <c r="AA473" s="29">
        <f t="shared" si="52"/>
        <v>0</v>
      </c>
      <c r="AB473" s="29">
        <f t="shared" si="53"/>
        <v>0</v>
      </c>
      <c r="AC473" s="30" t="str">
        <f>IF('Prediction Log'!$W473="Y", "W", IF('Prediction Log'!$W473="N","L",""))</f>
        <v/>
      </c>
      <c r="AD473" s="31" t="str">
        <f>IF('Prediction Log'!$Y473="Y", "W", IF('Prediction Log'!$Y473="N","L",""))</f>
        <v/>
      </c>
      <c r="AE473" s="32" t="str">
        <f>IF(ISBLANK(Table123[[#This Row],[Odds Side - Difference Model]]), "",IF(AC473="W", W473, IF(AC473="L",-N473, "")))</f>
        <v/>
      </c>
      <c r="AF473" s="33" t="str">
        <f>IFERROR((IF(ISERR(Table123[[#This Row],[Potential Payout Side - Win Probability Model]]), "",IF(AD473="W", X473, IF(AD473="L",-N473, "")))), "")</f>
        <v/>
      </c>
      <c r="AG473" s="30" t="str">
        <f>IF('Prediction Log'!$X473="Y", "W", IF('Prediction Log'!$X473="N", "L", ""))</f>
        <v/>
      </c>
      <c r="AH473" s="32" t="str">
        <f>IF(ISBLANK(Table123[[#This Row],[Odds Spread]]), "",IF(AG473="W", Z473, IF(AG473="L",-O473, "")))</f>
        <v/>
      </c>
      <c r="AI473" s="11"/>
      <c r="AJ473" s="12" t="str">
        <f t="shared" si="54"/>
        <v/>
      </c>
      <c r="AK4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4" spans="1:38" x14ac:dyDescent="0.45">
      <c r="A474" s="22">
        <f>Games!A474</f>
        <v>0</v>
      </c>
      <c r="B474" s="22" t="str">
        <f>IF('Prediction Log'!B474=0, "",'Prediction Log'!B474)</f>
        <v/>
      </c>
      <c r="C474" s="22" t="str">
        <f>IF('Prediction Log'!C474=0, "",'Prediction Log'!C474)</f>
        <v/>
      </c>
      <c r="D474" s="22" t="str">
        <f>IF('Prediction Log'!D474=0, "",'Prediction Log'!D474)</f>
        <v/>
      </c>
      <c r="E474" s="22" t="str">
        <f>IF('Prediction Log'!E474=0, "",'Prediction Log'!E474)</f>
        <v/>
      </c>
      <c r="F474" s="22" t="str">
        <f>IF('Prediction Log'!I474=0, "",'Prediction Log'!I474)</f>
        <v/>
      </c>
      <c r="G474" s="23" t="str">
        <f>IF(ISBLANK(Games!B474), "",'Prediction Log'!$J474)</f>
        <v/>
      </c>
      <c r="H474" s="24" t="str">
        <f>'Prediction Log'!$K474</f>
        <v/>
      </c>
      <c r="I474" s="22" t="str">
        <f>IF(ISBLANK(Games!J474), "",IF(AND(Games!J474="",Games!K474=""),"",IF(ISTEXT(Games!K474), "Side",Games!J474)))</f>
        <v/>
      </c>
      <c r="J474" s="22" t="str">
        <f>IF(ISBLANK(Games!B474), "",IF(Games!H474="Y", Games!B474, Games!C474))</f>
        <v/>
      </c>
      <c r="K474" s="22" t="str">
        <f>Games!F474</f>
        <v/>
      </c>
      <c r="L474" s="22" t="str">
        <f>IF(ISBLANK(Games!D474), "",Games!D474)</f>
        <v/>
      </c>
      <c r="M474" s="22"/>
      <c r="N474" s="25" t="str">
        <f>IF(ISBLANK(Table123[[#This Row],[Odds Side - Difference Model]]), "", 1)</f>
        <v/>
      </c>
      <c r="O474" s="25" t="str">
        <f>IF(ISBLANK(Table123[[#This Row],[Odds Spread]]), "", 1)</f>
        <v/>
      </c>
      <c r="P474" s="26"/>
      <c r="Q474" s="26"/>
      <c r="R474" s="26"/>
      <c r="S474" s="26"/>
      <c r="T474" s="26"/>
      <c r="U474" s="27" t="str">
        <f>IF(ISBLANK(Table123[[#This Row],[Odds Side - Difference Model]]), "",N474+IF(Q474&lt;0, (N474/(Q474/-100)), N474*(Q474/100)))</f>
        <v/>
      </c>
      <c r="V474" s="28" t="str">
        <f>IFERROR(IF(ISBLANK(Table123[[#This Row],[Odds Side - Win Probability Model]]), "",N474+IF(R474&lt;0, (N474/(R474/-100)), N474*(R474/100))),"")</f>
        <v/>
      </c>
      <c r="W474" s="27" t="str">
        <f t="shared" si="49"/>
        <v/>
      </c>
      <c r="X474" s="28" t="str">
        <f t="shared" si="50"/>
        <v/>
      </c>
      <c r="Y474" s="27" t="str">
        <f>IF(ISBLANK(Table123[[#This Row],[Odds Spread]]), "",O474+IF(S474&lt;0, (O474/(S474/-100)), O474*(S474/100)))</f>
        <v/>
      </c>
      <c r="Z474" s="27" t="str">
        <f t="shared" si="51"/>
        <v/>
      </c>
      <c r="AA474" s="29">
        <f t="shared" si="52"/>
        <v>0</v>
      </c>
      <c r="AB474" s="29">
        <f t="shared" si="53"/>
        <v>0</v>
      </c>
      <c r="AC474" s="30" t="str">
        <f>IF('Prediction Log'!$W474="Y", "W", IF('Prediction Log'!$W474="N","L",""))</f>
        <v/>
      </c>
      <c r="AD474" s="31" t="str">
        <f>IF('Prediction Log'!$Y474="Y", "W", IF('Prediction Log'!$Y474="N","L",""))</f>
        <v/>
      </c>
      <c r="AE474" s="32" t="str">
        <f>IF(ISBLANK(Table123[[#This Row],[Odds Side - Difference Model]]), "",IF(AC474="W", W474, IF(AC474="L",-N474, "")))</f>
        <v/>
      </c>
      <c r="AF474" s="33" t="str">
        <f>IFERROR((IF(ISERR(Table123[[#This Row],[Potential Payout Side - Win Probability Model]]), "",IF(AD474="W", X474, IF(AD474="L",-N474, "")))), "")</f>
        <v/>
      </c>
      <c r="AG474" s="30" t="str">
        <f>IF('Prediction Log'!$X474="Y", "W", IF('Prediction Log'!$X474="N", "L", ""))</f>
        <v/>
      </c>
      <c r="AH474" s="32" t="str">
        <f>IF(ISBLANK(Table123[[#This Row],[Odds Spread]]), "",IF(AG474="W", Z474, IF(AG474="L",-O474, "")))</f>
        <v/>
      </c>
      <c r="AI474" s="11"/>
      <c r="AJ474" s="12" t="str">
        <f t="shared" si="54"/>
        <v/>
      </c>
      <c r="AK4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5" spans="1:38" x14ac:dyDescent="0.45">
      <c r="A475" s="22">
        <f>Games!A475</f>
        <v>0</v>
      </c>
      <c r="B475" s="22" t="str">
        <f>IF('Prediction Log'!B475=0, "",'Prediction Log'!B475)</f>
        <v/>
      </c>
      <c r="C475" s="22" t="str">
        <f>IF('Prediction Log'!C475=0, "",'Prediction Log'!C475)</f>
        <v/>
      </c>
      <c r="D475" s="22" t="str">
        <f>IF('Prediction Log'!D475=0, "",'Prediction Log'!D475)</f>
        <v/>
      </c>
      <c r="E475" s="22" t="str">
        <f>IF('Prediction Log'!E475=0, "",'Prediction Log'!E475)</f>
        <v/>
      </c>
      <c r="F475" s="22" t="str">
        <f>IF('Prediction Log'!I475=0, "",'Prediction Log'!I475)</f>
        <v/>
      </c>
      <c r="G475" s="23" t="str">
        <f>IF(ISBLANK(Games!B475), "",'Prediction Log'!$J475)</f>
        <v/>
      </c>
      <c r="H475" s="24" t="str">
        <f>'Prediction Log'!$K475</f>
        <v/>
      </c>
      <c r="I475" s="22" t="str">
        <f>IF(ISBLANK(Games!J475), "",IF(AND(Games!J475="",Games!K475=""),"",IF(ISTEXT(Games!K475), "Side",Games!J475)))</f>
        <v/>
      </c>
      <c r="J475" s="22" t="str">
        <f>IF(ISBLANK(Games!B475), "",IF(Games!H475="Y", Games!B475, Games!C475))</f>
        <v/>
      </c>
      <c r="K475" s="22" t="str">
        <f>Games!F475</f>
        <v/>
      </c>
      <c r="L475" s="22" t="str">
        <f>IF(ISBLANK(Games!D475), "",Games!D475)</f>
        <v/>
      </c>
      <c r="M475" s="22"/>
      <c r="N475" s="25" t="str">
        <f>IF(ISBLANK(Table123[[#This Row],[Odds Side - Difference Model]]), "", 1)</f>
        <v/>
      </c>
      <c r="O475" s="25" t="str">
        <f>IF(ISBLANK(Table123[[#This Row],[Odds Spread]]), "", 1)</f>
        <v/>
      </c>
      <c r="P475" s="26"/>
      <c r="Q475" s="26"/>
      <c r="R475" s="26"/>
      <c r="S475" s="26"/>
      <c r="T475" s="26"/>
      <c r="U475" s="27" t="str">
        <f>IF(ISBLANK(Table123[[#This Row],[Odds Side - Difference Model]]), "",N475+IF(Q475&lt;0, (N475/(Q475/-100)), N475*(Q475/100)))</f>
        <v/>
      </c>
      <c r="V475" s="28" t="str">
        <f>IFERROR(IF(ISBLANK(Table123[[#This Row],[Odds Side - Win Probability Model]]), "",N475+IF(R475&lt;0, (N475/(R475/-100)), N475*(R475/100))),"")</f>
        <v/>
      </c>
      <c r="W475" s="27" t="str">
        <f t="shared" si="49"/>
        <v/>
      </c>
      <c r="X475" s="28" t="str">
        <f t="shared" si="50"/>
        <v/>
      </c>
      <c r="Y475" s="27" t="str">
        <f>IF(ISBLANK(Table123[[#This Row],[Odds Spread]]), "",O475+IF(S475&lt;0, (O475/(S475/-100)), O475*(S475/100)))</f>
        <v/>
      </c>
      <c r="Z475" s="27" t="str">
        <f t="shared" si="51"/>
        <v/>
      </c>
      <c r="AA475" s="29">
        <f t="shared" si="52"/>
        <v>0</v>
      </c>
      <c r="AB475" s="29">
        <f t="shared" si="53"/>
        <v>0</v>
      </c>
      <c r="AC475" s="30" t="str">
        <f>IF('Prediction Log'!$W475="Y", "W", IF('Prediction Log'!$W475="N","L",""))</f>
        <v/>
      </c>
      <c r="AD475" s="31" t="str">
        <f>IF('Prediction Log'!$Y475="Y", "W", IF('Prediction Log'!$Y475="N","L",""))</f>
        <v/>
      </c>
      <c r="AE475" s="32" t="str">
        <f>IF(ISBLANK(Table123[[#This Row],[Odds Side - Difference Model]]), "",IF(AC475="W", W475, IF(AC475="L",-N475, "")))</f>
        <v/>
      </c>
      <c r="AF475" s="33" t="str">
        <f>IFERROR((IF(ISERR(Table123[[#This Row],[Potential Payout Side - Win Probability Model]]), "",IF(AD475="W", X475, IF(AD475="L",-N475, "")))), "")</f>
        <v/>
      </c>
      <c r="AG475" s="30" t="str">
        <f>IF('Prediction Log'!$X475="Y", "W", IF('Prediction Log'!$X475="N", "L", ""))</f>
        <v/>
      </c>
      <c r="AH475" s="32" t="str">
        <f>IF(ISBLANK(Table123[[#This Row],[Odds Spread]]), "",IF(AG475="W", Z475, IF(AG475="L",-O475, "")))</f>
        <v/>
      </c>
      <c r="AI475" s="11"/>
      <c r="AJ475" s="12" t="str">
        <f t="shared" si="54"/>
        <v/>
      </c>
      <c r="AK4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6" spans="1:38" x14ac:dyDescent="0.45">
      <c r="A476" s="22">
        <f>Games!A476</f>
        <v>0</v>
      </c>
      <c r="B476" s="22" t="str">
        <f>IF('Prediction Log'!B476=0, "",'Prediction Log'!B476)</f>
        <v/>
      </c>
      <c r="C476" s="22" t="str">
        <f>IF('Prediction Log'!C476=0, "",'Prediction Log'!C476)</f>
        <v/>
      </c>
      <c r="D476" s="22" t="str">
        <f>IF('Prediction Log'!D476=0, "",'Prediction Log'!D476)</f>
        <v/>
      </c>
      <c r="E476" s="22" t="str">
        <f>IF('Prediction Log'!E476=0, "",'Prediction Log'!E476)</f>
        <v/>
      </c>
      <c r="F476" s="22" t="str">
        <f>IF('Prediction Log'!I476=0, "",'Prediction Log'!I476)</f>
        <v/>
      </c>
      <c r="G476" s="23" t="str">
        <f>IF(ISBLANK(Games!B476), "",'Prediction Log'!$J476)</f>
        <v/>
      </c>
      <c r="H476" s="24" t="str">
        <f>'Prediction Log'!$K476</f>
        <v/>
      </c>
      <c r="I476" s="22" t="str">
        <f>IF(ISBLANK(Games!J476), "",IF(AND(Games!J476="",Games!K476=""),"",IF(ISTEXT(Games!K476), "Side",Games!J476)))</f>
        <v/>
      </c>
      <c r="J476" s="22" t="str">
        <f>IF(ISBLANK(Games!B476), "",IF(Games!H476="Y", Games!B476, Games!C476))</f>
        <v/>
      </c>
      <c r="K476" s="22" t="str">
        <f>Games!F476</f>
        <v/>
      </c>
      <c r="L476" s="22" t="str">
        <f>IF(ISBLANK(Games!D476), "",Games!D476)</f>
        <v/>
      </c>
      <c r="M476" s="22"/>
      <c r="N476" s="25" t="str">
        <f>IF(ISBLANK(Table123[[#This Row],[Odds Side - Difference Model]]), "", 1)</f>
        <v/>
      </c>
      <c r="O476" s="25" t="str">
        <f>IF(ISBLANK(Table123[[#This Row],[Odds Spread]]), "", 1)</f>
        <v/>
      </c>
      <c r="P476" s="26"/>
      <c r="Q476" s="26"/>
      <c r="R476" s="26"/>
      <c r="S476" s="26"/>
      <c r="T476" s="26"/>
      <c r="U476" s="27" t="str">
        <f>IF(ISBLANK(Table123[[#This Row],[Odds Side - Difference Model]]), "",N476+IF(Q476&lt;0, (N476/(Q476/-100)), N476*(Q476/100)))</f>
        <v/>
      </c>
      <c r="V476" s="28" t="str">
        <f>IFERROR(IF(ISBLANK(Table123[[#This Row],[Odds Side - Win Probability Model]]), "",N476+IF(R476&lt;0, (N476/(R476/-100)), N476*(R476/100))),"")</f>
        <v/>
      </c>
      <c r="W476" s="27" t="str">
        <f t="shared" si="49"/>
        <v/>
      </c>
      <c r="X476" s="28" t="str">
        <f t="shared" si="50"/>
        <v/>
      </c>
      <c r="Y476" s="27" t="str">
        <f>IF(ISBLANK(Table123[[#This Row],[Odds Spread]]), "",O476+IF(S476&lt;0, (O476/(S476/-100)), O476*(S476/100)))</f>
        <v/>
      </c>
      <c r="Z476" s="27" t="str">
        <f t="shared" si="51"/>
        <v/>
      </c>
      <c r="AA476" s="29">
        <f t="shared" si="52"/>
        <v>0</v>
      </c>
      <c r="AB476" s="29">
        <f t="shared" si="53"/>
        <v>0</v>
      </c>
      <c r="AC476" s="30" t="str">
        <f>IF('Prediction Log'!$W476="Y", "W", IF('Prediction Log'!$W476="N","L",""))</f>
        <v/>
      </c>
      <c r="AD476" s="31" t="str">
        <f>IF('Prediction Log'!$Y476="Y", "W", IF('Prediction Log'!$Y476="N","L",""))</f>
        <v/>
      </c>
      <c r="AE476" s="32" t="str">
        <f>IF(ISBLANK(Table123[[#This Row],[Odds Side - Difference Model]]), "",IF(AC476="W", W476, IF(AC476="L",-N476, "")))</f>
        <v/>
      </c>
      <c r="AF476" s="33" t="str">
        <f>IFERROR((IF(ISERR(Table123[[#This Row],[Potential Payout Side - Win Probability Model]]), "",IF(AD476="W", X476, IF(AD476="L",-N476, "")))), "")</f>
        <v/>
      </c>
      <c r="AG476" s="30" t="str">
        <f>IF('Prediction Log'!$X476="Y", "W", IF('Prediction Log'!$X476="N", "L", ""))</f>
        <v/>
      </c>
      <c r="AH476" s="32" t="str">
        <f>IF(ISBLANK(Table123[[#This Row],[Odds Spread]]), "",IF(AG476="W", Z476, IF(AG476="L",-O476, "")))</f>
        <v/>
      </c>
      <c r="AI476" s="11"/>
      <c r="AJ476" s="12" t="str">
        <f t="shared" si="54"/>
        <v/>
      </c>
      <c r="AK4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7" spans="1:38" x14ac:dyDescent="0.45">
      <c r="A477" s="22">
        <f>Games!A477</f>
        <v>0</v>
      </c>
      <c r="B477" s="22" t="str">
        <f>IF('Prediction Log'!B477=0, "",'Prediction Log'!B477)</f>
        <v/>
      </c>
      <c r="C477" s="22" t="str">
        <f>IF('Prediction Log'!C477=0, "",'Prediction Log'!C477)</f>
        <v/>
      </c>
      <c r="D477" s="22" t="str">
        <f>IF('Prediction Log'!D477=0, "",'Prediction Log'!D477)</f>
        <v/>
      </c>
      <c r="E477" s="22" t="str">
        <f>IF('Prediction Log'!E477=0, "",'Prediction Log'!E477)</f>
        <v/>
      </c>
      <c r="F477" s="22" t="str">
        <f>IF('Prediction Log'!I477=0, "",'Prediction Log'!I477)</f>
        <v/>
      </c>
      <c r="G477" s="23" t="str">
        <f>IF(ISBLANK(Games!B477), "",'Prediction Log'!$J477)</f>
        <v/>
      </c>
      <c r="H477" s="24" t="str">
        <f>'Prediction Log'!$K477</f>
        <v/>
      </c>
      <c r="I477" s="22" t="str">
        <f>IF(ISBLANK(Games!J477), "",IF(AND(Games!J477="",Games!K477=""),"",IF(ISTEXT(Games!K477), "Side",Games!J477)))</f>
        <v/>
      </c>
      <c r="J477" s="22" t="str">
        <f>IF(ISBLANK(Games!B477), "",IF(Games!H477="Y", Games!B477, Games!C477))</f>
        <v/>
      </c>
      <c r="K477" s="22" t="str">
        <f>Games!F477</f>
        <v/>
      </c>
      <c r="L477" s="22" t="str">
        <f>IF(ISBLANK(Games!D477), "",Games!D477)</f>
        <v/>
      </c>
      <c r="M477" s="22"/>
      <c r="N477" s="25" t="str">
        <f>IF(ISBLANK(Table123[[#This Row],[Odds Side - Difference Model]]), "", 1)</f>
        <v/>
      </c>
      <c r="O477" s="25" t="str">
        <f>IF(ISBLANK(Table123[[#This Row],[Odds Spread]]), "", 1)</f>
        <v/>
      </c>
      <c r="P477" s="26"/>
      <c r="Q477" s="26"/>
      <c r="R477" s="26"/>
      <c r="S477" s="26"/>
      <c r="T477" s="26"/>
      <c r="U477" s="27" t="str">
        <f>IF(ISBLANK(Table123[[#This Row],[Odds Side - Difference Model]]), "",N477+IF(Q477&lt;0, (N477/(Q477/-100)), N477*(Q477/100)))</f>
        <v/>
      </c>
      <c r="V477" s="28" t="str">
        <f>IFERROR(IF(ISBLANK(Table123[[#This Row],[Odds Side - Win Probability Model]]), "",N477+IF(R477&lt;0, (N477/(R477/-100)), N477*(R477/100))),"")</f>
        <v/>
      </c>
      <c r="W477" s="27" t="str">
        <f t="shared" si="49"/>
        <v/>
      </c>
      <c r="X477" s="28" t="str">
        <f t="shared" si="50"/>
        <v/>
      </c>
      <c r="Y477" s="27" t="str">
        <f>IF(ISBLANK(Table123[[#This Row],[Odds Spread]]), "",O477+IF(S477&lt;0, (O477/(S477/-100)), O477*(S477/100)))</f>
        <v/>
      </c>
      <c r="Z477" s="27" t="str">
        <f t="shared" si="51"/>
        <v/>
      </c>
      <c r="AA477" s="29">
        <f t="shared" si="52"/>
        <v>0</v>
      </c>
      <c r="AB477" s="29">
        <f t="shared" si="53"/>
        <v>0</v>
      </c>
      <c r="AC477" s="30" t="str">
        <f>IF('Prediction Log'!$W477="Y", "W", IF('Prediction Log'!$W477="N","L",""))</f>
        <v/>
      </c>
      <c r="AD477" s="31" t="str">
        <f>IF('Prediction Log'!$Y477="Y", "W", IF('Prediction Log'!$Y477="N","L",""))</f>
        <v/>
      </c>
      <c r="AE477" s="32" t="str">
        <f>IF(ISBLANK(Table123[[#This Row],[Odds Side - Difference Model]]), "",IF(AC477="W", W477, IF(AC477="L",-N477, "")))</f>
        <v/>
      </c>
      <c r="AF477" s="33" t="str">
        <f>IFERROR((IF(ISERR(Table123[[#This Row],[Potential Payout Side - Win Probability Model]]), "",IF(AD477="W", X477, IF(AD477="L",-N477, "")))), "")</f>
        <v/>
      </c>
      <c r="AG477" s="30" t="str">
        <f>IF('Prediction Log'!$X477="Y", "W", IF('Prediction Log'!$X477="N", "L", ""))</f>
        <v/>
      </c>
      <c r="AH477" s="32" t="str">
        <f>IF(ISBLANK(Table123[[#This Row],[Odds Spread]]), "",IF(AG477="W", Z477, IF(AG477="L",-O477, "")))</f>
        <v/>
      </c>
      <c r="AI477" s="11"/>
      <c r="AJ477" s="12" t="str">
        <f t="shared" si="54"/>
        <v/>
      </c>
      <c r="AK4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8" spans="1:38" x14ac:dyDescent="0.45">
      <c r="A478" s="22">
        <f>Games!A478</f>
        <v>0</v>
      </c>
      <c r="B478" s="22" t="str">
        <f>IF('Prediction Log'!B478=0, "",'Prediction Log'!B478)</f>
        <v/>
      </c>
      <c r="C478" s="22" t="str">
        <f>IF('Prediction Log'!C478=0, "",'Prediction Log'!C478)</f>
        <v/>
      </c>
      <c r="D478" s="22" t="str">
        <f>IF('Prediction Log'!D478=0, "",'Prediction Log'!D478)</f>
        <v/>
      </c>
      <c r="E478" s="22" t="str">
        <f>IF('Prediction Log'!E478=0, "",'Prediction Log'!E478)</f>
        <v/>
      </c>
      <c r="F478" s="22" t="str">
        <f>IF('Prediction Log'!I478=0, "",'Prediction Log'!I478)</f>
        <v/>
      </c>
      <c r="G478" s="23" t="str">
        <f>IF(ISBLANK(Games!B478), "",'Prediction Log'!$J478)</f>
        <v/>
      </c>
      <c r="H478" s="24" t="str">
        <f>'Prediction Log'!$K478</f>
        <v/>
      </c>
      <c r="I478" s="22" t="str">
        <f>IF(ISBLANK(Games!J478), "",IF(AND(Games!J478="",Games!K478=""),"",IF(ISTEXT(Games!K478), "Side",Games!J478)))</f>
        <v/>
      </c>
      <c r="J478" s="22" t="str">
        <f>IF(ISBLANK(Games!B478), "",IF(Games!H478="Y", Games!B478, Games!C478))</f>
        <v/>
      </c>
      <c r="K478" s="22" t="str">
        <f>Games!F478</f>
        <v/>
      </c>
      <c r="L478" s="22" t="str">
        <f>IF(ISBLANK(Games!D478), "",Games!D478)</f>
        <v/>
      </c>
      <c r="M478" s="22"/>
      <c r="N478" s="25" t="str">
        <f>IF(ISBLANK(Table123[[#This Row],[Odds Side - Difference Model]]), "", 1)</f>
        <v/>
      </c>
      <c r="O478" s="25" t="str">
        <f>IF(ISBLANK(Table123[[#This Row],[Odds Spread]]), "", 1)</f>
        <v/>
      </c>
      <c r="P478" s="26"/>
      <c r="Q478" s="26"/>
      <c r="R478" s="26"/>
      <c r="S478" s="26"/>
      <c r="T478" s="26"/>
      <c r="U478" s="27" t="str">
        <f>IF(ISBLANK(Table123[[#This Row],[Odds Side - Difference Model]]), "",N478+IF(Q478&lt;0, (N478/(Q478/-100)), N478*(Q478/100)))</f>
        <v/>
      </c>
      <c r="V478" s="28" t="str">
        <f>IFERROR(IF(ISBLANK(Table123[[#This Row],[Odds Side - Win Probability Model]]), "",N478+IF(R478&lt;0, (N478/(R478/-100)), N478*(R478/100))),"")</f>
        <v/>
      </c>
      <c r="W478" s="27" t="str">
        <f t="shared" si="49"/>
        <v/>
      </c>
      <c r="X478" s="28" t="str">
        <f t="shared" si="50"/>
        <v/>
      </c>
      <c r="Y478" s="27" t="str">
        <f>IF(ISBLANK(Table123[[#This Row],[Odds Spread]]), "",O478+IF(S478&lt;0, (O478/(S478/-100)), O478*(S478/100)))</f>
        <v/>
      </c>
      <c r="Z478" s="27" t="str">
        <f t="shared" si="51"/>
        <v/>
      </c>
      <c r="AA478" s="29">
        <f t="shared" si="52"/>
        <v>0</v>
      </c>
      <c r="AB478" s="29">
        <f t="shared" si="53"/>
        <v>0</v>
      </c>
      <c r="AC478" s="30" t="str">
        <f>IF('Prediction Log'!$W478="Y", "W", IF('Prediction Log'!$W478="N","L",""))</f>
        <v/>
      </c>
      <c r="AD478" s="31" t="str">
        <f>IF('Prediction Log'!$Y478="Y", "W", IF('Prediction Log'!$Y478="N","L",""))</f>
        <v/>
      </c>
      <c r="AE478" s="32" t="str">
        <f>IF(ISBLANK(Table123[[#This Row],[Odds Side - Difference Model]]), "",IF(AC478="W", W478, IF(AC478="L",-N478, "")))</f>
        <v/>
      </c>
      <c r="AF478" s="33" t="str">
        <f>IFERROR((IF(ISERR(Table123[[#This Row],[Potential Payout Side - Win Probability Model]]), "",IF(AD478="W", X478, IF(AD478="L",-N478, "")))), "")</f>
        <v/>
      </c>
      <c r="AG478" s="30" t="str">
        <f>IF('Prediction Log'!$X478="Y", "W", IF('Prediction Log'!$X478="N", "L", ""))</f>
        <v/>
      </c>
      <c r="AH478" s="32" t="str">
        <f>IF(ISBLANK(Table123[[#This Row],[Odds Spread]]), "",IF(AG478="W", Z478, IF(AG478="L",-O478, "")))</f>
        <v/>
      </c>
      <c r="AI478" s="11"/>
      <c r="AJ478" s="12" t="str">
        <f t="shared" si="54"/>
        <v/>
      </c>
      <c r="AK4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9" spans="1:38" x14ac:dyDescent="0.45">
      <c r="A479" s="22">
        <f>Games!A479</f>
        <v>0</v>
      </c>
      <c r="B479" s="22" t="str">
        <f>IF('Prediction Log'!B479=0, "",'Prediction Log'!B479)</f>
        <v/>
      </c>
      <c r="C479" s="22" t="str">
        <f>IF('Prediction Log'!C479=0, "",'Prediction Log'!C479)</f>
        <v/>
      </c>
      <c r="D479" s="22" t="str">
        <f>IF('Prediction Log'!D479=0, "",'Prediction Log'!D479)</f>
        <v/>
      </c>
      <c r="E479" s="22" t="str">
        <f>IF('Prediction Log'!E479=0, "",'Prediction Log'!E479)</f>
        <v/>
      </c>
      <c r="F479" s="22" t="str">
        <f>IF('Prediction Log'!I479=0, "",'Prediction Log'!I479)</f>
        <v/>
      </c>
      <c r="G479" s="23" t="str">
        <f>IF(ISBLANK(Games!B479), "",'Prediction Log'!$J479)</f>
        <v/>
      </c>
      <c r="H479" s="24" t="str">
        <f>'Prediction Log'!$K479</f>
        <v/>
      </c>
      <c r="I479" s="22" t="str">
        <f>IF(ISBLANK(Games!J479), "",IF(AND(Games!J479="",Games!K479=""),"",IF(ISTEXT(Games!K479), "Side",Games!J479)))</f>
        <v/>
      </c>
      <c r="J479" s="22" t="str">
        <f>IF(ISBLANK(Games!B479), "",IF(Games!H479="Y", Games!B479, Games!C479))</f>
        <v/>
      </c>
      <c r="K479" s="22" t="str">
        <f>Games!F479</f>
        <v/>
      </c>
      <c r="L479" s="22" t="str">
        <f>IF(ISBLANK(Games!D479), "",Games!D479)</f>
        <v/>
      </c>
      <c r="M479" s="22"/>
      <c r="N479" s="25" t="str">
        <f>IF(ISBLANK(Table123[[#This Row],[Odds Side - Difference Model]]), "", 1)</f>
        <v/>
      </c>
      <c r="O479" s="25" t="str">
        <f>IF(ISBLANK(Table123[[#This Row],[Odds Spread]]), "", 1)</f>
        <v/>
      </c>
      <c r="P479" s="26"/>
      <c r="Q479" s="26"/>
      <c r="R479" s="26"/>
      <c r="S479" s="26"/>
      <c r="T479" s="26"/>
      <c r="U479" s="27" t="str">
        <f>IF(ISBLANK(Table123[[#This Row],[Odds Side - Difference Model]]), "",N479+IF(Q479&lt;0, (N479/(Q479/-100)), N479*(Q479/100)))</f>
        <v/>
      </c>
      <c r="V479" s="28" t="str">
        <f>IFERROR(IF(ISBLANK(Table123[[#This Row],[Odds Side - Win Probability Model]]), "",N479+IF(R479&lt;0, (N479/(R479/-100)), N479*(R479/100))),"")</f>
        <v/>
      </c>
      <c r="W479" s="27" t="str">
        <f t="shared" si="49"/>
        <v/>
      </c>
      <c r="X479" s="28" t="str">
        <f t="shared" si="50"/>
        <v/>
      </c>
      <c r="Y479" s="27" t="str">
        <f>IF(ISBLANK(Table123[[#This Row],[Odds Spread]]), "",O479+IF(S479&lt;0, (O479/(S479/-100)), O479*(S479/100)))</f>
        <v/>
      </c>
      <c r="Z479" s="27" t="str">
        <f t="shared" si="51"/>
        <v/>
      </c>
      <c r="AA479" s="29">
        <f t="shared" si="52"/>
        <v>0</v>
      </c>
      <c r="AB479" s="29">
        <f t="shared" si="53"/>
        <v>0</v>
      </c>
      <c r="AC479" s="30" t="str">
        <f>IF('Prediction Log'!$W479="Y", "W", IF('Prediction Log'!$W479="N","L",""))</f>
        <v/>
      </c>
      <c r="AD479" s="31" t="str">
        <f>IF('Prediction Log'!$Y479="Y", "W", IF('Prediction Log'!$Y479="N","L",""))</f>
        <v/>
      </c>
      <c r="AE479" s="32" t="str">
        <f>IF(ISBLANK(Table123[[#This Row],[Odds Side - Difference Model]]), "",IF(AC479="W", W479, IF(AC479="L",-N479, "")))</f>
        <v/>
      </c>
      <c r="AF479" s="33" t="str">
        <f>IFERROR((IF(ISERR(Table123[[#This Row],[Potential Payout Side - Win Probability Model]]), "",IF(AD479="W", X479, IF(AD479="L",-N479, "")))), "")</f>
        <v/>
      </c>
      <c r="AG479" s="30" t="str">
        <f>IF('Prediction Log'!$X479="Y", "W", IF('Prediction Log'!$X479="N", "L", ""))</f>
        <v/>
      </c>
      <c r="AH479" s="32" t="str">
        <f>IF(ISBLANK(Table123[[#This Row],[Odds Spread]]), "",IF(AG479="W", Z479, IF(AG479="L",-O479, "")))</f>
        <v/>
      </c>
      <c r="AI479" s="11"/>
      <c r="AJ479" s="12" t="str">
        <f t="shared" si="54"/>
        <v/>
      </c>
      <c r="AK4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0" spans="1:38" x14ac:dyDescent="0.45">
      <c r="A480" s="22">
        <f>Games!A480</f>
        <v>0</v>
      </c>
      <c r="B480" s="22" t="str">
        <f>IF('Prediction Log'!B480=0, "",'Prediction Log'!B480)</f>
        <v/>
      </c>
      <c r="C480" s="22" t="str">
        <f>IF('Prediction Log'!C480=0, "",'Prediction Log'!C480)</f>
        <v/>
      </c>
      <c r="D480" s="22" t="str">
        <f>IF('Prediction Log'!D480=0, "",'Prediction Log'!D480)</f>
        <v/>
      </c>
      <c r="E480" s="22" t="str">
        <f>IF('Prediction Log'!E480=0, "",'Prediction Log'!E480)</f>
        <v/>
      </c>
      <c r="F480" s="22" t="str">
        <f>IF('Prediction Log'!I480=0, "",'Prediction Log'!I480)</f>
        <v/>
      </c>
      <c r="G480" s="23" t="str">
        <f>IF(ISBLANK(Games!B480), "",'Prediction Log'!$J480)</f>
        <v/>
      </c>
      <c r="H480" s="24" t="str">
        <f>'Prediction Log'!$K480</f>
        <v/>
      </c>
      <c r="I480" s="22" t="str">
        <f>IF(ISBLANK(Games!J480), "",IF(AND(Games!J480="",Games!K480=""),"",IF(ISTEXT(Games!K480), "Side",Games!J480)))</f>
        <v/>
      </c>
      <c r="J480" s="22" t="str">
        <f>IF(ISBLANK(Games!B480), "",IF(Games!H480="Y", Games!B480, Games!C480))</f>
        <v/>
      </c>
      <c r="K480" s="22" t="str">
        <f>Games!F480</f>
        <v/>
      </c>
      <c r="L480" s="22" t="str">
        <f>IF(ISBLANK(Games!D480), "",Games!D480)</f>
        <v/>
      </c>
      <c r="M480" s="22"/>
      <c r="N480" s="25" t="str">
        <f>IF(ISBLANK(Table123[[#This Row],[Odds Side - Difference Model]]), "", 1)</f>
        <v/>
      </c>
      <c r="O480" s="25" t="str">
        <f>IF(ISBLANK(Table123[[#This Row],[Odds Spread]]), "", 1)</f>
        <v/>
      </c>
      <c r="P480" s="26"/>
      <c r="Q480" s="26"/>
      <c r="R480" s="26"/>
      <c r="S480" s="26"/>
      <c r="T480" s="26"/>
      <c r="U480" s="27" t="str">
        <f>IF(ISBLANK(Table123[[#This Row],[Odds Side - Difference Model]]), "",N480+IF(Q480&lt;0, (N480/(Q480/-100)), N480*(Q480/100)))</f>
        <v/>
      </c>
      <c r="V480" s="28" t="str">
        <f>IFERROR(IF(ISBLANK(Table123[[#This Row],[Odds Side - Win Probability Model]]), "",N480+IF(R480&lt;0, (N480/(R480/-100)), N480*(R480/100))),"")</f>
        <v/>
      </c>
      <c r="W480" s="27" t="str">
        <f t="shared" si="49"/>
        <v/>
      </c>
      <c r="X480" s="28" t="str">
        <f t="shared" si="50"/>
        <v/>
      </c>
      <c r="Y480" s="27" t="str">
        <f>IF(ISBLANK(Table123[[#This Row],[Odds Spread]]), "",O480+IF(S480&lt;0, (O480/(S480/-100)), O480*(S480/100)))</f>
        <v/>
      </c>
      <c r="Z480" s="27" t="str">
        <f t="shared" si="51"/>
        <v/>
      </c>
      <c r="AA480" s="29">
        <f t="shared" si="52"/>
        <v>0</v>
      </c>
      <c r="AB480" s="29">
        <f t="shared" si="53"/>
        <v>0</v>
      </c>
      <c r="AC480" s="30" t="str">
        <f>IF('Prediction Log'!$W480="Y", "W", IF('Prediction Log'!$W480="N","L",""))</f>
        <v/>
      </c>
      <c r="AD480" s="31" t="str">
        <f>IF('Prediction Log'!$Y480="Y", "W", IF('Prediction Log'!$Y480="N","L",""))</f>
        <v/>
      </c>
      <c r="AE480" s="32" t="str">
        <f>IF(ISBLANK(Table123[[#This Row],[Odds Side - Difference Model]]), "",IF(AC480="W", W480, IF(AC480="L",-N480, "")))</f>
        <v/>
      </c>
      <c r="AF480" s="33" t="str">
        <f>IFERROR((IF(ISERR(Table123[[#This Row],[Potential Payout Side - Win Probability Model]]), "",IF(AD480="W", X480, IF(AD480="L",-N480, "")))), "")</f>
        <v/>
      </c>
      <c r="AG480" s="30" t="str">
        <f>IF('Prediction Log'!$X480="Y", "W", IF('Prediction Log'!$X480="N", "L", ""))</f>
        <v/>
      </c>
      <c r="AH480" s="32" t="str">
        <f>IF(ISBLANK(Table123[[#This Row],[Odds Spread]]), "",IF(AG480="W", Z480, IF(AG480="L",-O480, "")))</f>
        <v/>
      </c>
      <c r="AI480" s="11"/>
      <c r="AJ480" s="12" t="str">
        <f t="shared" si="54"/>
        <v/>
      </c>
      <c r="AK4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1" spans="1:38" x14ac:dyDescent="0.45">
      <c r="A481" s="22">
        <f>Games!A481</f>
        <v>0</v>
      </c>
      <c r="B481" s="22" t="str">
        <f>IF('Prediction Log'!B481=0, "",'Prediction Log'!B481)</f>
        <v/>
      </c>
      <c r="C481" s="22" t="str">
        <f>IF('Prediction Log'!C481=0, "",'Prediction Log'!C481)</f>
        <v/>
      </c>
      <c r="D481" s="22" t="str">
        <f>IF('Prediction Log'!D481=0, "",'Prediction Log'!D481)</f>
        <v/>
      </c>
      <c r="E481" s="22" t="str">
        <f>IF('Prediction Log'!E481=0, "",'Prediction Log'!E481)</f>
        <v/>
      </c>
      <c r="F481" s="22" t="str">
        <f>IF('Prediction Log'!I481=0, "",'Prediction Log'!I481)</f>
        <v/>
      </c>
      <c r="G481" s="23" t="str">
        <f>IF(ISBLANK(Games!B481), "",'Prediction Log'!$J481)</f>
        <v/>
      </c>
      <c r="H481" s="24" t="str">
        <f>'Prediction Log'!$K481</f>
        <v/>
      </c>
      <c r="I481" s="22" t="str">
        <f>IF(ISBLANK(Games!J481), "",IF(AND(Games!J481="",Games!K481=""),"",IF(ISTEXT(Games!K481), "Side",Games!J481)))</f>
        <v/>
      </c>
      <c r="J481" s="22" t="str">
        <f>IF(ISBLANK(Games!B481), "",IF(Games!H481="Y", Games!B481, Games!C481))</f>
        <v/>
      </c>
      <c r="K481" s="22" t="str">
        <f>Games!F481</f>
        <v/>
      </c>
      <c r="L481" s="22" t="str">
        <f>IF(ISBLANK(Games!D481), "",Games!D481)</f>
        <v/>
      </c>
      <c r="M481" s="22"/>
      <c r="N481" s="25" t="str">
        <f>IF(ISBLANK(Table123[[#This Row],[Odds Side - Difference Model]]), "", 1)</f>
        <v/>
      </c>
      <c r="O481" s="25" t="str">
        <f>IF(ISBLANK(Table123[[#This Row],[Odds Spread]]), "", 1)</f>
        <v/>
      </c>
      <c r="P481" s="26"/>
      <c r="Q481" s="26"/>
      <c r="R481" s="26"/>
      <c r="S481" s="26"/>
      <c r="T481" s="26"/>
      <c r="U481" s="27" t="str">
        <f>IF(ISBLANK(Table123[[#This Row],[Odds Side - Difference Model]]), "",N481+IF(Q481&lt;0, (N481/(Q481/-100)), N481*(Q481/100)))</f>
        <v/>
      </c>
      <c r="V481" s="28" t="str">
        <f>IFERROR(IF(ISBLANK(Table123[[#This Row],[Odds Side - Win Probability Model]]), "",N481+IF(R481&lt;0, (N481/(R481/-100)), N481*(R481/100))),"")</f>
        <v/>
      </c>
      <c r="W481" s="27" t="str">
        <f t="shared" si="49"/>
        <v/>
      </c>
      <c r="X481" s="28" t="str">
        <f t="shared" si="50"/>
        <v/>
      </c>
      <c r="Y481" s="27" t="str">
        <f>IF(ISBLANK(Table123[[#This Row],[Odds Spread]]), "",O481+IF(S481&lt;0, (O481/(S481/-100)), O481*(S481/100)))</f>
        <v/>
      </c>
      <c r="Z481" s="27" t="str">
        <f t="shared" si="51"/>
        <v/>
      </c>
      <c r="AA481" s="29">
        <f t="shared" si="52"/>
        <v>0</v>
      </c>
      <c r="AB481" s="29">
        <f t="shared" si="53"/>
        <v>0</v>
      </c>
      <c r="AC481" s="30" t="str">
        <f>IF('Prediction Log'!$W481="Y", "W", IF('Prediction Log'!$W481="N","L",""))</f>
        <v/>
      </c>
      <c r="AD481" s="31" t="str">
        <f>IF('Prediction Log'!$Y481="Y", "W", IF('Prediction Log'!$Y481="N","L",""))</f>
        <v/>
      </c>
      <c r="AE481" s="32" t="str">
        <f>IF(ISBLANK(Table123[[#This Row],[Odds Side - Difference Model]]), "",IF(AC481="W", W481, IF(AC481="L",-N481, "")))</f>
        <v/>
      </c>
      <c r="AF481" s="33" t="str">
        <f>IFERROR((IF(ISERR(Table123[[#This Row],[Potential Payout Side - Win Probability Model]]), "",IF(AD481="W", X481, IF(AD481="L",-N481, "")))), "")</f>
        <v/>
      </c>
      <c r="AG481" s="30" t="str">
        <f>IF('Prediction Log'!$X481="Y", "W", IF('Prediction Log'!$X481="N", "L", ""))</f>
        <v/>
      </c>
      <c r="AH481" s="32" t="str">
        <f>IF(ISBLANK(Table123[[#This Row],[Odds Spread]]), "",IF(AG481="W", Z481, IF(AG481="L",-O481, "")))</f>
        <v/>
      </c>
      <c r="AI481" s="11"/>
      <c r="AJ481" s="12" t="str">
        <f t="shared" si="54"/>
        <v/>
      </c>
      <c r="AK4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2" spans="1:38" x14ac:dyDescent="0.45">
      <c r="A482" s="22">
        <f>Games!A482</f>
        <v>0</v>
      </c>
      <c r="B482" s="22" t="str">
        <f>IF('Prediction Log'!B482=0, "",'Prediction Log'!B482)</f>
        <v/>
      </c>
      <c r="C482" s="22" t="str">
        <f>IF('Prediction Log'!C482=0, "",'Prediction Log'!C482)</f>
        <v/>
      </c>
      <c r="D482" s="22" t="str">
        <f>IF('Prediction Log'!D482=0, "",'Prediction Log'!D482)</f>
        <v/>
      </c>
      <c r="E482" s="22" t="str">
        <f>IF('Prediction Log'!E482=0, "",'Prediction Log'!E482)</f>
        <v/>
      </c>
      <c r="F482" s="22" t="str">
        <f>IF('Prediction Log'!I482=0, "",'Prediction Log'!I482)</f>
        <v/>
      </c>
      <c r="G482" s="23" t="str">
        <f>IF(ISBLANK(Games!B482), "",'Prediction Log'!$J482)</f>
        <v/>
      </c>
      <c r="H482" s="24" t="str">
        <f>'Prediction Log'!$K482</f>
        <v/>
      </c>
      <c r="I482" s="22" t="str">
        <f>IF(ISBLANK(Games!J482), "",IF(AND(Games!J482="",Games!K482=""),"",IF(ISTEXT(Games!K482), "Side",Games!J482)))</f>
        <v/>
      </c>
      <c r="J482" s="22" t="str">
        <f>IF(ISBLANK(Games!B482), "",IF(Games!H482="Y", Games!B482, Games!C482))</f>
        <v/>
      </c>
      <c r="K482" s="22" t="str">
        <f>Games!F482</f>
        <v/>
      </c>
      <c r="L482" s="22" t="str">
        <f>IF(ISBLANK(Games!D482), "",Games!D482)</f>
        <v/>
      </c>
      <c r="M482" s="22"/>
      <c r="N482" s="25" t="str">
        <f>IF(ISBLANK(Table123[[#This Row],[Odds Side - Difference Model]]), "", 1)</f>
        <v/>
      </c>
      <c r="O482" s="25" t="str">
        <f>IF(ISBLANK(Table123[[#This Row],[Odds Spread]]), "", 1)</f>
        <v/>
      </c>
      <c r="P482" s="26"/>
      <c r="Q482" s="26"/>
      <c r="R482" s="26"/>
      <c r="S482" s="26"/>
      <c r="T482" s="26"/>
      <c r="U482" s="27" t="str">
        <f>IF(ISBLANK(Table123[[#This Row],[Odds Side - Difference Model]]), "",N482+IF(Q482&lt;0, (N482/(Q482/-100)), N482*(Q482/100)))</f>
        <v/>
      </c>
      <c r="V482" s="28" t="str">
        <f>IFERROR(IF(ISBLANK(Table123[[#This Row],[Odds Side - Win Probability Model]]), "",N482+IF(R482&lt;0, (N482/(R482/-100)), N482*(R482/100))),"")</f>
        <v/>
      </c>
      <c r="W482" s="27" t="str">
        <f t="shared" si="49"/>
        <v/>
      </c>
      <c r="X482" s="28" t="str">
        <f t="shared" si="50"/>
        <v/>
      </c>
      <c r="Y482" s="27" t="str">
        <f>IF(ISBLANK(Table123[[#This Row],[Odds Spread]]), "",O482+IF(S482&lt;0, (O482/(S482/-100)), O482*(S482/100)))</f>
        <v/>
      </c>
      <c r="Z482" s="27" t="str">
        <f t="shared" si="51"/>
        <v/>
      </c>
      <c r="AA482" s="29">
        <f t="shared" si="52"/>
        <v>0</v>
      </c>
      <c r="AB482" s="29">
        <f t="shared" si="53"/>
        <v>0</v>
      </c>
      <c r="AC482" s="30" t="str">
        <f>IF('Prediction Log'!$W482="Y", "W", IF('Prediction Log'!$W482="N","L",""))</f>
        <v/>
      </c>
      <c r="AD482" s="31" t="str">
        <f>IF('Prediction Log'!$Y482="Y", "W", IF('Prediction Log'!$Y482="N","L",""))</f>
        <v/>
      </c>
      <c r="AE482" s="32" t="str">
        <f>IF(ISBLANK(Table123[[#This Row],[Odds Side - Difference Model]]), "",IF(AC482="W", W482, IF(AC482="L",-N482, "")))</f>
        <v/>
      </c>
      <c r="AF482" s="33" t="str">
        <f>IFERROR((IF(ISERR(Table123[[#This Row],[Potential Payout Side - Win Probability Model]]), "",IF(AD482="W", X482, IF(AD482="L",-N482, "")))), "")</f>
        <v/>
      </c>
      <c r="AG482" s="30" t="str">
        <f>IF('Prediction Log'!$X482="Y", "W", IF('Prediction Log'!$X482="N", "L", ""))</f>
        <v/>
      </c>
      <c r="AH482" s="32" t="str">
        <f>IF(ISBLANK(Table123[[#This Row],[Odds Spread]]), "",IF(AG482="W", Z482, IF(AG482="L",-O482, "")))</f>
        <v/>
      </c>
      <c r="AI482" s="11"/>
      <c r="AJ482" s="12" t="str">
        <f t="shared" si="54"/>
        <v/>
      </c>
      <c r="AK4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3" spans="1:38" x14ac:dyDescent="0.45">
      <c r="A483" s="22">
        <f>Games!A483</f>
        <v>0</v>
      </c>
      <c r="B483" s="22" t="str">
        <f>IF('Prediction Log'!B483=0, "",'Prediction Log'!B483)</f>
        <v/>
      </c>
      <c r="C483" s="22" t="str">
        <f>IF('Prediction Log'!C483=0, "",'Prediction Log'!C483)</f>
        <v/>
      </c>
      <c r="D483" s="22" t="str">
        <f>IF('Prediction Log'!D483=0, "",'Prediction Log'!D483)</f>
        <v/>
      </c>
      <c r="E483" s="22" t="str">
        <f>IF('Prediction Log'!E483=0, "",'Prediction Log'!E483)</f>
        <v/>
      </c>
      <c r="F483" s="22" t="str">
        <f>IF('Prediction Log'!I483=0, "",'Prediction Log'!I483)</f>
        <v/>
      </c>
      <c r="G483" s="23" t="str">
        <f>IF(ISBLANK(Games!B483), "",'Prediction Log'!$J483)</f>
        <v/>
      </c>
      <c r="H483" s="24" t="str">
        <f>'Prediction Log'!$K483</f>
        <v/>
      </c>
      <c r="I483" s="22" t="str">
        <f>IF(ISBLANK(Games!J483), "",IF(AND(Games!J483="",Games!K483=""),"",IF(ISTEXT(Games!K483), "Side",Games!J483)))</f>
        <v/>
      </c>
      <c r="J483" s="22" t="str">
        <f>IF(ISBLANK(Games!B483), "",IF(Games!H483="Y", Games!B483, Games!C483))</f>
        <v/>
      </c>
      <c r="K483" s="22" t="str">
        <f>Games!F483</f>
        <v/>
      </c>
      <c r="L483" s="22" t="str">
        <f>IF(ISBLANK(Games!D483), "",Games!D483)</f>
        <v/>
      </c>
      <c r="M483" s="22"/>
      <c r="N483" s="25" t="str">
        <f>IF(ISBLANK(Table123[[#This Row],[Odds Side - Difference Model]]), "", 1)</f>
        <v/>
      </c>
      <c r="O483" s="25" t="str">
        <f>IF(ISBLANK(Table123[[#This Row],[Odds Spread]]), "", 1)</f>
        <v/>
      </c>
      <c r="P483" s="26"/>
      <c r="Q483" s="26"/>
      <c r="R483" s="26"/>
      <c r="S483" s="26"/>
      <c r="T483" s="26"/>
      <c r="U483" s="27" t="str">
        <f>IF(ISBLANK(Table123[[#This Row],[Odds Side - Difference Model]]), "",N483+IF(Q483&lt;0, (N483/(Q483/-100)), N483*(Q483/100)))</f>
        <v/>
      </c>
      <c r="V483" s="28" t="str">
        <f>IFERROR(IF(ISBLANK(Table123[[#This Row],[Odds Side - Win Probability Model]]), "",N483+IF(R483&lt;0, (N483/(R483/-100)), N483*(R483/100))),"")</f>
        <v/>
      </c>
      <c r="W483" s="27" t="str">
        <f t="shared" si="49"/>
        <v/>
      </c>
      <c r="X483" s="28" t="str">
        <f t="shared" si="50"/>
        <v/>
      </c>
      <c r="Y483" s="27" t="str">
        <f>IF(ISBLANK(Table123[[#This Row],[Odds Spread]]), "",O483+IF(S483&lt;0, (O483/(S483/-100)), O483*(S483/100)))</f>
        <v/>
      </c>
      <c r="Z483" s="27" t="str">
        <f t="shared" si="51"/>
        <v/>
      </c>
      <c r="AA483" s="29">
        <f t="shared" si="52"/>
        <v>0</v>
      </c>
      <c r="AB483" s="29">
        <f t="shared" si="53"/>
        <v>0</v>
      </c>
      <c r="AC483" s="30" t="str">
        <f>IF('Prediction Log'!$W483="Y", "W", IF('Prediction Log'!$W483="N","L",""))</f>
        <v/>
      </c>
      <c r="AD483" s="31" t="str">
        <f>IF('Prediction Log'!$Y483="Y", "W", IF('Prediction Log'!$Y483="N","L",""))</f>
        <v/>
      </c>
      <c r="AE483" s="32" t="str">
        <f>IF(ISBLANK(Table123[[#This Row],[Odds Side - Difference Model]]), "",IF(AC483="W", W483, IF(AC483="L",-N483, "")))</f>
        <v/>
      </c>
      <c r="AF483" s="33" t="str">
        <f>IFERROR((IF(ISERR(Table123[[#This Row],[Potential Payout Side - Win Probability Model]]), "",IF(AD483="W", X483, IF(AD483="L",-N483, "")))), "")</f>
        <v/>
      </c>
      <c r="AG483" s="30" t="str">
        <f>IF('Prediction Log'!$X483="Y", "W", IF('Prediction Log'!$X483="N", "L", ""))</f>
        <v/>
      </c>
      <c r="AH483" s="32" t="str">
        <f>IF(ISBLANK(Table123[[#This Row],[Odds Spread]]), "",IF(AG483="W", Z483, IF(AG483="L",-O483, "")))</f>
        <v/>
      </c>
      <c r="AI483" s="11"/>
      <c r="AJ483" s="12" t="str">
        <f t="shared" si="54"/>
        <v/>
      </c>
      <c r="AK4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4" spans="1:38" x14ac:dyDescent="0.45">
      <c r="A484" s="22">
        <f>Games!A484</f>
        <v>0</v>
      </c>
      <c r="B484" s="22" t="str">
        <f>IF('Prediction Log'!B484=0, "",'Prediction Log'!B484)</f>
        <v/>
      </c>
      <c r="C484" s="22" t="str">
        <f>IF('Prediction Log'!C484=0, "",'Prediction Log'!C484)</f>
        <v/>
      </c>
      <c r="D484" s="22" t="str">
        <f>IF('Prediction Log'!D484=0, "",'Prediction Log'!D484)</f>
        <v/>
      </c>
      <c r="E484" s="22" t="str">
        <f>IF('Prediction Log'!E484=0, "",'Prediction Log'!E484)</f>
        <v/>
      </c>
      <c r="F484" s="22" t="str">
        <f>IF('Prediction Log'!I484=0, "",'Prediction Log'!I484)</f>
        <v/>
      </c>
      <c r="G484" s="23" t="str">
        <f>IF(ISBLANK(Games!B484), "",'Prediction Log'!$J484)</f>
        <v/>
      </c>
      <c r="H484" s="24" t="str">
        <f>'Prediction Log'!$K484</f>
        <v/>
      </c>
      <c r="I484" s="22" t="str">
        <f>IF(ISBLANK(Games!J484), "",IF(AND(Games!J484="",Games!K484=""),"",IF(ISTEXT(Games!K484), "Side",Games!J484)))</f>
        <v/>
      </c>
      <c r="J484" s="22" t="str">
        <f>IF(ISBLANK(Games!B484), "",IF(Games!H484="Y", Games!B484, Games!C484))</f>
        <v/>
      </c>
      <c r="K484" s="22" t="str">
        <f>Games!F484</f>
        <v/>
      </c>
      <c r="L484" s="22" t="str">
        <f>IF(ISBLANK(Games!D484), "",Games!D484)</f>
        <v/>
      </c>
      <c r="M484" s="22"/>
      <c r="N484" s="25" t="str">
        <f>IF(ISBLANK(Table123[[#This Row],[Odds Side - Difference Model]]), "", 1)</f>
        <v/>
      </c>
      <c r="O484" s="25" t="str">
        <f>IF(ISBLANK(Table123[[#This Row],[Odds Spread]]), "", 1)</f>
        <v/>
      </c>
      <c r="P484" s="26"/>
      <c r="Q484" s="26"/>
      <c r="R484" s="26"/>
      <c r="S484" s="26"/>
      <c r="T484" s="26"/>
      <c r="U484" s="27" t="str">
        <f>IF(ISBLANK(Table123[[#This Row],[Odds Side - Difference Model]]), "",N484+IF(Q484&lt;0, (N484/(Q484/-100)), N484*(Q484/100)))</f>
        <v/>
      </c>
      <c r="V484" s="28" t="str">
        <f>IFERROR(IF(ISBLANK(Table123[[#This Row],[Odds Side - Win Probability Model]]), "",N484+IF(R484&lt;0, (N484/(R484/-100)), N484*(R484/100))),"")</f>
        <v/>
      </c>
      <c r="W484" s="27" t="str">
        <f t="shared" si="49"/>
        <v/>
      </c>
      <c r="X484" s="28" t="str">
        <f t="shared" si="50"/>
        <v/>
      </c>
      <c r="Y484" s="27" t="str">
        <f>IF(ISBLANK(Table123[[#This Row],[Odds Spread]]), "",O484+IF(S484&lt;0, (O484/(S484/-100)), O484*(S484/100)))</f>
        <v/>
      </c>
      <c r="Z484" s="27" t="str">
        <f t="shared" si="51"/>
        <v/>
      </c>
      <c r="AA484" s="29">
        <f t="shared" si="52"/>
        <v>0</v>
      </c>
      <c r="AB484" s="29">
        <f t="shared" si="53"/>
        <v>0</v>
      </c>
      <c r="AC484" s="30" t="str">
        <f>IF('Prediction Log'!$W484="Y", "W", IF('Prediction Log'!$W484="N","L",""))</f>
        <v/>
      </c>
      <c r="AD484" s="31" t="str">
        <f>IF('Prediction Log'!$Y484="Y", "W", IF('Prediction Log'!$Y484="N","L",""))</f>
        <v/>
      </c>
      <c r="AE484" s="32" t="str">
        <f>IF(ISBLANK(Table123[[#This Row],[Odds Side - Difference Model]]), "",IF(AC484="W", W484, IF(AC484="L",-N484, "")))</f>
        <v/>
      </c>
      <c r="AF484" s="33" t="str">
        <f>IFERROR((IF(ISERR(Table123[[#This Row],[Potential Payout Side - Win Probability Model]]), "",IF(AD484="W", X484, IF(AD484="L",-N484, "")))), "")</f>
        <v/>
      </c>
      <c r="AG484" s="30" t="str">
        <f>IF('Prediction Log'!$X484="Y", "W", IF('Prediction Log'!$X484="N", "L", ""))</f>
        <v/>
      </c>
      <c r="AH484" s="32" t="str">
        <f>IF(ISBLANK(Table123[[#This Row],[Odds Spread]]), "",IF(AG484="W", Z484, IF(AG484="L",-O484, "")))</f>
        <v/>
      </c>
      <c r="AI484" s="11"/>
      <c r="AJ484" s="12" t="str">
        <f t="shared" si="54"/>
        <v/>
      </c>
      <c r="AK4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5" spans="1:38" x14ac:dyDescent="0.45">
      <c r="A485" s="22">
        <f>Games!A485</f>
        <v>0</v>
      </c>
      <c r="B485" s="22" t="str">
        <f>IF('Prediction Log'!B485=0, "",'Prediction Log'!B485)</f>
        <v/>
      </c>
      <c r="C485" s="22" t="str">
        <f>IF('Prediction Log'!C485=0, "",'Prediction Log'!C485)</f>
        <v/>
      </c>
      <c r="D485" s="22" t="str">
        <f>IF('Prediction Log'!D485=0, "",'Prediction Log'!D485)</f>
        <v/>
      </c>
      <c r="E485" s="22" t="str">
        <f>IF('Prediction Log'!E485=0, "",'Prediction Log'!E485)</f>
        <v/>
      </c>
      <c r="F485" s="22" t="str">
        <f>IF('Prediction Log'!I485=0, "",'Prediction Log'!I485)</f>
        <v/>
      </c>
      <c r="G485" s="23" t="str">
        <f>IF(ISBLANK(Games!B485), "",'Prediction Log'!$J485)</f>
        <v/>
      </c>
      <c r="H485" s="24" t="str">
        <f>'Prediction Log'!$K485</f>
        <v/>
      </c>
      <c r="I485" s="22" t="str">
        <f>IF(ISBLANK(Games!J485), "",IF(AND(Games!J485="",Games!K485=""),"",IF(ISTEXT(Games!K485), "Side",Games!J485)))</f>
        <v/>
      </c>
      <c r="J485" s="22" t="str">
        <f>IF(ISBLANK(Games!B485), "",IF(Games!H485="Y", Games!B485, Games!C485))</f>
        <v/>
      </c>
      <c r="K485" s="22" t="str">
        <f>Games!F485</f>
        <v/>
      </c>
      <c r="L485" s="22" t="str">
        <f>IF(ISBLANK(Games!D485), "",Games!D485)</f>
        <v/>
      </c>
      <c r="M485" s="22"/>
      <c r="N485" s="25" t="str">
        <f>IF(ISBLANK(Table123[[#This Row],[Odds Side - Difference Model]]), "", 1)</f>
        <v/>
      </c>
      <c r="O485" s="25" t="str">
        <f>IF(ISBLANK(Table123[[#This Row],[Odds Spread]]), "", 1)</f>
        <v/>
      </c>
      <c r="P485" s="26"/>
      <c r="Q485" s="26"/>
      <c r="R485" s="26"/>
      <c r="S485" s="26"/>
      <c r="T485" s="26"/>
      <c r="U485" s="27" t="str">
        <f>IF(ISBLANK(Table123[[#This Row],[Odds Side - Difference Model]]), "",N485+IF(Q485&lt;0, (N485/(Q485/-100)), N485*(Q485/100)))</f>
        <v/>
      </c>
      <c r="V485" s="28" t="str">
        <f>IFERROR(IF(ISBLANK(Table123[[#This Row],[Odds Side - Win Probability Model]]), "",N485+IF(R485&lt;0, (N485/(R485/-100)), N485*(R485/100))),"")</f>
        <v/>
      </c>
      <c r="W485" s="27" t="str">
        <f t="shared" si="49"/>
        <v/>
      </c>
      <c r="X485" s="28" t="str">
        <f t="shared" si="50"/>
        <v/>
      </c>
      <c r="Y485" s="27" t="str">
        <f>IF(ISBLANK(Table123[[#This Row],[Odds Spread]]), "",O485+IF(S485&lt;0, (O485/(S485/-100)), O485*(S485/100)))</f>
        <v/>
      </c>
      <c r="Z485" s="27" t="str">
        <f t="shared" si="51"/>
        <v/>
      </c>
      <c r="AA485" s="29">
        <f t="shared" si="52"/>
        <v>0</v>
      </c>
      <c r="AB485" s="29">
        <f t="shared" si="53"/>
        <v>0</v>
      </c>
      <c r="AC485" s="30" t="str">
        <f>IF('Prediction Log'!$W485="Y", "W", IF('Prediction Log'!$W485="N","L",""))</f>
        <v/>
      </c>
      <c r="AD485" s="31" t="str">
        <f>IF('Prediction Log'!$Y485="Y", "W", IF('Prediction Log'!$Y485="N","L",""))</f>
        <v/>
      </c>
      <c r="AE485" s="32" t="str">
        <f>IF(ISBLANK(Table123[[#This Row],[Odds Side - Difference Model]]), "",IF(AC485="W", W485, IF(AC485="L",-N485, "")))</f>
        <v/>
      </c>
      <c r="AF485" s="33" t="str">
        <f>IFERROR((IF(ISERR(Table123[[#This Row],[Potential Payout Side - Win Probability Model]]), "",IF(AD485="W", X485, IF(AD485="L",-N485, "")))), "")</f>
        <v/>
      </c>
      <c r="AG485" s="30" t="str">
        <f>IF('Prediction Log'!$X485="Y", "W", IF('Prediction Log'!$X485="N", "L", ""))</f>
        <v/>
      </c>
      <c r="AH485" s="32" t="str">
        <f>IF(ISBLANK(Table123[[#This Row],[Odds Spread]]), "",IF(AG485="W", Z485, IF(AG485="L",-O485, "")))</f>
        <v/>
      </c>
      <c r="AI485" s="11"/>
      <c r="AJ485" s="12" t="str">
        <f t="shared" si="54"/>
        <v/>
      </c>
      <c r="AK4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6" spans="1:38" x14ac:dyDescent="0.45">
      <c r="A486" s="22">
        <f>Games!A486</f>
        <v>0</v>
      </c>
      <c r="B486" s="22" t="str">
        <f>IF('Prediction Log'!B486=0, "",'Prediction Log'!B486)</f>
        <v/>
      </c>
      <c r="C486" s="22" t="str">
        <f>IF('Prediction Log'!C486=0, "",'Prediction Log'!C486)</f>
        <v/>
      </c>
      <c r="D486" s="22" t="str">
        <f>IF('Prediction Log'!D486=0, "",'Prediction Log'!D486)</f>
        <v/>
      </c>
      <c r="E486" s="22" t="str">
        <f>IF('Prediction Log'!E486=0, "",'Prediction Log'!E486)</f>
        <v/>
      </c>
      <c r="F486" s="22" t="str">
        <f>IF('Prediction Log'!I486=0, "",'Prediction Log'!I486)</f>
        <v/>
      </c>
      <c r="G486" s="23" t="str">
        <f>IF(ISBLANK(Games!B486), "",'Prediction Log'!$J486)</f>
        <v/>
      </c>
      <c r="H486" s="24" t="str">
        <f>'Prediction Log'!$K486</f>
        <v/>
      </c>
      <c r="I486" s="22" t="str">
        <f>IF(ISBLANK(Games!J486), "",IF(AND(Games!J486="",Games!K486=""),"",IF(ISTEXT(Games!K486), "Side",Games!J486)))</f>
        <v/>
      </c>
      <c r="J486" s="22" t="str">
        <f>IF(ISBLANK(Games!B486), "",IF(Games!H486="Y", Games!B486, Games!C486))</f>
        <v/>
      </c>
      <c r="K486" s="22" t="str">
        <f>Games!F486</f>
        <v/>
      </c>
      <c r="L486" s="22" t="str">
        <f>IF(ISBLANK(Games!D486), "",Games!D486)</f>
        <v/>
      </c>
      <c r="M486" s="22"/>
      <c r="N486" s="25" t="str">
        <f>IF(ISBLANK(Table123[[#This Row],[Odds Side - Difference Model]]), "", 1)</f>
        <v/>
      </c>
      <c r="O486" s="25" t="str">
        <f>IF(ISBLANK(Table123[[#This Row],[Odds Spread]]), "", 1)</f>
        <v/>
      </c>
      <c r="P486" s="26"/>
      <c r="Q486" s="26"/>
      <c r="R486" s="26"/>
      <c r="S486" s="26"/>
      <c r="T486" s="26"/>
      <c r="U486" s="27" t="str">
        <f>IF(ISBLANK(Table123[[#This Row],[Odds Side - Difference Model]]), "",N486+IF(Q486&lt;0, (N486/(Q486/-100)), N486*(Q486/100)))</f>
        <v/>
      </c>
      <c r="V486" s="28" t="str">
        <f>IFERROR(IF(ISBLANK(Table123[[#This Row],[Odds Side - Win Probability Model]]), "",N486+IF(R486&lt;0, (N486/(R486/-100)), N486*(R486/100))),"")</f>
        <v/>
      </c>
      <c r="W486" s="27" t="str">
        <f t="shared" si="49"/>
        <v/>
      </c>
      <c r="X486" s="28" t="str">
        <f t="shared" si="50"/>
        <v/>
      </c>
      <c r="Y486" s="27" t="str">
        <f>IF(ISBLANK(Table123[[#This Row],[Odds Spread]]), "",O486+IF(S486&lt;0, (O486/(S486/-100)), O486*(S486/100)))</f>
        <v/>
      </c>
      <c r="Z486" s="27" t="str">
        <f t="shared" si="51"/>
        <v/>
      </c>
      <c r="AA486" s="29">
        <f t="shared" si="52"/>
        <v>0</v>
      </c>
      <c r="AB486" s="29">
        <f t="shared" si="53"/>
        <v>0</v>
      </c>
      <c r="AC486" s="30" t="str">
        <f>IF('Prediction Log'!$W486="Y", "W", IF('Prediction Log'!$W486="N","L",""))</f>
        <v/>
      </c>
      <c r="AD486" s="31" t="str">
        <f>IF('Prediction Log'!$Y486="Y", "W", IF('Prediction Log'!$Y486="N","L",""))</f>
        <v/>
      </c>
      <c r="AE486" s="32" t="str">
        <f>IF(ISBLANK(Table123[[#This Row],[Odds Side - Difference Model]]), "",IF(AC486="W", W486, IF(AC486="L",-N486, "")))</f>
        <v/>
      </c>
      <c r="AF486" s="33" t="str">
        <f>IFERROR((IF(ISERR(Table123[[#This Row],[Potential Payout Side - Win Probability Model]]), "",IF(AD486="W", X486, IF(AD486="L",-N486, "")))), "")</f>
        <v/>
      </c>
      <c r="AG486" s="30" t="str">
        <f>IF('Prediction Log'!$X486="Y", "W", IF('Prediction Log'!$X486="N", "L", ""))</f>
        <v/>
      </c>
      <c r="AH486" s="32" t="str">
        <f>IF(ISBLANK(Table123[[#This Row],[Odds Spread]]), "",IF(AG486="W", Z486, IF(AG486="L",-O486, "")))</f>
        <v/>
      </c>
      <c r="AI486" s="11"/>
      <c r="AJ486" s="12" t="str">
        <f t="shared" si="54"/>
        <v/>
      </c>
      <c r="AK4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7" spans="1:38" x14ac:dyDescent="0.45">
      <c r="A487" s="22">
        <f>Games!A487</f>
        <v>0</v>
      </c>
      <c r="B487" s="22" t="str">
        <f>IF('Prediction Log'!B487=0, "",'Prediction Log'!B487)</f>
        <v/>
      </c>
      <c r="C487" s="22" t="str">
        <f>IF('Prediction Log'!C487=0, "",'Prediction Log'!C487)</f>
        <v/>
      </c>
      <c r="D487" s="22" t="str">
        <f>IF('Prediction Log'!D487=0, "",'Prediction Log'!D487)</f>
        <v/>
      </c>
      <c r="E487" s="22" t="str">
        <f>IF('Prediction Log'!E487=0, "",'Prediction Log'!E487)</f>
        <v/>
      </c>
      <c r="F487" s="22" t="str">
        <f>IF('Prediction Log'!I487=0, "",'Prediction Log'!I487)</f>
        <v/>
      </c>
      <c r="G487" s="23" t="str">
        <f>IF(ISBLANK(Games!B487), "",'Prediction Log'!$J487)</f>
        <v/>
      </c>
      <c r="H487" s="24" t="str">
        <f>'Prediction Log'!$K487</f>
        <v/>
      </c>
      <c r="I487" s="22" t="str">
        <f>IF(ISBLANK(Games!J487), "",IF(AND(Games!J487="",Games!K487=""),"",IF(ISTEXT(Games!K487), "Side",Games!J487)))</f>
        <v/>
      </c>
      <c r="J487" s="22" t="str">
        <f>IF(ISBLANK(Games!B487), "",IF(Games!H487="Y", Games!B487, Games!C487))</f>
        <v/>
      </c>
      <c r="K487" s="22" t="str">
        <f>Games!F487</f>
        <v/>
      </c>
      <c r="L487" s="22" t="str">
        <f>IF(ISBLANK(Games!D487), "",Games!D487)</f>
        <v/>
      </c>
      <c r="M487" s="22"/>
      <c r="N487" s="25" t="str">
        <f>IF(ISBLANK(Table123[[#This Row],[Odds Side - Difference Model]]), "", 1)</f>
        <v/>
      </c>
      <c r="O487" s="25" t="str">
        <f>IF(ISBLANK(Table123[[#This Row],[Odds Spread]]), "", 1)</f>
        <v/>
      </c>
      <c r="P487" s="26"/>
      <c r="Q487" s="26"/>
      <c r="R487" s="26"/>
      <c r="S487" s="26"/>
      <c r="T487" s="26"/>
      <c r="U487" s="27" t="str">
        <f>IF(ISBLANK(Table123[[#This Row],[Odds Side - Difference Model]]), "",N487+IF(Q487&lt;0, (N487/(Q487/-100)), N487*(Q487/100)))</f>
        <v/>
      </c>
      <c r="V487" s="28" t="str">
        <f>IFERROR(IF(ISBLANK(Table123[[#This Row],[Odds Side - Win Probability Model]]), "",N487+IF(R487&lt;0, (N487/(R487/-100)), N487*(R487/100))),"")</f>
        <v/>
      </c>
      <c r="W487" s="27" t="str">
        <f t="shared" si="49"/>
        <v/>
      </c>
      <c r="X487" s="28" t="str">
        <f t="shared" si="50"/>
        <v/>
      </c>
      <c r="Y487" s="27" t="str">
        <f>IF(ISBLANK(Table123[[#This Row],[Odds Spread]]), "",O487+IF(S487&lt;0, (O487/(S487/-100)), O487*(S487/100)))</f>
        <v/>
      </c>
      <c r="Z487" s="27" t="str">
        <f t="shared" si="51"/>
        <v/>
      </c>
      <c r="AA487" s="29">
        <f t="shared" si="52"/>
        <v>0</v>
      </c>
      <c r="AB487" s="29">
        <f t="shared" si="53"/>
        <v>0</v>
      </c>
      <c r="AC487" s="30" t="str">
        <f>IF('Prediction Log'!$W487="Y", "W", IF('Prediction Log'!$W487="N","L",""))</f>
        <v/>
      </c>
      <c r="AD487" s="31" t="str">
        <f>IF('Prediction Log'!$Y487="Y", "W", IF('Prediction Log'!$Y487="N","L",""))</f>
        <v/>
      </c>
      <c r="AE487" s="32" t="str">
        <f>IF(ISBLANK(Table123[[#This Row],[Odds Side - Difference Model]]), "",IF(AC487="W", W487, IF(AC487="L",-N487, "")))</f>
        <v/>
      </c>
      <c r="AF487" s="33" t="str">
        <f>IFERROR((IF(ISERR(Table123[[#This Row],[Potential Payout Side - Win Probability Model]]), "",IF(AD487="W", X487, IF(AD487="L",-N487, "")))), "")</f>
        <v/>
      </c>
      <c r="AG487" s="30" t="str">
        <f>IF('Prediction Log'!$X487="Y", "W", IF('Prediction Log'!$X487="N", "L", ""))</f>
        <v/>
      </c>
      <c r="AH487" s="32" t="str">
        <f>IF(ISBLANK(Table123[[#This Row],[Odds Spread]]), "",IF(AG487="W", Z487, IF(AG487="L",-O487, "")))</f>
        <v/>
      </c>
      <c r="AI487" s="11"/>
      <c r="AJ487" s="12" t="str">
        <f t="shared" si="54"/>
        <v/>
      </c>
      <c r="AK4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8" spans="1:38" x14ac:dyDescent="0.45">
      <c r="A488" s="22">
        <f>Games!A488</f>
        <v>0</v>
      </c>
      <c r="B488" s="22" t="str">
        <f>IF('Prediction Log'!B488=0, "",'Prediction Log'!B488)</f>
        <v/>
      </c>
      <c r="C488" s="22" t="str">
        <f>IF('Prediction Log'!C488=0, "",'Prediction Log'!C488)</f>
        <v/>
      </c>
      <c r="D488" s="22" t="str">
        <f>IF('Prediction Log'!D488=0, "",'Prediction Log'!D488)</f>
        <v/>
      </c>
      <c r="E488" s="22" t="str">
        <f>IF('Prediction Log'!E488=0, "",'Prediction Log'!E488)</f>
        <v/>
      </c>
      <c r="F488" s="22" t="str">
        <f>IF('Prediction Log'!I488=0, "",'Prediction Log'!I488)</f>
        <v/>
      </c>
      <c r="G488" s="23" t="str">
        <f>IF(ISBLANK(Games!B488), "",'Prediction Log'!$J488)</f>
        <v/>
      </c>
      <c r="H488" s="24" t="str">
        <f>'Prediction Log'!$K488</f>
        <v/>
      </c>
      <c r="I488" s="22" t="str">
        <f>IF(ISBLANK(Games!J488), "",IF(AND(Games!J488="",Games!K488=""),"",IF(ISTEXT(Games!K488), "Side",Games!J488)))</f>
        <v/>
      </c>
      <c r="J488" s="22" t="str">
        <f>IF(ISBLANK(Games!B488), "",IF(Games!H488="Y", Games!B488, Games!C488))</f>
        <v/>
      </c>
      <c r="K488" s="22" t="str">
        <f>Games!F488</f>
        <v/>
      </c>
      <c r="L488" s="22" t="str">
        <f>IF(ISBLANK(Games!D488), "",Games!D488)</f>
        <v/>
      </c>
      <c r="M488" s="22"/>
      <c r="N488" s="25" t="str">
        <f>IF(ISBLANK(Table123[[#This Row],[Odds Side - Difference Model]]), "", 1)</f>
        <v/>
      </c>
      <c r="O488" s="25" t="str">
        <f>IF(ISBLANK(Table123[[#This Row],[Odds Spread]]), "", 1)</f>
        <v/>
      </c>
      <c r="P488" s="26"/>
      <c r="Q488" s="26"/>
      <c r="R488" s="26"/>
      <c r="S488" s="26"/>
      <c r="T488" s="26"/>
      <c r="U488" s="27" t="str">
        <f>IF(ISBLANK(Table123[[#This Row],[Odds Side - Difference Model]]), "",N488+IF(Q488&lt;0, (N488/(Q488/-100)), N488*(Q488/100)))</f>
        <v/>
      </c>
      <c r="V488" s="28" t="str">
        <f>IFERROR(IF(ISBLANK(Table123[[#This Row],[Odds Side - Win Probability Model]]), "",N488+IF(R488&lt;0, (N488/(R488/-100)), N488*(R488/100))),"")</f>
        <v/>
      </c>
      <c r="W488" s="27" t="str">
        <f t="shared" si="49"/>
        <v/>
      </c>
      <c r="X488" s="28" t="str">
        <f t="shared" si="50"/>
        <v/>
      </c>
      <c r="Y488" s="27" t="str">
        <f>IF(ISBLANK(Table123[[#This Row],[Odds Spread]]), "",O488+IF(S488&lt;0, (O488/(S488/-100)), O488*(S488/100)))</f>
        <v/>
      </c>
      <c r="Z488" s="27" t="str">
        <f t="shared" si="51"/>
        <v/>
      </c>
      <c r="AA488" s="29">
        <f t="shared" si="52"/>
        <v>0</v>
      </c>
      <c r="AB488" s="29">
        <f t="shared" si="53"/>
        <v>0</v>
      </c>
      <c r="AC488" s="30" t="str">
        <f>IF('Prediction Log'!$W488="Y", "W", IF('Prediction Log'!$W488="N","L",""))</f>
        <v/>
      </c>
      <c r="AD488" s="31" t="str">
        <f>IF('Prediction Log'!$Y488="Y", "W", IF('Prediction Log'!$Y488="N","L",""))</f>
        <v/>
      </c>
      <c r="AE488" s="32" t="str">
        <f>IF(ISBLANK(Table123[[#This Row],[Odds Side - Difference Model]]), "",IF(AC488="W", W488, IF(AC488="L",-N488, "")))</f>
        <v/>
      </c>
      <c r="AF488" s="33" t="str">
        <f>IFERROR((IF(ISERR(Table123[[#This Row],[Potential Payout Side - Win Probability Model]]), "",IF(AD488="W", X488, IF(AD488="L",-N488, "")))), "")</f>
        <v/>
      </c>
      <c r="AG488" s="30" t="str">
        <f>IF('Prediction Log'!$X488="Y", "W", IF('Prediction Log'!$X488="N", "L", ""))</f>
        <v/>
      </c>
      <c r="AH488" s="32" t="str">
        <f>IF(ISBLANK(Table123[[#This Row],[Odds Spread]]), "",IF(AG488="W", Z488, IF(AG488="L",-O488, "")))</f>
        <v/>
      </c>
      <c r="AI488" s="11"/>
      <c r="AJ488" s="12" t="str">
        <f t="shared" si="54"/>
        <v/>
      </c>
      <c r="AK4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9" spans="1:38" x14ac:dyDescent="0.45">
      <c r="A489" s="22">
        <f>Games!A489</f>
        <v>0</v>
      </c>
      <c r="B489" s="22" t="str">
        <f>IF('Prediction Log'!B489=0, "",'Prediction Log'!B489)</f>
        <v/>
      </c>
      <c r="C489" s="22" t="str">
        <f>IF('Prediction Log'!C489=0, "",'Prediction Log'!C489)</f>
        <v/>
      </c>
      <c r="D489" s="22" t="str">
        <f>IF('Prediction Log'!D489=0, "",'Prediction Log'!D489)</f>
        <v/>
      </c>
      <c r="E489" s="22" t="str">
        <f>IF('Prediction Log'!E489=0, "",'Prediction Log'!E489)</f>
        <v/>
      </c>
      <c r="F489" s="22" t="str">
        <f>IF('Prediction Log'!I489=0, "",'Prediction Log'!I489)</f>
        <v/>
      </c>
      <c r="G489" s="23" t="str">
        <f>IF(ISBLANK(Games!B489), "",'Prediction Log'!$J489)</f>
        <v/>
      </c>
      <c r="H489" s="24" t="str">
        <f>'Prediction Log'!$K489</f>
        <v/>
      </c>
      <c r="I489" s="22" t="str">
        <f>IF(ISBLANK(Games!J489), "",IF(AND(Games!J489="",Games!K489=""),"",IF(ISTEXT(Games!K489), "Side",Games!J489)))</f>
        <v/>
      </c>
      <c r="J489" s="22" t="str">
        <f>IF(ISBLANK(Games!B489), "",IF(Games!H489="Y", Games!B489, Games!C489))</f>
        <v/>
      </c>
      <c r="K489" s="22" t="str">
        <f>Games!F489</f>
        <v/>
      </c>
      <c r="L489" s="22" t="str">
        <f>IF(ISBLANK(Games!D489), "",Games!D489)</f>
        <v/>
      </c>
      <c r="M489" s="22"/>
      <c r="N489" s="25" t="str">
        <f>IF(ISBLANK(Table123[[#This Row],[Odds Side - Difference Model]]), "", 1)</f>
        <v/>
      </c>
      <c r="O489" s="25" t="str">
        <f>IF(ISBLANK(Table123[[#This Row],[Odds Spread]]), "", 1)</f>
        <v/>
      </c>
      <c r="P489" s="26"/>
      <c r="Q489" s="26"/>
      <c r="R489" s="26"/>
      <c r="S489" s="26"/>
      <c r="T489" s="26"/>
      <c r="U489" s="27" t="str">
        <f>IF(ISBLANK(Table123[[#This Row],[Odds Side - Difference Model]]), "",N489+IF(Q489&lt;0, (N489/(Q489/-100)), N489*(Q489/100)))</f>
        <v/>
      </c>
      <c r="V489" s="28" t="str">
        <f>IFERROR(IF(ISBLANK(Table123[[#This Row],[Odds Side - Win Probability Model]]), "",N489+IF(R489&lt;0, (N489/(R489/-100)), N489*(R489/100))),"")</f>
        <v/>
      </c>
      <c r="W489" s="27" t="str">
        <f t="shared" si="49"/>
        <v/>
      </c>
      <c r="X489" s="28" t="str">
        <f t="shared" si="50"/>
        <v/>
      </c>
      <c r="Y489" s="27" t="str">
        <f>IF(ISBLANK(Table123[[#This Row],[Odds Spread]]), "",O489+IF(S489&lt;0, (O489/(S489/-100)), O489*(S489/100)))</f>
        <v/>
      </c>
      <c r="Z489" s="27" t="str">
        <f t="shared" si="51"/>
        <v/>
      </c>
      <c r="AA489" s="29">
        <f t="shared" si="52"/>
        <v>0</v>
      </c>
      <c r="AB489" s="29">
        <f t="shared" si="53"/>
        <v>0</v>
      </c>
      <c r="AC489" s="30" t="str">
        <f>IF('Prediction Log'!$W489="Y", "W", IF('Prediction Log'!$W489="N","L",""))</f>
        <v/>
      </c>
      <c r="AD489" s="31" t="str">
        <f>IF('Prediction Log'!$Y489="Y", "W", IF('Prediction Log'!$Y489="N","L",""))</f>
        <v/>
      </c>
      <c r="AE489" s="32" t="str">
        <f>IF(ISBLANK(Table123[[#This Row],[Odds Side - Difference Model]]), "",IF(AC489="W", W489, IF(AC489="L",-N489, "")))</f>
        <v/>
      </c>
      <c r="AF489" s="33" t="str">
        <f>IFERROR((IF(ISERR(Table123[[#This Row],[Potential Payout Side - Win Probability Model]]), "",IF(AD489="W", X489, IF(AD489="L",-N489, "")))), "")</f>
        <v/>
      </c>
      <c r="AG489" s="30" t="str">
        <f>IF('Prediction Log'!$X489="Y", "W", IF('Prediction Log'!$X489="N", "L", ""))</f>
        <v/>
      </c>
      <c r="AH489" s="32" t="str">
        <f>IF(ISBLANK(Table123[[#This Row],[Odds Spread]]), "",IF(AG489="W", Z489, IF(AG489="L",-O489, "")))</f>
        <v/>
      </c>
      <c r="AI489" s="11"/>
      <c r="AJ489" s="12" t="str">
        <f t="shared" si="54"/>
        <v/>
      </c>
      <c r="AK4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0" spans="1:38" x14ac:dyDescent="0.45">
      <c r="A490" s="22">
        <f>Games!A490</f>
        <v>0</v>
      </c>
      <c r="B490" s="22" t="str">
        <f>IF('Prediction Log'!B490=0, "",'Prediction Log'!B490)</f>
        <v/>
      </c>
      <c r="C490" s="22" t="str">
        <f>IF('Prediction Log'!C490=0, "",'Prediction Log'!C490)</f>
        <v/>
      </c>
      <c r="D490" s="22" t="str">
        <f>IF('Prediction Log'!D490=0, "",'Prediction Log'!D490)</f>
        <v/>
      </c>
      <c r="E490" s="22" t="str">
        <f>IF('Prediction Log'!E490=0, "",'Prediction Log'!E490)</f>
        <v/>
      </c>
      <c r="F490" s="22" t="str">
        <f>IF('Prediction Log'!I490=0, "",'Prediction Log'!I490)</f>
        <v/>
      </c>
      <c r="G490" s="23" t="str">
        <f>IF(ISBLANK(Games!B490), "",'Prediction Log'!$J490)</f>
        <v/>
      </c>
      <c r="H490" s="24" t="str">
        <f>'Prediction Log'!$K490</f>
        <v/>
      </c>
      <c r="I490" s="22" t="str">
        <f>IF(ISBLANK(Games!J490), "",IF(AND(Games!J490="",Games!K490=""),"",IF(ISTEXT(Games!K490), "Side",Games!J490)))</f>
        <v/>
      </c>
      <c r="J490" s="22" t="str">
        <f>IF(ISBLANK(Games!B490), "",IF(Games!H490="Y", Games!B490, Games!C490))</f>
        <v/>
      </c>
      <c r="K490" s="22" t="str">
        <f>Games!F490</f>
        <v/>
      </c>
      <c r="L490" s="22" t="str">
        <f>IF(ISBLANK(Games!D490), "",Games!D490)</f>
        <v/>
      </c>
      <c r="M490" s="22"/>
      <c r="N490" s="25" t="str">
        <f>IF(ISBLANK(Table123[[#This Row],[Odds Side - Difference Model]]), "", 1)</f>
        <v/>
      </c>
      <c r="O490" s="25" t="str">
        <f>IF(ISBLANK(Table123[[#This Row],[Odds Spread]]), "", 1)</f>
        <v/>
      </c>
      <c r="P490" s="26"/>
      <c r="Q490" s="26"/>
      <c r="R490" s="26"/>
      <c r="S490" s="26"/>
      <c r="T490" s="26"/>
      <c r="U490" s="27" t="str">
        <f>IF(ISBLANK(Table123[[#This Row],[Odds Side - Difference Model]]), "",N490+IF(Q490&lt;0, (N490/(Q490/-100)), N490*(Q490/100)))</f>
        <v/>
      </c>
      <c r="V490" s="28" t="str">
        <f>IFERROR(IF(ISBLANK(Table123[[#This Row],[Odds Side - Win Probability Model]]), "",N490+IF(R490&lt;0, (N490/(R490/-100)), N490*(R490/100))),"")</f>
        <v/>
      </c>
      <c r="W490" s="27" t="str">
        <f t="shared" si="49"/>
        <v/>
      </c>
      <c r="X490" s="28" t="str">
        <f t="shared" si="50"/>
        <v/>
      </c>
      <c r="Y490" s="27" t="str">
        <f>IF(ISBLANK(Table123[[#This Row],[Odds Spread]]), "",O490+IF(S490&lt;0, (O490/(S490/-100)), O490*(S490/100)))</f>
        <v/>
      </c>
      <c r="Z490" s="27" t="str">
        <f t="shared" si="51"/>
        <v/>
      </c>
      <c r="AA490" s="29">
        <f t="shared" si="52"/>
        <v>0</v>
      </c>
      <c r="AB490" s="29">
        <f t="shared" si="53"/>
        <v>0</v>
      </c>
      <c r="AC490" s="30" t="str">
        <f>IF('Prediction Log'!$W490="Y", "W", IF('Prediction Log'!$W490="N","L",""))</f>
        <v/>
      </c>
      <c r="AD490" s="31" t="str">
        <f>IF('Prediction Log'!$Y490="Y", "W", IF('Prediction Log'!$Y490="N","L",""))</f>
        <v/>
      </c>
      <c r="AE490" s="32" t="str">
        <f>IF(ISBLANK(Table123[[#This Row],[Odds Side - Difference Model]]), "",IF(AC490="W", W490, IF(AC490="L",-N490, "")))</f>
        <v/>
      </c>
      <c r="AF490" s="33" t="str">
        <f>IFERROR((IF(ISERR(Table123[[#This Row],[Potential Payout Side - Win Probability Model]]), "",IF(AD490="W", X490, IF(AD490="L",-N490, "")))), "")</f>
        <v/>
      </c>
      <c r="AG490" s="30" t="str">
        <f>IF('Prediction Log'!$X490="Y", "W", IF('Prediction Log'!$X490="N", "L", ""))</f>
        <v/>
      </c>
      <c r="AH490" s="32" t="str">
        <f>IF(ISBLANK(Table123[[#This Row],[Odds Spread]]), "",IF(AG490="W", Z490, IF(AG490="L",-O490, "")))</f>
        <v/>
      </c>
      <c r="AI490" s="11"/>
      <c r="AJ490" s="12" t="str">
        <f t="shared" si="54"/>
        <v/>
      </c>
      <c r="AK4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1" spans="1:38" x14ac:dyDescent="0.45">
      <c r="A491" s="22">
        <f>Games!A491</f>
        <v>0</v>
      </c>
      <c r="B491" s="22" t="str">
        <f>IF('Prediction Log'!B491=0, "",'Prediction Log'!B491)</f>
        <v/>
      </c>
      <c r="C491" s="22" t="str">
        <f>IF('Prediction Log'!C491=0, "",'Prediction Log'!C491)</f>
        <v/>
      </c>
      <c r="D491" s="22" t="str">
        <f>IF('Prediction Log'!D491=0, "",'Prediction Log'!D491)</f>
        <v/>
      </c>
      <c r="E491" s="22" t="str">
        <f>IF('Prediction Log'!E491=0, "",'Prediction Log'!E491)</f>
        <v/>
      </c>
      <c r="F491" s="22" t="str">
        <f>IF('Prediction Log'!I491=0, "",'Prediction Log'!I491)</f>
        <v/>
      </c>
      <c r="G491" s="23" t="str">
        <f>IF(ISBLANK(Games!B491), "",'Prediction Log'!$J491)</f>
        <v/>
      </c>
      <c r="H491" s="24" t="str">
        <f>'Prediction Log'!$K491</f>
        <v/>
      </c>
      <c r="I491" s="22" t="str">
        <f>IF(ISBLANK(Games!J491), "",IF(AND(Games!J491="",Games!K491=""),"",IF(ISTEXT(Games!K491), "Side",Games!J491)))</f>
        <v/>
      </c>
      <c r="J491" s="22" t="str">
        <f>IF(ISBLANK(Games!B491), "",IF(Games!H491="Y", Games!B491, Games!C491))</f>
        <v/>
      </c>
      <c r="K491" s="22" t="str">
        <f>Games!F491</f>
        <v/>
      </c>
      <c r="L491" s="22" t="str">
        <f>IF(ISBLANK(Games!D491), "",Games!D491)</f>
        <v/>
      </c>
      <c r="M491" s="22"/>
      <c r="N491" s="25" t="str">
        <f>IF(ISBLANK(Table123[[#This Row],[Odds Side - Difference Model]]), "", 1)</f>
        <v/>
      </c>
      <c r="O491" s="25" t="str">
        <f>IF(ISBLANK(Table123[[#This Row],[Odds Spread]]), "", 1)</f>
        <v/>
      </c>
      <c r="P491" s="26"/>
      <c r="Q491" s="26"/>
      <c r="R491" s="26"/>
      <c r="S491" s="26"/>
      <c r="T491" s="26"/>
      <c r="U491" s="27" t="str">
        <f>IF(ISBLANK(Table123[[#This Row],[Odds Side - Difference Model]]), "",N491+IF(Q491&lt;0, (N491/(Q491/-100)), N491*(Q491/100)))</f>
        <v/>
      </c>
      <c r="V491" s="28" t="str">
        <f>IFERROR(IF(ISBLANK(Table123[[#This Row],[Odds Side - Win Probability Model]]), "",N491+IF(R491&lt;0, (N491/(R491/-100)), N491*(R491/100))),"")</f>
        <v/>
      </c>
      <c r="W491" s="27" t="str">
        <f t="shared" si="49"/>
        <v/>
      </c>
      <c r="X491" s="28" t="str">
        <f t="shared" si="50"/>
        <v/>
      </c>
      <c r="Y491" s="27" t="str">
        <f>IF(ISBLANK(Table123[[#This Row],[Odds Spread]]), "",O491+IF(S491&lt;0, (O491/(S491/-100)), O491*(S491/100)))</f>
        <v/>
      </c>
      <c r="Z491" s="27" t="str">
        <f t="shared" si="51"/>
        <v/>
      </c>
      <c r="AA491" s="29">
        <f t="shared" si="52"/>
        <v>0</v>
      </c>
      <c r="AB491" s="29">
        <f t="shared" si="53"/>
        <v>0</v>
      </c>
      <c r="AC491" s="30" t="str">
        <f>IF('Prediction Log'!$W491="Y", "W", IF('Prediction Log'!$W491="N","L",""))</f>
        <v/>
      </c>
      <c r="AD491" s="31" t="str">
        <f>IF('Prediction Log'!$Y491="Y", "W", IF('Prediction Log'!$Y491="N","L",""))</f>
        <v/>
      </c>
      <c r="AE491" s="32" t="str">
        <f>IF(ISBLANK(Table123[[#This Row],[Odds Side - Difference Model]]), "",IF(AC491="W", W491, IF(AC491="L",-N491, "")))</f>
        <v/>
      </c>
      <c r="AF491" s="33" t="str">
        <f>IFERROR((IF(ISERR(Table123[[#This Row],[Potential Payout Side - Win Probability Model]]), "",IF(AD491="W", X491, IF(AD491="L",-N491, "")))), "")</f>
        <v/>
      </c>
      <c r="AG491" s="30" t="str">
        <f>IF('Prediction Log'!$X491="Y", "W", IF('Prediction Log'!$X491="N", "L", ""))</f>
        <v/>
      </c>
      <c r="AH491" s="32" t="str">
        <f>IF(ISBLANK(Table123[[#This Row],[Odds Spread]]), "",IF(AG491="W", Z491, IF(AG491="L",-O491, "")))</f>
        <v/>
      </c>
      <c r="AI491" s="11"/>
      <c r="AJ491" s="12" t="str">
        <f t="shared" si="54"/>
        <v/>
      </c>
      <c r="AK4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2" spans="1:38" x14ac:dyDescent="0.45">
      <c r="A492" s="22">
        <f>Games!A492</f>
        <v>0</v>
      </c>
      <c r="B492" s="22" t="str">
        <f>IF('Prediction Log'!B492=0, "",'Prediction Log'!B492)</f>
        <v/>
      </c>
      <c r="C492" s="22" t="str">
        <f>IF('Prediction Log'!C492=0, "",'Prediction Log'!C492)</f>
        <v/>
      </c>
      <c r="D492" s="22" t="str">
        <f>IF('Prediction Log'!D492=0, "",'Prediction Log'!D492)</f>
        <v/>
      </c>
      <c r="E492" s="22" t="str">
        <f>IF('Prediction Log'!E492=0, "",'Prediction Log'!E492)</f>
        <v/>
      </c>
      <c r="F492" s="22" t="str">
        <f>IF('Prediction Log'!I492=0, "",'Prediction Log'!I492)</f>
        <v/>
      </c>
      <c r="G492" s="23" t="str">
        <f>IF(ISBLANK(Games!B492), "",'Prediction Log'!$J492)</f>
        <v/>
      </c>
      <c r="H492" s="24" t="str">
        <f>'Prediction Log'!$K492</f>
        <v/>
      </c>
      <c r="I492" s="22" t="str">
        <f>IF(ISBLANK(Games!J492), "",IF(AND(Games!J492="",Games!K492=""),"",IF(ISTEXT(Games!K492), "Side",Games!J492)))</f>
        <v/>
      </c>
      <c r="J492" s="22" t="str">
        <f>IF(ISBLANK(Games!B492), "",IF(Games!H492="Y", Games!B492, Games!C492))</f>
        <v/>
      </c>
      <c r="K492" s="22" t="str">
        <f>Games!F492</f>
        <v/>
      </c>
      <c r="L492" s="22" t="str">
        <f>IF(ISBLANK(Games!D492), "",Games!D492)</f>
        <v/>
      </c>
      <c r="M492" s="22"/>
      <c r="N492" s="25" t="str">
        <f>IF(ISBLANK(Table123[[#This Row],[Odds Side - Difference Model]]), "", 1)</f>
        <v/>
      </c>
      <c r="O492" s="25" t="str">
        <f>IF(ISBLANK(Table123[[#This Row],[Odds Spread]]), "", 1)</f>
        <v/>
      </c>
      <c r="P492" s="26"/>
      <c r="Q492" s="26"/>
      <c r="R492" s="26"/>
      <c r="S492" s="26"/>
      <c r="T492" s="26"/>
      <c r="U492" s="27" t="str">
        <f>IF(ISBLANK(Table123[[#This Row],[Odds Side - Difference Model]]), "",N492+IF(Q492&lt;0, (N492/(Q492/-100)), N492*(Q492/100)))</f>
        <v/>
      </c>
      <c r="V492" s="28" t="str">
        <f>IFERROR(IF(ISBLANK(Table123[[#This Row],[Odds Side - Win Probability Model]]), "",N492+IF(R492&lt;0, (N492/(R492/-100)), N492*(R492/100))),"")</f>
        <v/>
      </c>
      <c r="W492" s="27" t="str">
        <f t="shared" si="49"/>
        <v/>
      </c>
      <c r="X492" s="28" t="str">
        <f t="shared" si="50"/>
        <v/>
      </c>
      <c r="Y492" s="27" t="str">
        <f>IF(ISBLANK(Table123[[#This Row],[Odds Spread]]), "",O492+IF(S492&lt;0, (O492/(S492/-100)), O492*(S492/100)))</f>
        <v/>
      </c>
      <c r="Z492" s="27" t="str">
        <f t="shared" si="51"/>
        <v/>
      </c>
      <c r="AA492" s="29">
        <f t="shared" si="52"/>
        <v>0</v>
      </c>
      <c r="AB492" s="29">
        <f t="shared" si="53"/>
        <v>0</v>
      </c>
      <c r="AC492" s="30" t="str">
        <f>IF('Prediction Log'!$W492="Y", "W", IF('Prediction Log'!$W492="N","L",""))</f>
        <v/>
      </c>
      <c r="AD492" s="31" t="str">
        <f>IF('Prediction Log'!$Y492="Y", "W", IF('Prediction Log'!$Y492="N","L",""))</f>
        <v/>
      </c>
      <c r="AE492" s="32" t="str">
        <f>IF(ISBLANK(Table123[[#This Row],[Odds Side - Difference Model]]), "",IF(AC492="W", W492, IF(AC492="L",-N492, "")))</f>
        <v/>
      </c>
      <c r="AF492" s="33" t="str">
        <f>IFERROR((IF(ISERR(Table123[[#This Row],[Potential Payout Side - Win Probability Model]]), "",IF(AD492="W", X492, IF(AD492="L",-N492, "")))), "")</f>
        <v/>
      </c>
      <c r="AG492" s="30" t="str">
        <f>IF('Prediction Log'!$X492="Y", "W", IF('Prediction Log'!$X492="N", "L", ""))</f>
        <v/>
      </c>
      <c r="AH492" s="32" t="str">
        <f>IF(ISBLANK(Table123[[#This Row],[Odds Spread]]), "",IF(AG492="W", Z492, IF(AG492="L",-O492, "")))</f>
        <v/>
      </c>
      <c r="AI492" s="11"/>
      <c r="AJ492" s="12" t="str">
        <f t="shared" si="54"/>
        <v/>
      </c>
      <c r="AK4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3" spans="1:38" x14ac:dyDescent="0.45">
      <c r="A493" s="22">
        <f>Games!A493</f>
        <v>0</v>
      </c>
      <c r="B493" s="22" t="str">
        <f>IF('Prediction Log'!B493=0, "",'Prediction Log'!B493)</f>
        <v/>
      </c>
      <c r="C493" s="22" t="str">
        <f>IF('Prediction Log'!C493=0, "",'Prediction Log'!C493)</f>
        <v/>
      </c>
      <c r="D493" s="22" t="str">
        <f>IF('Prediction Log'!D493=0, "",'Prediction Log'!D493)</f>
        <v/>
      </c>
      <c r="E493" s="22" t="str">
        <f>IF('Prediction Log'!E493=0, "",'Prediction Log'!E493)</f>
        <v/>
      </c>
      <c r="F493" s="22" t="str">
        <f>IF('Prediction Log'!I493=0, "",'Prediction Log'!I493)</f>
        <v/>
      </c>
      <c r="G493" s="23" t="str">
        <f>IF(ISBLANK(Games!B493), "",'Prediction Log'!$J493)</f>
        <v/>
      </c>
      <c r="H493" s="24" t="str">
        <f>'Prediction Log'!$K493</f>
        <v/>
      </c>
      <c r="I493" s="22" t="str">
        <f>IF(ISBLANK(Games!J493), "",IF(AND(Games!J493="",Games!K493=""),"",IF(ISTEXT(Games!K493), "Side",Games!J493)))</f>
        <v/>
      </c>
      <c r="J493" s="22" t="str">
        <f>IF(ISBLANK(Games!B493), "",IF(Games!H493="Y", Games!B493, Games!C493))</f>
        <v/>
      </c>
      <c r="K493" s="22" t="str">
        <f>Games!F493</f>
        <v/>
      </c>
      <c r="L493" s="22" t="str">
        <f>IF(ISBLANK(Games!D493), "",Games!D493)</f>
        <v/>
      </c>
      <c r="M493" s="22"/>
      <c r="N493" s="25" t="str">
        <f>IF(ISBLANK(Table123[[#This Row],[Odds Side - Difference Model]]), "", 1)</f>
        <v/>
      </c>
      <c r="O493" s="25" t="str">
        <f>IF(ISBLANK(Table123[[#This Row],[Odds Spread]]), "", 1)</f>
        <v/>
      </c>
      <c r="P493" s="26"/>
      <c r="Q493" s="26"/>
      <c r="R493" s="26"/>
      <c r="S493" s="26"/>
      <c r="T493" s="26"/>
      <c r="U493" s="27" t="str">
        <f>IF(ISBLANK(Table123[[#This Row],[Odds Side - Difference Model]]), "",N493+IF(Q493&lt;0, (N493/(Q493/-100)), N493*(Q493/100)))</f>
        <v/>
      </c>
      <c r="V493" s="28" t="str">
        <f>IFERROR(IF(ISBLANK(Table123[[#This Row],[Odds Side - Win Probability Model]]), "",N493+IF(R493&lt;0, (N493/(R493/-100)), N493*(R493/100))),"")</f>
        <v/>
      </c>
      <c r="W493" s="27" t="str">
        <f t="shared" si="49"/>
        <v/>
      </c>
      <c r="X493" s="28" t="str">
        <f t="shared" si="50"/>
        <v/>
      </c>
      <c r="Y493" s="27" t="str">
        <f>IF(ISBLANK(Table123[[#This Row],[Odds Spread]]), "",O493+IF(S493&lt;0, (O493/(S493/-100)), O493*(S493/100)))</f>
        <v/>
      </c>
      <c r="Z493" s="27" t="str">
        <f t="shared" si="51"/>
        <v/>
      </c>
      <c r="AA493" s="29">
        <f t="shared" si="52"/>
        <v>0</v>
      </c>
      <c r="AB493" s="29">
        <f t="shared" si="53"/>
        <v>0</v>
      </c>
      <c r="AC493" s="30" t="str">
        <f>IF('Prediction Log'!$W493="Y", "W", IF('Prediction Log'!$W493="N","L",""))</f>
        <v/>
      </c>
      <c r="AD493" s="31" t="str">
        <f>IF('Prediction Log'!$Y493="Y", "W", IF('Prediction Log'!$Y493="N","L",""))</f>
        <v/>
      </c>
      <c r="AE493" s="32" t="str">
        <f>IF(ISBLANK(Table123[[#This Row],[Odds Side - Difference Model]]), "",IF(AC493="W", W493, IF(AC493="L",-N493, "")))</f>
        <v/>
      </c>
      <c r="AF493" s="33" t="str">
        <f>IFERROR((IF(ISERR(Table123[[#This Row],[Potential Payout Side - Win Probability Model]]), "",IF(AD493="W", X493, IF(AD493="L",-N493, "")))), "")</f>
        <v/>
      </c>
      <c r="AG493" s="30" t="str">
        <f>IF('Prediction Log'!$X493="Y", "W", IF('Prediction Log'!$X493="N", "L", ""))</f>
        <v/>
      </c>
      <c r="AH493" s="32" t="str">
        <f>IF(ISBLANK(Table123[[#This Row],[Odds Spread]]), "",IF(AG493="W", Z493, IF(AG493="L",-O493, "")))</f>
        <v/>
      </c>
      <c r="AI493" s="11"/>
      <c r="AJ493" s="12" t="str">
        <f t="shared" si="54"/>
        <v/>
      </c>
      <c r="AK4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4" spans="1:38" x14ac:dyDescent="0.45">
      <c r="A494" s="22">
        <f>Games!A494</f>
        <v>0</v>
      </c>
      <c r="B494" s="22" t="str">
        <f>IF('Prediction Log'!B494=0, "",'Prediction Log'!B494)</f>
        <v/>
      </c>
      <c r="C494" s="22" t="str">
        <f>IF('Prediction Log'!C494=0, "",'Prediction Log'!C494)</f>
        <v/>
      </c>
      <c r="D494" s="22" t="str">
        <f>IF('Prediction Log'!D494=0, "",'Prediction Log'!D494)</f>
        <v/>
      </c>
      <c r="E494" s="22" t="str">
        <f>IF('Prediction Log'!E494=0, "",'Prediction Log'!E494)</f>
        <v/>
      </c>
      <c r="F494" s="22" t="str">
        <f>IF('Prediction Log'!I494=0, "",'Prediction Log'!I494)</f>
        <v/>
      </c>
      <c r="G494" s="23" t="str">
        <f>IF(ISBLANK(Games!B494), "",'Prediction Log'!$J494)</f>
        <v/>
      </c>
      <c r="H494" s="24" t="str">
        <f>'Prediction Log'!$K494</f>
        <v/>
      </c>
      <c r="I494" s="22" t="str">
        <f>IF(ISBLANK(Games!J494), "",IF(AND(Games!J494="",Games!K494=""),"",IF(ISTEXT(Games!K494), "Side",Games!J494)))</f>
        <v/>
      </c>
      <c r="J494" s="22" t="str">
        <f>IF(ISBLANK(Games!B494), "",IF(Games!H494="Y", Games!B494, Games!C494))</f>
        <v/>
      </c>
      <c r="K494" s="22" t="str">
        <f>Games!F494</f>
        <v/>
      </c>
      <c r="L494" s="22" t="str">
        <f>IF(ISBLANK(Games!D494), "",Games!D494)</f>
        <v/>
      </c>
      <c r="M494" s="22"/>
      <c r="N494" s="25" t="str">
        <f>IF(ISBLANK(Table123[[#This Row],[Odds Side - Difference Model]]), "", 1)</f>
        <v/>
      </c>
      <c r="O494" s="25" t="str">
        <f>IF(ISBLANK(Table123[[#This Row],[Odds Spread]]), "", 1)</f>
        <v/>
      </c>
      <c r="P494" s="26"/>
      <c r="Q494" s="26"/>
      <c r="R494" s="26"/>
      <c r="S494" s="26"/>
      <c r="T494" s="26"/>
      <c r="U494" s="27" t="str">
        <f>IF(ISBLANK(Table123[[#This Row],[Odds Side - Difference Model]]), "",N494+IF(Q494&lt;0, (N494/(Q494/-100)), N494*(Q494/100)))</f>
        <v/>
      </c>
      <c r="V494" s="28" t="str">
        <f>IFERROR(IF(ISBLANK(Table123[[#This Row],[Odds Side - Win Probability Model]]), "",N494+IF(R494&lt;0, (N494/(R494/-100)), N494*(R494/100))),"")</f>
        <v/>
      </c>
      <c r="W494" s="27" t="str">
        <f t="shared" ref="W494:W557" si="55">IFERROR(U494-N494, "")</f>
        <v/>
      </c>
      <c r="X494" s="28" t="str">
        <f t="shared" ref="X494:X557" si="56">IFERROR(V494-N494, "")</f>
        <v/>
      </c>
      <c r="Y494" s="27" t="str">
        <f>IF(ISBLANK(Table123[[#This Row],[Odds Spread]]), "",O494+IF(S494&lt;0, (O494/(S494/-100)), O494*(S494/100)))</f>
        <v/>
      </c>
      <c r="Z494" s="27" t="str">
        <f t="shared" ref="Z494:Z557" si="57">IFERROR(Y494-O494, "")</f>
        <v/>
      </c>
      <c r="AA494" s="29">
        <f t="shared" ref="AA494:AA557" si="58">P494+IF(T494&lt;0, (P494/(T494/-100)), P494*(T494/100))</f>
        <v>0</v>
      </c>
      <c r="AB494" s="29">
        <f t="shared" ref="AB494:AB557" si="59">T494-P494</f>
        <v>0</v>
      </c>
      <c r="AC494" s="30" t="str">
        <f>IF('Prediction Log'!$W494="Y", "W", IF('Prediction Log'!$W494="N","L",""))</f>
        <v/>
      </c>
      <c r="AD494" s="31" t="str">
        <f>IF('Prediction Log'!$Y494="Y", "W", IF('Prediction Log'!$Y494="N","L",""))</f>
        <v/>
      </c>
      <c r="AE494" s="32" t="str">
        <f>IF(ISBLANK(Table123[[#This Row],[Odds Side - Difference Model]]), "",IF(AC494="W", W494, IF(AC494="L",-N494, "")))</f>
        <v/>
      </c>
      <c r="AF494" s="33" t="str">
        <f>IFERROR((IF(ISERR(Table123[[#This Row],[Potential Payout Side - Win Probability Model]]), "",IF(AD494="W", X494, IF(AD494="L",-N494, "")))), "")</f>
        <v/>
      </c>
      <c r="AG494" s="30" t="str">
        <f>IF('Prediction Log'!$X494="Y", "W", IF('Prediction Log'!$X494="N", "L", ""))</f>
        <v/>
      </c>
      <c r="AH494" s="32" t="str">
        <f>IF(ISBLANK(Table123[[#This Row],[Odds Spread]]), "",IF(AG494="W", Z494, IF(AG494="L",-O494, "")))</f>
        <v/>
      </c>
      <c r="AI494" s="11"/>
      <c r="AJ494" s="12" t="str">
        <f t="shared" si="54"/>
        <v/>
      </c>
      <c r="AK4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5" spans="1:38" x14ac:dyDescent="0.45">
      <c r="A495" s="22">
        <f>Games!A495</f>
        <v>0</v>
      </c>
      <c r="B495" s="22" t="str">
        <f>IF('Prediction Log'!B495=0, "",'Prediction Log'!B495)</f>
        <v/>
      </c>
      <c r="C495" s="22" t="str">
        <f>IF('Prediction Log'!C495=0, "",'Prediction Log'!C495)</f>
        <v/>
      </c>
      <c r="D495" s="22" t="str">
        <f>IF('Prediction Log'!D495=0, "",'Prediction Log'!D495)</f>
        <v/>
      </c>
      <c r="E495" s="22" t="str">
        <f>IF('Prediction Log'!E495=0, "",'Prediction Log'!E495)</f>
        <v/>
      </c>
      <c r="F495" s="22" t="str">
        <f>IF('Prediction Log'!I495=0, "",'Prediction Log'!I495)</f>
        <v/>
      </c>
      <c r="G495" s="23" t="str">
        <f>IF(ISBLANK(Games!B495), "",'Prediction Log'!$J495)</f>
        <v/>
      </c>
      <c r="H495" s="24" t="str">
        <f>'Prediction Log'!$K495</f>
        <v/>
      </c>
      <c r="I495" s="22" t="str">
        <f>IF(ISBLANK(Games!J495), "",IF(AND(Games!J495="",Games!K495=""),"",IF(ISTEXT(Games!K495), "Side",Games!J495)))</f>
        <v/>
      </c>
      <c r="J495" s="22" t="str">
        <f>IF(ISBLANK(Games!B495), "",IF(Games!H495="Y", Games!B495, Games!C495))</f>
        <v/>
      </c>
      <c r="K495" s="22" t="str">
        <f>Games!F495</f>
        <v/>
      </c>
      <c r="L495" s="22" t="str">
        <f>IF(ISBLANK(Games!D495), "",Games!D495)</f>
        <v/>
      </c>
      <c r="M495" s="22"/>
      <c r="N495" s="25" t="str">
        <f>IF(ISBLANK(Table123[[#This Row],[Odds Side - Difference Model]]), "", 1)</f>
        <v/>
      </c>
      <c r="O495" s="25" t="str">
        <f>IF(ISBLANK(Table123[[#This Row],[Odds Spread]]), "", 1)</f>
        <v/>
      </c>
      <c r="P495" s="26"/>
      <c r="Q495" s="26"/>
      <c r="R495" s="26"/>
      <c r="S495" s="26"/>
      <c r="T495" s="26"/>
      <c r="U495" s="27" t="str">
        <f>IF(ISBLANK(Table123[[#This Row],[Odds Side - Difference Model]]), "",N495+IF(Q495&lt;0, (N495/(Q495/-100)), N495*(Q495/100)))</f>
        <v/>
      </c>
      <c r="V495" s="28" t="str">
        <f>IFERROR(IF(ISBLANK(Table123[[#This Row],[Odds Side - Win Probability Model]]), "",N495+IF(R495&lt;0, (N495/(R495/-100)), N495*(R495/100))),"")</f>
        <v/>
      </c>
      <c r="W495" s="27" t="str">
        <f t="shared" si="55"/>
        <v/>
      </c>
      <c r="X495" s="28" t="str">
        <f t="shared" si="56"/>
        <v/>
      </c>
      <c r="Y495" s="27" t="str">
        <f>IF(ISBLANK(Table123[[#This Row],[Odds Spread]]), "",O495+IF(S495&lt;0, (O495/(S495/-100)), O495*(S495/100)))</f>
        <v/>
      </c>
      <c r="Z495" s="27" t="str">
        <f t="shared" si="57"/>
        <v/>
      </c>
      <c r="AA495" s="29">
        <f t="shared" si="58"/>
        <v>0</v>
      </c>
      <c r="AB495" s="29">
        <f t="shared" si="59"/>
        <v>0</v>
      </c>
      <c r="AC495" s="30" t="str">
        <f>IF('Prediction Log'!$W495="Y", "W", IF('Prediction Log'!$W495="N","L",""))</f>
        <v/>
      </c>
      <c r="AD495" s="31" t="str">
        <f>IF('Prediction Log'!$Y495="Y", "W", IF('Prediction Log'!$Y495="N","L",""))</f>
        <v/>
      </c>
      <c r="AE495" s="32" t="str">
        <f>IF(ISBLANK(Table123[[#This Row],[Odds Side - Difference Model]]), "",IF(AC495="W", W495, IF(AC495="L",-N495, "")))</f>
        <v/>
      </c>
      <c r="AF495" s="33" t="str">
        <f>IFERROR((IF(ISERR(Table123[[#This Row],[Potential Payout Side - Win Probability Model]]), "",IF(AD495="W", X495, IF(AD495="L",-N495, "")))), "")</f>
        <v/>
      </c>
      <c r="AG495" s="30" t="str">
        <f>IF('Prediction Log'!$X495="Y", "W", IF('Prediction Log'!$X495="N", "L", ""))</f>
        <v/>
      </c>
      <c r="AH495" s="32" t="str">
        <f>IF(ISBLANK(Table123[[#This Row],[Odds Spread]]), "",IF(AG495="W", Z495, IF(AG495="L",-O495, "")))</f>
        <v/>
      </c>
      <c r="AI495" s="11"/>
      <c r="AJ495" s="12" t="str">
        <f t="shared" si="54"/>
        <v/>
      </c>
      <c r="AK4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6" spans="1:38" x14ac:dyDescent="0.45">
      <c r="A496" s="22">
        <f>Games!A496</f>
        <v>0</v>
      </c>
      <c r="B496" s="22" t="str">
        <f>IF('Prediction Log'!B496=0, "",'Prediction Log'!B496)</f>
        <v/>
      </c>
      <c r="C496" s="22" t="str">
        <f>IF('Prediction Log'!C496=0, "",'Prediction Log'!C496)</f>
        <v/>
      </c>
      <c r="D496" s="22" t="str">
        <f>IF('Prediction Log'!D496=0, "",'Prediction Log'!D496)</f>
        <v/>
      </c>
      <c r="E496" s="22" t="str">
        <f>IF('Prediction Log'!E496=0, "",'Prediction Log'!E496)</f>
        <v/>
      </c>
      <c r="F496" s="22" t="str">
        <f>IF('Prediction Log'!I496=0, "",'Prediction Log'!I496)</f>
        <v/>
      </c>
      <c r="G496" s="23" t="str">
        <f>IF(ISBLANK(Games!B496), "",'Prediction Log'!$J496)</f>
        <v/>
      </c>
      <c r="H496" s="24" t="str">
        <f>'Prediction Log'!$K496</f>
        <v/>
      </c>
      <c r="I496" s="22" t="str">
        <f>IF(ISBLANK(Games!J496), "",IF(AND(Games!J496="",Games!K496=""),"",IF(ISTEXT(Games!K496), "Side",Games!J496)))</f>
        <v/>
      </c>
      <c r="J496" s="22" t="str">
        <f>IF(ISBLANK(Games!B496), "",IF(Games!H496="Y", Games!B496, Games!C496))</f>
        <v/>
      </c>
      <c r="K496" s="22" t="str">
        <f>Games!F496</f>
        <v/>
      </c>
      <c r="L496" s="22" t="str">
        <f>IF(ISBLANK(Games!D496), "",Games!D496)</f>
        <v/>
      </c>
      <c r="M496" s="22"/>
      <c r="N496" s="25" t="str">
        <f>IF(ISBLANK(Table123[[#This Row],[Odds Side - Difference Model]]), "", 1)</f>
        <v/>
      </c>
      <c r="O496" s="25" t="str">
        <f>IF(ISBLANK(Table123[[#This Row],[Odds Spread]]), "", 1)</f>
        <v/>
      </c>
      <c r="P496" s="26"/>
      <c r="Q496" s="26"/>
      <c r="R496" s="26"/>
      <c r="S496" s="26"/>
      <c r="T496" s="26"/>
      <c r="U496" s="27" t="str">
        <f>IF(ISBLANK(Table123[[#This Row],[Odds Side - Difference Model]]), "",N496+IF(Q496&lt;0, (N496/(Q496/-100)), N496*(Q496/100)))</f>
        <v/>
      </c>
      <c r="V496" s="28" t="str">
        <f>IFERROR(IF(ISBLANK(Table123[[#This Row],[Odds Side - Win Probability Model]]), "",N496+IF(R496&lt;0, (N496/(R496/-100)), N496*(R496/100))),"")</f>
        <v/>
      </c>
      <c r="W496" s="27" t="str">
        <f t="shared" si="55"/>
        <v/>
      </c>
      <c r="X496" s="28" t="str">
        <f t="shared" si="56"/>
        <v/>
      </c>
      <c r="Y496" s="27" t="str">
        <f>IF(ISBLANK(Table123[[#This Row],[Odds Spread]]), "",O496+IF(S496&lt;0, (O496/(S496/-100)), O496*(S496/100)))</f>
        <v/>
      </c>
      <c r="Z496" s="27" t="str">
        <f t="shared" si="57"/>
        <v/>
      </c>
      <c r="AA496" s="29">
        <f t="shared" si="58"/>
        <v>0</v>
      </c>
      <c r="AB496" s="29">
        <f t="shared" si="59"/>
        <v>0</v>
      </c>
      <c r="AC496" s="30" t="str">
        <f>IF('Prediction Log'!$W496="Y", "W", IF('Prediction Log'!$W496="N","L",""))</f>
        <v/>
      </c>
      <c r="AD496" s="31" t="str">
        <f>IF('Prediction Log'!$Y496="Y", "W", IF('Prediction Log'!$Y496="N","L",""))</f>
        <v/>
      </c>
      <c r="AE496" s="32" t="str">
        <f>IF(ISBLANK(Table123[[#This Row],[Odds Side - Difference Model]]), "",IF(AC496="W", W496, IF(AC496="L",-N496, "")))</f>
        <v/>
      </c>
      <c r="AF496" s="33" t="str">
        <f>IFERROR((IF(ISERR(Table123[[#This Row],[Potential Payout Side - Win Probability Model]]), "",IF(AD496="W", X496, IF(AD496="L",-N496, "")))), "")</f>
        <v/>
      </c>
      <c r="AG496" s="30" t="str">
        <f>IF('Prediction Log'!$X496="Y", "W", IF('Prediction Log'!$X496="N", "L", ""))</f>
        <v/>
      </c>
      <c r="AH496" s="32" t="str">
        <f>IF(ISBLANK(Table123[[#This Row],[Odds Spread]]), "",IF(AG496="W", Z496, IF(AG496="L",-O496, "")))</f>
        <v/>
      </c>
      <c r="AI496" s="11"/>
      <c r="AJ496" s="12" t="str">
        <f t="shared" si="54"/>
        <v/>
      </c>
      <c r="AK4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7" spans="1:38" x14ac:dyDescent="0.45">
      <c r="A497" s="22">
        <f>Games!A497</f>
        <v>0</v>
      </c>
      <c r="B497" s="22" t="str">
        <f>IF('Prediction Log'!B497=0, "",'Prediction Log'!B497)</f>
        <v/>
      </c>
      <c r="C497" s="22" t="str">
        <f>IF('Prediction Log'!C497=0, "",'Prediction Log'!C497)</f>
        <v/>
      </c>
      <c r="D497" s="22" t="str">
        <f>IF('Prediction Log'!D497=0, "",'Prediction Log'!D497)</f>
        <v/>
      </c>
      <c r="E497" s="22" t="str">
        <f>IF('Prediction Log'!E497=0, "",'Prediction Log'!E497)</f>
        <v/>
      </c>
      <c r="F497" s="22" t="str">
        <f>IF('Prediction Log'!I497=0, "",'Prediction Log'!I497)</f>
        <v/>
      </c>
      <c r="G497" s="23" t="str">
        <f>IF(ISBLANK(Games!B497), "",'Prediction Log'!$J497)</f>
        <v/>
      </c>
      <c r="H497" s="24" t="str">
        <f>'Prediction Log'!$K497</f>
        <v/>
      </c>
      <c r="I497" s="22" t="str">
        <f>IF(ISBLANK(Games!J497), "",IF(AND(Games!J497="",Games!K497=""),"",IF(ISTEXT(Games!K497), "Side",Games!J497)))</f>
        <v/>
      </c>
      <c r="J497" s="22" t="str">
        <f>IF(ISBLANK(Games!B497), "",IF(Games!H497="Y", Games!B497, Games!C497))</f>
        <v/>
      </c>
      <c r="K497" s="22" t="str">
        <f>Games!F497</f>
        <v/>
      </c>
      <c r="L497" s="22" t="str">
        <f>IF(ISBLANK(Games!D497), "",Games!D497)</f>
        <v/>
      </c>
      <c r="M497" s="22"/>
      <c r="N497" s="25" t="str">
        <f>IF(ISBLANK(Table123[[#This Row],[Odds Side - Difference Model]]), "", 1)</f>
        <v/>
      </c>
      <c r="O497" s="25" t="str">
        <f>IF(ISBLANK(Table123[[#This Row],[Odds Spread]]), "", 1)</f>
        <v/>
      </c>
      <c r="P497" s="26"/>
      <c r="Q497" s="26"/>
      <c r="R497" s="26"/>
      <c r="S497" s="26"/>
      <c r="T497" s="26"/>
      <c r="U497" s="27" t="str">
        <f>IF(ISBLANK(Table123[[#This Row],[Odds Side - Difference Model]]), "",N497+IF(Q497&lt;0, (N497/(Q497/-100)), N497*(Q497/100)))</f>
        <v/>
      </c>
      <c r="V497" s="28" t="str">
        <f>IFERROR(IF(ISBLANK(Table123[[#This Row],[Odds Side - Win Probability Model]]), "",N497+IF(R497&lt;0, (N497/(R497/-100)), N497*(R497/100))),"")</f>
        <v/>
      </c>
      <c r="W497" s="27" t="str">
        <f t="shared" si="55"/>
        <v/>
      </c>
      <c r="X497" s="28" t="str">
        <f t="shared" si="56"/>
        <v/>
      </c>
      <c r="Y497" s="27" t="str">
        <f>IF(ISBLANK(Table123[[#This Row],[Odds Spread]]), "",O497+IF(S497&lt;0, (O497/(S497/-100)), O497*(S497/100)))</f>
        <v/>
      </c>
      <c r="Z497" s="27" t="str">
        <f t="shared" si="57"/>
        <v/>
      </c>
      <c r="AA497" s="29">
        <f t="shared" si="58"/>
        <v>0</v>
      </c>
      <c r="AB497" s="29">
        <f t="shared" si="59"/>
        <v>0</v>
      </c>
      <c r="AC497" s="30" t="str">
        <f>IF('Prediction Log'!$W497="Y", "W", IF('Prediction Log'!$W497="N","L",""))</f>
        <v/>
      </c>
      <c r="AD497" s="31" t="str">
        <f>IF('Prediction Log'!$Y497="Y", "W", IF('Prediction Log'!$Y497="N","L",""))</f>
        <v/>
      </c>
      <c r="AE497" s="32" t="str">
        <f>IF(ISBLANK(Table123[[#This Row],[Odds Side - Difference Model]]), "",IF(AC497="W", W497, IF(AC497="L",-N497, "")))</f>
        <v/>
      </c>
      <c r="AF497" s="33" t="str">
        <f>IFERROR((IF(ISERR(Table123[[#This Row],[Potential Payout Side - Win Probability Model]]), "",IF(AD497="W", X497, IF(AD497="L",-N497, "")))), "")</f>
        <v/>
      </c>
      <c r="AG497" s="30" t="str">
        <f>IF('Prediction Log'!$X497="Y", "W", IF('Prediction Log'!$X497="N", "L", ""))</f>
        <v/>
      </c>
      <c r="AH497" s="32" t="str">
        <f>IF(ISBLANK(Table123[[#This Row],[Odds Spread]]), "",IF(AG497="W", Z497, IF(AG497="L",-O497, "")))</f>
        <v/>
      </c>
      <c r="AI497" s="11"/>
      <c r="AJ497" s="12" t="str">
        <f t="shared" si="54"/>
        <v/>
      </c>
      <c r="AK4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8" spans="1:38" x14ac:dyDescent="0.45">
      <c r="A498" s="22">
        <f>Games!A498</f>
        <v>0</v>
      </c>
      <c r="B498" s="22" t="str">
        <f>IF('Prediction Log'!B498=0, "",'Prediction Log'!B498)</f>
        <v/>
      </c>
      <c r="C498" s="22" t="str">
        <f>IF('Prediction Log'!C498=0, "",'Prediction Log'!C498)</f>
        <v/>
      </c>
      <c r="D498" s="22" t="str">
        <f>IF('Prediction Log'!D498=0, "",'Prediction Log'!D498)</f>
        <v/>
      </c>
      <c r="E498" s="22" t="str">
        <f>IF('Prediction Log'!E498=0, "",'Prediction Log'!E498)</f>
        <v/>
      </c>
      <c r="F498" s="22" t="str">
        <f>IF('Prediction Log'!I498=0, "",'Prediction Log'!I498)</f>
        <v/>
      </c>
      <c r="G498" s="23" t="str">
        <f>IF(ISBLANK(Games!B498), "",'Prediction Log'!$J498)</f>
        <v/>
      </c>
      <c r="H498" s="24" t="str">
        <f>'Prediction Log'!$K498</f>
        <v/>
      </c>
      <c r="I498" s="22" t="str">
        <f>IF(ISBLANK(Games!J498), "",IF(AND(Games!J498="",Games!K498=""),"",IF(ISTEXT(Games!K498), "Side",Games!J498)))</f>
        <v/>
      </c>
      <c r="J498" s="22" t="str">
        <f>IF(ISBLANK(Games!B498), "",IF(Games!H498="Y", Games!B498, Games!C498))</f>
        <v/>
      </c>
      <c r="K498" s="22" t="str">
        <f>Games!F498</f>
        <v/>
      </c>
      <c r="L498" s="22" t="str">
        <f>IF(ISBLANK(Games!D498), "",Games!D498)</f>
        <v/>
      </c>
      <c r="M498" s="22"/>
      <c r="N498" s="25" t="str">
        <f>IF(ISBLANK(Table123[[#This Row],[Odds Side - Difference Model]]), "", 1)</f>
        <v/>
      </c>
      <c r="O498" s="25" t="str">
        <f>IF(ISBLANK(Table123[[#This Row],[Odds Spread]]), "", 1)</f>
        <v/>
      </c>
      <c r="P498" s="26"/>
      <c r="Q498" s="26"/>
      <c r="R498" s="26"/>
      <c r="S498" s="26"/>
      <c r="T498" s="26"/>
      <c r="U498" s="27" t="str">
        <f>IF(ISBLANK(Table123[[#This Row],[Odds Side - Difference Model]]), "",N498+IF(Q498&lt;0, (N498/(Q498/-100)), N498*(Q498/100)))</f>
        <v/>
      </c>
      <c r="V498" s="28" t="str">
        <f>IFERROR(IF(ISBLANK(Table123[[#This Row],[Odds Side - Win Probability Model]]), "",N498+IF(R498&lt;0, (N498/(R498/-100)), N498*(R498/100))),"")</f>
        <v/>
      </c>
      <c r="W498" s="27" t="str">
        <f t="shared" si="55"/>
        <v/>
      </c>
      <c r="X498" s="28" t="str">
        <f t="shared" si="56"/>
        <v/>
      </c>
      <c r="Y498" s="27" t="str">
        <f>IF(ISBLANK(Table123[[#This Row],[Odds Spread]]), "",O498+IF(S498&lt;0, (O498/(S498/-100)), O498*(S498/100)))</f>
        <v/>
      </c>
      <c r="Z498" s="27" t="str">
        <f t="shared" si="57"/>
        <v/>
      </c>
      <c r="AA498" s="29">
        <f t="shared" si="58"/>
        <v>0</v>
      </c>
      <c r="AB498" s="29">
        <f t="shared" si="59"/>
        <v>0</v>
      </c>
      <c r="AC498" s="30" t="str">
        <f>IF('Prediction Log'!$W498="Y", "W", IF('Prediction Log'!$W498="N","L",""))</f>
        <v/>
      </c>
      <c r="AD498" s="31" t="str">
        <f>IF('Prediction Log'!$Y498="Y", "W", IF('Prediction Log'!$Y498="N","L",""))</f>
        <v/>
      </c>
      <c r="AE498" s="32" t="str">
        <f>IF(ISBLANK(Table123[[#This Row],[Odds Side - Difference Model]]), "",IF(AC498="W", W498, IF(AC498="L",-N498, "")))</f>
        <v/>
      </c>
      <c r="AF498" s="33" t="str">
        <f>IFERROR((IF(ISERR(Table123[[#This Row],[Potential Payout Side - Win Probability Model]]), "",IF(AD498="W", X498, IF(AD498="L",-N498, "")))), "")</f>
        <v/>
      </c>
      <c r="AG498" s="30" t="str">
        <f>IF('Prediction Log'!$X498="Y", "W", IF('Prediction Log'!$X498="N", "L", ""))</f>
        <v/>
      </c>
      <c r="AH498" s="32" t="str">
        <f>IF(ISBLANK(Table123[[#This Row],[Odds Spread]]), "",IF(AG498="W", Z498, IF(AG498="L",-O498, "")))</f>
        <v/>
      </c>
      <c r="AI498" s="11"/>
      <c r="AJ498" s="12" t="str">
        <f t="shared" si="54"/>
        <v/>
      </c>
      <c r="AK4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9" spans="1:38" x14ac:dyDescent="0.45">
      <c r="A499" s="22">
        <f>Games!A499</f>
        <v>0</v>
      </c>
      <c r="B499" s="22" t="str">
        <f>IF('Prediction Log'!B499=0, "",'Prediction Log'!B499)</f>
        <v/>
      </c>
      <c r="C499" s="22" t="str">
        <f>IF('Prediction Log'!C499=0, "",'Prediction Log'!C499)</f>
        <v/>
      </c>
      <c r="D499" s="22" t="str">
        <f>IF('Prediction Log'!D499=0, "",'Prediction Log'!D499)</f>
        <v/>
      </c>
      <c r="E499" s="22" t="str">
        <f>IF('Prediction Log'!E499=0, "",'Prediction Log'!E499)</f>
        <v/>
      </c>
      <c r="F499" s="22" t="str">
        <f>IF('Prediction Log'!I499=0, "",'Prediction Log'!I499)</f>
        <v/>
      </c>
      <c r="G499" s="23" t="str">
        <f>IF(ISBLANK(Games!B499), "",'Prediction Log'!$J499)</f>
        <v/>
      </c>
      <c r="H499" s="24" t="str">
        <f>'Prediction Log'!$K499</f>
        <v/>
      </c>
      <c r="I499" s="22" t="str">
        <f>IF(ISBLANK(Games!J499), "",IF(AND(Games!J499="",Games!K499=""),"",IF(ISTEXT(Games!K499), "Side",Games!J499)))</f>
        <v/>
      </c>
      <c r="J499" s="22" t="str">
        <f>IF(ISBLANK(Games!B499), "",IF(Games!H499="Y", Games!B499, Games!C499))</f>
        <v/>
      </c>
      <c r="K499" s="22" t="str">
        <f>Games!F499</f>
        <v/>
      </c>
      <c r="L499" s="22" t="str">
        <f>IF(ISBLANK(Games!D499), "",Games!D499)</f>
        <v/>
      </c>
      <c r="M499" s="22"/>
      <c r="N499" s="25" t="str">
        <f>IF(ISBLANK(Table123[[#This Row],[Odds Side - Difference Model]]), "", 1)</f>
        <v/>
      </c>
      <c r="O499" s="25" t="str">
        <f>IF(ISBLANK(Table123[[#This Row],[Odds Spread]]), "", 1)</f>
        <v/>
      </c>
      <c r="P499" s="26"/>
      <c r="Q499" s="26"/>
      <c r="R499" s="26"/>
      <c r="S499" s="26"/>
      <c r="T499" s="26"/>
      <c r="U499" s="27" t="str">
        <f>IF(ISBLANK(Table123[[#This Row],[Odds Side - Difference Model]]), "",N499+IF(Q499&lt;0, (N499/(Q499/-100)), N499*(Q499/100)))</f>
        <v/>
      </c>
      <c r="V499" s="28" t="str">
        <f>IFERROR(IF(ISBLANK(Table123[[#This Row],[Odds Side - Win Probability Model]]), "",N499+IF(R499&lt;0, (N499/(R499/-100)), N499*(R499/100))),"")</f>
        <v/>
      </c>
      <c r="W499" s="27" t="str">
        <f t="shared" si="55"/>
        <v/>
      </c>
      <c r="X499" s="28" t="str">
        <f t="shared" si="56"/>
        <v/>
      </c>
      <c r="Y499" s="27" t="str">
        <f>IF(ISBLANK(Table123[[#This Row],[Odds Spread]]), "",O499+IF(S499&lt;0, (O499/(S499/-100)), O499*(S499/100)))</f>
        <v/>
      </c>
      <c r="Z499" s="27" t="str">
        <f t="shared" si="57"/>
        <v/>
      </c>
      <c r="AA499" s="29">
        <f t="shared" si="58"/>
        <v>0</v>
      </c>
      <c r="AB499" s="29">
        <f t="shared" si="59"/>
        <v>0</v>
      </c>
      <c r="AC499" s="30" t="str">
        <f>IF('Prediction Log'!$W499="Y", "W", IF('Prediction Log'!$W499="N","L",""))</f>
        <v/>
      </c>
      <c r="AD499" s="31" t="str">
        <f>IF('Prediction Log'!$Y499="Y", "W", IF('Prediction Log'!$Y499="N","L",""))</f>
        <v/>
      </c>
      <c r="AE499" s="32" t="str">
        <f>IF(ISBLANK(Table123[[#This Row],[Odds Side - Difference Model]]), "",IF(AC499="W", W499, IF(AC499="L",-N499, "")))</f>
        <v/>
      </c>
      <c r="AF499" s="33" t="str">
        <f>IFERROR((IF(ISERR(Table123[[#This Row],[Potential Payout Side - Win Probability Model]]), "",IF(AD499="W", X499, IF(AD499="L",-N499, "")))), "")</f>
        <v/>
      </c>
      <c r="AG499" s="30" t="str">
        <f>IF('Prediction Log'!$X499="Y", "W", IF('Prediction Log'!$X499="N", "L", ""))</f>
        <v/>
      </c>
      <c r="AH499" s="32" t="str">
        <f>IF(ISBLANK(Table123[[#This Row],[Odds Spread]]), "",IF(AG499="W", Z499, IF(AG499="L",-O499, "")))</f>
        <v/>
      </c>
      <c r="AI499" s="11"/>
      <c r="AJ499" s="12" t="str">
        <f t="shared" si="54"/>
        <v/>
      </c>
      <c r="AK4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0" spans="1:38" x14ac:dyDescent="0.45">
      <c r="A500" s="22">
        <f>Games!A500</f>
        <v>0</v>
      </c>
      <c r="B500" s="22" t="str">
        <f>IF('Prediction Log'!B500=0, "",'Prediction Log'!B500)</f>
        <v/>
      </c>
      <c r="C500" s="22" t="str">
        <f>IF('Prediction Log'!C500=0, "",'Prediction Log'!C500)</f>
        <v/>
      </c>
      <c r="D500" s="22" t="str">
        <f>IF('Prediction Log'!D500=0, "",'Prediction Log'!D500)</f>
        <v/>
      </c>
      <c r="E500" s="22" t="str">
        <f>IF('Prediction Log'!E500=0, "",'Prediction Log'!E500)</f>
        <v/>
      </c>
      <c r="F500" s="22" t="str">
        <f>IF('Prediction Log'!I500=0, "",'Prediction Log'!I500)</f>
        <v/>
      </c>
      <c r="G500" s="23" t="str">
        <f>IF(ISBLANK(Games!B500), "",'Prediction Log'!$J500)</f>
        <v/>
      </c>
      <c r="H500" s="24" t="str">
        <f>'Prediction Log'!$K500</f>
        <v/>
      </c>
      <c r="I500" s="22" t="str">
        <f>IF(ISBLANK(Games!J500), "",IF(AND(Games!J500="",Games!K500=""),"",IF(ISTEXT(Games!K500), "Side",Games!J500)))</f>
        <v/>
      </c>
      <c r="J500" s="22" t="str">
        <f>IF(ISBLANK(Games!B500), "",IF(Games!H500="Y", Games!B500, Games!C500))</f>
        <v/>
      </c>
      <c r="K500" s="22" t="str">
        <f>Games!F500</f>
        <v/>
      </c>
      <c r="L500" s="22" t="str">
        <f>IF(ISBLANK(Games!D500), "",Games!D500)</f>
        <v/>
      </c>
      <c r="M500" s="22"/>
      <c r="N500" s="25" t="str">
        <f>IF(ISBLANK(Table123[[#This Row],[Odds Side - Difference Model]]), "", 1)</f>
        <v/>
      </c>
      <c r="O500" s="25" t="str">
        <f>IF(ISBLANK(Table123[[#This Row],[Odds Spread]]), "", 1)</f>
        <v/>
      </c>
      <c r="P500" s="26"/>
      <c r="Q500" s="26"/>
      <c r="R500" s="26"/>
      <c r="S500" s="26"/>
      <c r="T500" s="26"/>
      <c r="U500" s="27" t="str">
        <f>IF(ISBLANK(Table123[[#This Row],[Odds Side - Difference Model]]), "",N500+IF(Q500&lt;0, (N500/(Q500/-100)), N500*(Q500/100)))</f>
        <v/>
      </c>
      <c r="V500" s="28" t="str">
        <f>IFERROR(IF(ISBLANK(Table123[[#This Row],[Odds Side - Win Probability Model]]), "",N500+IF(R500&lt;0, (N500/(R500/-100)), N500*(R500/100))),"")</f>
        <v/>
      </c>
      <c r="W500" s="27" t="str">
        <f t="shared" si="55"/>
        <v/>
      </c>
      <c r="X500" s="28" t="str">
        <f t="shared" si="56"/>
        <v/>
      </c>
      <c r="Y500" s="27" t="str">
        <f>IF(ISBLANK(Table123[[#This Row],[Odds Spread]]), "",O500+IF(S500&lt;0, (O500/(S500/-100)), O500*(S500/100)))</f>
        <v/>
      </c>
      <c r="Z500" s="27" t="str">
        <f t="shared" si="57"/>
        <v/>
      </c>
      <c r="AA500" s="29">
        <f t="shared" si="58"/>
        <v>0</v>
      </c>
      <c r="AB500" s="29">
        <f t="shared" si="59"/>
        <v>0</v>
      </c>
      <c r="AC500" s="30" t="str">
        <f>IF('Prediction Log'!$W500="Y", "W", IF('Prediction Log'!$W500="N","L",""))</f>
        <v/>
      </c>
      <c r="AD500" s="31" t="str">
        <f>IF('Prediction Log'!$Y500="Y", "W", IF('Prediction Log'!$Y500="N","L",""))</f>
        <v/>
      </c>
      <c r="AE500" s="32" t="str">
        <f>IF(ISBLANK(Table123[[#This Row],[Odds Side - Difference Model]]), "",IF(AC500="W", W500, IF(AC500="L",-N500, "")))</f>
        <v/>
      </c>
      <c r="AF500" s="33" t="str">
        <f>IFERROR((IF(ISERR(Table123[[#This Row],[Potential Payout Side - Win Probability Model]]), "",IF(AD500="W", X500, IF(AD500="L",-N500, "")))), "")</f>
        <v/>
      </c>
      <c r="AG500" s="30" t="str">
        <f>IF('Prediction Log'!$X500="Y", "W", IF('Prediction Log'!$X500="N", "L", ""))</f>
        <v/>
      </c>
      <c r="AH500" s="32" t="str">
        <f>IF(ISBLANK(Table123[[#This Row],[Odds Spread]]), "",IF(AG500="W", Z500, IF(AG500="L",-O500, "")))</f>
        <v/>
      </c>
      <c r="AI500" s="11"/>
      <c r="AJ500" s="12" t="str">
        <f t="shared" si="54"/>
        <v/>
      </c>
      <c r="AK5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1" spans="1:38" x14ac:dyDescent="0.45">
      <c r="A501" s="22">
        <f>Games!A501</f>
        <v>0</v>
      </c>
      <c r="B501" s="22" t="str">
        <f>IF('Prediction Log'!B501=0, "",'Prediction Log'!B501)</f>
        <v/>
      </c>
      <c r="C501" s="22" t="str">
        <f>IF('Prediction Log'!C501=0, "",'Prediction Log'!C501)</f>
        <v/>
      </c>
      <c r="D501" s="22" t="str">
        <f>IF('Prediction Log'!D501=0, "",'Prediction Log'!D501)</f>
        <v/>
      </c>
      <c r="E501" s="22" t="str">
        <f>IF('Prediction Log'!E501=0, "",'Prediction Log'!E501)</f>
        <v/>
      </c>
      <c r="F501" s="22" t="str">
        <f>IF('Prediction Log'!I501=0, "",'Prediction Log'!I501)</f>
        <v/>
      </c>
      <c r="G501" s="23" t="str">
        <f>IF(ISBLANK(Games!B501), "",'Prediction Log'!$J501)</f>
        <v/>
      </c>
      <c r="H501" s="24" t="str">
        <f>'Prediction Log'!$K501</f>
        <v/>
      </c>
      <c r="I501" s="22" t="str">
        <f>IF(ISBLANK(Games!J501), "",IF(AND(Games!J501="",Games!K501=""),"",IF(ISTEXT(Games!K501), "Side",Games!J501)))</f>
        <v/>
      </c>
      <c r="J501" s="22" t="str">
        <f>IF(ISBLANK(Games!B501), "",IF(Games!H501="Y", Games!B501, Games!C501))</f>
        <v/>
      </c>
      <c r="K501" s="22" t="str">
        <f>Games!F501</f>
        <v/>
      </c>
      <c r="L501" s="22" t="str">
        <f>IF(ISBLANK(Games!D501), "",Games!D501)</f>
        <v/>
      </c>
      <c r="M501" s="22"/>
      <c r="N501" s="25" t="str">
        <f>IF(ISBLANK(Table123[[#This Row],[Odds Side - Difference Model]]), "", 1)</f>
        <v/>
      </c>
      <c r="O501" s="25" t="str">
        <f>IF(ISBLANK(Table123[[#This Row],[Odds Spread]]), "", 1)</f>
        <v/>
      </c>
      <c r="P501" s="26"/>
      <c r="Q501" s="26"/>
      <c r="R501" s="26"/>
      <c r="S501" s="26"/>
      <c r="T501" s="26"/>
      <c r="U501" s="27" t="str">
        <f>IF(ISBLANK(Table123[[#This Row],[Odds Side - Difference Model]]), "",N501+IF(Q501&lt;0, (N501/(Q501/-100)), N501*(Q501/100)))</f>
        <v/>
      </c>
      <c r="V501" s="28" t="str">
        <f>IFERROR(IF(ISBLANK(Table123[[#This Row],[Odds Side - Win Probability Model]]), "",N501+IF(R501&lt;0, (N501/(R501/-100)), N501*(R501/100))),"")</f>
        <v/>
      </c>
      <c r="W501" s="27" t="str">
        <f t="shared" si="55"/>
        <v/>
      </c>
      <c r="X501" s="28" t="str">
        <f t="shared" si="56"/>
        <v/>
      </c>
      <c r="Y501" s="27" t="str">
        <f>IF(ISBLANK(Table123[[#This Row],[Odds Spread]]), "",O501+IF(S501&lt;0, (O501/(S501/-100)), O501*(S501/100)))</f>
        <v/>
      </c>
      <c r="Z501" s="27" t="str">
        <f t="shared" si="57"/>
        <v/>
      </c>
      <c r="AA501" s="29">
        <f t="shared" si="58"/>
        <v>0</v>
      </c>
      <c r="AB501" s="29">
        <f t="shared" si="59"/>
        <v>0</v>
      </c>
      <c r="AC501" s="30" t="str">
        <f>IF('Prediction Log'!$W501="Y", "W", IF('Prediction Log'!$W501="N","L",""))</f>
        <v/>
      </c>
      <c r="AD501" s="31" t="str">
        <f>IF('Prediction Log'!$Y501="Y", "W", IF('Prediction Log'!$Y501="N","L",""))</f>
        <v/>
      </c>
      <c r="AE501" s="32" t="str">
        <f>IF(ISBLANK(Table123[[#This Row],[Odds Side - Difference Model]]), "",IF(AC501="W", W501, IF(AC501="L",-N501, "")))</f>
        <v/>
      </c>
      <c r="AF501" s="33" t="str">
        <f>IFERROR((IF(ISERR(Table123[[#This Row],[Potential Payout Side - Win Probability Model]]), "",IF(AD501="W", X501, IF(AD501="L",-N501, "")))), "")</f>
        <v/>
      </c>
      <c r="AG501" s="30" t="str">
        <f>IF('Prediction Log'!$X501="Y", "W", IF('Prediction Log'!$X501="N", "L", ""))</f>
        <v/>
      </c>
      <c r="AH501" s="32" t="str">
        <f>IF(ISBLANK(Table123[[#This Row],[Odds Spread]]), "",IF(AG501="W", Z501, IF(AG501="L",-O501, "")))</f>
        <v/>
      </c>
      <c r="AI501" s="11"/>
      <c r="AJ501" s="12" t="str">
        <f t="shared" si="54"/>
        <v/>
      </c>
      <c r="AK5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2" spans="1:38" x14ac:dyDescent="0.45">
      <c r="A502" s="22">
        <f>Games!A502</f>
        <v>0</v>
      </c>
      <c r="B502" s="22" t="str">
        <f>IF('Prediction Log'!B502=0, "",'Prediction Log'!B502)</f>
        <v/>
      </c>
      <c r="C502" s="22" t="str">
        <f>IF('Prediction Log'!C502=0, "",'Prediction Log'!C502)</f>
        <v/>
      </c>
      <c r="D502" s="22" t="str">
        <f>IF('Prediction Log'!D502=0, "",'Prediction Log'!D502)</f>
        <v/>
      </c>
      <c r="E502" s="22" t="str">
        <f>IF('Prediction Log'!E502=0, "",'Prediction Log'!E502)</f>
        <v/>
      </c>
      <c r="F502" s="22" t="str">
        <f>IF('Prediction Log'!I502=0, "",'Prediction Log'!I502)</f>
        <v/>
      </c>
      <c r="G502" s="23" t="str">
        <f>IF(ISBLANK(Games!B502), "",'Prediction Log'!$J502)</f>
        <v/>
      </c>
      <c r="H502" s="24" t="str">
        <f>'Prediction Log'!$K502</f>
        <v/>
      </c>
      <c r="I502" s="22" t="str">
        <f>IF(ISBLANK(Games!J502), "",IF(AND(Games!J502="",Games!K502=""),"",IF(ISTEXT(Games!K502), "Side",Games!J502)))</f>
        <v/>
      </c>
      <c r="J502" s="22" t="str">
        <f>IF(ISBLANK(Games!B502), "",IF(Games!H502="Y", Games!B502, Games!C502))</f>
        <v/>
      </c>
      <c r="K502" s="22" t="str">
        <f>Games!F502</f>
        <v/>
      </c>
      <c r="L502" s="22" t="str">
        <f>IF(ISBLANK(Games!D502), "",Games!D502)</f>
        <v/>
      </c>
      <c r="M502" s="22"/>
      <c r="N502" s="25" t="str">
        <f>IF(ISBLANK(Table123[[#This Row],[Odds Side - Difference Model]]), "", 1)</f>
        <v/>
      </c>
      <c r="O502" s="25" t="str">
        <f>IF(ISBLANK(Table123[[#This Row],[Odds Spread]]), "", 1)</f>
        <v/>
      </c>
      <c r="P502" s="26"/>
      <c r="Q502" s="26"/>
      <c r="R502" s="26"/>
      <c r="S502" s="26"/>
      <c r="T502" s="26"/>
      <c r="U502" s="27" t="str">
        <f>IF(ISBLANK(Table123[[#This Row],[Odds Side - Difference Model]]), "",N502+IF(Q502&lt;0, (N502/(Q502/-100)), N502*(Q502/100)))</f>
        <v/>
      </c>
      <c r="V502" s="28" t="str">
        <f>IFERROR(IF(ISBLANK(Table123[[#This Row],[Odds Side - Win Probability Model]]), "",N502+IF(R502&lt;0, (N502/(R502/-100)), N502*(R502/100))),"")</f>
        <v/>
      </c>
      <c r="W502" s="27" t="str">
        <f t="shared" si="55"/>
        <v/>
      </c>
      <c r="X502" s="28" t="str">
        <f t="shared" si="56"/>
        <v/>
      </c>
      <c r="Y502" s="27" t="str">
        <f>IF(ISBLANK(Table123[[#This Row],[Odds Spread]]), "",O502+IF(S502&lt;0, (O502/(S502/-100)), O502*(S502/100)))</f>
        <v/>
      </c>
      <c r="Z502" s="27" t="str">
        <f t="shared" si="57"/>
        <v/>
      </c>
      <c r="AA502" s="29">
        <f t="shared" si="58"/>
        <v>0</v>
      </c>
      <c r="AB502" s="29">
        <f t="shared" si="59"/>
        <v>0</v>
      </c>
      <c r="AC502" s="30" t="str">
        <f>IF('Prediction Log'!$W502="Y", "W", IF('Prediction Log'!$W502="N","L",""))</f>
        <v/>
      </c>
      <c r="AD502" s="31" t="str">
        <f>IF('Prediction Log'!$Y502="Y", "W", IF('Prediction Log'!$Y502="N","L",""))</f>
        <v/>
      </c>
      <c r="AE502" s="32" t="str">
        <f>IF(ISBLANK(Table123[[#This Row],[Odds Side - Difference Model]]), "",IF(AC502="W", W502, IF(AC502="L",-N502, "")))</f>
        <v/>
      </c>
      <c r="AF502" s="33" t="str">
        <f>IFERROR((IF(ISERR(Table123[[#This Row],[Potential Payout Side - Win Probability Model]]), "",IF(AD502="W", X502, IF(AD502="L",-N502, "")))), "")</f>
        <v/>
      </c>
      <c r="AG502" s="30" t="str">
        <f>IF('Prediction Log'!$X502="Y", "W", IF('Prediction Log'!$X502="N", "L", ""))</f>
        <v/>
      </c>
      <c r="AH502" s="32" t="str">
        <f>IF(ISBLANK(Table123[[#This Row],[Odds Spread]]), "",IF(AG502="W", Z502, IF(AG502="L",-O502, "")))</f>
        <v/>
      </c>
      <c r="AI502" s="11"/>
      <c r="AJ502" s="12" t="str">
        <f t="shared" si="54"/>
        <v/>
      </c>
      <c r="AK5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3" spans="1:38" x14ac:dyDescent="0.45">
      <c r="A503" s="22">
        <f>Games!A503</f>
        <v>0</v>
      </c>
      <c r="B503" s="22" t="str">
        <f>IF('Prediction Log'!B503=0, "",'Prediction Log'!B503)</f>
        <v/>
      </c>
      <c r="C503" s="22" t="str">
        <f>IF('Prediction Log'!C503=0, "",'Prediction Log'!C503)</f>
        <v/>
      </c>
      <c r="D503" s="22" t="str">
        <f>IF('Prediction Log'!D503=0, "",'Prediction Log'!D503)</f>
        <v/>
      </c>
      <c r="E503" s="22" t="str">
        <f>IF('Prediction Log'!E503=0, "",'Prediction Log'!E503)</f>
        <v/>
      </c>
      <c r="F503" s="22" t="str">
        <f>IF('Prediction Log'!I503=0, "",'Prediction Log'!I503)</f>
        <v/>
      </c>
      <c r="G503" s="23" t="str">
        <f>IF(ISBLANK(Games!B503), "",'Prediction Log'!$J503)</f>
        <v/>
      </c>
      <c r="H503" s="24" t="str">
        <f>'Prediction Log'!$K503</f>
        <v/>
      </c>
      <c r="I503" s="22" t="str">
        <f>IF(ISBLANK(Games!J503), "",IF(AND(Games!J503="",Games!K503=""),"",IF(ISTEXT(Games!K503), "Side",Games!J503)))</f>
        <v/>
      </c>
      <c r="J503" s="22" t="str">
        <f>IF(ISBLANK(Games!B503), "",IF(Games!H503="Y", Games!B503, Games!C503))</f>
        <v/>
      </c>
      <c r="K503" s="22" t="str">
        <f>Games!F503</f>
        <v/>
      </c>
      <c r="L503" s="22" t="str">
        <f>IF(ISBLANK(Games!D503), "",Games!D503)</f>
        <v/>
      </c>
      <c r="M503" s="22"/>
      <c r="N503" s="25" t="str">
        <f>IF(ISBLANK(Table123[[#This Row],[Odds Side - Difference Model]]), "", 1)</f>
        <v/>
      </c>
      <c r="O503" s="25" t="str">
        <f>IF(ISBLANK(Table123[[#This Row],[Odds Spread]]), "", 1)</f>
        <v/>
      </c>
      <c r="P503" s="26"/>
      <c r="Q503" s="26"/>
      <c r="R503" s="26"/>
      <c r="S503" s="26"/>
      <c r="T503" s="26"/>
      <c r="U503" s="27" t="str">
        <f>IF(ISBLANK(Table123[[#This Row],[Odds Side - Difference Model]]), "",N503+IF(Q503&lt;0, (N503/(Q503/-100)), N503*(Q503/100)))</f>
        <v/>
      </c>
      <c r="V503" s="28" t="str">
        <f>IFERROR(IF(ISBLANK(Table123[[#This Row],[Odds Side - Win Probability Model]]), "",N503+IF(R503&lt;0, (N503/(R503/-100)), N503*(R503/100))),"")</f>
        <v/>
      </c>
      <c r="W503" s="27" t="str">
        <f t="shared" si="55"/>
        <v/>
      </c>
      <c r="X503" s="28" t="str">
        <f t="shared" si="56"/>
        <v/>
      </c>
      <c r="Y503" s="27" t="str">
        <f>IF(ISBLANK(Table123[[#This Row],[Odds Spread]]), "",O503+IF(S503&lt;0, (O503/(S503/-100)), O503*(S503/100)))</f>
        <v/>
      </c>
      <c r="Z503" s="27" t="str">
        <f t="shared" si="57"/>
        <v/>
      </c>
      <c r="AA503" s="29">
        <f t="shared" si="58"/>
        <v>0</v>
      </c>
      <c r="AB503" s="29">
        <f t="shared" si="59"/>
        <v>0</v>
      </c>
      <c r="AC503" s="30" t="str">
        <f>IF('Prediction Log'!$W503="Y", "W", IF('Prediction Log'!$W503="N","L",""))</f>
        <v/>
      </c>
      <c r="AD503" s="31" t="str">
        <f>IF('Prediction Log'!$Y503="Y", "W", IF('Prediction Log'!$Y503="N","L",""))</f>
        <v/>
      </c>
      <c r="AE503" s="32" t="str">
        <f>IF(ISBLANK(Table123[[#This Row],[Odds Side - Difference Model]]), "",IF(AC503="W", W503, IF(AC503="L",-N503, "")))</f>
        <v/>
      </c>
      <c r="AF503" s="33" t="str">
        <f>IFERROR((IF(ISERR(Table123[[#This Row],[Potential Payout Side - Win Probability Model]]), "",IF(AD503="W", X503, IF(AD503="L",-N503, "")))), "")</f>
        <v/>
      </c>
      <c r="AG503" s="30" t="str">
        <f>IF('Prediction Log'!$X503="Y", "W", IF('Prediction Log'!$X503="N", "L", ""))</f>
        <v/>
      </c>
      <c r="AH503" s="32" t="str">
        <f>IF(ISBLANK(Table123[[#This Row],[Odds Spread]]), "",IF(AG503="W", Z503, IF(AG503="L",-O503, "")))</f>
        <v/>
      </c>
      <c r="AI503" s="11"/>
      <c r="AJ503" s="12" t="str">
        <f t="shared" si="54"/>
        <v/>
      </c>
      <c r="AK5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4" spans="1:38" x14ac:dyDescent="0.45">
      <c r="A504" s="22">
        <f>Games!A504</f>
        <v>0</v>
      </c>
      <c r="B504" s="22" t="str">
        <f>IF('Prediction Log'!B504=0, "",'Prediction Log'!B504)</f>
        <v/>
      </c>
      <c r="C504" s="22" t="str">
        <f>IF('Prediction Log'!C504=0, "",'Prediction Log'!C504)</f>
        <v/>
      </c>
      <c r="D504" s="22" t="str">
        <f>IF('Prediction Log'!D504=0, "",'Prediction Log'!D504)</f>
        <v/>
      </c>
      <c r="E504" s="22" t="str">
        <f>IF('Prediction Log'!E504=0, "",'Prediction Log'!E504)</f>
        <v/>
      </c>
      <c r="F504" s="22" t="str">
        <f>IF('Prediction Log'!I504=0, "",'Prediction Log'!I504)</f>
        <v/>
      </c>
      <c r="G504" s="23" t="str">
        <f>IF(ISBLANK(Games!B504), "",'Prediction Log'!$J504)</f>
        <v/>
      </c>
      <c r="H504" s="24" t="str">
        <f>'Prediction Log'!$K504</f>
        <v/>
      </c>
      <c r="I504" s="22" t="str">
        <f>IF(ISBLANK(Games!J504), "",IF(AND(Games!J504="",Games!K504=""),"",IF(ISTEXT(Games!K504), "Side",Games!J504)))</f>
        <v/>
      </c>
      <c r="J504" s="22" t="str">
        <f>IF(ISBLANK(Games!B504), "",IF(Games!H504="Y", Games!B504, Games!C504))</f>
        <v/>
      </c>
      <c r="K504" s="22" t="str">
        <f>Games!F504</f>
        <v/>
      </c>
      <c r="L504" s="22" t="str">
        <f>IF(ISBLANK(Games!D504), "",Games!D504)</f>
        <v/>
      </c>
      <c r="M504" s="22"/>
      <c r="N504" s="25" t="str">
        <f>IF(ISBLANK(Table123[[#This Row],[Odds Side - Difference Model]]), "", 1)</f>
        <v/>
      </c>
      <c r="O504" s="25" t="str">
        <f>IF(ISBLANK(Table123[[#This Row],[Odds Spread]]), "", 1)</f>
        <v/>
      </c>
      <c r="P504" s="26"/>
      <c r="Q504" s="26"/>
      <c r="R504" s="26"/>
      <c r="S504" s="26"/>
      <c r="T504" s="26"/>
      <c r="U504" s="27" t="str">
        <f>IF(ISBLANK(Table123[[#This Row],[Odds Side - Difference Model]]), "",N504+IF(Q504&lt;0, (N504/(Q504/-100)), N504*(Q504/100)))</f>
        <v/>
      </c>
      <c r="V504" s="28" t="str">
        <f>IFERROR(IF(ISBLANK(Table123[[#This Row],[Odds Side - Win Probability Model]]), "",N504+IF(R504&lt;0, (N504/(R504/-100)), N504*(R504/100))),"")</f>
        <v/>
      </c>
      <c r="W504" s="27" t="str">
        <f t="shared" si="55"/>
        <v/>
      </c>
      <c r="X504" s="28" t="str">
        <f t="shared" si="56"/>
        <v/>
      </c>
      <c r="Y504" s="27" t="str">
        <f>IF(ISBLANK(Table123[[#This Row],[Odds Spread]]), "",O504+IF(S504&lt;0, (O504/(S504/-100)), O504*(S504/100)))</f>
        <v/>
      </c>
      <c r="Z504" s="27" t="str">
        <f t="shared" si="57"/>
        <v/>
      </c>
      <c r="AA504" s="29">
        <f t="shared" si="58"/>
        <v>0</v>
      </c>
      <c r="AB504" s="29">
        <f t="shared" si="59"/>
        <v>0</v>
      </c>
      <c r="AC504" s="30" t="str">
        <f>IF('Prediction Log'!$W504="Y", "W", IF('Prediction Log'!$W504="N","L",""))</f>
        <v/>
      </c>
      <c r="AD504" s="31" t="str">
        <f>IF('Prediction Log'!$Y504="Y", "W", IF('Prediction Log'!$Y504="N","L",""))</f>
        <v/>
      </c>
      <c r="AE504" s="32" t="str">
        <f>IF(ISBLANK(Table123[[#This Row],[Odds Side - Difference Model]]), "",IF(AC504="W", W504, IF(AC504="L",-N504, "")))</f>
        <v/>
      </c>
      <c r="AF504" s="33" t="str">
        <f>IFERROR((IF(ISERR(Table123[[#This Row],[Potential Payout Side - Win Probability Model]]), "",IF(AD504="W", X504, IF(AD504="L",-N504, "")))), "")</f>
        <v/>
      </c>
      <c r="AG504" s="30" t="str">
        <f>IF('Prediction Log'!$X504="Y", "W", IF('Prediction Log'!$X504="N", "L", ""))</f>
        <v/>
      </c>
      <c r="AH504" s="32" t="str">
        <f>IF(ISBLANK(Table123[[#This Row],[Odds Spread]]), "",IF(AG504="W", Z504, IF(AG504="L",-O504, "")))</f>
        <v/>
      </c>
      <c r="AI504" s="11"/>
      <c r="AJ504" s="12" t="str">
        <f t="shared" si="54"/>
        <v/>
      </c>
      <c r="AK5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5" spans="1:38" x14ac:dyDescent="0.45">
      <c r="A505" s="22">
        <f>Games!A505</f>
        <v>0</v>
      </c>
      <c r="B505" s="22" t="str">
        <f>IF('Prediction Log'!B505=0, "",'Prediction Log'!B505)</f>
        <v/>
      </c>
      <c r="C505" s="22" t="str">
        <f>IF('Prediction Log'!C505=0, "",'Prediction Log'!C505)</f>
        <v/>
      </c>
      <c r="D505" s="22" t="str">
        <f>IF('Prediction Log'!D505=0, "",'Prediction Log'!D505)</f>
        <v/>
      </c>
      <c r="E505" s="22" t="str">
        <f>IF('Prediction Log'!E505=0, "",'Prediction Log'!E505)</f>
        <v/>
      </c>
      <c r="F505" s="22" t="str">
        <f>IF('Prediction Log'!I505=0, "",'Prediction Log'!I505)</f>
        <v/>
      </c>
      <c r="G505" s="23" t="str">
        <f>IF(ISBLANK(Games!B505), "",'Prediction Log'!$J505)</f>
        <v/>
      </c>
      <c r="H505" s="24" t="str">
        <f>'Prediction Log'!$K505</f>
        <v/>
      </c>
      <c r="I505" s="22" t="str">
        <f>IF(ISBLANK(Games!J505), "",IF(AND(Games!J505="",Games!K505=""),"",IF(ISTEXT(Games!K505), "Side",Games!J505)))</f>
        <v/>
      </c>
      <c r="J505" s="22" t="str">
        <f>IF(ISBLANK(Games!B505), "",IF(Games!H505="Y", Games!B505, Games!C505))</f>
        <v/>
      </c>
      <c r="K505" s="22" t="str">
        <f>Games!F505</f>
        <v/>
      </c>
      <c r="L505" s="22" t="str">
        <f>IF(ISBLANK(Games!D505), "",Games!D505)</f>
        <v/>
      </c>
      <c r="M505" s="22"/>
      <c r="N505" s="25" t="str">
        <f>IF(ISBLANK(Table123[[#This Row],[Odds Side - Difference Model]]), "", 1)</f>
        <v/>
      </c>
      <c r="O505" s="25" t="str">
        <f>IF(ISBLANK(Table123[[#This Row],[Odds Spread]]), "", 1)</f>
        <v/>
      </c>
      <c r="P505" s="26"/>
      <c r="Q505" s="26"/>
      <c r="R505" s="26"/>
      <c r="S505" s="26"/>
      <c r="T505" s="26"/>
      <c r="U505" s="27" t="str">
        <f>IF(ISBLANK(Table123[[#This Row],[Odds Side - Difference Model]]), "",N505+IF(Q505&lt;0, (N505/(Q505/-100)), N505*(Q505/100)))</f>
        <v/>
      </c>
      <c r="V505" s="28" t="str">
        <f>IFERROR(IF(ISBLANK(Table123[[#This Row],[Odds Side - Win Probability Model]]), "",N505+IF(R505&lt;0, (N505/(R505/-100)), N505*(R505/100))),"")</f>
        <v/>
      </c>
      <c r="W505" s="27" t="str">
        <f t="shared" si="55"/>
        <v/>
      </c>
      <c r="X505" s="28" t="str">
        <f t="shared" si="56"/>
        <v/>
      </c>
      <c r="Y505" s="27" t="str">
        <f>IF(ISBLANK(Table123[[#This Row],[Odds Spread]]), "",O505+IF(S505&lt;0, (O505/(S505/-100)), O505*(S505/100)))</f>
        <v/>
      </c>
      <c r="Z505" s="27" t="str">
        <f t="shared" si="57"/>
        <v/>
      </c>
      <c r="AA505" s="29">
        <f t="shared" si="58"/>
        <v>0</v>
      </c>
      <c r="AB505" s="29">
        <f t="shared" si="59"/>
        <v>0</v>
      </c>
      <c r="AC505" s="30" t="str">
        <f>IF('Prediction Log'!$W505="Y", "W", IF('Prediction Log'!$W505="N","L",""))</f>
        <v/>
      </c>
      <c r="AD505" s="31" t="str">
        <f>IF('Prediction Log'!$Y505="Y", "W", IF('Prediction Log'!$Y505="N","L",""))</f>
        <v/>
      </c>
      <c r="AE505" s="32" t="str">
        <f>IF(ISBLANK(Table123[[#This Row],[Odds Side - Difference Model]]), "",IF(AC505="W", W505, IF(AC505="L",-N505, "")))</f>
        <v/>
      </c>
      <c r="AF505" s="33" t="str">
        <f>IFERROR((IF(ISERR(Table123[[#This Row],[Potential Payout Side - Win Probability Model]]), "",IF(AD505="W", X505, IF(AD505="L",-N505, "")))), "")</f>
        <v/>
      </c>
      <c r="AG505" s="30" t="str">
        <f>IF('Prediction Log'!$X505="Y", "W", IF('Prediction Log'!$X505="N", "L", ""))</f>
        <v/>
      </c>
      <c r="AH505" s="32" t="str">
        <f>IF(ISBLANK(Table123[[#This Row],[Odds Spread]]), "",IF(AG505="W", Z505, IF(AG505="L",-O505, "")))</f>
        <v/>
      </c>
      <c r="AI505" s="11"/>
      <c r="AJ505" s="12" t="str">
        <f t="shared" si="54"/>
        <v/>
      </c>
      <c r="AK5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6" spans="1:38" x14ac:dyDescent="0.45">
      <c r="A506" s="22">
        <f>Games!A506</f>
        <v>0</v>
      </c>
      <c r="B506" s="22" t="str">
        <f>IF('Prediction Log'!B506=0, "",'Prediction Log'!B506)</f>
        <v/>
      </c>
      <c r="C506" s="22" t="str">
        <f>IF('Prediction Log'!C506=0, "",'Prediction Log'!C506)</f>
        <v/>
      </c>
      <c r="D506" s="22" t="str">
        <f>IF('Prediction Log'!D506=0, "",'Prediction Log'!D506)</f>
        <v/>
      </c>
      <c r="E506" s="22" t="str">
        <f>IF('Prediction Log'!E506=0, "",'Prediction Log'!E506)</f>
        <v/>
      </c>
      <c r="F506" s="22" t="str">
        <f>IF('Prediction Log'!I506=0, "",'Prediction Log'!I506)</f>
        <v/>
      </c>
      <c r="G506" s="23" t="str">
        <f>IF(ISBLANK(Games!B506), "",'Prediction Log'!$J506)</f>
        <v/>
      </c>
      <c r="H506" s="24" t="str">
        <f>'Prediction Log'!$K506</f>
        <v/>
      </c>
      <c r="I506" s="22" t="str">
        <f>IF(ISBLANK(Games!J506), "",IF(AND(Games!J506="",Games!K506=""),"",IF(ISTEXT(Games!K506), "Side",Games!J506)))</f>
        <v/>
      </c>
      <c r="J506" s="22" t="str">
        <f>IF(ISBLANK(Games!B506), "",IF(Games!H506="Y", Games!B506, Games!C506))</f>
        <v/>
      </c>
      <c r="K506" s="22" t="str">
        <f>Games!F506</f>
        <v/>
      </c>
      <c r="L506" s="22" t="str">
        <f>IF(ISBLANK(Games!D506), "",Games!D506)</f>
        <v/>
      </c>
      <c r="M506" s="22"/>
      <c r="N506" s="25" t="str">
        <f>IF(ISBLANK(Table123[[#This Row],[Odds Side - Difference Model]]), "", 1)</f>
        <v/>
      </c>
      <c r="O506" s="25" t="str">
        <f>IF(ISBLANK(Table123[[#This Row],[Odds Spread]]), "", 1)</f>
        <v/>
      </c>
      <c r="P506" s="26"/>
      <c r="Q506" s="26"/>
      <c r="R506" s="26"/>
      <c r="S506" s="26"/>
      <c r="T506" s="26"/>
      <c r="U506" s="27" t="str">
        <f>IF(ISBLANK(Table123[[#This Row],[Odds Side - Difference Model]]), "",N506+IF(Q506&lt;0, (N506/(Q506/-100)), N506*(Q506/100)))</f>
        <v/>
      </c>
      <c r="V506" s="28" t="str">
        <f>IFERROR(IF(ISBLANK(Table123[[#This Row],[Odds Side - Win Probability Model]]), "",N506+IF(R506&lt;0, (N506/(R506/-100)), N506*(R506/100))),"")</f>
        <v/>
      </c>
      <c r="W506" s="27" t="str">
        <f t="shared" si="55"/>
        <v/>
      </c>
      <c r="X506" s="28" t="str">
        <f t="shared" si="56"/>
        <v/>
      </c>
      <c r="Y506" s="27" t="str">
        <f>IF(ISBLANK(Table123[[#This Row],[Odds Spread]]), "",O506+IF(S506&lt;0, (O506/(S506/-100)), O506*(S506/100)))</f>
        <v/>
      </c>
      <c r="Z506" s="27" t="str">
        <f t="shared" si="57"/>
        <v/>
      </c>
      <c r="AA506" s="29">
        <f t="shared" si="58"/>
        <v>0</v>
      </c>
      <c r="AB506" s="29">
        <f t="shared" si="59"/>
        <v>0</v>
      </c>
      <c r="AC506" s="30" t="str">
        <f>IF('Prediction Log'!$W506="Y", "W", IF('Prediction Log'!$W506="N","L",""))</f>
        <v/>
      </c>
      <c r="AD506" s="31" t="str">
        <f>IF('Prediction Log'!$Y506="Y", "W", IF('Prediction Log'!$Y506="N","L",""))</f>
        <v/>
      </c>
      <c r="AE506" s="32" t="str">
        <f>IF(ISBLANK(Table123[[#This Row],[Odds Side - Difference Model]]), "",IF(AC506="W", W506, IF(AC506="L",-N506, "")))</f>
        <v/>
      </c>
      <c r="AF506" s="33" t="str">
        <f>IFERROR((IF(ISERR(Table123[[#This Row],[Potential Payout Side - Win Probability Model]]), "",IF(AD506="W", X506, IF(AD506="L",-N506, "")))), "")</f>
        <v/>
      </c>
      <c r="AG506" s="30" t="str">
        <f>IF('Prediction Log'!$X506="Y", "W", IF('Prediction Log'!$X506="N", "L", ""))</f>
        <v/>
      </c>
      <c r="AH506" s="32" t="str">
        <f>IF(ISBLANK(Table123[[#This Row],[Odds Spread]]), "",IF(AG506="W", Z506, IF(AG506="L",-O506, "")))</f>
        <v/>
      </c>
      <c r="AI506" s="11"/>
      <c r="AJ506" s="12" t="str">
        <f t="shared" si="54"/>
        <v/>
      </c>
      <c r="AK5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7" spans="1:38" x14ac:dyDescent="0.45">
      <c r="A507" s="22">
        <f>Games!A507</f>
        <v>0</v>
      </c>
      <c r="B507" s="22" t="str">
        <f>IF('Prediction Log'!B507=0, "",'Prediction Log'!B507)</f>
        <v/>
      </c>
      <c r="C507" s="22" t="str">
        <f>IF('Prediction Log'!C507=0, "",'Prediction Log'!C507)</f>
        <v/>
      </c>
      <c r="D507" s="22" t="str">
        <f>IF('Prediction Log'!D507=0, "",'Prediction Log'!D507)</f>
        <v/>
      </c>
      <c r="E507" s="22" t="str">
        <f>IF('Prediction Log'!E507=0, "",'Prediction Log'!E507)</f>
        <v/>
      </c>
      <c r="F507" s="22" t="str">
        <f>IF('Prediction Log'!I507=0, "",'Prediction Log'!I507)</f>
        <v/>
      </c>
      <c r="G507" s="23" t="str">
        <f>IF(ISBLANK(Games!B507), "",'Prediction Log'!$J507)</f>
        <v/>
      </c>
      <c r="H507" s="24" t="str">
        <f>'Prediction Log'!$K507</f>
        <v/>
      </c>
      <c r="I507" s="22" t="str">
        <f>IF(ISBLANK(Games!J507), "",IF(AND(Games!J507="",Games!K507=""),"",IF(ISTEXT(Games!K507), "Side",Games!J507)))</f>
        <v/>
      </c>
      <c r="J507" s="22" t="str">
        <f>IF(ISBLANK(Games!B507), "",IF(Games!H507="Y", Games!B507, Games!C507))</f>
        <v/>
      </c>
      <c r="K507" s="22" t="str">
        <f>Games!F507</f>
        <v/>
      </c>
      <c r="L507" s="22" t="str">
        <f>IF(ISBLANK(Games!D507), "",Games!D507)</f>
        <v/>
      </c>
      <c r="M507" s="22"/>
      <c r="N507" s="25" t="str">
        <f>IF(ISBLANK(Table123[[#This Row],[Odds Side - Difference Model]]), "", 1)</f>
        <v/>
      </c>
      <c r="O507" s="25" t="str">
        <f>IF(ISBLANK(Table123[[#This Row],[Odds Spread]]), "", 1)</f>
        <v/>
      </c>
      <c r="P507" s="26"/>
      <c r="Q507" s="26"/>
      <c r="R507" s="26"/>
      <c r="S507" s="26"/>
      <c r="T507" s="26"/>
      <c r="U507" s="27" t="str">
        <f>IF(ISBLANK(Table123[[#This Row],[Odds Side - Difference Model]]), "",N507+IF(Q507&lt;0, (N507/(Q507/-100)), N507*(Q507/100)))</f>
        <v/>
      </c>
      <c r="V507" s="28" t="str">
        <f>IFERROR(IF(ISBLANK(Table123[[#This Row],[Odds Side - Win Probability Model]]), "",N507+IF(R507&lt;0, (N507/(R507/-100)), N507*(R507/100))),"")</f>
        <v/>
      </c>
      <c r="W507" s="27" t="str">
        <f t="shared" si="55"/>
        <v/>
      </c>
      <c r="X507" s="28" t="str">
        <f t="shared" si="56"/>
        <v/>
      </c>
      <c r="Y507" s="27" t="str">
        <f>IF(ISBLANK(Table123[[#This Row],[Odds Spread]]), "",O507+IF(S507&lt;0, (O507/(S507/-100)), O507*(S507/100)))</f>
        <v/>
      </c>
      <c r="Z507" s="27" t="str">
        <f t="shared" si="57"/>
        <v/>
      </c>
      <c r="AA507" s="29">
        <f t="shared" si="58"/>
        <v>0</v>
      </c>
      <c r="AB507" s="29">
        <f t="shared" si="59"/>
        <v>0</v>
      </c>
      <c r="AC507" s="30" t="str">
        <f>IF('Prediction Log'!$W507="Y", "W", IF('Prediction Log'!$W507="N","L",""))</f>
        <v/>
      </c>
      <c r="AD507" s="31" t="str">
        <f>IF('Prediction Log'!$Y507="Y", "W", IF('Prediction Log'!$Y507="N","L",""))</f>
        <v/>
      </c>
      <c r="AE507" s="32" t="str">
        <f>IF(ISBLANK(Table123[[#This Row],[Odds Side - Difference Model]]), "",IF(AC507="W", W507, IF(AC507="L",-N507, "")))</f>
        <v/>
      </c>
      <c r="AF507" s="33" t="str">
        <f>IFERROR((IF(ISERR(Table123[[#This Row],[Potential Payout Side - Win Probability Model]]), "",IF(AD507="W", X507, IF(AD507="L",-N507, "")))), "")</f>
        <v/>
      </c>
      <c r="AG507" s="30" t="str">
        <f>IF('Prediction Log'!$X507="Y", "W", IF('Prediction Log'!$X507="N", "L", ""))</f>
        <v/>
      </c>
      <c r="AH507" s="32" t="str">
        <f>IF(ISBLANK(Table123[[#This Row],[Odds Spread]]), "",IF(AG507="W", Z507, IF(AG507="L",-O507, "")))</f>
        <v/>
      </c>
      <c r="AI507" s="11"/>
      <c r="AJ507" s="12" t="str">
        <f t="shared" si="54"/>
        <v/>
      </c>
      <c r="AK5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8" spans="1:38" x14ac:dyDescent="0.45">
      <c r="A508" s="22">
        <f>Games!A508</f>
        <v>0</v>
      </c>
      <c r="B508" s="22" t="str">
        <f>IF('Prediction Log'!B508=0, "",'Prediction Log'!B508)</f>
        <v/>
      </c>
      <c r="C508" s="22" t="str">
        <f>IF('Prediction Log'!C508=0, "",'Prediction Log'!C508)</f>
        <v/>
      </c>
      <c r="D508" s="22" t="str">
        <f>IF('Prediction Log'!D508=0, "",'Prediction Log'!D508)</f>
        <v/>
      </c>
      <c r="E508" s="22" t="str">
        <f>IF('Prediction Log'!E508=0, "",'Prediction Log'!E508)</f>
        <v/>
      </c>
      <c r="F508" s="22" t="str">
        <f>IF('Prediction Log'!I508=0, "",'Prediction Log'!I508)</f>
        <v/>
      </c>
      <c r="G508" s="23" t="str">
        <f>IF(ISBLANK(Games!B508), "",'Prediction Log'!$J508)</f>
        <v/>
      </c>
      <c r="H508" s="24" t="str">
        <f>'Prediction Log'!$K508</f>
        <v/>
      </c>
      <c r="I508" s="22" t="str">
        <f>IF(ISBLANK(Games!J508), "",IF(AND(Games!J508="",Games!K508=""),"",IF(ISTEXT(Games!K508), "Side",Games!J508)))</f>
        <v/>
      </c>
      <c r="J508" s="22" t="str">
        <f>IF(ISBLANK(Games!B508), "",IF(Games!H508="Y", Games!B508, Games!C508))</f>
        <v/>
      </c>
      <c r="K508" s="22" t="str">
        <f>Games!F508</f>
        <v/>
      </c>
      <c r="L508" s="22" t="str">
        <f>IF(ISBLANK(Games!D508), "",Games!D508)</f>
        <v/>
      </c>
      <c r="M508" s="22"/>
      <c r="N508" s="25" t="str">
        <f>IF(ISBLANK(Table123[[#This Row],[Odds Side - Difference Model]]), "", 1)</f>
        <v/>
      </c>
      <c r="O508" s="25" t="str">
        <f>IF(ISBLANK(Table123[[#This Row],[Odds Spread]]), "", 1)</f>
        <v/>
      </c>
      <c r="P508" s="26"/>
      <c r="Q508" s="26"/>
      <c r="R508" s="26"/>
      <c r="S508" s="26"/>
      <c r="T508" s="26"/>
      <c r="U508" s="27" t="str">
        <f>IF(ISBLANK(Table123[[#This Row],[Odds Side - Difference Model]]), "",N508+IF(Q508&lt;0, (N508/(Q508/-100)), N508*(Q508/100)))</f>
        <v/>
      </c>
      <c r="V508" s="28" t="str">
        <f>IFERROR(IF(ISBLANK(Table123[[#This Row],[Odds Side - Win Probability Model]]), "",N508+IF(R508&lt;0, (N508/(R508/-100)), N508*(R508/100))),"")</f>
        <v/>
      </c>
      <c r="W508" s="27" t="str">
        <f t="shared" si="55"/>
        <v/>
      </c>
      <c r="X508" s="28" t="str">
        <f t="shared" si="56"/>
        <v/>
      </c>
      <c r="Y508" s="27" t="str">
        <f>IF(ISBLANK(Table123[[#This Row],[Odds Spread]]), "",O508+IF(S508&lt;0, (O508/(S508/-100)), O508*(S508/100)))</f>
        <v/>
      </c>
      <c r="Z508" s="27" t="str">
        <f t="shared" si="57"/>
        <v/>
      </c>
      <c r="AA508" s="29">
        <f t="shared" si="58"/>
        <v>0</v>
      </c>
      <c r="AB508" s="29">
        <f t="shared" si="59"/>
        <v>0</v>
      </c>
      <c r="AC508" s="30" t="str">
        <f>IF('Prediction Log'!$W508="Y", "W", IF('Prediction Log'!$W508="N","L",""))</f>
        <v/>
      </c>
      <c r="AD508" s="31" t="str">
        <f>IF('Prediction Log'!$Y508="Y", "W", IF('Prediction Log'!$Y508="N","L",""))</f>
        <v/>
      </c>
      <c r="AE508" s="32" t="str">
        <f>IF(ISBLANK(Table123[[#This Row],[Odds Side - Difference Model]]), "",IF(AC508="W", W508, IF(AC508="L",-N508, "")))</f>
        <v/>
      </c>
      <c r="AF508" s="33" t="str">
        <f>IFERROR((IF(ISERR(Table123[[#This Row],[Potential Payout Side - Win Probability Model]]), "",IF(AD508="W", X508, IF(AD508="L",-N508, "")))), "")</f>
        <v/>
      </c>
      <c r="AG508" s="30" t="str">
        <f>IF('Prediction Log'!$X508="Y", "W", IF('Prediction Log'!$X508="N", "L", ""))</f>
        <v/>
      </c>
      <c r="AH508" s="32" t="str">
        <f>IF(ISBLANK(Table123[[#This Row],[Odds Spread]]), "",IF(AG508="W", Z508, IF(AG508="L",-O508, "")))</f>
        <v/>
      </c>
      <c r="AI508" s="11"/>
      <c r="AJ508" s="12" t="str">
        <f t="shared" si="54"/>
        <v/>
      </c>
      <c r="AK5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9" spans="1:38" x14ac:dyDescent="0.45">
      <c r="A509" s="22">
        <f>Games!A509</f>
        <v>0</v>
      </c>
      <c r="B509" s="22" t="str">
        <f>IF('Prediction Log'!B509=0, "",'Prediction Log'!B509)</f>
        <v/>
      </c>
      <c r="C509" s="22" t="str">
        <f>IF('Prediction Log'!C509=0, "",'Prediction Log'!C509)</f>
        <v/>
      </c>
      <c r="D509" s="22" t="str">
        <f>IF('Prediction Log'!D509=0, "",'Prediction Log'!D509)</f>
        <v/>
      </c>
      <c r="E509" s="22" t="str">
        <f>IF('Prediction Log'!E509=0, "",'Prediction Log'!E509)</f>
        <v/>
      </c>
      <c r="F509" s="22" t="str">
        <f>IF('Prediction Log'!I509=0, "",'Prediction Log'!I509)</f>
        <v/>
      </c>
      <c r="G509" s="23" t="str">
        <f>IF(ISBLANK(Games!B509), "",'Prediction Log'!$J509)</f>
        <v/>
      </c>
      <c r="H509" s="24" t="str">
        <f>'Prediction Log'!$K509</f>
        <v/>
      </c>
      <c r="I509" s="22" t="str">
        <f>IF(ISBLANK(Games!J509), "",IF(AND(Games!J509="",Games!K509=""),"",IF(ISTEXT(Games!K509), "Side",Games!J509)))</f>
        <v/>
      </c>
      <c r="J509" s="22" t="str">
        <f>IF(ISBLANK(Games!B509), "",IF(Games!H509="Y", Games!B509, Games!C509))</f>
        <v/>
      </c>
      <c r="K509" s="22" t="str">
        <f>Games!F509</f>
        <v/>
      </c>
      <c r="L509" s="22" t="str">
        <f>IF(ISBLANK(Games!D509), "",Games!D509)</f>
        <v/>
      </c>
      <c r="M509" s="22"/>
      <c r="N509" s="25" t="str">
        <f>IF(ISBLANK(Table123[[#This Row],[Odds Side - Difference Model]]), "", 1)</f>
        <v/>
      </c>
      <c r="O509" s="25" t="str">
        <f>IF(ISBLANK(Table123[[#This Row],[Odds Spread]]), "", 1)</f>
        <v/>
      </c>
      <c r="P509" s="26"/>
      <c r="Q509" s="26"/>
      <c r="R509" s="26"/>
      <c r="S509" s="26"/>
      <c r="T509" s="26"/>
      <c r="U509" s="27" t="str">
        <f>IF(ISBLANK(Table123[[#This Row],[Odds Side - Difference Model]]), "",N509+IF(Q509&lt;0, (N509/(Q509/-100)), N509*(Q509/100)))</f>
        <v/>
      </c>
      <c r="V509" s="28" t="str">
        <f>IFERROR(IF(ISBLANK(Table123[[#This Row],[Odds Side - Win Probability Model]]), "",N509+IF(R509&lt;0, (N509/(R509/-100)), N509*(R509/100))),"")</f>
        <v/>
      </c>
      <c r="W509" s="27" t="str">
        <f t="shared" si="55"/>
        <v/>
      </c>
      <c r="X509" s="28" t="str">
        <f t="shared" si="56"/>
        <v/>
      </c>
      <c r="Y509" s="27" t="str">
        <f>IF(ISBLANK(Table123[[#This Row],[Odds Spread]]), "",O509+IF(S509&lt;0, (O509/(S509/-100)), O509*(S509/100)))</f>
        <v/>
      </c>
      <c r="Z509" s="27" t="str">
        <f t="shared" si="57"/>
        <v/>
      </c>
      <c r="AA509" s="29">
        <f t="shared" si="58"/>
        <v>0</v>
      </c>
      <c r="AB509" s="29">
        <f t="shared" si="59"/>
        <v>0</v>
      </c>
      <c r="AC509" s="30" t="str">
        <f>IF('Prediction Log'!$W509="Y", "W", IF('Prediction Log'!$W509="N","L",""))</f>
        <v/>
      </c>
      <c r="AD509" s="31" t="str">
        <f>IF('Prediction Log'!$Y509="Y", "W", IF('Prediction Log'!$Y509="N","L",""))</f>
        <v/>
      </c>
      <c r="AE509" s="32" t="str">
        <f>IF(ISBLANK(Table123[[#This Row],[Odds Side - Difference Model]]), "",IF(AC509="W", W509, IF(AC509="L",-N509, "")))</f>
        <v/>
      </c>
      <c r="AF509" s="33" t="str">
        <f>IFERROR((IF(ISERR(Table123[[#This Row],[Potential Payout Side - Win Probability Model]]), "",IF(AD509="W", X509, IF(AD509="L",-N509, "")))), "")</f>
        <v/>
      </c>
      <c r="AG509" s="30" t="str">
        <f>IF('Prediction Log'!$X509="Y", "W", IF('Prediction Log'!$X509="N", "L", ""))</f>
        <v/>
      </c>
      <c r="AH509" s="32" t="str">
        <f>IF(ISBLANK(Table123[[#This Row],[Odds Spread]]), "",IF(AG509="W", Z509, IF(AG509="L",-O509, "")))</f>
        <v/>
      </c>
      <c r="AI509" s="11"/>
      <c r="AJ509" s="12" t="str">
        <f t="shared" si="54"/>
        <v/>
      </c>
      <c r="AK5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0" spans="1:38" x14ac:dyDescent="0.45">
      <c r="A510" s="22">
        <f>Games!A510</f>
        <v>0</v>
      </c>
      <c r="B510" s="22" t="str">
        <f>IF('Prediction Log'!B510=0, "",'Prediction Log'!B510)</f>
        <v/>
      </c>
      <c r="C510" s="22" t="str">
        <f>IF('Prediction Log'!C510=0, "",'Prediction Log'!C510)</f>
        <v/>
      </c>
      <c r="D510" s="22" t="str">
        <f>IF('Prediction Log'!D510=0, "",'Prediction Log'!D510)</f>
        <v/>
      </c>
      <c r="E510" s="22" t="str">
        <f>IF('Prediction Log'!E510=0, "",'Prediction Log'!E510)</f>
        <v/>
      </c>
      <c r="F510" s="22" t="str">
        <f>IF('Prediction Log'!I510=0, "",'Prediction Log'!I510)</f>
        <v/>
      </c>
      <c r="G510" s="23" t="str">
        <f>IF(ISBLANK(Games!B510), "",'Prediction Log'!$J510)</f>
        <v/>
      </c>
      <c r="H510" s="24" t="str">
        <f>'Prediction Log'!$K510</f>
        <v/>
      </c>
      <c r="I510" s="22" t="str">
        <f>IF(ISBLANK(Games!J510), "",IF(AND(Games!J510="",Games!K510=""),"",IF(ISTEXT(Games!K510), "Side",Games!J510)))</f>
        <v/>
      </c>
      <c r="J510" s="22" t="str">
        <f>IF(ISBLANK(Games!B510), "",IF(Games!H510="Y", Games!B510, Games!C510))</f>
        <v/>
      </c>
      <c r="K510" s="22" t="str">
        <f>Games!F510</f>
        <v/>
      </c>
      <c r="L510" s="22" t="str">
        <f>IF(ISBLANK(Games!D510), "",Games!D510)</f>
        <v/>
      </c>
      <c r="M510" s="22"/>
      <c r="N510" s="25" t="str">
        <f>IF(ISBLANK(Table123[[#This Row],[Odds Side - Difference Model]]), "", 1)</f>
        <v/>
      </c>
      <c r="O510" s="25" t="str">
        <f>IF(ISBLANK(Table123[[#This Row],[Odds Spread]]), "", 1)</f>
        <v/>
      </c>
      <c r="P510" s="26"/>
      <c r="Q510" s="26"/>
      <c r="R510" s="26"/>
      <c r="S510" s="26"/>
      <c r="T510" s="26"/>
      <c r="U510" s="27" t="str">
        <f>IF(ISBLANK(Table123[[#This Row],[Odds Side - Difference Model]]), "",N510+IF(Q510&lt;0, (N510/(Q510/-100)), N510*(Q510/100)))</f>
        <v/>
      </c>
      <c r="V510" s="28" t="str">
        <f>IFERROR(IF(ISBLANK(Table123[[#This Row],[Odds Side - Win Probability Model]]), "",N510+IF(R510&lt;0, (N510/(R510/-100)), N510*(R510/100))),"")</f>
        <v/>
      </c>
      <c r="W510" s="27" t="str">
        <f t="shared" si="55"/>
        <v/>
      </c>
      <c r="X510" s="28" t="str">
        <f t="shared" si="56"/>
        <v/>
      </c>
      <c r="Y510" s="27" t="str">
        <f>IF(ISBLANK(Table123[[#This Row],[Odds Spread]]), "",O510+IF(S510&lt;0, (O510/(S510/-100)), O510*(S510/100)))</f>
        <v/>
      </c>
      <c r="Z510" s="27" t="str">
        <f t="shared" si="57"/>
        <v/>
      </c>
      <c r="AA510" s="29">
        <f t="shared" si="58"/>
        <v>0</v>
      </c>
      <c r="AB510" s="29">
        <f t="shared" si="59"/>
        <v>0</v>
      </c>
      <c r="AC510" s="30" t="str">
        <f>IF('Prediction Log'!$W510="Y", "W", IF('Prediction Log'!$W510="N","L",""))</f>
        <v/>
      </c>
      <c r="AD510" s="31" t="str">
        <f>IF('Prediction Log'!$Y510="Y", "W", IF('Prediction Log'!$Y510="N","L",""))</f>
        <v/>
      </c>
      <c r="AE510" s="32" t="str">
        <f>IF(ISBLANK(Table123[[#This Row],[Odds Side - Difference Model]]), "",IF(AC510="W", W510, IF(AC510="L",-N510, "")))</f>
        <v/>
      </c>
      <c r="AF510" s="33" t="str">
        <f>IFERROR((IF(ISERR(Table123[[#This Row],[Potential Payout Side - Win Probability Model]]), "",IF(AD510="W", X510, IF(AD510="L",-N510, "")))), "")</f>
        <v/>
      </c>
      <c r="AG510" s="30" t="str">
        <f>IF('Prediction Log'!$X510="Y", "W", IF('Prediction Log'!$X510="N", "L", ""))</f>
        <v/>
      </c>
      <c r="AH510" s="32" t="str">
        <f>IF(ISBLANK(Table123[[#This Row],[Odds Spread]]), "",IF(AG510="W", Z510, IF(AG510="L",-O510, "")))</f>
        <v/>
      </c>
      <c r="AI510" s="11"/>
      <c r="AJ510" s="12" t="str">
        <f t="shared" si="54"/>
        <v/>
      </c>
      <c r="AK5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1" spans="1:38" x14ac:dyDescent="0.45">
      <c r="A511" s="22">
        <f>Games!A511</f>
        <v>0</v>
      </c>
      <c r="B511" s="22" t="str">
        <f>IF('Prediction Log'!B511=0, "",'Prediction Log'!B511)</f>
        <v/>
      </c>
      <c r="C511" s="22" t="str">
        <f>IF('Prediction Log'!C511=0, "",'Prediction Log'!C511)</f>
        <v/>
      </c>
      <c r="D511" s="22" t="str">
        <f>IF('Prediction Log'!D511=0, "",'Prediction Log'!D511)</f>
        <v/>
      </c>
      <c r="E511" s="22" t="str">
        <f>IF('Prediction Log'!E511=0, "",'Prediction Log'!E511)</f>
        <v/>
      </c>
      <c r="F511" s="22" t="str">
        <f>IF('Prediction Log'!I511=0, "",'Prediction Log'!I511)</f>
        <v/>
      </c>
      <c r="G511" s="23" t="str">
        <f>IF(ISBLANK(Games!B511), "",'Prediction Log'!$J511)</f>
        <v/>
      </c>
      <c r="H511" s="24" t="str">
        <f>'Prediction Log'!$K511</f>
        <v/>
      </c>
      <c r="I511" s="22" t="str">
        <f>IF(ISBLANK(Games!J511), "",IF(AND(Games!J511="",Games!K511=""),"",IF(ISTEXT(Games!K511), "Side",Games!J511)))</f>
        <v/>
      </c>
      <c r="J511" s="22" t="str">
        <f>IF(ISBLANK(Games!B511), "",IF(Games!H511="Y", Games!B511, Games!C511))</f>
        <v/>
      </c>
      <c r="K511" s="22" t="str">
        <f>Games!F511</f>
        <v/>
      </c>
      <c r="L511" s="22" t="str">
        <f>IF(ISBLANK(Games!D511), "",Games!D511)</f>
        <v/>
      </c>
      <c r="M511" s="22"/>
      <c r="N511" s="25" t="str">
        <f>IF(ISBLANK(Table123[[#This Row],[Odds Side - Difference Model]]), "", 1)</f>
        <v/>
      </c>
      <c r="O511" s="25" t="str">
        <f>IF(ISBLANK(Table123[[#This Row],[Odds Spread]]), "", 1)</f>
        <v/>
      </c>
      <c r="P511" s="26"/>
      <c r="Q511" s="26"/>
      <c r="R511" s="26"/>
      <c r="S511" s="26"/>
      <c r="T511" s="26"/>
      <c r="U511" s="27" t="str">
        <f>IF(ISBLANK(Table123[[#This Row],[Odds Side - Difference Model]]), "",N511+IF(Q511&lt;0, (N511/(Q511/-100)), N511*(Q511/100)))</f>
        <v/>
      </c>
      <c r="V511" s="28" t="str">
        <f>IFERROR(IF(ISBLANK(Table123[[#This Row],[Odds Side - Win Probability Model]]), "",N511+IF(R511&lt;0, (N511/(R511/-100)), N511*(R511/100))),"")</f>
        <v/>
      </c>
      <c r="W511" s="27" t="str">
        <f t="shared" si="55"/>
        <v/>
      </c>
      <c r="X511" s="28" t="str">
        <f t="shared" si="56"/>
        <v/>
      </c>
      <c r="Y511" s="27" t="str">
        <f>IF(ISBLANK(Table123[[#This Row],[Odds Spread]]), "",O511+IF(S511&lt;0, (O511/(S511/-100)), O511*(S511/100)))</f>
        <v/>
      </c>
      <c r="Z511" s="27" t="str">
        <f t="shared" si="57"/>
        <v/>
      </c>
      <c r="AA511" s="29">
        <f t="shared" si="58"/>
        <v>0</v>
      </c>
      <c r="AB511" s="29">
        <f t="shared" si="59"/>
        <v>0</v>
      </c>
      <c r="AC511" s="30" t="str">
        <f>IF('Prediction Log'!$W511="Y", "W", IF('Prediction Log'!$W511="N","L",""))</f>
        <v/>
      </c>
      <c r="AD511" s="31" t="str">
        <f>IF('Prediction Log'!$Y511="Y", "W", IF('Prediction Log'!$Y511="N","L",""))</f>
        <v/>
      </c>
      <c r="AE511" s="32" t="str">
        <f>IF(ISBLANK(Table123[[#This Row],[Odds Side - Difference Model]]), "",IF(AC511="W", W511, IF(AC511="L",-N511, "")))</f>
        <v/>
      </c>
      <c r="AF511" s="33" t="str">
        <f>IFERROR((IF(ISERR(Table123[[#This Row],[Potential Payout Side - Win Probability Model]]), "",IF(AD511="W", X511, IF(AD511="L",-N511, "")))), "")</f>
        <v/>
      </c>
      <c r="AG511" s="30" t="str">
        <f>IF('Prediction Log'!$X511="Y", "W", IF('Prediction Log'!$X511="N", "L", ""))</f>
        <v/>
      </c>
      <c r="AH511" s="32" t="str">
        <f>IF(ISBLANK(Table123[[#This Row],[Odds Spread]]), "",IF(AG511="W", Z511, IF(AG511="L",-O511, "")))</f>
        <v/>
      </c>
      <c r="AI511" s="11"/>
      <c r="AJ511" s="12" t="str">
        <f t="shared" si="54"/>
        <v/>
      </c>
      <c r="AK5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2" spans="1:38" x14ac:dyDescent="0.45">
      <c r="A512" s="22">
        <f>Games!A512</f>
        <v>0</v>
      </c>
      <c r="B512" s="22" t="str">
        <f>IF('Prediction Log'!B512=0, "",'Prediction Log'!B512)</f>
        <v/>
      </c>
      <c r="C512" s="22" t="str">
        <f>IF('Prediction Log'!C512=0, "",'Prediction Log'!C512)</f>
        <v/>
      </c>
      <c r="D512" s="22" t="str">
        <f>IF('Prediction Log'!D512=0, "",'Prediction Log'!D512)</f>
        <v/>
      </c>
      <c r="E512" s="22" t="str">
        <f>IF('Prediction Log'!E512=0, "",'Prediction Log'!E512)</f>
        <v/>
      </c>
      <c r="F512" s="22" t="str">
        <f>IF('Prediction Log'!I512=0, "",'Prediction Log'!I512)</f>
        <v/>
      </c>
      <c r="G512" s="23" t="str">
        <f>IF(ISBLANK(Games!B512), "",'Prediction Log'!$J512)</f>
        <v/>
      </c>
      <c r="H512" s="24" t="str">
        <f>'Prediction Log'!$K512</f>
        <v/>
      </c>
      <c r="I512" s="22" t="str">
        <f>IF(ISBLANK(Games!J512), "",IF(AND(Games!J512="",Games!K512=""),"",IF(ISTEXT(Games!K512), "Side",Games!J512)))</f>
        <v/>
      </c>
      <c r="J512" s="22" t="str">
        <f>IF(ISBLANK(Games!B512), "",IF(Games!H512="Y", Games!B512, Games!C512))</f>
        <v/>
      </c>
      <c r="K512" s="22" t="str">
        <f>Games!F512</f>
        <v/>
      </c>
      <c r="L512" s="22" t="str">
        <f>IF(ISBLANK(Games!D512), "",Games!D512)</f>
        <v/>
      </c>
      <c r="M512" s="22"/>
      <c r="N512" s="25" t="str">
        <f>IF(ISBLANK(Table123[[#This Row],[Odds Side - Difference Model]]), "", 1)</f>
        <v/>
      </c>
      <c r="O512" s="25" t="str">
        <f>IF(ISBLANK(Table123[[#This Row],[Odds Spread]]), "", 1)</f>
        <v/>
      </c>
      <c r="P512" s="26"/>
      <c r="Q512" s="26"/>
      <c r="R512" s="26"/>
      <c r="S512" s="26"/>
      <c r="T512" s="26"/>
      <c r="U512" s="27" t="str">
        <f>IF(ISBLANK(Table123[[#This Row],[Odds Side - Difference Model]]), "",N512+IF(Q512&lt;0, (N512/(Q512/-100)), N512*(Q512/100)))</f>
        <v/>
      </c>
      <c r="V512" s="28" t="str">
        <f>IFERROR(IF(ISBLANK(Table123[[#This Row],[Odds Side - Win Probability Model]]), "",N512+IF(R512&lt;0, (N512/(R512/-100)), N512*(R512/100))),"")</f>
        <v/>
      </c>
      <c r="W512" s="27" t="str">
        <f t="shared" si="55"/>
        <v/>
      </c>
      <c r="X512" s="28" t="str">
        <f t="shared" si="56"/>
        <v/>
      </c>
      <c r="Y512" s="27" t="str">
        <f>IF(ISBLANK(Table123[[#This Row],[Odds Spread]]), "",O512+IF(S512&lt;0, (O512/(S512/-100)), O512*(S512/100)))</f>
        <v/>
      </c>
      <c r="Z512" s="27" t="str">
        <f t="shared" si="57"/>
        <v/>
      </c>
      <c r="AA512" s="29">
        <f t="shared" si="58"/>
        <v>0</v>
      </c>
      <c r="AB512" s="29">
        <f t="shared" si="59"/>
        <v>0</v>
      </c>
      <c r="AC512" s="30" t="str">
        <f>IF('Prediction Log'!$W512="Y", "W", IF('Prediction Log'!$W512="N","L",""))</f>
        <v/>
      </c>
      <c r="AD512" s="31" t="str">
        <f>IF('Prediction Log'!$Y512="Y", "W", IF('Prediction Log'!$Y512="N","L",""))</f>
        <v/>
      </c>
      <c r="AE512" s="32" t="str">
        <f>IF(ISBLANK(Table123[[#This Row],[Odds Side - Difference Model]]), "",IF(AC512="W", W512, IF(AC512="L",-N512, "")))</f>
        <v/>
      </c>
      <c r="AF512" s="33" t="str">
        <f>IFERROR((IF(ISERR(Table123[[#This Row],[Potential Payout Side - Win Probability Model]]), "",IF(AD512="W", X512, IF(AD512="L",-N512, "")))), "")</f>
        <v/>
      </c>
      <c r="AG512" s="30" t="str">
        <f>IF('Prediction Log'!$X512="Y", "W", IF('Prediction Log'!$X512="N", "L", ""))</f>
        <v/>
      </c>
      <c r="AH512" s="32" t="str">
        <f>IF(ISBLANK(Table123[[#This Row],[Odds Spread]]), "",IF(AG512="W", Z512, IF(AG512="L",-O512, "")))</f>
        <v/>
      </c>
      <c r="AI512" s="11"/>
      <c r="AJ512" s="12" t="str">
        <f t="shared" si="54"/>
        <v/>
      </c>
      <c r="AK5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3" spans="1:38" x14ac:dyDescent="0.45">
      <c r="A513" s="22">
        <f>Games!A513</f>
        <v>0</v>
      </c>
      <c r="B513" s="22" t="str">
        <f>IF('Prediction Log'!B513=0, "",'Prediction Log'!B513)</f>
        <v/>
      </c>
      <c r="C513" s="22" t="str">
        <f>IF('Prediction Log'!C513=0, "",'Prediction Log'!C513)</f>
        <v/>
      </c>
      <c r="D513" s="22" t="str">
        <f>IF('Prediction Log'!D513=0, "",'Prediction Log'!D513)</f>
        <v/>
      </c>
      <c r="E513" s="22" t="str">
        <f>IF('Prediction Log'!E513=0, "",'Prediction Log'!E513)</f>
        <v/>
      </c>
      <c r="F513" s="22" t="str">
        <f>IF('Prediction Log'!I513=0, "",'Prediction Log'!I513)</f>
        <v/>
      </c>
      <c r="G513" s="23" t="str">
        <f>IF(ISBLANK(Games!B513), "",'Prediction Log'!$J513)</f>
        <v/>
      </c>
      <c r="H513" s="24" t="str">
        <f>'Prediction Log'!$K513</f>
        <v/>
      </c>
      <c r="I513" s="22" t="str">
        <f>IF(ISBLANK(Games!J513), "",IF(AND(Games!J513="",Games!K513=""),"",IF(ISTEXT(Games!K513), "Side",Games!J513)))</f>
        <v/>
      </c>
      <c r="J513" s="22" t="str">
        <f>IF(ISBLANK(Games!B513), "",IF(Games!H513="Y", Games!B513, Games!C513))</f>
        <v/>
      </c>
      <c r="K513" s="22" t="str">
        <f>Games!F513</f>
        <v/>
      </c>
      <c r="L513" s="22" t="str">
        <f>IF(ISBLANK(Games!D513), "",Games!D513)</f>
        <v/>
      </c>
      <c r="M513" s="22"/>
      <c r="N513" s="25" t="str">
        <f>IF(ISBLANK(Table123[[#This Row],[Odds Side - Difference Model]]), "", 1)</f>
        <v/>
      </c>
      <c r="O513" s="25" t="str">
        <f>IF(ISBLANK(Table123[[#This Row],[Odds Spread]]), "", 1)</f>
        <v/>
      </c>
      <c r="P513" s="26"/>
      <c r="Q513" s="26"/>
      <c r="R513" s="26"/>
      <c r="S513" s="26"/>
      <c r="T513" s="26"/>
      <c r="U513" s="27" t="str">
        <f>IF(ISBLANK(Table123[[#This Row],[Odds Side - Difference Model]]), "",N513+IF(Q513&lt;0, (N513/(Q513/-100)), N513*(Q513/100)))</f>
        <v/>
      </c>
      <c r="V513" s="28" t="str">
        <f>IFERROR(IF(ISBLANK(Table123[[#This Row],[Odds Side - Win Probability Model]]), "",N513+IF(R513&lt;0, (N513/(R513/-100)), N513*(R513/100))),"")</f>
        <v/>
      </c>
      <c r="W513" s="27" t="str">
        <f t="shared" si="55"/>
        <v/>
      </c>
      <c r="X513" s="28" t="str">
        <f t="shared" si="56"/>
        <v/>
      </c>
      <c r="Y513" s="27" t="str">
        <f>IF(ISBLANK(Table123[[#This Row],[Odds Spread]]), "",O513+IF(S513&lt;0, (O513/(S513/-100)), O513*(S513/100)))</f>
        <v/>
      </c>
      <c r="Z513" s="27" t="str">
        <f t="shared" si="57"/>
        <v/>
      </c>
      <c r="AA513" s="29">
        <f t="shared" si="58"/>
        <v>0</v>
      </c>
      <c r="AB513" s="29">
        <f t="shared" si="59"/>
        <v>0</v>
      </c>
      <c r="AC513" s="30" t="str">
        <f>IF('Prediction Log'!$W513="Y", "W", IF('Prediction Log'!$W513="N","L",""))</f>
        <v/>
      </c>
      <c r="AD513" s="31" t="str">
        <f>IF('Prediction Log'!$Y513="Y", "W", IF('Prediction Log'!$Y513="N","L",""))</f>
        <v/>
      </c>
      <c r="AE513" s="32" t="str">
        <f>IF(ISBLANK(Table123[[#This Row],[Odds Side - Difference Model]]), "",IF(AC513="W", W513, IF(AC513="L",-N513, "")))</f>
        <v/>
      </c>
      <c r="AF513" s="33" t="str">
        <f>IFERROR((IF(ISERR(Table123[[#This Row],[Potential Payout Side - Win Probability Model]]), "",IF(AD513="W", X513, IF(AD513="L",-N513, "")))), "")</f>
        <v/>
      </c>
      <c r="AG513" s="30" t="str">
        <f>IF('Prediction Log'!$X513="Y", "W", IF('Prediction Log'!$X513="N", "L", ""))</f>
        <v/>
      </c>
      <c r="AH513" s="32" t="str">
        <f>IF(ISBLANK(Table123[[#This Row],[Odds Spread]]), "",IF(AG513="W", Z513, IF(AG513="L",-O513, "")))</f>
        <v/>
      </c>
      <c r="AI513" s="11"/>
      <c r="AJ513" s="12" t="str">
        <f t="shared" si="54"/>
        <v/>
      </c>
      <c r="AK5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4" spans="1:38" x14ac:dyDescent="0.45">
      <c r="A514" s="22">
        <f>Games!A514</f>
        <v>0</v>
      </c>
      <c r="B514" s="22" t="str">
        <f>IF('Prediction Log'!B514=0, "",'Prediction Log'!B514)</f>
        <v/>
      </c>
      <c r="C514" s="22" t="str">
        <f>IF('Prediction Log'!C514=0, "",'Prediction Log'!C514)</f>
        <v/>
      </c>
      <c r="D514" s="22" t="str">
        <f>IF('Prediction Log'!D514=0, "",'Prediction Log'!D514)</f>
        <v/>
      </c>
      <c r="E514" s="22" t="str">
        <f>IF('Prediction Log'!E514=0, "",'Prediction Log'!E514)</f>
        <v/>
      </c>
      <c r="F514" s="22" t="str">
        <f>IF('Prediction Log'!I514=0, "",'Prediction Log'!I514)</f>
        <v/>
      </c>
      <c r="G514" s="23" t="str">
        <f>IF(ISBLANK(Games!B514), "",'Prediction Log'!$J514)</f>
        <v/>
      </c>
      <c r="H514" s="24" t="str">
        <f>'Prediction Log'!$K514</f>
        <v/>
      </c>
      <c r="I514" s="22" t="str">
        <f>IF(ISBLANK(Games!J514), "",IF(AND(Games!J514="",Games!K514=""),"",IF(ISTEXT(Games!K514), "Side",Games!J514)))</f>
        <v/>
      </c>
      <c r="J514" s="22" t="str">
        <f>IF(ISBLANK(Games!B514), "",IF(Games!H514="Y", Games!B514, Games!C514))</f>
        <v/>
      </c>
      <c r="K514" s="22" t="str">
        <f>Games!F514</f>
        <v/>
      </c>
      <c r="L514" s="22" t="str">
        <f>IF(ISBLANK(Games!D514), "",Games!D514)</f>
        <v/>
      </c>
      <c r="M514" s="22"/>
      <c r="N514" s="25" t="str">
        <f>IF(ISBLANK(Table123[[#This Row],[Odds Side - Difference Model]]), "", 1)</f>
        <v/>
      </c>
      <c r="O514" s="25" t="str">
        <f>IF(ISBLANK(Table123[[#This Row],[Odds Spread]]), "", 1)</f>
        <v/>
      </c>
      <c r="P514" s="26"/>
      <c r="Q514" s="26"/>
      <c r="R514" s="26"/>
      <c r="S514" s="26"/>
      <c r="T514" s="26"/>
      <c r="U514" s="27" t="str">
        <f>IF(ISBLANK(Table123[[#This Row],[Odds Side - Difference Model]]), "",N514+IF(Q514&lt;0, (N514/(Q514/-100)), N514*(Q514/100)))</f>
        <v/>
      </c>
      <c r="V514" s="28" t="str">
        <f>IFERROR(IF(ISBLANK(Table123[[#This Row],[Odds Side - Win Probability Model]]), "",N514+IF(R514&lt;0, (N514/(R514/-100)), N514*(R514/100))),"")</f>
        <v/>
      </c>
      <c r="W514" s="27" t="str">
        <f t="shared" si="55"/>
        <v/>
      </c>
      <c r="X514" s="28" t="str">
        <f t="shared" si="56"/>
        <v/>
      </c>
      <c r="Y514" s="27" t="str">
        <f>IF(ISBLANK(Table123[[#This Row],[Odds Spread]]), "",O514+IF(S514&lt;0, (O514/(S514/-100)), O514*(S514/100)))</f>
        <v/>
      </c>
      <c r="Z514" s="27" t="str">
        <f t="shared" si="57"/>
        <v/>
      </c>
      <c r="AA514" s="29">
        <f t="shared" si="58"/>
        <v>0</v>
      </c>
      <c r="AB514" s="29">
        <f t="shared" si="59"/>
        <v>0</v>
      </c>
      <c r="AC514" s="30" t="str">
        <f>IF('Prediction Log'!$W514="Y", "W", IF('Prediction Log'!$W514="N","L",""))</f>
        <v/>
      </c>
      <c r="AD514" s="31" t="str">
        <f>IF('Prediction Log'!$Y514="Y", "W", IF('Prediction Log'!$Y514="N","L",""))</f>
        <v/>
      </c>
      <c r="AE514" s="32" t="str">
        <f>IF(ISBLANK(Table123[[#This Row],[Odds Side - Difference Model]]), "",IF(AC514="W", W514, IF(AC514="L",-N514, "")))</f>
        <v/>
      </c>
      <c r="AF514" s="33" t="str">
        <f>IFERROR((IF(ISERR(Table123[[#This Row],[Potential Payout Side - Win Probability Model]]), "",IF(AD514="W", X514, IF(AD514="L",-N514, "")))), "")</f>
        <v/>
      </c>
      <c r="AG514" s="30" t="str">
        <f>IF('Prediction Log'!$X514="Y", "W", IF('Prediction Log'!$X514="N", "L", ""))</f>
        <v/>
      </c>
      <c r="AH514" s="32" t="str">
        <f>IF(ISBLANK(Table123[[#This Row],[Odds Spread]]), "",IF(AG514="W", Z514, IF(AG514="L",-O514, "")))</f>
        <v/>
      </c>
      <c r="AI514" s="11"/>
      <c r="AJ514" s="12" t="str">
        <f t="shared" si="54"/>
        <v/>
      </c>
      <c r="AK5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5" spans="1:38" x14ac:dyDescent="0.45">
      <c r="A515" s="22">
        <f>Games!A515</f>
        <v>0</v>
      </c>
      <c r="B515" s="22" t="str">
        <f>IF('Prediction Log'!B515=0, "",'Prediction Log'!B515)</f>
        <v/>
      </c>
      <c r="C515" s="22" t="str">
        <f>IF('Prediction Log'!C515=0, "",'Prediction Log'!C515)</f>
        <v/>
      </c>
      <c r="D515" s="22" t="str">
        <f>IF('Prediction Log'!D515=0, "",'Prediction Log'!D515)</f>
        <v/>
      </c>
      <c r="E515" s="22" t="str">
        <f>IF('Prediction Log'!E515=0, "",'Prediction Log'!E515)</f>
        <v/>
      </c>
      <c r="F515" s="22" t="str">
        <f>IF('Prediction Log'!I515=0, "",'Prediction Log'!I515)</f>
        <v/>
      </c>
      <c r="G515" s="23" t="str">
        <f>IF(ISBLANK(Games!B515), "",'Prediction Log'!$J515)</f>
        <v/>
      </c>
      <c r="H515" s="24" t="str">
        <f>'Prediction Log'!$K515</f>
        <v/>
      </c>
      <c r="I515" s="22" t="str">
        <f>IF(ISBLANK(Games!J515), "",IF(AND(Games!J515="",Games!K515=""),"",IF(ISTEXT(Games!K515), "Side",Games!J515)))</f>
        <v/>
      </c>
      <c r="J515" s="22" t="str">
        <f>IF(ISBLANK(Games!B515), "",IF(Games!H515="Y", Games!B515, Games!C515))</f>
        <v/>
      </c>
      <c r="K515" s="22" t="str">
        <f>Games!F515</f>
        <v/>
      </c>
      <c r="L515" s="22" t="str">
        <f>IF(ISBLANK(Games!D515), "",Games!D515)</f>
        <v/>
      </c>
      <c r="M515" s="22"/>
      <c r="N515" s="25" t="str">
        <f>IF(ISBLANK(Table123[[#This Row],[Odds Side - Difference Model]]), "", 1)</f>
        <v/>
      </c>
      <c r="O515" s="25" t="str">
        <f>IF(ISBLANK(Table123[[#This Row],[Odds Spread]]), "", 1)</f>
        <v/>
      </c>
      <c r="P515" s="26"/>
      <c r="Q515" s="26"/>
      <c r="R515" s="26"/>
      <c r="S515" s="26"/>
      <c r="T515" s="26"/>
      <c r="U515" s="27" t="str">
        <f>IF(ISBLANK(Table123[[#This Row],[Odds Side - Difference Model]]), "",N515+IF(Q515&lt;0, (N515/(Q515/-100)), N515*(Q515/100)))</f>
        <v/>
      </c>
      <c r="V515" s="28" t="str">
        <f>IFERROR(IF(ISBLANK(Table123[[#This Row],[Odds Side - Win Probability Model]]), "",N515+IF(R515&lt;0, (N515/(R515/-100)), N515*(R515/100))),"")</f>
        <v/>
      </c>
      <c r="W515" s="27" t="str">
        <f t="shared" si="55"/>
        <v/>
      </c>
      <c r="X515" s="28" t="str">
        <f t="shared" si="56"/>
        <v/>
      </c>
      <c r="Y515" s="27" t="str">
        <f>IF(ISBLANK(Table123[[#This Row],[Odds Spread]]), "",O515+IF(S515&lt;0, (O515/(S515/-100)), O515*(S515/100)))</f>
        <v/>
      </c>
      <c r="Z515" s="27" t="str">
        <f t="shared" si="57"/>
        <v/>
      </c>
      <c r="AA515" s="29">
        <f t="shared" si="58"/>
        <v>0</v>
      </c>
      <c r="AB515" s="29">
        <f t="shared" si="59"/>
        <v>0</v>
      </c>
      <c r="AC515" s="30" t="str">
        <f>IF('Prediction Log'!$W515="Y", "W", IF('Prediction Log'!$W515="N","L",""))</f>
        <v/>
      </c>
      <c r="AD515" s="31" t="str">
        <f>IF('Prediction Log'!$Y515="Y", "W", IF('Prediction Log'!$Y515="N","L",""))</f>
        <v/>
      </c>
      <c r="AE515" s="32" t="str">
        <f>IF(ISBLANK(Table123[[#This Row],[Odds Side - Difference Model]]), "",IF(AC515="W", W515, IF(AC515="L",-N515, "")))</f>
        <v/>
      </c>
      <c r="AF515" s="33" t="str">
        <f>IFERROR((IF(ISERR(Table123[[#This Row],[Potential Payout Side - Win Probability Model]]), "",IF(AD515="W", X515, IF(AD515="L",-N515, "")))), "")</f>
        <v/>
      </c>
      <c r="AG515" s="30" t="str">
        <f>IF('Prediction Log'!$X515="Y", "W", IF('Prediction Log'!$X515="N", "L", ""))</f>
        <v/>
      </c>
      <c r="AH515" s="32" t="str">
        <f>IF(ISBLANK(Table123[[#This Row],[Odds Spread]]), "",IF(AG515="W", Z515, IF(AG515="L",-O515, "")))</f>
        <v/>
      </c>
      <c r="AI515" s="11"/>
      <c r="AJ515" s="12" t="str">
        <f t="shared" ref="AJ515:AJ578" si="60">IF(AI515="W", AB515, IF(AI515="L",-S515, ""))</f>
        <v/>
      </c>
      <c r="AK5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6" spans="1:38" x14ac:dyDescent="0.45">
      <c r="A516" s="22">
        <f>Games!A516</f>
        <v>0</v>
      </c>
      <c r="B516" s="22" t="str">
        <f>IF('Prediction Log'!B516=0, "",'Prediction Log'!B516)</f>
        <v/>
      </c>
      <c r="C516" s="22" t="str">
        <f>IF('Prediction Log'!C516=0, "",'Prediction Log'!C516)</f>
        <v/>
      </c>
      <c r="D516" s="22" t="str">
        <f>IF('Prediction Log'!D516=0, "",'Prediction Log'!D516)</f>
        <v/>
      </c>
      <c r="E516" s="22" t="str">
        <f>IF('Prediction Log'!E516=0, "",'Prediction Log'!E516)</f>
        <v/>
      </c>
      <c r="F516" s="22" t="str">
        <f>IF('Prediction Log'!I516=0, "",'Prediction Log'!I516)</f>
        <v/>
      </c>
      <c r="G516" s="23" t="str">
        <f>IF(ISBLANK(Games!B516), "",'Prediction Log'!$J516)</f>
        <v/>
      </c>
      <c r="H516" s="24" t="str">
        <f>'Prediction Log'!$K516</f>
        <v/>
      </c>
      <c r="I516" s="22" t="str">
        <f>IF(ISBLANK(Games!J516), "",IF(AND(Games!J516="",Games!K516=""),"",IF(ISTEXT(Games!K516), "Side",Games!J516)))</f>
        <v/>
      </c>
      <c r="J516" s="22" t="str">
        <f>IF(ISBLANK(Games!B516), "",IF(Games!H516="Y", Games!B516, Games!C516))</f>
        <v/>
      </c>
      <c r="K516" s="22" t="str">
        <f>Games!F516</f>
        <v/>
      </c>
      <c r="L516" s="22" t="str">
        <f>IF(ISBLANK(Games!D516), "",Games!D516)</f>
        <v/>
      </c>
      <c r="M516" s="22"/>
      <c r="N516" s="25" t="str">
        <f>IF(ISBLANK(Table123[[#This Row],[Odds Side - Difference Model]]), "", 1)</f>
        <v/>
      </c>
      <c r="O516" s="25" t="str">
        <f>IF(ISBLANK(Table123[[#This Row],[Odds Spread]]), "", 1)</f>
        <v/>
      </c>
      <c r="P516" s="26"/>
      <c r="Q516" s="26"/>
      <c r="R516" s="26"/>
      <c r="S516" s="26"/>
      <c r="T516" s="26"/>
      <c r="U516" s="27" t="str">
        <f>IF(ISBLANK(Table123[[#This Row],[Odds Side - Difference Model]]), "",N516+IF(Q516&lt;0, (N516/(Q516/-100)), N516*(Q516/100)))</f>
        <v/>
      </c>
      <c r="V516" s="28" t="str">
        <f>IFERROR(IF(ISBLANK(Table123[[#This Row],[Odds Side - Win Probability Model]]), "",N516+IF(R516&lt;0, (N516/(R516/-100)), N516*(R516/100))),"")</f>
        <v/>
      </c>
      <c r="W516" s="27" t="str">
        <f t="shared" si="55"/>
        <v/>
      </c>
      <c r="X516" s="28" t="str">
        <f t="shared" si="56"/>
        <v/>
      </c>
      <c r="Y516" s="27" t="str">
        <f>IF(ISBLANK(Table123[[#This Row],[Odds Spread]]), "",O516+IF(S516&lt;0, (O516/(S516/-100)), O516*(S516/100)))</f>
        <v/>
      </c>
      <c r="Z516" s="27" t="str">
        <f t="shared" si="57"/>
        <v/>
      </c>
      <c r="AA516" s="29">
        <f t="shared" si="58"/>
        <v>0</v>
      </c>
      <c r="AB516" s="29">
        <f t="shared" si="59"/>
        <v>0</v>
      </c>
      <c r="AC516" s="30" t="str">
        <f>IF('Prediction Log'!$W516="Y", "W", IF('Prediction Log'!$W516="N","L",""))</f>
        <v/>
      </c>
      <c r="AD516" s="31" t="str">
        <f>IF('Prediction Log'!$Y516="Y", "W", IF('Prediction Log'!$Y516="N","L",""))</f>
        <v/>
      </c>
      <c r="AE516" s="32" t="str">
        <f>IF(ISBLANK(Table123[[#This Row],[Odds Side - Difference Model]]), "",IF(AC516="W", W516, IF(AC516="L",-N516, "")))</f>
        <v/>
      </c>
      <c r="AF516" s="33" t="str">
        <f>IFERROR((IF(ISERR(Table123[[#This Row],[Potential Payout Side - Win Probability Model]]), "",IF(AD516="W", X516, IF(AD516="L",-N516, "")))), "")</f>
        <v/>
      </c>
      <c r="AG516" s="30" t="str">
        <f>IF('Prediction Log'!$X516="Y", "W", IF('Prediction Log'!$X516="N", "L", ""))</f>
        <v/>
      </c>
      <c r="AH516" s="32" t="str">
        <f>IF(ISBLANK(Table123[[#This Row],[Odds Spread]]), "",IF(AG516="W", Z516, IF(AG516="L",-O516, "")))</f>
        <v/>
      </c>
      <c r="AI516" s="11"/>
      <c r="AJ516" s="12" t="str">
        <f t="shared" si="60"/>
        <v/>
      </c>
      <c r="AK5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7" spans="1:38" x14ac:dyDescent="0.45">
      <c r="A517" s="22">
        <f>Games!A517</f>
        <v>0</v>
      </c>
      <c r="B517" s="22" t="str">
        <f>IF('Prediction Log'!B517=0, "",'Prediction Log'!B517)</f>
        <v/>
      </c>
      <c r="C517" s="22" t="str">
        <f>IF('Prediction Log'!C517=0, "",'Prediction Log'!C517)</f>
        <v/>
      </c>
      <c r="D517" s="22" t="str">
        <f>IF('Prediction Log'!D517=0, "",'Prediction Log'!D517)</f>
        <v/>
      </c>
      <c r="E517" s="22" t="str">
        <f>IF('Prediction Log'!E517=0, "",'Prediction Log'!E517)</f>
        <v/>
      </c>
      <c r="F517" s="22" t="str">
        <f>IF('Prediction Log'!I517=0, "",'Prediction Log'!I517)</f>
        <v/>
      </c>
      <c r="G517" s="23" t="str">
        <f>IF(ISBLANK(Games!B517), "",'Prediction Log'!$J517)</f>
        <v/>
      </c>
      <c r="H517" s="24" t="str">
        <f>'Prediction Log'!$K517</f>
        <v/>
      </c>
      <c r="I517" s="22" t="str">
        <f>IF(ISBLANK(Games!J517), "",IF(AND(Games!J517="",Games!K517=""),"",IF(ISTEXT(Games!K517), "Side",Games!J517)))</f>
        <v/>
      </c>
      <c r="J517" s="22" t="str">
        <f>IF(ISBLANK(Games!B517), "",IF(Games!H517="Y", Games!B517, Games!C517))</f>
        <v/>
      </c>
      <c r="K517" s="22" t="str">
        <f>Games!F517</f>
        <v/>
      </c>
      <c r="L517" s="22" t="str">
        <f>IF(ISBLANK(Games!D517), "",Games!D517)</f>
        <v/>
      </c>
      <c r="M517" s="22"/>
      <c r="N517" s="25" t="str">
        <f>IF(ISBLANK(Table123[[#This Row],[Odds Side - Difference Model]]), "", 1)</f>
        <v/>
      </c>
      <c r="O517" s="25" t="str">
        <f>IF(ISBLANK(Table123[[#This Row],[Odds Spread]]), "", 1)</f>
        <v/>
      </c>
      <c r="P517" s="26"/>
      <c r="Q517" s="26"/>
      <c r="R517" s="26"/>
      <c r="S517" s="26"/>
      <c r="T517" s="26"/>
      <c r="U517" s="27" t="str">
        <f>IF(ISBLANK(Table123[[#This Row],[Odds Side - Difference Model]]), "",N517+IF(Q517&lt;0, (N517/(Q517/-100)), N517*(Q517/100)))</f>
        <v/>
      </c>
      <c r="V517" s="28" t="str">
        <f>IFERROR(IF(ISBLANK(Table123[[#This Row],[Odds Side - Win Probability Model]]), "",N517+IF(R517&lt;0, (N517/(R517/-100)), N517*(R517/100))),"")</f>
        <v/>
      </c>
      <c r="W517" s="27" t="str">
        <f t="shared" si="55"/>
        <v/>
      </c>
      <c r="X517" s="28" t="str">
        <f t="shared" si="56"/>
        <v/>
      </c>
      <c r="Y517" s="27" t="str">
        <f>IF(ISBLANK(Table123[[#This Row],[Odds Spread]]), "",O517+IF(S517&lt;0, (O517/(S517/-100)), O517*(S517/100)))</f>
        <v/>
      </c>
      <c r="Z517" s="27" t="str">
        <f t="shared" si="57"/>
        <v/>
      </c>
      <c r="AA517" s="29">
        <f t="shared" si="58"/>
        <v>0</v>
      </c>
      <c r="AB517" s="29">
        <f t="shared" si="59"/>
        <v>0</v>
      </c>
      <c r="AC517" s="30" t="str">
        <f>IF('Prediction Log'!$W517="Y", "W", IF('Prediction Log'!$W517="N","L",""))</f>
        <v/>
      </c>
      <c r="AD517" s="31" t="str">
        <f>IF('Prediction Log'!$Y517="Y", "W", IF('Prediction Log'!$Y517="N","L",""))</f>
        <v/>
      </c>
      <c r="AE517" s="32" t="str">
        <f>IF(ISBLANK(Table123[[#This Row],[Odds Side - Difference Model]]), "",IF(AC517="W", W517, IF(AC517="L",-N517, "")))</f>
        <v/>
      </c>
      <c r="AF517" s="33" t="str">
        <f>IFERROR((IF(ISERR(Table123[[#This Row],[Potential Payout Side - Win Probability Model]]), "",IF(AD517="W", X517, IF(AD517="L",-N517, "")))), "")</f>
        <v/>
      </c>
      <c r="AG517" s="30" t="str">
        <f>IF('Prediction Log'!$X517="Y", "W", IF('Prediction Log'!$X517="N", "L", ""))</f>
        <v/>
      </c>
      <c r="AH517" s="32" t="str">
        <f>IF(ISBLANK(Table123[[#This Row],[Odds Spread]]), "",IF(AG517="W", Z517, IF(AG517="L",-O517, "")))</f>
        <v/>
      </c>
      <c r="AI517" s="11"/>
      <c r="AJ517" s="12" t="str">
        <f t="shared" si="60"/>
        <v/>
      </c>
      <c r="AK5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8" spans="1:38" x14ac:dyDescent="0.45">
      <c r="A518" s="22">
        <f>Games!A518</f>
        <v>0</v>
      </c>
      <c r="B518" s="22" t="str">
        <f>IF('Prediction Log'!B518=0, "",'Prediction Log'!B518)</f>
        <v/>
      </c>
      <c r="C518" s="22" t="str">
        <f>IF('Prediction Log'!C518=0, "",'Prediction Log'!C518)</f>
        <v/>
      </c>
      <c r="D518" s="22" t="str">
        <f>IF('Prediction Log'!D518=0, "",'Prediction Log'!D518)</f>
        <v/>
      </c>
      <c r="E518" s="22" t="str">
        <f>IF('Prediction Log'!E518=0, "",'Prediction Log'!E518)</f>
        <v/>
      </c>
      <c r="F518" s="22" t="str">
        <f>IF('Prediction Log'!I518=0, "",'Prediction Log'!I518)</f>
        <v/>
      </c>
      <c r="G518" s="23" t="str">
        <f>IF(ISBLANK(Games!B518), "",'Prediction Log'!$J518)</f>
        <v/>
      </c>
      <c r="H518" s="24" t="str">
        <f>'Prediction Log'!$K518</f>
        <v/>
      </c>
      <c r="I518" s="22" t="str">
        <f>IF(ISBLANK(Games!J518), "",IF(AND(Games!J518="",Games!K518=""),"",IF(ISTEXT(Games!K518), "Side",Games!J518)))</f>
        <v/>
      </c>
      <c r="J518" s="22" t="str">
        <f>IF(ISBLANK(Games!B518), "",IF(Games!H518="Y", Games!B518, Games!C518))</f>
        <v/>
      </c>
      <c r="K518" s="22" t="str">
        <f>Games!F518</f>
        <v/>
      </c>
      <c r="L518" s="22" t="str">
        <f>IF(ISBLANK(Games!D518), "",Games!D518)</f>
        <v/>
      </c>
      <c r="M518" s="22"/>
      <c r="N518" s="25" t="str">
        <f>IF(ISBLANK(Table123[[#This Row],[Odds Side - Difference Model]]), "", 1)</f>
        <v/>
      </c>
      <c r="O518" s="25" t="str">
        <f>IF(ISBLANK(Table123[[#This Row],[Odds Spread]]), "", 1)</f>
        <v/>
      </c>
      <c r="P518" s="26"/>
      <c r="Q518" s="26"/>
      <c r="R518" s="26"/>
      <c r="S518" s="26"/>
      <c r="T518" s="26"/>
      <c r="U518" s="27" t="str">
        <f>IF(ISBLANK(Table123[[#This Row],[Odds Side - Difference Model]]), "",N518+IF(Q518&lt;0, (N518/(Q518/-100)), N518*(Q518/100)))</f>
        <v/>
      </c>
      <c r="V518" s="28" t="str">
        <f>IFERROR(IF(ISBLANK(Table123[[#This Row],[Odds Side - Win Probability Model]]), "",N518+IF(R518&lt;0, (N518/(R518/-100)), N518*(R518/100))),"")</f>
        <v/>
      </c>
      <c r="W518" s="27" t="str">
        <f t="shared" si="55"/>
        <v/>
      </c>
      <c r="X518" s="28" t="str">
        <f t="shared" si="56"/>
        <v/>
      </c>
      <c r="Y518" s="27" t="str">
        <f>IF(ISBLANK(Table123[[#This Row],[Odds Spread]]), "",O518+IF(S518&lt;0, (O518/(S518/-100)), O518*(S518/100)))</f>
        <v/>
      </c>
      <c r="Z518" s="27" t="str">
        <f t="shared" si="57"/>
        <v/>
      </c>
      <c r="AA518" s="29">
        <f t="shared" si="58"/>
        <v>0</v>
      </c>
      <c r="AB518" s="29">
        <f t="shared" si="59"/>
        <v>0</v>
      </c>
      <c r="AC518" s="30" t="str">
        <f>IF('Prediction Log'!$W518="Y", "W", IF('Prediction Log'!$W518="N","L",""))</f>
        <v/>
      </c>
      <c r="AD518" s="31" t="str">
        <f>IF('Prediction Log'!$Y518="Y", "W", IF('Prediction Log'!$Y518="N","L",""))</f>
        <v/>
      </c>
      <c r="AE518" s="32" t="str">
        <f>IF(ISBLANK(Table123[[#This Row],[Odds Side - Difference Model]]), "",IF(AC518="W", W518, IF(AC518="L",-N518, "")))</f>
        <v/>
      </c>
      <c r="AF518" s="33" t="str">
        <f>IFERROR((IF(ISERR(Table123[[#This Row],[Potential Payout Side - Win Probability Model]]), "",IF(AD518="W", X518, IF(AD518="L",-N518, "")))), "")</f>
        <v/>
      </c>
      <c r="AG518" s="30" t="str">
        <f>IF('Prediction Log'!$X518="Y", "W", IF('Prediction Log'!$X518="N", "L", ""))</f>
        <v/>
      </c>
      <c r="AH518" s="32" t="str">
        <f>IF(ISBLANK(Table123[[#This Row],[Odds Spread]]), "",IF(AG518="W", Z518, IF(AG518="L",-O518, "")))</f>
        <v/>
      </c>
      <c r="AI518" s="11"/>
      <c r="AJ518" s="12" t="str">
        <f t="shared" si="60"/>
        <v/>
      </c>
      <c r="AK5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9" spans="1:38" x14ac:dyDescent="0.45">
      <c r="A519" s="22">
        <f>Games!A519</f>
        <v>0</v>
      </c>
      <c r="B519" s="22" t="str">
        <f>IF('Prediction Log'!B519=0, "",'Prediction Log'!B519)</f>
        <v/>
      </c>
      <c r="C519" s="22" t="str">
        <f>IF('Prediction Log'!C519=0, "",'Prediction Log'!C519)</f>
        <v/>
      </c>
      <c r="D519" s="22" t="str">
        <f>IF('Prediction Log'!D519=0, "",'Prediction Log'!D519)</f>
        <v/>
      </c>
      <c r="E519" s="22" t="str">
        <f>IF('Prediction Log'!E519=0, "",'Prediction Log'!E519)</f>
        <v/>
      </c>
      <c r="F519" s="22" t="str">
        <f>IF('Prediction Log'!I519=0, "",'Prediction Log'!I519)</f>
        <v/>
      </c>
      <c r="G519" s="23" t="str">
        <f>IF(ISBLANK(Games!B519), "",'Prediction Log'!$J519)</f>
        <v/>
      </c>
      <c r="H519" s="24" t="str">
        <f>'Prediction Log'!$K519</f>
        <v/>
      </c>
      <c r="I519" s="22" t="str">
        <f>IF(ISBLANK(Games!J519), "",IF(AND(Games!J519="",Games!K519=""),"",IF(ISTEXT(Games!K519), "Side",Games!J519)))</f>
        <v/>
      </c>
      <c r="J519" s="22" t="str">
        <f>IF(ISBLANK(Games!B519), "",IF(Games!H519="Y", Games!B519, Games!C519))</f>
        <v/>
      </c>
      <c r="K519" s="22" t="str">
        <f>Games!F519</f>
        <v/>
      </c>
      <c r="L519" s="22" t="str">
        <f>IF(ISBLANK(Games!D519), "",Games!D519)</f>
        <v/>
      </c>
      <c r="M519" s="22"/>
      <c r="N519" s="25" t="str">
        <f>IF(ISBLANK(Table123[[#This Row],[Odds Side - Difference Model]]), "", 1)</f>
        <v/>
      </c>
      <c r="O519" s="25" t="str">
        <f>IF(ISBLANK(Table123[[#This Row],[Odds Spread]]), "", 1)</f>
        <v/>
      </c>
      <c r="P519" s="26"/>
      <c r="Q519" s="26"/>
      <c r="R519" s="26"/>
      <c r="S519" s="26"/>
      <c r="T519" s="26"/>
      <c r="U519" s="27" t="str">
        <f>IF(ISBLANK(Table123[[#This Row],[Odds Side - Difference Model]]), "",N519+IF(Q519&lt;0, (N519/(Q519/-100)), N519*(Q519/100)))</f>
        <v/>
      </c>
      <c r="V519" s="28" t="str">
        <f>IFERROR(IF(ISBLANK(Table123[[#This Row],[Odds Side - Win Probability Model]]), "",N519+IF(R519&lt;0, (N519/(R519/-100)), N519*(R519/100))),"")</f>
        <v/>
      </c>
      <c r="W519" s="27" t="str">
        <f t="shared" si="55"/>
        <v/>
      </c>
      <c r="X519" s="28" t="str">
        <f t="shared" si="56"/>
        <v/>
      </c>
      <c r="Y519" s="27" t="str">
        <f>IF(ISBLANK(Table123[[#This Row],[Odds Spread]]), "",O519+IF(S519&lt;0, (O519/(S519/-100)), O519*(S519/100)))</f>
        <v/>
      </c>
      <c r="Z519" s="27" t="str">
        <f t="shared" si="57"/>
        <v/>
      </c>
      <c r="AA519" s="29">
        <f t="shared" si="58"/>
        <v>0</v>
      </c>
      <c r="AB519" s="29">
        <f t="shared" si="59"/>
        <v>0</v>
      </c>
      <c r="AC519" s="30" t="str">
        <f>IF('Prediction Log'!$W519="Y", "W", IF('Prediction Log'!$W519="N","L",""))</f>
        <v/>
      </c>
      <c r="AD519" s="31" t="str">
        <f>IF('Prediction Log'!$Y519="Y", "W", IF('Prediction Log'!$Y519="N","L",""))</f>
        <v/>
      </c>
      <c r="AE519" s="32" t="str">
        <f>IF(ISBLANK(Table123[[#This Row],[Odds Side - Difference Model]]), "",IF(AC519="W", W519, IF(AC519="L",-N519, "")))</f>
        <v/>
      </c>
      <c r="AF519" s="33" t="str">
        <f>IFERROR((IF(ISERR(Table123[[#This Row],[Potential Payout Side - Win Probability Model]]), "",IF(AD519="W", X519, IF(AD519="L",-N519, "")))), "")</f>
        <v/>
      </c>
      <c r="AG519" s="30" t="str">
        <f>IF('Prediction Log'!$X519="Y", "W", IF('Prediction Log'!$X519="N", "L", ""))</f>
        <v/>
      </c>
      <c r="AH519" s="32" t="str">
        <f>IF(ISBLANK(Table123[[#This Row],[Odds Spread]]), "",IF(AG519="W", Z519, IF(AG519="L",-O519, "")))</f>
        <v/>
      </c>
      <c r="AI519" s="11"/>
      <c r="AJ519" s="12" t="str">
        <f t="shared" si="60"/>
        <v/>
      </c>
      <c r="AK5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0" spans="1:38" x14ac:dyDescent="0.45">
      <c r="A520" s="22">
        <f>Games!A520</f>
        <v>0</v>
      </c>
      <c r="B520" s="22" t="str">
        <f>IF('Prediction Log'!B520=0, "",'Prediction Log'!B520)</f>
        <v/>
      </c>
      <c r="C520" s="22" t="str">
        <f>IF('Prediction Log'!C520=0, "",'Prediction Log'!C520)</f>
        <v/>
      </c>
      <c r="D520" s="22" t="str">
        <f>IF('Prediction Log'!D520=0, "",'Prediction Log'!D520)</f>
        <v/>
      </c>
      <c r="E520" s="22" t="str">
        <f>IF('Prediction Log'!E520=0, "",'Prediction Log'!E520)</f>
        <v/>
      </c>
      <c r="F520" s="22" t="str">
        <f>IF('Prediction Log'!I520=0, "",'Prediction Log'!I520)</f>
        <v/>
      </c>
      <c r="G520" s="23" t="str">
        <f>IF(ISBLANK(Games!B520), "",'Prediction Log'!$J520)</f>
        <v/>
      </c>
      <c r="H520" s="24" t="str">
        <f>'Prediction Log'!$K520</f>
        <v/>
      </c>
      <c r="I520" s="22" t="str">
        <f>IF(ISBLANK(Games!J520), "",IF(AND(Games!J520="",Games!K520=""),"",IF(ISTEXT(Games!K520), "Side",Games!J520)))</f>
        <v/>
      </c>
      <c r="J520" s="22" t="str">
        <f>IF(ISBLANK(Games!B520), "",IF(Games!H520="Y", Games!B520, Games!C520))</f>
        <v/>
      </c>
      <c r="K520" s="22" t="str">
        <f>Games!F520</f>
        <v/>
      </c>
      <c r="L520" s="22" t="str">
        <f>IF(ISBLANK(Games!D520), "",Games!D520)</f>
        <v/>
      </c>
      <c r="M520" s="22"/>
      <c r="N520" s="25" t="str">
        <f>IF(ISBLANK(Table123[[#This Row],[Odds Side - Difference Model]]), "", 1)</f>
        <v/>
      </c>
      <c r="O520" s="25" t="str">
        <f>IF(ISBLANK(Table123[[#This Row],[Odds Spread]]), "", 1)</f>
        <v/>
      </c>
      <c r="P520" s="26"/>
      <c r="Q520" s="26"/>
      <c r="R520" s="26"/>
      <c r="S520" s="26"/>
      <c r="T520" s="26"/>
      <c r="U520" s="27" t="str">
        <f>IF(ISBLANK(Table123[[#This Row],[Odds Side - Difference Model]]), "",N520+IF(Q520&lt;0, (N520/(Q520/-100)), N520*(Q520/100)))</f>
        <v/>
      </c>
      <c r="V520" s="28" t="str">
        <f>IFERROR(IF(ISBLANK(Table123[[#This Row],[Odds Side - Win Probability Model]]), "",N520+IF(R520&lt;0, (N520/(R520/-100)), N520*(R520/100))),"")</f>
        <v/>
      </c>
      <c r="W520" s="27" t="str">
        <f t="shared" si="55"/>
        <v/>
      </c>
      <c r="X520" s="28" t="str">
        <f t="shared" si="56"/>
        <v/>
      </c>
      <c r="Y520" s="27" t="str">
        <f>IF(ISBLANK(Table123[[#This Row],[Odds Spread]]), "",O520+IF(S520&lt;0, (O520/(S520/-100)), O520*(S520/100)))</f>
        <v/>
      </c>
      <c r="Z520" s="27" t="str">
        <f t="shared" si="57"/>
        <v/>
      </c>
      <c r="AA520" s="29">
        <f t="shared" si="58"/>
        <v>0</v>
      </c>
      <c r="AB520" s="29">
        <f t="shared" si="59"/>
        <v>0</v>
      </c>
      <c r="AC520" s="30" t="str">
        <f>IF('Prediction Log'!$W520="Y", "W", IF('Prediction Log'!$W520="N","L",""))</f>
        <v/>
      </c>
      <c r="AD520" s="31" t="str">
        <f>IF('Prediction Log'!$Y520="Y", "W", IF('Prediction Log'!$Y520="N","L",""))</f>
        <v/>
      </c>
      <c r="AE520" s="32" t="str">
        <f>IF(ISBLANK(Table123[[#This Row],[Odds Side - Difference Model]]), "",IF(AC520="W", W520, IF(AC520="L",-N520, "")))</f>
        <v/>
      </c>
      <c r="AF520" s="33" t="str">
        <f>IFERROR((IF(ISERR(Table123[[#This Row],[Potential Payout Side - Win Probability Model]]), "",IF(AD520="W", X520, IF(AD520="L",-N520, "")))), "")</f>
        <v/>
      </c>
      <c r="AG520" s="30" t="str">
        <f>IF('Prediction Log'!$X520="Y", "W", IF('Prediction Log'!$X520="N", "L", ""))</f>
        <v/>
      </c>
      <c r="AH520" s="32" t="str">
        <f>IF(ISBLANK(Table123[[#This Row],[Odds Spread]]), "",IF(AG520="W", Z520, IF(AG520="L",-O520, "")))</f>
        <v/>
      </c>
      <c r="AI520" s="11"/>
      <c r="AJ520" s="12" t="str">
        <f t="shared" si="60"/>
        <v/>
      </c>
      <c r="AK5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1" spans="1:38" x14ac:dyDescent="0.45">
      <c r="A521" s="22">
        <f>Games!A521</f>
        <v>0</v>
      </c>
      <c r="B521" s="22" t="str">
        <f>IF('Prediction Log'!B521=0, "",'Prediction Log'!B521)</f>
        <v/>
      </c>
      <c r="C521" s="22" t="str">
        <f>IF('Prediction Log'!C521=0, "",'Prediction Log'!C521)</f>
        <v/>
      </c>
      <c r="D521" s="22" t="str">
        <f>IF('Prediction Log'!D521=0, "",'Prediction Log'!D521)</f>
        <v/>
      </c>
      <c r="E521" s="22" t="str">
        <f>IF('Prediction Log'!E521=0, "",'Prediction Log'!E521)</f>
        <v/>
      </c>
      <c r="F521" s="22" t="str">
        <f>IF('Prediction Log'!I521=0, "",'Prediction Log'!I521)</f>
        <v/>
      </c>
      <c r="G521" s="23" t="str">
        <f>IF(ISBLANK(Games!B521), "",'Prediction Log'!$J521)</f>
        <v/>
      </c>
      <c r="H521" s="24" t="str">
        <f>'Prediction Log'!$K521</f>
        <v/>
      </c>
      <c r="I521" s="22" t="str">
        <f>IF(ISBLANK(Games!J521), "",IF(AND(Games!J521="",Games!K521=""),"",IF(ISTEXT(Games!K521), "Side",Games!J521)))</f>
        <v/>
      </c>
      <c r="J521" s="22" t="str">
        <f>IF(ISBLANK(Games!B521), "",IF(Games!H521="Y", Games!B521, Games!C521))</f>
        <v/>
      </c>
      <c r="K521" s="22" t="str">
        <f>Games!F521</f>
        <v/>
      </c>
      <c r="L521" s="22" t="str">
        <f>IF(ISBLANK(Games!D521), "",Games!D521)</f>
        <v/>
      </c>
      <c r="M521" s="22"/>
      <c r="N521" s="25" t="str">
        <f>IF(ISBLANK(Table123[[#This Row],[Odds Side - Difference Model]]), "", 1)</f>
        <v/>
      </c>
      <c r="O521" s="25" t="str">
        <f>IF(ISBLANK(Table123[[#This Row],[Odds Spread]]), "", 1)</f>
        <v/>
      </c>
      <c r="P521" s="26"/>
      <c r="Q521" s="26"/>
      <c r="R521" s="26"/>
      <c r="S521" s="26"/>
      <c r="T521" s="26"/>
      <c r="U521" s="27" t="str">
        <f>IF(ISBLANK(Table123[[#This Row],[Odds Side - Difference Model]]), "",N521+IF(Q521&lt;0, (N521/(Q521/-100)), N521*(Q521/100)))</f>
        <v/>
      </c>
      <c r="V521" s="28" t="str">
        <f>IFERROR(IF(ISBLANK(Table123[[#This Row],[Odds Side - Win Probability Model]]), "",N521+IF(R521&lt;0, (N521/(R521/-100)), N521*(R521/100))),"")</f>
        <v/>
      </c>
      <c r="W521" s="27" t="str">
        <f t="shared" si="55"/>
        <v/>
      </c>
      <c r="X521" s="28" t="str">
        <f t="shared" si="56"/>
        <v/>
      </c>
      <c r="Y521" s="27" t="str">
        <f>IF(ISBLANK(Table123[[#This Row],[Odds Spread]]), "",O521+IF(S521&lt;0, (O521/(S521/-100)), O521*(S521/100)))</f>
        <v/>
      </c>
      <c r="Z521" s="27" t="str">
        <f t="shared" si="57"/>
        <v/>
      </c>
      <c r="AA521" s="29">
        <f t="shared" si="58"/>
        <v>0</v>
      </c>
      <c r="AB521" s="29">
        <f t="shared" si="59"/>
        <v>0</v>
      </c>
      <c r="AC521" s="30" t="str">
        <f>IF('Prediction Log'!$W521="Y", "W", IF('Prediction Log'!$W521="N","L",""))</f>
        <v/>
      </c>
      <c r="AD521" s="31" t="str">
        <f>IF('Prediction Log'!$Y521="Y", "W", IF('Prediction Log'!$Y521="N","L",""))</f>
        <v/>
      </c>
      <c r="AE521" s="32" t="str">
        <f>IF(ISBLANK(Table123[[#This Row],[Odds Side - Difference Model]]), "",IF(AC521="W", W521, IF(AC521="L",-N521, "")))</f>
        <v/>
      </c>
      <c r="AF521" s="33" t="str">
        <f>IFERROR((IF(ISERR(Table123[[#This Row],[Potential Payout Side - Win Probability Model]]), "",IF(AD521="W", X521, IF(AD521="L",-N521, "")))), "")</f>
        <v/>
      </c>
      <c r="AG521" s="30" t="str">
        <f>IF('Prediction Log'!$X521="Y", "W", IF('Prediction Log'!$X521="N", "L", ""))</f>
        <v/>
      </c>
      <c r="AH521" s="32" t="str">
        <f>IF(ISBLANK(Table123[[#This Row],[Odds Spread]]), "",IF(AG521="W", Z521, IF(AG521="L",-O521, "")))</f>
        <v/>
      </c>
      <c r="AI521" s="11"/>
      <c r="AJ521" s="12" t="str">
        <f t="shared" si="60"/>
        <v/>
      </c>
      <c r="AK5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2" spans="1:38" x14ac:dyDescent="0.45">
      <c r="A522" s="22">
        <f>Games!A522</f>
        <v>0</v>
      </c>
      <c r="B522" s="22" t="str">
        <f>IF('Prediction Log'!B522=0, "",'Prediction Log'!B522)</f>
        <v/>
      </c>
      <c r="C522" s="22" t="str">
        <f>IF('Prediction Log'!C522=0, "",'Prediction Log'!C522)</f>
        <v/>
      </c>
      <c r="D522" s="22" t="str">
        <f>IF('Prediction Log'!D522=0, "",'Prediction Log'!D522)</f>
        <v/>
      </c>
      <c r="E522" s="22" t="str">
        <f>IF('Prediction Log'!E522=0, "",'Prediction Log'!E522)</f>
        <v/>
      </c>
      <c r="F522" s="22" t="str">
        <f>IF('Prediction Log'!I522=0, "",'Prediction Log'!I522)</f>
        <v/>
      </c>
      <c r="G522" s="23" t="str">
        <f>IF(ISBLANK(Games!B522), "",'Prediction Log'!$J522)</f>
        <v/>
      </c>
      <c r="H522" s="24" t="str">
        <f>'Prediction Log'!$K522</f>
        <v/>
      </c>
      <c r="I522" s="22" t="str">
        <f>IF(ISBLANK(Games!J522), "",IF(AND(Games!J522="",Games!K522=""),"",IF(ISTEXT(Games!K522), "Side",Games!J522)))</f>
        <v/>
      </c>
      <c r="J522" s="22" t="str">
        <f>IF(ISBLANK(Games!B522), "",IF(Games!H522="Y", Games!B522, Games!C522))</f>
        <v/>
      </c>
      <c r="K522" s="22" t="str">
        <f>Games!F522</f>
        <v/>
      </c>
      <c r="L522" s="22" t="str">
        <f>IF(ISBLANK(Games!D522), "",Games!D522)</f>
        <v/>
      </c>
      <c r="M522" s="22"/>
      <c r="N522" s="25" t="str">
        <f>IF(ISBLANK(Table123[[#This Row],[Odds Side - Difference Model]]), "", 1)</f>
        <v/>
      </c>
      <c r="O522" s="25" t="str">
        <f>IF(ISBLANK(Table123[[#This Row],[Odds Spread]]), "", 1)</f>
        <v/>
      </c>
      <c r="P522" s="26"/>
      <c r="Q522" s="26"/>
      <c r="R522" s="26"/>
      <c r="S522" s="26"/>
      <c r="T522" s="26"/>
      <c r="U522" s="27" t="str">
        <f>IF(ISBLANK(Table123[[#This Row],[Odds Side - Difference Model]]), "",N522+IF(Q522&lt;0, (N522/(Q522/-100)), N522*(Q522/100)))</f>
        <v/>
      </c>
      <c r="V522" s="28" t="str">
        <f>IFERROR(IF(ISBLANK(Table123[[#This Row],[Odds Side - Win Probability Model]]), "",N522+IF(R522&lt;0, (N522/(R522/-100)), N522*(R522/100))),"")</f>
        <v/>
      </c>
      <c r="W522" s="27" t="str">
        <f t="shared" si="55"/>
        <v/>
      </c>
      <c r="X522" s="28" t="str">
        <f t="shared" si="56"/>
        <v/>
      </c>
      <c r="Y522" s="27" t="str">
        <f>IF(ISBLANK(Table123[[#This Row],[Odds Spread]]), "",O522+IF(S522&lt;0, (O522/(S522/-100)), O522*(S522/100)))</f>
        <v/>
      </c>
      <c r="Z522" s="27" t="str">
        <f t="shared" si="57"/>
        <v/>
      </c>
      <c r="AA522" s="29">
        <f t="shared" si="58"/>
        <v>0</v>
      </c>
      <c r="AB522" s="29">
        <f t="shared" si="59"/>
        <v>0</v>
      </c>
      <c r="AC522" s="30" t="str">
        <f>IF('Prediction Log'!$W522="Y", "W", IF('Prediction Log'!$W522="N","L",""))</f>
        <v/>
      </c>
      <c r="AD522" s="31" t="str">
        <f>IF('Prediction Log'!$Y522="Y", "W", IF('Prediction Log'!$Y522="N","L",""))</f>
        <v/>
      </c>
      <c r="AE522" s="32" t="str">
        <f>IF(ISBLANK(Table123[[#This Row],[Odds Side - Difference Model]]), "",IF(AC522="W", W522, IF(AC522="L",-N522, "")))</f>
        <v/>
      </c>
      <c r="AF522" s="33" t="str">
        <f>IFERROR((IF(ISERR(Table123[[#This Row],[Potential Payout Side - Win Probability Model]]), "",IF(AD522="W", X522, IF(AD522="L",-N522, "")))), "")</f>
        <v/>
      </c>
      <c r="AG522" s="30" t="str">
        <f>IF('Prediction Log'!$X522="Y", "W", IF('Prediction Log'!$X522="N", "L", ""))</f>
        <v/>
      </c>
      <c r="AH522" s="32" t="str">
        <f>IF(ISBLANK(Table123[[#This Row],[Odds Spread]]), "",IF(AG522="W", Z522, IF(AG522="L",-O522, "")))</f>
        <v/>
      </c>
      <c r="AI522" s="11"/>
      <c r="AJ522" s="12" t="str">
        <f t="shared" si="60"/>
        <v/>
      </c>
      <c r="AK5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3" spans="1:38" x14ac:dyDescent="0.45">
      <c r="A523" s="22">
        <f>Games!A523</f>
        <v>0</v>
      </c>
      <c r="B523" s="22" t="str">
        <f>IF('Prediction Log'!B523=0, "",'Prediction Log'!B523)</f>
        <v/>
      </c>
      <c r="C523" s="22" t="str">
        <f>IF('Prediction Log'!C523=0, "",'Prediction Log'!C523)</f>
        <v/>
      </c>
      <c r="D523" s="22" t="str">
        <f>IF('Prediction Log'!D523=0, "",'Prediction Log'!D523)</f>
        <v/>
      </c>
      <c r="E523" s="22" t="str">
        <f>IF('Prediction Log'!E523=0, "",'Prediction Log'!E523)</f>
        <v/>
      </c>
      <c r="F523" s="22" t="str">
        <f>IF('Prediction Log'!I523=0, "",'Prediction Log'!I523)</f>
        <v/>
      </c>
      <c r="G523" s="23" t="str">
        <f>IF(ISBLANK(Games!B523), "",'Prediction Log'!$J523)</f>
        <v/>
      </c>
      <c r="H523" s="24" t="str">
        <f>'Prediction Log'!$K523</f>
        <v/>
      </c>
      <c r="I523" s="22" t="str">
        <f>IF(ISBLANK(Games!J523), "",IF(AND(Games!J523="",Games!K523=""),"",IF(ISTEXT(Games!K523), "Side",Games!J523)))</f>
        <v/>
      </c>
      <c r="J523" s="22" t="str">
        <f>IF(ISBLANK(Games!B523), "",IF(Games!H523="Y", Games!B523, Games!C523))</f>
        <v/>
      </c>
      <c r="K523" s="22" t="str">
        <f>Games!F523</f>
        <v/>
      </c>
      <c r="L523" s="22" t="str">
        <f>IF(ISBLANK(Games!D523), "",Games!D523)</f>
        <v/>
      </c>
      <c r="M523" s="22"/>
      <c r="N523" s="25" t="str">
        <f>IF(ISBLANK(Table123[[#This Row],[Odds Side - Difference Model]]), "", 1)</f>
        <v/>
      </c>
      <c r="O523" s="25" t="str">
        <f>IF(ISBLANK(Table123[[#This Row],[Odds Spread]]), "", 1)</f>
        <v/>
      </c>
      <c r="P523" s="26"/>
      <c r="Q523" s="26"/>
      <c r="R523" s="26"/>
      <c r="S523" s="26"/>
      <c r="T523" s="26"/>
      <c r="U523" s="27" t="str">
        <f>IF(ISBLANK(Table123[[#This Row],[Odds Side - Difference Model]]), "",N523+IF(Q523&lt;0, (N523/(Q523/-100)), N523*(Q523/100)))</f>
        <v/>
      </c>
      <c r="V523" s="28" t="str">
        <f>IFERROR(IF(ISBLANK(Table123[[#This Row],[Odds Side - Win Probability Model]]), "",N523+IF(R523&lt;0, (N523/(R523/-100)), N523*(R523/100))),"")</f>
        <v/>
      </c>
      <c r="W523" s="27" t="str">
        <f t="shared" si="55"/>
        <v/>
      </c>
      <c r="X523" s="28" t="str">
        <f t="shared" si="56"/>
        <v/>
      </c>
      <c r="Y523" s="27" t="str">
        <f>IF(ISBLANK(Table123[[#This Row],[Odds Spread]]), "",O523+IF(S523&lt;0, (O523/(S523/-100)), O523*(S523/100)))</f>
        <v/>
      </c>
      <c r="Z523" s="27" t="str">
        <f t="shared" si="57"/>
        <v/>
      </c>
      <c r="AA523" s="29">
        <f t="shared" si="58"/>
        <v>0</v>
      </c>
      <c r="AB523" s="29">
        <f t="shared" si="59"/>
        <v>0</v>
      </c>
      <c r="AC523" s="30" t="str">
        <f>IF('Prediction Log'!$W523="Y", "W", IF('Prediction Log'!$W523="N","L",""))</f>
        <v/>
      </c>
      <c r="AD523" s="31" t="str">
        <f>IF('Prediction Log'!$Y523="Y", "W", IF('Prediction Log'!$Y523="N","L",""))</f>
        <v/>
      </c>
      <c r="AE523" s="32" t="str">
        <f>IF(ISBLANK(Table123[[#This Row],[Odds Side - Difference Model]]), "",IF(AC523="W", W523, IF(AC523="L",-N523, "")))</f>
        <v/>
      </c>
      <c r="AF523" s="33" t="str">
        <f>IFERROR((IF(ISERR(Table123[[#This Row],[Potential Payout Side - Win Probability Model]]), "",IF(AD523="W", X523, IF(AD523="L",-N523, "")))), "")</f>
        <v/>
      </c>
      <c r="AG523" s="30" t="str">
        <f>IF('Prediction Log'!$X523="Y", "W", IF('Prediction Log'!$X523="N", "L", ""))</f>
        <v/>
      </c>
      <c r="AH523" s="32" t="str">
        <f>IF(ISBLANK(Table123[[#This Row],[Odds Spread]]), "",IF(AG523="W", Z523, IF(AG523="L",-O523, "")))</f>
        <v/>
      </c>
      <c r="AI523" s="11"/>
      <c r="AJ523" s="12" t="str">
        <f t="shared" si="60"/>
        <v/>
      </c>
      <c r="AK5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4" spans="1:38" x14ac:dyDescent="0.45">
      <c r="A524" s="22">
        <f>Games!A524</f>
        <v>0</v>
      </c>
      <c r="B524" s="22" t="str">
        <f>IF('Prediction Log'!B524=0, "",'Prediction Log'!B524)</f>
        <v/>
      </c>
      <c r="C524" s="22" t="str">
        <f>IF('Prediction Log'!C524=0, "",'Prediction Log'!C524)</f>
        <v/>
      </c>
      <c r="D524" s="22" t="str">
        <f>IF('Prediction Log'!D524=0, "",'Prediction Log'!D524)</f>
        <v/>
      </c>
      <c r="E524" s="22" t="str">
        <f>IF('Prediction Log'!E524=0, "",'Prediction Log'!E524)</f>
        <v/>
      </c>
      <c r="F524" s="22" t="str">
        <f>IF('Prediction Log'!I524=0, "",'Prediction Log'!I524)</f>
        <v/>
      </c>
      <c r="G524" s="23" t="str">
        <f>IF(ISBLANK(Games!B524), "",'Prediction Log'!$J524)</f>
        <v/>
      </c>
      <c r="H524" s="24" t="str">
        <f>'Prediction Log'!$K524</f>
        <v/>
      </c>
      <c r="I524" s="22" t="str">
        <f>IF(ISBLANK(Games!J524), "",IF(AND(Games!J524="",Games!K524=""),"",IF(ISTEXT(Games!K524), "Side",Games!J524)))</f>
        <v/>
      </c>
      <c r="J524" s="22" t="str">
        <f>IF(ISBLANK(Games!B524), "",IF(Games!H524="Y", Games!B524, Games!C524))</f>
        <v/>
      </c>
      <c r="K524" s="22" t="str">
        <f>Games!F524</f>
        <v/>
      </c>
      <c r="L524" s="22" t="str">
        <f>IF(ISBLANK(Games!D524), "",Games!D524)</f>
        <v/>
      </c>
      <c r="M524" s="22"/>
      <c r="N524" s="25" t="str">
        <f>IF(ISBLANK(Table123[[#This Row],[Odds Side - Difference Model]]), "", 1)</f>
        <v/>
      </c>
      <c r="O524" s="25" t="str">
        <f>IF(ISBLANK(Table123[[#This Row],[Odds Spread]]), "", 1)</f>
        <v/>
      </c>
      <c r="P524" s="26"/>
      <c r="Q524" s="26"/>
      <c r="R524" s="26"/>
      <c r="S524" s="26"/>
      <c r="T524" s="26"/>
      <c r="U524" s="27" t="str">
        <f>IF(ISBLANK(Table123[[#This Row],[Odds Side - Difference Model]]), "",N524+IF(Q524&lt;0, (N524/(Q524/-100)), N524*(Q524/100)))</f>
        <v/>
      </c>
      <c r="V524" s="28" t="str">
        <f>IFERROR(IF(ISBLANK(Table123[[#This Row],[Odds Side - Win Probability Model]]), "",N524+IF(R524&lt;0, (N524/(R524/-100)), N524*(R524/100))),"")</f>
        <v/>
      </c>
      <c r="W524" s="27" t="str">
        <f t="shared" si="55"/>
        <v/>
      </c>
      <c r="X524" s="28" t="str">
        <f t="shared" si="56"/>
        <v/>
      </c>
      <c r="Y524" s="27" t="str">
        <f>IF(ISBLANK(Table123[[#This Row],[Odds Spread]]), "",O524+IF(S524&lt;0, (O524/(S524/-100)), O524*(S524/100)))</f>
        <v/>
      </c>
      <c r="Z524" s="27" t="str">
        <f t="shared" si="57"/>
        <v/>
      </c>
      <c r="AA524" s="29">
        <f t="shared" si="58"/>
        <v>0</v>
      </c>
      <c r="AB524" s="29">
        <f t="shared" si="59"/>
        <v>0</v>
      </c>
      <c r="AC524" s="30" t="str">
        <f>IF('Prediction Log'!$W524="Y", "W", IF('Prediction Log'!$W524="N","L",""))</f>
        <v/>
      </c>
      <c r="AD524" s="31" t="str">
        <f>IF('Prediction Log'!$Y524="Y", "W", IF('Prediction Log'!$Y524="N","L",""))</f>
        <v/>
      </c>
      <c r="AE524" s="32" t="str">
        <f>IF(ISBLANK(Table123[[#This Row],[Odds Side - Difference Model]]), "",IF(AC524="W", W524, IF(AC524="L",-N524, "")))</f>
        <v/>
      </c>
      <c r="AF524" s="33" t="str">
        <f>IFERROR((IF(ISERR(Table123[[#This Row],[Potential Payout Side - Win Probability Model]]), "",IF(AD524="W", X524, IF(AD524="L",-N524, "")))), "")</f>
        <v/>
      </c>
      <c r="AG524" s="30" t="str">
        <f>IF('Prediction Log'!$X524="Y", "W", IF('Prediction Log'!$X524="N", "L", ""))</f>
        <v/>
      </c>
      <c r="AH524" s="32" t="str">
        <f>IF(ISBLANK(Table123[[#This Row],[Odds Spread]]), "",IF(AG524="W", Z524, IF(AG524="L",-O524, "")))</f>
        <v/>
      </c>
      <c r="AI524" s="11"/>
      <c r="AJ524" s="12" t="str">
        <f t="shared" si="60"/>
        <v/>
      </c>
      <c r="AK5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5" spans="1:38" x14ac:dyDescent="0.45">
      <c r="A525" s="22">
        <f>Games!A525</f>
        <v>0</v>
      </c>
      <c r="B525" s="22" t="str">
        <f>IF('Prediction Log'!B525=0, "",'Prediction Log'!B525)</f>
        <v/>
      </c>
      <c r="C525" s="22" t="str">
        <f>IF('Prediction Log'!C525=0, "",'Prediction Log'!C525)</f>
        <v/>
      </c>
      <c r="D525" s="22" t="str">
        <f>IF('Prediction Log'!D525=0, "",'Prediction Log'!D525)</f>
        <v/>
      </c>
      <c r="E525" s="22" t="str">
        <f>IF('Prediction Log'!E525=0, "",'Prediction Log'!E525)</f>
        <v/>
      </c>
      <c r="F525" s="22" t="str">
        <f>IF('Prediction Log'!I525=0, "",'Prediction Log'!I525)</f>
        <v/>
      </c>
      <c r="G525" s="23" t="str">
        <f>IF(ISBLANK(Games!B525), "",'Prediction Log'!$J525)</f>
        <v/>
      </c>
      <c r="H525" s="24" t="str">
        <f>'Prediction Log'!$K525</f>
        <v/>
      </c>
      <c r="I525" s="22" t="str">
        <f>IF(ISBLANK(Games!J525), "",IF(AND(Games!J525="",Games!K525=""),"",IF(ISTEXT(Games!K525), "Side",Games!J525)))</f>
        <v/>
      </c>
      <c r="J525" s="22" t="str">
        <f>IF(ISBLANK(Games!B525), "",IF(Games!H525="Y", Games!B525, Games!C525))</f>
        <v/>
      </c>
      <c r="K525" s="22" t="str">
        <f>Games!F525</f>
        <v/>
      </c>
      <c r="L525" s="22" t="str">
        <f>IF(ISBLANK(Games!D525), "",Games!D525)</f>
        <v/>
      </c>
      <c r="M525" s="22"/>
      <c r="N525" s="25" t="str">
        <f>IF(ISBLANK(Table123[[#This Row],[Odds Side - Difference Model]]), "", 1)</f>
        <v/>
      </c>
      <c r="O525" s="25" t="str">
        <f>IF(ISBLANK(Table123[[#This Row],[Odds Spread]]), "", 1)</f>
        <v/>
      </c>
      <c r="P525" s="26"/>
      <c r="Q525" s="26"/>
      <c r="R525" s="26"/>
      <c r="S525" s="26"/>
      <c r="T525" s="26"/>
      <c r="U525" s="27" t="str">
        <f>IF(ISBLANK(Table123[[#This Row],[Odds Side - Difference Model]]), "",N525+IF(Q525&lt;0, (N525/(Q525/-100)), N525*(Q525/100)))</f>
        <v/>
      </c>
      <c r="V525" s="28" t="str">
        <f>IFERROR(IF(ISBLANK(Table123[[#This Row],[Odds Side - Win Probability Model]]), "",N525+IF(R525&lt;0, (N525/(R525/-100)), N525*(R525/100))),"")</f>
        <v/>
      </c>
      <c r="W525" s="27" t="str">
        <f t="shared" si="55"/>
        <v/>
      </c>
      <c r="X525" s="28" t="str">
        <f t="shared" si="56"/>
        <v/>
      </c>
      <c r="Y525" s="27" t="str">
        <f>IF(ISBLANK(Table123[[#This Row],[Odds Spread]]), "",O525+IF(S525&lt;0, (O525/(S525/-100)), O525*(S525/100)))</f>
        <v/>
      </c>
      <c r="Z525" s="27" t="str">
        <f t="shared" si="57"/>
        <v/>
      </c>
      <c r="AA525" s="29">
        <f t="shared" si="58"/>
        <v>0</v>
      </c>
      <c r="AB525" s="29">
        <f t="shared" si="59"/>
        <v>0</v>
      </c>
      <c r="AC525" s="30" t="str">
        <f>IF('Prediction Log'!$W525="Y", "W", IF('Prediction Log'!$W525="N","L",""))</f>
        <v/>
      </c>
      <c r="AD525" s="31" t="str">
        <f>IF('Prediction Log'!$Y525="Y", "W", IF('Prediction Log'!$Y525="N","L",""))</f>
        <v/>
      </c>
      <c r="AE525" s="32" t="str">
        <f>IF(ISBLANK(Table123[[#This Row],[Odds Side - Difference Model]]), "",IF(AC525="W", W525, IF(AC525="L",-N525, "")))</f>
        <v/>
      </c>
      <c r="AF525" s="33" t="str">
        <f>IFERROR((IF(ISERR(Table123[[#This Row],[Potential Payout Side - Win Probability Model]]), "",IF(AD525="W", X525, IF(AD525="L",-N525, "")))), "")</f>
        <v/>
      </c>
      <c r="AG525" s="30" t="str">
        <f>IF('Prediction Log'!$X525="Y", "W", IF('Prediction Log'!$X525="N", "L", ""))</f>
        <v/>
      </c>
      <c r="AH525" s="32" t="str">
        <f>IF(ISBLANK(Table123[[#This Row],[Odds Spread]]), "",IF(AG525="W", Z525, IF(AG525="L",-O525, "")))</f>
        <v/>
      </c>
      <c r="AI525" s="11"/>
      <c r="AJ525" s="12" t="str">
        <f t="shared" si="60"/>
        <v/>
      </c>
      <c r="AK5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6" spans="1:38" x14ac:dyDescent="0.45">
      <c r="A526" s="22">
        <f>Games!A526</f>
        <v>0</v>
      </c>
      <c r="B526" s="22" t="str">
        <f>IF('Prediction Log'!B526=0, "",'Prediction Log'!B526)</f>
        <v/>
      </c>
      <c r="C526" s="22" t="str">
        <f>IF('Prediction Log'!C526=0, "",'Prediction Log'!C526)</f>
        <v/>
      </c>
      <c r="D526" s="22" t="str">
        <f>IF('Prediction Log'!D526=0, "",'Prediction Log'!D526)</f>
        <v/>
      </c>
      <c r="E526" s="22" t="str">
        <f>IF('Prediction Log'!E526=0, "",'Prediction Log'!E526)</f>
        <v/>
      </c>
      <c r="F526" s="22" t="str">
        <f>IF('Prediction Log'!I526=0, "",'Prediction Log'!I526)</f>
        <v/>
      </c>
      <c r="G526" s="23" t="str">
        <f>IF(ISBLANK(Games!B526), "",'Prediction Log'!$J526)</f>
        <v/>
      </c>
      <c r="H526" s="24" t="str">
        <f>'Prediction Log'!$K526</f>
        <v/>
      </c>
      <c r="I526" s="22" t="str">
        <f>IF(ISBLANK(Games!J526), "",IF(AND(Games!J526="",Games!K526=""),"",IF(ISTEXT(Games!K526), "Side",Games!J526)))</f>
        <v/>
      </c>
      <c r="J526" s="22" t="str">
        <f>IF(ISBLANK(Games!B526), "",IF(Games!H526="Y", Games!B526, Games!C526))</f>
        <v/>
      </c>
      <c r="K526" s="22" t="str">
        <f>Games!F526</f>
        <v/>
      </c>
      <c r="L526" s="22" t="str">
        <f>IF(ISBLANK(Games!D526), "",Games!D526)</f>
        <v/>
      </c>
      <c r="M526" s="22"/>
      <c r="N526" s="25" t="str">
        <f>IF(ISBLANK(Table123[[#This Row],[Odds Side - Difference Model]]), "", 1)</f>
        <v/>
      </c>
      <c r="O526" s="25" t="str">
        <f>IF(ISBLANK(Table123[[#This Row],[Odds Spread]]), "", 1)</f>
        <v/>
      </c>
      <c r="P526" s="26"/>
      <c r="Q526" s="26"/>
      <c r="R526" s="26"/>
      <c r="S526" s="26"/>
      <c r="T526" s="26"/>
      <c r="U526" s="27" t="str">
        <f>IF(ISBLANK(Table123[[#This Row],[Odds Side - Difference Model]]), "",N526+IF(Q526&lt;0, (N526/(Q526/-100)), N526*(Q526/100)))</f>
        <v/>
      </c>
      <c r="V526" s="28" t="str">
        <f>IFERROR(IF(ISBLANK(Table123[[#This Row],[Odds Side - Win Probability Model]]), "",N526+IF(R526&lt;0, (N526/(R526/-100)), N526*(R526/100))),"")</f>
        <v/>
      </c>
      <c r="W526" s="27" t="str">
        <f t="shared" si="55"/>
        <v/>
      </c>
      <c r="X526" s="28" t="str">
        <f t="shared" si="56"/>
        <v/>
      </c>
      <c r="Y526" s="27" t="str">
        <f>IF(ISBLANK(Table123[[#This Row],[Odds Spread]]), "",O526+IF(S526&lt;0, (O526/(S526/-100)), O526*(S526/100)))</f>
        <v/>
      </c>
      <c r="Z526" s="27" t="str">
        <f t="shared" si="57"/>
        <v/>
      </c>
      <c r="AA526" s="29">
        <f t="shared" si="58"/>
        <v>0</v>
      </c>
      <c r="AB526" s="29">
        <f t="shared" si="59"/>
        <v>0</v>
      </c>
      <c r="AC526" s="30" t="str">
        <f>IF('Prediction Log'!$W526="Y", "W", IF('Prediction Log'!$W526="N","L",""))</f>
        <v/>
      </c>
      <c r="AD526" s="31" t="str">
        <f>IF('Prediction Log'!$Y526="Y", "W", IF('Prediction Log'!$Y526="N","L",""))</f>
        <v/>
      </c>
      <c r="AE526" s="32" t="str">
        <f>IF(ISBLANK(Table123[[#This Row],[Odds Side - Difference Model]]), "",IF(AC526="W", W526, IF(AC526="L",-N526, "")))</f>
        <v/>
      </c>
      <c r="AF526" s="33" t="str">
        <f>IFERROR((IF(ISERR(Table123[[#This Row],[Potential Payout Side - Win Probability Model]]), "",IF(AD526="W", X526, IF(AD526="L",-N526, "")))), "")</f>
        <v/>
      </c>
      <c r="AG526" s="30" t="str">
        <f>IF('Prediction Log'!$X526="Y", "W", IF('Prediction Log'!$X526="N", "L", ""))</f>
        <v/>
      </c>
      <c r="AH526" s="32" t="str">
        <f>IF(ISBLANK(Table123[[#This Row],[Odds Spread]]), "",IF(AG526="W", Z526, IF(AG526="L",-O526, "")))</f>
        <v/>
      </c>
      <c r="AI526" s="11"/>
      <c r="AJ526" s="12" t="str">
        <f t="shared" si="60"/>
        <v/>
      </c>
      <c r="AK5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7" spans="1:38" x14ac:dyDescent="0.45">
      <c r="A527" s="22">
        <f>Games!A527</f>
        <v>0</v>
      </c>
      <c r="B527" s="22" t="str">
        <f>IF('Prediction Log'!B527=0, "",'Prediction Log'!B527)</f>
        <v/>
      </c>
      <c r="C527" s="22" t="str">
        <f>IF('Prediction Log'!C527=0, "",'Prediction Log'!C527)</f>
        <v/>
      </c>
      <c r="D527" s="22" t="str">
        <f>IF('Prediction Log'!D527=0, "",'Prediction Log'!D527)</f>
        <v/>
      </c>
      <c r="E527" s="22" t="str">
        <f>IF('Prediction Log'!E527=0, "",'Prediction Log'!E527)</f>
        <v/>
      </c>
      <c r="F527" s="22" t="str">
        <f>IF('Prediction Log'!I527=0, "",'Prediction Log'!I527)</f>
        <v/>
      </c>
      <c r="G527" s="23" t="str">
        <f>IF(ISBLANK(Games!B527), "",'Prediction Log'!$J527)</f>
        <v/>
      </c>
      <c r="H527" s="24" t="str">
        <f>'Prediction Log'!$K527</f>
        <v/>
      </c>
      <c r="I527" s="22" t="str">
        <f>IF(ISBLANK(Games!J527), "",IF(AND(Games!J527="",Games!K527=""),"",IF(ISTEXT(Games!K527), "Side",Games!J527)))</f>
        <v/>
      </c>
      <c r="J527" s="22" t="str">
        <f>IF(ISBLANK(Games!B527), "",IF(Games!H527="Y", Games!B527, Games!C527))</f>
        <v/>
      </c>
      <c r="K527" s="22" t="str">
        <f>Games!F527</f>
        <v/>
      </c>
      <c r="L527" s="22" t="str">
        <f>IF(ISBLANK(Games!D527), "",Games!D527)</f>
        <v/>
      </c>
      <c r="M527" s="22"/>
      <c r="N527" s="25" t="str">
        <f>IF(ISBLANK(Table123[[#This Row],[Odds Side - Difference Model]]), "", 1)</f>
        <v/>
      </c>
      <c r="O527" s="25" t="str">
        <f>IF(ISBLANK(Table123[[#This Row],[Odds Spread]]), "", 1)</f>
        <v/>
      </c>
      <c r="P527" s="26"/>
      <c r="Q527" s="26"/>
      <c r="R527" s="26"/>
      <c r="S527" s="26"/>
      <c r="T527" s="26"/>
      <c r="U527" s="27" t="str">
        <f>IF(ISBLANK(Table123[[#This Row],[Odds Side - Difference Model]]), "",N527+IF(Q527&lt;0, (N527/(Q527/-100)), N527*(Q527/100)))</f>
        <v/>
      </c>
      <c r="V527" s="28" t="str">
        <f>IFERROR(IF(ISBLANK(Table123[[#This Row],[Odds Side - Win Probability Model]]), "",N527+IF(R527&lt;0, (N527/(R527/-100)), N527*(R527/100))),"")</f>
        <v/>
      </c>
      <c r="W527" s="27" t="str">
        <f t="shared" si="55"/>
        <v/>
      </c>
      <c r="X527" s="28" t="str">
        <f t="shared" si="56"/>
        <v/>
      </c>
      <c r="Y527" s="27" t="str">
        <f>IF(ISBLANK(Table123[[#This Row],[Odds Spread]]), "",O527+IF(S527&lt;0, (O527/(S527/-100)), O527*(S527/100)))</f>
        <v/>
      </c>
      <c r="Z527" s="27" t="str">
        <f t="shared" si="57"/>
        <v/>
      </c>
      <c r="AA527" s="29">
        <f t="shared" si="58"/>
        <v>0</v>
      </c>
      <c r="AB527" s="29">
        <f t="shared" si="59"/>
        <v>0</v>
      </c>
      <c r="AC527" s="30" t="str">
        <f>IF('Prediction Log'!$W527="Y", "W", IF('Prediction Log'!$W527="N","L",""))</f>
        <v/>
      </c>
      <c r="AD527" s="31" t="str">
        <f>IF('Prediction Log'!$Y527="Y", "W", IF('Prediction Log'!$Y527="N","L",""))</f>
        <v/>
      </c>
      <c r="AE527" s="32" t="str">
        <f>IF(ISBLANK(Table123[[#This Row],[Odds Side - Difference Model]]), "",IF(AC527="W", W527, IF(AC527="L",-N527, "")))</f>
        <v/>
      </c>
      <c r="AF527" s="33" t="str">
        <f>IFERROR((IF(ISERR(Table123[[#This Row],[Potential Payout Side - Win Probability Model]]), "",IF(AD527="W", X527, IF(AD527="L",-N527, "")))), "")</f>
        <v/>
      </c>
      <c r="AG527" s="30" t="str">
        <f>IF('Prediction Log'!$X527="Y", "W", IF('Prediction Log'!$X527="N", "L", ""))</f>
        <v/>
      </c>
      <c r="AH527" s="32" t="str">
        <f>IF(ISBLANK(Table123[[#This Row],[Odds Spread]]), "",IF(AG527="W", Z527, IF(AG527="L",-O527, "")))</f>
        <v/>
      </c>
      <c r="AI527" s="11"/>
      <c r="AJ527" s="12" t="str">
        <f t="shared" si="60"/>
        <v/>
      </c>
      <c r="AK5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8" spans="1:38" x14ac:dyDescent="0.45">
      <c r="A528" s="22">
        <f>Games!A528</f>
        <v>0</v>
      </c>
      <c r="B528" s="22" t="str">
        <f>IF('Prediction Log'!B528=0, "",'Prediction Log'!B528)</f>
        <v/>
      </c>
      <c r="C528" s="22" t="str">
        <f>IF('Prediction Log'!C528=0, "",'Prediction Log'!C528)</f>
        <v/>
      </c>
      <c r="D528" s="22" t="str">
        <f>IF('Prediction Log'!D528=0, "",'Prediction Log'!D528)</f>
        <v/>
      </c>
      <c r="E528" s="22" t="str">
        <f>IF('Prediction Log'!E528=0, "",'Prediction Log'!E528)</f>
        <v/>
      </c>
      <c r="F528" s="22" t="str">
        <f>IF('Prediction Log'!I528=0, "",'Prediction Log'!I528)</f>
        <v/>
      </c>
      <c r="G528" s="23" t="str">
        <f>IF(ISBLANK(Games!B528), "",'Prediction Log'!$J528)</f>
        <v/>
      </c>
      <c r="H528" s="24" t="str">
        <f>'Prediction Log'!$K528</f>
        <v/>
      </c>
      <c r="I528" s="22" t="str">
        <f>IF(ISBLANK(Games!J528), "",IF(AND(Games!J528="",Games!K528=""),"",IF(ISTEXT(Games!K528), "Side",Games!J528)))</f>
        <v/>
      </c>
      <c r="J528" s="22" t="str">
        <f>IF(ISBLANK(Games!B528), "",IF(Games!H528="Y", Games!B528, Games!C528))</f>
        <v/>
      </c>
      <c r="K528" s="22" t="str">
        <f>Games!F528</f>
        <v/>
      </c>
      <c r="L528" s="22" t="str">
        <f>IF(ISBLANK(Games!D528), "",Games!D528)</f>
        <v/>
      </c>
      <c r="M528" s="22"/>
      <c r="N528" s="25" t="str">
        <f>IF(ISBLANK(Table123[[#This Row],[Odds Side - Difference Model]]), "", 1)</f>
        <v/>
      </c>
      <c r="O528" s="25" t="str">
        <f>IF(ISBLANK(Table123[[#This Row],[Odds Spread]]), "", 1)</f>
        <v/>
      </c>
      <c r="P528" s="26"/>
      <c r="Q528" s="26"/>
      <c r="R528" s="26"/>
      <c r="S528" s="26"/>
      <c r="T528" s="26"/>
      <c r="U528" s="27" t="str">
        <f>IF(ISBLANK(Table123[[#This Row],[Odds Side - Difference Model]]), "",N528+IF(Q528&lt;0, (N528/(Q528/-100)), N528*(Q528/100)))</f>
        <v/>
      </c>
      <c r="V528" s="28" t="str">
        <f>IFERROR(IF(ISBLANK(Table123[[#This Row],[Odds Side - Win Probability Model]]), "",N528+IF(R528&lt;0, (N528/(R528/-100)), N528*(R528/100))),"")</f>
        <v/>
      </c>
      <c r="W528" s="27" t="str">
        <f t="shared" si="55"/>
        <v/>
      </c>
      <c r="X528" s="28" t="str">
        <f t="shared" si="56"/>
        <v/>
      </c>
      <c r="Y528" s="27" t="str">
        <f>IF(ISBLANK(Table123[[#This Row],[Odds Spread]]), "",O528+IF(S528&lt;0, (O528/(S528/-100)), O528*(S528/100)))</f>
        <v/>
      </c>
      <c r="Z528" s="27" t="str">
        <f t="shared" si="57"/>
        <v/>
      </c>
      <c r="AA528" s="29">
        <f t="shared" si="58"/>
        <v>0</v>
      </c>
      <c r="AB528" s="29">
        <f t="shared" si="59"/>
        <v>0</v>
      </c>
      <c r="AC528" s="30" t="str">
        <f>IF('Prediction Log'!$W528="Y", "W", IF('Prediction Log'!$W528="N","L",""))</f>
        <v/>
      </c>
      <c r="AD528" s="31" t="str">
        <f>IF('Prediction Log'!$Y528="Y", "W", IF('Prediction Log'!$Y528="N","L",""))</f>
        <v/>
      </c>
      <c r="AE528" s="32" t="str">
        <f>IF(ISBLANK(Table123[[#This Row],[Odds Side - Difference Model]]), "",IF(AC528="W", W528, IF(AC528="L",-N528, "")))</f>
        <v/>
      </c>
      <c r="AF528" s="33" t="str">
        <f>IFERROR((IF(ISERR(Table123[[#This Row],[Potential Payout Side - Win Probability Model]]), "",IF(AD528="W", X528, IF(AD528="L",-N528, "")))), "")</f>
        <v/>
      </c>
      <c r="AG528" s="30" t="str">
        <f>IF('Prediction Log'!$X528="Y", "W", IF('Prediction Log'!$X528="N", "L", ""))</f>
        <v/>
      </c>
      <c r="AH528" s="32" t="str">
        <f>IF(ISBLANK(Table123[[#This Row],[Odds Spread]]), "",IF(AG528="W", Z528, IF(AG528="L",-O528, "")))</f>
        <v/>
      </c>
      <c r="AI528" s="11"/>
      <c r="AJ528" s="12" t="str">
        <f t="shared" si="60"/>
        <v/>
      </c>
      <c r="AK5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9" spans="1:38" x14ac:dyDescent="0.45">
      <c r="A529" s="22">
        <f>Games!A529</f>
        <v>0</v>
      </c>
      <c r="B529" s="22" t="str">
        <f>IF('Prediction Log'!B529=0, "",'Prediction Log'!B529)</f>
        <v/>
      </c>
      <c r="C529" s="22" t="str">
        <f>IF('Prediction Log'!C529=0, "",'Prediction Log'!C529)</f>
        <v/>
      </c>
      <c r="D529" s="22" t="str">
        <f>IF('Prediction Log'!D529=0, "",'Prediction Log'!D529)</f>
        <v/>
      </c>
      <c r="E529" s="22" t="str">
        <f>IF('Prediction Log'!E529=0, "",'Prediction Log'!E529)</f>
        <v/>
      </c>
      <c r="F529" s="22" t="str">
        <f>IF('Prediction Log'!I529=0, "",'Prediction Log'!I529)</f>
        <v/>
      </c>
      <c r="G529" s="23" t="str">
        <f>IF(ISBLANK(Games!B529), "",'Prediction Log'!$J529)</f>
        <v/>
      </c>
      <c r="H529" s="24" t="str">
        <f>'Prediction Log'!$K529</f>
        <v/>
      </c>
      <c r="I529" s="22" t="str">
        <f>IF(ISBLANK(Games!J529), "",IF(AND(Games!J529="",Games!K529=""),"",IF(ISTEXT(Games!K529), "Side",Games!J529)))</f>
        <v/>
      </c>
      <c r="J529" s="22" t="str">
        <f>IF(ISBLANK(Games!B529), "",IF(Games!H529="Y", Games!B529, Games!C529))</f>
        <v/>
      </c>
      <c r="K529" s="22" t="str">
        <f>Games!F529</f>
        <v/>
      </c>
      <c r="L529" s="22" t="str">
        <f>IF(ISBLANK(Games!D529), "",Games!D529)</f>
        <v/>
      </c>
      <c r="M529" s="22"/>
      <c r="N529" s="25" t="str">
        <f>IF(ISBLANK(Table123[[#This Row],[Odds Side - Difference Model]]), "", 1)</f>
        <v/>
      </c>
      <c r="O529" s="25" t="str">
        <f>IF(ISBLANK(Table123[[#This Row],[Odds Spread]]), "", 1)</f>
        <v/>
      </c>
      <c r="P529" s="26"/>
      <c r="Q529" s="26"/>
      <c r="R529" s="26"/>
      <c r="S529" s="26"/>
      <c r="T529" s="26"/>
      <c r="U529" s="27" t="str">
        <f>IF(ISBLANK(Table123[[#This Row],[Odds Side - Difference Model]]), "",N529+IF(Q529&lt;0, (N529/(Q529/-100)), N529*(Q529/100)))</f>
        <v/>
      </c>
      <c r="V529" s="28" t="str">
        <f>IFERROR(IF(ISBLANK(Table123[[#This Row],[Odds Side - Win Probability Model]]), "",N529+IF(R529&lt;0, (N529/(R529/-100)), N529*(R529/100))),"")</f>
        <v/>
      </c>
      <c r="W529" s="27" t="str">
        <f t="shared" si="55"/>
        <v/>
      </c>
      <c r="X529" s="28" t="str">
        <f t="shared" si="56"/>
        <v/>
      </c>
      <c r="Y529" s="27" t="str">
        <f>IF(ISBLANK(Table123[[#This Row],[Odds Spread]]), "",O529+IF(S529&lt;0, (O529/(S529/-100)), O529*(S529/100)))</f>
        <v/>
      </c>
      <c r="Z529" s="27" t="str">
        <f t="shared" si="57"/>
        <v/>
      </c>
      <c r="AA529" s="29">
        <f t="shared" si="58"/>
        <v>0</v>
      </c>
      <c r="AB529" s="29">
        <f t="shared" si="59"/>
        <v>0</v>
      </c>
      <c r="AC529" s="30" t="str">
        <f>IF('Prediction Log'!$W529="Y", "W", IF('Prediction Log'!$W529="N","L",""))</f>
        <v/>
      </c>
      <c r="AD529" s="31" t="str">
        <f>IF('Prediction Log'!$Y529="Y", "W", IF('Prediction Log'!$Y529="N","L",""))</f>
        <v/>
      </c>
      <c r="AE529" s="32" t="str">
        <f>IF(ISBLANK(Table123[[#This Row],[Odds Side - Difference Model]]), "",IF(AC529="W", W529, IF(AC529="L",-N529, "")))</f>
        <v/>
      </c>
      <c r="AF529" s="33" t="str">
        <f>IFERROR((IF(ISERR(Table123[[#This Row],[Potential Payout Side - Win Probability Model]]), "",IF(AD529="W", X529, IF(AD529="L",-N529, "")))), "")</f>
        <v/>
      </c>
      <c r="AG529" s="30" t="str">
        <f>IF('Prediction Log'!$X529="Y", "W", IF('Prediction Log'!$X529="N", "L", ""))</f>
        <v/>
      </c>
      <c r="AH529" s="32" t="str">
        <f>IF(ISBLANK(Table123[[#This Row],[Odds Spread]]), "",IF(AG529="W", Z529, IF(AG529="L",-O529, "")))</f>
        <v/>
      </c>
      <c r="AI529" s="11"/>
      <c r="AJ529" s="12" t="str">
        <f t="shared" si="60"/>
        <v/>
      </c>
      <c r="AK5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0" spans="1:38" x14ac:dyDescent="0.45">
      <c r="A530" s="22">
        <f>Games!A530</f>
        <v>0</v>
      </c>
      <c r="B530" s="22" t="str">
        <f>IF('Prediction Log'!B530=0, "",'Prediction Log'!B530)</f>
        <v/>
      </c>
      <c r="C530" s="22" t="str">
        <f>IF('Prediction Log'!C530=0, "",'Prediction Log'!C530)</f>
        <v/>
      </c>
      <c r="D530" s="22" t="str">
        <f>IF('Prediction Log'!D530=0, "",'Prediction Log'!D530)</f>
        <v/>
      </c>
      <c r="E530" s="22" t="str">
        <f>IF('Prediction Log'!E530=0, "",'Prediction Log'!E530)</f>
        <v/>
      </c>
      <c r="F530" s="22" t="str">
        <f>IF('Prediction Log'!I530=0, "",'Prediction Log'!I530)</f>
        <v/>
      </c>
      <c r="G530" s="23" t="str">
        <f>IF(ISBLANK(Games!B530), "",'Prediction Log'!$J530)</f>
        <v/>
      </c>
      <c r="H530" s="24" t="str">
        <f>'Prediction Log'!$K530</f>
        <v/>
      </c>
      <c r="I530" s="22" t="str">
        <f>IF(ISBLANK(Games!J530), "",IF(AND(Games!J530="",Games!K530=""),"",IF(ISTEXT(Games!K530), "Side",Games!J530)))</f>
        <v/>
      </c>
      <c r="J530" s="22" t="str">
        <f>IF(ISBLANK(Games!B530), "",IF(Games!H530="Y", Games!B530, Games!C530))</f>
        <v/>
      </c>
      <c r="K530" s="22" t="str">
        <f>Games!F530</f>
        <v/>
      </c>
      <c r="L530" s="22" t="str">
        <f>IF(ISBLANK(Games!D530), "",Games!D530)</f>
        <v/>
      </c>
      <c r="M530" s="22"/>
      <c r="N530" s="25" t="str">
        <f>IF(ISBLANK(Table123[[#This Row],[Odds Side - Difference Model]]), "", 1)</f>
        <v/>
      </c>
      <c r="O530" s="25" t="str">
        <f>IF(ISBLANK(Table123[[#This Row],[Odds Spread]]), "", 1)</f>
        <v/>
      </c>
      <c r="P530" s="26"/>
      <c r="Q530" s="26"/>
      <c r="R530" s="26"/>
      <c r="S530" s="26"/>
      <c r="T530" s="26"/>
      <c r="U530" s="27" t="str">
        <f>IF(ISBLANK(Table123[[#This Row],[Odds Side - Difference Model]]), "",N530+IF(Q530&lt;0, (N530/(Q530/-100)), N530*(Q530/100)))</f>
        <v/>
      </c>
      <c r="V530" s="28" t="str">
        <f>IFERROR(IF(ISBLANK(Table123[[#This Row],[Odds Side - Win Probability Model]]), "",N530+IF(R530&lt;0, (N530/(R530/-100)), N530*(R530/100))),"")</f>
        <v/>
      </c>
      <c r="W530" s="27" t="str">
        <f t="shared" si="55"/>
        <v/>
      </c>
      <c r="X530" s="28" t="str">
        <f t="shared" si="56"/>
        <v/>
      </c>
      <c r="Y530" s="27" t="str">
        <f>IF(ISBLANK(Table123[[#This Row],[Odds Spread]]), "",O530+IF(S530&lt;0, (O530/(S530/-100)), O530*(S530/100)))</f>
        <v/>
      </c>
      <c r="Z530" s="27" t="str">
        <f t="shared" si="57"/>
        <v/>
      </c>
      <c r="AA530" s="29">
        <f t="shared" si="58"/>
        <v>0</v>
      </c>
      <c r="AB530" s="29">
        <f t="shared" si="59"/>
        <v>0</v>
      </c>
      <c r="AC530" s="30" t="str">
        <f>IF('Prediction Log'!$W530="Y", "W", IF('Prediction Log'!$W530="N","L",""))</f>
        <v/>
      </c>
      <c r="AD530" s="31" t="str">
        <f>IF('Prediction Log'!$Y530="Y", "W", IF('Prediction Log'!$Y530="N","L",""))</f>
        <v/>
      </c>
      <c r="AE530" s="32" t="str">
        <f>IF(ISBLANK(Table123[[#This Row],[Odds Side - Difference Model]]), "",IF(AC530="W", W530, IF(AC530="L",-N530, "")))</f>
        <v/>
      </c>
      <c r="AF530" s="33" t="str">
        <f>IFERROR((IF(ISERR(Table123[[#This Row],[Potential Payout Side - Win Probability Model]]), "",IF(AD530="W", X530, IF(AD530="L",-N530, "")))), "")</f>
        <v/>
      </c>
      <c r="AG530" s="30" t="str">
        <f>IF('Prediction Log'!$X530="Y", "W", IF('Prediction Log'!$X530="N", "L", ""))</f>
        <v/>
      </c>
      <c r="AH530" s="32" t="str">
        <f>IF(ISBLANK(Table123[[#This Row],[Odds Spread]]), "",IF(AG530="W", Z530, IF(AG530="L",-O530, "")))</f>
        <v/>
      </c>
      <c r="AI530" s="11"/>
      <c r="AJ530" s="12" t="str">
        <f t="shared" si="60"/>
        <v/>
      </c>
      <c r="AK5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1" spans="1:38" x14ac:dyDescent="0.45">
      <c r="A531" s="22">
        <f>Games!A531</f>
        <v>0</v>
      </c>
      <c r="B531" s="22" t="str">
        <f>IF('Prediction Log'!B531=0, "",'Prediction Log'!B531)</f>
        <v/>
      </c>
      <c r="C531" s="22" t="str">
        <f>IF('Prediction Log'!C531=0, "",'Prediction Log'!C531)</f>
        <v/>
      </c>
      <c r="D531" s="22" t="str">
        <f>IF('Prediction Log'!D531=0, "",'Prediction Log'!D531)</f>
        <v/>
      </c>
      <c r="E531" s="22" t="str">
        <f>IF('Prediction Log'!E531=0, "",'Prediction Log'!E531)</f>
        <v/>
      </c>
      <c r="F531" s="22" t="str">
        <f>IF('Prediction Log'!I531=0, "",'Prediction Log'!I531)</f>
        <v/>
      </c>
      <c r="G531" s="23" t="str">
        <f>IF(ISBLANK(Games!B531), "",'Prediction Log'!$J531)</f>
        <v/>
      </c>
      <c r="H531" s="24" t="str">
        <f>'Prediction Log'!$K531</f>
        <v/>
      </c>
      <c r="I531" s="22" t="str">
        <f>IF(ISBLANK(Games!J531), "",IF(AND(Games!J531="",Games!K531=""),"",IF(ISTEXT(Games!K531), "Side",Games!J531)))</f>
        <v/>
      </c>
      <c r="J531" s="22" t="str">
        <f>IF(ISBLANK(Games!B531), "",IF(Games!H531="Y", Games!B531, Games!C531))</f>
        <v/>
      </c>
      <c r="K531" s="22" t="str">
        <f>Games!F531</f>
        <v/>
      </c>
      <c r="L531" s="22" t="str">
        <f>IF(ISBLANK(Games!D531), "",Games!D531)</f>
        <v/>
      </c>
      <c r="M531" s="22"/>
      <c r="N531" s="25" t="str">
        <f>IF(ISBLANK(Table123[[#This Row],[Odds Side - Difference Model]]), "", 1)</f>
        <v/>
      </c>
      <c r="O531" s="25" t="str">
        <f>IF(ISBLANK(Table123[[#This Row],[Odds Spread]]), "", 1)</f>
        <v/>
      </c>
      <c r="P531" s="26"/>
      <c r="Q531" s="26"/>
      <c r="R531" s="26"/>
      <c r="S531" s="26"/>
      <c r="T531" s="26"/>
      <c r="U531" s="27" t="str">
        <f>IF(ISBLANK(Table123[[#This Row],[Odds Side - Difference Model]]), "",N531+IF(Q531&lt;0, (N531/(Q531/-100)), N531*(Q531/100)))</f>
        <v/>
      </c>
      <c r="V531" s="28" t="str">
        <f>IFERROR(IF(ISBLANK(Table123[[#This Row],[Odds Side - Win Probability Model]]), "",N531+IF(R531&lt;0, (N531/(R531/-100)), N531*(R531/100))),"")</f>
        <v/>
      </c>
      <c r="W531" s="27" t="str">
        <f t="shared" si="55"/>
        <v/>
      </c>
      <c r="X531" s="28" t="str">
        <f t="shared" si="56"/>
        <v/>
      </c>
      <c r="Y531" s="27" t="str">
        <f>IF(ISBLANK(Table123[[#This Row],[Odds Spread]]), "",O531+IF(S531&lt;0, (O531/(S531/-100)), O531*(S531/100)))</f>
        <v/>
      </c>
      <c r="Z531" s="27" t="str">
        <f t="shared" si="57"/>
        <v/>
      </c>
      <c r="AA531" s="29">
        <f t="shared" si="58"/>
        <v>0</v>
      </c>
      <c r="AB531" s="29">
        <f t="shared" si="59"/>
        <v>0</v>
      </c>
      <c r="AC531" s="30" t="str">
        <f>IF('Prediction Log'!$W531="Y", "W", IF('Prediction Log'!$W531="N","L",""))</f>
        <v/>
      </c>
      <c r="AD531" s="31" t="str">
        <f>IF('Prediction Log'!$Y531="Y", "W", IF('Prediction Log'!$Y531="N","L",""))</f>
        <v/>
      </c>
      <c r="AE531" s="32" t="str">
        <f>IF(ISBLANK(Table123[[#This Row],[Odds Side - Difference Model]]), "",IF(AC531="W", W531, IF(AC531="L",-N531, "")))</f>
        <v/>
      </c>
      <c r="AF531" s="33" t="str">
        <f>IFERROR((IF(ISERR(Table123[[#This Row],[Potential Payout Side - Win Probability Model]]), "",IF(AD531="W", X531, IF(AD531="L",-N531, "")))), "")</f>
        <v/>
      </c>
      <c r="AG531" s="30" t="str">
        <f>IF('Prediction Log'!$X531="Y", "W", IF('Prediction Log'!$X531="N", "L", ""))</f>
        <v/>
      </c>
      <c r="AH531" s="32" t="str">
        <f>IF(ISBLANK(Table123[[#This Row],[Odds Spread]]), "",IF(AG531="W", Z531, IF(AG531="L",-O531, "")))</f>
        <v/>
      </c>
      <c r="AI531" s="11"/>
      <c r="AJ531" s="12" t="str">
        <f t="shared" si="60"/>
        <v/>
      </c>
      <c r="AK5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2" spans="1:38" x14ac:dyDescent="0.45">
      <c r="A532" s="22">
        <f>Games!A532</f>
        <v>0</v>
      </c>
      <c r="B532" s="22" t="str">
        <f>IF('Prediction Log'!B532=0, "",'Prediction Log'!B532)</f>
        <v/>
      </c>
      <c r="C532" s="22" t="str">
        <f>IF('Prediction Log'!C532=0, "",'Prediction Log'!C532)</f>
        <v/>
      </c>
      <c r="D532" s="22" t="str">
        <f>IF('Prediction Log'!D532=0, "",'Prediction Log'!D532)</f>
        <v/>
      </c>
      <c r="E532" s="22" t="str">
        <f>IF('Prediction Log'!E532=0, "",'Prediction Log'!E532)</f>
        <v/>
      </c>
      <c r="F532" s="22" t="str">
        <f>IF('Prediction Log'!I532=0, "",'Prediction Log'!I532)</f>
        <v/>
      </c>
      <c r="G532" s="23" t="str">
        <f>IF(ISBLANK(Games!B532), "",'Prediction Log'!$J532)</f>
        <v/>
      </c>
      <c r="H532" s="24" t="str">
        <f>'Prediction Log'!$K532</f>
        <v/>
      </c>
      <c r="I532" s="22" t="str">
        <f>IF(ISBLANK(Games!J532), "",IF(AND(Games!J532="",Games!K532=""),"",IF(ISTEXT(Games!K532), "Side",Games!J532)))</f>
        <v/>
      </c>
      <c r="J532" s="22" t="str">
        <f>IF(ISBLANK(Games!B532), "",IF(Games!H532="Y", Games!B532, Games!C532))</f>
        <v/>
      </c>
      <c r="K532" s="22" t="str">
        <f>Games!F532</f>
        <v/>
      </c>
      <c r="L532" s="22" t="str">
        <f>IF(ISBLANK(Games!D532), "",Games!D532)</f>
        <v/>
      </c>
      <c r="M532" s="22"/>
      <c r="N532" s="25" t="str">
        <f>IF(ISBLANK(Table123[[#This Row],[Odds Side - Difference Model]]), "", 1)</f>
        <v/>
      </c>
      <c r="O532" s="25" t="str">
        <f>IF(ISBLANK(Table123[[#This Row],[Odds Spread]]), "", 1)</f>
        <v/>
      </c>
      <c r="P532" s="26"/>
      <c r="Q532" s="26"/>
      <c r="R532" s="26"/>
      <c r="S532" s="26"/>
      <c r="T532" s="26"/>
      <c r="U532" s="27" t="str">
        <f>IF(ISBLANK(Table123[[#This Row],[Odds Side - Difference Model]]), "",N532+IF(Q532&lt;0, (N532/(Q532/-100)), N532*(Q532/100)))</f>
        <v/>
      </c>
      <c r="V532" s="28" t="str">
        <f>IFERROR(IF(ISBLANK(Table123[[#This Row],[Odds Side - Win Probability Model]]), "",N532+IF(R532&lt;0, (N532/(R532/-100)), N532*(R532/100))),"")</f>
        <v/>
      </c>
      <c r="W532" s="27" t="str">
        <f t="shared" si="55"/>
        <v/>
      </c>
      <c r="X532" s="28" t="str">
        <f t="shared" si="56"/>
        <v/>
      </c>
      <c r="Y532" s="27" t="str">
        <f>IF(ISBLANK(Table123[[#This Row],[Odds Spread]]), "",O532+IF(S532&lt;0, (O532/(S532/-100)), O532*(S532/100)))</f>
        <v/>
      </c>
      <c r="Z532" s="27" t="str">
        <f t="shared" si="57"/>
        <v/>
      </c>
      <c r="AA532" s="29">
        <f t="shared" si="58"/>
        <v>0</v>
      </c>
      <c r="AB532" s="29">
        <f t="shared" si="59"/>
        <v>0</v>
      </c>
      <c r="AC532" s="30" t="str">
        <f>IF('Prediction Log'!$W532="Y", "W", IF('Prediction Log'!$W532="N","L",""))</f>
        <v/>
      </c>
      <c r="AD532" s="31" t="str">
        <f>IF('Prediction Log'!$Y532="Y", "W", IF('Prediction Log'!$Y532="N","L",""))</f>
        <v/>
      </c>
      <c r="AE532" s="32" t="str">
        <f>IF(ISBLANK(Table123[[#This Row],[Odds Side - Difference Model]]), "",IF(AC532="W", W532, IF(AC532="L",-N532, "")))</f>
        <v/>
      </c>
      <c r="AF532" s="33" t="str">
        <f>IFERROR((IF(ISERR(Table123[[#This Row],[Potential Payout Side - Win Probability Model]]), "",IF(AD532="W", X532, IF(AD532="L",-N532, "")))), "")</f>
        <v/>
      </c>
      <c r="AG532" s="30" t="str">
        <f>IF('Prediction Log'!$X532="Y", "W", IF('Prediction Log'!$X532="N", "L", ""))</f>
        <v/>
      </c>
      <c r="AH532" s="32" t="str">
        <f>IF(ISBLANK(Table123[[#This Row],[Odds Spread]]), "",IF(AG532="W", Z532, IF(AG532="L",-O532, "")))</f>
        <v/>
      </c>
      <c r="AI532" s="11"/>
      <c r="AJ532" s="12" t="str">
        <f t="shared" si="60"/>
        <v/>
      </c>
      <c r="AK5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3" spans="1:38" x14ac:dyDescent="0.45">
      <c r="A533" s="22">
        <f>Games!A533</f>
        <v>0</v>
      </c>
      <c r="B533" s="22" t="str">
        <f>IF('Prediction Log'!B533=0, "",'Prediction Log'!B533)</f>
        <v/>
      </c>
      <c r="C533" s="22" t="str">
        <f>IF('Prediction Log'!C533=0, "",'Prediction Log'!C533)</f>
        <v/>
      </c>
      <c r="D533" s="22" t="str">
        <f>IF('Prediction Log'!D533=0, "",'Prediction Log'!D533)</f>
        <v/>
      </c>
      <c r="E533" s="22" t="str">
        <f>IF('Prediction Log'!E533=0, "",'Prediction Log'!E533)</f>
        <v/>
      </c>
      <c r="F533" s="22" t="str">
        <f>IF('Prediction Log'!I533=0, "",'Prediction Log'!I533)</f>
        <v/>
      </c>
      <c r="G533" s="23" t="str">
        <f>IF(ISBLANK(Games!B533), "",'Prediction Log'!$J533)</f>
        <v/>
      </c>
      <c r="H533" s="24" t="str">
        <f>'Prediction Log'!$K533</f>
        <v/>
      </c>
      <c r="I533" s="22" t="str">
        <f>IF(ISBLANK(Games!J533), "",IF(AND(Games!J533="",Games!K533=""),"",IF(ISTEXT(Games!K533), "Side",Games!J533)))</f>
        <v/>
      </c>
      <c r="J533" s="22" t="str">
        <f>IF(ISBLANK(Games!B533), "",IF(Games!H533="Y", Games!B533, Games!C533))</f>
        <v/>
      </c>
      <c r="K533" s="22" t="str">
        <f>Games!F533</f>
        <v/>
      </c>
      <c r="L533" s="22" t="str">
        <f>IF(ISBLANK(Games!D533), "",Games!D533)</f>
        <v/>
      </c>
      <c r="M533" s="22"/>
      <c r="N533" s="25" t="str">
        <f>IF(ISBLANK(Table123[[#This Row],[Odds Side - Difference Model]]), "", 1)</f>
        <v/>
      </c>
      <c r="O533" s="25" t="str">
        <f>IF(ISBLANK(Table123[[#This Row],[Odds Spread]]), "", 1)</f>
        <v/>
      </c>
      <c r="P533" s="26"/>
      <c r="Q533" s="26"/>
      <c r="R533" s="26"/>
      <c r="S533" s="26"/>
      <c r="T533" s="26"/>
      <c r="U533" s="27" t="str">
        <f>IF(ISBLANK(Table123[[#This Row],[Odds Side - Difference Model]]), "",N533+IF(Q533&lt;0, (N533/(Q533/-100)), N533*(Q533/100)))</f>
        <v/>
      </c>
      <c r="V533" s="28" t="str">
        <f>IFERROR(IF(ISBLANK(Table123[[#This Row],[Odds Side - Win Probability Model]]), "",N533+IF(R533&lt;0, (N533/(R533/-100)), N533*(R533/100))),"")</f>
        <v/>
      </c>
      <c r="W533" s="27" t="str">
        <f t="shared" si="55"/>
        <v/>
      </c>
      <c r="X533" s="28" t="str">
        <f t="shared" si="56"/>
        <v/>
      </c>
      <c r="Y533" s="27" t="str">
        <f>IF(ISBLANK(Table123[[#This Row],[Odds Spread]]), "",O533+IF(S533&lt;0, (O533/(S533/-100)), O533*(S533/100)))</f>
        <v/>
      </c>
      <c r="Z533" s="27" t="str">
        <f t="shared" si="57"/>
        <v/>
      </c>
      <c r="AA533" s="29">
        <f t="shared" si="58"/>
        <v>0</v>
      </c>
      <c r="AB533" s="29">
        <f t="shared" si="59"/>
        <v>0</v>
      </c>
      <c r="AC533" s="30" t="str">
        <f>IF('Prediction Log'!$W533="Y", "W", IF('Prediction Log'!$W533="N","L",""))</f>
        <v/>
      </c>
      <c r="AD533" s="31" t="str">
        <f>IF('Prediction Log'!$Y533="Y", "W", IF('Prediction Log'!$Y533="N","L",""))</f>
        <v/>
      </c>
      <c r="AE533" s="32" t="str">
        <f>IF(ISBLANK(Table123[[#This Row],[Odds Side - Difference Model]]), "",IF(AC533="W", W533, IF(AC533="L",-N533, "")))</f>
        <v/>
      </c>
      <c r="AF533" s="33" t="str">
        <f>IFERROR((IF(ISERR(Table123[[#This Row],[Potential Payout Side - Win Probability Model]]), "",IF(AD533="W", X533, IF(AD533="L",-N533, "")))), "")</f>
        <v/>
      </c>
      <c r="AG533" s="30" t="str">
        <f>IF('Prediction Log'!$X533="Y", "W", IF('Prediction Log'!$X533="N", "L", ""))</f>
        <v/>
      </c>
      <c r="AH533" s="32" t="str">
        <f>IF(ISBLANK(Table123[[#This Row],[Odds Spread]]), "",IF(AG533="W", Z533, IF(AG533="L",-O533, "")))</f>
        <v/>
      </c>
      <c r="AI533" s="11"/>
      <c r="AJ533" s="12" t="str">
        <f t="shared" si="60"/>
        <v/>
      </c>
      <c r="AK5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4" spans="1:38" x14ac:dyDescent="0.45">
      <c r="A534" s="22">
        <f>Games!A534</f>
        <v>0</v>
      </c>
      <c r="B534" s="22" t="str">
        <f>IF('Prediction Log'!B534=0, "",'Prediction Log'!B534)</f>
        <v/>
      </c>
      <c r="C534" s="22" t="str">
        <f>IF('Prediction Log'!C534=0, "",'Prediction Log'!C534)</f>
        <v/>
      </c>
      <c r="D534" s="22" t="str">
        <f>IF('Prediction Log'!D534=0, "",'Prediction Log'!D534)</f>
        <v/>
      </c>
      <c r="E534" s="22" t="str">
        <f>IF('Prediction Log'!E534=0, "",'Prediction Log'!E534)</f>
        <v/>
      </c>
      <c r="F534" s="22" t="str">
        <f>IF('Prediction Log'!I534=0, "",'Prediction Log'!I534)</f>
        <v/>
      </c>
      <c r="G534" s="23" t="str">
        <f>IF(ISBLANK(Games!B534), "",'Prediction Log'!$J534)</f>
        <v/>
      </c>
      <c r="H534" s="24" t="str">
        <f>'Prediction Log'!$K534</f>
        <v/>
      </c>
      <c r="I534" s="22" t="str">
        <f>IF(ISBLANK(Games!J534), "",IF(AND(Games!J534="",Games!K534=""),"",IF(ISTEXT(Games!K534), "Side",Games!J534)))</f>
        <v/>
      </c>
      <c r="J534" s="22" t="str">
        <f>IF(ISBLANK(Games!B534), "",IF(Games!H534="Y", Games!B534, Games!C534))</f>
        <v/>
      </c>
      <c r="K534" s="22" t="str">
        <f>Games!F534</f>
        <v/>
      </c>
      <c r="L534" s="22" t="str">
        <f>IF(ISBLANK(Games!D534), "",Games!D534)</f>
        <v/>
      </c>
      <c r="M534" s="22"/>
      <c r="N534" s="25" t="str">
        <f>IF(ISBLANK(Table123[[#This Row],[Odds Side - Difference Model]]), "", 1)</f>
        <v/>
      </c>
      <c r="O534" s="25" t="str">
        <f>IF(ISBLANK(Table123[[#This Row],[Odds Spread]]), "", 1)</f>
        <v/>
      </c>
      <c r="P534" s="26"/>
      <c r="Q534" s="26"/>
      <c r="R534" s="26"/>
      <c r="S534" s="26"/>
      <c r="T534" s="26"/>
      <c r="U534" s="27" t="str">
        <f>IF(ISBLANK(Table123[[#This Row],[Odds Side - Difference Model]]), "",N534+IF(Q534&lt;0, (N534/(Q534/-100)), N534*(Q534/100)))</f>
        <v/>
      </c>
      <c r="V534" s="28" t="str">
        <f>IFERROR(IF(ISBLANK(Table123[[#This Row],[Odds Side - Win Probability Model]]), "",N534+IF(R534&lt;0, (N534/(R534/-100)), N534*(R534/100))),"")</f>
        <v/>
      </c>
      <c r="W534" s="27" t="str">
        <f t="shared" si="55"/>
        <v/>
      </c>
      <c r="X534" s="28" t="str">
        <f t="shared" si="56"/>
        <v/>
      </c>
      <c r="Y534" s="27" t="str">
        <f>IF(ISBLANK(Table123[[#This Row],[Odds Spread]]), "",O534+IF(S534&lt;0, (O534/(S534/-100)), O534*(S534/100)))</f>
        <v/>
      </c>
      <c r="Z534" s="27" t="str">
        <f t="shared" si="57"/>
        <v/>
      </c>
      <c r="AA534" s="29">
        <f t="shared" si="58"/>
        <v>0</v>
      </c>
      <c r="AB534" s="29">
        <f t="shared" si="59"/>
        <v>0</v>
      </c>
      <c r="AC534" s="30" t="str">
        <f>IF('Prediction Log'!$W534="Y", "W", IF('Prediction Log'!$W534="N","L",""))</f>
        <v/>
      </c>
      <c r="AD534" s="31" t="str">
        <f>IF('Prediction Log'!$Y534="Y", "W", IF('Prediction Log'!$Y534="N","L",""))</f>
        <v/>
      </c>
      <c r="AE534" s="32" t="str">
        <f>IF(ISBLANK(Table123[[#This Row],[Odds Side - Difference Model]]), "",IF(AC534="W", W534, IF(AC534="L",-N534, "")))</f>
        <v/>
      </c>
      <c r="AF534" s="33" t="str">
        <f>IFERROR((IF(ISERR(Table123[[#This Row],[Potential Payout Side - Win Probability Model]]), "",IF(AD534="W", X534, IF(AD534="L",-N534, "")))), "")</f>
        <v/>
      </c>
      <c r="AG534" s="30" t="str">
        <f>IF('Prediction Log'!$X534="Y", "W", IF('Prediction Log'!$X534="N", "L", ""))</f>
        <v/>
      </c>
      <c r="AH534" s="32" t="str">
        <f>IF(ISBLANK(Table123[[#This Row],[Odds Spread]]), "",IF(AG534="W", Z534, IF(AG534="L",-O534, "")))</f>
        <v/>
      </c>
      <c r="AI534" s="11"/>
      <c r="AJ534" s="12" t="str">
        <f t="shared" si="60"/>
        <v/>
      </c>
      <c r="AK5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5" spans="1:38" x14ac:dyDescent="0.45">
      <c r="A535" s="22">
        <f>Games!A535</f>
        <v>0</v>
      </c>
      <c r="B535" s="22" t="str">
        <f>IF('Prediction Log'!B535=0, "",'Prediction Log'!B535)</f>
        <v/>
      </c>
      <c r="C535" s="22" t="str">
        <f>IF('Prediction Log'!C535=0, "",'Prediction Log'!C535)</f>
        <v/>
      </c>
      <c r="D535" s="22" t="str">
        <f>IF('Prediction Log'!D535=0, "",'Prediction Log'!D535)</f>
        <v/>
      </c>
      <c r="E535" s="22" t="str">
        <f>IF('Prediction Log'!E535=0, "",'Prediction Log'!E535)</f>
        <v/>
      </c>
      <c r="F535" s="22" t="str">
        <f>IF('Prediction Log'!I535=0, "",'Prediction Log'!I535)</f>
        <v/>
      </c>
      <c r="G535" s="23" t="str">
        <f>IF(ISBLANK(Games!B535), "",'Prediction Log'!$J535)</f>
        <v/>
      </c>
      <c r="H535" s="24" t="str">
        <f>'Prediction Log'!$K535</f>
        <v/>
      </c>
      <c r="I535" s="22" t="str">
        <f>IF(ISBLANK(Games!J535), "",IF(AND(Games!J535="",Games!K535=""),"",IF(ISTEXT(Games!K535), "Side",Games!J535)))</f>
        <v/>
      </c>
      <c r="J535" s="22" t="str">
        <f>IF(ISBLANK(Games!B535), "",IF(Games!H535="Y", Games!B535, Games!C535))</f>
        <v/>
      </c>
      <c r="K535" s="22" t="str">
        <f>Games!F535</f>
        <v/>
      </c>
      <c r="L535" s="22" t="str">
        <f>IF(ISBLANK(Games!D535), "",Games!D535)</f>
        <v/>
      </c>
      <c r="M535" s="22"/>
      <c r="N535" s="25" t="str">
        <f>IF(ISBLANK(Table123[[#This Row],[Odds Side - Difference Model]]), "", 1)</f>
        <v/>
      </c>
      <c r="O535" s="25" t="str">
        <f>IF(ISBLANK(Table123[[#This Row],[Odds Spread]]), "", 1)</f>
        <v/>
      </c>
      <c r="P535" s="26"/>
      <c r="Q535" s="26"/>
      <c r="R535" s="26"/>
      <c r="S535" s="26"/>
      <c r="T535" s="26"/>
      <c r="U535" s="27" t="str">
        <f>IF(ISBLANK(Table123[[#This Row],[Odds Side - Difference Model]]), "",N535+IF(Q535&lt;0, (N535/(Q535/-100)), N535*(Q535/100)))</f>
        <v/>
      </c>
      <c r="V535" s="28" t="str">
        <f>IFERROR(IF(ISBLANK(Table123[[#This Row],[Odds Side - Win Probability Model]]), "",N535+IF(R535&lt;0, (N535/(R535/-100)), N535*(R535/100))),"")</f>
        <v/>
      </c>
      <c r="W535" s="27" t="str">
        <f t="shared" si="55"/>
        <v/>
      </c>
      <c r="X535" s="28" t="str">
        <f t="shared" si="56"/>
        <v/>
      </c>
      <c r="Y535" s="27" t="str">
        <f>IF(ISBLANK(Table123[[#This Row],[Odds Spread]]), "",O535+IF(S535&lt;0, (O535/(S535/-100)), O535*(S535/100)))</f>
        <v/>
      </c>
      <c r="Z535" s="27" t="str">
        <f t="shared" si="57"/>
        <v/>
      </c>
      <c r="AA535" s="29">
        <f t="shared" si="58"/>
        <v>0</v>
      </c>
      <c r="AB535" s="29">
        <f t="shared" si="59"/>
        <v>0</v>
      </c>
      <c r="AC535" s="30" t="str">
        <f>IF('Prediction Log'!$W535="Y", "W", IF('Prediction Log'!$W535="N","L",""))</f>
        <v/>
      </c>
      <c r="AD535" s="31" t="str">
        <f>IF('Prediction Log'!$Y535="Y", "W", IF('Prediction Log'!$Y535="N","L",""))</f>
        <v/>
      </c>
      <c r="AE535" s="32" t="str">
        <f>IF(ISBLANK(Table123[[#This Row],[Odds Side - Difference Model]]), "",IF(AC535="W", W535, IF(AC535="L",-N535, "")))</f>
        <v/>
      </c>
      <c r="AF535" s="33" t="str">
        <f>IFERROR((IF(ISERR(Table123[[#This Row],[Potential Payout Side - Win Probability Model]]), "",IF(AD535="W", X535, IF(AD535="L",-N535, "")))), "")</f>
        <v/>
      </c>
      <c r="AG535" s="30" t="str">
        <f>IF('Prediction Log'!$X535="Y", "W", IF('Prediction Log'!$X535="N", "L", ""))</f>
        <v/>
      </c>
      <c r="AH535" s="32" t="str">
        <f>IF(ISBLANK(Table123[[#This Row],[Odds Spread]]), "",IF(AG535="W", Z535, IF(AG535="L",-O535, "")))</f>
        <v/>
      </c>
      <c r="AI535" s="11"/>
      <c r="AJ535" s="12" t="str">
        <f t="shared" si="60"/>
        <v/>
      </c>
      <c r="AK5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6" spans="1:38" x14ac:dyDescent="0.45">
      <c r="A536" s="22">
        <f>Games!A536</f>
        <v>0</v>
      </c>
      <c r="B536" s="22" t="str">
        <f>IF('Prediction Log'!B536=0, "",'Prediction Log'!B536)</f>
        <v/>
      </c>
      <c r="C536" s="22" t="str">
        <f>IF('Prediction Log'!C536=0, "",'Prediction Log'!C536)</f>
        <v/>
      </c>
      <c r="D536" s="22" t="str">
        <f>IF('Prediction Log'!D536=0, "",'Prediction Log'!D536)</f>
        <v/>
      </c>
      <c r="E536" s="22" t="str">
        <f>IF('Prediction Log'!E536=0, "",'Prediction Log'!E536)</f>
        <v/>
      </c>
      <c r="F536" s="22" t="str">
        <f>IF('Prediction Log'!I536=0, "",'Prediction Log'!I536)</f>
        <v/>
      </c>
      <c r="G536" s="23" t="str">
        <f>IF(ISBLANK(Games!B536), "",'Prediction Log'!$J536)</f>
        <v/>
      </c>
      <c r="H536" s="24" t="str">
        <f>'Prediction Log'!$K536</f>
        <v/>
      </c>
      <c r="I536" s="22" t="str">
        <f>IF(ISBLANK(Games!J536), "",IF(AND(Games!J536="",Games!K536=""),"",IF(ISTEXT(Games!K536), "Side",Games!J536)))</f>
        <v/>
      </c>
      <c r="J536" s="22" t="str">
        <f>IF(ISBLANK(Games!B536), "",IF(Games!H536="Y", Games!B536, Games!C536))</f>
        <v/>
      </c>
      <c r="K536" s="22" t="str">
        <f>Games!F536</f>
        <v/>
      </c>
      <c r="L536" s="22" t="str">
        <f>IF(ISBLANK(Games!D536), "",Games!D536)</f>
        <v/>
      </c>
      <c r="M536" s="22"/>
      <c r="N536" s="25" t="str">
        <f>IF(ISBLANK(Table123[[#This Row],[Odds Side - Difference Model]]), "", 1)</f>
        <v/>
      </c>
      <c r="O536" s="25" t="str">
        <f>IF(ISBLANK(Table123[[#This Row],[Odds Spread]]), "", 1)</f>
        <v/>
      </c>
      <c r="P536" s="26"/>
      <c r="Q536" s="26"/>
      <c r="R536" s="26"/>
      <c r="S536" s="26"/>
      <c r="T536" s="26"/>
      <c r="U536" s="27" t="str">
        <f>IF(ISBLANK(Table123[[#This Row],[Odds Side - Difference Model]]), "",N536+IF(Q536&lt;0, (N536/(Q536/-100)), N536*(Q536/100)))</f>
        <v/>
      </c>
      <c r="V536" s="28" t="str">
        <f>IFERROR(IF(ISBLANK(Table123[[#This Row],[Odds Side - Win Probability Model]]), "",N536+IF(R536&lt;0, (N536/(R536/-100)), N536*(R536/100))),"")</f>
        <v/>
      </c>
      <c r="W536" s="27" t="str">
        <f t="shared" si="55"/>
        <v/>
      </c>
      <c r="X536" s="28" t="str">
        <f t="shared" si="56"/>
        <v/>
      </c>
      <c r="Y536" s="27" t="str">
        <f>IF(ISBLANK(Table123[[#This Row],[Odds Spread]]), "",O536+IF(S536&lt;0, (O536/(S536/-100)), O536*(S536/100)))</f>
        <v/>
      </c>
      <c r="Z536" s="27" t="str">
        <f t="shared" si="57"/>
        <v/>
      </c>
      <c r="AA536" s="29">
        <f t="shared" si="58"/>
        <v>0</v>
      </c>
      <c r="AB536" s="29">
        <f t="shared" si="59"/>
        <v>0</v>
      </c>
      <c r="AC536" s="30" t="str">
        <f>IF('Prediction Log'!$W536="Y", "W", IF('Prediction Log'!$W536="N","L",""))</f>
        <v/>
      </c>
      <c r="AD536" s="31" t="str">
        <f>IF('Prediction Log'!$Y536="Y", "W", IF('Prediction Log'!$Y536="N","L",""))</f>
        <v/>
      </c>
      <c r="AE536" s="32" t="str">
        <f>IF(ISBLANK(Table123[[#This Row],[Odds Side - Difference Model]]), "",IF(AC536="W", W536, IF(AC536="L",-N536, "")))</f>
        <v/>
      </c>
      <c r="AF536" s="33" t="str">
        <f>IFERROR((IF(ISERR(Table123[[#This Row],[Potential Payout Side - Win Probability Model]]), "",IF(AD536="W", X536, IF(AD536="L",-N536, "")))), "")</f>
        <v/>
      </c>
      <c r="AG536" s="30" t="str">
        <f>IF('Prediction Log'!$X536="Y", "W", IF('Prediction Log'!$X536="N", "L", ""))</f>
        <v/>
      </c>
      <c r="AH536" s="32" t="str">
        <f>IF(ISBLANK(Table123[[#This Row],[Odds Spread]]), "",IF(AG536="W", Z536, IF(AG536="L",-O536, "")))</f>
        <v/>
      </c>
      <c r="AI536" s="11"/>
      <c r="AJ536" s="12" t="str">
        <f t="shared" si="60"/>
        <v/>
      </c>
      <c r="AK5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7" spans="1:38" x14ac:dyDescent="0.45">
      <c r="A537" s="22">
        <f>Games!A537</f>
        <v>0</v>
      </c>
      <c r="B537" s="22" t="str">
        <f>IF('Prediction Log'!B537=0, "",'Prediction Log'!B537)</f>
        <v/>
      </c>
      <c r="C537" s="22" t="str">
        <f>IF('Prediction Log'!C537=0, "",'Prediction Log'!C537)</f>
        <v/>
      </c>
      <c r="D537" s="22" t="str">
        <f>IF('Prediction Log'!D537=0, "",'Prediction Log'!D537)</f>
        <v/>
      </c>
      <c r="E537" s="22" t="str">
        <f>IF('Prediction Log'!E537=0, "",'Prediction Log'!E537)</f>
        <v/>
      </c>
      <c r="F537" s="22" t="str">
        <f>IF('Prediction Log'!I537=0, "",'Prediction Log'!I537)</f>
        <v/>
      </c>
      <c r="G537" s="23" t="str">
        <f>IF(ISBLANK(Games!B537), "",'Prediction Log'!$J537)</f>
        <v/>
      </c>
      <c r="H537" s="24" t="str">
        <f>'Prediction Log'!$K537</f>
        <v/>
      </c>
      <c r="I537" s="22" t="str">
        <f>IF(ISBLANK(Games!J537), "",IF(AND(Games!J537="",Games!K537=""),"",IF(ISTEXT(Games!K537), "Side",Games!J537)))</f>
        <v/>
      </c>
      <c r="J537" s="22" t="str">
        <f>IF(ISBLANK(Games!B537), "",IF(Games!H537="Y", Games!B537, Games!C537))</f>
        <v/>
      </c>
      <c r="K537" s="22" t="str">
        <f>Games!F537</f>
        <v/>
      </c>
      <c r="L537" s="22" t="str">
        <f>IF(ISBLANK(Games!D537), "",Games!D537)</f>
        <v/>
      </c>
      <c r="M537" s="22"/>
      <c r="N537" s="25" t="str">
        <f>IF(ISBLANK(Table123[[#This Row],[Odds Side - Difference Model]]), "", 1)</f>
        <v/>
      </c>
      <c r="O537" s="25" t="str">
        <f>IF(ISBLANK(Table123[[#This Row],[Odds Spread]]), "", 1)</f>
        <v/>
      </c>
      <c r="P537" s="26"/>
      <c r="Q537" s="26"/>
      <c r="R537" s="26"/>
      <c r="S537" s="26"/>
      <c r="T537" s="26"/>
      <c r="U537" s="27" t="str">
        <f>IF(ISBLANK(Table123[[#This Row],[Odds Side - Difference Model]]), "",N537+IF(Q537&lt;0, (N537/(Q537/-100)), N537*(Q537/100)))</f>
        <v/>
      </c>
      <c r="V537" s="28" t="str">
        <f>IFERROR(IF(ISBLANK(Table123[[#This Row],[Odds Side - Win Probability Model]]), "",N537+IF(R537&lt;0, (N537/(R537/-100)), N537*(R537/100))),"")</f>
        <v/>
      </c>
      <c r="W537" s="27" t="str">
        <f t="shared" si="55"/>
        <v/>
      </c>
      <c r="X537" s="28" t="str">
        <f t="shared" si="56"/>
        <v/>
      </c>
      <c r="Y537" s="27" t="str">
        <f>IF(ISBLANK(Table123[[#This Row],[Odds Spread]]), "",O537+IF(S537&lt;0, (O537/(S537/-100)), O537*(S537/100)))</f>
        <v/>
      </c>
      <c r="Z537" s="27" t="str">
        <f t="shared" si="57"/>
        <v/>
      </c>
      <c r="AA537" s="29">
        <f t="shared" si="58"/>
        <v>0</v>
      </c>
      <c r="AB537" s="29">
        <f t="shared" si="59"/>
        <v>0</v>
      </c>
      <c r="AC537" s="30" t="str">
        <f>IF('Prediction Log'!$W537="Y", "W", IF('Prediction Log'!$W537="N","L",""))</f>
        <v/>
      </c>
      <c r="AD537" s="31" t="str">
        <f>IF('Prediction Log'!$Y537="Y", "W", IF('Prediction Log'!$Y537="N","L",""))</f>
        <v/>
      </c>
      <c r="AE537" s="32" t="str">
        <f>IF(ISBLANK(Table123[[#This Row],[Odds Side - Difference Model]]), "",IF(AC537="W", W537, IF(AC537="L",-N537, "")))</f>
        <v/>
      </c>
      <c r="AF537" s="33" t="str">
        <f>IFERROR((IF(ISERR(Table123[[#This Row],[Potential Payout Side - Win Probability Model]]), "",IF(AD537="W", X537, IF(AD537="L",-N537, "")))), "")</f>
        <v/>
      </c>
      <c r="AG537" s="30" t="str">
        <f>IF('Prediction Log'!$X537="Y", "W", IF('Prediction Log'!$X537="N", "L", ""))</f>
        <v/>
      </c>
      <c r="AH537" s="32" t="str">
        <f>IF(ISBLANK(Table123[[#This Row],[Odds Spread]]), "",IF(AG537="W", Z537, IF(AG537="L",-O537, "")))</f>
        <v/>
      </c>
      <c r="AI537" s="11"/>
      <c r="AJ537" s="12" t="str">
        <f t="shared" si="60"/>
        <v/>
      </c>
      <c r="AK5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8" spans="1:38" x14ac:dyDescent="0.45">
      <c r="A538" s="22">
        <f>Games!A538</f>
        <v>0</v>
      </c>
      <c r="B538" s="22" t="str">
        <f>IF('Prediction Log'!B538=0, "",'Prediction Log'!B538)</f>
        <v/>
      </c>
      <c r="C538" s="22" t="str">
        <f>IF('Prediction Log'!C538=0, "",'Prediction Log'!C538)</f>
        <v/>
      </c>
      <c r="D538" s="22" t="str">
        <f>IF('Prediction Log'!D538=0, "",'Prediction Log'!D538)</f>
        <v/>
      </c>
      <c r="E538" s="22" t="str">
        <f>IF('Prediction Log'!E538=0, "",'Prediction Log'!E538)</f>
        <v/>
      </c>
      <c r="F538" s="22" t="str">
        <f>IF('Prediction Log'!I538=0, "",'Prediction Log'!I538)</f>
        <v/>
      </c>
      <c r="G538" s="23" t="str">
        <f>IF(ISBLANK(Games!B538), "",'Prediction Log'!$J538)</f>
        <v/>
      </c>
      <c r="H538" s="24" t="str">
        <f>'Prediction Log'!$K538</f>
        <v/>
      </c>
      <c r="I538" s="22" t="str">
        <f>IF(ISBLANK(Games!J538), "",IF(AND(Games!J538="",Games!K538=""),"",IF(ISTEXT(Games!K538), "Side",Games!J538)))</f>
        <v/>
      </c>
      <c r="J538" s="22" t="str">
        <f>IF(ISBLANK(Games!B538), "",IF(Games!H538="Y", Games!B538, Games!C538))</f>
        <v/>
      </c>
      <c r="K538" s="22" t="str">
        <f>Games!F538</f>
        <v/>
      </c>
      <c r="L538" s="22" t="str">
        <f>IF(ISBLANK(Games!D538), "",Games!D538)</f>
        <v/>
      </c>
      <c r="M538" s="22"/>
      <c r="N538" s="25" t="str">
        <f>IF(ISBLANK(Table123[[#This Row],[Odds Side - Difference Model]]), "", 1)</f>
        <v/>
      </c>
      <c r="O538" s="25" t="str">
        <f>IF(ISBLANK(Table123[[#This Row],[Odds Spread]]), "", 1)</f>
        <v/>
      </c>
      <c r="P538" s="26"/>
      <c r="Q538" s="26"/>
      <c r="R538" s="26"/>
      <c r="S538" s="26"/>
      <c r="T538" s="26"/>
      <c r="U538" s="27" t="str">
        <f>IF(ISBLANK(Table123[[#This Row],[Odds Side - Difference Model]]), "",N538+IF(Q538&lt;0, (N538/(Q538/-100)), N538*(Q538/100)))</f>
        <v/>
      </c>
      <c r="V538" s="28" t="str">
        <f>IFERROR(IF(ISBLANK(Table123[[#This Row],[Odds Side - Win Probability Model]]), "",N538+IF(R538&lt;0, (N538/(R538/-100)), N538*(R538/100))),"")</f>
        <v/>
      </c>
      <c r="W538" s="27" t="str">
        <f t="shared" si="55"/>
        <v/>
      </c>
      <c r="X538" s="28" t="str">
        <f t="shared" si="56"/>
        <v/>
      </c>
      <c r="Y538" s="27" t="str">
        <f>IF(ISBLANK(Table123[[#This Row],[Odds Spread]]), "",O538+IF(S538&lt;0, (O538/(S538/-100)), O538*(S538/100)))</f>
        <v/>
      </c>
      <c r="Z538" s="27" t="str">
        <f t="shared" si="57"/>
        <v/>
      </c>
      <c r="AA538" s="29">
        <f t="shared" si="58"/>
        <v>0</v>
      </c>
      <c r="AB538" s="29">
        <f t="shared" si="59"/>
        <v>0</v>
      </c>
      <c r="AC538" s="30" t="str">
        <f>IF('Prediction Log'!$W538="Y", "W", IF('Prediction Log'!$W538="N","L",""))</f>
        <v/>
      </c>
      <c r="AD538" s="31" t="str">
        <f>IF('Prediction Log'!$Y538="Y", "W", IF('Prediction Log'!$Y538="N","L",""))</f>
        <v/>
      </c>
      <c r="AE538" s="32" t="str">
        <f>IF(ISBLANK(Table123[[#This Row],[Odds Side - Difference Model]]), "",IF(AC538="W", W538, IF(AC538="L",-N538, "")))</f>
        <v/>
      </c>
      <c r="AF538" s="33" t="str">
        <f>IFERROR((IF(ISERR(Table123[[#This Row],[Potential Payout Side - Win Probability Model]]), "",IF(AD538="W", X538, IF(AD538="L",-N538, "")))), "")</f>
        <v/>
      </c>
      <c r="AG538" s="30" t="str">
        <f>IF('Prediction Log'!$X538="Y", "W", IF('Prediction Log'!$X538="N", "L", ""))</f>
        <v/>
      </c>
      <c r="AH538" s="32" t="str">
        <f>IF(ISBLANK(Table123[[#This Row],[Odds Spread]]), "",IF(AG538="W", Z538, IF(AG538="L",-O538, "")))</f>
        <v/>
      </c>
      <c r="AI538" s="11"/>
      <c r="AJ538" s="12" t="str">
        <f t="shared" si="60"/>
        <v/>
      </c>
      <c r="AK5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9" spans="1:38" x14ac:dyDescent="0.45">
      <c r="A539" s="22">
        <f>Games!A539</f>
        <v>0</v>
      </c>
      <c r="B539" s="22" t="str">
        <f>IF('Prediction Log'!B539=0, "",'Prediction Log'!B539)</f>
        <v/>
      </c>
      <c r="C539" s="22" t="str">
        <f>IF('Prediction Log'!C539=0, "",'Prediction Log'!C539)</f>
        <v/>
      </c>
      <c r="D539" s="22" t="str">
        <f>IF('Prediction Log'!D539=0, "",'Prediction Log'!D539)</f>
        <v/>
      </c>
      <c r="E539" s="22" t="str">
        <f>IF('Prediction Log'!E539=0, "",'Prediction Log'!E539)</f>
        <v/>
      </c>
      <c r="F539" s="22" t="str">
        <f>IF('Prediction Log'!I539=0, "",'Prediction Log'!I539)</f>
        <v/>
      </c>
      <c r="G539" s="23" t="str">
        <f>IF(ISBLANK(Games!B539), "",'Prediction Log'!$J539)</f>
        <v/>
      </c>
      <c r="H539" s="24" t="str">
        <f>'Prediction Log'!$K539</f>
        <v/>
      </c>
      <c r="I539" s="22" t="str">
        <f>IF(ISBLANK(Games!J539), "",IF(AND(Games!J539="",Games!K539=""),"",IF(ISTEXT(Games!K539), "Side",Games!J539)))</f>
        <v/>
      </c>
      <c r="J539" s="22" t="str">
        <f>IF(ISBLANK(Games!B539), "",IF(Games!H539="Y", Games!B539, Games!C539))</f>
        <v/>
      </c>
      <c r="K539" s="22" t="str">
        <f>Games!F539</f>
        <v/>
      </c>
      <c r="L539" s="22" t="str">
        <f>IF(ISBLANK(Games!D539), "",Games!D539)</f>
        <v/>
      </c>
      <c r="M539" s="22"/>
      <c r="N539" s="25" t="str">
        <f>IF(ISBLANK(Table123[[#This Row],[Odds Side - Difference Model]]), "", 1)</f>
        <v/>
      </c>
      <c r="O539" s="25" t="str">
        <f>IF(ISBLANK(Table123[[#This Row],[Odds Spread]]), "", 1)</f>
        <v/>
      </c>
      <c r="P539" s="26"/>
      <c r="Q539" s="26"/>
      <c r="R539" s="26"/>
      <c r="S539" s="26"/>
      <c r="T539" s="26"/>
      <c r="U539" s="27" t="str">
        <f>IF(ISBLANK(Table123[[#This Row],[Odds Side - Difference Model]]), "",N539+IF(Q539&lt;0, (N539/(Q539/-100)), N539*(Q539/100)))</f>
        <v/>
      </c>
      <c r="V539" s="28" t="str">
        <f>IFERROR(IF(ISBLANK(Table123[[#This Row],[Odds Side - Win Probability Model]]), "",N539+IF(R539&lt;0, (N539/(R539/-100)), N539*(R539/100))),"")</f>
        <v/>
      </c>
      <c r="W539" s="27" t="str">
        <f t="shared" si="55"/>
        <v/>
      </c>
      <c r="X539" s="28" t="str">
        <f t="shared" si="56"/>
        <v/>
      </c>
      <c r="Y539" s="27" t="str">
        <f>IF(ISBLANK(Table123[[#This Row],[Odds Spread]]), "",O539+IF(S539&lt;0, (O539/(S539/-100)), O539*(S539/100)))</f>
        <v/>
      </c>
      <c r="Z539" s="27" t="str">
        <f t="shared" si="57"/>
        <v/>
      </c>
      <c r="AA539" s="29">
        <f t="shared" si="58"/>
        <v>0</v>
      </c>
      <c r="AB539" s="29">
        <f t="shared" si="59"/>
        <v>0</v>
      </c>
      <c r="AC539" s="30" t="str">
        <f>IF('Prediction Log'!$W539="Y", "W", IF('Prediction Log'!$W539="N","L",""))</f>
        <v/>
      </c>
      <c r="AD539" s="31" t="str">
        <f>IF('Prediction Log'!$Y539="Y", "W", IF('Prediction Log'!$Y539="N","L",""))</f>
        <v/>
      </c>
      <c r="AE539" s="32" t="str">
        <f>IF(ISBLANK(Table123[[#This Row],[Odds Side - Difference Model]]), "",IF(AC539="W", W539, IF(AC539="L",-N539, "")))</f>
        <v/>
      </c>
      <c r="AF539" s="33" t="str">
        <f>IFERROR((IF(ISERR(Table123[[#This Row],[Potential Payout Side - Win Probability Model]]), "",IF(AD539="W", X539, IF(AD539="L",-N539, "")))), "")</f>
        <v/>
      </c>
      <c r="AG539" s="30" t="str">
        <f>IF('Prediction Log'!$X539="Y", "W", IF('Prediction Log'!$X539="N", "L", ""))</f>
        <v/>
      </c>
      <c r="AH539" s="32" t="str">
        <f>IF(ISBLANK(Table123[[#This Row],[Odds Spread]]), "",IF(AG539="W", Z539, IF(AG539="L",-O539, "")))</f>
        <v/>
      </c>
      <c r="AI539" s="11"/>
      <c r="AJ539" s="12" t="str">
        <f t="shared" si="60"/>
        <v/>
      </c>
      <c r="AK5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0" spans="1:38" x14ac:dyDescent="0.45">
      <c r="A540" s="22">
        <f>Games!A540</f>
        <v>0</v>
      </c>
      <c r="B540" s="22" t="str">
        <f>IF('Prediction Log'!B540=0, "",'Prediction Log'!B540)</f>
        <v/>
      </c>
      <c r="C540" s="22" t="str">
        <f>IF('Prediction Log'!C540=0, "",'Prediction Log'!C540)</f>
        <v/>
      </c>
      <c r="D540" s="22" t="str">
        <f>IF('Prediction Log'!D540=0, "",'Prediction Log'!D540)</f>
        <v/>
      </c>
      <c r="E540" s="22" t="str">
        <f>IF('Prediction Log'!E540=0, "",'Prediction Log'!E540)</f>
        <v/>
      </c>
      <c r="F540" s="22" t="str">
        <f>IF('Prediction Log'!I540=0, "",'Prediction Log'!I540)</f>
        <v/>
      </c>
      <c r="G540" s="23" t="str">
        <f>IF(ISBLANK(Games!B540), "",'Prediction Log'!$J540)</f>
        <v/>
      </c>
      <c r="H540" s="24" t="str">
        <f>'Prediction Log'!$K540</f>
        <v/>
      </c>
      <c r="I540" s="22" t="str">
        <f>IF(ISBLANK(Games!J540), "",IF(AND(Games!J540="",Games!K540=""),"",IF(ISTEXT(Games!K540), "Side",Games!J540)))</f>
        <v/>
      </c>
      <c r="J540" s="22" t="str">
        <f>IF(ISBLANK(Games!B540), "",IF(Games!H540="Y", Games!B540, Games!C540))</f>
        <v/>
      </c>
      <c r="K540" s="22" t="str">
        <f>Games!F540</f>
        <v/>
      </c>
      <c r="L540" s="22" t="str">
        <f>IF(ISBLANK(Games!D540), "",Games!D540)</f>
        <v/>
      </c>
      <c r="M540" s="22"/>
      <c r="N540" s="25" t="str">
        <f>IF(ISBLANK(Table123[[#This Row],[Odds Side - Difference Model]]), "", 1)</f>
        <v/>
      </c>
      <c r="O540" s="25" t="str">
        <f>IF(ISBLANK(Table123[[#This Row],[Odds Spread]]), "", 1)</f>
        <v/>
      </c>
      <c r="P540" s="26"/>
      <c r="Q540" s="26"/>
      <c r="R540" s="26"/>
      <c r="S540" s="26"/>
      <c r="T540" s="26"/>
      <c r="U540" s="27" t="str">
        <f>IF(ISBLANK(Table123[[#This Row],[Odds Side - Difference Model]]), "",N540+IF(Q540&lt;0, (N540/(Q540/-100)), N540*(Q540/100)))</f>
        <v/>
      </c>
      <c r="V540" s="28" t="str">
        <f>IFERROR(IF(ISBLANK(Table123[[#This Row],[Odds Side - Win Probability Model]]), "",N540+IF(R540&lt;0, (N540/(R540/-100)), N540*(R540/100))),"")</f>
        <v/>
      </c>
      <c r="W540" s="27" t="str">
        <f t="shared" si="55"/>
        <v/>
      </c>
      <c r="X540" s="28" t="str">
        <f t="shared" si="56"/>
        <v/>
      </c>
      <c r="Y540" s="27" t="str">
        <f>IF(ISBLANK(Table123[[#This Row],[Odds Spread]]), "",O540+IF(S540&lt;0, (O540/(S540/-100)), O540*(S540/100)))</f>
        <v/>
      </c>
      <c r="Z540" s="27" t="str">
        <f t="shared" si="57"/>
        <v/>
      </c>
      <c r="AA540" s="29">
        <f t="shared" si="58"/>
        <v>0</v>
      </c>
      <c r="AB540" s="29">
        <f t="shared" si="59"/>
        <v>0</v>
      </c>
      <c r="AC540" s="30" t="str">
        <f>IF('Prediction Log'!$W540="Y", "W", IF('Prediction Log'!$W540="N","L",""))</f>
        <v/>
      </c>
      <c r="AD540" s="31" t="str">
        <f>IF('Prediction Log'!$Y540="Y", "W", IF('Prediction Log'!$Y540="N","L",""))</f>
        <v/>
      </c>
      <c r="AE540" s="32" t="str">
        <f>IF(ISBLANK(Table123[[#This Row],[Odds Side - Difference Model]]), "",IF(AC540="W", W540, IF(AC540="L",-N540, "")))</f>
        <v/>
      </c>
      <c r="AF540" s="33" t="str">
        <f>IFERROR((IF(ISERR(Table123[[#This Row],[Potential Payout Side - Win Probability Model]]), "",IF(AD540="W", X540, IF(AD540="L",-N540, "")))), "")</f>
        <v/>
      </c>
      <c r="AG540" s="30" t="str">
        <f>IF('Prediction Log'!$X540="Y", "W", IF('Prediction Log'!$X540="N", "L", ""))</f>
        <v/>
      </c>
      <c r="AH540" s="32" t="str">
        <f>IF(ISBLANK(Table123[[#This Row],[Odds Spread]]), "",IF(AG540="W", Z540, IF(AG540="L",-O540, "")))</f>
        <v/>
      </c>
      <c r="AI540" s="11"/>
      <c r="AJ540" s="12" t="str">
        <f t="shared" si="60"/>
        <v/>
      </c>
      <c r="AK5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1" spans="1:38" x14ac:dyDescent="0.45">
      <c r="A541" s="22">
        <f>Games!A541</f>
        <v>0</v>
      </c>
      <c r="B541" s="22" t="str">
        <f>IF('Prediction Log'!B541=0, "",'Prediction Log'!B541)</f>
        <v/>
      </c>
      <c r="C541" s="22" t="str">
        <f>IF('Prediction Log'!C541=0, "",'Prediction Log'!C541)</f>
        <v/>
      </c>
      <c r="D541" s="22" t="str">
        <f>IF('Prediction Log'!D541=0, "",'Prediction Log'!D541)</f>
        <v/>
      </c>
      <c r="E541" s="22" t="str">
        <f>IF('Prediction Log'!E541=0, "",'Prediction Log'!E541)</f>
        <v/>
      </c>
      <c r="F541" s="22" t="str">
        <f>IF('Prediction Log'!I541=0, "",'Prediction Log'!I541)</f>
        <v/>
      </c>
      <c r="G541" s="23" t="str">
        <f>IF(ISBLANK(Games!B541), "",'Prediction Log'!$J541)</f>
        <v/>
      </c>
      <c r="H541" s="24" t="str">
        <f>'Prediction Log'!$K541</f>
        <v/>
      </c>
      <c r="I541" s="22" t="str">
        <f>IF(ISBLANK(Games!J541), "",IF(AND(Games!J541="",Games!K541=""),"",IF(ISTEXT(Games!K541), "Side",Games!J541)))</f>
        <v/>
      </c>
      <c r="J541" s="22" t="str">
        <f>IF(ISBLANK(Games!B541), "",IF(Games!H541="Y", Games!B541, Games!C541))</f>
        <v/>
      </c>
      <c r="K541" s="22" t="str">
        <f>Games!F541</f>
        <v/>
      </c>
      <c r="L541" s="22" t="str">
        <f>IF(ISBLANK(Games!D541), "",Games!D541)</f>
        <v/>
      </c>
      <c r="M541" s="22"/>
      <c r="N541" s="25" t="str">
        <f>IF(ISBLANK(Table123[[#This Row],[Odds Side - Difference Model]]), "", 1)</f>
        <v/>
      </c>
      <c r="O541" s="25" t="str">
        <f>IF(ISBLANK(Table123[[#This Row],[Odds Spread]]), "", 1)</f>
        <v/>
      </c>
      <c r="P541" s="26"/>
      <c r="Q541" s="26"/>
      <c r="R541" s="26"/>
      <c r="S541" s="26"/>
      <c r="T541" s="26"/>
      <c r="U541" s="27" t="str">
        <f>IF(ISBLANK(Table123[[#This Row],[Odds Side - Difference Model]]), "",N541+IF(Q541&lt;0, (N541/(Q541/-100)), N541*(Q541/100)))</f>
        <v/>
      </c>
      <c r="V541" s="28" t="str">
        <f>IFERROR(IF(ISBLANK(Table123[[#This Row],[Odds Side - Win Probability Model]]), "",N541+IF(R541&lt;0, (N541/(R541/-100)), N541*(R541/100))),"")</f>
        <v/>
      </c>
      <c r="W541" s="27" t="str">
        <f t="shared" si="55"/>
        <v/>
      </c>
      <c r="X541" s="28" t="str">
        <f t="shared" si="56"/>
        <v/>
      </c>
      <c r="Y541" s="27" t="str">
        <f>IF(ISBLANK(Table123[[#This Row],[Odds Spread]]), "",O541+IF(S541&lt;0, (O541/(S541/-100)), O541*(S541/100)))</f>
        <v/>
      </c>
      <c r="Z541" s="27" t="str">
        <f t="shared" si="57"/>
        <v/>
      </c>
      <c r="AA541" s="29">
        <f t="shared" si="58"/>
        <v>0</v>
      </c>
      <c r="AB541" s="29">
        <f t="shared" si="59"/>
        <v>0</v>
      </c>
      <c r="AC541" s="30" t="str">
        <f>IF('Prediction Log'!$W541="Y", "W", IF('Prediction Log'!$W541="N","L",""))</f>
        <v/>
      </c>
      <c r="AD541" s="31" t="str">
        <f>IF('Prediction Log'!$Y541="Y", "W", IF('Prediction Log'!$Y541="N","L",""))</f>
        <v/>
      </c>
      <c r="AE541" s="32" t="str">
        <f>IF(ISBLANK(Table123[[#This Row],[Odds Side - Difference Model]]), "",IF(AC541="W", W541, IF(AC541="L",-N541, "")))</f>
        <v/>
      </c>
      <c r="AF541" s="33" t="str">
        <f>IFERROR((IF(ISERR(Table123[[#This Row],[Potential Payout Side - Win Probability Model]]), "",IF(AD541="W", X541, IF(AD541="L",-N541, "")))), "")</f>
        <v/>
      </c>
      <c r="AG541" s="30" t="str">
        <f>IF('Prediction Log'!$X541="Y", "W", IF('Prediction Log'!$X541="N", "L", ""))</f>
        <v/>
      </c>
      <c r="AH541" s="32" t="str">
        <f>IF(ISBLANK(Table123[[#This Row],[Odds Spread]]), "",IF(AG541="W", Z541, IF(AG541="L",-O541, "")))</f>
        <v/>
      </c>
      <c r="AI541" s="11"/>
      <c r="AJ541" s="12" t="str">
        <f t="shared" si="60"/>
        <v/>
      </c>
      <c r="AK5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2" spans="1:38" x14ac:dyDescent="0.45">
      <c r="A542" s="22">
        <f>Games!A542</f>
        <v>0</v>
      </c>
      <c r="B542" s="22" t="str">
        <f>IF('Prediction Log'!B542=0, "",'Prediction Log'!B542)</f>
        <v/>
      </c>
      <c r="C542" s="22" t="str">
        <f>IF('Prediction Log'!C542=0, "",'Prediction Log'!C542)</f>
        <v/>
      </c>
      <c r="D542" s="22" t="str">
        <f>IF('Prediction Log'!D542=0, "",'Prediction Log'!D542)</f>
        <v/>
      </c>
      <c r="E542" s="22" t="str">
        <f>IF('Prediction Log'!E542=0, "",'Prediction Log'!E542)</f>
        <v/>
      </c>
      <c r="F542" s="22" t="str">
        <f>IF('Prediction Log'!I542=0, "",'Prediction Log'!I542)</f>
        <v/>
      </c>
      <c r="G542" s="23" t="str">
        <f>IF(ISBLANK(Games!B542), "",'Prediction Log'!$J542)</f>
        <v/>
      </c>
      <c r="H542" s="24" t="str">
        <f>'Prediction Log'!$K542</f>
        <v/>
      </c>
      <c r="I542" s="22" t="str">
        <f>IF(ISBLANK(Games!J542), "",IF(AND(Games!J542="",Games!K542=""),"",IF(ISTEXT(Games!K542), "Side",Games!J542)))</f>
        <v/>
      </c>
      <c r="J542" s="22" t="str">
        <f>IF(ISBLANK(Games!B542), "",IF(Games!H542="Y", Games!B542, Games!C542))</f>
        <v/>
      </c>
      <c r="K542" s="22" t="str">
        <f>Games!F542</f>
        <v/>
      </c>
      <c r="L542" s="22" t="str">
        <f>IF(ISBLANK(Games!D542), "",Games!D542)</f>
        <v/>
      </c>
      <c r="M542" s="22"/>
      <c r="N542" s="25" t="str">
        <f>IF(ISBLANK(Table123[[#This Row],[Odds Side - Difference Model]]), "", 1)</f>
        <v/>
      </c>
      <c r="O542" s="25" t="str">
        <f>IF(ISBLANK(Table123[[#This Row],[Odds Spread]]), "", 1)</f>
        <v/>
      </c>
      <c r="P542" s="26"/>
      <c r="Q542" s="26"/>
      <c r="R542" s="26"/>
      <c r="S542" s="26"/>
      <c r="T542" s="26"/>
      <c r="U542" s="27" t="str">
        <f>IF(ISBLANK(Table123[[#This Row],[Odds Side - Difference Model]]), "",N542+IF(Q542&lt;0, (N542/(Q542/-100)), N542*(Q542/100)))</f>
        <v/>
      </c>
      <c r="V542" s="28" t="str">
        <f>IFERROR(IF(ISBLANK(Table123[[#This Row],[Odds Side - Win Probability Model]]), "",N542+IF(R542&lt;0, (N542/(R542/-100)), N542*(R542/100))),"")</f>
        <v/>
      </c>
      <c r="W542" s="27" t="str">
        <f t="shared" si="55"/>
        <v/>
      </c>
      <c r="X542" s="28" t="str">
        <f t="shared" si="56"/>
        <v/>
      </c>
      <c r="Y542" s="27" t="str">
        <f>IF(ISBLANK(Table123[[#This Row],[Odds Spread]]), "",O542+IF(S542&lt;0, (O542/(S542/-100)), O542*(S542/100)))</f>
        <v/>
      </c>
      <c r="Z542" s="27" t="str">
        <f t="shared" si="57"/>
        <v/>
      </c>
      <c r="AA542" s="29">
        <f t="shared" si="58"/>
        <v>0</v>
      </c>
      <c r="AB542" s="29">
        <f t="shared" si="59"/>
        <v>0</v>
      </c>
      <c r="AC542" s="30" t="str">
        <f>IF('Prediction Log'!$W542="Y", "W", IF('Prediction Log'!$W542="N","L",""))</f>
        <v/>
      </c>
      <c r="AD542" s="31" t="str">
        <f>IF('Prediction Log'!$Y542="Y", "W", IF('Prediction Log'!$Y542="N","L",""))</f>
        <v/>
      </c>
      <c r="AE542" s="32" t="str">
        <f>IF(ISBLANK(Table123[[#This Row],[Odds Side - Difference Model]]), "",IF(AC542="W", W542, IF(AC542="L",-N542, "")))</f>
        <v/>
      </c>
      <c r="AF542" s="33" t="str">
        <f>IFERROR((IF(ISERR(Table123[[#This Row],[Potential Payout Side - Win Probability Model]]), "",IF(AD542="W", X542, IF(AD542="L",-N542, "")))), "")</f>
        <v/>
      </c>
      <c r="AG542" s="30" t="str">
        <f>IF('Prediction Log'!$X542="Y", "W", IF('Prediction Log'!$X542="N", "L", ""))</f>
        <v/>
      </c>
      <c r="AH542" s="32" t="str">
        <f>IF(ISBLANK(Table123[[#This Row],[Odds Spread]]), "",IF(AG542="W", Z542, IF(AG542="L",-O542, "")))</f>
        <v/>
      </c>
      <c r="AI542" s="11"/>
      <c r="AJ542" s="12" t="str">
        <f t="shared" si="60"/>
        <v/>
      </c>
      <c r="AK5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3" spans="1:38" x14ac:dyDescent="0.45">
      <c r="A543" s="22">
        <f>Games!A543</f>
        <v>0</v>
      </c>
      <c r="B543" s="22" t="str">
        <f>IF('Prediction Log'!B543=0, "",'Prediction Log'!B543)</f>
        <v/>
      </c>
      <c r="C543" s="22" t="str">
        <f>IF('Prediction Log'!C543=0, "",'Prediction Log'!C543)</f>
        <v/>
      </c>
      <c r="D543" s="22" t="str">
        <f>IF('Prediction Log'!D543=0, "",'Prediction Log'!D543)</f>
        <v/>
      </c>
      <c r="E543" s="22" t="str">
        <f>IF('Prediction Log'!E543=0, "",'Prediction Log'!E543)</f>
        <v/>
      </c>
      <c r="F543" s="22" t="str">
        <f>IF('Prediction Log'!I543=0, "",'Prediction Log'!I543)</f>
        <v/>
      </c>
      <c r="G543" s="23" t="str">
        <f>IF(ISBLANK(Games!B543), "",'Prediction Log'!$J543)</f>
        <v/>
      </c>
      <c r="H543" s="24" t="str">
        <f>'Prediction Log'!$K543</f>
        <v/>
      </c>
      <c r="I543" s="22" t="str">
        <f>IF(ISBLANK(Games!J543), "",IF(AND(Games!J543="",Games!K543=""),"",IF(ISTEXT(Games!K543), "Side",Games!J543)))</f>
        <v/>
      </c>
      <c r="J543" s="22" t="str">
        <f>IF(ISBLANK(Games!B543), "",IF(Games!H543="Y", Games!B543, Games!C543))</f>
        <v/>
      </c>
      <c r="K543" s="22" t="str">
        <f>Games!F543</f>
        <v/>
      </c>
      <c r="L543" s="22" t="str">
        <f>IF(ISBLANK(Games!D543), "",Games!D543)</f>
        <v/>
      </c>
      <c r="M543" s="22"/>
      <c r="N543" s="25" t="str">
        <f>IF(ISBLANK(Table123[[#This Row],[Odds Side - Difference Model]]), "", 1)</f>
        <v/>
      </c>
      <c r="O543" s="25" t="str">
        <f>IF(ISBLANK(Table123[[#This Row],[Odds Spread]]), "", 1)</f>
        <v/>
      </c>
      <c r="P543" s="26"/>
      <c r="Q543" s="26"/>
      <c r="R543" s="26"/>
      <c r="S543" s="26"/>
      <c r="T543" s="26"/>
      <c r="U543" s="27" t="str">
        <f>IF(ISBLANK(Table123[[#This Row],[Odds Side - Difference Model]]), "",N543+IF(Q543&lt;0, (N543/(Q543/-100)), N543*(Q543/100)))</f>
        <v/>
      </c>
      <c r="V543" s="28" t="str">
        <f>IFERROR(IF(ISBLANK(Table123[[#This Row],[Odds Side - Win Probability Model]]), "",N543+IF(R543&lt;0, (N543/(R543/-100)), N543*(R543/100))),"")</f>
        <v/>
      </c>
      <c r="W543" s="27" t="str">
        <f t="shared" si="55"/>
        <v/>
      </c>
      <c r="X543" s="28" t="str">
        <f t="shared" si="56"/>
        <v/>
      </c>
      <c r="Y543" s="27" t="str">
        <f>IF(ISBLANK(Table123[[#This Row],[Odds Spread]]), "",O543+IF(S543&lt;0, (O543/(S543/-100)), O543*(S543/100)))</f>
        <v/>
      </c>
      <c r="Z543" s="27" t="str">
        <f t="shared" si="57"/>
        <v/>
      </c>
      <c r="AA543" s="29">
        <f t="shared" si="58"/>
        <v>0</v>
      </c>
      <c r="AB543" s="29">
        <f t="shared" si="59"/>
        <v>0</v>
      </c>
      <c r="AC543" s="30" t="str">
        <f>IF('Prediction Log'!$W543="Y", "W", IF('Prediction Log'!$W543="N","L",""))</f>
        <v/>
      </c>
      <c r="AD543" s="31" t="str">
        <f>IF('Prediction Log'!$Y543="Y", "W", IF('Prediction Log'!$Y543="N","L",""))</f>
        <v/>
      </c>
      <c r="AE543" s="32" t="str">
        <f>IF(ISBLANK(Table123[[#This Row],[Odds Side - Difference Model]]), "",IF(AC543="W", W543, IF(AC543="L",-N543, "")))</f>
        <v/>
      </c>
      <c r="AF543" s="33" t="str">
        <f>IFERROR((IF(ISERR(Table123[[#This Row],[Potential Payout Side - Win Probability Model]]), "",IF(AD543="W", X543, IF(AD543="L",-N543, "")))), "")</f>
        <v/>
      </c>
      <c r="AG543" s="30" t="str">
        <f>IF('Prediction Log'!$X543="Y", "W", IF('Prediction Log'!$X543="N", "L", ""))</f>
        <v/>
      </c>
      <c r="AH543" s="32" t="str">
        <f>IF(ISBLANK(Table123[[#This Row],[Odds Spread]]), "",IF(AG543="W", Z543, IF(AG543="L",-O543, "")))</f>
        <v/>
      </c>
      <c r="AI543" s="11"/>
      <c r="AJ543" s="12" t="str">
        <f t="shared" si="60"/>
        <v/>
      </c>
      <c r="AK5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4" spans="1:38" x14ac:dyDescent="0.45">
      <c r="A544" s="22">
        <f>Games!A544</f>
        <v>0</v>
      </c>
      <c r="B544" s="22" t="str">
        <f>IF('Prediction Log'!B544=0, "",'Prediction Log'!B544)</f>
        <v/>
      </c>
      <c r="C544" s="22" t="str">
        <f>IF('Prediction Log'!C544=0, "",'Prediction Log'!C544)</f>
        <v/>
      </c>
      <c r="D544" s="22" t="str">
        <f>IF('Prediction Log'!D544=0, "",'Prediction Log'!D544)</f>
        <v/>
      </c>
      <c r="E544" s="22" t="str">
        <f>IF('Prediction Log'!E544=0, "",'Prediction Log'!E544)</f>
        <v/>
      </c>
      <c r="F544" s="22" t="str">
        <f>IF('Prediction Log'!I544=0, "",'Prediction Log'!I544)</f>
        <v/>
      </c>
      <c r="G544" s="23" t="str">
        <f>IF(ISBLANK(Games!B544), "",'Prediction Log'!$J544)</f>
        <v/>
      </c>
      <c r="H544" s="24" t="str">
        <f>'Prediction Log'!$K544</f>
        <v/>
      </c>
      <c r="I544" s="22" t="str">
        <f>IF(ISBLANK(Games!J544), "",IF(AND(Games!J544="",Games!K544=""),"",IF(ISTEXT(Games!K544), "Side",Games!J544)))</f>
        <v/>
      </c>
      <c r="J544" s="22" t="str">
        <f>IF(ISBLANK(Games!B544), "",IF(Games!H544="Y", Games!B544, Games!C544))</f>
        <v/>
      </c>
      <c r="K544" s="22" t="str">
        <f>Games!F544</f>
        <v/>
      </c>
      <c r="L544" s="22" t="str">
        <f>IF(ISBLANK(Games!D544), "",Games!D544)</f>
        <v/>
      </c>
      <c r="M544" s="22"/>
      <c r="N544" s="25" t="str">
        <f>IF(ISBLANK(Table123[[#This Row],[Odds Side - Difference Model]]), "", 1)</f>
        <v/>
      </c>
      <c r="O544" s="25" t="str">
        <f>IF(ISBLANK(Table123[[#This Row],[Odds Spread]]), "", 1)</f>
        <v/>
      </c>
      <c r="P544" s="26"/>
      <c r="Q544" s="26"/>
      <c r="R544" s="26"/>
      <c r="S544" s="26"/>
      <c r="T544" s="26"/>
      <c r="U544" s="27" t="str">
        <f>IF(ISBLANK(Table123[[#This Row],[Odds Side - Difference Model]]), "",N544+IF(Q544&lt;0, (N544/(Q544/-100)), N544*(Q544/100)))</f>
        <v/>
      </c>
      <c r="V544" s="28" t="str">
        <f>IFERROR(IF(ISBLANK(Table123[[#This Row],[Odds Side - Win Probability Model]]), "",N544+IF(R544&lt;0, (N544/(R544/-100)), N544*(R544/100))),"")</f>
        <v/>
      </c>
      <c r="W544" s="27" t="str">
        <f t="shared" si="55"/>
        <v/>
      </c>
      <c r="X544" s="28" t="str">
        <f t="shared" si="56"/>
        <v/>
      </c>
      <c r="Y544" s="27" t="str">
        <f>IF(ISBLANK(Table123[[#This Row],[Odds Spread]]), "",O544+IF(S544&lt;0, (O544/(S544/-100)), O544*(S544/100)))</f>
        <v/>
      </c>
      <c r="Z544" s="27" t="str">
        <f t="shared" si="57"/>
        <v/>
      </c>
      <c r="AA544" s="29">
        <f t="shared" si="58"/>
        <v>0</v>
      </c>
      <c r="AB544" s="29">
        <f t="shared" si="59"/>
        <v>0</v>
      </c>
      <c r="AC544" s="30" t="str">
        <f>IF('Prediction Log'!$W544="Y", "W", IF('Prediction Log'!$W544="N","L",""))</f>
        <v/>
      </c>
      <c r="AD544" s="31" t="str">
        <f>IF('Prediction Log'!$Y544="Y", "W", IF('Prediction Log'!$Y544="N","L",""))</f>
        <v/>
      </c>
      <c r="AE544" s="32" t="str">
        <f>IF(ISBLANK(Table123[[#This Row],[Odds Side - Difference Model]]), "",IF(AC544="W", W544, IF(AC544="L",-N544, "")))</f>
        <v/>
      </c>
      <c r="AF544" s="33" t="str">
        <f>IFERROR((IF(ISERR(Table123[[#This Row],[Potential Payout Side - Win Probability Model]]), "",IF(AD544="W", X544, IF(AD544="L",-N544, "")))), "")</f>
        <v/>
      </c>
      <c r="AG544" s="30" t="str">
        <f>IF('Prediction Log'!$X544="Y", "W", IF('Prediction Log'!$X544="N", "L", ""))</f>
        <v/>
      </c>
      <c r="AH544" s="32" t="str">
        <f>IF(ISBLANK(Table123[[#This Row],[Odds Spread]]), "",IF(AG544="W", Z544, IF(AG544="L",-O544, "")))</f>
        <v/>
      </c>
      <c r="AI544" s="11"/>
      <c r="AJ544" s="12" t="str">
        <f t="shared" si="60"/>
        <v/>
      </c>
      <c r="AK5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5" spans="1:38" x14ac:dyDescent="0.45">
      <c r="A545" s="22">
        <f>Games!A545</f>
        <v>0</v>
      </c>
      <c r="B545" s="22" t="str">
        <f>IF('Prediction Log'!B545=0, "",'Prediction Log'!B545)</f>
        <v/>
      </c>
      <c r="C545" s="22" t="str">
        <f>IF('Prediction Log'!C545=0, "",'Prediction Log'!C545)</f>
        <v/>
      </c>
      <c r="D545" s="22" t="str">
        <f>IF('Prediction Log'!D545=0, "",'Prediction Log'!D545)</f>
        <v/>
      </c>
      <c r="E545" s="22" t="str">
        <f>IF('Prediction Log'!E545=0, "",'Prediction Log'!E545)</f>
        <v/>
      </c>
      <c r="F545" s="22" t="str">
        <f>IF('Prediction Log'!I545=0, "",'Prediction Log'!I545)</f>
        <v/>
      </c>
      <c r="G545" s="23" t="str">
        <f>IF(ISBLANK(Games!B545), "",'Prediction Log'!$J545)</f>
        <v/>
      </c>
      <c r="H545" s="24" t="str">
        <f>'Prediction Log'!$K545</f>
        <v/>
      </c>
      <c r="I545" s="22" t="str">
        <f>IF(ISBLANK(Games!J545), "",IF(AND(Games!J545="",Games!K545=""),"",IF(ISTEXT(Games!K545), "Side",Games!J545)))</f>
        <v/>
      </c>
      <c r="J545" s="22" t="str">
        <f>IF(ISBLANK(Games!B545), "",IF(Games!H545="Y", Games!B545, Games!C545))</f>
        <v/>
      </c>
      <c r="K545" s="22" t="str">
        <f>Games!F545</f>
        <v/>
      </c>
      <c r="L545" s="22" t="str">
        <f>IF(ISBLANK(Games!D545), "",Games!D545)</f>
        <v/>
      </c>
      <c r="M545" s="22"/>
      <c r="N545" s="25" t="str">
        <f>IF(ISBLANK(Table123[[#This Row],[Odds Side - Difference Model]]), "", 1)</f>
        <v/>
      </c>
      <c r="O545" s="25" t="str">
        <f>IF(ISBLANK(Table123[[#This Row],[Odds Spread]]), "", 1)</f>
        <v/>
      </c>
      <c r="P545" s="26"/>
      <c r="Q545" s="26"/>
      <c r="R545" s="26"/>
      <c r="S545" s="26"/>
      <c r="T545" s="26"/>
      <c r="U545" s="27" t="str">
        <f>IF(ISBLANK(Table123[[#This Row],[Odds Side - Difference Model]]), "",N545+IF(Q545&lt;0, (N545/(Q545/-100)), N545*(Q545/100)))</f>
        <v/>
      </c>
      <c r="V545" s="28" t="str">
        <f>IFERROR(IF(ISBLANK(Table123[[#This Row],[Odds Side - Win Probability Model]]), "",N545+IF(R545&lt;0, (N545/(R545/-100)), N545*(R545/100))),"")</f>
        <v/>
      </c>
      <c r="W545" s="27" t="str">
        <f t="shared" si="55"/>
        <v/>
      </c>
      <c r="X545" s="28" t="str">
        <f t="shared" si="56"/>
        <v/>
      </c>
      <c r="Y545" s="27" t="str">
        <f>IF(ISBLANK(Table123[[#This Row],[Odds Spread]]), "",O545+IF(S545&lt;0, (O545/(S545/-100)), O545*(S545/100)))</f>
        <v/>
      </c>
      <c r="Z545" s="27" t="str">
        <f t="shared" si="57"/>
        <v/>
      </c>
      <c r="AA545" s="29">
        <f t="shared" si="58"/>
        <v>0</v>
      </c>
      <c r="AB545" s="29">
        <f t="shared" si="59"/>
        <v>0</v>
      </c>
      <c r="AC545" s="30" t="str">
        <f>IF('Prediction Log'!$W545="Y", "W", IF('Prediction Log'!$W545="N","L",""))</f>
        <v/>
      </c>
      <c r="AD545" s="31" t="str">
        <f>IF('Prediction Log'!$Y545="Y", "W", IF('Prediction Log'!$Y545="N","L",""))</f>
        <v/>
      </c>
      <c r="AE545" s="32" t="str">
        <f>IF(ISBLANK(Table123[[#This Row],[Odds Side - Difference Model]]), "",IF(AC545="W", W545, IF(AC545="L",-N545, "")))</f>
        <v/>
      </c>
      <c r="AF545" s="33" t="str">
        <f>IFERROR((IF(ISERR(Table123[[#This Row],[Potential Payout Side - Win Probability Model]]), "",IF(AD545="W", X545, IF(AD545="L",-N545, "")))), "")</f>
        <v/>
      </c>
      <c r="AG545" s="30" t="str">
        <f>IF('Prediction Log'!$X545="Y", "W", IF('Prediction Log'!$X545="N", "L", ""))</f>
        <v/>
      </c>
      <c r="AH545" s="32" t="str">
        <f>IF(ISBLANK(Table123[[#This Row],[Odds Spread]]), "",IF(AG545="W", Z545, IF(AG545="L",-O545, "")))</f>
        <v/>
      </c>
      <c r="AI545" s="11"/>
      <c r="AJ545" s="12" t="str">
        <f t="shared" si="60"/>
        <v/>
      </c>
      <c r="AK5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6" spans="1:38" x14ac:dyDescent="0.45">
      <c r="A546" s="22">
        <f>Games!A546</f>
        <v>0</v>
      </c>
      <c r="B546" s="22" t="str">
        <f>IF('Prediction Log'!B546=0, "",'Prediction Log'!B546)</f>
        <v/>
      </c>
      <c r="C546" s="22" t="str">
        <f>IF('Prediction Log'!C546=0, "",'Prediction Log'!C546)</f>
        <v/>
      </c>
      <c r="D546" s="22" t="str">
        <f>IF('Prediction Log'!D546=0, "",'Prediction Log'!D546)</f>
        <v/>
      </c>
      <c r="E546" s="22" t="str">
        <f>IF('Prediction Log'!E546=0, "",'Prediction Log'!E546)</f>
        <v/>
      </c>
      <c r="F546" s="22" t="str">
        <f>IF('Prediction Log'!I546=0, "",'Prediction Log'!I546)</f>
        <v/>
      </c>
      <c r="G546" s="23" t="str">
        <f>IF(ISBLANK(Games!B546), "",'Prediction Log'!$J546)</f>
        <v/>
      </c>
      <c r="H546" s="24" t="str">
        <f>'Prediction Log'!$K546</f>
        <v/>
      </c>
      <c r="I546" s="22" t="str">
        <f>IF(ISBLANK(Games!J546), "",IF(AND(Games!J546="",Games!K546=""),"",IF(ISTEXT(Games!K546), "Side",Games!J546)))</f>
        <v/>
      </c>
      <c r="J546" s="22" t="str">
        <f>IF(ISBLANK(Games!B546), "",IF(Games!H546="Y", Games!B546, Games!C546))</f>
        <v/>
      </c>
      <c r="K546" s="22" t="str">
        <f>Games!F546</f>
        <v/>
      </c>
      <c r="L546" s="22" t="str">
        <f>IF(ISBLANK(Games!D546), "",Games!D546)</f>
        <v/>
      </c>
      <c r="M546" s="22"/>
      <c r="N546" s="25" t="str">
        <f>IF(ISBLANK(Table123[[#This Row],[Odds Side - Difference Model]]), "", 1)</f>
        <v/>
      </c>
      <c r="O546" s="25" t="str">
        <f>IF(ISBLANK(Table123[[#This Row],[Odds Spread]]), "", 1)</f>
        <v/>
      </c>
      <c r="P546" s="26"/>
      <c r="Q546" s="26"/>
      <c r="R546" s="26"/>
      <c r="S546" s="26"/>
      <c r="T546" s="26"/>
      <c r="U546" s="27" t="str">
        <f>IF(ISBLANK(Table123[[#This Row],[Odds Side - Difference Model]]), "",N546+IF(Q546&lt;0, (N546/(Q546/-100)), N546*(Q546/100)))</f>
        <v/>
      </c>
      <c r="V546" s="28" t="str">
        <f>IFERROR(IF(ISBLANK(Table123[[#This Row],[Odds Side - Win Probability Model]]), "",N546+IF(R546&lt;0, (N546/(R546/-100)), N546*(R546/100))),"")</f>
        <v/>
      </c>
      <c r="W546" s="27" t="str">
        <f t="shared" si="55"/>
        <v/>
      </c>
      <c r="X546" s="28" t="str">
        <f t="shared" si="56"/>
        <v/>
      </c>
      <c r="Y546" s="27" t="str">
        <f>IF(ISBLANK(Table123[[#This Row],[Odds Spread]]), "",O546+IF(S546&lt;0, (O546/(S546/-100)), O546*(S546/100)))</f>
        <v/>
      </c>
      <c r="Z546" s="27" t="str">
        <f t="shared" si="57"/>
        <v/>
      </c>
      <c r="AA546" s="29">
        <f t="shared" si="58"/>
        <v>0</v>
      </c>
      <c r="AB546" s="29">
        <f t="shared" si="59"/>
        <v>0</v>
      </c>
      <c r="AC546" s="30" t="str">
        <f>IF('Prediction Log'!$W546="Y", "W", IF('Prediction Log'!$W546="N","L",""))</f>
        <v/>
      </c>
      <c r="AD546" s="31" t="str">
        <f>IF('Prediction Log'!$Y546="Y", "W", IF('Prediction Log'!$Y546="N","L",""))</f>
        <v/>
      </c>
      <c r="AE546" s="32" t="str">
        <f>IF(ISBLANK(Table123[[#This Row],[Odds Side - Difference Model]]), "",IF(AC546="W", W546, IF(AC546="L",-N546, "")))</f>
        <v/>
      </c>
      <c r="AF546" s="33" t="str">
        <f>IFERROR((IF(ISERR(Table123[[#This Row],[Potential Payout Side - Win Probability Model]]), "",IF(AD546="W", X546, IF(AD546="L",-N546, "")))), "")</f>
        <v/>
      </c>
      <c r="AG546" s="30" t="str">
        <f>IF('Prediction Log'!$X546="Y", "W", IF('Prediction Log'!$X546="N", "L", ""))</f>
        <v/>
      </c>
      <c r="AH546" s="32" t="str">
        <f>IF(ISBLANK(Table123[[#This Row],[Odds Spread]]), "",IF(AG546="W", Z546, IF(AG546="L",-O546, "")))</f>
        <v/>
      </c>
      <c r="AI546" s="11"/>
      <c r="AJ546" s="12" t="str">
        <f t="shared" si="60"/>
        <v/>
      </c>
      <c r="AK5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7" spans="1:38" x14ac:dyDescent="0.45">
      <c r="A547" s="22">
        <f>Games!A547</f>
        <v>0</v>
      </c>
      <c r="B547" s="22" t="str">
        <f>IF('Prediction Log'!B547=0, "",'Prediction Log'!B547)</f>
        <v/>
      </c>
      <c r="C547" s="22" t="str">
        <f>IF('Prediction Log'!C547=0, "",'Prediction Log'!C547)</f>
        <v/>
      </c>
      <c r="D547" s="22" t="str">
        <f>IF('Prediction Log'!D547=0, "",'Prediction Log'!D547)</f>
        <v/>
      </c>
      <c r="E547" s="22" t="str">
        <f>IF('Prediction Log'!E547=0, "",'Prediction Log'!E547)</f>
        <v/>
      </c>
      <c r="F547" s="22" t="str">
        <f>IF('Prediction Log'!I547=0, "",'Prediction Log'!I547)</f>
        <v/>
      </c>
      <c r="G547" s="23" t="str">
        <f>IF(ISBLANK(Games!B547), "",'Prediction Log'!$J547)</f>
        <v/>
      </c>
      <c r="H547" s="24" t="str">
        <f>'Prediction Log'!$K547</f>
        <v/>
      </c>
      <c r="I547" s="22" t="str">
        <f>IF(ISBLANK(Games!J547), "",IF(AND(Games!J547="",Games!K547=""),"",IF(ISTEXT(Games!K547), "Side",Games!J547)))</f>
        <v/>
      </c>
      <c r="J547" s="22" t="str">
        <f>IF(ISBLANK(Games!B547), "",IF(Games!H547="Y", Games!B547, Games!C547))</f>
        <v/>
      </c>
      <c r="K547" s="22" t="str">
        <f>Games!F547</f>
        <v/>
      </c>
      <c r="L547" s="22" t="str">
        <f>IF(ISBLANK(Games!D547), "",Games!D547)</f>
        <v/>
      </c>
      <c r="M547" s="22"/>
      <c r="N547" s="25" t="str">
        <f>IF(ISBLANK(Table123[[#This Row],[Odds Side - Difference Model]]), "", 1)</f>
        <v/>
      </c>
      <c r="O547" s="25" t="str">
        <f>IF(ISBLANK(Table123[[#This Row],[Odds Spread]]), "", 1)</f>
        <v/>
      </c>
      <c r="P547" s="26"/>
      <c r="Q547" s="26"/>
      <c r="R547" s="26"/>
      <c r="S547" s="26"/>
      <c r="T547" s="26"/>
      <c r="U547" s="27" t="str">
        <f>IF(ISBLANK(Table123[[#This Row],[Odds Side - Difference Model]]), "",N547+IF(Q547&lt;0, (N547/(Q547/-100)), N547*(Q547/100)))</f>
        <v/>
      </c>
      <c r="V547" s="28" t="str">
        <f>IFERROR(IF(ISBLANK(Table123[[#This Row],[Odds Side - Win Probability Model]]), "",N547+IF(R547&lt;0, (N547/(R547/-100)), N547*(R547/100))),"")</f>
        <v/>
      </c>
      <c r="W547" s="27" t="str">
        <f t="shared" si="55"/>
        <v/>
      </c>
      <c r="X547" s="28" t="str">
        <f t="shared" si="56"/>
        <v/>
      </c>
      <c r="Y547" s="27" t="str">
        <f>IF(ISBLANK(Table123[[#This Row],[Odds Spread]]), "",O547+IF(S547&lt;0, (O547/(S547/-100)), O547*(S547/100)))</f>
        <v/>
      </c>
      <c r="Z547" s="27" t="str">
        <f t="shared" si="57"/>
        <v/>
      </c>
      <c r="AA547" s="29">
        <f t="shared" si="58"/>
        <v>0</v>
      </c>
      <c r="AB547" s="29">
        <f t="shared" si="59"/>
        <v>0</v>
      </c>
      <c r="AC547" s="30" t="str">
        <f>IF('Prediction Log'!$W547="Y", "W", IF('Prediction Log'!$W547="N","L",""))</f>
        <v/>
      </c>
      <c r="AD547" s="31" t="str">
        <f>IF('Prediction Log'!$Y547="Y", "W", IF('Prediction Log'!$Y547="N","L",""))</f>
        <v/>
      </c>
      <c r="AE547" s="32" t="str">
        <f>IF(ISBLANK(Table123[[#This Row],[Odds Side - Difference Model]]), "",IF(AC547="W", W547, IF(AC547="L",-N547, "")))</f>
        <v/>
      </c>
      <c r="AF547" s="33" t="str">
        <f>IFERROR((IF(ISERR(Table123[[#This Row],[Potential Payout Side - Win Probability Model]]), "",IF(AD547="W", X547, IF(AD547="L",-N547, "")))), "")</f>
        <v/>
      </c>
      <c r="AG547" s="30" t="str">
        <f>IF('Prediction Log'!$X547="Y", "W", IF('Prediction Log'!$X547="N", "L", ""))</f>
        <v/>
      </c>
      <c r="AH547" s="32" t="str">
        <f>IF(ISBLANK(Table123[[#This Row],[Odds Spread]]), "",IF(AG547="W", Z547, IF(AG547="L",-O547, "")))</f>
        <v/>
      </c>
      <c r="AI547" s="11"/>
      <c r="AJ547" s="12" t="str">
        <f t="shared" si="60"/>
        <v/>
      </c>
      <c r="AK5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8" spans="1:38" x14ac:dyDescent="0.45">
      <c r="A548" s="22">
        <f>Games!A548</f>
        <v>0</v>
      </c>
      <c r="B548" s="22" t="str">
        <f>IF('Prediction Log'!B548=0, "",'Prediction Log'!B548)</f>
        <v/>
      </c>
      <c r="C548" s="22" t="str">
        <f>IF('Prediction Log'!C548=0, "",'Prediction Log'!C548)</f>
        <v/>
      </c>
      <c r="D548" s="22" t="str">
        <f>IF('Prediction Log'!D548=0, "",'Prediction Log'!D548)</f>
        <v/>
      </c>
      <c r="E548" s="22" t="str">
        <f>IF('Prediction Log'!E548=0, "",'Prediction Log'!E548)</f>
        <v/>
      </c>
      <c r="F548" s="22" t="str">
        <f>IF('Prediction Log'!I548=0, "",'Prediction Log'!I548)</f>
        <v/>
      </c>
      <c r="G548" s="23" t="str">
        <f>IF(ISBLANK(Games!B548), "",'Prediction Log'!$J548)</f>
        <v/>
      </c>
      <c r="H548" s="24" t="str">
        <f>'Prediction Log'!$K548</f>
        <v/>
      </c>
      <c r="I548" s="22" t="str">
        <f>IF(ISBLANK(Games!J548), "",IF(AND(Games!J548="",Games!K548=""),"",IF(ISTEXT(Games!K548), "Side",Games!J548)))</f>
        <v/>
      </c>
      <c r="J548" s="22" t="str">
        <f>IF(ISBLANK(Games!B548), "",IF(Games!H548="Y", Games!B548, Games!C548))</f>
        <v/>
      </c>
      <c r="K548" s="22" t="str">
        <f>Games!F548</f>
        <v/>
      </c>
      <c r="L548" s="22" t="str">
        <f>IF(ISBLANK(Games!D548), "",Games!D548)</f>
        <v/>
      </c>
      <c r="M548" s="22"/>
      <c r="N548" s="25" t="str">
        <f>IF(ISBLANK(Table123[[#This Row],[Odds Side - Difference Model]]), "", 1)</f>
        <v/>
      </c>
      <c r="O548" s="25" t="str">
        <f>IF(ISBLANK(Table123[[#This Row],[Odds Spread]]), "", 1)</f>
        <v/>
      </c>
      <c r="P548" s="26"/>
      <c r="Q548" s="26"/>
      <c r="R548" s="26"/>
      <c r="S548" s="26"/>
      <c r="T548" s="26"/>
      <c r="U548" s="27" t="str">
        <f>IF(ISBLANK(Table123[[#This Row],[Odds Side - Difference Model]]), "",N548+IF(Q548&lt;0, (N548/(Q548/-100)), N548*(Q548/100)))</f>
        <v/>
      </c>
      <c r="V548" s="28" t="str">
        <f>IFERROR(IF(ISBLANK(Table123[[#This Row],[Odds Side - Win Probability Model]]), "",N548+IF(R548&lt;0, (N548/(R548/-100)), N548*(R548/100))),"")</f>
        <v/>
      </c>
      <c r="W548" s="27" t="str">
        <f t="shared" si="55"/>
        <v/>
      </c>
      <c r="X548" s="28" t="str">
        <f t="shared" si="56"/>
        <v/>
      </c>
      <c r="Y548" s="27" t="str">
        <f>IF(ISBLANK(Table123[[#This Row],[Odds Spread]]), "",O548+IF(S548&lt;0, (O548/(S548/-100)), O548*(S548/100)))</f>
        <v/>
      </c>
      <c r="Z548" s="27" t="str">
        <f t="shared" si="57"/>
        <v/>
      </c>
      <c r="AA548" s="29">
        <f t="shared" si="58"/>
        <v>0</v>
      </c>
      <c r="AB548" s="29">
        <f t="shared" si="59"/>
        <v>0</v>
      </c>
      <c r="AC548" s="30" t="str">
        <f>IF('Prediction Log'!$W548="Y", "W", IF('Prediction Log'!$W548="N","L",""))</f>
        <v/>
      </c>
      <c r="AD548" s="31" t="str">
        <f>IF('Prediction Log'!$Y548="Y", "W", IF('Prediction Log'!$Y548="N","L",""))</f>
        <v/>
      </c>
      <c r="AE548" s="32" t="str">
        <f>IF(ISBLANK(Table123[[#This Row],[Odds Side - Difference Model]]), "",IF(AC548="W", W548, IF(AC548="L",-N548, "")))</f>
        <v/>
      </c>
      <c r="AF548" s="33" t="str">
        <f>IFERROR((IF(ISERR(Table123[[#This Row],[Potential Payout Side - Win Probability Model]]), "",IF(AD548="W", X548, IF(AD548="L",-N548, "")))), "")</f>
        <v/>
      </c>
      <c r="AG548" s="30" t="str">
        <f>IF('Prediction Log'!$X548="Y", "W", IF('Prediction Log'!$X548="N", "L", ""))</f>
        <v/>
      </c>
      <c r="AH548" s="32" t="str">
        <f>IF(ISBLANK(Table123[[#This Row],[Odds Spread]]), "",IF(AG548="W", Z548, IF(AG548="L",-O548, "")))</f>
        <v/>
      </c>
      <c r="AI548" s="11"/>
      <c r="AJ548" s="12" t="str">
        <f t="shared" si="60"/>
        <v/>
      </c>
      <c r="AK5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9" spans="1:38" x14ac:dyDescent="0.45">
      <c r="A549" s="22">
        <f>Games!A549</f>
        <v>0</v>
      </c>
      <c r="B549" s="22" t="str">
        <f>IF('Prediction Log'!B549=0, "",'Prediction Log'!B549)</f>
        <v/>
      </c>
      <c r="C549" s="22" t="str">
        <f>IF('Prediction Log'!C549=0, "",'Prediction Log'!C549)</f>
        <v/>
      </c>
      <c r="D549" s="22" t="str">
        <f>IF('Prediction Log'!D549=0, "",'Prediction Log'!D549)</f>
        <v/>
      </c>
      <c r="E549" s="22" t="str">
        <f>IF('Prediction Log'!E549=0, "",'Prediction Log'!E549)</f>
        <v/>
      </c>
      <c r="F549" s="22" t="str">
        <f>IF('Prediction Log'!I549=0, "",'Prediction Log'!I549)</f>
        <v/>
      </c>
      <c r="G549" s="23" t="str">
        <f>IF(ISBLANK(Games!B549), "",'Prediction Log'!$J549)</f>
        <v/>
      </c>
      <c r="H549" s="24" t="str">
        <f>'Prediction Log'!$K549</f>
        <v/>
      </c>
      <c r="I549" s="22" t="str">
        <f>IF(ISBLANK(Games!J549), "",IF(AND(Games!J549="",Games!K549=""),"",IF(ISTEXT(Games!K549), "Side",Games!J549)))</f>
        <v/>
      </c>
      <c r="J549" s="22" t="str">
        <f>IF(ISBLANK(Games!B549), "",IF(Games!H549="Y", Games!B549, Games!C549))</f>
        <v/>
      </c>
      <c r="K549" s="22" t="str">
        <f>Games!F549</f>
        <v/>
      </c>
      <c r="L549" s="22" t="str">
        <f>IF(ISBLANK(Games!D549), "",Games!D549)</f>
        <v/>
      </c>
      <c r="M549" s="22"/>
      <c r="N549" s="25" t="str">
        <f>IF(ISBLANK(Table123[[#This Row],[Odds Side - Difference Model]]), "", 1)</f>
        <v/>
      </c>
      <c r="O549" s="25" t="str">
        <f>IF(ISBLANK(Table123[[#This Row],[Odds Spread]]), "", 1)</f>
        <v/>
      </c>
      <c r="P549" s="26"/>
      <c r="Q549" s="26"/>
      <c r="R549" s="26"/>
      <c r="S549" s="26"/>
      <c r="T549" s="26"/>
      <c r="U549" s="27" t="str">
        <f>IF(ISBLANK(Table123[[#This Row],[Odds Side - Difference Model]]), "",N549+IF(Q549&lt;0, (N549/(Q549/-100)), N549*(Q549/100)))</f>
        <v/>
      </c>
      <c r="V549" s="28" t="str">
        <f>IFERROR(IF(ISBLANK(Table123[[#This Row],[Odds Side - Win Probability Model]]), "",N549+IF(R549&lt;0, (N549/(R549/-100)), N549*(R549/100))),"")</f>
        <v/>
      </c>
      <c r="W549" s="27" t="str">
        <f t="shared" si="55"/>
        <v/>
      </c>
      <c r="X549" s="28" t="str">
        <f t="shared" si="56"/>
        <v/>
      </c>
      <c r="Y549" s="27" t="str">
        <f>IF(ISBLANK(Table123[[#This Row],[Odds Spread]]), "",O549+IF(S549&lt;0, (O549/(S549/-100)), O549*(S549/100)))</f>
        <v/>
      </c>
      <c r="Z549" s="27" t="str">
        <f t="shared" si="57"/>
        <v/>
      </c>
      <c r="AA549" s="29">
        <f t="shared" si="58"/>
        <v>0</v>
      </c>
      <c r="AB549" s="29">
        <f t="shared" si="59"/>
        <v>0</v>
      </c>
      <c r="AC549" s="30" t="str">
        <f>IF('Prediction Log'!$W549="Y", "W", IF('Prediction Log'!$W549="N","L",""))</f>
        <v/>
      </c>
      <c r="AD549" s="31" t="str">
        <f>IF('Prediction Log'!$Y549="Y", "W", IF('Prediction Log'!$Y549="N","L",""))</f>
        <v/>
      </c>
      <c r="AE549" s="32" t="str">
        <f>IF(ISBLANK(Table123[[#This Row],[Odds Side - Difference Model]]), "",IF(AC549="W", W549, IF(AC549="L",-N549, "")))</f>
        <v/>
      </c>
      <c r="AF549" s="33" t="str">
        <f>IFERROR((IF(ISERR(Table123[[#This Row],[Potential Payout Side - Win Probability Model]]), "",IF(AD549="W", X549, IF(AD549="L",-N549, "")))), "")</f>
        <v/>
      </c>
      <c r="AG549" s="30" t="str">
        <f>IF('Prediction Log'!$X549="Y", "W", IF('Prediction Log'!$X549="N", "L", ""))</f>
        <v/>
      </c>
      <c r="AH549" s="32" t="str">
        <f>IF(ISBLANK(Table123[[#This Row],[Odds Spread]]), "",IF(AG549="W", Z549, IF(AG549="L",-O549, "")))</f>
        <v/>
      </c>
      <c r="AI549" s="11"/>
      <c r="AJ549" s="12" t="str">
        <f t="shared" si="60"/>
        <v/>
      </c>
      <c r="AK5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0" spans="1:38" x14ac:dyDescent="0.45">
      <c r="A550" s="22">
        <f>Games!A550</f>
        <v>0</v>
      </c>
      <c r="B550" s="22" t="str">
        <f>IF('Prediction Log'!B550=0, "",'Prediction Log'!B550)</f>
        <v/>
      </c>
      <c r="C550" s="22" t="str">
        <f>IF('Prediction Log'!C550=0, "",'Prediction Log'!C550)</f>
        <v/>
      </c>
      <c r="D550" s="22" t="str">
        <f>IF('Prediction Log'!D550=0, "",'Prediction Log'!D550)</f>
        <v/>
      </c>
      <c r="E550" s="22" t="str">
        <f>IF('Prediction Log'!E550=0, "",'Prediction Log'!E550)</f>
        <v/>
      </c>
      <c r="F550" s="22" t="str">
        <f>IF('Prediction Log'!I550=0, "",'Prediction Log'!I550)</f>
        <v/>
      </c>
      <c r="G550" s="23" t="str">
        <f>IF(ISBLANK(Games!B550), "",'Prediction Log'!$J550)</f>
        <v/>
      </c>
      <c r="H550" s="24" t="str">
        <f>'Prediction Log'!$K550</f>
        <v/>
      </c>
      <c r="I550" s="22" t="str">
        <f>IF(ISBLANK(Games!J550), "",IF(AND(Games!J550="",Games!K550=""),"",IF(ISTEXT(Games!K550), "Side",Games!J550)))</f>
        <v/>
      </c>
      <c r="J550" s="22" t="str">
        <f>IF(ISBLANK(Games!B550), "",IF(Games!H550="Y", Games!B550, Games!C550))</f>
        <v/>
      </c>
      <c r="K550" s="22" t="str">
        <f>Games!F550</f>
        <v/>
      </c>
      <c r="L550" s="22" t="str">
        <f>IF(ISBLANK(Games!D550), "",Games!D550)</f>
        <v/>
      </c>
      <c r="M550" s="22"/>
      <c r="N550" s="25" t="str">
        <f>IF(ISBLANK(Table123[[#This Row],[Odds Side - Difference Model]]), "", 1)</f>
        <v/>
      </c>
      <c r="O550" s="25" t="str">
        <f>IF(ISBLANK(Table123[[#This Row],[Odds Spread]]), "", 1)</f>
        <v/>
      </c>
      <c r="P550" s="26"/>
      <c r="Q550" s="26"/>
      <c r="R550" s="26"/>
      <c r="S550" s="26"/>
      <c r="T550" s="26"/>
      <c r="U550" s="27" t="str">
        <f>IF(ISBLANK(Table123[[#This Row],[Odds Side - Difference Model]]), "",N550+IF(Q550&lt;0, (N550/(Q550/-100)), N550*(Q550/100)))</f>
        <v/>
      </c>
      <c r="V550" s="28" t="str">
        <f>IFERROR(IF(ISBLANK(Table123[[#This Row],[Odds Side - Win Probability Model]]), "",N550+IF(R550&lt;0, (N550/(R550/-100)), N550*(R550/100))),"")</f>
        <v/>
      </c>
      <c r="W550" s="27" t="str">
        <f t="shared" si="55"/>
        <v/>
      </c>
      <c r="X550" s="28" t="str">
        <f t="shared" si="56"/>
        <v/>
      </c>
      <c r="Y550" s="27" t="str">
        <f>IF(ISBLANK(Table123[[#This Row],[Odds Spread]]), "",O550+IF(S550&lt;0, (O550/(S550/-100)), O550*(S550/100)))</f>
        <v/>
      </c>
      <c r="Z550" s="27" t="str">
        <f t="shared" si="57"/>
        <v/>
      </c>
      <c r="AA550" s="29">
        <f t="shared" si="58"/>
        <v>0</v>
      </c>
      <c r="AB550" s="29">
        <f t="shared" si="59"/>
        <v>0</v>
      </c>
      <c r="AC550" s="30" t="str">
        <f>IF('Prediction Log'!$W550="Y", "W", IF('Prediction Log'!$W550="N","L",""))</f>
        <v/>
      </c>
      <c r="AD550" s="31" t="str">
        <f>IF('Prediction Log'!$Y550="Y", "W", IF('Prediction Log'!$Y550="N","L",""))</f>
        <v/>
      </c>
      <c r="AE550" s="32" t="str">
        <f>IF(ISBLANK(Table123[[#This Row],[Odds Side - Difference Model]]), "",IF(AC550="W", W550, IF(AC550="L",-N550, "")))</f>
        <v/>
      </c>
      <c r="AF550" s="33" t="str">
        <f>IFERROR((IF(ISERR(Table123[[#This Row],[Potential Payout Side - Win Probability Model]]), "",IF(AD550="W", X550, IF(AD550="L",-N550, "")))), "")</f>
        <v/>
      </c>
      <c r="AG550" s="30" t="str">
        <f>IF('Prediction Log'!$X550="Y", "W", IF('Prediction Log'!$X550="N", "L", ""))</f>
        <v/>
      </c>
      <c r="AH550" s="32" t="str">
        <f>IF(ISBLANK(Table123[[#This Row],[Odds Spread]]), "",IF(AG550="W", Z550, IF(AG550="L",-O550, "")))</f>
        <v/>
      </c>
      <c r="AI550" s="11"/>
      <c r="AJ550" s="12" t="str">
        <f t="shared" si="60"/>
        <v/>
      </c>
      <c r="AK5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1" spans="1:38" x14ac:dyDescent="0.45">
      <c r="A551" s="22">
        <f>Games!A551</f>
        <v>0</v>
      </c>
      <c r="B551" s="22" t="str">
        <f>IF('Prediction Log'!B551=0, "",'Prediction Log'!B551)</f>
        <v/>
      </c>
      <c r="C551" s="22" t="str">
        <f>IF('Prediction Log'!C551=0, "",'Prediction Log'!C551)</f>
        <v/>
      </c>
      <c r="D551" s="22" t="str">
        <f>IF('Prediction Log'!D551=0, "",'Prediction Log'!D551)</f>
        <v/>
      </c>
      <c r="E551" s="22" t="str">
        <f>IF('Prediction Log'!E551=0, "",'Prediction Log'!E551)</f>
        <v/>
      </c>
      <c r="F551" s="22" t="str">
        <f>IF('Prediction Log'!I551=0, "",'Prediction Log'!I551)</f>
        <v/>
      </c>
      <c r="G551" s="23" t="str">
        <f>IF(ISBLANK(Games!B551), "",'Prediction Log'!$J551)</f>
        <v/>
      </c>
      <c r="H551" s="24" t="str">
        <f>'Prediction Log'!$K551</f>
        <v/>
      </c>
      <c r="I551" s="22" t="str">
        <f>IF(ISBLANK(Games!J551), "",IF(AND(Games!J551="",Games!K551=""),"",IF(ISTEXT(Games!K551), "Side",Games!J551)))</f>
        <v/>
      </c>
      <c r="J551" s="22" t="str">
        <f>IF(ISBLANK(Games!B551), "",IF(Games!H551="Y", Games!B551, Games!C551))</f>
        <v/>
      </c>
      <c r="K551" s="22" t="str">
        <f>Games!F551</f>
        <v/>
      </c>
      <c r="L551" s="22" t="str">
        <f>IF(ISBLANK(Games!D551), "",Games!D551)</f>
        <v/>
      </c>
      <c r="M551" s="22"/>
      <c r="N551" s="25" t="str">
        <f>IF(ISBLANK(Table123[[#This Row],[Odds Side - Difference Model]]), "", 1)</f>
        <v/>
      </c>
      <c r="O551" s="25" t="str">
        <f>IF(ISBLANK(Table123[[#This Row],[Odds Spread]]), "", 1)</f>
        <v/>
      </c>
      <c r="P551" s="26"/>
      <c r="Q551" s="26"/>
      <c r="R551" s="26"/>
      <c r="S551" s="26"/>
      <c r="T551" s="26"/>
      <c r="U551" s="27" t="str">
        <f>IF(ISBLANK(Table123[[#This Row],[Odds Side - Difference Model]]), "",N551+IF(Q551&lt;0, (N551/(Q551/-100)), N551*(Q551/100)))</f>
        <v/>
      </c>
      <c r="V551" s="28" t="str">
        <f>IFERROR(IF(ISBLANK(Table123[[#This Row],[Odds Side - Win Probability Model]]), "",N551+IF(R551&lt;0, (N551/(R551/-100)), N551*(R551/100))),"")</f>
        <v/>
      </c>
      <c r="W551" s="27" t="str">
        <f t="shared" si="55"/>
        <v/>
      </c>
      <c r="X551" s="28" t="str">
        <f t="shared" si="56"/>
        <v/>
      </c>
      <c r="Y551" s="27" t="str">
        <f>IF(ISBLANK(Table123[[#This Row],[Odds Spread]]), "",O551+IF(S551&lt;0, (O551/(S551/-100)), O551*(S551/100)))</f>
        <v/>
      </c>
      <c r="Z551" s="27" t="str">
        <f t="shared" si="57"/>
        <v/>
      </c>
      <c r="AA551" s="29">
        <f t="shared" si="58"/>
        <v>0</v>
      </c>
      <c r="AB551" s="29">
        <f t="shared" si="59"/>
        <v>0</v>
      </c>
      <c r="AC551" s="30" t="str">
        <f>IF('Prediction Log'!$W551="Y", "W", IF('Prediction Log'!$W551="N","L",""))</f>
        <v/>
      </c>
      <c r="AD551" s="31" t="str">
        <f>IF('Prediction Log'!$Y551="Y", "W", IF('Prediction Log'!$Y551="N","L",""))</f>
        <v/>
      </c>
      <c r="AE551" s="32" t="str">
        <f>IF(ISBLANK(Table123[[#This Row],[Odds Side - Difference Model]]), "",IF(AC551="W", W551, IF(AC551="L",-N551, "")))</f>
        <v/>
      </c>
      <c r="AF551" s="33" t="str">
        <f>IFERROR((IF(ISERR(Table123[[#This Row],[Potential Payout Side - Win Probability Model]]), "",IF(AD551="W", X551, IF(AD551="L",-N551, "")))), "")</f>
        <v/>
      </c>
      <c r="AG551" s="30" t="str">
        <f>IF('Prediction Log'!$X551="Y", "W", IF('Prediction Log'!$X551="N", "L", ""))</f>
        <v/>
      </c>
      <c r="AH551" s="32" t="str">
        <f>IF(ISBLANK(Table123[[#This Row],[Odds Spread]]), "",IF(AG551="W", Z551, IF(AG551="L",-O551, "")))</f>
        <v/>
      </c>
      <c r="AI551" s="11"/>
      <c r="AJ551" s="12" t="str">
        <f t="shared" si="60"/>
        <v/>
      </c>
      <c r="AK5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2" spans="1:38" x14ac:dyDescent="0.45">
      <c r="A552" s="22">
        <f>Games!A552</f>
        <v>0</v>
      </c>
      <c r="B552" s="22" t="str">
        <f>IF('Prediction Log'!B552=0, "",'Prediction Log'!B552)</f>
        <v/>
      </c>
      <c r="C552" s="22" t="str">
        <f>IF('Prediction Log'!C552=0, "",'Prediction Log'!C552)</f>
        <v/>
      </c>
      <c r="D552" s="22" t="str">
        <f>IF('Prediction Log'!D552=0, "",'Prediction Log'!D552)</f>
        <v/>
      </c>
      <c r="E552" s="22" t="str">
        <f>IF('Prediction Log'!E552=0, "",'Prediction Log'!E552)</f>
        <v/>
      </c>
      <c r="F552" s="22" t="str">
        <f>IF('Prediction Log'!I552=0, "",'Prediction Log'!I552)</f>
        <v/>
      </c>
      <c r="G552" s="23" t="str">
        <f>IF(ISBLANK(Games!B552), "",'Prediction Log'!$J552)</f>
        <v/>
      </c>
      <c r="H552" s="24" t="str">
        <f>'Prediction Log'!$K552</f>
        <v/>
      </c>
      <c r="I552" s="22" t="str">
        <f>IF(ISBLANK(Games!J552), "",IF(AND(Games!J552="",Games!K552=""),"",IF(ISTEXT(Games!K552), "Side",Games!J552)))</f>
        <v/>
      </c>
      <c r="J552" s="22" t="str">
        <f>IF(ISBLANK(Games!B552), "",IF(Games!H552="Y", Games!B552, Games!C552))</f>
        <v/>
      </c>
      <c r="K552" s="22" t="str">
        <f>Games!F552</f>
        <v/>
      </c>
      <c r="L552" s="22" t="str">
        <f>IF(ISBLANK(Games!D552), "",Games!D552)</f>
        <v/>
      </c>
      <c r="M552" s="22"/>
      <c r="N552" s="25" t="str">
        <f>IF(ISBLANK(Table123[[#This Row],[Odds Side - Difference Model]]), "", 1)</f>
        <v/>
      </c>
      <c r="O552" s="25" t="str">
        <f>IF(ISBLANK(Table123[[#This Row],[Odds Spread]]), "", 1)</f>
        <v/>
      </c>
      <c r="P552" s="26"/>
      <c r="Q552" s="26"/>
      <c r="R552" s="26"/>
      <c r="S552" s="26"/>
      <c r="T552" s="26"/>
      <c r="U552" s="27" t="str">
        <f>IF(ISBLANK(Table123[[#This Row],[Odds Side - Difference Model]]), "",N552+IF(Q552&lt;0, (N552/(Q552/-100)), N552*(Q552/100)))</f>
        <v/>
      </c>
      <c r="V552" s="28" t="str">
        <f>IFERROR(IF(ISBLANK(Table123[[#This Row],[Odds Side - Win Probability Model]]), "",N552+IF(R552&lt;0, (N552/(R552/-100)), N552*(R552/100))),"")</f>
        <v/>
      </c>
      <c r="W552" s="27" t="str">
        <f t="shared" si="55"/>
        <v/>
      </c>
      <c r="X552" s="28" t="str">
        <f t="shared" si="56"/>
        <v/>
      </c>
      <c r="Y552" s="27" t="str">
        <f>IF(ISBLANK(Table123[[#This Row],[Odds Spread]]), "",O552+IF(S552&lt;0, (O552/(S552/-100)), O552*(S552/100)))</f>
        <v/>
      </c>
      <c r="Z552" s="27" t="str">
        <f t="shared" si="57"/>
        <v/>
      </c>
      <c r="AA552" s="29">
        <f t="shared" si="58"/>
        <v>0</v>
      </c>
      <c r="AB552" s="29">
        <f t="shared" si="59"/>
        <v>0</v>
      </c>
      <c r="AC552" s="30" t="str">
        <f>IF('Prediction Log'!$W552="Y", "W", IF('Prediction Log'!$W552="N","L",""))</f>
        <v/>
      </c>
      <c r="AD552" s="31" t="str">
        <f>IF('Prediction Log'!$Y552="Y", "W", IF('Prediction Log'!$Y552="N","L",""))</f>
        <v/>
      </c>
      <c r="AE552" s="32" t="str">
        <f>IF(ISBLANK(Table123[[#This Row],[Odds Side - Difference Model]]), "",IF(AC552="W", W552, IF(AC552="L",-N552, "")))</f>
        <v/>
      </c>
      <c r="AF552" s="33" t="str">
        <f>IFERROR((IF(ISERR(Table123[[#This Row],[Potential Payout Side - Win Probability Model]]), "",IF(AD552="W", X552, IF(AD552="L",-N552, "")))), "")</f>
        <v/>
      </c>
      <c r="AG552" s="30" t="str">
        <f>IF('Prediction Log'!$X552="Y", "W", IF('Prediction Log'!$X552="N", "L", ""))</f>
        <v/>
      </c>
      <c r="AH552" s="32" t="str">
        <f>IF(ISBLANK(Table123[[#This Row],[Odds Spread]]), "",IF(AG552="W", Z552, IF(AG552="L",-O552, "")))</f>
        <v/>
      </c>
      <c r="AI552" s="11"/>
      <c r="AJ552" s="12" t="str">
        <f t="shared" si="60"/>
        <v/>
      </c>
      <c r="AK5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3" spans="1:38" x14ac:dyDescent="0.45">
      <c r="A553" s="22">
        <f>Games!A553</f>
        <v>0</v>
      </c>
      <c r="B553" s="22" t="str">
        <f>IF('Prediction Log'!B553=0, "",'Prediction Log'!B553)</f>
        <v/>
      </c>
      <c r="C553" s="22" t="str">
        <f>IF('Prediction Log'!C553=0, "",'Prediction Log'!C553)</f>
        <v/>
      </c>
      <c r="D553" s="22" t="str">
        <f>IF('Prediction Log'!D553=0, "",'Prediction Log'!D553)</f>
        <v/>
      </c>
      <c r="E553" s="22" t="str">
        <f>IF('Prediction Log'!E553=0, "",'Prediction Log'!E553)</f>
        <v/>
      </c>
      <c r="F553" s="22" t="str">
        <f>IF('Prediction Log'!I553=0, "",'Prediction Log'!I553)</f>
        <v/>
      </c>
      <c r="G553" s="23" t="str">
        <f>IF(ISBLANK(Games!B553), "",'Prediction Log'!$J553)</f>
        <v/>
      </c>
      <c r="H553" s="24" t="str">
        <f>'Prediction Log'!$K553</f>
        <v/>
      </c>
      <c r="I553" s="22" t="str">
        <f>IF(ISBLANK(Games!J553), "",IF(AND(Games!J553="",Games!K553=""),"",IF(ISTEXT(Games!K553), "Side",Games!J553)))</f>
        <v/>
      </c>
      <c r="J553" s="22" t="str">
        <f>IF(ISBLANK(Games!B553), "",IF(Games!H553="Y", Games!B553, Games!C553))</f>
        <v/>
      </c>
      <c r="K553" s="22" t="str">
        <f>Games!F553</f>
        <v/>
      </c>
      <c r="L553" s="22" t="str">
        <f>IF(ISBLANK(Games!D553), "",Games!D553)</f>
        <v/>
      </c>
      <c r="M553" s="22"/>
      <c r="N553" s="25" t="str">
        <f>IF(ISBLANK(Table123[[#This Row],[Odds Side - Difference Model]]), "", 1)</f>
        <v/>
      </c>
      <c r="O553" s="25" t="str">
        <f>IF(ISBLANK(Table123[[#This Row],[Odds Spread]]), "", 1)</f>
        <v/>
      </c>
      <c r="P553" s="26"/>
      <c r="Q553" s="26"/>
      <c r="R553" s="26"/>
      <c r="S553" s="26"/>
      <c r="T553" s="26"/>
      <c r="U553" s="27" t="str">
        <f>IF(ISBLANK(Table123[[#This Row],[Odds Side - Difference Model]]), "",N553+IF(Q553&lt;0, (N553/(Q553/-100)), N553*(Q553/100)))</f>
        <v/>
      </c>
      <c r="V553" s="28" t="str">
        <f>IFERROR(IF(ISBLANK(Table123[[#This Row],[Odds Side - Win Probability Model]]), "",N553+IF(R553&lt;0, (N553/(R553/-100)), N553*(R553/100))),"")</f>
        <v/>
      </c>
      <c r="W553" s="27" t="str">
        <f t="shared" si="55"/>
        <v/>
      </c>
      <c r="X553" s="28" t="str">
        <f t="shared" si="56"/>
        <v/>
      </c>
      <c r="Y553" s="27" t="str">
        <f>IF(ISBLANK(Table123[[#This Row],[Odds Spread]]), "",O553+IF(S553&lt;0, (O553/(S553/-100)), O553*(S553/100)))</f>
        <v/>
      </c>
      <c r="Z553" s="27" t="str">
        <f t="shared" si="57"/>
        <v/>
      </c>
      <c r="AA553" s="29">
        <f t="shared" si="58"/>
        <v>0</v>
      </c>
      <c r="AB553" s="29">
        <f t="shared" si="59"/>
        <v>0</v>
      </c>
      <c r="AC553" s="30" t="str">
        <f>IF('Prediction Log'!$W553="Y", "W", IF('Prediction Log'!$W553="N","L",""))</f>
        <v/>
      </c>
      <c r="AD553" s="31" t="str">
        <f>IF('Prediction Log'!$Y553="Y", "W", IF('Prediction Log'!$Y553="N","L",""))</f>
        <v/>
      </c>
      <c r="AE553" s="32" t="str">
        <f>IF(ISBLANK(Table123[[#This Row],[Odds Side - Difference Model]]), "",IF(AC553="W", W553, IF(AC553="L",-N553, "")))</f>
        <v/>
      </c>
      <c r="AF553" s="33" t="str">
        <f>IFERROR((IF(ISERR(Table123[[#This Row],[Potential Payout Side - Win Probability Model]]), "",IF(AD553="W", X553, IF(AD553="L",-N553, "")))), "")</f>
        <v/>
      </c>
      <c r="AG553" s="30" t="str">
        <f>IF('Prediction Log'!$X553="Y", "W", IF('Prediction Log'!$X553="N", "L", ""))</f>
        <v/>
      </c>
      <c r="AH553" s="32" t="str">
        <f>IF(ISBLANK(Table123[[#This Row],[Odds Spread]]), "",IF(AG553="W", Z553, IF(AG553="L",-O553, "")))</f>
        <v/>
      </c>
      <c r="AI553" s="11"/>
      <c r="AJ553" s="12" t="str">
        <f t="shared" si="60"/>
        <v/>
      </c>
      <c r="AK5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4" spans="1:38" x14ac:dyDescent="0.45">
      <c r="A554" s="22">
        <f>Games!A554</f>
        <v>0</v>
      </c>
      <c r="B554" s="22" t="str">
        <f>IF('Prediction Log'!B554=0, "",'Prediction Log'!B554)</f>
        <v/>
      </c>
      <c r="C554" s="22" t="str">
        <f>IF('Prediction Log'!C554=0, "",'Prediction Log'!C554)</f>
        <v/>
      </c>
      <c r="D554" s="22" t="str">
        <f>IF('Prediction Log'!D554=0, "",'Prediction Log'!D554)</f>
        <v/>
      </c>
      <c r="E554" s="22" t="str">
        <f>IF('Prediction Log'!E554=0, "",'Prediction Log'!E554)</f>
        <v/>
      </c>
      <c r="F554" s="22" t="str">
        <f>IF('Prediction Log'!I554=0, "",'Prediction Log'!I554)</f>
        <v/>
      </c>
      <c r="G554" s="23" t="str">
        <f>IF(ISBLANK(Games!B554), "",'Prediction Log'!$J554)</f>
        <v/>
      </c>
      <c r="H554" s="24" t="str">
        <f>'Prediction Log'!$K554</f>
        <v/>
      </c>
      <c r="I554" s="22" t="str">
        <f>IF(ISBLANK(Games!J554), "",IF(AND(Games!J554="",Games!K554=""),"",IF(ISTEXT(Games!K554), "Side",Games!J554)))</f>
        <v/>
      </c>
      <c r="J554" s="22" t="str">
        <f>IF(ISBLANK(Games!B554), "",IF(Games!H554="Y", Games!B554, Games!C554))</f>
        <v/>
      </c>
      <c r="K554" s="22" t="str">
        <f>Games!F554</f>
        <v/>
      </c>
      <c r="L554" s="22" t="str">
        <f>IF(ISBLANK(Games!D554), "",Games!D554)</f>
        <v/>
      </c>
      <c r="M554" s="22"/>
      <c r="N554" s="25" t="str">
        <f>IF(ISBLANK(Table123[[#This Row],[Odds Side - Difference Model]]), "", 1)</f>
        <v/>
      </c>
      <c r="O554" s="25" t="str">
        <f>IF(ISBLANK(Table123[[#This Row],[Odds Spread]]), "", 1)</f>
        <v/>
      </c>
      <c r="P554" s="26"/>
      <c r="Q554" s="26"/>
      <c r="R554" s="26"/>
      <c r="S554" s="26"/>
      <c r="T554" s="26"/>
      <c r="U554" s="27" t="str">
        <f>IF(ISBLANK(Table123[[#This Row],[Odds Side - Difference Model]]), "",N554+IF(Q554&lt;0, (N554/(Q554/-100)), N554*(Q554/100)))</f>
        <v/>
      </c>
      <c r="V554" s="28" t="str">
        <f>IFERROR(IF(ISBLANK(Table123[[#This Row],[Odds Side - Win Probability Model]]), "",N554+IF(R554&lt;0, (N554/(R554/-100)), N554*(R554/100))),"")</f>
        <v/>
      </c>
      <c r="W554" s="27" t="str">
        <f t="shared" si="55"/>
        <v/>
      </c>
      <c r="X554" s="28" t="str">
        <f t="shared" si="56"/>
        <v/>
      </c>
      <c r="Y554" s="27" t="str">
        <f>IF(ISBLANK(Table123[[#This Row],[Odds Spread]]), "",O554+IF(S554&lt;0, (O554/(S554/-100)), O554*(S554/100)))</f>
        <v/>
      </c>
      <c r="Z554" s="27" t="str">
        <f t="shared" si="57"/>
        <v/>
      </c>
      <c r="AA554" s="29">
        <f t="shared" si="58"/>
        <v>0</v>
      </c>
      <c r="AB554" s="29">
        <f t="shared" si="59"/>
        <v>0</v>
      </c>
      <c r="AC554" s="30" t="str">
        <f>IF('Prediction Log'!$W554="Y", "W", IF('Prediction Log'!$W554="N","L",""))</f>
        <v/>
      </c>
      <c r="AD554" s="31" t="str">
        <f>IF('Prediction Log'!$Y554="Y", "W", IF('Prediction Log'!$Y554="N","L",""))</f>
        <v/>
      </c>
      <c r="AE554" s="32" t="str">
        <f>IF(ISBLANK(Table123[[#This Row],[Odds Side - Difference Model]]), "",IF(AC554="W", W554, IF(AC554="L",-N554, "")))</f>
        <v/>
      </c>
      <c r="AF554" s="33" t="str">
        <f>IFERROR((IF(ISERR(Table123[[#This Row],[Potential Payout Side - Win Probability Model]]), "",IF(AD554="W", X554, IF(AD554="L",-N554, "")))), "")</f>
        <v/>
      </c>
      <c r="AG554" s="30" t="str">
        <f>IF('Prediction Log'!$X554="Y", "W", IF('Prediction Log'!$X554="N", "L", ""))</f>
        <v/>
      </c>
      <c r="AH554" s="32" t="str">
        <f>IF(ISBLANK(Table123[[#This Row],[Odds Spread]]), "",IF(AG554="W", Z554, IF(AG554="L",-O554, "")))</f>
        <v/>
      </c>
      <c r="AI554" s="11"/>
      <c r="AJ554" s="12" t="str">
        <f t="shared" si="60"/>
        <v/>
      </c>
      <c r="AK5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5" spans="1:38" x14ac:dyDescent="0.45">
      <c r="A555" s="22">
        <f>Games!A555</f>
        <v>0</v>
      </c>
      <c r="B555" s="22" t="str">
        <f>IF('Prediction Log'!B555=0, "",'Prediction Log'!B555)</f>
        <v/>
      </c>
      <c r="C555" s="22" t="str">
        <f>IF('Prediction Log'!C555=0, "",'Prediction Log'!C555)</f>
        <v/>
      </c>
      <c r="D555" s="22" t="str">
        <f>IF('Prediction Log'!D555=0, "",'Prediction Log'!D555)</f>
        <v/>
      </c>
      <c r="E555" s="22" t="str">
        <f>IF('Prediction Log'!E555=0, "",'Prediction Log'!E555)</f>
        <v/>
      </c>
      <c r="F555" s="22" t="str">
        <f>IF('Prediction Log'!I555=0, "",'Prediction Log'!I555)</f>
        <v/>
      </c>
      <c r="G555" s="23" t="str">
        <f>IF(ISBLANK(Games!B555), "",'Prediction Log'!$J555)</f>
        <v/>
      </c>
      <c r="H555" s="24" t="str">
        <f>'Prediction Log'!$K555</f>
        <v/>
      </c>
      <c r="I555" s="22" t="str">
        <f>IF(ISBLANK(Games!J555), "",IF(AND(Games!J555="",Games!K555=""),"",IF(ISTEXT(Games!K555), "Side",Games!J555)))</f>
        <v/>
      </c>
      <c r="J555" s="22" t="str">
        <f>IF(ISBLANK(Games!B555), "",IF(Games!H555="Y", Games!B555, Games!C555))</f>
        <v/>
      </c>
      <c r="K555" s="22" t="str">
        <f>Games!F555</f>
        <v/>
      </c>
      <c r="L555" s="22" t="str">
        <f>IF(ISBLANK(Games!D555), "",Games!D555)</f>
        <v/>
      </c>
      <c r="M555" s="22"/>
      <c r="N555" s="25" t="str">
        <f>IF(ISBLANK(Table123[[#This Row],[Odds Side - Difference Model]]), "", 1)</f>
        <v/>
      </c>
      <c r="O555" s="25" t="str">
        <f>IF(ISBLANK(Table123[[#This Row],[Odds Spread]]), "", 1)</f>
        <v/>
      </c>
      <c r="P555" s="26"/>
      <c r="Q555" s="26"/>
      <c r="R555" s="26"/>
      <c r="S555" s="26"/>
      <c r="T555" s="26"/>
      <c r="U555" s="27" t="str">
        <f>IF(ISBLANK(Table123[[#This Row],[Odds Side - Difference Model]]), "",N555+IF(Q555&lt;0, (N555/(Q555/-100)), N555*(Q555/100)))</f>
        <v/>
      </c>
      <c r="V555" s="28" t="str">
        <f>IFERROR(IF(ISBLANK(Table123[[#This Row],[Odds Side - Win Probability Model]]), "",N555+IF(R555&lt;0, (N555/(R555/-100)), N555*(R555/100))),"")</f>
        <v/>
      </c>
      <c r="W555" s="27" t="str">
        <f t="shared" si="55"/>
        <v/>
      </c>
      <c r="X555" s="28" t="str">
        <f t="shared" si="56"/>
        <v/>
      </c>
      <c r="Y555" s="27" t="str">
        <f>IF(ISBLANK(Table123[[#This Row],[Odds Spread]]), "",O555+IF(S555&lt;0, (O555/(S555/-100)), O555*(S555/100)))</f>
        <v/>
      </c>
      <c r="Z555" s="27" t="str">
        <f t="shared" si="57"/>
        <v/>
      </c>
      <c r="AA555" s="29">
        <f t="shared" si="58"/>
        <v>0</v>
      </c>
      <c r="AB555" s="29">
        <f t="shared" si="59"/>
        <v>0</v>
      </c>
      <c r="AC555" s="30" t="str">
        <f>IF('Prediction Log'!$W555="Y", "W", IF('Prediction Log'!$W555="N","L",""))</f>
        <v/>
      </c>
      <c r="AD555" s="31" t="str">
        <f>IF('Prediction Log'!$Y555="Y", "W", IF('Prediction Log'!$Y555="N","L",""))</f>
        <v/>
      </c>
      <c r="AE555" s="32" t="str">
        <f>IF(ISBLANK(Table123[[#This Row],[Odds Side - Difference Model]]), "",IF(AC555="W", W555, IF(AC555="L",-N555, "")))</f>
        <v/>
      </c>
      <c r="AF555" s="33" t="str">
        <f>IFERROR((IF(ISERR(Table123[[#This Row],[Potential Payout Side - Win Probability Model]]), "",IF(AD555="W", X555, IF(AD555="L",-N555, "")))), "")</f>
        <v/>
      </c>
      <c r="AG555" s="30" t="str">
        <f>IF('Prediction Log'!$X555="Y", "W", IF('Prediction Log'!$X555="N", "L", ""))</f>
        <v/>
      </c>
      <c r="AH555" s="32" t="str">
        <f>IF(ISBLANK(Table123[[#This Row],[Odds Spread]]), "",IF(AG555="W", Z555, IF(AG555="L",-O555, "")))</f>
        <v/>
      </c>
      <c r="AI555" s="11"/>
      <c r="AJ555" s="12" t="str">
        <f t="shared" si="60"/>
        <v/>
      </c>
      <c r="AK5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6" spans="1:38" x14ac:dyDescent="0.45">
      <c r="A556" s="22">
        <f>Games!A556</f>
        <v>0</v>
      </c>
      <c r="B556" s="22" t="str">
        <f>IF('Prediction Log'!B556=0, "",'Prediction Log'!B556)</f>
        <v/>
      </c>
      <c r="C556" s="22" t="str">
        <f>IF('Prediction Log'!C556=0, "",'Prediction Log'!C556)</f>
        <v/>
      </c>
      <c r="D556" s="22" t="str">
        <f>IF('Prediction Log'!D556=0, "",'Prediction Log'!D556)</f>
        <v/>
      </c>
      <c r="E556" s="22" t="str">
        <f>IF('Prediction Log'!E556=0, "",'Prediction Log'!E556)</f>
        <v/>
      </c>
      <c r="F556" s="22" t="str">
        <f>IF('Prediction Log'!I556=0, "",'Prediction Log'!I556)</f>
        <v/>
      </c>
      <c r="G556" s="23" t="str">
        <f>IF(ISBLANK(Games!B556), "",'Prediction Log'!$J556)</f>
        <v/>
      </c>
      <c r="H556" s="24" t="str">
        <f>'Prediction Log'!$K556</f>
        <v/>
      </c>
      <c r="I556" s="22" t="str">
        <f>IF(ISBLANK(Games!J556), "",IF(AND(Games!J556="",Games!K556=""),"",IF(ISTEXT(Games!K556), "Side",Games!J556)))</f>
        <v/>
      </c>
      <c r="J556" s="22" t="str">
        <f>IF(ISBLANK(Games!B556), "",IF(Games!H556="Y", Games!B556, Games!C556))</f>
        <v/>
      </c>
      <c r="K556" s="22" t="str">
        <f>Games!F556</f>
        <v/>
      </c>
      <c r="L556" s="22" t="str">
        <f>IF(ISBLANK(Games!D556), "",Games!D556)</f>
        <v/>
      </c>
      <c r="M556" s="22"/>
      <c r="N556" s="25" t="str">
        <f>IF(ISBLANK(Table123[[#This Row],[Odds Side - Difference Model]]), "", 1)</f>
        <v/>
      </c>
      <c r="O556" s="25" t="str">
        <f>IF(ISBLANK(Table123[[#This Row],[Odds Spread]]), "", 1)</f>
        <v/>
      </c>
      <c r="P556" s="26"/>
      <c r="Q556" s="26"/>
      <c r="R556" s="26"/>
      <c r="S556" s="26"/>
      <c r="T556" s="26"/>
      <c r="U556" s="27" t="str">
        <f>IF(ISBLANK(Table123[[#This Row],[Odds Side - Difference Model]]), "",N556+IF(Q556&lt;0, (N556/(Q556/-100)), N556*(Q556/100)))</f>
        <v/>
      </c>
      <c r="V556" s="28" t="str">
        <f>IFERROR(IF(ISBLANK(Table123[[#This Row],[Odds Side - Win Probability Model]]), "",N556+IF(R556&lt;0, (N556/(R556/-100)), N556*(R556/100))),"")</f>
        <v/>
      </c>
      <c r="W556" s="27" t="str">
        <f t="shared" si="55"/>
        <v/>
      </c>
      <c r="X556" s="28" t="str">
        <f t="shared" si="56"/>
        <v/>
      </c>
      <c r="Y556" s="27" t="str">
        <f>IF(ISBLANK(Table123[[#This Row],[Odds Spread]]), "",O556+IF(S556&lt;0, (O556/(S556/-100)), O556*(S556/100)))</f>
        <v/>
      </c>
      <c r="Z556" s="27" t="str">
        <f t="shared" si="57"/>
        <v/>
      </c>
      <c r="AA556" s="29">
        <f t="shared" si="58"/>
        <v>0</v>
      </c>
      <c r="AB556" s="29">
        <f t="shared" si="59"/>
        <v>0</v>
      </c>
      <c r="AC556" s="30" t="str">
        <f>IF('Prediction Log'!$W556="Y", "W", IF('Prediction Log'!$W556="N","L",""))</f>
        <v/>
      </c>
      <c r="AD556" s="31" t="str">
        <f>IF('Prediction Log'!$Y556="Y", "W", IF('Prediction Log'!$Y556="N","L",""))</f>
        <v/>
      </c>
      <c r="AE556" s="32" t="str">
        <f>IF(ISBLANK(Table123[[#This Row],[Odds Side - Difference Model]]), "",IF(AC556="W", W556, IF(AC556="L",-N556, "")))</f>
        <v/>
      </c>
      <c r="AF556" s="33" t="str">
        <f>IFERROR((IF(ISERR(Table123[[#This Row],[Potential Payout Side - Win Probability Model]]), "",IF(AD556="W", X556, IF(AD556="L",-N556, "")))), "")</f>
        <v/>
      </c>
      <c r="AG556" s="30" t="str">
        <f>IF('Prediction Log'!$X556="Y", "W", IF('Prediction Log'!$X556="N", "L", ""))</f>
        <v/>
      </c>
      <c r="AH556" s="32" t="str">
        <f>IF(ISBLANK(Table123[[#This Row],[Odds Spread]]), "",IF(AG556="W", Z556, IF(AG556="L",-O556, "")))</f>
        <v/>
      </c>
      <c r="AI556" s="11"/>
      <c r="AJ556" s="12" t="str">
        <f t="shared" si="60"/>
        <v/>
      </c>
      <c r="AK5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7" spans="1:38" x14ac:dyDescent="0.45">
      <c r="A557" s="22">
        <f>Games!A557</f>
        <v>0</v>
      </c>
      <c r="B557" s="22" t="str">
        <f>IF('Prediction Log'!B557=0, "",'Prediction Log'!B557)</f>
        <v/>
      </c>
      <c r="C557" s="22" t="str">
        <f>IF('Prediction Log'!C557=0, "",'Prediction Log'!C557)</f>
        <v/>
      </c>
      <c r="D557" s="22" t="str">
        <f>IF('Prediction Log'!D557=0, "",'Prediction Log'!D557)</f>
        <v/>
      </c>
      <c r="E557" s="22" t="str">
        <f>IF('Prediction Log'!E557=0, "",'Prediction Log'!E557)</f>
        <v/>
      </c>
      <c r="F557" s="22" t="str">
        <f>IF('Prediction Log'!I557=0, "",'Prediction Log'!I557)</f>
        <v/>
      </c>
      <c r="G557" s="23" t="str">
        <f>IF(ISBLANK(Games!B557), "",'Prediction Log'!$J557)</f>
        <v/>
      </c>
      <c r="H557" s="24" t="str">
        <f>'Prediction Log'!$K557</f>
        <v/>
      </c>
      <c r="I557" s="22" t="str">
        <f>IF(ISBLANK(Games!J557), "",IF(AND(Games!J557="",Games!K557=""),"",IF(ISTEXT(Games!K557), "Side",Games!J557)))</f>
        <v/>
      </c>
      <c r="J557" s="22" t="str">
        <f>IF(ISBLANK(Games!B557), "",IF(Games!H557="Y", Games!B557, Games!C557))</f>
        <v/>
      </c>
      <c r="K557" s="22" t="str">
        <f>Games!F557</f>
        <v/>
      </c>
      <c r="L557" s="22" t="str">
        <f>IF(ISBLANK(Games!D557), "",Games!D557)</f>
        <v/>
      </c>
      <c r="M557" s="22"/>
      <c r="N557" s="25" t="str">
        <f>IF(ISBLANK(Table123[[#This Row],[Odds Side - Difference Model]]), "", 1)</f>
        <v/>
      </c>
      <c r="O557" s="25" t="str">
        <f>IF(ISBLANK(Table123[[#This Row],[Odds Spread]]), "", 1)</f>
        <v/>
      </c>
      <c r="P557" s="26"/>
      <c r="Q557" s="26"/>
      <c r="R557" s="26"/>
      <c r="S557" s="26"/>
      <c r="T557" s="26"/>
      <c r="U557" s="27" t="str">
        <f>IF(ISBLANK(Table123[[#This Row],[Odds Side - Difference Model]]), "",N557+IF(Q557&lt;0, (N557/(Q557/-100)), N557*(Q557/100)))</f>
        <v/>
      </c>
      <c r="V557" s="28" t="str">
        <f>IFERROR(IF(ISBLANK(Table123[[#This Row],[Odds Side - Win Probability Model]]), "",N557+IF(R557&lt;0, (N557/(R557/-100)), N557*(R557/100))),"")</f>
        <v/>
      </c>
      <c r="W557" s="27" t="str">
        <f t="shared" si="55"/>
        <v/>
      </c>
      <c r="X557" s="28" t="str">
        <f t="shared" si="56"/>
        <v/>
      </c>
      <c r="Y557" s="27" t="str">
        <f>IF(ISBLANK(Table123[[#This Row],[Odds Spread]]), "",O557+IF(S557&lt;0, (O557/(S557/-100)), O557*(S557/100)))</f>
        <v/>
      </c>
      <c r="Z557" s="27" t="str">
        <f t="shared" si="57"/>
        <v/>
      </c>
      <c r="AA557" s="29">
        <f t="shared" si="58"/>
        <v>0</v>
      </c>
      <c r="AB557" s="29">
        <f t="shared" si="59"/>
        <v>0</v>
      </c>
      <c r="AC557" s="30" t="str">
        <f>IF('Prediction Log'!$W557="Y", "W", IF('Prediction Log'!$W557="N","L",""))</f>
        <v/>
      </c>
      <c r="AD557" s="31" t="str">
        <f>IF('Prediction Log'!$Y557="Y", "W", IF('Prediction Log'!$Y557="N","L",""))</f>
        <v/>
      </c>
      <c r="AE557" s="32" t="str">
        <f>IF(ISBLANK(Table123[[#This Row],[Odds Side - Difference Model]]), "",IF(AC557="W", W557, IF(AC557="L",-N557, "")))</f>
        <v/>
      </c>
      <c r="AF557" s="33" t="str">
        <f>IFERROR((IF(ISERR(Table123[[#This Row],[Potential Payout Side - Win Probability Model]]), "",IF(AD557="W", X557, IF(AD557="L",-N557, "")))), "")</f>
        <v/>
      </c>
      <c r="AG557" s="30" t="str">
        <f>IF('Prediction Log'!$X557="Y", "W", IF('Prediction Log'!$X557="N", "L", ""))</f>
        <v/>
      </c>
      <c r="AH557" s="32" t="str">
        <f>IF(ISBLANK(Table123[[#This Row],[Odds Spread]]), "",IF(AG557="W", Z557, IF(AG557="L",-O557, "")))</f>
        <v/>
      </c>
      <c r="AI557" s="11"/>
      <c r="AJ557" s="12" t="str">
        <f t="shared" si="60"/>
        <v/>
      </c>
      <c r="AK5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8" spans="1:38" x14ac:dyDescent="0.45">
      <c r="A558" s="22">
        <f>Games!A558</f>
        <v>0</v>
      </c>
      <c r="B558" s="22" t="str">
        <f>IF('Prediction Log'!B558=0, "",'Prediction Log'!B558)</f>
        <v/>
      </c>
      <c r="C558" s="22" t="str">
        <f>IF('Prediction Log'!C558=0, "",'Prediction Log'!C558)</f>
        <v/>
      </c>
      <c r="D558" s="22" t="str">
        <f>IF('Prediction Log'!D558=0, "",'Prediction Log'!D558)</f>
        <v/>
      </c>
      <c r="E558" s="22" t="str">
        <f>IF('Prediction Log'!E558=0, "",'Prediction Log'!E558)</f>
        <v/>
      </c>
      <c r="F558" s="22" t="str">
        <f>IF('Prediction Log'!I558=0, "",'Prediction Log'!I558)</f>
        <v/>
      </c>
      <c r="G558" s="23" t="str">
        <f>IF(ISBLANK(Games!B558), "",'Prediction Log'!$J558)</f>
        <v/>
      </c>
      <c r="H558" s="24" t="str">
        <f>'Prediction Log'!$K558</f>
        <v/>
      </c>
      <c r="I558" s="22" t="str">
        <f>IF(ISBLANK(Games!J558), "",IF(AND(Games!J558="",Games!K558=""),"",IF(ISTEXT(Games!K558), "Side",Games!J558)))</f>
        <v/>
      </c>
      <c r="J558" s="22" t="str">
        <f>IF(ISBLANK(Games!B558), "",IF(Games!H558="Y", Games!B558, Games!C558))</f>
        <v/>
      </c>
      <c r="K558" s="22" t="str">
        <f>Games!F558</f>
        <v/>
      </c>
      <c r="L558" s="22" t="str">
        <f>IF(ISBLANK(Games!D558), "",Games!D558)</f>
        <v/>
      </c>
      <c r="M558" s="22"/>
      <c r="N558" s="25" t="str">
        <f>IF(ISBLANK(Table123[[#This Row],[Odds Side - Difference Model]]), "", 1)</f>
        <v/>
      </c>
      <c r="O558" s="25" t="str">
        <f>IF(ISBLANK(Table123[[#This Row],[Odds Spread]]), "", 1)</f>
        <v/>
      </c>
      <c r="P558" s="26"/>
      <c r="Q558" s="26"/>
      <c r="R558" s="26"/>
      <c r="S558" s="26"/>
      <c r="T558" s="26"/>
      <c r="U558" s="27" t="str">
        <f>IF(ISBLANK(Table123[[#This Row],[Odds Side - Difference Model]]), "",N558+IF(Q558&lt;0, (N558/(Q558/-100)), N558*(Q558/100)))</f>
        <v/>
      </c>
      <c r="V558" s="28" t="str">
        <f>IFERROR(IF(ISBLANK(Table123[[#This Row],[Odds Side - Win Probability Model]]), "",N558+IF(R558&lt;0, (N558/(R558/-100)), N558*(R558/100))),"")</f>
        <v/>
      </c>
      <c r="W558" s="27" t="str">
        <f t="shared" ref="W558:W621" si="61">IFERROR(U558-N558, "")</f>
        <v/>
      </c>
      <c r="X558" s="28" t="str">
        <f t="shared" ref="X558:X621" si="62">IFERROR(V558-N558, "")</f>
        <v/>
      </c>
      <c r="Y558" s="27" t="str">
        <f>IF(ISBLANK(Table123[[#This Row],[Odds Spread]]), "",O558+IF(S558&lt;0, (O558/(S558/-100)), O558*(S558/100)))</f>
        <v/>
      </c>
      <c r="Z558" s="27" t="str">
        <f t="shared" ref="Z558:Z621" si="63">IFERROR(Y558-O558, "")</f>
        <v/>
      </c>
      <c r="AA558" s="29">
        <f t="shared" ref="AA558:AA621" si="64">P558+IF(T558&lt;0, (P558/(T558/-100)), P558*(T558/100))</f>
        <v>0</v>
      </c>
      <c r="AB558" s="29">
        <f t="shared" ref="AB558:AB621" si="65">T558-P558</f>
        <v>0</v>
      </c>
      <c r="AC558" s="30" t="str">
        <f>IF('Prediction Log'!$W558="Y", "W", IF('Prediction Log'!$W558="N","L",""))</f>
        <v/>
      </c>
      <c r="AD558" s="31" t="str">
        <f>IF('Prediction Log'!$Y558="Y", "W", IF('Prediction Log'!$Y558="N","L",""))</f>
        <v/>
      </c>
      <c r="AE558" s="32" t="str">
        <f>IF(ISBLANK(Table123[[#This Row],[Odds Side - Difference Model]]), "",IF(AC558="W", W558, IF(AC558="L",-N558, "")))</f>
        <v/>
      </c>
      <c r="AF558" s="33" t="str">
        <f>IFERROR((IF(ISERR(Table123[[#This Row],[Potential Payout Side - Win Probability Model]]), "",IF(AD558="W", X558, IF(AD558="L",-N558, "")))), "")</f>
        <v/>
      </c>
      <c r="AG558" s="30" t="str">
        <f>IF('Prediction Log'!$X558="Y", "W", IF('Prediction Log'!$X558="N", "L", ""))</f>
        <v/>
      </c>
      <c r="AH558" s="32" t="str">
        <f>IF(ISBLANK(Table123[[#This Row],[Odds Spread]]), "",IF(AG558="W", Z558, IF(AG558="L",-O558, "")))</f>
        <v/>
      </c>
      <c r="AI558" s="11"/>
      <c r="AJ558" s="12" t="str">
        <f t="shared" si="60"/>
        <v/>
      </c>
      <c r="AK5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9" spans="1:38" x14ac:dyDescent="0.45">
      <c r="A559" s="22">
        <f>Games!A559</f>
        <v>0</v>
      </c>
      <c r="B559" s="22" t="str">
        <f>IF('Prediction Log'!B559=0, "",'Prediction Log'!B559)</f>
        <v/>
      </c>
      <c r="C559" s="22" t="str">
        <f>IF('Prediction Log'!C559=0, "",'Prediction Log'!C559)</f>
        <v/>
      </c>
      <c r="D559" s="22" t="str">
        <f>IF('Prediction Log'!D559=0, "",'Prediction Log'!D559)</f>
        <v/>
      </c>
      <c r="E559" s="22" t="str">
        <f>IF('Prediction Log'!E559=0, "",'Prediction Log'!E559)</f>
        <v/>
      </c>
      <c r="F559" s="22" t="str">
        <f>IF('Prediction Log'!I559=0, "",'Prediction Log'!I559)</f>
        <v/>
      </c>
      <c r="G559" s="23" t="str">
        <f>IF(ISBLANK(Games!B559), "",'Prediction Log'!$J559)</f>
        <v/>
      </c>
      <c r="H559" s="24" t="str">
        <f>'Prediction Log'!$K559</f>
        <v/>
      </c>
      <c r="I559" s="22" t="str">
        <f>IF(ISBLANK(Games!J559), "",IF(AND(Games!J559="",Games!K559=""),"",IF(ISTEXT(Games!K559), "Side",Games!J559)))</f>
        <v/>
      </c>
      <c r="J559" s="22" t="str">
        <f>IF(ISBLANK(Games!B559), "",IF(Games!H559="Y", Games!B559, Games!C559))</f>
        <v/>
      </c>
      <c r="K559" s="22" t="str">
        <f>Games!F559</f>
        <v/>
      </c>
      <c r="L559" s="22" t="str">
        <f>IF(ISBLANK(Games!D559), "",Games!D559)</f>
        <v/>
      </c>
      <c r="M559" s="22"/>
      <c r="N559" s="25" t="str">
        <f>IF(ISBLANK(Table123[[#This Row],[Odds Side - Difference Model]]), "", 1)</f>
        <v/>
      </c>
      <c r="O559" s="25" t="str">
        <f>IF(ISBLANK(Table123[[#This Row],[Odds Spread]]), "", 1)</f>
        <v/>
      </c>
      <c r="P559" s="26"/>
      <c r="Q559" s="26"/>
      <c r="R559" s="26"/>
      <c r="S559" s="26"/>
      <c r="T559" s="26"/>
      <c r="U559" s="27" t="str">
        <f>IF(ISBLANK(Table123[[#This Row],[Odds Side - Difference Model]]), "",N559+IF(Q559&lt;0, (N559/(Q559/-100)), N559*(Q559/100)))</f>
        <v/>
      </c>
      <c r="V559" s="28" t="str">
        <f>IFERROR(IF(ISBLANK(Table123[[#This Row],[Odds Side - Win Probability Model]]), "",N559+IF(R559&lt;0, (N559/(R559/-100)), N559*(R559/100))),"")</f>
        <v/>
      </c>
      <c r="W559" s="27" t="str">
        <f t="shared" si="61"/>
        <v/>
      </c>
      <c r="X559" s="28" t="str">
        <f t="shared" si="62"/>
        <v/>
      </c>
      <c r="Y559" s="27" t="str">
        <f>IF(ISBLANK(Table123[[#This Row],[Odds Spread]]), "",O559+IF(S559&lt;0, (O559/(S559/-100)), O559*(S559/100)))</f>
        <v/>
      </c>
      <c r="Z559" s="27" t="str">
        <f t="shared" si="63"/>
        <v/>
      </c>
      <c r="AA559" s="29">
        <f t="shared" si="64"/>
        <v>0</v>
      </c>
      <c r="AB559" s="29">
        <f t="shared" si="65"/>
        <v>0</v>
      </c>
      <c r="AC559" s="30" t="str">
        <f>IF('Prediction Log'!$W559="Y", "W", IF('Prediction Log'!$W559="N","L",""))</f>
        <v/>
      </c>
      <c r="AD559" s="31" t="str">
        <f>IF('Prediction Log'!$Y559="Y", "W", IF('Prediction Log'!$Y559="N","L",""))</f>
        <v/>
      </c>
      <c r="AE559" s="32" t="str">
        <f>IF(ISBLANK(Table123[[#This Row],[Odds Side - Difference Model]]), "",IF(AC559="W", W559, IF(AC559="L",-N559, "")))</f>
        <v/>
      </c>
      <c r="AF559" s="33" t="str">
        <f>IFERROR((IF(ISERR(Table123[[#This Row],[Potential Payout Side - Win Probability Model]]), "",IF(AD559="W", X559, IF(AD559="L",-N559, "")))), "")</f>
        <v/>
      </c>
      <c r="AG559" s="30" t="str">
        <f>IF('Prediction Log'!$X559="Y", "W", IF('Prediction Log'!$X559="N", "L", ""))</f>
        <v/>
      </c>
      <c r="AH559" s="32" t="str">
        <f>IF(ISBLANK(Table123[[#This Row],[Odds Spread]]), "",IF(AG559="W", Z559, IF(AG559="L",-O559, "")))</f>
        <v/>
      </c>
      <c r="AI559" s="11"/>
      <c r="AJ559" s="12" t="str">
        <f t="shared" si="60"/>
        <v/>
      </c>
      <c r="AK5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0" spans="1:38" x14ac:dyDescent="0.45">
      <c r="A560" s="22">
        <f>Games!A560</f>
        <v>0</v>
      </c>
      <c r="B560" s="22" t="str">
        <f>IF('Prediction Log'!B560=0, "",'Prediction Log'!B560)</f>
        <v/>
      </c>
      <c r="C560" s="22" t="str">
        <f>IF('Prediction Log'!C560=0, "",'Prediction Log'!C560)</f>
        <v/>
      </c>
      <c r="D560" s="22" t="str">
        <f>IF('Prediction Log'!D560=0, "",'Prediction Log'!D560)</f>
        <v/>
      </c>
      <c r="E560" s="22" t="str">
        <f>IF('Prediction Log'!E560=0, "",'Prediction Log'!E560)</f>
        <v/>
      </c>
      <c r="F560" s="22" t="str">
        <f>IF('Prediction Log'!I560=0, "",'Prediction Log'!I560)</f>
        <v/>
      </c>
      <c r="G560" s="23" t="str">
        <f>IF(ISBLANK(Games!B560), "",'Prediction Log'!$J560)</f>
        <v/>
      </c>
      <c r="H560" s="24" t="str">
        <f>'Prediction Log'!$K560</f>
        <v/>
      </c>
      <c r="I560" s="22" t="str">
        <f>IF(ISBLANK(Games!J560), "",IF(AND(Games!J560="",Games!K560=""),"",IF(ISTEXT(Games!K560), "Side",Games!J560)))</f>
        <v/>
      </c>
      <c r="J560" s="22" t="str">
        <f>IF(ISBLANK(Games!B560), "",IF(Games!H560="Y", Games!B560, Games!C560))</f>
        <v/>
      </c>
      <c r="K560" s="22" t="str">
        <f>Games!F560</f>
        <v/>
      </c>
      <c r="L560" s="22" t="str">
        <f>IF(ISBLANK(Games!D560), "",Games!D560)</f>
        <v/>
      </c>
      <c r="M560" s="22"/>
      <c r="N560" s="25" t="str">
        <f>IF(ISBLANK(Table123[[#This Row],[Odds Side - Difference Model]]), "", 1)</f>
        <v/>
      </c>
      <c r="O560" s="25" t="str">
        <f>IF(ISBLANK(Table123[[#This Row],[Odds Spread]]), "", 1)</f>
        <v/>
      </c>
      <c r="P560" s="26"/>
      <c r="Q560" s="26"/>
      <c r="R560" s="26"/>
      <c r="S560" s="26"/>
      <c r="T560" s="26"/>
      <c r="U560" s="27" t="str">
        <f>IF(ISBLANK(Table123[[#This Row],[Odds Side - Difference Model]]), "",N560+IF(Q560&lt;0, (N560/(Q560/-100)), N560*(Q560/100)))</f>
        <v/>
      </c>
      <c r="V560" s="28" t="str">
        <f>IFERROR(IF(ISBLANK(Table123[[#This Row],[Odds Side - Win Probability Model]]), "",N560+IF(R560&lt;0, (N560/(R560/-100)), N560*(R560/100))),"")</f>
        <v/>
      </c>
      <c r="W560" s="27" t="str">
        <f t="shared" si="61"/>
        <v/>
      </c>
      <c r="X560" s="28" t="str">
        <f t="shared" si="62"/>
        <v/>
      </c>
      <c r="Y560" s="27" t="str">
        <f>IF(ISBLANK(Table123[[#This Row],[Odds Spread]]), "",O560+IF(S560&lt;0, (O560/(S560/-100)), O560*(S560/100)))</f>
        <v/>
      </c>
      <c r="Z560" s="27" t="str">
        <f t="shared" si="63"/>
        <v/>
      </c>
      <c r="AA560" s="29">
        <f t="shared" si="64"/>
        <v>0</v>
      </c>
      <c r="AB560" s="29">
        <f t="shared" si="65"/>
        <v>0</v>
      </c>
      <c r="AC560" s="30" t="str">
        <f>IF('Prediction Log'!$W560="Y", "W", IF('Prediction Log'!$W560="N","L",""))</f>
        <v/>
      </c>
      <c r="AD560" s="31" t="str">
        <f>IF('Prediction Log'!$Y560="Y", "W", IF('Prediction Log'!$Y560="N","L",""))</f>
        <v/>
      </c>
      <c r="AE560" s="32" t="str">
        <f>IF(ISBLANK(Table123[[#This Row],[Odds Side - Difference Model]]), "",IF(AC560="W", W560, IF(AC560="L",-N560, "")))</f>
        <v/>
      </c>
      <c r="AF560" s="33" t="str">
        <f>IFERROR((IF(ISERR(Table123[[#This Row],[Potential Payout Side - Win Probability Model]]), "",IF(AD560="W", X560, IF(AD560="L",-N560, "")))), "")</f>
        <v/>
      </c>
      <c r="AG560" s="30" t="str">
        <f>IF('Prediction Log'!$X560="Y", "W", IF('Prediction Log'!$X560="N", "L", ""))</f>
        <v/>
      </c>
      <c r="AH560" s="32" t="str">
        <f>IF(ISBLANK(Table123[[#This Row],[Odds Spread]]), "",IF(AG560="W", Z560, IF(AG560="L",-O560, "")))</f>
        <v/>
      </c>
      <c r="AI560" s="11"/>
      <c r="AJ560" s="12" t="str">
        <f t="shared" si="60"/>
        <v/>
      </c>
      <c r="AK5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1" spans="1:38" x14ac:dyDescent="0.45">
      <c r="A561" s="22">
        <f>Games!A561</f>
        <v>0</v>
      </c>
      <c r="B561" s="22" t="str">
        <f>IF('Prediction Log'!B561=0, "",'Prediction Log'!B561)</f>
        <v/>
      </c>
      <c r="C561" s="22" t="str">
        <f>IF('Prediction Log'!C561=0, "",'Prediction Log'!C561)</f>
        <v/>
      </c>
      <c r="D561" s="22" t="str">
        <f>IF('Prediction Log'!D561=0, "",'Prediction Log'!D561)</f>
        <v/>
      </c>
      <c r="E561" s="22" t="str">
        <f>IF('Prediction Log'!E561=0, "",'Prediction Log'!E561)</f>
        <v/>
      </c>
      <c r="F561" s="22" t="str">
        <f>IF('Prediction Log'!I561=0, "",'Prediction Log'!I561)</f>
        <v/>
      </c>
      <c r="G561" s="23" t="str">
        <f>IF(ISBLANK(Games!B561), "",'Prediction Log'!$J561)</f>
        <v/>
      </c>
      <c r="H561" s="24" t="str">
        <f>'Prediction Log'!$K561</f>
        <v/>
      </c>
      <c r="I561" s="22" t="str">
        <f>IF(ISBLANK(Games!J561), "",IF(AND(Games!J561="",Games!K561=""),"",IF(ISTEXT(Games!K561), "Side",Games!J561)))</f>
        <v/>
      </c>
      <c r="J561" s="22" t="str">
        <f>IF(ISBLANK(Games!B561), "",IF(Games!H561="Y", Games!B561, Games!C561))</f>
        <v/>
      </c>
      <c r="K561" s="22" t="str">
        <f>Games!F561</f>
        <v/>
      </c>
      <c r="L561" s="22" t="str">
        <f>IF(ISBLANK(Games!D561), "",Games!D561)</f>
        <v/>
      </c>
      <c r="M561" s="22"/>
      <c r="N561" s="25" t="str">
        <f>IF(ISBLANK(Table123[[#This Row],[Odds Side - Difference Model]]), "", 1)</f>
        <v/>
      </c>
      <c r="O561" s="25" t="str">
        <f>IF(ISBLANK(Table123[[#This Row],[Odds Spread]]), "", 1)</f>
        <v/>
      </c>
      <c r="P561" s="26"/>
      <c r="Q561" s="26"/>
      <c r="R561" s="26"/>
      <c r="S561" s="26"/>
      <c r="T561" s="26"/>
      <c r="U561" s="27" t="str">
        <f>IF(ISBLANK(Table123[[#This Row],[Odds Side - Difference Model]]), "",N561+IF(Q561&lt;0, (N561/(Q561/-100)), N561*(Q561/100)))</f>
        <v/>
      </c>
      <c r="V561" s="28" t="str">
        <f>IFERROR(IF(ISBLANK(Table123[[#This Row],[Odds Side - Win Probability Model]]), "",N561+IF(R561&lt;0, (N561/(R561/-100)), N561*(R561/100))),"")</f>
        <v/>
      </c>
      <c r="W561" s="27" t="str">
        <f t="shared" si="61"/>
        <v/>
      </c>
      <c r="X561" s="28" t="str">
        <f t="shared" si="62"/>
        <v/>
      </c>
      <c r="Y561" s="27" t="str">
        <f>IF(ISBLANK(Table123[[#This Row],[Odds Spread]]), "",O561+IF(S561&lt;0, (O561/(S561/-100)), O561*(S561/100)))</f>
        <v/>
      </c>
      <c r="Z561" s="27" t="str">
        <f t="shared" si="63"/>
        <v/>
      </c>
      <c r="AA561" s="29">
        <f t="shared" si="64"/>
        <v>0</v>
      </c>
      <c r="AB561" s="29">
        <f t="shared" si="65"/>
        <v>0</v>
      </c>
      <c r="AC561" s="30" t="str">
        <f>IF('Prediction Log'!$W561="Y", "W", IF('Prediction Log'!$W561="N","L",""))</f>
        <v/>
      </c>
      <c r="AD561" s="31" t="str">
        <f>IF('Prediction Log'!$Y561="Y", "W", IF('Prediction Log'!$Y561="N","L",""))</f>
        <v/>
      </c>
      <c r="AE561" s="32" t="str">
        <f>IF(ISBLANK(Table123[[#This Row],[Odds Side - Difference Model]]), "",IF(AC561="W", W561, IF(AC561="L",-N561, "")))</f>
        <v/>
      </c>
      <c r="AF561" s="33" t="str">
        <f>IFERROR((IF(ISERR(Table123[[#This Row],[Potential Payout Side - Win Probability Model]]), "",IF(AD561="W", X561, IF(AD561="L",-N561, "")))), "")</f>
        <v/>
      </c>
      <c r="AG561" s="30" t="str">
        <f>IF('Prediction Log'!$X561="Y", "W", IF('Prediction Log'!$X561="N", "L", ""))</f>
        <v/>
      </c>
      <c r="AH561" s="32" t="str">
        <f>IF(ISBLANK(Table123[[#This Row],[Odds Spread]]), "",IF(AG561="W", Z561, IF(AG561="L",-O561, "")))</f>
        <v/>
      </c>
      <c r="AI561" s="11"/>
      <c r="AJ561" s="12" t="str">
        <f t="shared" si="60"/>
        <v/>
      </c>
      <c r="AK5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2" spans="1:38" x14ac:dyDescent="0.45">
      <c r="A562" s="22">
        <f>Games!A562</f>
        <v>0</v>
      </c>
      <c r="B562" s="22" t="str">
        <f>IF('Prediction Log'!B562=0, "",'Prediction Log'!B562)</f>
        <v/>
      </c>
      <c r="C562" s="22" t="str">
        <f>IF('Prediction Log'!C562=0, "",'Prediction Log'!C562)</f>
        <v/>
      </c>
      <c r="D562" s="22" t="str">
        <f>IF('Prediction Log'!D562=0, "",'Prediction Log'!D562)</f>
        <v/>
      </c>
      <c r="E562" s="22" t="str">
        <f>IF('Prediction Log'!E562=0, "",'Prediction Log'!E562)</f>
        <v/>
      </c>
      <c r="F562" s="22" t="str">
        <f>IF('Prediction Log'!I562=0, "",'Prediction Log'!I562)</f>
        <v/>
      </c>
      <c r="G562" s="23" t="str">
        <f>IF(ISBLANK(Games!B562), "",'Prediction Log'!$J562)</f>
        <v/>
      </c>
      <c r="H562" s="24" t="str">
        <f>'Prediction Log'!$K562</f>
        <v/>
      </c>
      <c r="I562" s="22" t="str">
        <f>IF(ISBLANK(Games!J562), "",IF(AND(Games!J562="",Games!K562=""),"",IF(ISTEXT(Games!K562), "Side",Games!J562)))</f>
        <v/>
      </c>
      <c r="J562" s="22" t="str">
        <f>IF(ISBLANK(Games!B562), "",IF(Games!H562="Y", Games!B562, Games!C562))</f>
        <v/>
      </c>
      <c r="K562" s="22" t="str">
        <f>Games!F562</f>
        <v/>
      </c>
      <c r="L562" s="22" t="str">
        <f>IF(ISBLANK(Games!D562), "",Games!D562)</f>
        <v/>
      </c>
      <c r="M562" s="22"/>
      <c r="N562" s="25" t="str">
        <f>IF(ISBLANK(Table123[[#This Row],[Odds Side - Difference Model]]), "", 1)</f>
        <v/>
      </c>
      <c r="O562" s="25" t="str">
        <f>IF(ISBLANK(Table123[[#This Row],[Odds Spread]]), "", 1)</f>
        <v/>
      </c>
      <c r="P562" s="26"/>
      <c r="Q562" s="26"/>
      <c r="R562" s="26"/>
      <c r="S562" s="26"/>
      <c r="T562" s="26"/>
      <c r="U562" s="27" t="str">
        <f>IF(ISBLANK(Table123[[#This Row],[Odds Side - Difference Model]]), "",N562+IF(Q562&lt;0, (N562/(Q562/-100)), N562*(Q562/100)))</f>
        <v/>
      </c>
      <c r="V562" s="28" t="str">
        <f>IFERROR(IF(ISBLANK(Table123[[#This Row],[Odds Side - Win Probability Model]]), "",N562+IF(R562&lt;0, (N562/(R562/-100)), N562*(R562/100))),"")</f>
        <v/>
      </c>
      <c r="W562" s="27" t="str">
        <f t="shared" si="61"/>
        <v/>
      </c>
      <c r="X562" s="28" t="str">
        <f t="shared" si="62"/>
        <v/>
      </c>
      <c r="Y562" s="27" t="str">
        <f>IF(ISBLANK(Table123[[#This Row],[Odds Spread]]), "",O562+IF(S562&lt;0, (O562/(S562/-100)), O562*(S562/100)))</f>
        <v/>
      </c>
      <c r="Z562" s="27" t="str">
        <f t="shared" si="63"/>
        <v/>
      </c>
      <c r="AA562" s="29">
        <f t="shared" si="64"/>
        <v>0</v>
      </c>
      <c r="AB562" s="29">
        <f t="shared" si="65"/>
        <v>0</v>
      </c>
      <c r="AC562" s="30" t="str">
        <f>IF('Prediction Log'!$W562="Y", "W", IF('Prediction Log'!$W562="N","L",""))</f>
        <v/>
      </c>
      <c r="AD562" s="31" t="str">
        <f>IF('Prediction Log'!$Y562="Y", "W", IF('Prediction Log'!$Y562="N","L",""))</f>
        <v/>
      </c>
      <c r="AE562" s="32" t="str">
        <f>IF(ISBLANK(Table123[[#This Row],[Odds Side - Difference Model]]), "",IF(AC562="W", W562, IF(AC562="L",-N562, "")))</f>
        <v/>
      </c>
      <c r="AF562" s="33" t="str">
        <f>IFERROR((IF(ISERR(Table123[[#This Row],[Potential Payout Side - Win Probability Model]]), "",IF(AD562="W", X562, IF(AD562="L",-N562, "")))), "")</f>
        <v/>
      </c>
      <c r="AG562" s="30" t="str">
        <f>IF('Prediction Log'!$X562="Y", "W", IF('Prediction Log'!$X562="N", "L", ""))</f>
        <v/>
      </c>
      <c r="AH562" s="32" t="str">
        <f>IF(ISBLANK(Table123[[#This Row],[Odds Spread]]), "",IF(AG562="W", Z562, IF(AG562="L",-O562, "")))</f>
        <v/>
      </c>
      <c r="AI562" s="11"/>
      <c r="AJ562" s="12" t="str">
        <f t="shared" si="60"/>
        <v/>
      </c>
      <c r="AK5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3" spans="1:38" x14ac:dyDescent="0.45">
      <c r="A563" s="22">
        <f>Games!A563</f>
        <v>0</v>
      </c>
      <c r="B563" s="22" t="str">
        <f>IF('Prediction Log'!B563=0, "",'Prediction Log'!B563)</f>
        <v/>
      </c>
      <c r="C563" s="22" t="str">
        <f>IF('Prediction Log'!C563=0, "",'Prediction Log'!C563)</f>
        <v/>
      </c>
      <c r="D563" s="22" t="str">
        <f>IF('Prediction Log'!D563=0, "",'Prediction Log'!D563)</f>
        <v/>
      </c>
      <c r="E563" s="22" t="str">
        <f>IF('Prediction Log'!E563=0, "",'Prediction Log'!E563)</f>
        <v/>
      </c>
      <c r="F563" s="22" t="str">
        <f>IF('Prediction Log'!I563=0, "",'Prediction Log'!I563)</f>
        <v/>
      </c>
      <c r="G563" s="23" t="str">
        <f>IF(ISBLANK(Games!B563), "",'Prediction Log'!$J563)</f>
        <v/>
      </c>
      <c r="H563" s="24" t="str">
        <f>'Prediction Log'!$K563</f>
        <v/>
      </c>
      <c r="I563" s="22" t="str">
        <f>IF(ISBLANK(Games!J563), "",IF(AND(Games!J563="",Games!K563=""),"",IF(ISTEXT(Games!K563), "Side",Games!J563)))</f>
        <v/>
      </c>
      <c r="J563" s="22" t="str">
        <f>IF(ISBLANK(Games!B563), "",IF(Games!H563="Y", Games!B563, Games!C563))</f>
        <v/>
      </c>
      <c r="K563" s="22" t="str">
        <f>Games!F563</f>
        <v/>
      </c>
      <c r="L563" s="22" t="str">
        <f>IF(ISBLANK(Games!D563), "",Games!D563)</f>
        <v/>
      </c>
      <c r="M563" s="22"/>
      <c r="N563" s="25" t="str">
        <f>IF(ISBLANK(Table123[[#This Row],[Odds Side - Difference Model]]), "", 1)</f>
        <v/>
      </c>
      <c r="O563" s="25" t="str">
        <f>IF(ISBLANK(Table123[[#This Row],[Odds Spread]]), "", 1)</f>
        <v/>
      </c>
      <c r="P563" s="26"/>
      <c r="Q563" s="26"/>
      <c r="R563" s="26"/>
      <c r="S563" s="26"/>
      <c r="T563" s="26"/>
      <c r="U563" s="27" t="str">
        <f>IF(ISBLANK(Table123[[#This Row],[Odds Side - Difference Model]]), "",N563+IF(Q563&lt;0, (N563/(Q563/-100)), N563*(Q563/100)))</f>
        <v/>
      </c>
      <c r="V563" s="28" t="str">
        <f>IFERROR(IF(ISBLANK(Table123[[#This Row],[Odds Side - Win Probability Model]]), "",N563+IF(R563&lt;0, (N563/(R563/-100)), N563*(R563/100))),"")</f>
        <v/>
      </c>
      <c r="W563" s="27" t="str">
        <f t="shared" si="61"/>
        <v/>
      </c>
      <c r="X563" s="28" t="str">
        <f t="shared" si="62"/>
        <v/>
      </c>
      <c r="Y563" s="27" t="str">
        <f>IF(ISBLANK(Table123[[#This Row],[Odds Spread]]), "",O563+IF(S563&lt;0, (O563/(S563/-100)), O563*(S563/100)))</f>
        <v/>
      </c>
      <c r="Z563" s="27" t="str">
        <f t="shared" si="63"/>
        <v/>
      </c>
      <c r="AA563" s="29">
        <f t="shared" si="64"/>
        <v>0</v>
      </c>
      <c r="AB563" s="29">
        <f t="shared" si="65"/>
        <v>0</v>
      </c>
      <c r="AC563" s="30" t="str">
        <f>IF('Prediction Log'!$W563="Y", "W", IF('Prediction Log'!$W563="N","L",""))</f>
        <v/>
      </c>
      <c r="AD563" s="31" t="str">
        <f>IF('Prediction Log'!$Y563="Y", "W", IF('Prediction Log'!$Y563="N","L",""))</f>
        <v/>
      </c>
      <c r="AE563" s="32" t="str">
        <f>IF(ISBLANK(Table123[[#This Row],[Odds Side - Difference Model]]), "",IF(AC563="W", W563, IF(AC563="L",-N563, "")))</f>
        <v/>
      </c>
      <c r="AF563" s="33" t="str">
        <f>IFERROR((IF(ISERR(Table123[[#This Row],[Potential Payout Side - Win Probability Model]]), "",IF(AD563="W", X563, IF(AD563="L",-N563, "")))), "")</f>
        <v/>
      </c>
      <c r="AG563" s="30" t="str">
        <f>IF('Prediction Log'!$X563="Y", "W", IF('Prediction Log'!$X563="N", "L", ""))</f>
        <v/>
      </c>
      <c r="AH563" s="32" t="str">
        <f>IF(ISBLANK(Table123[[#This Row],[Odds Spread]]), "",IF(AG563="W", Z563, IF(AG563="L",-O563, "")))</f>
        <v/>
      </c>
      <c r="AI563" s="11"/>
      <c r="AJ563" s="12" t="str">
        <f t="shared" si="60"/>
        <v/>
      </c>
      <c r="AK5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4" spans="1:38" x14ac:dyDescent="0.45">
      <c r="A564" s="22">
        <f>Games!A564</f>
        <v>0</v>
      </c>
      <c r="B564" s="22" t="str">
        <f>IF('Prediction Log'!B564=0, "",'Prediction Log'!B564)</f>
        <v/>
      </c>
      <c r="C564" s="22" t="str">
        <f>IF('Prediction Log'!C564=0, "",'Prediction Log'!C564)</f>
        <v/>
      </c>
      <c r="D564" s="22" t="str">
        <f>IF('Prediction Log'!D564=0, "",'Prediction Log'!D564)</f>
        <v/>
      </c>
      <c r="E564" s="22" t="str">
        <f>IF('Prediction Log'!E564=0, "",'Prediction Log'!E564)</f>
        <v/>
      </c>
      <c r="F564" s="22" t="str">
        <f>IF('Prediction Log'!I564=0, "",'Prediction Log'!I564)</f>
        <v/>
      </c>
      <c r="G564" s="23" t="str">
        <f>IF(ISBLANK(Games!B564), "",'Prediction Log'!$J564)</f>
        <v/>
      </c>
      <c r="H564" s="24" t="str">
        <f>'Prediction Log'!$K564</f>
        <v/>
      </c>
      <c r="I564" s="22" t="str">
        <f>IF(ISBLANK(Games!J564), "",IF(AND(Games!J564="",Games!K564=""),"",IF(ISTEXT(Games!K564), "Side",Games!J564)))</f>
        <v/>
      </c>
      <c r="J564" s="22" t="str">
        <f>IF(ISBLANK(Games!B564), "",IF(Games!H564="Y", Games!B564, Games!C564))</f>
        <v/>
      </c>
      <c r="K564" s="22" t="str">
        <f>Games!F564</f>
        <v/>
      </c>
      <c r="L564" s="22" t="str">
        <f>IF(ISBLANK(Games!D564), "",Games!D564)</f>
        <v/>
      </c>
      <c r="M564" s="22"/>
      <c r="N564" s="25" t="str">
        <f>IF(ISBLANK(Table123[[#This Row],[Odds Side - Difference Model]]), "", 1)</f>
        <v/>
      </c>
      <c r="O564" s="25" t="str">
        <f>IF(ISBLANK(Table123[[#This Row],[Odds Spread]]), "", 1)</f>
        <v/>
      </c>
      <c r="P564" s="26"/>
      <c r="Q564" s="26"/>
      <c r="R564" s="26"/>
      <c r="S564" s="26"/>
      <c r="T564" s="26"/>
      <c r="U564" s="27" t="str">
        <f>IF(ISBLANK(Table123[[#This Row],[Odds Side - Difference Model]]), "",N564+IF(Q564&lt;0, (N564/(Q564/-100)), N564*(Q564/100)))</f>
        <v/>
      </c>
      <c r="V564" s="28" t="str">
        <f>IFERROR(IF(ISBLANK(Table123[[#This Row],[Odds Side - Win Probability Model]]), "",N564+IF(R564&lt;0, (N564/(R564/-100)), N564*(R564/100))),"")</f>
        <v/>
      </c>
      <c r="W564" s="27" t="str">
        <f t="shared" si="61"/>
        <v/>
      </c>
      <c r="X564" s="28" t="str">
        <f t="shared" si="62"/>
        <v/>
      </c>
      <c r="Y564" s="27" t="str">
        <f>IF(ISBLANK(Table123[[#This Row],[Odds Spread]]), "",O564+IF(S564&lt;0, (O564/(S564/-100)), O564*(S564/100)))</f>
        <v/>
      </c>
      <c r="Z564" s="27" t="str">
        <f t="shared" si="63"/>
        <v/>
      </c>
      <c r="AA564" s="29">
        <f t="shared" si="64"/>
        <v>0</v>
      </c>
      <c r="AB564" s="29">
        <f t="shared" si="65"/>
        <v>0</v>
      </c>
      <c r="AC564" s="30" t="str">
        <f>IF('Prediction Log'!$W564="Y", "W", IF('Prediction Log'!$W564="N","L",""))</f>
        <v/>
      </c>
      <c r="AD564" s="31" t="str">
        <f>IF('Prediction Log'!$Y564="Y", "W", IF('Prediction Log'!$Y564="N","L",""))</f>
        <v/>
      </c>
      <c r="AE564" s="32" t="str">
        <f>IF(ISBLANK(Table123[[#This Row],[Odds Side - Difference Model]]), "",IF(AC564="W", W564, IF(AC564="L",-N564, "")))</f>
        <v/>
      </c>
      <c r="AF564" s="33" t="str">
        <f>IFERROR((IF(ISERR(Table123[[#This Row],[Potential Payout Side - Win Probability Model]]), "",IF(AD564="W", X564, IF(AD564="L",-N564, "")))), "")</f>
        <v/>
      </c>
      <c r="AG564" s="30" t="str">
        <f>IF('Prediction Log'!$X564="Y", "W", IF('Prediction Log'!$X564="N", "L", ""))</f>
        <v/>
      </c>
      <c r="AH564" s="32" t="str">
        <f>IF(ISBLANK(Table123[[#This Row],[Odds Spread]]), "",IF(AG564="W", Z564, IF(AG564="L",-O564, "")))</f>
        <v/>
      </c>
      <c r="AI564" s="11"/>
      <c r="AJ564" s="12" t="str">
        <f t="shared" si="60"/>
        <v/>
      </c>
      <c r="AK5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5" spans="1:38" x14ac:dyDescent="0.45">
      <c r="A565" s="22">
        <f>Games!A565</f>
        <v>0</v>
      </c>
      <c r="B565" s="22" t="str">
        <f>IF('Prediction Log'!B565=0, "",'Prediction Log'!B565)</f>
        <v/>
      </c>
      <c r="C565" s="22" t="str">
        <f>IF('Prediction Log'!C565=0, "",'Prediction Log'!C565)</f>
        <v/>
      </c>
      <c r="D565" s="22" t="str">
        <f>IF('Prediction Log'!D565=0, "",'Prediction Log'!D565)</f>
        <v/>
      </c>
      <c r="E565" s="22" t="str">
        <f>IF('Prediction Log'!E565=0, "",'Prediction Log'!E565)</f>
        <v/>
      </c>
      <c r="F565" s="22" t="str">
        <f>IF('Prediction Log'!I565=0, "",'Prediction Log'!I565)</f>
        <v/>
      </c>
      <c r="G565" s="23" t="str">
        <f>IF(ISBLANK(Games!B565), "",'Prediction Log'!$J565)</f>
        <v/>
      </c>
      <c r="H565" s="24" t="str">
        <f>'Prediction Log'!$K565</f>
        <v/>
      </c>
      <c r="I565" s="22" t="str">
        <f>IF(ISBLANK(Games!J565), "",IF(AND(Games!J565="",Games!K565=""),"",IF(ISTEXT(Games!K565), "Side",Games!J565)))</f>
        <v/>
      </c>
      <c r="J565" s="22" t="str">
        <f>IF(ISBLANK(Games!B565), "",IF(Games!H565="Y", Games!B565, Games!C565))</f>
        <v/>
      </c>
      <c r="K565" s="22" t="str">
        <f>Games!F565</f>
        <v/>
      </c>
      <c r="L565" s="22" t="str">
        <f>IF(ISBLANK(Games!D565), "",Games!D565)</f>
        <v/>
      </c>
      <c r="M565" s="22"/>
      <c r="N565" s="25" t="str">
        <f>IF(ISBLANK(Table123[[#This Row],[Odds Side - Difference Model]]), "", 1)</f>
        <v/>
      </c>
      <c r="O565" s="25" t="str">
        <f>IF(ISBLANK(Table123[[#This Row],[Odds Spread]]), "", 1)</f>
        <v/>
      </c>
      <c r="P565" s="26"/>
      <c r="Q565" s="26"/>
      <c r="R565" s="26"/>
      <c r="S565" s="26"/>
      <c r="T565" s="26"/>
      <c r="U565" s="27" t="str">
        <f>IF(ISBLANK(Table123[[#This Row],[Odds Side - Difference Model]]), "",N565+IF(Q565&lt;0, (N565/(Q565/-100)), N565*(Q565/100)))</f>
        <v/>
      </c>
      <c r="V565" s="28" t="str">
        <f>IFERROR(IF(ISBLANK(Table123[[#This Row],[Odds Side - Win Probability Model]]), "",N565+IF(R565&lt;0, (N565/(R565/-100)), N565*(R565/100))),"")</f>
        <v/>
      </c>
      <c r="W565" s="27" t="str">
        <f t="shared" si="61"/>
        <v/>
      </c>
      <c r="X565" s="28" t="str">
        <f t="shared" si="62"/>
        <v/>
      </c>
      <c r="Y565" s="27" t="str">
        <f>IF(ISBLANK(Table123[[#This Row],[Odds Spread]]), "",O565+IF(S565&lt;0, (O565/(S565/-100)), O565*(S565/100)))</f>
        <v/>
      </c>
      <c r="Z565" s="27" t="str">
        <f t="shared" si="63"/>
        <v/>
      </c>
      <c r="AA565" s="29">
        <f t="shared" si="64"/>
        <v>0</v>
      </c>
      <c r="AB565" s="29">
        <f t="shared" si="65"/>
        <v>0</v>
      </c>
      <c r="AC565" s="30" t="str">
        <f>IF('Prediction Log'!$W565="Y", "W", IF('Prediction Log'!$W565="N","L",""))</f>
        <v/>
      </c>
      <c r="AD565" s="31" t="str">
        <f>IF('Prediction Log'!$Y565="Y", "W", IF('Prediction Log'!$Y565="N","L",""))</f>
        <v/>
      </c>
      <c r="AE565" s="32" t="str">
        <f>IF(ISBLANK(Table123[[#This Row],[Odds Side - Difference Model]]), "",IF(AC565="W", W565, IF(AC565="L",-N565, "")))</f>
        <v/>
      </c>
      <c r="AF565" s="33" t="str">
        <f>IFERROR((IF(ISERR(Table123[[#This Row],[Potential Payout Side - Win Probability Model]]), "",IF(AD565="W", X565, IF(AD565="L",-N565, "")))), "")</f>
        <v/>
      </c>
      <c r="AG565" s="30" t="str">
        <f>IF('Prediction Log'!$X565="Y", "W", IF('Prediction Log'!$X565="N", "L", ""))</f>
        <v/>
      </c>
      <c r="AH565" s="32" t="str">
        <f>IF(ISBLANK(Table123[[#This Row],[Odds Spread]]), "",IF(AG565="W", Z565, IF(AG565="L",-O565, "")))</f>
        <v/>
      </c>
      <c r="AI565" s="11"/>
      <c r="AJ565" s="12" t="str">
        <f t="shared" si="60"/>
        <v/>
      </c>
      <c r="AK5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6" spans="1:38" x14ac:dyDescent="0.45">
      <c r="A566" s="22">
        <f>Games!A566</f>
        <v>0</v>
      </c>
      <c r="B566" s="22" t="str">
        <f>IF('Prediction Log'!B566=0, "",'Prediction Log'!B566)</f>
        <v/>
      </c>
      <c r="C566" s="22" t="str">
        <f>IF('Prediction Log'!C566=0, "",'Prediction Log'!C566)</f>
        <v/>
      </c>
      <c r="D566" s="22" t="str">
        <f>IF('Prediction Log'!D566=0, "",'Prediction Log'!D566)</f>
        <v/>
      </c>
      <c r="E566" s="22" t="str">
        <f>IF('Prediction Log'!E566=0, "",'Prediction Log'!E566)</f>
        <v/>
      </c>
      <c r="F566" s="22" t="str">
        <f>IF('Prediction Log'!I566=0, "",'Prediction Log'!I566)</f>
        <v/>
      </c>
      <c r="G566" s="23" t="str">
        <f>IF(ISBLANK(Games!B566), "",'Prediction Log'!$J566)</f>
        <v/>
      </c>
      <c r="H566" s="24" t="str">
        <f>'Prediction Log'!$K566</f>
        <v/>
      </c>
      <c r="I566" s="22" t="str">
        <f>IF(ISBLANK(Games!J566), "",IF(AND(Games!J566="",Games!K566=""),"",IF(ISTEXT(Games!K566), "Side",Games!J566)))</f>
        <v/>
      </c>
      <c r="J566" s="22" t="str">
        <f>IF(ISBLANK(Games!B566), "",IF(Games!H566="Y", Games!B566, Games!C566))</f>
        <v/>
      </c>
      <c r="K566" s="22" t="str">
        <f>Games!F566</f>
        <v/>
      </c>
      <c r="L566" s="22" t="str">
        <f>IF(ISBLANK(Games!D566), "",Games!D566)</f>
        <v/>
      </c>
      <c r="M566" s="22"/>
      <c r="N566" s="25" t="str">
        <f>IF(ISBLANK(Table123[[#This Row],[Odds Side - Difference Model]]), "", 1)</f>
        <v/>
      </c>
      <c r="O566" s="25" t="str">
        <f>IF(ISBLANK(Table123[[#This Row],[Odds Spread]]), "", 1)</f>
        <v/>
      </c>
      <c r="P566" s="26"/>
      <c r="Q566" s="26"/>
      <c r="R566" s="26"/>
      <c r="S566" s="26"/>
      <c r="T566" s="26"/>
      <c r="U566" s="27" t="str">
        <f>IF(ISBLANK(Table123[[#This Row],[Odds Side - Difference Model]]), "",N566+IF(Q566&lt;0, (N566/(Q566/-100)), N566*(Q566/100)))</f>
        <v/>
      </c>
      <c r="V566" s="28" t="str">
        <f>IFERROR(IF(ISBLANK(Table123[[#This Row],[Odds Side - Win Probability Model]]), "",N566+IF(R566&lt;0, (N566/(R566/-100)), N566*(R566/100))),"")</f>
        <v/>
      </c>
      <c r="W566" s="27" t="str">
        <f t="shared" si="61"/>
        <v/>
      </c>
      <c r="X566" s="28" t="str">
        <f t="shared" si="62"/>
        <v/>
      </c>
      <c r="Y566" s="27" t="str">
        <f>IF(ISBLANK(Table123[[#This Row],[Odds Spread]]), "",O566+IF(S566&lt;0, (O566/(S566/-100)), O566*(S566/100)))</f>
        <v/>
      </c>
      <c r="Z566" s="27" t="str">
        <f t="shared" si="63"/>
        <v/>
      </c>
      <c r="AA566" s="29">
        <f t="shared" si="64"/>
        <v>0</v>
      </c>
      <c r="AB566" s="29">
        <f t="shared" si="65"/>
        <v>0</v>
      </c>
      <c r="AC566" s="30" t="str">
        <f>IF('Prediction Log'!$W566="Y", "W", IF('Prediction Log'!$W566="N","L",""))</f>
        <v/>
      </c>
      <c r="AD566" s="31" t="str">
        <f>IF('Prediction Log'!$Y566="Y", "W", IF('Prediction Log'!$Y566="N","L",""))</f>
        <v/>
      </c>
      <c r="AE566" s="32" t="str">
        <f>IF(ISBLANK(Table123[[#This Row],[Odds Side - Difference Model]]), "",IF(AC566="W", W566, IF(AC566="L",-N566, "")))</f>
        <v/>
      </c>
      <c r="AF566" s="33" t="str">
        <f>IFERROR((IF(ISERR(Table123[[#This Row],[Potential Payout Side - Win Probability Model]]), "",IF(AD566="W", X566, IF(AD566="L",-N566, "")))), "")</f>
        <v/>
      </c>
      <c r="AG566" s="30" t="str">
        <f>IF('Prediction Log'!$X566="Y", "W", IF('Prediction Log'!$X566="N", "L", ""))</f>
        <v/>
      </c>
      <c r="AH566" s="32" t="str">
        <f>IF(ISBLANK(Table123[[#This Row],[Odds Spread]]), "",IF(AG566="W", Z566, IF(AG566="L",-O566, "")))</f>
        <v/>
      </c>
      <c r="AI566" s="11"/>
      <c r="AJ566" s="12" t="str">
        <f t="shared" si="60"/>
        <v/>
      </c>
      <c r="AK5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7" spans="1:38" x14ac:dyDescent="0.45">
      <c r="A567" s="22">
        <f>Games!A567</f>
        <v>0</v>
      </c>
      <c r="B567" s="22" t="str">
        <f>IF('Prediction Log'!B567=0, "",'Prediction Log'!B567)</f>
        <v/>
      </c>
      <c r="C567" s="22" t="str">
        <f>IF('Prediction Log'!C567=0, "",'Prediction Log'!C567)</f>
        <v/>
      </c>
      <c r="D567" s="22" t="str">
        <f>IF('Prediction Log'!D567=0, "",'Prediction Log'!D567)</f>
        <v/>
      </c>
      <c r="E567" s="22" t="str">
        <f>IF('Prediction Log'!E567=0, "",'Prediction Log'!E567)</f>
        <v/>
      </c>
      <c r="F567" s="22" t="str">
        <f>IF('Prediction Log'!I567=0, "",'Prediction Log'!I567)</f>
        <v/>
      </c>
      <c r="G567" s="23" t="str">
        <f>IF(ISBLANK(Games!B567), "",'Prediction Log'!$J567)</f>
        <v/>
      </c>
      <c r="H567" s="24" t="str">
        <f>'Prediction Log'!$K567</f>
        <v/>
      </c>
      <c r="I567" s="22" t="str">
        <f>IF(ISBLANK(Games!J567), "",IF(AND(Games!J567="",Games!K567=""),"",IF(ISTEXT(Games!K567), "Side",Games!J567)))</f>
        <v/>
      </c>
      <c r="J567" s="22" t="str">
        <f>IF(ISBLANK(Games!B567), "",IF(Games!H567="Y", Games!B567, Games!C567))</f>
        <v/>
      </c>
      <c r="K567" s="22" t="str">
        <f>Games!F567</f>
        <v/>
      </c>
      <c r="L567" s="22" t="str">
        <f>IF(ISBLANK(Games!D567), "",Games!D567)</f>
        <v/>
      </c>
      <c r="M567" s="22"/>
      <c r="N567" s="25" t="str">
        <f>IF(ISBLANK(Table123[[#This Row],[Odds Side - Difference Model]]), "", 1)</f>
        <v/>
      </c>
      <c r="O567" s="25" t="str">
        <f>IF(ISBLANK(Table123[[#This Row],[Odds Spread]]), "", 1)</f>
        <v/>
      </c>
      <c r="P567" s="26"/>
      <c r="Q567" s="26"/>
      <c r="R567" s="26"/>
      <c r="S567" s="26"/>
      <c r="T567" s="26"/>
      <c r="U567" s="27" t="str">
        <f>IF(ISBLANK(Table123[[#This Row],[Odds Side - Difference Model]]), "",N567+IF(Q567&lt;0, (N567/(Q567/-100)), N567*(Q567/100)))</f>
        <v/>
      </c>
      <c r="V567" s="28" t="str">
        <f>IFERROR(IF(ISBLANK(Table123[[#This Row],[Odds Side - Win Probability Model]]), "",N567+IF(R567&lt;0, (N567/(R567/-100)), N567*(R567/100))),"")</f>
        <v/>
      </c>
      <c r="W567" s="27" t="str">
        <f t="shared" si="61"/>
        <v/>
      </c>
      <c r="X567" s="28" t="str">
        <f t="shared" si="62"/>
        <v/>
      </c>
      <c r="Y567" s="27" t="str">
        <f>IF(ISBLANK(Table123[[#This Row],[Odds Spread]]), "",O567+IF(S567&lt;0, (O567/(S567/-100)), O567*(S567/100)))</f>
        <v/>
      </c>
      <c r="Z567" s="27" t="str">
        <f t="shared" si="63"/>
        <v/>
      </c>
      <c r="AA567" s="29">
        <f t="shared" si="64"/>
        <v>0</v>
      </c>
      <c r="AB567" s="29">
        <f t="shared" si="65"/>
        <v>0</v>
      </c>
      <c r="AC567" s="30" t="str">
        <f>IF('Prediction Log'!$W567="Y", "W", IF('Prediction Log'!$W567="N","L",""))</f>
        <v/>
      </c>
      <c r="AD567" s="31" t="str">
        <f>IF('Prediction Log'!$Y567="Y", "W", IF('Prediction Log'!$Y567="N","L",""))</f>
        <v/>
      </c>
      <c r="AE567" s="32" t="str">
        <f>IF(ISBLANK(Table123[[#This Row],[Odds Side - Difference Model]]), "",IF(AC567="W", W567, IF(AC567="L",-N567, "")))</f>
        <v/>
      </c>
      <c r="AF567" s="33" t="str">
        <f>IFERROR((IF(ISERR(Table123[[#This Row],[Potential Payout Side - Win Probability Model]]), "",IF(AD567="W", X567, IF(AD567="L",-N567, "")))), "")</f>
        <v/>
      </c>
      <c r="AG567" s="30" t="str">
        <f>IF('Prediction Log'!$X567="Y", "W", IF('Prediction Log'!$X567="N", "L", ""))</f>
        <v/>
      </c>
      <c r="AH567" s="32" t="str">
        <f>IF(ISBLANK(Table123[[#This Row],[Odds Spread]]), "",IF(AG567="W", Z567, IF(AG567="L",-O567, "")))</f>
        <v/>
      </c>
      <c r="AI567" s="11"/>
      <c r="AJ567" s="12" t="str">
        <f t="shared" si="60"/>
        <v/>
      </c>
      <c r="AK5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8" spans="1:38" x14ac:dyDescent="0.45">
      <c r="A568" s="22">
        <f>Games!A568</f>
        <v>0</v>
      </c>
      <c r="B568" s="22" t="str">
        <f>IF('Prediction Log'!B568=0, "",'Prediction Log'!B568)</f>
        <v/>
      </c>
      <c r="C568" s="22" t="str">
        <f>IF('Prediction Log'!C568=0, "",'Prediction Log'!C568)</f>
        <v/>
      </c>
      <c r="D568" s="22" t="str">
        <f>IF('Prediction Log'!D568=0, "",'Prediction Log'!D568)</f>
        <v/>
      </c>
      <c r="E568" s="22" t="str">
        <f>IF('Prediction Log'!E568=0, "",'Prediction Log'!E568)</f>
        <v/>
      </c>
      <c r="F568" s="22" t="str">
        <f>IF('Prediction Log'!I568=0, "",'Prediction Log'!I568)</f>
        <v/>
      </c>
      <c r="G568" s="23" t="str">
        <f>IF(ISBLANK(Games!B568), "",'Prediction Log'!$J568)</f>
        <v/>
      </c>
      <c r="H568" s="24" t="str">
        <f>'Prediction Log'!$K568</f>
        <v/>
      </c>
      <c r="I568" s="22" t="str">
        <f>IF(ISBLANK(Games!J568), "",IF(AND(Games!J568="",Games!K568=""),"",IF(ISTEXT(Games!K568), "Side",Games!J568)))</f>
        <v/>
      </c>
      <c r="J568" s="22" t="str">
        <f>IF(ISBLANK(Games!B568), "",IF(Games!H568="Y", Games!B568, Games!C568))</f>
        <v/>
      </c>
      <c r="K568" s="22" t="str">
        <f>Games!F568</f>
        <v/>
      </c>
      <c r="L568" s="22" t="str">
        <f>IF(ISBLANK(Games!D568), "",Games!D568)</f>
        <v/>
      </c>
      <c r="M568" s="22"/>
      <c r="N568" s="25" t="str">
        <f>IF(ISBLANK(Table123[[#This Row],[Odds Side - Difference Model]]), "", 1)</f>
        <v/>
      </c>
      <c r="O568" s="25" t="str">
        <f>IF(ISBLANK(Table123[[#This Row],[Odds Spread]]), "", 1)</f>
        <v/>
      </c>
      <c r="P568" s="26"/>
      <c r="Q568" s="26"/>
      <c r="R568" s="26"/>
      <c r="S568" s="26"/>
      <c r="T568" s="26"/>
      <c r="U568" s="27" t="str">
        <f>IF(ISBLANK(Table123[[#This Row],[Odds Side - Difference Model]]), "",N568+IF(Q568&lt;0, (N568/(Q568/-100)), N568*(Q568/100)))</f>
        <v/>
      </c>
      <c r="V568" s="28" t="str">
        <f>IFERROR(IF(ISBLANK(Table123[[#This Row],[Odds Side - Win Probability Model]]), "",N568+IF(R568&lt;0, (N568/(R568/-100)), N568*(R568/100))),"")</f>
        <v/>
      </c>
      <c r="W568" s="27" t="str">
        <f t="shared" si="61"/>
        <v/>
      </c>
      <c r="X568" s="28" t="str">
        <f t="shared" si="62"/>
        <v/>
      </c>
      <c r="Y568" s="27" t="str">
        <f>IF(ISBLANK(Table123[[#This Row],[Odds Spread]]), "",O568+IF(S568&lt;0, (O568/(S568/-100)), O568*(S568/100)))</f>
        <v/>
      </c>
      <c r="Z568" s="27" t="str">
        <f t="shared" si="63"/>
        <v/>
      </c>
      <c r="AA568" s="29">
        <f t="shared" si="64"/>
        <v>0</v>
      </c>
      <c r="AB568" s="29">
        <f t="shared" si="65"/>
        <v>0</v>
      </c>
      <c r="AC568" s="30" t="str">
        <f>IF('Prediction Log'!$W568="Y", "W", IF('Prediction Log'!$W568="N","L",""))</f>
        <v/>
      </c>
      <c r="AD568" s="31" t="str">
        <f>IF('Prediction Log'!$Y568="Y", "W", IF('Prediction Log'!$Y568="N","L",""))</f>
        <v/>
      </c>
      <c r="AE568" s="32" t="str">
        <f>IF(ISBLANK(Table123[[#This Row],[Odds Side - Difference Model]]), "",IF(AC568="W", W568, IF(AC568="L",-N568, "")))</f>
        <v/>
      </c>
      <c r="AF568" s="33" t="str">
        <f>IFERROR((IF(ISERR(Table123[[#This Row],[Potential Payout Side - Win Probability Model]]), "",IF(AD568="W", X568, IF(AD568="L",-N568, "")))), "")</f>
        <v/>
      </c>
      <c r="AG568" s="30" t="str">
        <f>IF('Prediction Log'!$X568="Y", "W", IF('Prediction Log'!$X568="N", "L", ""))</f>
        <v/>
      </c>
      <c r="AH568" s="32" t="str">
        <f>IF(ISBLANK(Table123[[#This Row],[Odds Spread]]), "",IF(AG568="W", Z568, IF(AG568="L",-O568, "")))</f>
        <v/>
      </c>
      <c r="AI568" s="11"/>
      <c r="AJ568" s="12" t="str">
        <f t="shared" si="60"/>
        <v/>
      </c>
      <c r="AK5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9" spans="1:38" x14ac:dyDescent="0.45">
      <c r="A569" s="22">
        <f>Games!A569</f>
        <v>0</v>
      </c>
      <c r="B569" s="22" t="str">
        <f>IF('Prediction Log'!B569=0, "",'Prediction Log'!B569)</f>
        <v/>
      </c>
      <c r="C569" s="22" t="str">
        <f>IF('Prediction Log'!C569=0, "",'Prediction Log'!C569)</f>
        <v/>
      </c>
      <c r="D569" s="22" t="str">
        <f>IF('Prediction Log'!D569=0, "",'Prediction Log'!D569)</f>
        <v/>
      </c>
      <c r="E569" s="22" t="str">
        <f>IF('Prediction Log'!E569=0, "",'Prediction Log'!E569)</f>
        <v/>
      </c>
      <c r="F569" s="22" t="str">
        <f>IF('Prediction Log'!I569=0, "",'Prediction Log'!I569)</f>
        <v/>
      </c>
      <c r="G569" s="23" t="str">
        <f>IF(ISBLANK(Games!B569), "",'Prediction Log'!$J569)</f>
        <v/>
      </c>
      <c r="H569" s="24" t="str">
        <f>'Prediction Log'!$K569</f>
        <v/>
      </c>
      <c r="I569" s="22" t="str">
        <f>IF(ISBLANK(Games!J569), "",IF(AND(Games!J569="",Games!K569=""),"",IF(ISTEXT(Games!K569), "Side",Games!J569)))</f>
        <v/>
      </c>
      <c r="J569" s="22" t="str">
        <f>IF(ISBLANK(Games!B569), "",IF(Games!H569="Y", Games!B569, Games!C569))</f>
        <v/>
      </c>
      <c r="K569" s="22" t="str">
        <f>Games!F569</f>
        <v/>
      </c>
      <c r="L569" s="22" t="str">
        <f>IF(ISBLANK(Games!D569), "",Games!D569)</f>
        <v/>
      </c>
      <c r="M569" s="22"/>
      <c r="N569" s="25" t="str">
        <f>IF(ISBLANK(Table123[[#This Row],[Odds Side - Difference Model]]), "", 1)</f>
        <v/>
      </c>
      <c r="O569" s="25" t="str">
        <f>IF(ISBLANK(Table123[[#This Row],[Odds Spread]]), "", 1)</f>
        <v/>
      </c>
      <c r="P569" s="26"/>
      <c r="Q569" s="26"/>
      <c r="R569" s="26"/>
      <c r="S569" s="26"/>
      <c r="T569" s="26"/>
      <c r="U569" s="27" t="str">
        <f>IF(ISBLANK(Table123[[#This Row],[Odds Side - Difference Model]]), "",N569+IF(Q569&lt;0, (N569/(Q569/-100)), N569*(Q569/100)))</f>
        <v/>
      </c>
      <c r="V569" s="28" t="str">
        <f>IFERROR(IF(ISBLANK(Table123[[#This Row],[Odds Side - Win Probability Model]]), "",N569+IF(R569&lt;0, (N569/(R569/-100)), N569*(R569/100))),"")</f>
        <v/>
      </c>
      <c r="W569" s="27" t="str">
        <f t="shared" si="61"/>
        <v/>
      </c>
      <c r="X569" s="28" t="str">
        <f t="shared" si="62"/>
        <v/>
      </c>
      <c r="Y569" s="27" t="str">
        <f>IF(ISBLANK(Table123[[#This Row],[Odds Spread]]), "",O569+IF(S569&lt;0, (O569/(S569/-100)), O569*(S569/100)))</f>
        <v/>
      </c>
      <c r="Z569" s="27" t="str">
        <f t="shared" si="63"/>
        <v/>
      </c>
      <c r="AA569" s="29">
        <f t="shared" si="64"/>
        <v>0</v>
      </c>
      <c r="AB569" s="29">
        <f t="shared" si="65"/>
        <v>0</v>
      </c>
      <c r="AC569" s="30" t="str">
        <f>IF('Prediction Log'!$W569="Y", "W", IF('Prediction Log'!$W569="N","L",""))</f>
        <v/>
      </c>
      <c r="AD569" s="31" t="str">
        <f>IF('Prediction Log'!$Y569="Y", "W", IF('Prediction Log'!$Y569="N","L",""))</f>
        <v/>
      </c>
      <c r="AE569" s="32" t="str">
        <f>IF(ISBLANK(Table123[[#This Row],[Odds Side - Difference Model]]), "",IF(AC569="W", W569, IF(AC569="L",-N569, "")))</f>
        <v/>
      </c>
      <c r="AF569" s="33" t="str">
        <f>IFERROR((IF(ISERR(Table123[[#This Row],[Potential Payout Side - Win Probability Model]]), "",IF(AD569="W", X569, IF(AD569="L",-N569, "")))), "")</f>
        <v/>
      </c>
      <c r="AG569" s="30" t="str">
        <f>IF('Prediction Log'!$X569="Y", "W", IF('Prediction Log'!$X569="N", "L", ""))</f>
        <v/>
      </c>
      <c r="AH569" s="32" t="str">
        <f>IF(ISBLANK(Table123[[#This Row],[Odds Spread]]), "",IF(AG569="W", Z569, IF(AG569="L",-O569, "")))</f>
        <v/>
      </c>
      <c r="AI569" s="11"/>
      <c r="AJ569" s="12" t="str">
        <f t="shared" si="60"/>
        <v/>
      </c>
      <c r="AK5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0" spans="1:38" x14ac:dyDescent="0.45">
      <c r="A570" s="22">
        <f>Games!A570</f>
        <v>0</v>
      </c>
      <c r="B570" s="22" t="str">
        <f>IF('Prediction Log'!B570=0, "",'Prediction Log'!B570)</f>
        <v/>
      </c>
      <c r="C570" s="22" t="str">
        <f>IF('Prediction Log'!C570=0, "",'Prediction Log'!C570)</f>
        <v/>
      </c>
      <c r="D570" s="22" t="str">
        <f>IF('Prediction Log'!D570=0, "",'Prediction Log'!D570)</f>
        <v/>
      </c>
      <c r="E570" s="22" t="str">
        <f>IF('Prediction Log'!E570=0, "",'Prediction Log'!E570)</f>
        <v/>
      </c>
      <c r="F570" s="22" t="str">
        <f>IF('Prediction Log'!I570=0, "",'Prediction Log'!I570)</f>
        <v/>
      </c>
      <c r="G570" s="23" t="str">
        <f>IF(ISBLANK(Games!B570), "",'Prediction Log'!$J570)</f>
        <v/>
      </c>
      <c r="H570" s="24" t="str">
        <f>'Prediction Log'!$K570</f>
        <v/>
      </c>
      <c r="I570" s="22" t="str">
        <f>IF(ISBLANK(Games!J570), "",IF(AND(Games!J570="",Games!K570=""),"",IF(ISTEXT(Games!K570), "Side",Games!J570)))</f>
        <v/>
      </c>
      <c r="J570" s="22" t="str">
        <f>IF(ISBLANK(Games!B570), "",IF(Games!H570="Y", Games!B570, Games!C570))</f>
        <v/>
      </c>
      <c r="K570" s="22" t="str">
        <f>Games!F570</f>
        <v/>
      </c>
      <c r="L570" s="22" t="str">
        <f>IF(ISBLANK(Games!D570), "",Games!D570)</f>
        <v/>
      </c>
      <c r="M570" s="22"/>
      <c r="N570" s="25" t="str">
        <f>IF(ISBLANK(Table123[[#This Row],[Odds Side - Difference Model]]), "", 1)</f>
        <v/>
      </c>
      <c r="O570" s="25" t="str">
        <f>IF(ISBLANK(Table123[[#This Row],[Odds Spread]]), "", 1)</f>
        <v/>
      </c>
      <c r="P570" s="26"/>
      <c r="Q570" s="26"/>
      <c r="R570" s="26"/>
      <c r="S570" s="26"/>
      <c r="T570" s="26"/>
      <c r="U570" s="27" t="str">
        <f>IF(ISBLANK(Table123[[#This Row],[Odds Side - Difference Model]]), "",N570+IF(Q570&lt;0, (N570/(Q570/-100)), N570*(Q570/100)))</f>
        <v/>
      </c>
      <c r="V570" s="28" t="str">
        <f>IFERROR(IF(ISBLANK(Table123[[#This Row],[Odds Side - Win Probability Model]]), "",N570+IF(R570&lt;0, (N570/(R570/-100)), N570*(R570/100))),"")</f>
        <v/>
      </c>
      <c r="W570" s="27" t="str">
        <f t="shared" si="61"/>
        <v/>
      </c>
      <c r="X570" s="28" t="str">
        <f t="shared" si="62"/>
        <v/>
      </c>
      <c r="Y570" s="27" t="str">
        <f>IF(ISBLANK(Table123[[#This Row],[Odds Spread]]), "",O570+IF(S570&lt;0, (O570/(S570/-100)), O570*(S570/100)))</f>
        <v/>
      </c>
      <c r="Z570" s="27" t="str">
        <f t="shared" si="63"/>
        <v/>
      </c>
      <c r="AA570" s="29">
        <f t="shared" si="64"/>
        <v>0</v>
      </c>
      <c r="AB570" s="29">
        <f t="shared" si="65"/>
        <v>0</v>
      </c>
      <c r="AC570" s="30" t="str">
        <f>IF('Prediction Log'!$W570="Y", "W", IF('Prediction Log'!$W570="N","L",""))</f>
        <v/>
      </c>
      <c r="AD570" s="31" t="str">
        <f>IF('Prediction Log'!$Y570="Y", "W", IF('Prediction Log'!$Y570="N","L",""))</f>
        <v/>
      </c>
      <c r="AE570" s="32" t="str">
        <f>IF(ISBLANK(Table123[[#This Row],[Odds Side - Difference Model]]), "",IF(AC570="W", W570, IF(AC570="L",-N570, "")))</f>
        <v/>
      </c>
      <c r="AF570" s="33" t="str">
        <f>IFERROR((IF(ISERR(Table123[[#This Row],[Potential Payout Side - Win Probability Model]]), "",IF(AD570="W", X570, IF(AD570="L",-N570, "")))), "")</f>
        <v/>
      </c>
      <c r="AG570" s="30" t="str">
        <f>IF('Prediction Log'!$X570="Y", "W", IF('Prediction Log'!$X570="N", "L", ""))</f>
        <v/>
      </c>
      <c r="AH570" s="32" t="str">
        <f>IF(ISBLANK(Table123[[#This Row],[Odds Spread]]), "",IF(AG570="W", Z570, IF(AG570="L",-O570, "")))</f>
        <v/>
      </c>
      <c r="AI570" s="11"/>
      <c r="AJ570" s="12" t="str">
        <f t="shared" si="60"/>
        <v/>
      </c>
      <c r="AK5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1" spans="1:38" x14ac:dyDescent="0.45">
      <c r="A571" s="22">
        <f>Games!A571</f>
        <v>0</v>
      </c>
      <c r="B571" s="22" t="str">
        <f>IF('Prediction Log'!B571=0, "",'Prediction Log'!B571)</f>
        <v/>
      </c>
      <c r="C571" s="22" t="str">
        <f>IF('Prediction Log'!C571=0, "",'Prediction Log'!C571)</f>
        <v/>
      </c>
      <c r="D571" s="22" t="str">
        <f>IF('Prediction Log'!D571=0, "",'Prediction Log'!D571)</f>
        <v/>
      </c>
      <c r="E571" s="22" t="str">
        <f>IF('Prediction Log'!E571=0, "",'Prediction Log'!E571)</f>
        <v/>
      </c>
      <c r="F571" s="22" t="str">
        <f>IF('Prediction Log'!I571=0, "",'Prediction Log'!I571)</f>
        <v/>
      </c>
      <c r="G571" s="23" t="str">
        <f>IF(ISBLANK(Games!B571), "",'Prediction Log'!$J571)</f>
        <v/>
      </c>
      <c r="H571" s="24" t="str">
        <f>'Prediction Log'!$K571</f>
        <v/>
      </c>
      <c r="I571" s="22" t="str">
        <f>IF(ISBLANK(Games!J571), "",IF(AND(Games!J571="",Games!K571=""),"",IF(ISTEXT(Games!K571), "Side",Games!J571)))</f>
        <v/>
      </c>
      <c r="J571" s="22" t="str">
        <f>IF(ISBLANK(Games!B571), "",IF(Games!H571="Y", Games!B571, Games!C571))</f>
        <v/>
      </c>
      <c r="K571" s="22" t="str">
        <f>Games!F571</f>
        <v/>
      </c>
      <c r="L571" s="22" t="str">
        <f>IF(ISBLANK(Games!D571), "",Games!D571)</f>
        <v/>
      </c>
      <c r="M571" s="22"/>
      <c r="N571" s="25" t="str">
        <f>IF(ISBLANK(Table123[[#This Row],[Odds Side - Difference Model]]), "", 1)</f>
        <v/>
      </c>
      <c r="O571" s="25" t="str">
        <f>IF(ISBLANK(Table123[[#This Row],[Odds Spread]]), "", 1)</f>
        <v/>
      </c>
      <c r="P571" s="26"/>
      <c r="Q571" s="26"/>
      <c r="R571" s="26"/>
      <c r="S571" s="26"/>
      <c r="T571" s="26"/>
      <c r="U571" s="27" t="str">
        <f>IF(ISBLANK(Table123[[#This Row],[Odds Side - Difference Model]]), "",N571+IF(Q571&lt;0, (N571/(Q571/-100)), N571*(Q571/100)))</f>
        <v/>
      </c>
      <c r="V571" s="28" t="str">
        <f>IFERROR(IF(ISBLANK(Table123[[#This Row],[Odds Side - Win Probability Model]]), "",N571+IF(R571&lt;0, (N571/(R571/-100)), N571*(R571/100))),"")</f>
        <v/>
      </c>
      <c r="W571" s="27" t="str">
        <f t="shared" si="61"/>
        <v/>
      </c>
      <c r="X571" s="28" t="str">
        <f t="shared" si="62"/>
        <v/>
      </c>
      <c r="Y571" s="27" t="str">
        <f>IF(ISBLANK(Table123[[#This Row],[Odds Spread]]), "",O571+IF(S571&lt;0, (O571/(S571/-100)), O571*(S571/100)))</f>
        <v/>
      </c>
      <c r="Z571" s="27" t="str">
        <f t="shared" si="63"/>
        <v/>
      </c>
      <c r="AA571" s="29">
        <f t="shared" si="64"/>
        <v>0</v>
      </c>
      <c r="AB571" s="29">
        <f t="shared" si="65"/>
        <v>0</v>
      </c>
      <c r="AC571" s="30" t="str">
        <f>IF('Prediction Log'!$W571="Y", "W", IF('Prediction Log'!$W571="N","L",""))</f>
        <v/>
      </c>
      <c r="AD571" s="31" t="str">
        <f>IF('Prediction Log'!$Y571="Y", "W", IF('Prediction Log'!$Y571="N","L",""))</f>
        <v/>
      </c>
      <c r="AE571" s="32" t="str">
        <f>IF(ISBLANK(Table123[[#This Row],[Odds Side - Difference Model]]), "",IF(AC571="W", W571, IF(AC571="L",-N571, "")))</f>
        <v/>
      </c>
      <c r="AF571" s="33" t="str">
        <f>IFERROR((IF(ISERR(Table123[[#This Row],[Potential Payout Side - Win Probability Model]]), "",IF(AD571="W", X571, IF(AD571="L",-N571, "")))), "")</f>
        <v/>
      </c>
      <c r="AG571" s="30" t="str">
        <f>IF('Prediction Log'!$X571="Y", "W", IF('Prediction Log'!$X571="N", "L", ""))</f>
        <v/>
      </c>
      <c r="AH571" s="32" t="str">
        <f>IF(ISBLANK(Table123[[#This Row],[Odds Spread]]), "",IF(AG571="W", Z571, IF(AG571="L",-O571, "")))</f>
        <v/>
      </c>
      <c r="AI571" s="11"/>
      <c r="AJ571" s="12" t="str">
        <f t="shared" si="60"/>
        <v/>
      </c>
      <c r="AK5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2" spans="1:38" x14ac:dyDescent="0.45">
      <c r="A572" s="22">
        <f>Games!A572</f>
        <v>0</v>
      </c>
      <c r="B572" s="22" t="str">
        <f>IF('Prediction Log'!B572=0, "",'Prediction Log'!B572)</f>
        <v/>
      </c>
      <c r="C572" s="22" t="str">
        <f>IF('Prediction Log'!C572=0, "",'Prediction Log'!C572)</f>
        <v/>
      </c>
      <c r="D572" s="22" t="str">
        <f>IF('Prediction Log'!D572=0, "",'Prediction Log'!D572)</f>
        <v/>
      </c>
      <c r="E572" s="22" t="str">
        <f>IF('Prediction Log'!E572=0, "",'Prediction Log'!E572)</f>
        <v/>
      </c>
      <c r="F572" s="22" t="str">
        <f>IF('Prediction Log'!I572=0, "",'Prediction Log'!I572)</f>
        <v/>
      </c>
      <c r="G572" s="23" t="str">
        <f>IF(ISBLANK(Games!B572), "",'Prediction Log'!$J572)</f>
        <v/>
      </c>
      <c r="H572" s="24" t="str">
        <f>'Prediction Log'!$K572</f>
        <v/>
      </c>
      <c r="I572" s="22" t="str">
        <f>IF(ISBLANK(Games!J572), "",IF(AND(Games!J572="",Games!K572=""),"",IF(ISTEXT(Games!K572), "Side",Games!J572)))</f>
        <v/>
      </c>
      <c r="J572" s="22" t="str">
        <f>IF(ISBLANK(Games!B572), "",IF(Games!H572="Y", Games!B572, Games!C572))</f>
        <v/>
      </c>
      <c r="K572" s="22" t="str">
        <f>Games!F572</f>
        <v/>
      </c>
      <c r="L572" s="22" t="str">
        <f>IF(ISBLANK(Games!D572), "",Games!D572)</f>
        <v/>
      </c>
      <c r="M572" s="22"/>
      <c r="N572" s="25" t="str">
        <f>IF(ISBLANK(Table123[[#This Row],[Odds Side - Difference Model]]), "", 1)</f>
        <v/>
      </c>
      <c r="O572" s="25" t="str">
        <f>IF(ISBLANK(Table123[[#This Row],[Odds Spread]]), "", 1)</f>
        <v/>
      </c>
      <c r="P572" s="26"/>
      <c r="Q572" s="26"/>
      <c r="R572" s="26"/>
      <c r="S572" s="26"/>
      <c r="T572" s="26"/>
      <c r="U572" s="27" t="str">
        <f>IF(ISBLANK(Table123[[#This Row],[Odds Side - Difference Model]]), "",N572+IF(Q572&lt;0, (N572/(Q572/-100)), N572*(Q572/100)))</f>
        <v/>
      </c>
      <c r="V572" s="28" t="str">
        <f>IFERROR(IF(ISBLANK(Table123[[#This Row],[Odds Side - Win Probability Model]]), "",N572+IF(R572&lt;0, (N572/(R572/-100)), N572*(R572/100))),"")</f>
        <v/>
      </c>
      <c r="W572" s="27" t="str">
        <f t="shared" si="61"/>
        <v/>
      </c>
      <c r="X572" s="28" t="str">
        <f t="shared" si="62"/>
        <v/>
      </c>
      <c r="Y572" s="27" t="str">
        <f>IF(ISBLANK(Table123[[#This Row],[Odds Spread]]), "",O572+IF(S572&lt;0, (O572/(S572/-100)), O572*(S572/100)))</f>
        <v/>
      </c>
      <c r="Z572" s="27" t="str">
        <f t="shared" si="63"/>
        <v/>
      </c>
      <c r="AA572" s="29">
        <f t="shared" si="64"/>
        <v>0</v>
      </c>
      <c r="AB572" s="29">
        <f t="shared" si="65"/>
        <v>0</v>
      </c>
      <c r="AC572" s="30" t="str">
        <f>IF('Prediction Log'!$W572="Y", "W", IF('Prediction Log'!$W572="N","L",""))</f>
        <v/>
      </c>
      <c r="AD572" s="31" t="str">
        <f>IF('Prediction Log'!$Y572="Y", "W", IF('Prediction Log'!$Y572="N","L",""))</f>
        <v/>
      </c>
      <c r="AE572" s="32" t="str">
        <f>IF(ISBLANK(Table123[[#This Row],[Odds Side - Difference Model]]), "",IF(AC572="W", W572, IF(AC572="L",-N572, "")))</f>
        <v/>
      </c>
      <c r="AF572" s="33" t="str">
        <f>IFERROR((IF(ISERR(Table123[[#This Row],[Potential Payout Side - Win Probability Model]]), "",IF(AD572="W", X572, IF(AD572="L",-N572, "")))), "")</f>
        <v/>
      </c>
      <c r="AG572" s="30" t="str">
        <f>IF('Prediction Log'!$X572="Y", "W", IF('Prediction Log'!$X572="N", "L", ""))</f>
        <v/>
      </c>
      <c r="AH572" s="32" t="str">
        <f>IF(ISBLANK(Table123[[#This Row],[Odds Spread]]), "",IF(AG572="W", Z572, IF(AG572="L",-O572, "")))</f>
        <v/>
      </c>
      <c r="AI572" s="11"/>
      <c r="AJ572" s="12" t="str">
        <f t="shared" si="60"/>
        <v/>
      </c>
      <c r="AK5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3" spans="1:38" x14ac:dyDescent="0.45">
      <c r="A573" s="22">
        <f>Games!A573</f>
        <v>0</v>
      </c>
      <c r="B573" s="22" t="str">
        <f>IF('Prediction Log'!B573=0, "",'Prediction Log'!B573)</f>
        <v/>
      </c>
      <c r="C573" s="22" t="str">
        <f>IF('Prediction Log'!C573=0, "",'Prediction Log'!C573)</f>
        <v/>
      </c>
      <c r="D573" s="22" t="str">
        <f>IF('Prediction Log'!D573=0, "",'Prediction Log'!D573)</f>
        <v/>
      </c>
      <c r="E573" s="22" t="str">
        <f>IF('Prediction Log'!E573=0, "",'Prediction Log'!E573)</f>
        <v/>
      </c>
      <c r="F573" s="22" t="str">
        <f>IF('Prediction Log'!I573=0, "",'Prediction Log'!I573)</f>
        <v/>
      </c>
      <c r="G573" s="23" t="str">
        <f>IF(ISBLANK(Games!B573), "",'Prediction Log'!$J573)</f>
        <v/>
      </c>
      <c r="H573" s="24" t="str">
        <f>'Prediction Log'!$K573</f>
        <v/>
      </c>
      <c r="I573" s="22" t="str">
        <f>IF(ISBLANK(Games!J573), "",IF(AND(Games!J573="",Games!K573=""),"",IF(ISTEXT(Games!K573), "Side",Games!J573)))</f>
        <v/>
      </c>
      <c r="J573" s="22" t="str">
        <f>IF(ISBLANK(Games!B573), "",IF(Games!H573="Y", Games!B573, Games!C573))</f>
        <v/>
      </c>
      <c r="K573" s="22" t="str">
        <f>Games!F573</f>
        <v/>
      </c>
      <c r="L573" s="22" t="str">
        <f>IF(ISBLANK(Games!D573), "",Games!D573)</f>
        <v/>
      </c>
      <c r="M573" s="22"/>
      <c r="N573" s="25" t="str">
        <f>IF(ISBLANK(Table123[[#This Row],[Odds Side - Difference Model]]), "", 1)</f>
        <v/>
      </c>
      <c r="O573" s="25" t="str">
        <f>IF(ISBLANK(Table123[[#This Row],[Odds Spread]]), "", 1)</f>
        <v/>
      </c>
      <c r="P573" s="26"/>
      <c r="Q573" s="26"/>
      <c r="R573" s="26"/>
      <c r="S573" s="26"/>
      <c r="T573" s="26"/>
      <c r="U573" s="27" t="str">
        <f>IF(ISBLANK(Table123[[#This Row],[Odds Side - Difference Model]]), "",N573+IF(Q573&lt;0, (N573/(Q573/-100)), N573*(Q573/100)))</f>
        <v/>
      </c>
      <c r="V573" s="28" t="str">
        <f>IFERROR(IF(ISBLANK(Table123[[#This Row],[Odds Side - Win Probability Model]]), "",N573+IF(R573&lt;0, (N573/(R573/-100)), N573*(R573/100))),"")</f>
        <v/>
      </c>
      <c r="W573" s="27" t="str">
        <f t="shared" si="61"/>
        <v/>
      </c>
      <c r="X573" s="28" t="str">
        <f t="shared" si="62"/>
        <v/>
      </c>
      <c r="Y573" s="27" t="str">
        <f>IF(ISBLANK(Table123[[#This Row],[Odds Spread]]), "",O573+IF(S573&lt;0, (O573/(S573/-100)), O573*(S573/100)))</f>
        <v/>
      </c>
      <c r="Z573" s="27" t="str">
        <f t="shared" si="63"/>
        <v/>
      </c>
      <c r="AA573" s="29">
        <f t="shared" si="64"/>
        <v>0</v>
      </c>
      <c r="AB573" s="29">
        <f t="shared" si="65"/>
        <v>0</v>
      </c>
      <c r="AC573" s="30" t="str">
        <f>IF('Prediction Log'!$W573="Y", "W", IF('Prediction Log'!$W573="N","L",""))</f>
        <v/>
      </c>
      <c r="AD573" s="31" t="str">
        <f>IF('Prediction Log'!$Y573="Y", "W", IF('Prediction Log'!$Y573="N","L",""))</f>
        <v/>
      </c>
      <c r="AE573" s="32" t="str">
        <f>IF(ISBLANK(Table123[[#This Row],[Odds Side - Difference Model]]), "",IF(AC573="W", W573, IF(AC573="L",-N573, "")))</f>
        <v/>
      </c>
      <c r="AF573" s="33" t="str">
        <f>IFERROR((IF(ISERR(Table123[[#This Row],[Potential Payout Side - Win Probability Model]]), "",IF(AD573="W", X573, IF(AD573="L",-N573, "")))), "")</f>
        <v/>
      </c>
      <c r="AG573" s="30" t="str">
        <f>IF('Prediction Log'!$X573="Y", "W", IF('Prediction Log'!$X573="N", "L", ""))</f>
        <v/>
      </c>
      <c r="AH573" s="32" t="str">
        <f>IF(ISBLANK(Table123[[#This Row],[Odds Spread]]), "",IF(AG573="W", Z573, IF(AG573="L",-O573, "")))</f>
        <v/>
      </c>
      <c r="AI573" s="11"/>
      <c r="AJ573" s="12" t="str">
        <f t="shared" si="60"/>
        <v/>
      </c>
      <c r="AK5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4" spans="1:38" x14ac:dyDescent="0.45">
      <c r="A574" s="22">
        <f>Games!A574</f>
        <v>0</v>
      </c>
      <c r="B574" s="22" t="str">
        <f>IF('Prediction Log'!B574=0, "",'Prediction Log'!B574)</f>
        <v/>
      </c>
      <c r="C574" s="22" t="str">
        <f>IF('Prediction Log'!C574=0, "",'Prediction Log'!C574)</f>
        <v/>
      </c>
      <c r="D574" s="22" t="str">
        <f>IF('Prediction Log'!D574=0, "",'Prediction Log'!D574)</f>
        <v/>
      </c>
      <c r="E574" s="22" t="str">
        <f>IF('Prediction Log'!E574=0, "",'Prediction Log'!E574)</f>
        <v/>
      </c>
      <c r="F574" s="22" t="str">
        <f>IF('Prediction Log'!I574=0, "",'Prediction Log'!I574)</f>
        <v/>
      </c>
      <c r="G574" s="23" t="str">
        <f>IF(ISBLANK(Games!B574), "",'Prediction Log'!$J574)</f>
        <v/>
      </c>
      <c r="H574" s="24" t="str">
        <f>'Prediction Log'!$K574</f>
        <v/>
      </c>
      <c r="I574" s="22" t="str">
        <f>IF(ISBLANK(Games!J574), "",IF(AND(Games!J574="",Games!K574=""),"",IF(ISTEXT(Games!K574), "Side",Games!J574)))</f>
        <v/>
      </c>
      <c r="J574" s="22" t="str">
        <f>IF(ISBLANK(Games!B574), "",IF(Games!H574="Y", Games!B574, Games!C574))</f>
        <v/>
      </c>
      <c r="K574" s="22" t="str">
        <f>Games!F574</f>
        <v/>
      </c>
      <c r="L574" s="22" t="str">
        <f>IF(ISBLANK(Games!D574), "",Games!D574)</f>
        <v/>
      </c>
      <c r="M574" s="22"/>
      <c r="N574" s="25" t="str">
        <f>IF(ISBLANK(Table123[[#This Row],[Odds Side - Difference Model]]), "", 1)</f>
        <v/>
      </c>
      <c r="O574" s="25" t="str">
        <f>IF(ISBLANK(Table123[[#This Row],[Odds Spread]]), "", 1)</f>
        <v/>
      </c>
      <c r="P574" s="26"/>
      <c r="Q574" s="26"/>
      <c r="R574" s="26"/>
      <c r="S574" s="26"/>
      <c r="T574" s="26"/>
      <c r="U574" s="27" t="str">
        <f>IF(ISBLANK(Table123[[#This Row],[Odds Side - Difference Model]]), "",N574+IF(Q574&lt;0, (N574/(Q574/-100)), N574*(Q574/100)))</f>
        <v/>
      </c>
      <c r="V574" s="28" t="str">
        <f>IFERROR(IF(ISBLANK(Table123[[#This Row],[Odds Side - Win Probability Model]]), "",N574+IF(R574&lt;0, (N574/(R574/-100)), N574*(R574/100))),"")</f>
        <v/>
      </c>
      <c r="W574" s="27" t="str">
        <f t="shared" si="61"/>
        <v/>
      </c>
      <c r="X574" s="28" t="str">
        <f t="shared" si="62"/>
        <v/>
      </c>
      <c r="Y574" s="27" t="str">
        <f>IF(ISBLANK(Table123[[#This Row],[Odds Spread]]), "",O574+IF(S574&lt;0, (O574/(S574/-100)), O574*(S574/100)))</f>
        <v/>
      </c>
      <c r="Z574" s="27" t="str">
        <f t="shared" si="63"/>
        <v/>
      </c>
      <c r="AA574" s="29">
        <f t="shared" si="64"/>
        <v>0</v>
      </c>
      <c r="AB574" s="29">
        <f t="shared" si="65"/>
        <v>0</v>
      </c>
      <c r="AC574" s="30" t="str">
        <f>IF('Prediction Log'!$W574="Y", "W", IF('Prediction Log'!$W574="N","L",""))</f>
        <v/>
      </c>
      <c r="AD574" s="31" t="str">
        <f>IF('Prediction Log'!$Y574="Y", "W", IF('Prediction Log'!$Y574="N","L",""))</f>
        <v/>
      </c>
      <c r="AE574" s="32" t="str">
        <f>IF(ISBLANK(Table123[[#This Row],[Odds Side - Difference Model]]), "",IF(AC574="W", W574, IF(AC574="L",-N574, "")))</f>
        <v/>
      </c>
      <c r="AF574" s="33" t="str">
        <f>IFERROR((IF(ISERR(Table123[[#This Row],[Potential Payout Side - Win Probability Model]]), "",IF(AD574="W", X574, IF(AD574="L",-N574, "")))), "")</f>
        <v/>
      </c>
      <c r="AG574" s="30" t="str">
        <f>IF('Prediction Log'!$X574="Y", "W", IF('Prediction Log'!$X574="N", "L", ""))</f>
        <v/>
      </c>
      <c r="AH574" s="32" t="str">
        <f>IF(ISBLANK(Table123[[#This Row],[Odds Spread]]), "",IF(AG574="W", Z574, IF(AG574="L",-O574, "")))</f>
        <v/>
      </c>
      <c r="AI574" s="11"/>
      <c r="AJ574" s="12" t="str">
        <f t="shared" si="60"/>
        <v/>
      </c>
      <c r="AK5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5" spans="1:38" x14ac:dyDescent="0.45">
      <c r="A575" s="22">
        <f>Games!A575</f>
        <v>0</v>
      </c>
      <c r="B575" s="22" t="str">
        <f>IF('Prediction Log'!B575=0, "",'Prediction Log'!B575)</f>
        <v/>
      </c>
      <c r="C575" s="22" t="str">
        <f>IF('Prediction Log'!C575=0, "",'Prediction Log'!C575)</f>
        <v/>
      </c>
      <c r="D575" s="22" t="str">
        <f>IF('Prediction Log'!D575=0, "",'Prediction Log'!D575)</f>
        <v/>
      </c>
      <c r="E575" s="22" t="str">
        <f>IF('Prediction Log'!E575=0, "",'Prediction Log'!E575)</f>
        <v/>
      </c>
      <c r="F575" s="22" t="str">
        <f>IF('Prediction Log'!I575=0, "",'Prediction Log'!I575)</f>
        <v/>
      </c>
      <c r="G575" s="23" t="str">
        <f>IF(ISBLANK(Games!B575), "",'Prediction Log'!$J575)</f>
        <v/>
      </c>
      <c r="H575" s="24" t="str">
        <f>'Prediction Log'!$K575</f>
        <v/>
      </c>
      <c r="I575" s="22" t="str">
        <f>IF(ISBLANK(Games!J575), "",IF(AND(Games!J575="",Games!K575=""),"",IF(ISTEXT(Games!K575), "Side",Games!J575)))</f>
        <v/>
      </c>
      <c r="J575" s="22" t="str">
        <f>IF(ISBLANK(Games!B575), "",IF(Games!H575="Y", Games!B575, Games!C575))</f>
        <v/>
      </c>
      <c r="K575" s="22" t="str">
        <f>Games!F575</f>
        <v/>
      </c>
      <c r="L575" s="22" t="str">
        <f>IF(ISBLANK(Games!D575), "",Games!D575)</f>
        <v/>
      </c>
      <c r="M575" s="22"/>
      <c r="N575" s="25" t="str">
        <f>IF(ISBLANK(Table123[[#This Row],[Odds Side - Difference Model]]), "", 1)</f>
        <v/>
      </c>
      <c r="O575" s="25" t="str">
        <f>IF(ISBLANK(Table123[[#This Row],[Odds Spread]]), "", 1)</f>
        <v/>
      </c>
      <c r="P575" s="26"/>
      <c r="Q575" s="26"/>
      <c r="R575" s="26"/>
      <c r="S575" s="26"/>
      <c r="T575" s="26"/>
      <c r="U575" s="27" t="str">
        <f>IF(ISBLANK(Table123[[#This Row],[Odds Side - Difference Model]]), "",N575+IF(Q575&lt;0, (N575/(Q575/-100)), N575*(Q575/100)))</f>
        <v/>
      </c>
      <c r="V575" s="28" t="str">
        <f>IFERROR(IF(ISBLANK(Table123[[#This Row],[Odds Side - Win Probability Model]]), "",N575+IF(R575&lt;0, (N575/(R575/-100)), N575*(R575/100))),"")</f>
        <v/>
      </c>
      <c r="W575" s="27" t="str">
        <f t="shared" si="61"/>
        <v/>
      </c>
      <c r="X575" s="28" t="str">
        <f t="shared" si="62"/>
        <v/>
      </c>
      <c r="Y575" s="27" t="str">
        <f>IF(ISBLANK(Table123[[#This Row],[Odds Spread]]), "",O575+IF(S575&lt;0, (O575/(S575/-100)), O575*(S575/100)))</f>
        <v/>
      </c>
      <c r="Z575" s="27" t="str">
        <f t="shared" si="63"/>
        <v/>
      </c>
      <c r="AA575" s="29">
        <f t="shared" si="64"/>
        <v>0</v>
      </c>
      <c r="AB575" s="29">
        <f t="shared" si="65"/>
        <v>0</v>
      </c>
      <c r="AC575" s="30" t="str">
        <f>IF('Prediction Log'!$W575="Y", "W", IF('Prediction Log'!$W575="N","L",""))</f>
        <v/>
      </c>
      <c r="AD575" s="31" t="str">
        <f>IF('Prediction Log'!$Y575="Y", "W", IF('Prediction Log'!$Y575="N","L",""))</f>
        <v/>
      </c>
      <c r="AE575" s="32" t="str">
        <f>IF(ISBLANK(Table123[[#This Row],[Odds Side - Difference Model]]), "",IF(AC575="W", W575, IF(AC575="L",-N575, "")))</f>
        <v/>
      </c>
      <c r="AF575" s="33" t="str">
        <f>IFERROR((IF(ISERR(Table123[[#This Row],[Potential Payout Side - Win Probability Model]]), "",IF(AD575="W", X575, IF(AD575="L",-N575, "")))), "")</f>
        <v/>
      </c>
      <c r="AG575" s="30" t="str">
        <f>IF('Prediction Log'!$X575="Y", "W", IF('Prediction Log'!$X575="N", "L", ""))</f>
        <v/>
      </c>
      <c r="AH575" s="32" t="str">
        <f>IF(ISBLANK(Table123[[#This Row],[Odds Spread]]), "",IF(AG575="W", Z575, IF(AG575="L",-O575, "")))</f>
        <v/>
      </c>
      <c r="AI575" s="11"/>
      <c r="AJ575" s="12" t="str">
        <f t="shared" si="60"/>
        <v/>
      </c>
      <c r="AK5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6" spans="1:38" x14ac:dyDescent="0.45">
      <c r="A576" s="22">
        <f>Games!A576</f>
        <v>0</v>
      </c>
      <c r="B576" s="22" t="str">
        <f>IF('Prediction Log'!B576=0, "",'Prediction Log'!B576)</f>
        <v/>
      </c>
      <c r="C576" s="22" t="str">
        <f>IF('Prediction Log'!C576=0, "",'Prediction Log'!C576)</f>
        <v/>
      </c>
      <c r="D576" s="22" t="str">
        <f>IF('Prediction Log'!D576=0, "",'Prediction Log'!D576)</f>
        <v/>
      </c>
      <c r="E576" s="22" t="str">
        <f>IF('Prediction Log'!E576=0, "",'Prediction Log'!E576)</f>
        <v/>
      </c>
      <c r="F576" s="22" t="str">
        <f>IF('Prediction Log'!I576=0, "",'Prediction Log'!I576)</f>
        <v/>
      </c>
      <c r="G576" s="23" t="str">
        <f>IF(ISBLANK(Games!B576), "",'Prediction Log'!$J576)</f>
        <v/>
      </c>
      <c r="H576" s="24" t="str">
        <f>'Prediction Log'!$K576</f>
        <v/>
      </c>
      <c r="I576" s="22" t="str">
        <f>IF(ISBLANK(Games!J576), "",IF(AND(Games!J576="",Games!K576=""),"",IF(ISTEXT(Games!K576), "Side",Games!J576)))</f>
        <v/>
      </c>
      <c r="J576" s="22" t="str">
        <f>IF(ISBLANK(Games!B576), "",IF(Games!H576="Y", Games!B576, Games!C576))</f>
        <v/>
      </c>
      <c r="K576" s="22" t="str">
        <f>Games!F576</f>
        <v/>
      </c>
      <c r="L576" s="22" t="str">
        <f>IF(ISBLANK(Games!D576), "",Games!D576)</f>
        <v/>
      </c>
      <c r="M576" s="22"/>
      <c r="N576" s="25" t="str">
        <f>IF(ISBLANK(Table123[[#This Row],[Odds Side - Difference Model]]), "", 1)</f>
        <v/>
      </c>
      <c r="O576" s="25" t="str">
        <f>IF(ISBLANK(Table123[[#This Row],[Odds Spread]]), "", 1)</f>
        <v/>
      </c>
      <c r="P576" s="26"/>
      <c r="Q576" s="26"/>
      <c r="R576" s="26"/>
      <c r="S576" s="26"/>
      <c r="T576" s="26"/>
      <c r="U576" s="27" t="str">
        <f>IF(ISBLANK(Table123[[#This Row],[Odds Side - Difference Model]]), "",N576+IF(Q576&lt;0, (N576/(Q576/-100)), N576*(Q576/100)))</f>
        <v/>
      </c>
      <c r="V576" s="28" t="str">
        <f>IFERROR(IF(ISBLANK(Table123[[#This Row],[Odds Side - Win Probability Model]]), "",N576+IF(R576&lt;0, (N576/(R576/-100)), N576*(R576/100))),"")</f>
        <v/>
      </c>
      <c r="W576" s="27" t="str">
        <f t="shared" si="61"/>
        <v/>
      </c>
      <c r="X576" s="28" t="str">
        <f t="shared" si="62"/>
        <v/>
      </c>
      <c r="Y576" s="27" t="str">
        <f>IF(ISBLANK(Table123[[#This Row],[Odds Spread]]), "",O576+IF(S576&lt;0, (O576/(S576/-100)), O576*(S576/100)))</f>
        <v/>
      </c>
      <c r="Z576" s="27" t="str">
        <f t="shared" si="63"/>
        <v/>
      </c>
      <c r="AA576" s="29">
        <f t="shared" si="64"/>
        <v>0</v>
      </c>
      <c r="AB576" s="29">
        <f t="shared" si="65"/>
        <v>0</v>
      </c>
      <c r="AC576" s="30" t="str">
        <f>IF('Prediction Log'!$W576="Y", "W", IF('Prediction Log'!$W576="N","L",""))</f>
        <v/>
      </c>
      <c r="AD576" s="31" t="str">
        <f>IF('Prediction Log'!$Y576="Y", "W", IF('Prediction Log'!$Y576="N","L",""))</f>
        <v/>
      </c>
      <c r="AE576" s="32" t="str">
        <f>IF(ISBLANK(Table123[[#This Row],[Odds Side - Difference Model]]), "",IF(AC576="W", W576, IF(AC576="L",-N576, "")))</f>
        <v/>
      </c>
      <c r="AF576" s="33" t="str">
        <f>IFERROR((IF(ISERR(Table123[[#This Row],[Potential Payout Side - Win Probability Model]]), "",IF(AD576="W", X576, IF(AD576="L",-N576, "")))), "")</f>
        <v/>
      </c>
      <c r="AG576" s="30" t="str">
        <f>IF('Prediction Log'!$X576="Y", "W", IF('Prediction Log'!$X576="N", "L", ""))</f>
        <v/>
      </c>
      <c r="AH576" s="32" t="str">
        <f>IF(ISBLANK(Table123[[#This Row],[Odds Spread]]), "",IF(AG576="W", Z576, IF(AG576="L",-O576, "")))</f>
        <v/>
      </c>
      <c r="AI576" s="11"/>
      <c r="AJ576" s="12" t="str">
        <f t="shared" si="60"/>
        <v/>
      </c>
      <c r="AK5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7" spans="1:38" x14ac:dyDescent="0.45">
      <c r="A577" s="22">
        <f>Games!A577</f>
        <v>0</v>
      </c>
      <c r="B577" s="22" t="str">
        <f>IF('Prediction Log'!B577=0, "",'Prediction Log'!B577)</f>
        <v/>
      </c>
      <c r="C577" s="22" t="str">
        <f>IF('Prediction Log'!C577=0, "",'Prediction Log'!C577)</f>
        <v/>
      </c>
      <c r="D577" s="22" t="str">
        <f>IF('Prediction Log'!D577=0, "",'Prediction Log'!D577)</f>
        <v/>
      </c>
      <c r="E577" s="22" t="str">
        <f>IF('Prediction Log'!E577=0, "",'Prediction Log'!E577)</f>
        <v/>
      </c>
      <c r="F577" s="22" t="str">
        <f>IF('Prediction Log'!I577=0, "",'Prediction Log'!I577)</f>
        <v/>
      </c>
      <c r="G577" s="23" t="str">
        <f>IF(ISBLANK(Games!B577), "",'Prediction Log'!$J577)</f>
        <v/>
      </c>
      <c r="H577" s="24" t="str">
        <f>'Prediction Log'!$K577</f>
        <v/>
      </c>
      <c r="I577" s="22" t="str">
        <f>IF(ISBLANK(Games!J577), "",IF(AND(Games!J577="",Games!K577=""),"",IF(ISTEXT(Games!K577), "Side",Games!J577)))</f>
        <v/>
      </c>
      <c r="J577" s="22" t="str">
        <f>IF(ISBLANK(Games!B577), "",IF(Games!H577="Y", Games!B577, Games!C577))</f>
        <v/>
      </c>
      <c r="K577" s="22" t="str">
        <f>Games!F577</f>
        <v/>
      </c>
      <c r="L577" s="22" t="str">
        <f>IF(ISBLANK(Games!D577), "",Games!D577)</f>
        <v/>
      </c>
      <c r="M577" s="22"/>
      <c r="N577" s="25" t="str">
        <f>IF(ISBLANK(Table123[[#This Row],[Odds Side - Difference Model]]), "", 1)</f>
        <v/>
      </c>
      <c r="O577" s="25" t="str">
        <f>IF(ISBLANK(Table123[[#This Row],[Odds Spread]]), "", 1)</f>
        <v/>
      </c>
      <c r="P577" s="26"/>
      <c r="Q577" s="26"/>
      <c r="R577" s="26"/>
      <c r="S577" s="26"/>
      <c r="T577" s="26"/>
      <c r="U577" s="27" t="str">
        <f>IF(ISBLANK(Table123[[#This Row],[Odds Side - Difference Model]]), "",N577+IF(Q577&lt;0, (N577/(Q577/-100)), N577*(Q577/100)))</f>
        <v/>
      </c>
      <c r="V577" s="28" t="str">
        <f>IFERROR(IF(ISBLANK(Table123[[#This Row],[Odds Side - Win Probability Model]]), "",N577+IF(R577&lt;0, (N577/(R577/-100)), N577*(R577/100))),"")</f>
        <v/>
      </c>
      <c r="W577" s="27" t="str">
        <f t="shared" si="61"/>
        <v/>
      </c>
      <c r="X577" s="28" t="str">
        <f t="shared" si="62"/>
        <v/>
      </c>
      <c r="Y577" s="27" t="str">
        <f>IF(ISBLANK(Table123[[#This Row],[Odds Spread]]), "",O577+IF(S577&lt;0, (O577/(S577/-100)), O577*(S577/100)))</f>
        <v/>
      </c>
      <c r="Z577" s="27" t="str">
        <f t="shared" si="63"/>
        <v/>
      </c>
      <c r="AA577" s="29">
        <f t="shared" si="64"/>
        <v>0</v>
      </c>
      <c r="AB577" s="29">
        <f t="shared" si="65"/>
        <v>0</v>
      </c>
      <c r="AC577" s="30" t="str">
        <f>IF('Prediction Log'!$W577="Y", "W", IF('Prediction Log'!$W577="N","L",""))</f>
        <v/>
      </c>
      <c r="AD577" s="31" t="str">
        <f>IF('Prediction Log'!$Y577="Y", "W", IF('Prediction Log'!$Y577="N","L",""))</f>
        <v/>
      </c>
      <c r="AE577" s="32" t="str">
        <f>IF(ISBLANK(Table123[[#This Row],[Odds Side - Difference Model]]), "",IF(AC577="W", W577, IF(AC577="L",-N577, "")))</f>
        <v/>
      </c>
      <c r="AF577" s="33" t="str">
        <f>IFERROR((IF(ISERR(Table123[[#This Row],[Potential Payout Side - Win Probability Model]]), "",IF(AD577="W", X577, IF(AD577="L",-N577, "")))), "")</f>
        <v/>
      </c>
      <c r="AG577" s="30" t="str">
        <f>IF('Prediction Log'!$X577="Y", "W", IF('Prediction Log'!$X577="N", "L", ""))</f>
        <v/>
      </c>
      <c r="AH577" s="32" t="str">
        <f>IF(ISBLANK(Table123[[#This Row],[Odds Spread]]), "",IF(AG577="W", Z577, IF(AG577="L",-O577, "")))</f>
        <v/>
      </c>
      <c r="AI577" s="11"/>
      <c r="AJ577" s="12" t="str">
        <f t="shared" si="60"/>
        <v/>
      </c>
      <c r="AK5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8" spans="1:38" x14ac:dyDescent="0.45">
      <c r="A578" s="22">
        <f>Games!A578</f>
        <v>0</v>
      </c>
      <c r="B578" s="22" t="str">
        <f>IF('Prediction Log'!B578=0, "",'Prediction Log'!B578)</f>
        <v/>
      </c>
      <c r="C578" s="22" t="str">
        <f>IF('Prediction Log'!C578=0, "",'Prediction Log'!C578)</f>
        <v/>
      </c>
      <c r="D578" s="22" t="str">
        <f>IF('Prediction Log'!D578=0, "",'Prediction Log'!D578)</f>
        <v/>
      </c>
      <c r="E578" s="22" t="str">
        <f>IF('Prediction Log'!E578=0, "",'Prediction Log'!E578)</f>
        <v/>
      </c>
      <c r="F578" s="22" t="str">
        <f>IF('Prediction Log'!I578=0, "",'Prediction Log'!I578)</f>
        <v/>
      </c>
      <c r="G578" s="23" t="str">
        <f>IF(ISBLANK(Games!B578), "",'Prediction Log'!$J578)</f>
        <v/>
      </c>
      <c r="H578" s="24" t="str">
        <f>'Prediction Log'!$K578</f>
        <v/>
      </c>
      <c r="I578" s="22" t="str">
        <f>IF(ISBLANK(Games!J578), "",IF(AND(Games!J578="",Games!K578=""),"",IF(ISTEXT(Games!K578), "Side",Games!J578)))</f>
        <v/>
      </c>
      <c r="J578" s="22" t="str">
        <f>IF(ISBLANK(Games!B578), "",IF(Games!H578="Y", Games!B578, Games!C578))</f>
        <v/>
      </c>
      <c r="K578" s="22" t="str">
        <f>Games!F578</f>
        <v/>
      </c>
      <c r="L578" s="22" t="str">
        <f>IF(ISBLANK(Games!D578), "",Games!D578)</f>
        <v/>
      </c>
      <c r="M578" s="22"/>
      <c r="N578" s="25" t="str">
        <f>IF(ISBLANK(Table123[[#This Row],[Odds Side - Difference Model]]), "", 1)</f>
        <v/>
      </c>
      <c r="O578" s="25" t="str">
        <f>IF(ISBLANK(Table123[[#This Row],[Odds Spread]]), "", 1)</f>
        <v/>
      </c>
      <c r="P578" s="26"/>
      <c r="Q578" s="26"/>
      <c r="R578" s="26"/>
      <c r="S578" s="26"/>
      <c r="T578" s="26"/>
      <c r="U578" s="27" t="str">
        <f>IF(ISBLANK(Table123[[#This Row],[Odds Side - Difference Model]]), "",N578+IF(Q578&lt;0, (N578/(Q578/-100)), N578*(Q578/100)))</f>
        <v/>
      </c>
      <c r="V578" s="28" t="str">
        <f>IFERROR(IF(ISBLANK(Table123[[#This Row],[Odds Side - Win Probability Model]]), "",N578+IF(R578&lt;0, (N578/(R578/-100)), N578*(R578/100))),"")</f>
        <v/>
      </c>
      <c r="W578" s="27" t="str">
        <f t="shared" si="61"/>
        <v/>
      </c>
      <c r="X578" s="28" t="str">
        <f t="shared" si="62"/>
        <v/>
      </c>
      <c r="Y578" s="27" t="str">
        <f>IF(ISBLANK(Table123[[#This Row],[Odds Spread]]), "",O578+IF(S578&lt;0, (O578/(S578/-100)), O578*(S578/100)))</f>
        <v/>
      </c>
      <c r="Z578" s="27" t="str">
        <f t="shared" si="63"/>
        <v/>
      </c>
      <c r="AA578" s="29">
        <f t="shared" si="64"/>
        <v>0</v>
      </c>
      <c r="AB578" s="29">
        <f t="shared" si="65"/>
        <v>0</v>
      </c>
      <c r="AC578" s="30" t="str">
        <f>IF('Prediction Log'!$W578="Y", "W", IF('Prediction Log'!$W578="N","L",""))</f>
        <v/>
      </c>
      <c r="AD578" s="31" t="str">
        <f>IF('Prediction Log'!$Y578="Y", "W", IF('Prediction Log'!$Y578="N","L",""))</f>
        <v/>
      </c>
      <c r="AE578" s="32" t="str">
        <f>IF(ISBLANK(Table123[[#This Row],[Odds Side - Difference Model]]), "",IF(AC578="W", W578, IF(AC578="L",-N578, "")))</f>
        <v/>
      </c>
      <c r="AF578" s="33" t="str">
        <f>IFERROR((IF(ISERR(Table123[[#This Row],[Potential Payout Side - Win Probability Model]]), "",IF(AD578="W", X578, IF(AD578="L",-N578, "")))), "")</f>
        <v/>
      </c>
      <c r="AG578" s="30" t="str">
        <f>IF('Prediction Log'!$X578="Y", "W", IF('Prediction Log'!$X578="N", "L", ""))</f>
        <v/>
      </c>
      <c r="AH578" s="32" t="str">
        <f>IF(ISBLANK(Table123[[#This Row],[Odds Spread]]), "",IF(AG578="W", Z578, IF(AG578="L",-O578, "")))</f>
        <v/>
      </c>
      <c r="AI578" s="11"/>
      <c r="AJ578" s="12" t="str">
        <f t="shared" si="60"/>
        <v/>
      </c>
      <c r="AK5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9" spans="1:38" x14ac:dyDescent="0.45">
      <c r="A579" s="22">
        <f>Games!A579</f>
        <v>0</v>
      </c>
      <c r="B579" s="22" t="str">
        <f>IF('Prediction Log'!B579=0, "",'Prediction Log'!B579)</f>
        <v/>
      </c>
      <c r="C579" s="22" t="str">
        <f>IF('Prediction Log'!C579=0, "",'Prediction Log'!C579)</f>
        <v/>
      </c>
      <c r="D579" s="22" t="str">
        <f>IF('Prediction Log'!D579=0, "",'Prediction Log'!D579)</f>
        <v/>
      </c>
      <c r="E579" s="22" t="str">
        <f>IF('Prediction Log'!E579=0, "",'Prediction Log'!E579)</f>
        <v/>
      </c>
      <c r="F579" s="22" t="str">
        <f>IF('Prediction Log'!I579=0, "",'Prediction Log'!I579)</f>
        <v/>
      </c>
      <c r="G579" s="23" t="str">
        <f>IF(ISBLANK(Games!B579), "",'Prediction Log'!$J579)</f>
        <v/>
      </c>
      <c r="H579" s="24" t="str">
        <f>'Prediction Log'!$K579</f>
        <v/>
      </c>
      <c r="I579" s="22" t="str">
        <f>IF(ISBLANK(Games!J579), "",IF(AND(Games!J579="",Games!K579=""),"",IF(ISTEXT(Games!K579), "Side",Games!J579)))</f>
        <v/>
      </c>
      <c r="J579" s="22" t="str">
        <f>IF(ISBLANK(Games!B579), "",IF(Games!H579="Y", Games!B579, Games!C579))</f>
        <v/>
      </c>
      <c r="K579" s="22" t="str">
        <f>Games!F579</f>
        <v/>
      </c>
      <c r="L579" s="22" t="str">
        <f>IF(ISBLANK(Games!D579), "",Games!D579)</f>
        <v/>
      </c>
      <c r="M579" s="22"/>
      <c r="N579" s="25" t="str">
        <f>IF(ISBLANK(Table123[[#This Row],[Odds Side - Difference Model]]), "", 1)</f>
        <v/>
      </c>
      <c r="O579" s="25" t="str">
        <f>IF(ISBLANK(Table123[[#This Row],[Odds Spread]]), "", 1)</f>
        <v/>
      </c>
      <c r="P579" s="26"/>
      <c r="Q579" s="26"/>
      <c r="R579" s="26"/>
      <c r="S579" s="26"/>
      <c r="T579" s="26"/>
      <c r="U579" s="27" t="str">
        <f>IF(ISBLANK(Table123[[#This Row],[Odds Side - Difference Model]]), "",N579+IF(Q579&lt;0, (N579/(Q579/-100)), N579*(Q579/100)))</f>
        <v/>
      </c>
      <c r="V579" s="28" t="str">
        <f>IFERROR(IF(ISBLANK(Table123[[#This Row],[Odds Side - Win Probability Model]]), "",N579+IF(R579&lt;0, (N579/(R579/-100)), N579*(R579/100))),"")</f>
        <v/>
      </c>
      <c r="W579" s="27" t="str">
        <f t="shared" si="61"/>
        <v/>
      </c>
      <c r="X579" s="28" t="str">
        <f t="shared" si="62"/>
        <v/>
      </c>
      <c r="Y579" s="27" t="str">
        <f>IF(ISBLANK(Table123[[#This Row],[Odds Spread]]), "",O579+IF(S579&lt;0, (O579/(S579/-100)), O579*(S579/100)))</f>
        <v/>
      </c>
      <c r="Z579" s="27" t="str">
        <f t="shared" si="63"/>
        <v/>
      </c>
      <c r="AA579" s="29">
        <f t="shared" si="64"/>
        <v>0</v>
      </c>
      <c r="AB579" s="29">
        <f t="shared" si="65"/>
        <v>0</v>
      </c>
      <c r="AC579" s="30" t="str">
        <f>IF('Prediction Log'!$W579="Y", "W", IF('Prediction Log'!$W579="N","L",""))</f>
        <v/>
      </c>
      <c r="AD579" s="31" t="str">
        <f>IF('Prediction Log'!$Y579="Y", "W", IF('Prediction Log'!$Y579="N","L",""))</f>
        <v/>
      </c>
      <c r="AE579" s="32" t="str">
        <f>IF(ISBLANK(Table123[[#This Row],[Odds Side - Difference Model]]), "",IF(AC579="W", W579, IF(AC579="L",-N579, "")))</f>
        <v/>
      </c>
      <c r="AF579" s="33" t="str">
        <f>IFERROR((IF(ISERR(Table123[[#This Row],[Potential Payout Side - Win Probability Model]]), "",IF(AD579="W", X579, IF(AD579="L",-N579, "")))), "")</f>
        <v/>
      </c>
      <c r="AG579" s="30" t="str">
        <f>IF('Prediction Log'!$X579="Y", "W", IF('Prediction Log'!$X579="N", "L", ""))</f>
        <v/>
      </c>
      <c r="AH579" s="32" t="str">
        <f>IF(ISBLANK(Table123[[#This Row],[Odds Spread]]), "",IF(AG579="W", Z579, IF(AG579="L",-O579, "")))</f>
        <v/>
      </c>
      <c r="AI579" s="11"/>
      <c r="AJ579" s="12" t="str">
        <f t="shared" ref="AJ579:AJ642" si="66">IF(AI579="W", AB579, IF(AI579="L",-S579, ""))</f>
        <v/>
      </c>
      <c r="AK5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0" spans="1:38" x14ac:dyDescent="0.45">
      <c r="A580" s="22">
        <f>Games!A580</f>
        <v>0</v>
      </c>
      <c r="B580" s="22" t="str">
        <f>IF('Prediction Log'!B580=0, "",'Prediction Log'!B580)</f>
        <v/>
      </c>
      <c r="C580" s="22" t="str">
        <f>IF('Prediction Log'!C580=0, "",'Prediction Log'!C580)</f>
        <v/>
      </c>
      <c r="D580" s="22" t="str">
        <f>IF('Prediction Log'!D580=0, "",'Prediction Log'!D580)</f>
        <v/>
      </c>
      <c r="E580" s="22" t="str">
        <f>IF('Prediction Log'!E580=0, "",'Prediction Log'!E580)</f>
        <v/>
      </c>
      <c r="F580" s="22" t="str">
        <f>IF('Prediction Log'!I580=0, "",'Prediction Log'!I580)</f>
        <v/>
      </c>
      <c r="G580" s="23" t="str">
        <f>IF(ISBLANK(Games!B580), "",'Prediction Log'!$J580)</f>
        <v/>
      </c>
      <c r="H580" s="24" t="str">
        <f>'Prediction Log'!$K580</f>
        <v/>
      </c>
      <c r="I580" s="22" t="str">
        <f>IF(ISBLANK(Games!J580), "",IF(AND(Games!J580="",Games!K580=""),"",IF(ISTEXT(Games!K580), "Side",Games!J580)))</f>
        <v/>
      </c>
      <c r="J580" s="22" t="str">
        <f>IF(ISBLANK(Games!B580), "",IF(Games!H580="Y", Games!B580, Games!C580))</f>
        <v/>
      </c>
      <c r="K580" s="22" t="str">
        <f>Games!F580</f>
        <v/>
      </c>
      <c r="L580" s="22" t="str">
        <f>IF(ISBLANK(Games!D580), "",Games!D580)</f>
        <v/>
      </c>
      <c r="M580" s="22"/>
      <c r="N580" s="25" t="str">
        <f>IF(ISBLANK(Table123[[#This Row],[Odds Side - Difference Model]]), "", 1)</f>
        <v/>
      </c>
      <c r="O580" s="25" t="str">
        <f>IF(ISBLANK(Table123[[#This Row],[Odds Spread]]), "", 1)</f>
        <v/>
      </c>
      <c r="P580" s="26"/>
      <c r="Q580" s="26"/>
      <c r="R580" s="26"/>
      <c r="S580" s="26"/>
      <c r="T580" s="26"/>
      <c r="U580" s="27" t="str">
        <f>IF(ISBLANK(Table123[[#This Row],[Odds Side - Difference Model]]), "",N580+IF(Q580&lt;0, (N580/(Q580/-100)), N580*(Q580/100)))</f>
        <v/>
      </c>
      <c r="V580" s="28" t="str">
        <f>IFERROR(IF(ISBLANK(Table123[[#This Row],[Odds Side - Win Probability Model]]), "",N580+IF(R580&lt;0, (N580/(R580/-100)), N580*(R580/100))),"")</f>
        <v/>
      </c>
      <c r="W580" s="27" t="str">
        <f t="shared" si="61"/>
        <v/>
      </c>
      <c r="X580" s="28" t="str">
        <f t="shared" si="62"/>
        <v/>
      </c>
      <c r="Y580" s="27" t="str">
        <f>IF(ISBLANK(Table123[[#This Row],[Odds Spread]]), "",O580+IF(S580&lt;0, (O580/(S580/-100)), O580*(S580/100)))</f>
        <v/>
      </c>
      <c r="Z580" s="27" t="str">
        <f t="shared" si="63"/>
        <v/>
      </c>
      <c r="AA580" s="29">
        <f t="shared" si="64"/>
        <v>0</v>
      </c>
      <c r="AB580" s="29">
        <f t="shared" si="65"/>
        <v>0</v>
      </c>
      <c r="AC580" s="30" t="str">
        <f>IF('Prediction Log'!$W580="Y", "W", IF('Prediction Log'!$W580="N","L",""))</f>
        <v/>
      </c>
      <c r="AD580" s="31" t="str">
        <f>IF('Prediction Log'!$Y580="Y", "W", IF('Prediction Log'!$Y580="N","L",""))</f>
        <v/>
      </c>
      <c r="AE580" s="32" t="str">
        <f>IF(ISBLANK(Table123[[#This Row],[Odds Side - Difference Model]]), "",IF(AC580="W", W580, IF(AC580="L",-N580, "")))</f>
        <v/>
      </c>
      <c r="AF580" s="33" t="str">
        <f>IFERROR((IF(ISERR(Table123[[#This Row],[Potential Payout Side - Win Probability Model]]), "",IF(AD580="W", X580, IF(AD580="L",-N580, "")))), "")</f>
        <v/>
      </c>
      <c r="AG580" s="30" t="str">
        <f>IF('Prediction Log'!$X580="Y", "W", IF('Prediction Log'!$X580="N", "L", ""))</f>
        <v/>
      </c>
      <c r="AH580" s="32" t="str">
        <f>IF(ISBLANK(Table123[[#This Row],[Odds Spread]]), "",IF(AG580="W", Z580, IF(AG580="L",-O580, "")))</f>
        <v/>
      </c>
      <c r="AI580" s="11"/>
      <c r="AJ580" s="12" t="str">
        <f t="shared" si="66"/>
        <v/>
      </c>
      <c r="AK5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1" spans="1:38" x14ac:dyDescent="0.45">
      <c r="A581" s="22">
        <f>Games!A581</f>
        <v>0</v>
      </c>
      <c r="B581" s="22" t="str">
        <f>IF('Prediction Log'!B581=0, "",'Prediction Log'!B581)</f>
        <v/>
      </c>
      <c r="C581" s="22" t="str">
        <f>IF('Prediction Log'!C581=0, "",'Prediction Log'!C581)</f>
        <v/>
      </c>
      <c r="D581" s="22" t="str">
        <f>IF('Prediction Log'!D581=0, "",'Prediction Log'!D581)</f>
        <v/>
      </c>
      <c r="E581" s="22" t="str">
        <f>IF('Prediction Log'!E581=0, "",'Prediction Log'!E581)</f>
        <v/>
      </c>
      <c r="F581" s="22" t="str">
        <f>IF('Prediction Log'!I581=0, "",'Prediction Log'!I581)</f>
        <v/>
      </c>
      <c r="G581" s="23" t="str">
        <f>IF(ISBLANK(Games!B581), "",'Prediction Log'!$J581)</f>
        <v/>
      </c>
      <c r="H581" s="24" t="str">
        <f>'Prediction Log'!$K581</f>
        <v/>
      </c>
      <c r="I581" s="22" t="str">
        <f>IF(ISBLANK(Games!J581), "",IF(AND(Games!J581="",Games!K581=""),"",IF(ISTEXT(Games!K581), "Side",Games!J581)))</f>
        <v/>
      </c>
      <c r="J581" s="22" t="str">
        <f>IF(ISBLANK(Games!B581), "",IF(Games!H581="Y", Games!B581, Games!C581))</f>
        <v/>
      </c>
      <c r="K581" s="22" t="str">
        <f>Games!F581</f>
        <v/>
      </c>
      <c r="L581" s="22" t="str">
        <f>IF(ISBLANK(Games!D581), "",Games!D581)</f>
        <v/>
      </c>
      <c r="M581" s="22"/>
      <c r="N581" s="25" t="str">
        <f>IF(ISBLANK(Table123[[#This Row],[Odds Side - Difference Model]]), "", 1)</f>
        <v/>
      </c>
      <c r="O581" s="25" t="str">
        <f>IF(ISBLANK(Table123[[#This Row],[Odds Spread]]), "", 1)</f>
        <v/>
      </c>
      <c r="P581" s="26"/>
      <c r="Q581" s="26"/>
      <c r="R581" s="26"/>
      <c r="S581" s="26"/>
      <c r="T581" s="26"/>
      <c r="U581" s="27" t="str">
        <f>IF(ISBLANK(Table123[[#This Row],[Odds Side - Difference Model]]), "",N581+IF(Q581&lt;0, (N581/(Q581/-100)), N581*(Q581/100)))</f>
        <v/>
      </c>
      <c r="V581" s="28" t="str">
        <f>IFERROR(IF(ISBLANK(Table123[[#This Row],[Odds Side - Win Probability Model]]), "",N581+IF(R581&lt;0, (N581/(R581/-100)), N581*(R581/100))),"")</f>
        <v/>
      </c>
      <c r="W581" s="27" t="str">
        <f t="shared" si="61"/>
        <v/>
      </c>
      <c r="X581" s="28" t="str">
        <f t="shared" si="62"/>
        <v/>
      </c>
      <c r="Y581" s="27" t="str">
        <f>IF(ISBLANK(Table123[[#This Row],[Odds Spread]]), "",O581+IF(S581&lt;0, (O581/(S581/-100)), O581*(S581/100)))</f>
        <v/>
      </c>
      <c r="Z581" s="27" t="str">
        <f t="shared" si="63"/>
        <v/>
      </c>
      <c r="AA581" s="29">
        <f t="shared" si="64"/>
        <v>0</v>
      </c>
      <c r="AB581" s="29">
        <f t="shared" si="65"/>
        <v>0</v>
      </c>
      <c r="AC581" s="30" t="str">
        <f>IF('Prediction Log'!$W581="Y", "W", IF('Prediction Log'!$W581="N","L",""))</f>
        <v/>
      </c>
      <c r="AD581" s="31" t="str">
        <f>IF('Prediction Log'!$Y581="Y", "W", IF('Prediction Log'!$Y581="N","L",""))</f>
        <v/>
      </c>
      <c r="AE581" s="32" t="str">
        <f>IF(ISBLANK(Table123[[#This Row],[Odds Side - Difference Model]]), "",IF(AC581="W", W581, IF(AC581="L",-N581, "")))</f>
        <v/>
      </c>
      <c r="AF581" s="33" t="str">
        <f>IFERROR((IF(ISERR(Table123[[#This Row],[Potential Payout Side - Win Probability Model]]), "",IF(AD581="W", X581, IF(AD581="L",-N581, "")))), "")</f>
        <v/>
      </c>
      <c r="AG581" s="30" t="str">
        <f>IF('Prediction Log'!$X581="Y", "W", IF('Prediction Log'!$X581="N", "L", ""))</f>
        <v/>
      </c>
      <c r="AH581" s="32" t="str">
        <f>IF(ISBLANK(Table123[[#This Row],[Odds Spread]]), "",IF(AG581="W", Z581, IF(AG581="L",-O581, "")))</f>
        <v/>
      </c>
      <c r="AI581" s="11"/>
      <c r="AJ581" s="12" t="str">
        <f t="shared" si="66"/>
        <v/>
      </c>
      <c r="AK5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2" spans="1:38" x14ac:dyDescent="0.45">
      <c r="A582" s="22">
        <f>Games!A582</f>
        <v>0</v>
      </c>
      <c r="B582" s="22" t="str">
        <f>IF('Prediction Log'!B582=0, "",'Prediction Log'!B582)</f>
        <v/>
      </c>
      <c r="C582" s="22" t="str">
        <f>IF('Prediction Log'!C582=0, "",'Prediction Log'!C582)</f>
        <v/>
      </c>
      <c r="D582" s="22" t="str">
        <f>IF('Prediction Log'!D582=0, "",'Prediction Log'!D582)</f>
        <v/>
      </c>
      <c r="E582" s="22" t="str">
        <f>IF('Prediction Log'!E582=0, "",'Prediction Log'!E582)</f>
        <v/>
      </c>
      <c r="F582" s="22" t="str">
        <f>IF('Prediction Log'!I582=0, "",'Prediction Log'!I582)</f>
        <v/>
      </c>
      <c r="G582" s="23" t="str">
        <f>IF(ISBLANK(Games!B582), "",'Prediction Log'!$J582)</f>
        <v/>
      </c>
      <c r="H582" s="24" t="str">
        <f>'Prediction Log'!$K582</f>
        <v/>
      </c>
      <c r="I582" s="22" t="str">
        <f>IF(ISBLANK(Games!J582), "",IF(AND(Games!J582="",Games!K582=""),"",IF(ISTEXT(Games!K582), "Side",Games!J582)))</f>
        <v/>
      </c>
      <c r="J582" s="22" t="str">
        <f>IF(ISBLANK(Games!B582), "",IF(Games!H582="Y", Games!B582, Games!C582))</f>
        <v/>
      </c>
      <c r="K582" s="22" t="str">
        <f>Games!F582</f>
        <v/>
      </c>
      <c r="L582" s="22" t="str">
        <f>IF(ISBLANK(Games!D582), "",Games!D582)</f>
        <v/>
      </c>
      <c r="M582" s="22"/>
      <c r="N582" s="25" t="str">
        <f>IF(ISBLANK(Table123[[#This Row],[Odds Side - Difference Model]]), "", 1)</f>
        <v/>
      </c>
      <c r="O582" s="25" t="str">
        <f>IF(ISBLANK(Table123[[#This Row],[Odds Spread]]), "", 1)</f>
        <v/>
      </c>
      <c r="P582" s="26"/>
      <c r="Q582" s="26"/>
      <c r="R582" s="26"/>
      <c r="S582" s="26"/>
      <c r="T582" s="26"/>
      <c r="U582" s="27" t="str">
        <f>IF(ISBLANK(Table123[[#This Row],[Odds Side - Difference Model]]), "",N582+IF(Q582&lt;0, (N582/(Q582/-100)), N582*(Q582/100)))</f>
        <v/>
      </c>
      <c r="V582" s="28" t="str">
        <f>IFERROR(IF(ISBLANK(Table123[[#This Row],[Odds Side - Win Probability Model]]), "",N582+IF(R582&lt;0, (N582/(R582/-100)), N582*(R582/100))),"")</f>
        <v/>
      </c>
      <c r="W582" s="27" t="str">
        <f t="shared" si="61"/>
        <v/>
      </c>
      <c r="X582" s="28" t="str">
        <f t="shared" si="62"/>
        <v/>
      </c>
      <c r="Y582" s="27" t="str">
        <f>IF(ISBLANK(Table123[[#This Row],[Odds Spread]]), "",O582+IF(S582&lt;0, (O582/(S582/-100)), O582*(S582/100)))</f>
        <v/>
      </c>
      <c r="Z582" s="27" t="str">
        <f t="shared" si="63"/>
        <v/>
      </c>
      <c r="AA582" s="29">
        <f t="shared" si="64"/>
        <v>0</v>
      </c>
      <c r="AB582" s="29">
        <f t="shared" si="65"/>
        <v>0</v>
      </c>
      <c r="AC582" s="30" t="str">
        <f>IF('Prediction Log'!$W582="Y", "W", IF('Prediction Log'!$W582="N","L",""))</f>
        <v/>
      </c>
      <c r="AD582" s="31" t="str">
        <f>IF('Prediction Log'!$Y582="Y", "W", IF('Prediction Log'!$Y582="N","L",""))</f>
        <v/>
      </c>
      <c r="AE582" s="32" t="str">
        <f>IF(ISBLANK(Table123[[#This Row],[Odds Side - Difference Model]]), "",IF(AC582="W", W582, IF(AC582="L",-N582, "")))</f>
        <v/>
      </c>
      <c r="AF582" s="33" t="str">
        <f>IFERROR((IF(ISERR(Table123[[#This Row],[Potential Payout Side - Win Probability Model]]), "",IF(AD582="W", X582, IF(AD582="L",-N582, "")))), "")</f>
        <v/>
      </c>
      <c r="AG582" s="30" t="str">
        <f>IF('Prediction Log'!$X582="Y", "W", IF('Prediction Log'!$X582="N", "L", ""))</f>
        <v/>
      </c>
      <c r="AH582" s="32" t="str">
        <f>IF(ISBLANK(Table123[[#This Row],[Odds Spread]]), "",IF(AG582="W", Z582, IF(AG582="L",-O582, "")))</f>
        <v/>
      </c>
      <c r="AI582" s="11"/>
      <c r="AJ582" s="12" t="str">
        <f t="shared" si="66"/>
        <v/>
      </c>
      <c r="AK5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3" spans="1:38" x14ac:dyDescent="0.45">
      <c r="A583" s="22">
        <f>Games!A583</f>
        <v>0</v>
      </c>
      <c r="B583" s="22" t="str">
        <f>IF('Prediction Log'!B583=0, "",'Prediction Log'!B583)</f>
        <v/>
      </c>
      <c r="C583" s="22" t="str">
        <f>IF('Prediction Log'!C583=0, "",'Prediction Log'!C583)</f>
        <v/>
      </c>
      <c r="D583" s="22" t="str">
        <f>IF('Prediction Log'!D583=0, "",'Prediction Log'!D583)</f>
        <v/>
      </c>
      <c r="E583" s="22" t="str">
        <f>IF('Prediction Log'!E583=0, "",'Prediction Log'!E583)</f>
        <v/>
      </c>
      <c r="F583" s="22" t="str">
        <f>IF('Prediction Log'!I583=0, "",'Prediction Log'!I583)</f>
        <v/>
      </c>
      <c r="G583" s="23" t="str">
        <f>IF(ISBLANK(Games!B583), "",'Prediction Log'!$J583)</f>
        <v/>
      </c>
      <c r="H583" s="24" t="str">
        <f>'Prediction Log'!$K583</f>
        <v/>
      </c>
      <c r="I583" s="22" t="str">
        <f>IF(ISBLANK(Games!J583), "",IF(AND(Games!J583="",Games!K583=""),"",IF(ISTEXT(Games!K583), "Side",Games!J583)))</f>
        <v/>
      </c>
      <c r="J583" s="22" t="str">
        <f>IF(ISBLANK(Games!B583), "",IF(Games!H583="Y", Games!B583, Games!C583))</f>
        <v/>
      </c>
      <c r="K583" s="22" t="str">
        <f>Games!F583</f>
        <v/>
      </c>
      <c r="L583" s="22" t="str">
        <f>IF(ISBLANK(Games!D583), "",Games!D583)</f>
        <v/>
      </c>
      <c r="M583" s="22"/>
      <c r="N583" s="25" t="str">
        <f>IF(ISBLANK(Table123[[#This Row],[Odds Side - Difference Model]]), "", 1)</f>
        <v/>
      </c>
      <c r="O583" s="25" t="str">
        <f>IF(ISBLANK(Table123[[#This Row],[Odds Spread]]), "", 1)</f>
        <v/>
      </c>
      <c r="P583" s="26"/>
      <c r="Q583" s="26"/>
      <c r="R583" s="26"/>
      <c r="S583" s="26"/>
      <c r="T583" s="26"/>
      <c r="U583" s="27" t="str">
        <f>IF(ISBLANK(Table123[[#This Row],[Odds Side - Difference Model]]), "",N583+IF(Q583&lt;0, (N583/(Q583/-100)), N583*(Q583/100)))</f>
        <v/>
      </c>
      <c r="V583" s="28" t="str">
        <f>IFERROR(IF(ISBLANK(Table123[[#This Row],[Odds Side - Win Probability Model]]), "",N583+IF(R583&lt;0, (N583/(R583/-100)), N583*(R583/100))),"")</f>
        <v/>
      </c>
      <c r="W583" s="27" t="str">
        <f t="shared" si="61"/>
        <v/>
      </c>
      <c r="X583" s="28" t="str">
        <f t="shared" si="62"/>
        <v/>
      </c>
      <c r="Y583" s="27" t="str">
        <f>IF(ISBLANK(Table123[[#This Row],[Odds Spread]]), "",O583+IF(S583&lt;0, (O583/(S583/-100)), O583*(S583/100)))</f>
        <v/>
      </c>
      <c r="Z583" s="27" t="str">
        <f t="shared" si="63"/>
        <v/>
      </c>
      <c r="AA583" s="29">
        <f t="shared" si="64"/>
        <v>0</v>
      </c>
      <c r="AB583" s="29">
        <f t="shared" si="65"/>
        <v>0</v>
      </c>
      <c r="AC583" s="30" t="str">
        <f>IF('Prediction Log'!$W583="Y", "W", IF('Prediction Log'!$W583="N","L",""))</f>
        <v/>
      </c>
      <c r="AD583" s="31" t="str">
        <f>IF('Prediction Log'!$Y583="Y", "W", IF('Prediction Log'!$Y583="N","L",""))</f>
        <v/>
      </c>
      <c r="AE583" s="32" t="str">
        <f>IF(ISBLANK(Table123[[#This Row],[Odds Side - Difference Model]]), "",IF(AC583="W", W583, IF(AC583="L",-N583, "")))</f>
        <v/>
      </c>
      <c r="AF583" s="33" t="str">
        <f>IFERROR((IF(ISERR(Table123[[#This Row],[Potential Payout Side - Win Probability Model]]), "",IF(AD583="W", X583, IF(AD583="L",-N583, "")))), "")</f>
        <v/>
      </c>
      <c r="AG583" s="30" t="str">
        <f>IF('Prediction Log'!$X583="Y", "W", IF('Prediction Log'!$X583="N", "L", ""))</f>
        <v/>
      </c>
      <c r="AH583" s="32" t="str">
        <f>IF(ISBLANK(Table123[[#This Row],[Odds Spread]]), "",IF(AG583="W", Z583, IF(AG583="L",-O583, "")))</f>
        <v/>
      </c>
      <c r="AI583" s="11"/>
      <c r="AJ583" s="12" t="str">
        <f t="shared" si="66"/>
        <v/>
      </c>
      <c r="AK5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4" spans="1:38" x14ac:dyDescent="0.45">
      <c r="A584" s="22">
        <f>Games!A584</f>
        <v>0</v>
      </c>
      <c r="B584" s="22" t="str">
        <f>IF('Prediction Log'!B584=0, "",'Prediction Log'!B584)</f>
        <v/>
      </c>
      <c r="C584" s="22" t="str">
        <f>IF('Prediction Log'!C584=0, "",'Prediction Log'!C584)</f>
        <v/>
      </c>
      <c r="D584" s="22" t="str">
        <f>IF('Prediction Log'!D584=0, "",'Prediction Log'!D584)</f>
        <v/>
      </c>
      <c r="E584" s="22" t="str">
        <f>IF('Prediction Log'!E584=0, "",'Prediction Log'!E584)</f>
        <v/>
      </c>
      <c r="F584" s="22" t="str">
        <f>IF('Prediction Log'!I584=0, "",'Prediction Log'!I584)</f>
        <v/>
      </c>
      <c r="G584" s="23" t="str">
        <f>IF(ISBLANK(Games!B584), "",'Prediction Log'!$J584)</f>
        <v/>
      </c>
      <c r="H584" s="24" t="str">
        <f>'Prediction Log'!$K584</f>
        <v/>
      </c>
      <c r="I584" s="22" t="str">
        <f>IF(ISBLANK(Games!J584), "",IF(AND(Games!J584="",Games!K584=""),"",IF(ISTEXT(Games!K584), "Side",Games!J584)))</f>
        <v/>
      </c>
      <c r="J584" s="22" t="str">
        <f>IF(ISBLANK(Games!B584), "",IF(Games!H584="Y", Games!B584, Games!C584))</f>
        <v/>
      </c>
      <c r="K584" s="22" t="str">
        <f>Games!F584</f>
        <v/>
      </c>
      <c r="L584" s="22" t="str">
        <f>IF(ISBLANK(Games!D584), "",Games!D584)</f>
        <v/>
      </c>
      <c r="M584" s="22"/>
      <c r="N584" s="25" t="str">
        <f>IF(ISBLANK(Table123[[#This Row],[Odds Side - Difference Model]]), "", 1)</f>
        <v/>
      </c>
      <c r="O584" s="25" t="str">
        <f>IF(ISBLANK(Table123[[#This Row],[Odds Spread]]), "", 1)</f>
        <v/>
      </c>
      <c r="P584" s="26"/>
      <c r="Q584" s="26"/>
      <c r="R584" s="26"/>
      <c r="S584" s="26"/>
      <c r="T584" s="26"/>
      <c r="U584" s="27" t="str">
        <f>IF(ISBLANK(Table123[[#This Row],[Odds Side - Difference Model]]), "",N584+IF(Q584&lt;0, (N584/(Q584/-100)), N584*(Q584/100)))</f>
        <v/>
      </c>
      <c r="V584" s="28" t="str">
        <f>IFERROR(IF(ISBLANK(Table123[[#This Row],[Odds Side - Win Probability Model]]), "",N584+IF(R584&lt;0, (N584/(R584/-100)), N584*(R584/100))),"")</f>
        <v/>
      </c>
      <c r="W584" s="27" t="str">
        <f t="shared" si="61"/>
        <v/>
      </c>
      <c r="X584" s="28" t="str">
        <f t="shared" si="62"/>
        <v/>
      </c>
      <c r="Y584" s="27" t="str">
        <f>IF(ISBLANK(Table123[[#This Row],[Odds Spread]]), "",O584+IF(S584&lt;0, (O584/(S584/-100)), O584*(S584/100)))</f>
        <v/>
      </c>
      <c r="Z584" s="27" t="str">
        <f t="shared" si="63"/>
        <v/>
      </c>
      <c r="AA584" s="29">
        <f t="shared" si="64"/>
        <v>0</v>
      </c>
      <c r="AB584" s="29">
        <f t="shared" si="65"/>
        <v>0</v>
      </c>
      <c r="AC584" s="30" t="str">
        <f>IF('Prediction Log'!$W584="Y", "W", IF('Prediction Log'!$W584="N","L",""))</f>
        <v/>
      </c>
      <c r="AD584" s="31" t="str">
        <f>IF('Prediction Log'!$Y584="Y", "W", IF('Prediction Log'!$Y584="N","L",""))</f>
        <v/>
      </c>
      <c r="AE584" s="32" t="str">
        <f>IF(ISBLANK(Table123[[#This Row],[Odds Side - Difference Model]]), "",IF(AC584="W", W584, IF(AC584="L",-N584, "")))</f>
        <v/>
      </c>
      <c r="AF584" s="33" t="str">
        <f>IFERROR((IF(ISERR(Table123[[#This Row],[Potential Payout Side - Win Probability Model]]), "",IF(AD584="W", X584, IF(AD584="L",-N584, "")))), "")</f>
        <v/>
      </c>
      <c r="AG584" s="30" t="str">
        <f>IF('Prediction Log'!$X584="Y", "W", IF('Prediction Log'!$X584="N", "L", ""))</f>
        <v/>
      </c>
      <c r="AH584" s="32" t="str">
        <f>IF(ISBLANK(Table123[[#This Row],[Odds Spread]]), "",IF(AG584="W", Z584, IF(AG584="L",-O584, "")))</f>
        <v/>
      </c>
      <c r="AI584" s="11"/>
      <c r="AJ584" s="12" t="str">
        <f t="shared" si="66"/>
        <v/>
      </c>
      <c r="AK5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5" spans="1:38" x14ac:dyDescent="0.45">
      <c r="A585" s="22">
        <f>Games!A585</f>
        <v>0</v>
      </c>
      <c r="B585" s="22" t="str">
        <f>IF('Prediction Log'!B585=0, "",'Prediction Log'!B585)</f>
        <v/>
      </c>
      <c r="C585" s="22" t="str">
        <f>IF('Prediction Log'!C585=0, "",'Prediction Log'!C585)</f>
        <v/>
      </c>
      <c r="D585" s="22" t="str">
        <f>IF('Prediction Log'!D585=0, "",'Prediction Log'!D585)</f>
        <v/>
      </c>
      <c r="E585" s="22" t="str">
        <f>IF('Prediction Log'!E585=0, "",'Prediction Log'!E585)</f>
        <v/>
      </c>
      <c r="F585" s="22" t="str">
        <f>IF('Prediction Log'!I585=0, "",'Prediction Log'!I585)</f>
        <v/>
      </c>
      <c r="G585" s="23" t="str">
        <f>IF(ISBLANK(Games!B585), "",'Prediction Log'!$J585)</f>
        <v/>
      </c>
      <c r="H585" s="24" t="str">
        <f>'Prediction Log'!$K585</f>
        <v/>
      </c>
      <c r="I585" s="22" t="str">
        <f>IF(ISBLANK(Games!J585), "",IF(AND(Games!J585="",Games!K585=""),"",IF(ISTEXT(Games!K585), "Side",Games!J585)))</f>
        <v/>
      </c>
      <c r="J585" s="22" t="str">
        <f>IF(ISBLANK(Games!B585), "",IF(Games!H585="Y", Games!B585, Games!C585))</f>
        <v/>
      </c>
      <c r="K585" s="22" t="str">
        <f>Games!F585</f>
        <v/>
      </c>
      <c r="L585" s="22" t="str">
        <f>IF(ISBLANK(Games!D585), "",Games!D585)</f>
        <v/>
      </c>
      <c r="M585" s="22"/>
      <c r="N585" s="25" t="str">
        <f>IF(ISBLANK(Table123[[#This Row],[Odds Side - Difference Model]]), "", 1)</f>
        <v/>
      </c>
      <c r="O585" s="25" t="str">
        <f>IF(ISBLANK(Table123[[#This Row],[Odds Spread]]), "", 1)</f>
        <v/>
      </c>
      <c r="P585" s="26"/>
      <c r="Q585" s="26"/>
      <c r="R585" s="26"/>
      <c r="S585" s="26"/>
      <c r="T585" s="26"/>
      <c r="U585" s="27" t="str">
        <f>IF(ISBLANK(Table123[[#This Row],[Odds Side - Difference Model]]), "",N585+IF(Q585&lt;0, (N585/(Q585/-100)), N585*(Q585/100)))</f>
        <v/>
      </c>
      <c r="V585" s="28" t="str">
        <f>IFERROR(IF(ISBLANK(Table123[[#This Row],[Odds Side - Win Probability Model]]), "",N585+IF(R585&lt;0, (N585/(R585/-100)), N585*(R585/100))),"")</f>
        <v/>
      </c>
      <c r="W585" s="27" t="str">
        <f t="shared" si="61"/>
        <v/>
      </c>
      <c r="X585" s="28" t="str">
        <f t="shared" si="62"/>
        <v/>
      </c>
      <c r="Y585" s="27" t="str">
        <f>IF(ISBLANK(Table123[[#This Row],[Odds Spread]]), "",O585+IF(S585&lt;0, (O585/(S585/-100)), O585*(S585/100)))</f>
        <v/>
      </c>
      <c r="Z585" s="27" t="str">
        <f t="shared" si="63"/>
        <v/>
      </c>
      <c r="AA585" s="29">
        <f t="shared" si="64"/>
        <v>0</v>
      </c>
      <c r="AB585" s="29">
        <f t="shared" si="65"/>
        <v>0</v>
      </c>
      <c r="AC585" s="30" t="str">
        <f>IF('Prediction Log'!$W585="Y", "W", IF('Prediction Log'!$W585="N","L",""))</f>
        <v/>
      </c>
      <c r="AD585" s="31" t="str">
        <f>IF('Prediction Log'!$Y585="Y", "W", IF('Prediction Log'!$Y585="N","L",""))</f>
        <v/>
      </c>
      <c r="AE585" s="32" t="str">
        <f>IF(ISBLANK(Table123[[#This Row],[Odds Side - Difference Model]]), "",IF(AC585="W", W585, IF(AC585="L",-N585, "")))</f>
        <v/>
      </c>
      <c r="AF585" s="33" t="str">
        <f>IFERROR((IF(ISERR(Table123[[#This Row],[Potential Payout Side - Win Probability Model]]), "",IF(AD585="W", X585, IF(AD585="L",-N585, "")))), "")</f>
        <v/>
      </c>
      <c r="AG585" s="30" t="str">
        <f>IF('Prediction Log'!$X585="Y", "W", IF('Prediction Log'!$X585="N", "L", ""))</f>
        <v/>
      </c>
      <c r="AH585" s="32" t="str">
        <f>IF(ISBLANK(Table123[[#This Row],[Odds Spread]]), "",IF(AG585="W", Z585, IF(AG585="L",-O585, "")))</f>
        <v/>
      </c>
      <c r="AI585" s="11"/>
      <c r="AJ585" s="12" t="str">
        <f t="shared" si="66"/>
        <v/>
      </c>
      <c r="AK5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6" spans="1:38" x14ac:dyDescent="0.45">
      <c r="A586" s="22">
        <f>Games!A586</f>
        <v>0</v>
      </c>
      <c r="B586" s="22" t="str">
        <f>IF('Prediction Log'!B586=0, "",'Prediction Log'!B586)</f>
        <v/>
      </c>
      <c r="C586" s="22" t="str">
        <f>IF('Prediction Log'!C586=0, "",'Prediction Log'!C586)</f>
        <v/>
      </c>
      <c r="D586" s="22" t="str">
        <f>IF('Prediction Log'!D586=0, "",'Prediction Log'!D586)</f>
        <v/>
      </c>
      <c r="E586" s="22" t="str">
        <f>IF('Prediction Log'!E586=0, "",'Prediction Log'!E586)</f>
        <v/>
      </c>
      <c r="F586" s="22" t="str">
        <f>IF('Prediction Log'!I586=0, "",'Prediction Log'!I586)</f>
        <v/>
      </c>
      <c r="G586" s="23" t="str">
        <f>IF(ISBLANK(Games!B586), "",'Prediction Log'!$J586)</f>
        <v/>
      </c>
      <c r="H586" s="24" t="str">
        <f>'Prediction Log'!$K586</f>
        <v/>
      </c>
      <c r="I586" s="22" t="str">
        <f>IF(ISBLANK(Games!J586), "",IF(AND(Games!J586="",Games!K586=""),"",IF(ISTEXT(Games!K586), "Side",Games!J586)))</f>
        <v/>
      </c>
      <c r="J586" s="22" t="str">
        <f>IF(ISBLANK(Games!B586), "",IF(Games!H586="Y", Games!B586, Games!C586))</f>
        <v/>
      </c>
      <c r="K586" s="22" t="str">
        <f>Games!F586</f>
        <v/>
      </c>
      <c r="L586" s="22" t="str">
        <f>IF(ISBLANK(Games!D586), "",Games!D586)</f>
        <v/>
      </c>
      <c r="M586" s="22"/>
      <c r="N586" s="25" t="str">
        <f>IF(ISBLANK(Table123[[#This Row],[Odds Side - Difference Model]]), "", 1)</f>
        <v/>
      </c>
      <c r="O586" s="25" t="str">
        <f>IF(ISBLANK(Table123[[#This Row],[Odds Spread]]), "", 1)</f>
        <v/>
      </c>
      <c r="P586" s="26"/>
      <c r="Q586" s="26"/>
      <c r="R586" s="26"/>
      <c r="S586" s="26"/>
      <c r="T586" s="26"/>
      <c r="U586" s="27" t="str">
        <f>IF(ISBLANK(Table123[[#This Row],[Odds Side - Difference Model]]), "",N586+IF(Q586&lt;0, (N586/(Q586/-100)), N586*(Q586/100)))</f>
        <v/>
      </c>
      <c r="V586" s="28" t="str">
        <f>IFERROR(IF(ISBLANK(Table123[[#This Row],[Odds Side - Win Probability Model]]), "",N586+IF(R586&lt;0, (N586/(R586/-100)), N586*(R586/100))),"")</f>
        <v/>
      </c>
      <c r="W586" s="27" t="str">
        <f t="shared" si="61"/>
        <v/>
      </c>
      <c r="X586" s="28" t="str">
        <f t="shared" si="62"/>
        <v/>
      </c>
      <c r="Y586" s="27" t="str">
        <f>IF(ISBLANK(Table123[[#This Row],[Odds Spread]]), "",O586+IF(S586&lt;0, (O586/(S586/-100)), O586*(S586/100)))</f>
        <v/>
      </c>
      <c r="Z586" s="27" t="str">
        <f t="shared" si="63"/>
        <v/>
      </c>
      <c r="AA586" s="29">
        <f t="shared" si="64"/>
        <v>0</v>
      </c>
      <c r="AB586" s="29">
        <f t="shared" si="65"/>
        <v>0</v>
      </c>
      <c r="AC586" s="30" t="str">
        <f>IF('Prediction Log'!$W586="Y", "W", IF('Prediction Log'!$W586="N","L",""))</f>
        <v/>
      </c>
      <c r="AD586" s="31" t="str">
        <f>IF('Prediction Log'!$Y586="Y", "W", IF('Prediction Log'!$Y586="N","L",""))</f>
        <v/>
      </c>
      <c r="AE586" s="32" t="str">
        <f>IF(ISBLANK(Table123[[#This Row],[Odds Side - Difference Model]]), "",IF(AC586="W", W586, IF(AC586="L",-N586, "")))</f>
        <v/>
      </c>
      <c r="AF586" s="33" t="str">
        <f>IFERROR((IF(ISERR(Table123[[#This Row],[Potential Payout Side - Win Probability Model]]), "",IF(AD586="W", X586, IF(AD586="L",-N586, "")))), "")</f>
        <v/>
      </c>
      <c r="AG586" s="30" t="str">
        <f>IF('Prediction Log'!$X586="Y", "W", IF('Prediction Log'!$X586="N", "L", ""))</f>
        <v/>
      </c>
      <c r="AH586" s="32" t="str">
        <f>IF(ISBLANK(Table123[[#This Row],[Odds Spread]]), "",IF(AG586="W", Z586, IF(AG586="L",-O586, "")))</f>
        <v/>
      </c>
      <c r="AI586" s="11"/>
      <c r="AJ586" s="12" t="str">
        <f t="shared" si="66"/>
        <v/>
      </c>
      <c r="AK5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7" spans="1:38" x14ac:dyDescent="0.45">
      <c r="A587" s="22">
        <f>Games!A587</f>
        <v>0</v>
      </c>
      <c r="B587" s="22" t="str">
        <f>IF('Prediction Log'!B587=0, "",'Prediction Log'!B587)</f>
        <v/>
      </c>
      <c r="C587" s="22" t="str">
        <f>IF('Prediction Log'!C587=0, "",'Prediction Log'!C587)</f>
        <v/>
      </c>
      <c r="D587" s="22" t="str">
        <f>IF('Prediction Log'!D587=0, "",'Prediction Log'!D587)</f>
        <v/>
      </c>
      <c r="E587" s="22" t="str">
        <f>IF('Prediction Log'!E587=0, "",'Prediction Log'!E587)</f>
        <v/>
      </c>
      <c r="F587" s="22" t="str">
        <f>IF('Prediction Log'!I587=0, "",'Prediction Log'!I587)</f>
        <v/>
      </c>
      <c r="G587" s="23" t="str">
        <f>IF(ISBLANK(Games!B587), "",'Prediction Log'!$J587)</f>
        <v/>
      </c>
      <c r="H587" s="24" t="str">
        <f>'Prediction Log'!$K587</f>
        <v/>
      </c>
      <c r="I587" s="22" t="str">
        <f>IF(ISBLANK(Games!J587), "",IF(AND(Games!J587="",Games!K587=""),"",IF(ISTEXT(Games!K587), "Side",Games!J587)))</f>
        <v/>
      </c>
      <c r="J587" s="22" t="str">
        <f>IF(ISBLANK(Games!B587), "",IF(Games!H587="Y", Games!B587, Games!C587))</f>
        <v/>
      </c>
      <c r="K587" s="22" t="str">
        <f>Games!F587</f>
        <v/>
      </c>
      <c r="L587" s="22" t="str">
        <f>IF(ISBLANK(Games!D587), "",Games!D587)</f>
        <v/>
      </c>
      <c r="M587" s="22"/>
      <c r="N587" s="25" t="str">
        <f>IF(ISBLANK(Table123[[#This Row],[Odds Side - Difference Model]]), "", 1)</f>
        <v/>
      </c>
      <c r="O587" s="25" t="str">
        <f>IF(ISBLANK(Table123[[#This Row],[Odds Spread]]), "", 1)</f>
        <v/>
      </c>
      <c r="P587" s="26"/>
      <c r="Q587" s="26"/>
      <c r="R587" s="26"/>
      <c r="S587" s="26"/>
      <c r="T587" s="26"/>
      <c r="U587" s="27" t="str">
        <f>IF(ISBLANK(Table123[[#This Row],[Odds Side - Difference Model]]), "",N587+IF(Q587&lt;0, (N587/(Q587/-100)), N587*(Q587/100)))</f>
        <v/>
      </c>
      <c r="V587" s="28" t="str">
        <f>IFERROR(IF(ISBLANK(Table123[[#This Row],[Odds Side - Win Probability Model]]), "",N587+IF(R587&lt;0, (N587/(R587/-100)), N587*(R587/100))),"")</f>
        <v/>
      </c>
      <c r="W587" s="27" t="str">
        <f t="shared" si="61"/>
        <v/>
      </c>
      <c r="X587" s="28" t="str">
        <f t="shared" si="62"/>
        <v/>
      </c>
      <c r="Y587" s="27" t="str">
        <f>IF(ISBLANK(Table123[[#This Row],[Odds Spread]]), "",O587+IF(S587&lt;0, (O587/(S587/-100)), O587*(S587/100)))</f>
        <v/>
      </c>
      <c r="Z587" s="27" t="str">
        <f t="shared" si="63"/>
        <v/>
      </c>
      <c r="AA587" s="29">
        <f t="shared" si="64"/>
        <v>0</v>
      </c>
      <c r="AB587" s="29">
        <f t="shared" si="65"/>
        <v>0</v>
      </c>
      <c r="AC587" s="30" t="str">
        <f>IF('Prediction Log'!$W587="Y", "W", IF('Prediction Log'!$W587="N","L",""))</f>
        <v/>
      </c>
      <c r="AD587" s="31" t="str">
        <f>IF('Prediction Log'!$Y587="Y", "W", IF('Prediction Log'!$Y587="N","L",""))</f>
        <v/>
      </c>
      <c r="AE587" s="32" t="str">
        <f>IF(ISBLANK(Table123[[#This Row],[Odds Side - Difference Model]]), "",IF(AC587="W", W587, IF(AC587="L",-N587, "")))</f>
        <v/>
      </c>
      <c r="AF587" s="33" t="str">
        <f>IFERROR((IF(ISERR(Table123[[#This Row],[Potential Payout Side - Win Probability Model]]), "",IF(AD587="W", X587, IF(AD587="L",-N587, "")))), "")</f>
        <v/>
      </c>
      <c r="AG587" s="30" t="str">
        <f>IF('Prediction Log'!$X587="Y", "W", IF('Prediction Log'!$X587="N", "L", ""))</f>
        <v/>
      </c>
      <c r="AH587" s="32" t="str">
        <f>IF(ISBLANK(Table123[[#This Row],[Odds Spread]]), "",IF(AG587="W", Z587, IF(AG587="L",-O587, "")))</f>
        <v/>
      </c>
      <c r="AI587" s="11"/>
      <c r="AJ587" s="12" t="str">
        <f t="shared" si="66"/>
        <v/>
      </c>
      <c r="AK5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8" spans="1:38" x14ac:dyDescent="0.45">
      <c r="A588" s="22">
        <f>Games!A588</f>
        <v>0</v>
      </c>
      <c r="B588" s="22" t="str">
        <f>IF('Prediction Log'!B588=0, "",'Prediction Log'!B588)</f>
        <v/>
      </c>
      <c r="C588" s="22" t="str">
        <f>IF('Prediction Log'!C588=0, "",'Prediction Log'!C588)</f>
        <v/>
      </c>
      <c r="D588" s="22" t="str">
        <f>IF('Prediction Log'!D588=0, "",'Prediction Log'!D588)</f>
        <v/>
      </c>
      <c r="E588" s="22" t="str">
        <f>IF('Prediction Log'!E588=0, "",'Prediction Log'!E588)</f>
        <v/>
      </c>
      <c r="F588" s="22" t="str">
        <f>IF('Prediction Log'!I588=0, "",'Prediction Log'!I588)</f>
        <v/>
      </c>
      <c r="G588" s="23" t="str">
        <f>IF(ISBLANK(Games!B588), "",'Prediction Log'!$J588)</f>
        <v/>
      </c>
      <c r="H588" s="24" t="str">
        <f>'Prediction Log'!$K588</f>
        <v/>
      </c>
      <c r="I588" s="22" t="str">
        <f>IF(ISBLANK(Games!J588), "",IF(AND(Games!J588="",Games!K588=""),"",IF(ISTEXT(Games!K588), "Side",Games!J588)))</f>
        <v/>
      </c>
      <c r="J588" s="22" t="str">
        <f>IF(ISBLANK(Games!B588), "",IF(Games!H588="Y", Games!B588, Games!C588))</f>
        <v/>
      </c>
      <c r="K588" s="22" t="str">
        <f>Games!F588</f>
        <v/>
      </c>
      <c r="L588" s="22" t="str">
        <f>IF(ISBLANK(Games!D588), "",Games!D588)</f>
        <v/>
      </c>
      <c r="M588" s="22"/>
      <c r="N588" s="25" t="str">
        <f>IF(ISBLANK(Table123[[#This Row],[Odds Side - Difference Model]]), "", 1)</f>
        <v/>
      </c>
      <c r="O588" s="25" t="str">
        <f>IF(ISBLANK(Table123[[#This Row],[Odds Spread]]), "", 1)</f>
        <v/>
      </c>
      <c r="P588" s="26"/>
      <c r="Q588" s="26"/>
      <c r="R588" s="26"/>
      <c r="S588" s="26"/>
      <c r="T588" s="26"/>
      <c r="U588" s="27" t="str">
        <f>IF(ISBLANK(Table123[[#This Row],[Odds Side - Difference Model]]), "",N588+IF(Q588&lt;0, (N588/(Q588/-100)), N588*(Q588/100)))</f>
        <v/>
      </c>
      <c r="V588" s="28" t="str">
        <f>IFERROR(IF(ISBLANK(Table123[[#This Row],[Odds Side - Win Probability Model]]), "",N588+IF(R588&lt;0, (N588/(R588/-100)), N588*(R588/100))),"")</f>
        <v/>
      </c>
      <c r="W588" s="27" t="str">
        <f t="shared" si="61"/>
        <v/>
      </c>
      <c r="X588" s="28" t="str">
        <f t="shared" si="62"/>
        <v/>
      </c>
      <c r="Y588" s="27" t="str">
        <f>IF(ISBLANK(Table123[[#This Row],[Odds Spread]]), "",O588+IF(S588&lt;0, (O588/(S588/-100)), O588*(S588/100)))</f>
        <v/>
      </c>
      <c r="Z588" s="27" t="str">
        <f t="shared" si="63"/>
        <v/>
      </c>
      <c r="AA588" s="29">
        <f t="shared" si="64"/>
        <v>0</v>
      </c>
      <c r="AB588" s="29">
        <f t="shared" si="65"/>
        <v>0</v>
      </c>
      <c r="AC588" s="30" t="str">
        <f>IF('Prediction Log'!$W588="Y", "W", IF('Prediction Log'!$W588="N","L",""))</f>
        <v/>
      </c>
      <c r="AD588" s="31" t="str">
        <f>IF('Prediction Log'!$Y588="Y", "W", IF('Prediction Log'!$Y588="N","L",""))</f>
        <v/>
      </c>
      <c r="AE588" s="32" t="str">
        <f>IF(ISBLANK(Table123[[#This Row],[Odds Side - Difference Model]]), "",IF(AC588="W", W588, IF(AC588="L",-N588, "")))</f>
        <v/>
      </c>
      <c r="AF588" s="33" t="str">
        <f>IFERROR((IF(ISERR(Table123[[#This Row],[Potential Payout Side - Win Probability Model]]), "",IF(AD588="W", X588, IF(AD588="L",-N588, "")))), "")</f>
        <v/>
      </c>
      <c r="AG588" s="30" t="str">
        <f>IF('Prediction Log'!$X588="Y", "W", IF('Prediction Log'!$X588="N", "L", ""))</f>
        <v/>
      </c>
      <c r="AH588" s="32" t="str">
        <f>IF(ISBLANK(Table123[[#This Row],[Odds Spread]]), "",IF(AG588="W", Z588, IF(AG588="L",-O588, "")))</f>
        <v/>
      </c>
      <c r="AI588" s="11"/>
      <c r="AJ588" s="12" t="str">
        <f t="shared" si="66"/>
        <v/>
      </c>
      <c r="AK5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9" spans="1:38" x14ac:dyDescent="0.45">
      <c r="A589" s="22">
        <f>Games!A589</f>
        <v>0</v>
      </c>
      <c r="B589" s="22" t="str">
        <f>IF('Prediction Log'!B589=0, "",'Prediction Log'!B589)</f>
        <v/>
      </c>
      <c r="C589" s="22" t="str">
        <f>IF('Prediction Log'!C589=0, "",'Prediction Log'!C589)</f>
        <v/>
      </c>
      <c r="D589" s="22" t="str">
        <f>IF('Prediction Log'!D589=0, "",'Prediction Log'!D589)</f>
        <v/>
      </c>
      <c r="E589" s="22" t="str">
        <f>IF('Prediction Log'!E589=0, "",'Prediction Log'!E589)</f>
        <v/>
      </c>
      <c r="F589" s="22" t="str">
        <f>IF('Prediction Log'!I589=0, "",'Prediction Log'!I589)</f>
        <v/>
      </c>
      <c r="G589" s="23" t="str">
        <f>IF(ISBLANK(Games!B589), "",'Prediction Log'!$J589)</f>
        <v/>
      </c>
      <c r="H589" s="24" t="str">
        <f>'Prediction Log'!$K589</f>
        <v/>
      </c>
      <c r="I589" s="22" t="str">
        <f>IF(ISBLANK(Games!J589), "",IF(AND(Games!J589="",Games!K589=""),"",IF(ISTEXT(Games!K589), "Side",Games!J589)))</f>
        <v/>
      </c>
      <c r="J589" s="22" t="str">
        <f>IF(ISBLANK(Games!B589), "",IF(Games!H589="Y", Games!B589, Games!C589))</f>
        <v/>
      </c>
      <c r="K589" s="22" t="str">
        <f>Games!F589</f>
        <v/>
      </c>
      <c r="L589" s="22" t="str">
        <f>IF(ISBLANK(Games!D589), "",Games!D589)</f>
        <v/>
      </c>
      <c r="M589" s="22"/>
      <c r="N589" s="25" t="str">
        <f>IF(ISBLANK(Table123[[#This Row],[Odds Side - Difference Model]]), "", 1)</f>
        <v/>
      </c>
      <c r="O589" s="25" t="str">
        <f>IF(ISBLANK(Table123[[#This Row],[Odds Spread]]), "", 1)</f>
        <v/>
      </c>
      <c r="P589" s="26"/>
      <c r="Q589" s="26"/>
      <c r="R589" s="26"/>
      <c r="S589" s="26"/>
      <c r="T589" s="26"/>
      <c r="U589" s="27" t="str">
        <f>IF(ISBLANK(Table123[[#This Row],[Odds Side - Difference Model]]), "",N589+IF(Q589&lt;0, (N589/(Q589/-100)), N589*(Q589/100)))</f>
        <v/>
      </c>
      <c r="V589" s="28" t="str">
        <f>IFERROR(IF(ISBLANK(Table123[[#This Row],[Odds Side - Win Probability Model]]), "",N589+IF(R589&lt;0, (N589/(R589/-100)), N589*(R589/100))),"")</f>
        <v/>
      </c>
      <c r="W589" s="27" t="str">
        <f t="shared" si="61"/>
        <v/>
      </c>
      <c r="X589" s="28" t="str">
        <f t="shared" si="62"/>
        <v/>
      </c>
      <c r="Y589" s="27" t="str">
        <f>IF(ISBLANK(Table123[[#This Row],[Odds Spread]]), "",O589+IF(S589&lt;0, (O589/(S589/-100)), O589*(S589/100)))</f>
        <v/>
      </c>
      <c r="Z589" s="27" t="str">
        <f t="shared" si="63"/>
        <v/>
      </c>
      <c r="AA589" s="29">
        <f t="shared" si="64"/>
        <v>0</v>
      </c>
      <c r="AB589" s="29">
        <f t="shared" si="65"/>
        <v>0</v>
      </c>
      <c r="AC589" s="30" t="str">
        <f>IF('Prediction Log'!$W589="Y", "W", IF('Prediction Log'!$W589="N","L",""))</f>
        <v/>
      </c>
      <c r="AD589" s="31" t="str">
        <f>IF('Prediction Log'!$Y589="Y", "W", IF('Prediction Log'!$Y589="N","L",""))</f>
        <v/>
      </c>
      <c r="AE589" s="32" t="str">
        <f>IF(ISBLANK(Table123[[#This Row],[Odds Side - Difference Model]]), "",IF(AC589="W", W589, IF(AC589="L",-N589, "")))</f>
        <v/>
      </c>
      <c r="AF589" s="33" t="str">
        <f>IFERROR((IF(ISERR(Table123[[#This Row],[Potential Payout Side - Win Probability Model]]), "",IF(AD589="W", X589, IF(AD589="L",-N589, "")))), "")</f>
        <v/>
      </c>
      <c r="AG589" s="30" t="str">
        <f>IF('Prediction Log'!$X589="Y", "W", IF('Prediction Log'!$X589="N", "L", ""))</f>
        <v/>
      </c>
      <c r="AH589" s="32" t="str">
        <f>IF(ISBLANK(Table123[[#This Row],[Odds Spread]]), "",IF(AG589="W", Z589, IF(AG589="L",-O589, "")))</f>
        <v/>
      </c>
      <c r="AI589" s="11"/>
      <c r="AJ589" s="12" t="str">
        <f t="shared" si="66"/>
        <v/>
      </c>
      <c r="AK5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0" spans="1:38" x14ac:dyDescent="0.45">
      <c r="A590" s="22">
        <f>Games!A590</f>
        <v>0</v>
      </c>
      <c r="B590" s="22" t="str">
        <f>IF('Prediction Log'!B590=0, "",'Prediction Log'!B590)</f>
        <v/>
      </c>
      <c r="C590" s="22" t="str">
        <f>IF('Prediction Log'!C590=0, "",'Prediction Log'!C590)</f>
        <v/>
      </c>
      <c r="D590" s="22" t="str">
        <f>IF('Prediction Log'!D590=0, "",'Prediction Log'!D590)</f>
        <v/>
      </c>
      <c r="E590" s="22" t="str">
        <f>IF('Prediction Log'!E590=0, "",'Prediction Log'!E590)</f>
        <v/>
      </c>
      <c r="F590" s="22" t="str">
        <f>IF('Prediction Log'!I590=0, "",'Prediction Log'!I590)</f>
        <v/>
      </c>
      <c r="G590" s="23" t="str">
        <f>IF(ISBLANK(Games!B590), "",'Prediction Log'!$J590)</f>
        <v/>
      </c>
      <c r="H590" s="24" t="str">
        <f>'Prediction Log'!$K590</f>
        <v/>
      </c>
      <c r="I590" s="22" t="str">
        <f>IF(ISBLANK(Games!J590), "",IF(AND(Games!J590="",Games!K590=""),"",IF(ISTEXT(Games!K590), "Side",Games!J590)))</f>
        <v/>
      </c>
      <c r="J590" s="22" t="str">
        <f>IF(ISBLANK(Games!B590), "",IF(Games!H590="Y", Games!B590, Games!C590))</f>
        <v/>
      </c>
      <c r="K590" s="22" t="str">
        <f>Games!F590</f>
        <v/>
      </c>
      <c r="L590" s="22" t="str">
        <f>IF(ISBLANK(Games!D590), "",Games!D590)</f>
        <v/>
      </c>
      <c r="M590" s="22"/>
      <c r="N590" s="25" t="str">
        <f>IF(ISBLANK(Table123[[#This Row],[Odds Side - Difference Model]]), "", 1)</f>
        <v/>
      </c>
      <c r="O590" s="25" t="str">
        <f>IF(ISBLANK(Table123[[#This Row],[Odds Spread]]), "", 1)</f>
        <v/>
      </c>
      <c r="P590" s="26"/>
      <c r="Q590" s="26"/>
      <c r="R590" s="26"/>
      <c r="S590" s="26"/>
      <c r="T590" s="26"/>
      <c r="U590" s="27" t="str">
        <f>IF(ISBLANK(Table123[[#This Row],[Odds Side - Difference Model]]), "",N590+IF(Q590&lt;0, (N590/(Q590/-100)), N590*(Q590/100)))</f>
        <v/>
      </c>
      <c r="V590" s="28" t="str">
        <f>IFERROR(IF(ISBLANK(Table123[[#This Row],[Odds Side - Win Probability Model]]), "",N590+IF(R590&lt;0, (N590/(R590/-100)), N590*(R590/100))),"")</f>
        <v/>
      </c>
      <c r="W590" s="27" t="str">
        <f t="shared" si="61"/>
        <v/>
      </c>
      <c r="X590" s="28" t="str">
        <f t="shared" si="62"/>
        <v/>
      </c>
      <c r="Y590" s="27" t="str">
        <f>IF(ISBLANK(Table123[[#This Row],[Odds Spread]]), "",O590+IF(S590&lt;0, (O590/(S590/-100)), O590*(S590/100)))</f>
        <v/>
      </c>
      <c r="Z590" s="27" t="str">
        <f t="shared" si="63"/>
        <v/>
      </c>
      <c r="AA590" s="29">
        <f t="shared" si="64"/>
        <v>0</v>
      </c>
      <c r="AB590" s="29">
        <f t="shared" si="65"/>
        <v>0</v>
      </c>
      <c r="AC590" s="30" t="str">
        <f>IF('Prediction Log'!$W590="Y", "W", IF('Prediction Log'!$W590="N","L",""))</f>
        <v/>
      </c>
      <c r="AD590" s="31" t="str">
        <f>IF('Prediction Log'!$Y590="Y", "W", IF('Prediction Log'!$Y590="N","L",""))</f>
        <v/>
      </c>
      <c r="AE590" s="32" t="str">
        <f>IF(ISBLANK(Table123[[#This Row],[Odds Side - Difference Model]]), "",IF(AC590="W", W590, IF(AC590="L",-N590, "")))</f>
        <v/>
      </c>
      <c r="AF590" s="33" t="str">
        <f>IFERROR((IF(ISERR(Table123[[#This Row],[Potential Payout Side - Win Probability Model]]), "",IF(AD590="W", X590, IF(AD590="L",-N590, "")))), "")</f>
        <v/>
      </c>
      <c r="AG590" s="30" t="str">
        <f>IF('Prediction Log'!$X590="Y", "W", IF('Prediction Log'!$X590="N", "L", ""))</f>
        <v/>
      </c>
      <c r="AH590" s="32" t="str">
        <f>IF(ISBLANK(Table123[[#This Row],[Odds Spread]]), "",IF(AG590="W", Z590, IF(AG590="L",-O590, "")))</f>
        <v/>
      </c>
      <c r="AI590" s="11"/>
      <c r="AJ590" s="12" t="str">
        <f t="shared" si="66"/>
        <v/>
      </c>
      <c r="AK5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1" spans="1:38" x14ac:dyDescent="0.45">
      <c r="A591" s="22">
        <f>Games!A591</f>
        <v>0</v>
      </c>
      <c r="B591" s="22" t="str">
        <f>IF('Prediction Log'!B591=0, "",'Prediction Log'!B591)</f>
        <v/>
      </c>
      <c r="C591" s="22" t="str">
        <f>IF('Prediction Log'!C591=0, "",'Prediction Log'!C591)</f>
        <v/>
      </c>
      <c r="D591" s="22" t="str">
        <f>IF('Prediction Log'!D591=0, "",'Prediction Log'!D591)</f>
        <v/>
      </c>
      <c r="E591" s="22" t="str">
        <f>IF('Prediction Log'!E591=0, "",'Prediction Log'!E591)</f>
        <v/>
      </c>
      <c r="F591" s="22" t="str">
        <f>IF('Prediction Log'!I591=0, "",'Prediction Log'!I591)</f>
        <v/>
      </c>
      <c r="G591" s="23" t="str">
        <f>IF(ISBLANK(Games!B591), "",'Prediction Log'!$J591)</f>
        <v/>
      </c>
      <c r="H591" s="24" t="str">
        <f>'Prediction Log'!$K591</f>
        <v/>
      </c>
      <c r="I591" s="22" t="str">
        <f>IF(ISBLANK(Games!J591), "",IF(AND(Games!J591="",Games!K591=""),"",IF(ISTEXT(Games!K591), "Side",Games!J591)))</f>
        <v/>
      </c>
      <c r="J591" s="22" t="str">
        <f>IF(ISBLANK(Games!B591), "",IF(Games!H591="Y", Games!B591, Games!C591))</f>
        <v/>
      </c>
      <c r="K591" s="22" t="str">
        <f>Games!F591</f>
        <v/>
      </c>
      <c r="L591" s="22" t="str">
        <f>IF(ISBLANK(Games!D591), "",Games!D591)</f>
        <v/>
      </c>
      <c r="M591" s="22"/>
      <c r="N591" s="25" t="str">
        <f>IF(ISBLANK(Table123[[#This Row],[Odds Side - Difference Model]]), "", 1)</f>
        <v/>
      </c>
      <c r="O591" s="25" t="str">
        <f>IF(ISBLANK(Table123[[#This Row],[Odds Spread]]), "", 1)</f>
        <v/>
      </c>
      <c r="P591" s="26"/>
      <c r="Q591" s="26"/>
      <c r="R591" s="26"/>
      <c r="S591" s="26"/>
      <c r="T591" s="26"/>
      <c r="U591" s="27" t="str">
        <f>IF(ISBLANK(Table123[[#This Row],[Odds Side - Difference Model]]), "",N591+IF(Q591&lt;0, (N591/(Q591/-100)), N591*(Q591/100)))</f>
        <v/>
      </c>
      <c r="V591" s="28" t="str">
        <f>IFERROR(IF(ISBLANK(Table123[[#This Row],[Odds Side - Win Probability Model]]), "",N591+IF(R591&lt;0, (N591/(R591/-100)), N591*(R591/100))),"")</f>
        <v/>
      </c>
      <c r="W591" s="27" t="str">
        <f t="shared" si="61"/>
        <v/>
      </c>
      <c r="X591" s="28" t="str">
        <f t="shared" si="62"/>
        <v/>
      </c>
      <c r="Y591" s="27" t="str">
        <f>IF(ISBLANK(Table123[[#This Row],[Odds Spread]]), "",O591+IF(S591&lt;0, (O591/(S591/-100)), O591*(S591/100)))</f>
        <v/>
      </c>
      <c r="Z591" s="27" t="str">
        <f t="shared" si="63"/>
        <v/>
      </c>
      <c r="AA591" s="29">
        <f t="shared" si="64"/>
        <v>0</v>
      </c>
      <c r="AB591" s="29">
        <f t="shared" si="65"/>
        <v>0</v>
      </c>
      <c r="AC591" s="30" t="str">
        <f>IF('Prediction Log'!$W591="Y", "W", IF('Prediction Log'!$W591="N","L",""))</f>
        <v/>
      </c>
      <c r="AD591" s="31" t="str">
        <f>IF('Prediction Log'!$Y591="Y", "W", IF('Prediction Log'!$Y591="N","L",""))</f>
        <v/>
      </c>
      <c r="AE591" s="32" t="str">
        <f>IF(ISBLANK(Table123[[#This Row],[Odds Side - Difference Model]]), "",IF(AC591="W", W591, IF(AC591="L",-N591, "")))</f>
        <v/>
      </c>
      <c r="AF591" s="33" t="str">
        <f>IFERROR((IF(ISERR(Table123[[#This Row],[Potential Payout Side - Win Probability Model]]), "",IF(AD591="W", X591, IF(AD591="L",-N591, "")))), "")</f>
        <v/>
      </c>
      <c r="AG591" s="30" t="str">
        <f>IF('Prediction Log'!$X591="Y", "W", IF('Prediction Log'!$X591="N", "L", ""))</f>
        <v/>
      </c>
      <c r="AH591" s="32" t="str">
        <f>IF(ISBLANK(Table123[[#This Row],[Odds Spread]]), "",IF(AG591="W", Z591, IF(AG591="L",-O591, "")))</f>
        <v/>
      </c>
      <c r="AI591" s="11"/>
      <c r="AJ591" s="12" t="str">
        <f t="shared" si="66"/>
        <v/>
      </c>
      <c r="AK5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2" spans="1:38" x14ac:dyDescent="0.45">
      <c r="A592" s="22">
        <f>Games!A592</f>
        <v>0</v>
      </c>
      <c r="B592" s="22" t="str">
        <f>IF('Prediction Log'!B592=0, "",'Prediction Log'!B592)</f>
        <v/>
      </c>
      <c r="C592" s="22" t="str">
        <f>IF('Prediction Log'!C592=0, "",'Prediction Log'!C592)</f>
        <v/>
      </c>
      <c r="D592" s="22" t="str">
        <f>IF('Prediction Log'!D592=0, "",'Prediction Log'!D592)</f>
        <v/>
      </c>
      <c r="E592" s="22" t="str">
        <f>IF('Prediction Log'!E592=0, "",'Prediction Log'!E592)</f>
        <v/>
      </c>
      <c r="F592" s="22" t="str">
        <f>IF('Prediction Log'!I592=0, "",'Prediction Log'!I592)</f>
        <v/>
      </c>
      <c r="G592" s="23" t="str">
        <f>IF(ISBLANK(Games!B592), "",'Prediction Log'!$J592)</f>
        <v/>
      </c>
      <c r="H592" s="24" t="str">
        <f>'Prediction Log'!$K592</f>
        <v/>
      </c>
      <c r="I592" s="22" t="str">
        <f>IF(ISBLANK(Games!J592), "",IF(AND(Games!J592="",Games!K592=""),"",IF(ISTEXT(Games!K592), "Side",Games!J592)))</f>
        <v/>
      </c>
      <c r="J592" s="22" t="str">
        <f>IF(ISBLANK(Games!B592), "",IF(Games!H592="Y", Games!B592, Games!C592))</f>
        <v/>
      </c>
      <c r="K592" s="22" t="str">
        <f>Games!F592</f>
        <v/>
      </c>
      <c r="L592" s="22" t="str">
        <f>IF(ISBLANK(Games!D592), "",Games!D592)</f>
        <v/>
      </c>
      <c r="M592" s="22"/>
      <c r="N592" s="25" t="str">
        <f>IF(ISBLANK(Table123[[#This Row],[Odds Side - Difference Model]]), "", 1)</f>
        <v/>
      </c>
      <c r="O592" s="25" t="str">
        <f>IF(ISBLANK(Table123[[#This Row],[Odds Spread]]), "", 1)</f>
        <v/>
      </c>
      <c r="P592" s="26"/>
      <c r="Q592" s="26"/>
      <c r="R592" s="26"/>
      <c r="S592" s="26"/>
      <c r="T592" s="26"/>
      <c r="U592" s="27" t="str">
        <f>IF(ISBLANK(Table123[[#This Row],[Odds Side - Difference Model]]), "",N592+IF(Q592&lt;0, (N592/(Q592/-100)), N592*(Q592/100)))</f>
        <v/>
      </c>
      <c r="V592" s="28" t="str">
        <f>IFERROR(IF(ISBLANK(Table123[[#This Row],[Odds Side - Win Probability Model]]), "",N592+IF(R592&lt;0, (N592/(R592/-100)), N592*(R592/100))),"")</f>
        <v/>
      </c>
      <c r="W592" s="27" t="str">
        <f t="shared" si="61"/>
        <v/>
      </c>
      <c r="X592" s="28" t="str">
        <f t="shared" si="62"/>
        <v/>
      </c>
      <c r="Y592" s="27" t="str">
        <f>IF(ISBLANK(Table123[[#This Row],[Odds Spread]]), "",O592+IF(S592&lt;0, (O592/(S592/-100)), O592*(S592/100)))</f>
        <v/>
      </c>
      <c r="Z592" s="27" t="str">
        <f t="shared" si="63"/>
        <v/>
      </c>
      <c r="AA592" s="29">
        <f t="shared" si="64"/>
        <v>0</v>
      </c>
      <c r="AB592" s="29">
        <f t="shared" si="65"/>
        <v>0</v>
      </c>
      <c r="AC592" s="30" t="str">
        <f>IF('Prediction Log'!$W592="Y", "W", IF('Prediction Log'!$W592="N","L",""))</f>
        <v/>
      </c>
      <c r="AD592" s="31" t="str">
        <f>IF('Prediction Log'!$Y592="Y", "W", IF('Prediction Log'!$Y592="N","L",""))</f>
        <v/>
      </c>
      <c r="AE592" s="32" t="str">
        <f>IF(ISBLANK(Table123[[#This Row],[Odds Side - Difference Model]]), "",IF(AC592="W", W592, IF(AC592="L",-N592, "")))</f>
        <v/>
      </c>
      <c r="AF592" s="33" t="str">
        <f>IFERROR((IF(ISERR(Table123[[#This Row],[Potential Payout Side - Win Probability Model]]), "",IF(AD592="W", X592, IF(AD592="L",-N592, "")))), "")</f>
        <v/>
      </c>
      <c r="AG592" s="30" t="str">
        <f>IF('Prediction Log'!$X592="Y", "W", IF('Prediction Log'!$X592="N", "L", ""))</f>
        <v/>
      </c>
      <c r="AH592" s="32" t="str">
        <f>IF(ISBLANK(Table123[[#This Row],[Odds Spread]]), "",IF(AG592="W", Z592, IF(AG592="L",-O592, "")))</f>
        <v/>
      </c>
      <c r="AI592" s="11"/>
      <c r="AJ592" s="12" t="str">
        <f t="shared" si="66"/>
        <v/>
      </c>
      <c r="AK5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3" spans="1:38" x14ac:dyDescent="0.45">
      <c r="A593" s="22">
        <f>Games!A593</f>
        <v>0</v>
      </c>
      <c r="B593" s="22" t="str">
        <f>IF('Prediction Log'!B593=0, "",'Prediction Log'!B593)</f>
        <v/>
      </c>
      <c r="C593" s="22" t="str">
        <f>IF('Prediction Log'!C593=0, "",'Prediction Log'!C593)</f>
        <v/>
      </c>
      <c r="D593" s="22" t="str">
        <f>IF('Prediction Log'!D593=0, "",'Prediction Log'!D593)</f>
        <v/>
      </c>
      <c r="E593" s="22" t="str">
        <f>IF('Prediction Log'!E593=0, "",'Prediction Log'!E593)</f>
        <v/>
      </c>
      <c r="F593" s="22" t="str">
        <f>IF('Prediction Log'!I593=0, "",'Prediction Log'!I593)</f>
        <v/>
      </c>
      <c r="G593" s="23" t="str">
        <f>IF(ISBLANK(Games!B593), "",'Prediction Log'!$J593)</f>
        <v/>
      </c>
      <c r="H593" s="24" t="str">
        <f>'Prediction Log'!$K593</f>
        <v/>
      </c>
      <c r="I593" s="22" t="str">
        <f>IF(ISBLANK(Games!J593), "",IF(AND(Games!J593="",Games!K593=""),"",IF(ISTEXT(Games!K593), "Side",Games!J593)))</f>
        <v/>
      </c>
      <c r="J593" s="22" t="str">
        <f>IF(ISBLANK(Games!B593), "",IF(Games!H593="Y", Games!B593, Games!C593))</f>
        <v/>
      </c>
      <c r="K593" s="22" t="str">
        <f>Games!F593</f>
        <v/>
      </c>
      <c r="L593" s="22" t="str">
        <f>IF(ISBLANK(Games!D593), "",Games!D593)</f>
        <v/>
      </c>
      <c r="M593" s="22"/>
      <c r="N593" s="25" t="str">
        <f>IF(ISBLANK(Table123[[#This Row],[Odds Side - Difference Model]]), "", 1)</f>
        <v/>
      </c>
      <c r="O593" s="25" t="str">
        <f>IF(ISBLANK(Table123[[#This Row],[Odds Spread]]), "", 1)</f>
        <v/>
      </c>
      <c r="P593" s="26"/>
      <c r="Q593" s="26"/>
      <c r="R593" s="26"/>
      <c r="S593" s="26"/>
      <c r="T593" s="26"/>
      <c r="U593" s="27" t="str">
        <f>IF(ISBLANK(Table123[[#This Row],[Odds Side - Difference Model]]), "",N593+IF(Q593&lt;0, (N593/(Q593/-100)), N593*(Q593/100)))</f>
        <v/>
      </c>
      <c r="V593" s="28" t="str">
        <f>IFERROR(IF(ISBLANK(Table123[[#This Row],[Odds Side - Win Probability Model]]), "",N593+IF(R593&lt;0, (N593/(R593/-100)), N593*(R593/100))),"")</f>
        <v/>
      </c>
      <c r="W593" s="27" t="str">
        <f t="shared" si="61"/>
        <v/>
      </c>
      <c r="X593" s="28" t="str">
        <f t="shared" si="62"/>
        <v/>
      </c>
      <c r="Y593" s="27" t="str">
        <f>IF(ISBLANK(Table123[[#This Row],[Odds Spread]]), "",O593+IF(S593&lt;0, (O593/(S593/-100)), O593*(S593/100)))</f>
        <v/>
      </c>
      <c r="Z593" s="27" t="str">
        <f t="shared" si="63"/>
        <v/>
      </c>
      <c r="AA593" s="29">
        <f t="shared" si="64"/>
        <v>0</v>
      </c>
      <c r="AB593" s="29">
        <f t="shared" si="65"/>
        <v>0</v>
      </c>
      <c r="AC593" s="30" t="str">
        <f>IF('Prediction Log'!$W593="Y", "W", IF('Prediction Log'!$W593="N","L",""))</f>
        <v/>
      </c>
      <c r="AD593" s="31" t="str">
        <f>IF('Prediction Log'!$Y593="Y", "W", IF('Prediction Log'!$Y593="N","L",""))</f>
        <v/>
      </c>
      <c r="AE593" s="32" t="str">
        <f>IF(ISBLANK(Table123[[#This Row],[Odds Side - Difference Model]]), "",IF(AC593="W", W593, IF(AC593="L",-N593, "")))</f>
        <v/>
      </c>
      <c r="AF593" s="33" t="str">
        <f>IFERROR((IF(ISERR(Table123[[#This Row],[Potential Payout Side - Win Probability Model]]), "",IF(AD593="W", X593, IF(AD593="L",-N593, "")))), "")</f>
        <v/>
      </c>
      <c r="AG593" s="30" t="str">
        <f>IF('Prediction Log'!$X593="Y", "W", IF('Prediction Log'!$X593="N", "L", ""))</f>
        <v/>
      </c>
      <c r="AH593" s="32" t="str">
        <f>IF(ISBLANK(Table123[[#This Row],[Odds Spread]]), "",IF(AG593="W", Z593, IF(AG593="L",-O593, "")))</f>
        <v/>
      </c>
      <c r="AI593" s="11"/>
      <c r="AJ593" s="12" t="str">
        <f t="shared" si="66"/>
        <v/>
      </c>
      <c r="AK5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4" spans="1:38" x14ac:dyDescent="0.45">
      <c r="A594" s="22">
        <f>Games!A594</f>
        <v>0</v>
      </c>
      <c r="B594" s="22" t="str">
        <f>IF('Prediction Log'!B594=0, "",'Prediction Log'!B594)</f>
        <v/>
      </c>
      <c r="C594" s="22" t="str">
        <f>IF('Prediction Log'!C594=0, "",'Prediction Log'!C594)</f>
        <v/>
      </c>
      <c r="D594" s="22" t="str">
        <f>IF('Prediction Log'!D594=0, "",'Prediction Log'!D594)</f>
        <v/>
      </c>
      <c r="E594" s="22" t="str">
        <f>IF('Prediction Log'!E594=0, "",'Prediction Log'!E594)</f>
        <v/>
      </c>
      <c r="F594" s="22" t="str">
        <f>IF('Prediction Log'!I594=0, "",'Prediction Log'!I594)</f>
        <v/>
      </c>
      <c r="G594" s="23" t="str">
        <f>IF(ISBLANK(Games!B594), "",'Prediction Log'!$J594)</f>
        <v/>
      </c>
      <c r="H594" s="24" t="str">
        <f>'Prediction Log'!$K594</f>
        <v/>
      </c>
      <c r="I594" s="22" t="str">
        <f>IF(ISBLANK(Games!J594), "",IF(AND(Games!J594="",Games!K594=""),"",IF(ISTEXT(Games!K594), "Side",Games!J594)))</f>
        <v/>
      </c>
      <c r="J594" s="22" t="str">
        <f>IF(ISBLANK(Games!B594), "",IF(Games!H594="Y", Games!B594, Games!C594))</f>
        <v/>
      </c>
      <c r="K594" s="22" t="str">
        <f>Games!F594</f>
        <v/>
      </c>
      <c r="L594" s="22" t="str">
        <f>IF(ISBLANK(Games!D594), "",Games!D594)</f>
        <v/>
      </c>
      <c r="M594" s="22"/>
      <c r="N594" s="25" t="str">
        <f>IF(ISBLANK(Table123[[#This Row],[Odds Side - Difference Model]]), "", 1)</f>
        <v/>
      </c>
      <c r="O594" s="25" t="str">
        <f>IF(ISBLANK(Table123[[#This Row],[Odds Spread]]), "", 1)</f>
        <v/>
      </c>
      <c r="P594" s="26"/>
      <c r="Q594" s="26"/>
      <c r="R594" s="26"/>
      <c r="S594" s="26"/>
      <c r="T594" s="26"/>
      <c r="U594" s="27" t="str">
        <f>IF(ISBLANK(Table123[[#This Row],[Odds Side - Difference Model]]), "",N594+IF(Q594&lt;0, (N594/(Q594/-100)), N594*(Q594/100)))</f>
        <v/>
      </c>
      <c r="V594" s="28" t="str">
        <f>IFERROR(IF(ISBLANK(Table123[[#This Row],[Odds Side - Win Probability Model]]), "",N594+IF(R594&lt;0, (N594/(R594/-100)), N594*(R594/100))),"")</f>
        <v/>
      </c>
      <c r="W594" s="27" t="str">
        <f t="shared" si="61"/>
        <v/>
      </c>
      <c r="X594" s="28" t="str">
        <f t="shared" si="62"/>
        <v/>
      </c>
      <c r="Y594" s="27" t="str">
        <f>IF(ISBLANK(Table123[[#This Row],[Odds Spread]]), "",O594+IF(S594&lt;0, (O594/(S594/-100)), O594*(S594/100)))</f>
        <v/>
      </c>
      <c r="Z594" s="27" t="str">
        <f t="shared" si="63"/>
        <v/>
      </c>
      <c r="AA594" s="29">
        <f t="shared" si="64"/>
        <v>0</v>
      </c>
      <c r="AB594" s="29">
        <f t="shared" si="65"/>
        <v>0</v>
      </c>
      <c r="AC594" s="30" t="str">
        <f>IF('Prediction Log'!$W594="Y", "W", IF('Prediction Log'!$W594="N","L",""))</f>
        <v/>
      </c>
      <c r="AD594" s="31" t="str">
        <f>IF('Prediction Log'!$Y594="Y", "W", IF('Prediction Log'!$Y594="N","L",""))</f>
        <v/>
      </c>
      <c r="AE594" s="32" t="str">
        <f>IF(ISBLANK(Table123[[#This Row],[Odds Side - Difference Model]]), "",IF(AC594="W", W594, IF(AC594="L",-N594, "")))</f>
        <v/>
      </c>
      <c r="AF594" s="33" t="str">
        <f>IFERROR((IF(ISERR(Table123[[#This Row],[Potential Payout Side - Win Probability Model]]), "",IF(AD594="W", X594, IF(AD594="L",-N594, "")))), "")</f>
        <v/>
      </c>
      <c r="AG594" s="30" t="str">
        <f>IF('Prediction Log'!$X594="Y", "W", IF('Prediction Log'!$X594="N", "L", ""))</f>
        <v/>
      </c>
      <c r="AH594" s="32" t="str">
        <f>IF(ISBLANK(Table123[[#This Row],[Odds Spread]]), "",IF(AG594="W", Z594, IF(AG594="L",-O594, "")))</f>
        <v/>
      </c>
      <c r="AI594" s="11"/>
      <c r="AJ594" s="12" t="str">
        <f t="shared" si="66"/>
        <v/>
      </c>
      <c r="AK5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5" spans="1:38" x14ac:dyDescent="0.45">
      <c r="A595" s="22">
        <f>Games!A595</f>
        <v>0</v>
      </c>
      <c r="B595" s="22" t="str">
        <f>IF('Prediction Log'!B595=0, "",'Prediction Log'!B595)</f>
        <v/>
      </c>
      <c r="C595" s="22" t="str">
        <f>IF('Prediction Log'!C595=0, "",'Prediction Log'!C595)</f>
        <v/>
      </c>
      <c r="D595" s="22" t="str">
        <f>IF('Prediction Log'!D595=0, "",'Prediction Log'!D595)</f>
        <v/>
      </c>
      <c r="E595" s="22" t="str">
        <f>IF('Prediction Log'!E595=0, "",'Prediction Log'!E595)</f>
        <v/>
      </c>
      <c r="F595" s="22" t="str">
        <f>IF('Prediction Log'!I595=0, "",'Prediction Log'!I595)</f>
        <v/>
      </c>
      <c r="G595" s="23" t="str">
        <f>IF(ISBLANK(Games!B595), "",'Prediction Log'!$J595)</f>
        <v/>
      </c>
      <c r="H595" s="24" t="str">
        <f>'Prediction Log'!$K595</f>
        <v/>
      </c>
      <c r="I595" s="22" t="str">
        <f>IF(ISBLANK(Games!J595), "",IF(AND(Games!J595="",Games!K595=""),"",IF(ISTEXT(Games!K595), "Side",Games!J595)))</f>
        <v/>
      </c>
      <c r="J595" s="22" t="str">
        <f>IF(ISBLANK(Games!B595), "",IF(Games!H595="Y", Games!B595, Games!C595))</f>
        <v/>
      </c>
      <c r="K595" s="22" t="str">
        <f>Games!F595</f>
        <v/>
      </c>
      <c r="L595" s="22" t="str">
        <f>IF(ISBLANK(Games!D595), "",Games!D595)</f>
        <v/>
      </c>
      <c r="M595" s="22"/>
      <c r="N595" s="25" t="str">
        <f>IF(ISBLANK(Table123[[#This Row],[Odds Side - Difference Model]]), "", 1)</f>
        <v/>
      </c>
      <c r="O595" s="25" t="str">
        <f>IF(ISBLANK(Table123[[#This Row],[Odds Spread]]), "", 1)</f>
        <v/>
      </c>
      <c r="P595" s="26"/>
      <c r="Q595" s="26"/>
      <c r="R595" s="26"/>
      <c r="S595" s="26"/>
      <c r="T595" s="26"/>
      <c r="U595" s="27" t="str">
        <f>IF(ISBLANK(Table123[[#This Row],[Odds Side - Difference Model]]), "",N595+IF(Q595&lt;0, (N595/(Q595/-100)), N595*(Q595/100)))</f>
        <v/>
      </c>
      <c r="V595" s="28" t="str">
        <f>IFERROR(IF(ISBLANK(Table123[[#This Row],[Odds Side - Win Probability Model]]), "",N595+IF(R595&lt;0, (N595/(R595/-100)), N595*(R595/100))),"")</f>
        <v/>
      </c>
      <c r="W595" s="27" t="str">
        <f t="shared" si="61"/>
        <v/>
      </c>
      <c r="X595" s="28" t="str">
        <f t="shared" si="62"/>
        <v/>
      </c>
      <c r="Y595" s="27" t="str">
        <f>IF(ISBLANK(Table123[[#This Row],[Odds Spread]]), "",O595+IF(S595&lt;0, (O595/(S595/-100)), O595*(S595/100)))</f>
        <v/>
      </c>
      <c r="Z595" s="27" t="str">
        <f t="shared" si="63"/>
        <v/>
      </c>
      <c r="AA595" s="29">
        <f t="shared" si="64"/>
        <v>0</v>
      </c>
      <c r="AB595" s="29">
        <f t="shared" si="65"/>
        <v>0</v>
      </c>
      <c r="AC595" s="30" t="str">
        <f>IF('Prediction Log'!$W595="Y", "W", IF('Prediction Log'!$W595="N","L",""))</f>
        <v/>
      </c>
      <c r="AD595" s="31" t="str">
        <f>IF('Prediction Log'!$Y595="Y", "W", IF('Prediction Log'!$Y595="N","L",""))</f>
        <v/>
      </c>
      <c r="AE595" s="32" t="str">
        <f>IF(ISBLANK(Table123[[#This Row],[Odds Side - Difference Model]]), "",IF(AC595="W", W595, IF(AC595="L",-N595, "")))</f>
        <v/>
      </c>
      <c r="AF595" s="33" t="str">
        <f>IFERROR((IF(ISERR(Table123[[#This Row],[Potential Payout Side - Win Probability Model]]), "",IF(AD595="W", X595, IF(AD595="L",-N595, "")))), "")</f>
        <v/>
      </c>
      <c r="AG595" s="30" t="str">
        <f>IF('Prediction Log'!$X595="Y", "W", IF('Prediction Log'!$X595="N", "L", ""))</f>
        <v/>
      </c>
      <c r="AH595" s="32" t="str">
        <f>IF(ISBLANK(Table123[[#This Row],[Odds Spread]]), "",IF(AG595="W", Z595, IF(AG595="L",-O595, "")))</f>
        <v/>
      </c>
      <c r="AI595" s="11"/>
      <c r="AJ595" s="12" t="str">
        <f t="shared" si="66"/>
        <v/>
      </c>
      <c r="AK5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6" spans="1:38" x14ac:dyDescent="0.45">
      <c r="A596" s="22">
        <f>Games!A596</f>
        <v>0</v>
      </c>
      <c r="B596" s="22" t="str">
        <f>IF('Prediction Log'!B596=0, "",'Prediction Log'!B596)</f>
        <v/>
      </c>
      <c r="C596" s="22" t="str">
        <f>IF('Prediction Log'!C596=0, "",'Prediction Log'!C596)</f>
        <v/>
      </c>
      <c r="D596" s="22" t="str">
        <f>IF('Prediction Log'!D596=0, "",'Prediction Log'!D596)</f>
        <v/>
      </c>
      <c r="E596" s="22" t="str">
        <f>IF('Prediction Log'!E596=0, "",'Prediction Log'!E596)</f>
        <v/>
      </c>
      <c r="F596" s="22" t="str">
        <f>IF('Prediction Log'!I596=0, "",'Prediction Log'!I596)</f>
        <v/>
      </c>
      <c r="G596" s="23" t="str">
        <f>IF(ISBLANK(Games!B596), "",'Prediction Log'!$J596)</f>
        <v/>
      </c>
      <c r="H596" s="24" t="str">
        <f>'Prediction Log'!$K596</f>
        <v/>
      </c>
      <c r="I596" s="22" t="str">
        <f>IF(ISBLANK(Games!J596), "",IF(AND(Games!J596="",Games!K596=""),"",IF(ISTEXT(Games!K596), "Side",Games!J596)))</f>
        <v/>
      </c>
      <c r="J596" s="22" t="str">
        <f>IF(ISBLANK(Games!B596), "",IF(Games!H596="Y", Games!B596, Games!C596))</f>
        <v/>
      </c>
      <c r="K596" s="22" t="str">
        <f>Games!F596</f>
        <v/>
      </c>
      <c r="L596" s="22" t="str">
        <f>IF(ISBLANK(Games!D596), "",Games!D596)</f>
        <v/>
      </c>
      <c r="M596" s="22"/>
      <c r="N596" s="25" t="str">
        <f>IF(ISBLANK(Table123[[#This Row],[Odds Side - Difference Model]]), "", 1)</f>
        <v/>
      </c>
      <c r="O596" s="25" t="str">
        <f>IF(ISBLANK(Table123[[#This Row],[Odds Spread]]), "", 1)</f>
        <v/>
      </c>
      <c r="P596" s="26"/>
      <c r="Q596" s="26"/>
      <c r="R596" s="26"/>
      <c r="S596" s="26"/>
      <c r="T596" s="26"/>
      <c r="U596" s="27" t="str">
        <f>IF(ISBLANK(Table123[[#This Row],[Odds Side - Difference Model]]), "",N596+IF(Q596&lt;0, (N596/(Q596/-100)), N596*(Q596/100)))</f>
        <v/>
      </c>
      <c r="V596" s="28" t="str">
        <f>IFERROR(IF(ISBLANK(Table123[[#This Row],[Odds Side - Win Probability Model]]), "",N596+IF(R596&lt;0, (N596/(R596/-100)), N596*(R596/100))),"")</f>
        <v/>
      </c>
      <c r="W596" s="27" t="str">
        <f t="shared" si="61"/>
        <v/>
      </c>
      <c r="X596" s="28" t="str">
        <f t="shared" si="62"/>
        <v/>
      </c>
      <c r="Y596" s="27" t="str">
        <f>IF(ISBLANK(Table123[[#This Row],[Odds Spread]]), "",O596+IF(S596&lt;0, (O596/(S596/-100)), O596*(S596/100)))</f>
        <v/>
      </c>
      <c r="Z596" s="27" t="str">
        <f t="shared" si="63"/>
        <v/>
      </c>
      <c r="AA596" s="29">
        <f t="shared" si="64"/>
        <v>0</v>
      </c>
      <c r="AB596" s="29">
        <f t="shared" si="65"/>
        <v>0</v>
      </c>
      <c r="AC596" s="30" t="str">
        <f>IF('Prediction Log'!$W596="Y", "W", IF('Prediction Log'!$W596="N","L",""))</f>
        <v/>
      </c>
      <c r="AD596" s="31" t="str">
        <f>IF('Prediction Log'!$Y596="Y", "W", IF('Prediction Log'!$Y596="N","L",""))</f>
        <v/>
      </c>
      <c r="AE596" s="32" t="str">
        <f>IF(ISBLANK(Table123[[#This Row],[Odds Side - Difference Model]]), "",IF(AC596="W", W596, IF(AC596="L",-N596, "")))</f>
        <v/>
      </c>
      <c r="AF596" s="33" t="str">
        <f>IFERROR((IF(ISERR(Table123[[#This Row],[Potential Payout Side - Win Probability Model]]), "",IF(AD596="W", X596, IF(AD596="L",-N596, "")))), "")</f>
        <v/>
      </c>
      <c r="AG596" s="30" t="str">
        <f>IF('Prediction Log'!$X596="Y", "W", IF('Prediction Log'!$X596="N", "L", ""))</f>
        <v/>
      </c>
      <c r="AH596" s="32" t="str">
        <f>IF(ISBLANK(Table123[[#This Row],[Odds Spread]]), "",IF(AG596="W", Z596, IF(AG596="L",-O596, "")))</f>
        <v/>
      </c>
      <c r="AI596" s="11"/>
      <c r="AJ596" s="12" t="str">
        <f t="shared" si="66"/>
        <v/>
      </c>
      <c r="AK5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7" spans="1:38" x14ac:dyDescent="0.45">
      <c r="A597" s="22">
        <f>Games!A597</f>
        <v>0</v>
      </c>
      <c r="B597" s="22" t="str">
        <f>IF('Prediction Log'!B597=0, "",'Prediction Log'!B597)</f>
        <v/>
      </c>
      <c r="C597" s="22" t="str">
        <f>IF('Prediction Log'!C597=0, "",'Prediction Log'!C597)</f>
        <v/>
      </c>
      <c r="D597" s="22" t="str">
        <f>IF('Prediction Log'!D597=0, "",'Prediction Log'!D597)</f>
        <v/>
      </c>
      <c r="E597" s="22" t="str">
        <f>IF('Prediction Log'!E597=0, "",'Prediction Log'!E597)</f>
        <v/>
      </c>
      <c r="F597" s="22" t="str">
        <f>IF('Prediction Log'!I597=0, "",'Prediction Log'!I597)</f>
        <v/>
      </c>
      <c r="G597" s="23" t="str">
        <f>IF(ISBLANK(Games!B597), "",'Prediction Log'!$J597)</f>
        <v/>
      </c>
      <c r="H597" s="24" t="str">
        <f>'Prediction Log'!$K597</f>
        <v/>
      </c>
      <c r="I597" s="22" t="str">
        <f>IF(ISBLANK(Games!J597), "",IF(AND(Games!J597="",Games!K597=""),"",IF(ISTEXT(Games!K597), "Side",Games!J597)))</f>
        <v/>
      </c>
      <c r="J597" s="22" t="str">
        <f>IF(ISBLANK(Games!B597), "",IF(Games!H597="Y", Games!B597, Games!C597))</f>
        <v/>
      </c>
      <c r="K597" s="22" t="str">
        <f>Games!F597</f>
        <v/>
      </c>
      <c r="L597" s="22" t="str">
        <f>IF(ISBLANK(Games!D597), "",Games!D597)</f>
        <v/>
      </c>
      <c r="M597" s="22"/>
      <c r="N597" s="25" t="str">
        <f>IF(ISBLANK(Table123[[#This Row],[Odds Side - Difference Model]]), "", 1)</f>
        <v/>
      </c>
      <c r="O597" s="25" t="str">
        <f>IF(ISBLANK(Table123[[#This Row],[Odds Spread]]), "", 1)</f>
        <v/>
      </c>
      <c r="P597" s="26"/>
      <c r="Q597" s="26"/>
      <c r="R597" s="26"/>
      <c r="S597" s="26"/>
      <c r="T597" s="26"/>
      <c r="U597" s="27" t="str">
        <f>IF(ISBLANK(Table123[[#This Row],[Odds Side - Difference Model]]), "",N597+IF(Q597&lt;0, (N597/(Q597/-100)), N597*(Q597/100)))</f>
        <v/>
      </c>
      <c r="V597" s="28" t="str">
        <f>IFERROR(IF(ISBLANK(Table123[[#This Row],[Odds Side - Win Probability Model]]), "",N597+IF(R597&lt;0, (N597/(R597/-100)), N597*(R597/100))),"")</f>
        <v/>
      </c>
      <c r="W597" s="27" t="str">
        <f t="shared" si="61"/>
        <v/>
      </c>
      <c r="X597" s="28" t="str">
        <f t="shared" si="62"/>
        <v/>
      </c>
      <c r="Y597" s="27" t="str">
        <f>IF(ISBLANK(Table123[[#This Row],[Odds Spread]]), "",O597+IF(S597&lt;0, (O597/(S597/-100)), O597*(S597/100)))</f>
        <v/>
      </c>
      <c r="Z597" s="27" t="str">
        <f t="shared" si="63"/>
        <v/>
      </c>
      <c r="AA597" s="29">
        <f t="shared" si="64"/>
        <v>0</v>
      </c>
      <c r="AB597" s="29">
        <f t="shared" si="65"/>
        <v>0</v>
      </c>
      <c r="AC597" s="30" t="str">
        <f>IF('Prediction Log'!$W597="Y", "W", IF('Prediction Log'!$W597="N","L",""))</f>
        <v/>
      </c>
      <c r="AD597" s="31" t="str">
        <f>IF('Prediction Log'!$Y597="Y", "W", IF('Prediction Log'!$Y597="N","L",""))</f>
        <v/>
      </c>
      <c r="AE597" s="32" t="str">
        <f>IF(ISBLANK(Table123[[#This Row],[Odds Side - Difference Model]]), "",IF(AC597="W", W597, IF(AC597="L",-N597, "")))</f>
        <v/>
      </c>
      <c r="AF597" s="33" t="str">
        <f>IFERROR((IF(ISERR(Table123[[#This Row],[Potential Payout Side - Win Probability Model]]), "",IF(AD597="W", X597, IF(AD597="L",-N597, "")))), "")</f>
        <v/>
      </c>
      <c r="AG597" s="30" t="str">
        <f>IF('Prediction Log'!$X597="Y", "W", IF('Prediction Log'!$X597="N", "L", ""))</f>
        <v/>
      </c>
      <c r="AH597" s="32" t="str">
        <f>IF(ISBLANK(Table123[[#This Row],[Odds Spread]]), "",IF(AG597="W", Z597, IF(AG597="L",-O597, "")))</f>
        <v/>
      </c>
      <c r="AI597" s="11"/>
      <c r="AJ597" s="12" t="str">
        <f t="shared" si="66"/>
        <v/>
      </c>
      <c r="AK5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8" spans="1:38" x14ac:dyDescent="0.45">
      <c r="A598" s="22">
        <f>Games!A598</f>
        <v>0</v>
      </c>
      <c r="B598" s="22" t="str">
        <f>IF('Prediction Log'!B598=0, "",'Prediction Log'!B598)</f>
        <v/>
      </c>
      <c r="C598" s="22" t="str">
        <f>IF('Prediction Log'!C598=0, "",'Prediction Log'!C598)</f>
        <v/>
      </c>
      <c r="D598" s="22" t="str">
        <f>IF('Prediction Log'!D598=0, "",'Prediction Log'!D598)</f>
        <v/>
      </c>
      <c r="E598" s="22" t="str">
        <f>IF('Prediction Log'!E598=0, "",'Prediction Log'!E598)</f>
        <v/>
      </c>
      <c r="F598" s="22" t="str">
        <f>IF('Prediction Log'!I598=0, "",'Prediction Log'!I598)</f>
        <v/>
      </c>
      <c r="G598" s="23" t="str">
        <f>IF(ISBLANK(Games!B598), "",'Prediction Log'!$J598)</f>
        <v/>
      </c>
      <c r="H598" s="24" t="str">
        <f>'Prediction Log'!$K598</f>
        <v/>
      </c>
      <c r="I598" s="22" t="str">
        <f>IF(ISBLANK(Games!J598), "",IF(AND(Games!J598="",Games!K598=""),"",IF(ISTEXT(Games!K598), "Side",Games!J598)))</f>
        <v/>
      </c>
      <c r="J598" s="22" t="str">
        <f>IF(ISBLANK(Games!B598), "",IF(Games!H598="Y", Games!B598, Games!C598))</f>
        <v/>
      </c>
      <c r="K598" s="22" t="str">
        <f>Games!F598</f>
        <v/>
      </c>
      <c r="L598" s="22" t="str">
        <f>IF(ISBLANK(Games!D598), "",Games!D598)</f>
        <v/>
      </c>
      <c r="M598" s="22"/>
      <c r="N598" s="25" t="str">
        <f>IF(ISBLANK(Table123[[#This Row],[Odds Side - Difference Model]]), "", 1)</f>
        <v/>
      </c>
      <c r="O598" s="25" t="str">
        <f>IF(ISBLANK(Table123[[#This Row],[Odds Spread]]), "", 1)</f>
        <v/>
      </c>
      <c r="P598" s="26"/>
      <c r="Q598" s="26"/>
      <c r="R598" s="26"/>
      <c r="S598" s="26"/>
      <c r="T598" s="26"/>
      <c r="U598" s="27" t="str">
        <f>IF(ISBLANK(Table123[[#This Row],[Odds Side - Difference Model]]), "",N598+IF(Q598&lt;0, (N598/(Q598/-100)), N598*(Q598/100)))</f>
        <v/>
      </c>
      <c r="V598" s="28" t="str">
        <f>IFERROR(IF(ISBLANK(Table123[[#This Row],[Odds Side - Win Probability Model]]), "",N598+IF(R598&lt;0, (N598/(R598/-100)), N598*(R598/100))),"")</f>
        <v/>
      </c>
      <c r="W598" s="27" t="str">
        <f t="shared" si="61"/>
        <v/>
      </c>
      <c r="X598" s="28" t="str">
        <f t="shared" si="62"/>
        <v/>
      </c>
      <c r="Y598" s="27" t="str">
        <f>IF(ISBLANK(Table123[[#This Row],[Odds Spread]]), "",O598+IF(S598&lt;0, (O598/(S598/-100)), O598*(S598/100)))</f>
        <v/>
      </c>
      <c r="Z598" s="27" t="str">
        <f t="shared" si="63"/>
        <v/>
      </c>
      <c r="AA598" s="29">
        <f t="shared" si="64"/>
        <v>0</v>
      </c>
      <c r="AB598" s="29">
        <f t="shared" si="65"/>
        <v>0</v>
      </c>
      <c r="AC598" s="30" t="str">
        <f>IF('Prediction Log'!$W598="Y", "W", IF('Prediction Log'!$W598="N","L",""))</f>
        <v/>
      </c>
      <c r="AD598" s="31" t="str">
        <f>IF('Prediction Log'!$Y598="Y", "W", IF('Prediction Log'!$Y598="N","L",""))</f>
        <v/>
      </c>
      <c r="AE598" s="32" t="str">
        <f>IF(ISBLANK(Table123[[#This Row],[Odds Side - Difference Model]]), "",IF(AC598="W", W598, IF(AC598="L",-N598, "")))</f>
        <v/>
      </c>
      <c r="AF598" s="33" t="str">
        <f>IFERROR((IF(ISERR(Table123[[#This Row],[Potential Payout Side - Win Probability Model]]), "",IF(AD598="W", X598, IF(AD598="L",-N598, "")))), "")</f>
        <v/>
      </c>
      <c r="AG598" s="30" t="str">
        <f>IF('Prediction Log'!$X598="Y", "W", IF('Prediction Log'!$X598="N", "L", ""))</f>
        <v/>
      </c>
      <c r="AH598" s="32" t="str">
        <f>IF(ISBLANK(Table123[[#This Row],[Odds Spread]]), "",IF(AG598="W", Z598, IF(AG598="L",-O598, "")))</f>
        <v/>
      </c>
      <c r="AI598" s="11"/>
      <c r="AJ598" s="12" t="str">
        <f t="shared" si="66"/>
        <v/>
      </c>
      <c r="AK5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9" spans="1:38" x14ac:dyDescent="0.45">
      <c r="A599" s="22">
        <f>Games!A599</f>
        <v>0</v>
      </c>
      <c r="B599" s="22" t="str">
        <f>IF('Prediction Log'!B599=0, "",'Prediction Log'!B599)</f>
        <v/>
      </c>
      <c r="C599" s="22" t="str">
        <f>IF('Prediction Log'!C599=0, "",'Prediction Log'!C599)</f>
        <v/>
      </c>
      <c r="D599" s="22" t="str">
        <f>IF('Prediction Log'!D599=0, "",'Prediction Log'!D599)</f>
        <v/>
      </c>
      <c r="E599" s="22" t="str">
        <f>IF('Prediction Log'!E599=0, "",'Prediction Log'!E599)</f>
        <v/>
      </c>
      <c r="F599" s="22" t="str">
        <f>IF('Prediction Log'!I599=0, "",'Prediction Log'!I599)</f>
        <v/>
      </c>
      <c r="G599" s="23" t="str">
        <f>IF(ISBLANK(Games!B599), "",'Prediction Log'!$J599)</f>
        <v/>
      </c>
      <c r="H599" s="24" t="str">
        <f>'Prediction Log'!$K599</f>
        <v/>
      </c>
      <c r="I599" s="22" t="str">
        <f>IF(ISBLANK(Games!J599), "",IF(AND(Games!J599="",Games!K599=""),"",IF(ISTEXT(Games!K599), "Side",Games!J599)))</f>
        <v/>
      </c>
      <c r="J599" s="22" t="str">
        <f>IF(ISBLANK(Games!B599), "",IF(Games!H599="Y", Games!B599, Games!C599))</f>
        <v/>
      </c>
      <c r="K599" s="22" t="str">
        <f>Games!F599</f>
        <v/>
      </c>
      <c r="L599" s="22" t="str">
        <f>IF(ISBLANK(Games!D599), "",Games!D599)</f>
        <v/>
      </c>
      <c r="M599" s="22"/>
      <c r="N599" s="25" t="str">
        <f>IF(ISBLANK(Table123[[#This Row],[Odds Side - Difference Model]]), "", 1)</f>
        <v/>
      </c>
      <c r="O599" s="25" t="str">
        <f>IF(ISBLANK(Table123[[#This Row],[Odds Spread]]), "", 1)</f>
        <v/>
      </c>
      <c r="P599" s="26"/>
      <c r="Q599" s="26"/>
      <c r="R599" s="26"/>
      <c r="S599" s="26"/>
      <c r="T599" s="26"/>
      <c r="U599" s="27" t="str">
        <f>IF(ISBLANK(Table123[[#This Row],[Odds Side - Difference Model]]), "",N599+IF(Q599&lt;0, (N599/(Q599/-100)), N599*(Q599/100)))</f>
        <v/>
      </c>
      <c r="V599" s="28" t="str">
        <f>IFERROR(IF(ISBLANK(Table123[[#This Row],[Odds Side - Win Probability Model]]), "",N599+IF(R599&lt;0, (N599/(R599/-100)), N599*(R599/100))),"")</f>
        <v/>
      </c>
      <c r="W599" s="27" t="str">
        <f t="shared" si="61"/>
        <v/>
      </c>
      <c r="X599" s="28" t="str">
        <f t="shared" si="62"/>
        <v/>
      </c>
      <c r="Y599" s="27" t="str">
        <f>IF(ISBLANK(Table123[[#This Row],[Odds Spread]]), "",O599+IF(S599&lt;0, (O599/(S599/-100)), O599*(S599/100)))</f>
        <v/>
      </c>
      <c r="Z599" s="27" t="str">
        <f t="shared" si="63"/>
        <v/>
      </c>
      <c r="AA599" s="29">
        <f t="shared" si="64"/>
        <v>0</v>
      </c>
      <c r="AB599" s="29">
        <f t="shared" si="65"/>
        <v>0</v>
      </c>
      <c r="AC599" s="30" t="str">
        <f>IF('Prediction Log'!$W599="Y", "W", IF('Prediction Log'!$W599="N","L",""))</f>
        <v/>
      </c>
      <c r="AD599" s="31" t="str">
        <f>IF('Prediction Log'!$Y599="Y", "W", IF('Prediction Log'!$Y599="N","L",""))</f>
        <v/>
      </c>
      <c r="AE599" s="32" t="str">
        <f>IF(ISBLANK(Table123[[#This Row],[Odds Side - Difference Model]]), "",IF(AC599="W", W599, IF(AC599="L",-N599, "")))</f>
        <v/>
      </c>
      <c r="AF599" s="33" t="str">
        <f>IFERROR((IF(ISERR(Table123[[#This Row],[Potential Payout Side - Win Probability Model]]), "",IF(AD599="W", X599, IF(AD599="L",-N599, "")))), "")</f>
        <v/>
      </c>
      <c r="AG599" s="30" t="str">
        <f>IF('Prediction Log'!$X599="Y", "W", IF('Prediction Log'!$X599="N", "L", ""))</f>
        <v/>
      </c>
      <c r="AH599" s="32" t="str">
        <f>IF(ISBLANK(Table123[[#This Row],[Odds Spread]]), "",IF(AG599="W", Z599, IF(AG599="L",-O599, "")))</f>
        <v/>
      </c>
      <c r="AI599" s="11"/>
      <c r="AJ599" s="12" t="str">
        <f t="shared" si="66"/>
        <v/>
      </c>
      <c r="AK5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0" spans="1:38" x14ac:dyDescent="0.45">
      <c r="A600" s="22">
        <f>Games!A600</f>
        <v>0</v>
      </c>
      <c r="B600" s="22" t="str">
        <f>IF('Prediction Log'!B600=0, "",'Prediction Log'!B600)</f>
        <v/>
      </c>
      <c r="C600" s="22" t="str">
        <f>IF('Prediction Log'!C600=0, "",'Prediction Log'!C600)</f>
        <v/>
      </c>
      <c r="D600" s="22" t="str">
        <f>IF('Prediction Log'!D600=0, "",'Prediction Log'!D600)</f>
        <v/>
      </c>
      <c r="E600" s="22" t="str">
        <f>IF('Prediction Log'!E600=0, "",'Prediction Log'!E600)</f>
        <v/>
      </c>
      <c r="F600" s="22" t="str">
        <f>IF('Prediction Log'!I600=0, "",'Prediction Log'!I600)</f>
        <v/>
      </c>
      <c r="G600" s="23" t="str">
        <f>IF(ISBLANK(Games!B600), "",'Prediction Log'!$J600)</f>
        <v/>
      </c>
      <c r="H600" s="24" t="str">
        <f>'Prediction Log'!$K600</f>
        <v/>
      </c>
      <c r="I600" s="22" t="str">
        <f>IF(ISBLANK(Games!J600), "",IF(AND(Games!J600="",Games!K600=""),"",IF(ISTEXT(Games!K600), "Side",Games!J600)))</f>
        <v/>
      </c>
      <c r="J600" s="22" t="str">
        <f>IF(ISBLANK(Games!B600), "",IF(Games!H600="Y", Games!B600, Games!C600))</f>
        <v/>
      </c>
      <c r="K600" s="22" t="str">
        <f>Games!F600</f>
        <v/>
      </c>
      <c r="L600" s="22" t="str">
        <f>IF(ISBLANK(Games!D600), "",Games!D600)</f>
        <v/>
      </c>
      <c r="M600" s="22"/>
      <c r="N600" s="25" t="str">
        <f>IF(ISBLANK(Table123[[#This Row],[Odds Side - Difference Model]]), "", 1)</f>
        <v/>
      </c>
      <c r="O600" s="25" t="str">
        <f>IF(ISBLANK(Table123[[#This Row],[Odds Spread]]), "", 1)</f>
        <v/>
      </c>
      <c r="P600" s="26"/>
      <c r="Q600" s="26"/>
      <c r="R600" s="26"/>
      <c r="S600" s="26"/>
      <c r="T600" s="26"/>
      <c r="U600" s="27" t="str">
        <f>IF(ISBLANK(Table123[[#This Row],[Odds Side - Difference Model]]), "",N600+IF(Q600&lt;0, (N600/(Q600/-100)), N600*(Q600/100)))</f>
        <v/>
      </c>
      <c r="V600" s="28" t="str">
        <f>IFERROR(IF(ISBLANK(Table123[[#This Row],[Odds Side - Win Probability Model]]), "",N600+IF(R600&lt;0, (N600/(R600/-100)), N600*(R600/100))),"")</f>
        <v/>
      </c>
      <c r="W600" s="27" t="str">
        <f t="shared" si="61"/>
        <v/>
      </c>
      <c r="X600" s="28" t="str">
        <f t="shared" si="62"/>
        <v/>
      </c>
      <c r="Y600" s="27" t="str">
        <f>IF(ISBLANK(Table123[[#This Row],[Odds Spread]]), "",O600+IF(S600&lt;0, (O600/(S600/-100)), O600*(S600/100)))</f>
        <v/>
      </c>
      <c r="Z600" s="27" t="str">
        <f t="shared" si="63"/>
        <v/>
      </c>
      <c r="AA600" s="29">
        <f t="shared" si="64"/>
        <v>0</v>
      </c>
      <c r="AB600" s="29">
        <f t="shared" si="65"/>
        <v>0</v>
      </c>
      <c r="AC600" s="30" t="str">
        <f>IF('Prediction Log'!$W600="Y", "W", IF('Prediction Log'!$W600="N","L",""))</f>
        <v/>
      </c>
      <c r="AD600" s="31" t="str">
        <f>IF('Prediction Log'!$Y600="Y", "W", IF('Prediction Log'!$Y600="N","L",""))</f>
        <v/>
      </c>
      <c r="AE600" s="32" t="str">
        <f>IF(ISBLANK(Table123[[#This Row],[Odds Side - Difference Model]]), "",IF(AC600="W", W600, IF(AC600="L",-N600, "")))</f>
        <v/>
      </c>
      <c r="AF600" s="33" t="str">
        <f>IFERROR((IF(ISERR(Table123[[#This Row],[Potential Payout Side - Win Probability Model]]), "",IF(AD600="W", X600, IF(AD600="L",-N600, "")))), "")</f>
        <v/>
      </c>
      <c r="AG600" s="30" t="str">
        <f>IF('Prediction Log'!$X600="Y", "W", IF('Prediction Log'!$X600="N", "L", ""))</f>
        <v/>
      </c>
      <c r="AH600" s="32" t="str">
        <f>IF(ISBLANK(Table123[[#This Row],[Odds Spread]]), "",IF(AG600="W", Z600, IF(AG600="L",-O600, "")))</f>
        <v/>
      </c>
      <c r="AI600" s="11"/>
      <c r="AJ600" s="12" t="str">
        <f t="shared" si="66"/>
        <v/>
      </c>
      <c r="AK6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1" spans="1:38" x14ac:dyDescent="0.45">
      <c r="A601" s="22">
        <f>Games!A601</f>
        <v>0</v>
      </c>
      <c r="B601" s="22" t="str">
        <f>IF('Prediction Log'!B601=0, "",'Prediction Log'!B601)</f>
        <v/>
      </c>
      <c r="C601" s="22" t="str">
        <f>IF('Prediction Log'!C601=0, "",'Prediction Log'!C601)</f>
        <v/>
      </c>
      <c r="D601" s="22" t="str">
        <f>IF('Prediction Log'!D601=0, "",'Prediction Log'!D601)</f>
        <v/>
      </c>
      <c r="E601" s="22" t="str">
        <f>IF('Prediction Log'!E601=0, "",'Prediction Log'!E601)</f>
        <v/>
      </c>
      <c r="F601" s="22" t="str">
        <f>IF('Prediction Log'!I601=0, "",'Prediction Log'!I601)</f>
        <v/>
      </c>
      <c r="G601" s="23" t="str">
        <f>IF(ISBLANK(Games!B601), "",'Prediction Log'!$J601)</f>
        <v/>
      </c>
      <c r="H601" s="24" t="str">
        <f>'Prediction Log'!$K601</f>
        <v/>
      </c>
      <c r="I601" s="22" t="str">
        <f>IF(ISBLANK(Games!J601), "",IF(AND(Games!J601="",Games!K601=""),"",IF(ISTEXT(Games!K601), "Side",Games!J601)))</f>
        <v/>
      </c>
      <c r="J601" s="22" t="str">
        <f>IF(ISBLANK(Games!B601), "",IF(Games!H601="Y", Games!B601, Games!C601))</f>
        <v/>
      </c>
      <c r="K601" s="22" t="str">
        <f>Games!F601</f>
        <v/>
      </c>
      <c r="L601" s="22" t="str">
        <f>IF(ISBLANK(Games!D601), "",Games!D601)</f>
        <v/>
      </c>
      <c r="M601" s="22"/>
      <c r="N601" s="25" t="str">
        <f>IF(ISBLANK(Table123[[#This Row],[Odds Side - Difference Model]]), "", 1)</f>
        <v/>
      </c>
      <c r="O601" s="25" t="str">
        <f>IF(ISBLANK(Table123[[#This Row],[Odds Spread]]), "", 1)</f>
        <v/>
      </c>
      <c r="P601" s="26"/>
      <c r="Q601" s="26"/>
      <c r="R601" s="26"/>
      <c r="S601" s="26"/>
      <c r="T601" s="26"/>
      <c r="U601" s="27" t="str">
        <f>IF(ISBLANK(Table123[[#This Row],[Odds Side - Difference Model]]), "",N601+IF(Q601&lt;0, (N601/(Q601/-100)), N601*(Q601/100)))</f>
        <v/>
      </c>
      <c r="V601" s="28" t="str">
        <f>IFERROR(IF(ISBLANK(Table123[[#This Row],[Odds Side - Win Probability Model]]), "",N601+IF(R601&lt;0, (N601/(R601/-100)), N601*(R601/100))),"")</f>
        <v/>
      </c>
      <c r="W601" s="27" t="str">
        <f t="shared" si="61"/>
        <v/>
      </c>
      <c r="X601" s="28" t="str">
        <f t="shared" si="62"/>
        <v/>
      </c>
      <c r="Y601" s="27" t="str">
        <f>IF(ISBLANK(Table123[[#This Row],[Odds Spread]]), "",O601+IF(S601&lt;0, (O601/(S601/-100)), O601*(S601/100)))</f>
        <v/>
      </c>
      <c r="Z601" s="27" t="str">
        <f t="shared" si="63"/>
        <v/>
      </c>
      <c r="AA601" s="29">
        <f t="shared" si="64"/>
        <v>0</v>
      </c>
      <c r="AB601" s="29">
        <f t="shared" si="65"/>
        <v>0</v>
      </c>
      <c r="AC601" s="30" t="str">
        <f>IF('Prediction Log'!$W601="Y", "W", IF('Prediction Log'!$W601="N","L",""))</f>
        <v/>
      </c>
      <c r="AD601" s="31" t="str">
        <f>IF('Prediction Log'!$Y601="Y", "W", IF('Prediction Log'!$Y601="N","L",""))</f>
        <v/>
      </c>
      <c r="AE601" s="32" t="str">
        <f>IF(ISBLANK(Table123[[#This Row],[Odds Side - Difference Model]]), "",IF(AC601="W", W601, IF(AC601="L",-N601, "")))</f>
        <v/>
      </c>
      <c r="AF601" s="33" t="str">
        <f>IFERROR((IF(ISERR(Table123[[#This Row],[Potential Payout Side - Win Probability Model]]), "",IF(AD601="W", X601, IF(AD601="L",-N601, "")))), "")</f>
        <v/>
      </c>
      <c r="AG601" s="30" t="str">
        <f>IF('Prediction Log'!$X601="Y", "W", IF('Prediction Log'!$X601="N", "L", ""))</f>
        <v/>
      </c>
      <c r="AH601" s="32" t="str">
        <f>IF(ISBLANK(Table123[[#This Row],[Odds Spread]]), "",IF(AG601="W", Z601, IF(AG601="L",-O601, "")))</f>
        <v/>
      </c>
      <c r="AI601" s="11"/>
      <c r="AJ601" s="12" t="str">
        <f t="shared" si="66"/>
        <v/>
      </c>
      <c r="AK6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2" spans="1:38" x14ac:dyDescent="0.45">
      <c r="A602" s="22">
        <f>Games!A602</f>
        <v>0</v>
      </c>
      <c r="B602" s="22" t="str">
        <f>IF('Prediction Log'!B602=0, "",'Prediction Log'!B602)</f>
        <v/>
      </c>
      <c r="C602" s="22" t="str">
        <f>IF('Prediction Log'!C602=0, "",'Prediction Log'!C602)</f>
        <v/>
      </c>
      <c r="D602" s="22" t="str">
        <f>IF('Prediction Log'!D602=0, "",'Prediction Log'!D602)</f>
        <v/>
      </c>
      <c r="E602" s="22" t="str">
        <f>IF('Prediction Log'!E602=0, "",'Prediction Log'!E602)</f>
        <v/>
      </c>
      <c r="F602" s="22" t="str">
        <f>IF('Prediction Log'!I602=0, "",'Prediction Log'!I602)</f>
        <v/>
      </c>
      <c r="G602" s="23" t="str">
        <f>IF(ISBLANK(Games!B602), "",'Prediction Log'!$J602)</f>
        <v/>
      </c>
      <c r="H602" s="24" t="str">
        <f>'Prediction Log'!$K602</f>
        <v/>
      </c>
      <c r="I602" s="22" t="str">
        <f>IF(ISBLANK(Games!J602), "",IF(AND(Games!J602="",Games!K602=""),"",IF(ISTEXT(Games!K602), "Side",Games!J602)))</f>
        <v/>
      </c>
      <c r="J602" s="22" t="str">
        <f>IF(ISBLANK(Games!B602), "",IF(Games!H602="Y", Games!B602, Games!C602))</f>
        <v/>
      </c>
      <c r="K602" s="22" t="str">
        <f>Games!F602</f>
        <v/>
      </c>
      <c r="L602" s="22" t="str">
        <f>IF(ISBLANK(Games!D602), "",Games!D602)</f>
        <v/>
      </c>
      <c r="M602" s="22"/>
      <c r="N602" s="25" t="str">
        <f>IF(ISBLANK(Table123[[#This Row],[Odds Side - Difference Model]]), "", 1)</f>
        <v/>
      </c>
      <c r="O602" s="25" t="str">
        <f>IF(ISBLANK(Table123[[#This Row],[Odds Spread]]), "", 1)</f>
        <v/>
      </c>
      <c r="P602" s="26"/>
      <c r="Q602" s="26"/>
      <c r="R602" s="26"/>
      <c r="S602" s="26"/>
      <c r="T602" s="26"/>
      <c r="U602" s="27" t="str">
        <f>IF(ISBLANK(Table123[[#This Row],[Odds Side - Difference Model]]), "",N602+IF(Q602&lt;0, (N602/(Q602/-100)), N602*(Q602/100)))</f>
        <v/>
      </c>
      <c r="V602" s="28" t="str">
        <f>IFERROR(IF(ISBLANK(Table123[[#This Row],[Odds Side - Win Probability Model]]), "",N602+IF(R602&lt;0, (N602/(R602/-100)), N602*(R602/100))),"")</f>
        <v/>
      </c>
      <c r="W602" s="27" t="str">
        <f t="shared" si="61"/>
        <v/>
      </c>
      <c r="X602" s="28" t="str">
        <f t="shared" si="62"/>
        <v/>
      </c>
      <c r="Y602" s="27" t="str">
        <f>IF(ISBLANK(Table123[[#This Row],[Odds Spread]]), "",O602+IF(S602&lt;0, (O602/(S602/-100)), O602*(S602/100)))</f>
        <v/>
      </c>
      <c r="Z602" s="27" t="str">
        <f t="shared" si="63"/>
        <v/>
      </c>
      <c r="AA602" s="29">
        <f t="shared" si="64"/>
        <v>0</v>
      </c>
      <c r="AB602" s="29">
        <f t="shared" si="65"/>
        <v>0</v>
      </c>
      <c r="AC602" s="30" t="str">
        <f>IF('Prediction Log'!$W602="Y", "W", IF('Prediction Log'!$W602="N","L",""))</f>
        <v/>
      </c>
      <c r="AD602" s="31" t="str">
        <f>IF('Prediction Log'!$Y602="Y", "W", IF('Prediction Log'!$Y602="N","L",""))</f>
        <v/>
      </c>
      <c r="AE602" s="32" t="str">
        <f>IF(ISBLANK(Table123[[#This Row],[Odds Side - Difference Model]]), "",IF(AC602="W", W602, IF(AC602="L",-N602, "")))</f>
        <v/>
      </c>
      <c r="AF602" s="33" t="str">
        <f>IFERROR((IF(ISERR(Table123[[#This Row],[Potential Payout Side - Win Probability Model]]), "",IF(AD602="W", X602, IF(AD602="L",-N602, "")))), "")</f>
        <v/>
      </c>
      <c r="AG602" s="30" t="str">
        <f>IF('Prediction Log'!$X602="Y", "W", IF('Prediction Log'!$X602="N", "L", ""))</f>
        <v/>
      </c>
      <c r="AH602" s="32" t="str">
        <f>IF(ISBLANK(Table123[[#This Row],[Odds Spread]]), "",IF(AG602="W", Z602, IF(AG602="L",-O602, "")))</f>
        <v/>
      </c>
      <c r="AI602" s="11"/>
      <c r="AJ602" s="12" t="str">
        <f t="shared" si="66"/>
        <v/>
      </c>
      <c r="AK6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3" spans="1:38" x14ac:dyDescent="0.45">
      <c r="A603" s="22">
        <f>Games!A603</f>
        <v>0</v>
      </c>
      <c r="B603" s="22" t="str">
        <f>IF('Prediction Log'!B603=0, "",'Prediction Log'!B603)</f>
        <v/>
      </c>
      <c r="C603" s="22" t="str">
        <f>IF('Prediction Log'!C603=0, "",'Prediction Log'!C603)</f>
        <v/>
      </c>
      <c r="D603" s="22" t="str">
        <f>IF('Prediction Log'!D603=0, "",'Prediction Log'!D603)</f>
        <v/>
      </c>
      <c r="E603" s="22" t="str">
        <f>IF('Prediction Log'!E603=0, "",'Prediction Log'!E603)</f>
        <v/>
      </c>
      <c r="F603" s="22" t="str">
        <f>IF('Prediction Log'!I603=0, "",'Prediction Log'!I603)</f>
        <v/>
      </c>
      <c r="G603" s="23" t="str">
        <f>IF(ISBLANK(Games!B603), "",'Prediction Log'!$J603)</f>
        <v/>
      </c>
      <c r="H603" s="24" t="str">
        <f>'Prediction Log'!$K603</f>
        <v/>
      </c>
      <c r="I603" s="22" t="str">
        <f>IF(ISBLANK(Games!J603), "",IF(AND(Games!J603="",Games!K603=""),"",IF(ISTEXT(Games!K603), "Side",Games!J603)))</f>
        <v/>
      </c>
      <c r="J603" s="22" t="str">
        <f>IF(ISBLANK(Games!B603), "",IF(Games!H603="Y", Games!B603, Games!C603))</f>
        <v/>
      </c>
      <c r="K603" s="22" t="str">
        <f>Games!F603</f>
        <v/>
      </c>
      <c r="L603" s="22" t="str">
        <f>IF(ISBLANK(Games!D603), "",Games!D603)</f>
        <v/>
      </c>
      <c r="M603" s="22"/>
      <c r="N603" s="25" t="str">
        <f>IF(ISBLANK(Table123[[#This Row],[Odds Side - Difference Model]]), "", 1)</f>
        <v/>
      </c>
      <c r="O603" s="25" t="str">
        <f>IF(ISBLANK(Table123[[#This Row],[Odds Spread]]), "", 1)</f>
        <v/>
      </c>
      <c r="P603" s="26"/>
      <c r="Q603" s="26"/>
      <c r="R603" s="26"/>
      <c r="S603" s="26"/>
      <c r="T603" s="26"/>
      <c r="U603" s="27" t="str">
        <f>IF(ISBLANK(Table123[[#This Row],[Odds Side - Difference Model]]), "",N603+IF(Q603&lt;0, (N603/(Q603/-100)), N603*(Q603/100)))</f>
        <v/>
      </c>
      <c r="V603" s="28" t="str">
        <f>IFERROR(IF(ISBLANK(Table123[[#This Row],[Odds Side - Win Probability Model]]), "",N603+IF(R603&lt;0, (N603/(R603/-100)), N603*(R603/100))),"")</f>
        <v/>
      </c>
      <c r="W603" s="27" t="str">
        <f t="shared" si="61"/>
        <v/>
      </c>
      <c r="X603" s="28" t="str">
        <f t="shared" si="62"/>
        <v/>
      </c>
      <c r="Y603" s="27" t="str">
        <f>IF(ISBLANK(Table123[[#This Row],[Odds Spread]]), "",O603+IF(S603&lt;0, (O603/(S603/-100)), O603*(S603/100)))</f>
        <v/>
      </c>
      <c r="Z603" s="27" t="str">
        <f t="shared" si="63"/>
        <v/>
      </c>
      <c r="AA603" s="29">
        <f t="shared" si="64"/>
        <v>0</v>
      </c>
      <c r="AB603" s="29">
        <f t="shared" si="65"/>
        <v>0</v>
      </c>
      <c r="AC603" s="30" t="str">
        <f>IF('Prediction Log'!$W603="Y", "W", IF('Prediction Log'!$W603="N","L",""))</f>
        <v/>
      </c>
      <c r="AD603" s="31" t="str">
        <f>IF('Prediction Log'!$Y603="Y", "W", IF('Prediction Log'!$Y603="N","L",""))</f>
        <v/>
      </c>
      <c r="AE603" s="32" t="str">
        <f>IF(ISBLANK(Table123[[#This Row],[Odds Side - Difference Model]]), "",IF(AC603="W", W603, IF(AC603="L",-N603, "")))</f>
        <v/>
      </c>
      <c r="AF603" s="33" t="str">
        <f>IFERROR((IF(ISERR(Table123[[#This Row],[Potential Payout Side - Win Probability Model]]), "",IF(AD603="W", X603, IF(AD603="L",-N603, "")))), "")</f>
        <v/>
      </c>
      <c r="AG603" s="30" t="str">
        <f>IF('Prediction Log'!$X603="Y", "W", IF('Prediction Log'!$X603="N", "L", ""))</f>
        <v/>
      </c>
      <c r="AH603" s="32" t="str">
        <f>IF(ISBLANK(Table123[[#This Row],[Odds Spread]]), "",IF(AG603="W", Z603, IF(AG603="L",-O603, "")))</f>
        <v/>
      </c>
      <c r="AI603" s="11"/>
      <c r="AJ603" s="12" t="str">
        <f t="shared" si="66"/>
        <v/>
      </c>
      <c r="AK6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4" spans="1:38" x14ac:dyDescent="0.45">
      <c r="A604" s="22">
        <f>Games!A604</f>
        <v>0</v>
      </c>
      <c r="B604" s="22" t="str">
        <f>IF('Prediction Log'!B604=0, "",'Prediction Log'!B604)</f>
        <v/>
      </c>
      <c r="C604" s="22" t="str">
        <f>IF('Prediction Log'!C604=0, "",'Prediction Log'!C604)</f>
        <v/>
      </c>
      <c r="D604" s="22" t="str">
        <f>IF('Prediction Log'!D604=0, "",'Prediction Log'!D604)</f>
        <v/>
      </c>
      <c r="E604" s="22" t="str">
        <f>IF('Prediction Log'!E604=0, "",'Prediction Log'!E604)</f>
        <v/>
      </c>
      <c r="F604" s="22" t="str">
        <f>IF('Prediction Log'!I604=0, "",'Prediction Log'!I604)</f>
        <v/>
      </c>
      <c r="G604" s="23" t="str">
        <f>IF(ISBLANK(Games!B604), "",'Prediction Log'!$J604)</f>
        <v/>
      </c>
      <c r="H604" s="24" t="str">
        <f>'Prediction Log'!$K604</f>
        <v/>
      </c>
      <c r="I604" s="22" t="str">
        <f>IF(ISBLANK(Games!J604), "",IF(AND(Games!J604="",Games!K604=""),"",IF(ISTEXT(Games!K604), "Side",Games!J604)))</f>
        <v/>
      </c>
      <c r="J604" s="22" t="str">
        <f>IF(ISBLANK(Games!B604), "",IF(Games!H604="Y", Games!B604, Games!C604))</f>
        <v/>
      </c>
      <c r="K604" s="22" t="str">
        <f>Games!F604</f>
        <v/>
      </c>
      <c r="L604" s="22" t="str">
        <f>IF(ISBLANK(Games!D604), "",Games!D604)</f>
        <v/>
      </c>
      <c r="M604" s="22"/>
      <c r="N604" s="25" t="str">
        <f>IF(ISBLANK(Table123[[#This Row],[Odds Side - Difference Model]]), "", 1)</f>
        <v/>
      </c>
      <c r="O604" s="25" t="str">
        <f>IF(ISBLANK(Table123[[#This Row],[Odds Spread]]), "", 1)</f>
        <v/>
      </c>
      <c r="P604" s="26"/>
      <c r="Q604" s="26"/>
      <c r="R604" s="26"/>
      <c r="S604" s="26"/>
      <c r="T604" s="26"/>
      <c r="U604" s="27" t="str">
        <f>IF(ISBLANK(Table123[[#This Row],[Odds Side - Difference Model]]), "",N604+IF(Q604&lt;0, (N604/(Q604/-100)), N604*(Q604/100)))</f>
        <v/>
      </c>
      <c r="V604" s="28" t="str">
        <f>IFERROR(IF(ISBLANK(Table123[[#This Row],[Odds Side - Win Probability Model]]), "",N604+IF(R604&lt;0, (N604/(R604/-100)), N604*(R604/100))),"")</f>
        <v/>
      </c>
      <c r="W604" s="27" t="str">
        <f t="shared" si="61"/>
        <v/>
      </c>
      <c r="X604" s="28" t="str">
        <f t="shared" si="62"/>
        <v/>
      </c>
      <c r="Y604" s="27" t="str">
        <f>IF(ISBLANK(Table123[[#This Row],[Odds Spread]]), "",O604+IF(S604&lt;0, (O604/(S604/-100)), O604*(S604/100)))</f>
        <v/>
      </c>
      <c r="Z604" s="27" t="str">
        <f t="shared" si="63"/>
        <v/>
      </c>
      <c r="AA604" s="29">
        <f t="shared" si="64"/>
        <v>0</v>
      </c>
      <c r="AB604" s="29">
        <f t="shared" si="65"/>
        <v>0</v>
      </c>
      <c r="AC604" s="30" t="str">
        <f>IF('Prediction Log'!$W604="Y", "W", IF('Prediction Log'!$W604="N","L",""))</f>
        <v/>
      </c>
      <c r="AD604" s="31" t="str">
        <f>IF('Prediction Log'!$Y604="Y", "W", IF('Prediction Log'!$Y604="N","L",""))</f>
        <v/>
      </c>
      <c r="AE604" s="32" t="str">
        <f>IF(ISBLANK(Table123[[#This Row],[Odds Side - Difference Model]]), "",IF(AC604="W", W604, IF(AC604="L",-N604, "")))</f>
        <v/>
      </c>
      <c r="AF604" s="33" t="str">
        <f>IFERROR((IF(ISERR(Table123[[#This Row],[Potential Payout Side - Win Probability Model]]), "",IF(AD604="W", X604, IF(AD604="L",-N604, "")))), "")</f>
        <v/>
      </c>
      <c r="AG604" s="30" t="str">
        <f>IF('Prediction Log'!$X604="Y", "W", IF('Prediction Log'!$X604="N", "L", ""))</f>
        <v/>
      </c>
      <c r="AH604" s="32" t="str">
        <f>IF(ISBLANK(Table123[[#This Row],[Odds Spread]]), "",IF(AG604="W", Z604, IF(AG604="L",-O604, "")))</f>
        <v/>
      </c>
      <c r="AI604" s="11"/>
      <c r="AJ604" s="12" t="str">
        <f t="shared" si="66"/>
        <v/>
      </c>
      <c r="AK6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5" spans="1:38" x14ac:dyDescent="0.45">
      <c r="A605" s="22">
        <f>Games!A605</f>
        <v>0</v>
      </c>
      <c r="B605" s="22" t="str">
        <f>IF('Prediction Log'!B605=0, "",'Prediction Log'!B605)</f>
        <v/>
      </c>
      <c r="C605" s="22" t="str">
        <f>IF('Prediction Log'!C605=0, "",'Prediction Log'!C605)</f>
        <v/>
      </c>
      <c r="D605" s="22" t="str">
        <f>IF('Prediction Log'!D605=0, "",'Prediction Log'!D605)</f>
        <v/>
      </c>
      <c r="E605" s="22" t="str">
        <f>IF('Prediction Log'!E605=0, "",'Prediction Log'!E605)</f>
        <v/>
      </c>
      <c r="F605" s="22" t="str">
        <f>IF('Prediction Log'!I605=0, "",'Prediction Log'!I605)</f>
        <v/>
      </c>
      <c r="G605" s="23" t="str">
        <f>IF(ISBLANK(Games!B605), "",'Prediction Log'!$J605)</f>
        <v/>
      </c>
      <c r="H605" s="24" t="str">
        <f>'Prediction Log'!$K605</f>
        <v/>
      </c>
      <c r="I605" s="22" t="str">
        <f>IF(ISBLANK(Games!J605), "",IF(AND(Games!J605="",Games!K605=""),"",IF(ISTEXT(Games!K605), "Side",Games!J605)))</f>
        <v/>
      </c>
      <c r="J605" s="22" t="str">
        <f>IF(ISBLANK(Games!B605), "",IF(Games!H605="Y", Games!B605, Games!C605))</f>
        <v/>
      </c>
      <c r="K605" s="22" t="str">
        <f>Games!F605</f>
        <v/>
      </c>
      <c r="L605" s="22" t="str">
        <f>IF(ISBLANK(Games!D605), "",Games!D605)</f>
        <v/>
      </c>
      <c r="M605" s="22"/>
      <c r="N605" s="25" t="str">
        <f>IF(ISBLANK(Table123[[#This Row],[Odds Side - Difference Model]]), "", 1)</f>
        <v/>
      </c>
      <c r="O605" s="25" t="str">
        <f>IF(ISBLANK(Table123[[#This Row],[Odds Spread]]), "", 1)</f>
        <v/>
      </c>
      <c r="P605" s="26"/>
      <c r="Q605" s="26"/>
      <c r="R605" s="26"/>
      <c r="S605" s="26"/>
      <c r="T605" s="26"/>
      <c r="U605" s="27" t="str">
        <f>IF(ISBLANK(Table123[[#This Row],[Odds Side - Difference Model]]), "",N605+IF(Q605&lt;0, (N605/(Q605/-100)), N605*(Q605/100)))</f>
        <v/>
      </c>
      <c r="V605" s="28" t="str">
        <f>IFERROR(IF(ISBLANK(Table123[[#This Row],[Odds Side - Win Probability Model]]), "",N605+IF(R605&lt;0, (N605/(R605/-100)), N605*(R605/100))),"")</f>
        <v/>
      </c>
      <c r="W605" s="27" t="str">
        <f t="shared" si="61"/>
        <v/>
      </c>
      <c r="X605" s="28" t="str">
        <f t="shared" si="62"/>
        <v/>
      </c>
      <c r="Y605" s="27" t="str">
        <f>IF(ISBLANK(Table123[[#This Row],[Odds Spread]]), "",O605+IF(S605&lt;0, (O605/(S605/-100)), O605*(S605/100)))</f>
        <v/>
      </c>
      <c r="Z605" s="27" t="str">
        <f t="shared" si="63"/>
        <v/>
      </c>
      <c r="AA605" s="29">
        <f t="shared" si="64"/>
        <v>0</v>
      </c>
      <c r="AB605" s="29">
        <f t="shared" si="65"/>
        <v>0</v>
      </c>
      <c r="AC605" s="30" t="str">
        <f>IF('Prediction Log'!$W605="Y", "W", IF('Prediction Log'!$W605="N","L",""))</f>
        <v/>
      </c>
      <c r="AD605" s="31" t="str">
        <f>IF('Prediction Log'!$Y605="Y", "W", IF('Prediction Log'!$Y605="N","L",""))</f>
        <v/>
      </c>
      <c r="AE605" s="32" t="str">
        <f>IF(ISBLANK(Table123[[#This Row],[Odds Side - Difference Model]]), "",IF(AC605="W", W605, IF(AC605="L",-N605, "")))</f>
        <v/>
      </c>
      <c r="AF605" s="33" t="str">
        <f>IFERROR((IF(ISERR(Table123[[#This Row],[Potential Payout Side - Win Probability Model]]), "",IF(AD605="W", X605, IF(AD605="L",-N605, "")))), "")</f>
        <v/>
      </c>
      <c r="AG605" s="30" t="str">
        <f>IF('Prediction Log'!$X605="Y", "W", IF('Prediction Log'!$X605="N", "L", ""))</f>
        <v/>
      </c>
      <c r="AH605" s="32" t="str">
        <f>IF(ISBLANK(Table123[[#This Row],[Odds Spread]]), "",IF(AG605="W", Z605, IF(AG605="L",-O605, "")))</f>
        <v/>
      </c>
      <c r="AI605" s="11"/>
      <c r="AJ605" s="12" t="str">
        <f t="shared" si="66"/>
        <v/>
      </c>
      <c r="AK6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6" spans="1:38" x14ac:dyDescent="0.45">
      <c r="A606" s="22">
        <f>Games!A606</f>
        <v>0</v>
      </c>
      <c r="B606" s="22" t="str">
        <f>IF('Prediction Log'!B606=0, "",'Prediction Log'!B606)</f>
        <v/>
      </c>
      <c r="C606" s="22" t="str">
        <f>IF('Prediction Log'!C606=0, "",'Prediction Log'!C606)</f>
        <v/>
      </c>
      <c r="D606" s="22" t="str">
        <f>IF('Prediction Log'!D606=0, "",'Prediction Log'!D606)</f>
        <v/>
      </c>
      <c r="E606" s="22" t="str">
        <f>IF('Prediction Log'!E606=0, "",'Prediction Log'!E606)</f>
        <v/>
      </c>
      <c r="F606" s="22" t="str">
        <f>IF('Prediction Log'!I606=0, "",'Prediction Log'!I606)</f>
        <v/>
      </c>
      <c r="G606" s="23" t="str">
        <f>IF(ISBLANK(Games!B606), "",'Prediction Log'!$J606)</f>
        <v/>
      </c>
      <c r="H606" s="24" t="str">
        <f>'Prediction Log'!$K606</f>
        <v/>
      </c>
      <c r="I606" s="22" t="str">
        <f>IF(ISBLANK(Games!J606), "",IF(AND(Games!J606="",Games!K606=""),"",IF(ISTEXT(Games!K606), "Side",Games!J606)))</f>
        <v/>
      </c>
      <c r="J606" s="22" t="str">
        <f>IF(ISBLANK(Games!B606), "",IF(Games!H606="Y", Games!B606, Games!C606))</f>
        <v/>
      </c>
      <c r="K606" s="22" t="str">
        <f>Games!F606</f>
        <v/>
      </c>
      <c r="L606" s="22" t="str">
        <f>IF(ISBLANK(Games!D606), "",Games!D606)</f>
        <v/>
      </c>
      <c r="M606" s="22"/>
      <c r="N606" s="25" t="str">
        <f>IF(ISBLANK(Table123[[#This Row],[Odds Side - Difference Model]]), "", 1)</f>
        <v/>
      </c>
      <c r="O606" s="25" t="str">
        <f>IF(ISBLANK(Table123[[#This Row],[Odds Spread]]), "", 1)</f>
        <v/>
      </c>
      <c r="P606" s="26"/>
      <c r="Q606" s="26"/>
      <c r="R606" s="26"/>
      <c r="S606" s="26"/>
      <c r="T606" s="26"/>
      <c r="U606" s="27" t="str">
        <f>IF(ISBLANK(Table123[[#This Row],[Odds Side - Difference Model]]), "",N606+IF(Q606&lt;0, (N606/(Q606/-100)), N606*(Q606/100)))</f>
        <v/>
      </c>
      <c r="V606" s="28" t="str">
        <f>IFERROR(IF(ISBLANK(Table123[[#This Row],[Odds Side - Win Probability Model]]), "",N606+IF(R606&lt;0, (N606/(R606/-100)), N606*(R606/100))),"")</f>
        <v/>
      </c>
      <c r="W606" s="27" t="str">
        <f t="shared" si="61"/>
        <v/>
      </c>
      <c r="X606" s="28" t="str">
        <f t="shared" si="62"/>
        <v/>
      </c>
      <c r="Y606" s="27" t="str">
        <f>IF(ISBLANK(Table123[[#This Row],[Odds Spread]]), "",O606+IF(S606&lt;0, (O606/(S606/-100)), O606*(S606/100)))</f>
        <v/>
      </c>
      <c r="Z606" s="27" t="str">
        <f t="shared" si="63"/>
        <v/>
      </c>
      <c r="AA606" s="29">
        <f t="shared" si="64"/>
        <v>0</v>
      </c>
      <c r="AB606" s="29">
        <f t="shared" si="65"/>
        <v>0</v>
      </c>
      <c r="AC606" s="30" t="str">
        <f>IF('Prediction Log'!$W606="Y", "W", IF('Prediction Log'!$W606="N","L",""))</f>
        <v/>
      </c>
      <c r="AD606" s="31" t="str">
        <f>IF('Prediction Log'!$Y606="Y", "W", IF('Prediction Log'!$Y606="N","L",""))</f>
        <v/>
      </c>
      <c r="AE606" s="32" t="str">
        <f>IF(ISBLANK(Table123[[#This Row],[Odds Side - Difference Model]]), "",IF(AC606="W", W606, IF(AC606="L",-N606, "")))</f>
        <v/>
      </c>
      <c r="AF606" s="33" t="str">
        <f>IFERROR((IF(ISERR(Table123[[#This Row],[Potential Payout Side - Win Probability Model]]), "",IF(AD606="W", X606, IF(AD606="L",-N606, "")))), "")</f>
        <v/>
      </c>
      <c r="AG606" s="30" t="str">
        <f>IF('Prediction Log'!$X606="Y", "W", IF('Prediction Log'!$X606="N", "L", ""))</f>
        <v/>
      </c>
      <c r="AH606" s="32" t="str">
        <f>IF(ISBLANK(Table123[[#This Row],[Odds Spread]]), "",IF(AG606="W", Z606, IF(AG606="L",-O606, "")))</f>
        <v/>
      </c>
      <c r="AI606" s="11"/>
      <c r="AJ606" s="12" t="str">
        <f t="shared" si="66"/>
        <v/>
      </c>
      <c r="AK6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7" spans="1:38" x14ac:dyDescent="0.45">
      <c r="A607" s="22">
        <f>Games!A607</f>
        <v>0</v>
      </c>
      <c r="B607" s="22" t="str">
        <f>IF('Prediction Log'!B607=0, "",'Prediction Log'!B607)</f>
        <v/>
      </c>
      <c r="C607" s="22" t="str">
        <f>IF('Prediction Log'!C607=0, "",'Prediction Log'!C607)</f>
        <v/>
      </c>
      <c r="D607" s="22" t="str">
        <f>IF('Prediction Log'!D607=0, "",'Prediction Log'!D607)</f>
        <v/>
      </c>
      <c r="E607" s="22" t="str">
        <f>IF('Prediction Log'!E607=0, "",'Prediction Log'!E607)</f>
        <v/>
      </c>
      <c r="F607" s="22" t="str">
        <f>IF('Prediction Log'!I607=0, "",'Prediction Log'!I607)</f>
        <v/>
      </c>
      <c r="G607" s="23" t="str">
        <f>IF(ISBLANK(Games!B607), "",'Prediction Log'!$J607)</f>
        <v/>
      </c>
      <c r="H607" s="24" t="str">
        <f>'Prediction Log'!$K607</f>
        <v/>
      </c>
      <c r="I607" s="22" t="str">
        <f>IF(ISBLANK(Games!J607), "",IF(AND(Games!J607="",Games!K607=""),"",IF(ISTEXT(Games!K607), "Side",Games!J607)))</f>
        <v/>
      </c>
      <c r="J607" s="22" t="str">
        <f>IF(ISBLANK(Games!B607), "",IF(Games!H607="Y", Games!B607, Games!C607))</f>
        <v/>
      </c>
      <c r="K607" s="22" t="str">
        <f>Games!F607</f>
        <v/>
      </c>
      <c r="L607" s="22" t="str">
        <f>IF(ISBLANK(Games!D607), "",Games!D607)</f>
        <v/>
      </c>
      <c r="M607" s="22"/>
      <c r="N607" s="25" t="str">
        <f>IF(ISBLANK(Table123[[#This Row],[Odds Side - Difference Model]]), "", 1)</f>
        <v/>
      </c>
      <c r="O607" s="25" t="str">
        <f>IF(ISBLANK(Table123[[#This Row],[Odds Spread]]), "", 1)</f>
        <v/>
      </c>
      <c r="P607" s="26"/>
      <c r="Q607" s="26"/>
      <c r="R607" s="26"/>
      <c r="S607" s="26"/>
      <c r="T607" s="26"/>
      <c r="U607" s="27" t="str">
        <f>IF(ISBLANK(Table123[[#This Row],[Odds Side - Difference Model]]), "",N607+IF(Q607&lt;0, (N607/(Q607/-100)), N607*(Q607/100)))</f>
        <v/>
      </c>
      <c r="V607" s="28" t="str">
        <f>IFERROR(IF(ISBLANK(Table123[[#This Row],[Odds Side - Win Probability Model]]), "",N607+IF(R607&lt;0, (N607/(R607/-100)), N607*(R607/100))),"")</f>
        <v/>
      </c>
      <c r="W607" s="27" t="str">
        <f t="shared" si="61"/>
        <v/>
      </c>
      <c r="X607" s="28" t="str">
        <f t="shared" si="62"/>
        <v/>
      </c>
      <c r="Y607" s="27" t="str">
        <f>IF(ISBLANK(Table123[[#This Row],[Odds Spread]]), "",O607+IF(S607&lt;0, (O607/(S607/-100)), O607*(S607/100)))</f>
        <v/>
      </c>
      <c r="Z607" s="27" t="str">
        <f t="shared" si="63"/>
        <v/>
      </c>
      <c r="AA607" s="29">
        <f t="shared" si="64"/>
        <v>0</v>
      </c>
      <c r="AB607" s="29">
        <f t="shared" si="65"/>
        <v>0</v>
      </c>
      <c r="AC607" s="30" t="str">
        <f>IF('Prediction Log'!$W607="Y", "W", IF('Prediction Log'!$W607="N","L",""))</f>
        <v/>
      </c>
      <c r="AD607" s="31" t="str">
        <f>IF('Prediction Log'!$Y607="Y", "W", IF('Prediction Log'!$Y607="N","L",""))</f>
        <v/>
      </c>
      <c r="AE607" s="32" t="str">
        <f>IF(ISBLANK(Table123[[#This Row],[Odds Side - Difference Model]]), "",IF(AC607="W", W607, IF(AC607="L",-N607, "")))</f>
        <v/>
      </c>
      <c r="AF607" s="33" t="str">
        <f>IFERROR((IF(ISERR(Table123[[#This Row],[Potential Payout Side - Win Probability Model]]), "",IF(AD607="W", X607, IF(AD607="L",-N607, "")))), "")</f>
        <v/>
      </c>
      <c r="AG607" s="30" t="str">
        <f>IF('Prediction Log'!$X607="Y", "W", IF('Prediction Log'!$X607="N", "L", ""))</f>
        <v/>
      </c>
      <c r="AH607" s="32" t="str">
        <f>IF(ISBLANK(Table123[[#This Row],[Odds Spread]]), "",IF(AG607="W", Z607, IF(AG607="L",-O607, "")))</f>
        <v/>
      </c>
      <c r="AI607" s="11"/>
      <c r="AJ607" s="12" t="str">
        <f t="shared" si="66"/>
        <v/>
      </c>
      <c r="AK6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8" spans="1:38" x14ac:dyDescent="0.45">
      <c r="A608" s="22">
        <f>Games!A608</f>
        <v>0</v>
      </c>
      <c r="B608" s="22" t="str">
        <f>IF('Prediction Log'!B608=0, "",'Prediction Log'!B608)</f>
        <v/>
      </c>
      <c r="C608" s="22" t="str">
        <f>IF('Prediction Log'!C608=0, "",'Prediction Log'!C608)</f>
        <v/>
      </c>
      <c r="D608" s="22" t="str">
        <f>IF('Prediction Log'!D608=0, "",'Prediction Log'!D608)</f>
        <v/>
      </c>
      <c r="E608" s="22" t="str">
        <f>IF('Prediction Log'!E608=0, "",'Prediction Log'!E608)</f>
        <v/>
      </c>
      <c r="F608" s="22" t="str">
        <f>IF('Prediction Log'!I608=0, "",'Prediction Log'!I608)</f>
        <v/>
      </c>
      <c r="G608" s="23" t="str">
        <f>IF(ISBLANK(Games!B608), "",'Prediction Log'!$J608)</f>
        <v/>
      </c>
      <c r="H608" s="24" t="str">
        <f>'Prediction Log'!$K608</f>
        <v/>
      </c>
      <c r="I608" s="22" t="str">
        <f>IF(ISBLANK(Games!J608), "",IF(AND(Games!J608="",Games!K608=""),"",IF(ISTEXT(Games!K608), "Side",Games!J608)))</f>
        <v/>
      </c>
      <c r="J608" s="22" t="str">
        <f>IF(ISBLANK(Games!B608), "",IF(Games!H608="Y", Games!B608, Games!C608))</f>
        <v/>
      </c>
      <c r="K608" s="22" t="str">
        <f>Games!F608</f>
        <v/>
      </c>
      <c r="L608" s="22" t="str">
        <f>IF(ISBLANK(Games!D608), "",Games!D608)</f>
        <v/>
      </c>
      <c r="M608" s="22"/>
      <c r="N608" s="25" t="str">
        <f>IF(ISBLANK(Table123[[#This Row],[Odds Side - Difference Model]]), "", 1)</f>
        <v/>
      </c>
      <c r="O608" s="25" t="str">
        <f>IF(ISBLANK(Table123[[#This Row],[Odds Spread]]), "", 1)</f>
        <v/>
      </c>
      <c r="P608" s="26"/>
      <c r="Q608" s="26"/>
      <c r="R608" s="26"/>
      <c r="S608" s="26"/>
      <c r="T608" s="26"/>
      <c r="U608" s="27" t="str">
        <f>IF(ISBLANK(Table123[[#This Row],[Odds Side - Difference Model]]), "",N608+IF(Q608&lt;0, (N608/(Q608/-100)), N608*(Q608/100)))</f>
        <v/>
      </c>
      <c r="V608" s="28" t="str">
        <f>IFERROR(IF(ISBLANK(Table123[[#This Row],[Odds Side - Win Probability Model]]), "",N608+IF(R608&lt;0, (N608/(R608/-100)), N608*(R608/100))),"")</f>
        <v/>
      </c>
      <c r="W608" s="27" t="str">
        <f t="shared" si="61"/>
        <v/>
      </c>
      <c r="X608" s="28" t="str">
        <f t="shared" si="62"/>
        <v/>
      </c>
      <c r="Y608" s="27" t="str">
        <f>IF(ISBLANK(Table123[[#This Row],[Odds Spread]]), "",O608+IF(S608&lt;0, (O608/(S608/-100)), O608*(S608/100)))</f>
        <v/>
      </c>
      <c r="Z608" s="27" t="str">
        <f t="shared" si="63"/>
        <v/>
      </c>
      <c r="AA608" s="29">
        <f t="shared" si="64"/>
        <v>0</v>
      </c>
      <c r="AB608" s="29">
        <f t="shared" si="65"/>
        <v>0</v>
      </c>
      <c r="AC608" s="30" t="str">
        <f>IF('Prediction Log'!$W608="Y", "W", IF('Prediction Log'!$W608="N","L",""))</f>
        <v/>
      </c>
      <c r="AD608" s="31" t="str">
        <f>IF('Prediction Log'!$Y608="Y", "W", IF('Prediction Log'!$Y608="N","L",""))</f>
        <v/>
      </c>
      <c r="AE608" s="32" t="str">
        <f>IF(ISBLANK(Table123[[#This Row],[Odds Side - Difference Model]]), "",IF(AC608="W", W608, IF(AC608="L",-N608, "")))</f>
        <v/>
      </c>
      <c r="AF608" s="33" t="str">
        <f>IFERROR((IF(ISERR(Table123[[#This Row],[Potential Payout Side - Win Probability Model]]), "",IF(AD608="W", X608, IF(AD608="L",-N608, "")))), "")</f>
        <v/>
      </c>
      <c r="AG608" s="30" t="str">
        <f>IF('Prediction Log'!$X608="Y", "W", IF('Prediction Log'!$X608="N", "L", ""))</f>
        <v/>
      </c>
      <c r="AH608" s="32" t="str">
        <f>IF(ISBLANK(Table123[[#This Row],[Odds Spread]]), "",IF(AG608="W", Z608, IF(AG608="L",-O608, "")))</f>
        <v/>
      </c>
      <c r="AI608" s="11"/>
      <c r="AJ608" s="12" t="str">
        <f t="shared" si="66"/>
        <v/>
      </c>
      <c r="AK6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9" spans="1:38" x14ac:dyDescent="0.45">
      <c r="A609" s="22">
        <f>Games!A609</f>
        <v>0</v>
      </c>
      <c r="B609" s="22" t="str">
        <f>IF('Prediction Log'!B609=0, "",'Prediction Log'!B609)</f>
        <v/>
      </c>
      <c r="C609" s="22" t="str">
        <f>IF('Prediction Log'!C609=0, "",'Prediction Log'!C609)</f>
        <v/>
      </c>
      <c r="D609" s="22" t="str">
        <f>IF('Prediction Log'!D609=0, "",'Prediction Log'!D609)</f>
        <v/>
      </c>
      <c r="E609" s="22" t="str">
        <f>IF('Prediction Log'!E609=0, "",'Prediction Log'!E609)</f>
        <v/>
      </c>
      <c r="F609" s="22" t="str">
        <f>IF('Prediction Log'!I609=0, "",'Prediction Log'!I609)</f>
        <v/>
      </c>
      <c r="G609" s="23" t="str">
        <f>IF(ISBLANK(Games!B609), "",'Prediction Log'!$J609)</f>
        <v/>
      </c>
      <c r="H609" s="24" t="str">
        <f>'Prediction Log'!$K609</f>
        <v/>
      </c>
      <c r="I609" s="22" t="str">
        <f>IF(ISBLANK(Games!J609), "",IF(AND(Games!J609="",Games!K609=""),"",IF(ISTEXT(Games!K609), "Side",Games!J609)))</f>
        <v/>
      </c>
      <c r="J609" s="22" t="str">
        <f>IF(ISBLANK(Games!B609), "",IF(Games!H609="Y", Games!B609, Games!C609))</f>
        <v/>
      </c>
      <c r="K609" s="22" t="str">
        <f>Games!F609</f>
        <v/>
      </c>
      <c r="L609" s="22" t="str">
        <f>IF(ISBLANK(Games!D609), "",Games!D609)</f>
        <v/>
      </c>
      <c r="M609" s="22"/>
      <c r="N609" s="25" t="str">
        <f>IF(ISBLANK(Table123[[#This Row],[Odds Side - Difference Model]]), "", 1)</f>
        <v/>
      </c>
      <c r="O609" s="25" t="str">
        <f>IF(ISBLANK(Table123[[#This Row],[Odds Spread]]), "", 1)</f>
        <v/>
      </c>
      <c r="P609" s="26"/>
      <c r="Q609" s="26"/>
      <c r="R609" s="26"/>
      <c r="S609" s="26"/>
      <c r="T609" s="26"/>
      <c r="U609" s="27" t="str">
        <f>IF(ISBLANK(Table123[[#This Row],[Odds Side - Difference Model]]), "",N609+IF(Q609&lt;0, (N609/(Q609/-100)), N609*(Q609/100)))</f>
        <v/>
      </c>
      <c r="V609" s="28" t="str">
        <f>IFERROR(IF(ISBLANK(Table123[[#This Row],[Odds Side - Win Probability Model]]), "",N609+IF(R609&lt;0, (N609/(R609/-100)), N609*(R609/100))),"")</f>
        <v/>
      </c>
      <c r="W609" s="27" t="str">
        <f t="shared" si="61"/>
        <v/>
      </c>
      <c r="X609" s="28" t="str">
        <f t="shared" si="62"/>
        <v/>
      </c>
      <c r="Y609" s="27" t="str">
        <f>IF(ISBLANK(Table123[[#This Row],[Odds Spread]]), "",O609+IF(S609&lt;0, (O609/(S609/-100)), O609*(S609/100)))</f>
        <v/>
      </c>
      <c r="Z609" s="27" t="str">
        <f t="shared" si="63"/>
        <v/>
      </c>
      <c r="AA609" s="29">
        <f t="shared" si="64"/>
        <v>0</v>
      </c>
      <c r="AB609" s="29">
        <f t="shared" si="65"/>
        <v>0</v>
      </c>
      <c r="AC609" s="30" t="str">
        <f>IF('Prediction Log'!$W609="Y", "W", IF('Prediction Log'!$W609="N","L",""))</f>
        <v/>
      </c>
      <c r="AD609" s="31" t="str">
        <f>IF('Prediction Log'!$Y609="Y", "W", IF('Prediction Log'!$Y609="N","L",""))</f>
        <v/>
      </c>
      <c r="AE609" s="32" t="str">
        <f>IF(ISBLANK(Table123[[#This Row],[Odds Side - Difference Model]]), "",IF(AC609="W", W609, IF(AC609="L",-N609, "")))</f>
        <v/>
      </c>
      <c r="AF609" s="33" t="str">
        <f>IFERROR((IF(ISERR(Table123[[#This Row],[Potential Payout Side - Win Probability Model]]), "",IF(AD609="W", X609, IF(AD609="L",-N609, "")))), "")</f>
        <v/>
      </c>
      <c r="AG609" s="30" t="str">
        <f>IF('Prediction Log'!$X609="Y", "W", IF('Prediction Log'!$X609="N", "L", ""))</f>
        <v/>
      </c>
      <c r="AH609" s="32" t="str">
        <f>IF(ISBLANK(Table123[[#This Row],[Odds Spread]]), "",IF(AG609="W", Z609, IF(AG609="L",-O609, "")))</f>
        <v/>
      </c>
      <c r="AI609" s="11"/>
      <c r="AJ609" s="12" t="str">
        <f t="shared" si="66"/>
        <v/>
      </c>
      <c r="AK6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0" spans="1:38" x14ac:dyDescent="0.45">
      <c r="A610" s="22">
        <f>Games!A610</f>
        <v>0</v>
      </c>
      <c r="B610" s="22" t="str">
        <f>IF('Prediction Log'!B610=0, "",'Prediction Log'!B610)</f>
        <v/>
      </c>
      <c r="C610" s="22" t="str">
        <f>IF('Prediction Log'!C610=0, "",'Prediction Log'!C610)</f>
        <v/>
      </c>
      <c r="D610" s="22" t="str">
        <f>IF('Prediction Log'!D610=0, "",'Prediction Log'!D610)</f>
        <v/>
      </c>
      <c r="E610" s="22" t="str">
        <f>IF('Prediction Log'!E610=0, "",'Prediction Log'!E610)</f>
        <v/>
      </c>
      <c r="F610" s="22" t="str">
        <f>IF('Prediction Log'!I610=0, "",'Prediction Log'!I610)</f>
        <v/>
      </c>
      <c r="G610" s="23" t="str">
        <f>IF(ISBLANK(Games!B610), "",'Prediction Log'!$J610)</f>
        <v/>
      </c>
      <c r="H610" s="24" t="str">
        <f>'Prediction Log'!$K610</f>
        <v/>
      </c>
      <c r="I610" s="22" t="str">
        <f>IF(ISBLANK(Games!J610), "",IF(AND(Games!J610="",Games!K610=""),"",IF(ISTEXT(Games!K610), "Side",Games!J610)))</f>
        <v/>
      </c>
      <c r="J610" s="22" t="str">
        <f>IF(ISBLANK(Games!B610), "",IF(Games!H610="Y", Games!B610, Games!C610))</f>
        <v/>
      </c>
      <c r="K610" s="22" t="str">
        <f>Games!F610</f>
        <v/>
      </c>
      <c r="L610" s="22" t="str">
        <f>IF(ISBLANK(Games!D610), "",Games!D610)</f>
        <v/>
      </c>
      <c r="M610" s="22"/>
      <c r="N610" s="25" t="str">
        <f>IF(ISBLANK(Table123[[#This Row],[Odds Side - Difference Model]]), "", 1)</f>
        <v/>
      </c>
      <c r="O610" s="25" t="str">
        <f>IF(ISBLANK(Table123[[#This Row],[Odds Spread]]), "", 1)</f>
        <v/>
      </c>
      <c r="P610" s="26"/>
      <c r="Q610" s="26"/>
      <c r="R610" s="26"/>
      <c r="S610" s="26"/>
      <c r="T610" s="26"/>
      <c r="U610" s="27" t="str">
        <f>IF(ISBLANK(Table123[[#This Row],[Odds Side - Difference Model]]), "",N610+IF(Q610&lt;0, (N610/(Q610/-100)), N610*(Q610/100)))</f>
        <v/>
      </c>
      <c r="V610" s="28" t="str">
        <f>IFERROR(IF(ISBLANK(Table123[[#This Row],[Odds Side - Win Probability Model]]), "",N610+IF(R610&lt;0, (N610/(R610/-100)), N610*(R610/100))),"")</f>
        <v/>
      </c>
      <c r="W610" s="27" t="str">
        <f t="shared" si="61"/>
        <v/>
      </c>
      <c r="X610" s="28" t="str">
        <f t="shared" si="62"/>
        <v/>
      </c>
      <c r="Y610" s="27" t="str">
        <f>IF(ISBLANK(Table123[[#This Row],[Odds Spread]]), "",O610+IF(S610&lt;0, (O610/(S610/-100)), O610*(S610/100)))</f>
        <v/>
      </c>
      <c r="Z610" s="27" t="str">
        <f t="shared" si="63"/>
        <v/>
      </c>
      <c r="AA610" s="29">
        <f t="shared" si="64"/>
        <v>0</v>
      </c>
      <c r="AB610" s="29">
        <f t="shared" si="65"/>
        <v>0</v>
      </c>
      <c r="AC610" s="30" t="str">
        <f>IF('Prediction Log'!$W610="Y", "W", IF('Prediction Log'!$W610="N","L",""))</f>
        <v/>
      </c>
      <c r="AD610" s="31" t="str">
        <f>IF('Prediction Log'!$Y610="Y", "W", IF('Prediction Log'!$Y610="N","L",""))</f>
        <v/>
      </c>
      <c r="AE610" s="32" t="str">
        <f>IF(ISBLANK(Table123[[#This Row],[Odds Side - Difference Model]]), "",IF(AC610="W", W610, IF(AC610="L",-N610, "")))</f>
        <v/>
      </c>
      <c r="AF610" s="33" t="str">
        <f>IFERROR((IF(ISERR(Table123[[#This Row],[Potential Payout Side - Win Probability Model]]), "",IF(AD610="W", X610, IF(AD610="L",-N610, "")))), "")</f>
        <v/>
      </c>
      <c r="AG610" s="30" t="str">
        <f>IF('Prediction Log'!$X610="Y", "W", IF('Prediction Log'!$X610="N", "L", ""))</f>
        <v/>
      </c>
      <c r="AH610" s="32" t="str">
        <f>IF(ISBLANK(Table123[[#This Row],[Odds Spread]]), "",IF(AG610="W", Z610, IF(AG610="L",-O610, "")))</f>
        <v/>
      </c>
      <c r="AI610" s="11"/>
      <c r="AJ610" s="12" t="str">
        <f t="shared" si="66"/>
        <v/>
      </c>
      <c r="AK6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1" spans="1:38" x14ac:dyDescent="0.45">
      <c r="A611" s="22">
        <f>Games!A611</f>
        <v>0</v>
      </c>
      <c r="B611" s="22" t="str">
        <f>IF('Prediction Log'!B611=0, "",'Prediction Log'!B611)</f>
        <v/>
      </c>
      <c r="C611" s="22" t="str">
        <f>IF('Prediction Log'!C611=0, "",'Prediction Log'!C611)</f>
        <v/>
      </c>
      <c r="D611" s="22" t="str">
        <f>IF('Prediction Log'!D611=0, "",'Prediction Log'!D611)</f>
        <v/>
      </c>
      <c r="E611" s="22" t="str">
        <f>IF('Prediction Log'!E611=0, "",'Prediction Log'!E611)</f>
        <v/>
      </c>
      <c r="F611" s="22" t="str">
        <f>IF('Prediction Log'!I611=0, "",'Prediction Log'!I611)</f>
        <v/>
      </c>
      <c r="G611" s="23" t="str">
        <f>IF(ISBLANK(Games!B611), "",'Prediction Log'!$J611)</f>
        <v/>
      </c>
      <c r="H611" s="24" t="str">
        <f>'Prediction Log'!$K611</f>
        <v/>
      </c>
      <c r="I611" s="22" t="str">
        <f>IF(ISBLANK(Games!J611), "",IF(AND(Games!J611="",Games!K611=""),"",IF(ISTEXT(Games!K611), "Side",Games!J611)))</f>
        <v/>
      </c>
      <c r="J611" s="22" t="str">
        <f>IF(ISBLANK(Games!B611), "",IF(Games!H611="Y", Games!B611, Games!C611))</f>
        <v/>
      </c>
      <c r="K611" s="22" t="str">
        <f>Games!F611</f>
        <v/>
      </c>
      <c r="L611" s="22" t="str">
        <f>IF(ISBLANK(Games!D611), "",Games!D611)</f>
        <v/>
      </c>
      <c r="M611" s="22"/>
      <c r="N611" s="25" t="str">
        <f>IF(ISBLANK(Table123[[#This Row],[Odds Side - Difference Model]]), "", 1)</f>
        <v/>
      </c>
      <c r="O611" s="25" t="str">
        <f>IF(ISBLANK(Table123[[#This Row],[Odds Spread]]), "", 1)</f>
        <v/>
      </c>
      <c r="P611" s="26"/>
      <c r="Q611" s="26"/>
      <c r="R611" s="26"/>
      <c r="S611" s="26"/>
      <c r="T611" s="26"/>
      <c r="U611" s="27" t="str">
        <f>IF(ISBLANK(Table123[[#This Row],[Odds Side - Difference Model]]), "",N611+IF(Q611&lt;0, (N611/(Q611/-100)), N611*(Q611/100)))</f>
        <v/>
      </c>
      <c r="V611" s="28" t="str">
        <f>IFERROR(IF(ISBLANK(Table123[[#This Row],[Odds Side - Win Probability Model]]), "",N611+IF(R611&lt;0, (N611/(R611/-100)), N611*(R611/100))),"")</f>
        <v/>
      </c>
      <c r="W611" s="27" t="str">
        <f t="shared" si="61"/>
        <v/>
      </c>
      <c r="X611" s="28" t="str">
        <f t="shared" si="62"/>
        <v/>
      </c>
      <c r="Y611" s="27" t="str">
        <f>IF(ISBLANK(Table123[[#This Row],[Odds Spread]]), "",O611+IF(S611&lt;0, (O611/(S611/-100)), O611*(S611/100)))</f>
        <v/>
      </c>
      <c r="Z611" s="27" t="str">
        <f t="shared" si="63"/>
        <v/>
      </c>
      <c r="AA611" s="29">
        <f t="shared" si="64"/>
        <v>0</v>
      </c>
      <c r="AB611" s="29">
        <f t="shared" si="65"/>
        <v>0</v>
      </c>
      <c r="AC611" s="30" t="str">
        <f>IF('Prediction Log'!$W611="Y", "W", IF('Prediction Log'!$W611="N","L",""))</f>
        <v/>
      </c>
      <c r="AD611" s="31" t="str">
        <f>IF('Prediction Log'!$Y611="Y", "W", IF('Prediction Log'!$Y611="N","L",""))</f>
        <v/>
      </c>
      <c r="AE611" s="32" t="str">
        <f>IF(ISBLANK(Table123[[#This Row],[Odds Side - Difference Model]]), "",IF(AC611="W", W611, IF(AC611="L",-N611, "")))</f>
        <v/>
      </c>
      <c r="AF611" s="33" t="str">
        <f>IFERROR((IF(ISERR(Table123[[#This Row],[Potential Payout Side - Win Probability Model]]), "",IF(AD611="W", X611, IF(AD611="L",-N611, "")))), "")</f>
        <v/>
      </c>
      <c r="AG611" s="30" t="str">
        <f>IF('Prediction Log'!$X611="Y", "W", IF('Prediction Log'!$X611="N", "L", ""))</f>
        <v/>
      </c>
      <c r="AH611" s="32" t="str">
        <f>IF(ISBLANK(Table123[[#This Row],[Odds Spread]]), "",IF(AG611="W", Z611, IF(AG611="L",-O611, "")))</f>
        <v/>
      </c>
      <c r="AI611" s="11"/>
      <c r="AJ611" s="12" t="str">
        <f t="shared" si="66"/>
        <v/>
      </c>
      <c r="AK6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2" spans="1:38" x14ac:dyDescent="0.45">
      <c r="A612" s="22">
        <f>Games!A612</f>
        <v>0</v>
      </c>
      <c r="B612" s="22" t="str">
        <f>IF('Prediction Log'!B612=0, "",'Prediction Log'!B612)</f>
        <v/>
      </c>
      <c r="C612" s="22" t="str">
        <f>IF('Prediction Log'!C612=0, "",'Prediction Log'!C612)</f>
        <v/>
      </c>
      <c r="D612" s="22" t="str">
        <f>IF('Prediction Log'!D612=0, "",'Prediction Log'!D612)</f>
        <v/>
      </c>
      <c r="E612" s="22" t="str">
        <f>IF('Prediction Log'!E612=0, "",'Prediction Log'!E612)</f>
        <v/>
      </c>
      <c r="F612" s="22" t="str">
        <f>IF('Prediction Log'!I612=0, "",'Prediction Log'!I612)</f>
        <v/>
      </c>
      <c r="G612" s="23" t="str">
        <f>IF(ISBLANK(Games!B612), "",'Prediction Log'!$J612)</f>
        <v/>
      </c>
      <c r="H612" s="24" t="str">
        <f>'Prediction Log'!$K612</f>
        <v/>
      </c>
      <c r="I612" s="22" t="str">
        <f>IF(ISBLANK(Games!J612), "",IF(AND(Games!J612="",Games!K612=""),"",IF(ISTEXT(Games!K612), "Side",Games!J612)))</f>
        <v/>
      </c>
      <c r="J612" s="22" t="str">
        <f>IF(ISBLANK(Games!B612), "",IF(Games!H612="Y", Games!B612, Games!C612))</f>
        <v/>
      </c>
      <c r="K612" s="22" t="str">
        <f>Games!F612</f>
        <v/>
      </c>
      <c r="L612" s="22" t="str">
        <f>IF(ISBLANK(Games!D612), "",Games!D612)</f>
        <v/>
      </c>
      <c r="M612" s="22"/>
      <c r="N612" s="25" t="str">
        <f>IF(ISBLANK(Table123[[#This Row],[Odds Side - Difference Model]]), "", 1)</f>
        <v/>
      </c>
      <c r="O612" s="25" t="str">
        <f>IF(ISBLANK(Table123[[#This Row],[Odds Spread]]), "", 1)</f>
        <v/>
      </c>
      <c r="P612" s="26"/>
      <c r="Q612" s="26"/>
      <c r="R612" s="26"/>
      <c r="S612" s="26"/>
      <c r="T612" s="26"/>
      <c r="U612" s="27" t="str">
        <f>IF(ISBLANK(Table123[[#This Row],[Odds Side - Difference Model]]), "",N612+IF(Q612&lt;0, (N612/(Q612/-100)), N612*(Q612/100)))</f>
        <v/>
      </c>
      <c r="V612" s="28" t="str">
        <f>IFERROR(IF(ISBLANK(Table123[[#This Row],[Odds Side - Win Probability Model]]), "",N612+IF(R612&lt;0, (N612/(R612/-100)), N612*(R612/100))),"")</f>
        <v/>
      </c>
      <c r="W612" s="27" t="str">
        <f t="shared" si="61"/>
        <v/>
      </c>
      <c r="X612" s="28" t="str">
        <f t="shared" si="62"/>
        <v/>
      </c>
      <c r="Y612" s="27" t="str">
        <f>IF(ISBLANK(Table123[[#This Row],[Odds Spread]]), "",O612+IF(S612&lt;0, (O612/(S612/-100)), O612*(S612/100)))</f>
        <v/>
      </c>
      <c r="Z612" s="27" t="str">
        <f t="shared" si="63"/>
        <v/>
      </c>
      <c r="AA612" s="29">
        <f t="shared" si="64"/>
        <v>0</v>
      </c>
      <c r="AB612" s="29">
        <f t="shared" si="65"/>
        <v>0</v>
      </c>
      <c r="AC612" s="30" t="str">
        <f>IF('Prediction Log'!$W612="Y", "W", IF('Prediction Log'!$W612="N","L",""))</f>
        <v/>
      </c>
      <c r="AD612" s="31" t="str">
        <f>IF('Prediction Log'!$Y612="Y", "W", IF('Prediction Log'!$Y612="N","L",""))</f>
        <v/>
      </c>
      <c r="AE612" s="32" t="str">
        <f>IF(ISBLANK(Table123[[#This Row],[Odds Side - Difference Model]]), "",IF(AC612="W", W612, IF(AC612="L",-N612, "")))</f>
        <v/>
      </c>
      <c r="AF612" s="33" t="str">
        <f>IFERROR((IF(ISERR(Table123[[#This Row],[Potential Payout Side - Win Probability Model]]), "",IF(AD612="W", X612, IF(AD612="L",-N612, "")))), "")</f>
        <v/>
      </c>
      <c r="AG612" s="30" t="str">
        <f>IF('Prediction Log'!$X612="Y", "W", IF('Prediction Log'!$X612="N", "L", ""))</f>
        <v/>
      </c>
      <c r="AH612" s="32" t="str">
        <f>IF(ISBLANK(Table123[[#This Row],[Odds Spread]]), "",IF(AG612="W", Z612, IF(AG612="L",-O612, "")))</f>
        <v/>
      </c>
      <c r="AI612" s="11"/>
      <c r="AJ612" s="12" t="str">
        <f t="shared" si="66"/>
        <v/>
      </c>
      <c r="AK6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3" spans="1:38" x14ac:dyDescent="0.45">
      <c r="A613" s="22">
        <f>Games!A613</f>
        <v>0</v>
      </c>
      <c r="B613" s="22" t="str">
        <f>IF('Prediction Log'!B613=0, "",'Prediction Log'!B613)</f>
        <v/>
      </c>
      <c r="C613" s="22" t="str">
        <f>IF('Prediction Log'!C613=0, "",'Prediction Log'!C613)</f>
        <v/>
      </c>
      <c r="D613" s="22" t="str">
        <f>IF('Prediction Log'!D613=0, "",'Prediction Log'!D613)</f>
        <v/>
      </c>
      <c r="E613" s="22" t="str">
        <f>IF('Prediction Log'!E613=0, "",'Prediction Log'!E613)</f>
        <v/>
      </c>
      <c r="F613" s="22" t="str">
        <f>IF('Prediction Log'!I613=0, "",'Prediction Log'!I613)</f>
        <v/>
      </c>
      <c r="G613" s="23" t="str">
        <f>IF(ISBLANK(Games!B613), "",'Prediction Log'!$J613)</f>
        <v/>
      </c>
      <c r="H613" s="24" t="str">
        <f>'Prediction Log'!$K613</f>
        <v/>
      </c>
      <c r="I613" s="22" t="str">
        <f>IF(ISBLANK(Games!J613), "",IF(AND(Games!J613="",Games!K613=""),"",IF(ISTEXT(Games!K613), "Side",Games!J613)))</f>
        <v/>
      </c>
      <c r="J613" s="22" t="str">
        <f>IF(ISBLANK(Games!B613), "",IF(Games!H613="Y", Games!B613, Games!C613))</f>
        <v/>
      </c>
      <c r="K613" s="22" t="str">
        <f>Games!F613</f>
        <v/>
      </c>
      <c r="L613" s="22" t="str">
        <f>IF(ISBLANK(Games!D613), "",Games!D613)</f>
        <v/>
      </c>
      <c r="M613" s="22"/>
      <c r="N613" s="25" t="str">
        <f>IF(ISBLANK(Table123[[#This Row],[Odds Side - Difference Model]]), "", 1)</f>
        <v/>
      </c>
      <c r="O613" s="25" t="str">
        <f>IF(ISBLANK(Table123[[#This Row],[Odds Spread]]), "", 1)</f>
        <v/>
      </c>
      <c r="P613" s="26"/>
      <c r="Q613" s="26"/>
      <c r="R613" s="26"/>
      <c r="S613" s="26"/>
      <c r="T613" s="26"/>
      <c r="U613" s="27" t="str">
        <f>IF(ISBLANK(Table123[[#This Row],[Odds Side - Difference Model]]), "",N613+IF(Q613&lt;0, (N613/(Q613/-100)), N613*(Q613/100)))</f>
        <v/>
      </c>
      <c r="V613" s="28" t="str">
        <f>IFERROR(IF(ISBLANK(Table123[[#This Row],[Odds Side - Win Probability Model]]), "",N613+IF(R613&lt;0, (N613/(R613/-100)), N613*(R613/100))),"")</f>
        <v/>
      </c>
      <c r="W613" s="27" t="str">
        <f t="shared" si="61"/>
        <v/>
      </c>
      <c r="X613" s="28" t="str">
        <f t="shared" si="62"/>
        <v/>
      </c>
      <c r="Y613" s="27" t="str">
        <f>IF(ISBLANK(Table123[[#This Row],[Odds Spread]]), "",O613+IF(S613&lt;0, (O613/(S613/-100)), O613*(S613/100)))</f>
        <v/>
      </c>
      <c r="Z613" s="27" t="str">
        <f t="shared" si="63"/>
        <v/>
      </c>
      <c r="AA613" s="29">
        <f t="shared" si="64"/>
        <v>0</v>
      </c>
      <c r="AB613" s="29">
        <f t="shared" si="65"/>
        <v>0</v>
      </c>
      <c r="AC613" s="30" t="str">
        <f>IF('Prediction Log'!$W613="Y", "W", IF('Prediction Log'!$W613="N","L",""))</f>
        <v/>
      </c>
      <c r="AD613" s="31" t="str">
        <f>IF('Prediction Log'!$Y613="Y", "W", IF('Prediction Log'!$Y613="N","L",""))</f>
        <v/>
      </c>
      <c r="AE613" s="32" t="str">
        <f>IF(ISBLANK(Table123[[#This Row],[Odds Side - Difference Model]]), "",IF(AC613="W", W613, IF(AC613="L",-N613, "")))</f>
        <v/>
      </c>
      <c r="AF613" s="33" t="str">
        <f>IFERROR((IF(ISERR(Table123[[#This Row],[Potential Payout Side - Win Probability Model]]), "",IF(AD613="W", X613, IF(AD613="L",-N613, "")))), "")</f>
        <v/>
      </c>
      <c r="AG613" s="30" t="str">
        <f>IF('Prediction Log'!$X613="Y", "W", IF('Prediction Log'!$X613="N", "L", ""))</f>
        <v/>
      </c>
      <c r="AH613" s="32" t="str">
        <f>IF(ISBLANK(Table123[[#This Row],[Odds Spread]]), "",IF(AG613="W", Z613, IF(AG613="L",-O613, "")))</f>
        <v/>
      </c>
      <c r="AI613" s="11"/>
      <c r="AJ613" s="12" t="str">
        <f t="shared" si="66"/>
        <v/>
      </c>
      <c r="AK6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4" spans="1:38" x14ac:dyDescent="0.45">
      <c r="A614" s="22">
        <f>Games!A614</f>
        <v>0</v>
      </c>
      <c r="B614" s="22" t="str">
        <f>IF('Prediction Log'!B614=0, "",'Prediction Log'!B614)</f>
        <v/>
      </c>
      <c r="C614" s="22" t="str">
        <f>IF('Prediction Log'!C614=0, "",'Prediction Log'!C614)</f>
        <v/>
      </c>
      <c r="D614" s="22" t="str">
        <f>IF('Prediction Log'!D614=0, "",'Prediction Log'!D614)</f>
        <v/>
      </c>
      <c r="E614" s="22" t="str">
        <f>IF('Prediction Log'!E614=0, "",'Prediction Log'!E614)</f>
        <v/>
      </c>
      <c r="F614" s="22" t="str">
        <f>IF('Prediction Log'!I614=0, "",'Prediction Log'!I614)</f>
        <v/>
      </c>
      <c r="G614" s="23" t="str">
        <f>IF(ISBLANK(Games!B614), "",'Prediction Log'!$J614)</f>
        <v/>
      </c>
      <c r="H614" s="24" t="str">
        <f>'Prediction Log'!$K614</f>
        <v/>
      </c>
      <c r="I614" s="22" t="str">
        <f>IF(ISBLANK(Games!J614), "",IF(AND(Games!J614="",Games!K614=""),"",IF(ISTEXT(Games!K614), "Side",Games!J614)))</f>
        <v/>
      </c>
      <c r="J614" s="22" t="str">
        <f>IF(ISBLANK(Games!B614), "",IF(Games!H614="Y", Games!B614, Games!C614))</f>
        <v/>
      </c>
      <c r="K614" s="22" t="str">
        <f>Games!F614</f>
        <v/>
      </c>
      <c r="L614" s="22" t="str">
        <f>IF(ISBLANK(Games!D614), "",Games!D614)</f>
        <v/>
      </c>
      <c r="M614" s="22"/>
      <c r="N614" s="25" t="str">
        <f>IF(ISBLANK(Table123[[#This Row],[Odds Side - Difference Model]]), "", 1)</f>
        <v/>
      </c>
      <c r="O614" s="25" t="str">
        <f>IF(ISBLANK(Table123[[#This Row],[Odds Spread]]), "", 1)</f>
        <v/>
      </c>
      <c r="P614" s="26"/>
      <c r="Q614" s="26"/>
      <c r="R614" s="26"/>
      <c r="S614" s="26"/>
      <c r="T614" s="26"/>
      <c r="U614" s="27" t="str">
        <f>IF(ISBLANK(Table123[[#This Row],[Odds Side - Difference Model]]), "",N614+IF(Q614&lt;0, (N614/(Q614/-100)), N614*(Q614/100)))</f>
        <v/>
      </c>
      <c r="V614" s="28" t="str">
        <f>IFERROR(IF(ISBLANK(Table123[[#This Row],[Odds Side - Win Probability Model]]), "",N614+IF(R614&lt;0, (N614/(R614/-100)), N614*(R614/100))),"")</f>
        <v/>
      </c>
      <c r="W614" s="27" t="str">
        <f t="shared" si="61"/>
        <v/>
      </c>
      <c r="X614" s="28" t="str">
        <f t="shared" si="62"/>
        <v/>
      </c>
      <c r="Y614" s="27" t="str">
        <f>IF(ISBLANK(Table123[[#This Row],[Odds Spread]]), "",O614+IF(S614&lt;0, (O614/(S614/-100)), O614*(S614/100)))</f>
        <v/>
      </c>
      <c r="Z614" s="27" t="str">
        <f t="shared" si="63"/>
        <v/>
      </c>
      <c r="AA614" s="29">
        <f t="shared" si="64"/>
        <v>0</v>
      </c>
      <c r="AB614" s="29">
        <f t="shared" si="65"/>
        <v>0</v>
      </c>
      <c r="AC614" s="30" t="str">
        <f>IF('Prediction Log'!$W614="Y", "W", IF('Prediction Log'!$W614="N","L",""))</f>
        <v/>
      </c>
      <c r="AD614" s="31" t="str">
        <f>IF('Prediction Log'!$Y614="Y", "W", IF('Prediction Log'!$Y614="N","L",""))</f>
        <v/>
      </c>
      <c r="AE614" s="32" t="str">
        <f>IF(ISBLANK(Table123[[#This Row],[Odds Side - Difference Model]]), "",IF(AC614="W", W614, IF(AC614="L",-N614, "")))</f>
        <v/>
      </c>
      <c r="AF614" s="33" t="str">
        <f>IFERROR((IF(ISERR(Table123[[#This Row],[Potential Payout Side - Win Probability Model]]), "",IF(AD614="W", X614, IF(AD614="L",-N614, "")))), "")</f>
        <v/>
      </c>
      <c r="AG614" s="30" t="str">
        <f>IF('Prediction Log'!$X614="Y", "W", IF('Prediction Log'!$X614="N", "L", ""))</f>
        <v/>
      </c>
      <c r="AH614" s="32" t="str">
        <f>IF(ISBLANK(Table123[[#This Row],[Odds Spread]]), "",IF(AG614="W", Z614, IF(AG614="L",-O614, "")))</f>
        <v/>
      </c>
      <c r="AI614" s="11"/>
      <c r="AJ614" s="12" t="str">
        <f t="shared" si="66"/>
        <v/>
      </c>
      <c r="AK6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5" spans="1:38" x14ac:dyDescent="0.45">
      <c r="A615" s="22">
        <f>Games!A615</f>
        <v>0</v>
      </c>
      <c r="B615" s="22" t="str">
        <f>IF('Prediction Log'!B615=0, "",'Prediction Log'!B615)</f>
        <v/>
      </c>
      <c r="C615" s="22" t="str">
        <f>IF('Prediction Log'!C615=0, "",'Prediction Log'!C615)</f>
        <v/>
      </c>
      <c r="D615" s="22" t="str">
        <f>IF('Prediction Log'!D615=0, "",'Prediction Log'!D615)</f>
        <v/>
      </c>
      <c r="E615" s="22" t="str">
        <f>IF('Prediction Log'!E615=0, "",'Prediction Log'!E615)</f>
        <v/>
      </c>
      <c r="F615" s="22" t="str">
        <f>IF('Prediction Log'!I615=0, "",'Prediction Log'!I615)</f>
        <v/>
      </c>
      <c r="G615" s="23" t="str">
        <f>IF(ISBLANK(Games!B615), "",'Prediction Log'!$J615)</f>
        <v/>
      </c>
      <c r="H615" s="24" t="str">
        <f>'Prediction Log'!$K615</f>
        <v/>
      </c>
      <c r="I615" s="22" t="str">
        <f>IF(ISBLANK(Games!J615), "",IF(AND(Games!J615="",Games!K615=""),"",IF(ISTEXT(Games!K615), "Side",Games!J615)))</f>
        <v/>
      </c>
      <c r="J615" s="22" t="str">
        <f>IF(ISBLANK(Games!B615), "",IF(Games!H615="Y", Games!B615, Games!C615))</f>
        <v/>
      </c>
      <c r="K615" s="22" t="str">
        <f>Games!F615</f>
        <v/>
      </c>
      <c r="L615" s="22" t="str">
        <f>IF(ISBLANK(Games!D615), "",Games!D615)</f>
        <v/>
      </c>
      <c r="M615" s="22"/>
      <c r="N615" s="25" t="str">
        <f>IF(ISBLANK(Table123[[#This Row],[Odds Side - Difference Model]]), "", 1)</f>
        <v/>
      </c>
      <c r="O615" s="25" t="str">
        <f>IF(ISBLANK(Table123[[#This Row],[Odds Spread]]), "", 1)</f>
        <v/>
      </c>
      <c r="P615" s="26"/>
      <c r="Q615" s="26"/>
      <c r="R615" s="26"/>
      <c r="S615" s="26"/>
      <c r="T615" s="26"/>
      <c r="U615" s="27" t="str">
        <f>IF(ISBLANK(Table123[[#This Row],[Odds Side - Difference Model]]), "",N615+IF(Q615&lt;0, (N615/(Q615/-100)), N615*(Q615/100)))</f>
        <v/>
      </c>
      <c r="V615" s="28" t="str">
        <f>IFERROR(IF(ISBLANK(Table123[[#This Row],[Odds Side - Win Probability Model]]), "",N615+IF(R615&lt;0, (N615/(R615/-100)), N615*(R615/100))),"")</f>
        <v/>
      </c>
      <c r="W615" s="27" t="str">
        <f t="shared" si="61"/>
        <v/>
      </c>
      <c r="X615" s="28" t="str">
        <f t="shared" si="62"/>
        <v/>
      </c>
      <c r="Y615" s="27" t="str">
        <f>IF(ISBLANK(Table123[[#This Row],[Odds Spread]]), "",O615+IF(S615&lt;0, (O615/(S615/-100)), O615*(S615/100)))</f>
        <v/>
      </c>
      <c r="Z615" s="27" t="str">
        <f t="shared" si="63"/>
        <v/>
      </c>
      <c r="AA615" s="29">
        <f t="shared" si="64"/>
        <v>0</v>
      </c>
      <c r="AB615" s="29">
        <f t="shared" si="65"/>
        <v>0</v>
      </c>
      <c r="AC615" s="30" t="str">
        <f>IF('Prediction Log'!$W615="Y", "W", IF('Prediction Log'!$W615="N","L",""))</f>
        <v/>
      </c>
      <c r="AD615" s="31" t="str">
        <f>IF('Prediction Log'!$Y615="Y", "W", IF('Prediction Log'!$Y615="N","L",""))</f>
        <v/>
      </c>
      <c r="AE615" s="32" t="str">
        <f>IF(ISBLANK(Table123[[#This Row],[Odds Side - Difference Model]]), "",IF(AC615="W", W615, IF(AC615="L",-N615, "")))</f>
        <v/>
      </c>
      <c r="AF615" s="33" t="str">
        <f>IFERROR((IF(ISERR(Table123[[#This Row],[Potential Payout Side - Win Probability Model]]), "",IF(AD615="W", X615, IF(AD615="L",-N615, "")))), "")</f>
        <v/>
      </c>
      <c r="AG615" s="30" t="str">
        <f>IF('Prediction Log'!$X615="Y", "W", IF('Prediction Log'!$X615="N", "L", ""))</f>
        <v/>
      </c>
      <c r="AH615" s="32" t="str">
        <f>IF(ISBLANK(Table123[[#This Row],[Odds Spread]]), "",IF(AG615="W", Z615, IF(AG615="L",-O615, "")))</f>
        <v/>
      </c>
      <c r="AI615" s="11"/>
      <c r="AJ615" s="12" t="str">
        <f t="shared" si="66"/>
        <v/>
      </c>
      <c r="AK6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6" spans="1:38" x14ac:dyDescent="0.45">
      <c r="A616" s="22">
        <f>Games!A616</f>
        <v>0</v>
      </c>
      <c r="B616" s="22" t="str">
        <f>IF('Prediction Log'!B616=0, "",'Prediction Log'!B616)</f>
        <v/>
      </c>
      <c r="C616" s="22" t="str">
        <f>IF('Prediction Log'!C616=0, "",'Prediction Log'!C616)</f>
        <v/>
      </c>
      <c r="D616" s="22" t="str">
        <f>IF('Prediction Log'!D616=0, "",'Prediction Log'!D616)</f>
        <v/>
      </c>
      <c r="E616" s="22" t="str">
        <f>IF('Prediction Log'!E616=0, "",'Prediction Log'!E616)</f>
        <v/>
      </c>
      <c r="F616" s="22" t="str">
        <f>IF('Prediction Log'!I616=0, "",'Prediction Log'!I616)</f>
        <v/>
      </c>
      <c r="G616" s="23" t="str">
        <f>IF(ISBLANK(Games!B616), "",'Prediction Log'!$J616)</f>
        <v/>
      </c>
      <c r="H616" s="24" t="str">
        <f>'Prediction Log'!$K616</f>
        <v/>
      </c>
      <c r="I616" s="22" t="str">
        <f>IF(ISBLANK(Games!J616), "",IF(AND(Games!J616="",Games!K616=""),"",IF(ISTEXT(Games!K616), "Side",Games!J616)))</f>
        <v/>
      </c>
      <c r="J616" s="22" t="str">
        <f>IF(ISBLANK(Games!B616), "",IF(Games!H616="Y", Games!B616, Games!C616))</f>
        <v/>
      </c>
      <c r="K616" s="22" t="str">
        <f>Games!F616</f>
        <v/>
      </c>
      <c r="L616" s="22" t="str">
        <f>IF(ISBLANK(Games!D616), "",Games!D616)</f>
        <v/>
      </c>
      <c r="M616" s="22"/>
      <c r="N616" s="25" t="str">
        <f>IF(ISBLANK(Table123[[#This Row],[Odds Side - Difference Model]]), "", 1)</f>
        <v/>
      </c>
      <c r="O616" s="25" t="str">
        <f>IF(ISBLANK(Table123[[#This Row],[Odds Spread]]), "", 1)</f>
        <v/>
      </c>
      <c r="P616" s="26"/>
      <c r="Q616" s="26"/>
      <c r="R616" s="26"/>
      <c r="S616" s="26"/>
      <c r="T616" s="26"/>
      <c r="U616" s="27" t="str">
        <f>IF(ISBLANK(Table123[[#This Row],[Odds Side - Difference Model]]), "",N616+IF(Q616&lt;0, (N616/(Q616/-100)), N616*(Q616/100)))</f>
        <v/>
      </c>
      <c r="V616" s="28" t="str">
        <f>IFERROR(IF(ISBLANK(Table123[[#This Row],[Odds Side - Win Probability Model]]), "",N616+IF(R616&lt;0, (N616/(R616/-100)), N616*(R616/100))),"")</f>
        <v/>
      </c>
      <c r="W616" s="27" t="str">
        <f t="shared" si="61"/>
        <v/>
      </c>
      <c r="X616" s="28" t="str">
        <f t="shared" si="62"/>
        <v/>
      </c>
      <c r="Y616" s="27" t="str">
        <f>IF(ISBLANK(Table123[[#This Row],[Odds Spread]]), "",O616+IF(S616&lt;0, (O616/(S616/-100)), O616*(S616/100)))</f>
        <v/>
      </c>
      <c r="Z616" s="27" t="str">
        <f t="shared" si="63"/>
        <v/>
      </c>
      <c r="AA616" s="29">
        <f t="shared" si="64"/>
        <v>0</v>
      </c>
      <c r="AB616" s="29">
        <f t="shared" si="65"/>
        <v>0</v>
      </c>
      <c r="AC616" s="30" t="str">
        <f>IF('Prediction Log'!$W616="Y", "W", IF('Prediction Log'!$W616="N","L",""))</f>
        <v/>
      </c>
      <c r="AD616" s="31" t="str">
        <f>IF('Prediction Log'!$Y616="Y", "W", IF('Prediction Log'!$Y616="N","L",""))</f>
        <v/>
      </c>
      <c r="AE616" s="32" t="str">
        <f>IF(ISBLANK(Table123[[#This Row],[Odds Side - Difference Model]]), "",IF(AC616="W", W616, IF(AC616="L",-N616, "")))</f>
        <v/>
      </c>
      <c r="AF616" s="33" t="str">
        <f>IFERROR((IF(ISERR(Table123[[#This Row],[Potential Payout Side - Win Probability Model]]), "",IF(AD616="W", X616, IF(AD616="L",-N616, "")))), "")</f>
        <v/>
      </c>
      <c r="AG616" s="30" t="str">
        <f>IF('Prediction Log'!$X616="Y", "W", IF('Prediction Log'!$X616="N", "L", ""))</f>
        <v/>
      </c>
      <c r="AH616" s="32" t="str">
        <f>IF(ISBLANK(Table123[[#This Row],[Odds Spread]]), "",IF(AG616="W", Z616, IF(AG616="L",-O616, "")))</f>
        <v/>
      </c>
      <c r="AI616" s="11"/>
      <c r="AJ616" s="12" t="str">
        <f t="shared" si="66"/>
        <v/>
      </c>
      <c r="AK6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7" spans="1:38" x14ac:dyDescent="0.45">
      <c r="A617" s="22">
        <f>Games!A617</f>
        <v>0</v>
      </c>
      <c r="B617" s="22" t="str">
        <f>IF('Prediction Log'!B617=0, "",'Prediction Log'!B617)</f>
        <v/>
      </c>
      <c r="C617" s="22" t="str">
        <f>IF('Prediction Log'!C617=0, "",'Prediction Log'!C617)</f>
        <v/>
      </c>
      <c r="D617" s="22" t="str">
        <f>IF('Prediction Log'!D617=0, "",'Prediction Log'!D617)</f>
        <v/>
      </c>
      <c r="E617" s="22" t="str">
        <f>IF('Prediction Log'!E617=0, "",'Prediction Log'!E617)</f>
        <v/>
      </c>
      <c r="F617" s="22" t="str">
        <f>IF('Prediction Log'!I617=0, "",'Prediction Log'!I617)</f>
        <v/>
      </c>
      <c r="G617" s="23" t="str">
        <f>IF(ISBLANK(Games!B617), "",'Prediction Log'!$J617)</f>
        <v/>
      </c>
      <c r="H617" s="24" t="str">
        <f>'Prediction Log'!$K617</f>
        <v/>
      </c>
      <c r="I617" s="22" t="str">
        <f>IF(ISBLANK(Games!J617), "",IF(AND(Games!J617="",Games!K617=""),"",IF(ISTEXT(Games!K617), "Side",Games!J617)))</f>
        <v/>
      </c>
      <c r="J617" s="22" t="str">
        <f>IF(ISBLANK(Games!B617), "",IF(Games!H617="Y", Games!B617, Games!C617))</f>
        <v/>
      </c>
      <c r="K617" s="22" t="str">
        <f>Games!F617</f>
        <v/>
      </c>
      <c r="L617" s="22" t="str">
        <f>IF(ISBLANK(Games!D617), "",Games!D617)</f>
        <v/>
      </c>
      <c r="M617" s="22"/>
      <c r="N617" s="25" t="str">
        <f>IF(ISBLANK(Table123[[#This Row],[Odds Side - Difference Model]]), "", 1)</f>
        <v/>
      </c>
      <c r="O617" s="25" t="str">
        <f>IF(ISBLANK(Table123[[#This Row],[Odds Spread]]), "", 1)</f>
        <v/>
      </c>
      <c r="P617" s="26"/>
      <c r="Q617" s="26"/>
      <c r="R617" s="26"/>
      <c r="S617" s="26"/>
      <c r="T617" s="26"/>
      <c r="U617" s="27" t="str">
        <f>IF(ISBLANK(Table123[[#This Row],[Odds Side - Difference Model]]), "",N617+IF(Q617&lt;0, (N617/(Q617/-100)), N617*(Q617/100)))</f>
        <v/>
      </c>
      <c r="V617" s="28" t="str">
        <f>IFERROR(IF(ISBLANK(Table123[[#This Row],[Odds Side - Win Probability Model]]), "",N617+IF(R617&lt;0, (N617/(R617/-100)), N617*(R617/100))),"")</f>
        <v/>
      </c>
      <c r="W617" s="27" t="str">
        <f t="shared" si="61"/>
        <v/>
      </c>
      <c r="X617" s="28" t="str">
        <f t="shared" si="62"/>
        <v/>
      </c>
      <c r="Y617" s="27" t="str">
        <f>IF(ISBLANK(Table123[[#This Row],[Odds Spread]]), "",O617+IF(S617&lt;0, (O617/(S617/-100)), O617*(S617/100)))</f>
        <v/>
      </c>
      <c r="Z617" s="27" t="str">
        <f t="shared" si="63"/>
        <v/>
      </c>
      <c r="AA617" s="29">
        <f t="shared" si="64"/>
        <v>0</v>
      </c>
      <c r="AB617" s="29">
        <f t="shared" si="65"/>
        <v>0</v>
      </c>
      <c r="AC617" s="30" t="str">
        <f>IF('Prediction Log'!$W617="Y", "W", IF('Prediction Log'!$W617="N","L",""))</f>
        <v/>
      </c>
      <c r="AD617" s="31" t="str">
        <f>IF('Prediction Log'!$Y617="Y", "W", IF('Prediction Log'!$Y617="N","L",""))</f>
        <v/>
      </c>
      <c r="AE617" s="32" t="str">
        <f>IF(ISBLANK(Table123[[#This Row],[Odds Side - Difference Model]]), "",IF(AC617="W", W617, IF(AC617="L",-N617, "")))</f>
        <v/>
      </c>
      <c r="AF617" s="33" t="str">
        <f>IFERROR((IF(ISERR(Table123[[#This Row],[Potential Payout Side - Win Probability Model]]), "",IF(AD617="W", X617, IF(AD617="L",-N617, "")))), "")</f>
        <v/>
      </c>
      <c r="AG617" s="30" t="str">
        <f>IF('Prediction Log'!$X617="Y", "W", IF('Prediction Log'!$X617="N", "L", ""))</f>
        <v/>
      </c>
      <c r="AH617" s="32" t="str">
        <f>IF(ISBLANK(Table123[[#This Row],[Odds Spread]]), "",IF(AG617="W", Z617, IF(AG617="L",-O617, "")))</f>
        <v/>
      </c>
      <c r="AI617" s="11"/>
      <c r="AJ617" s="12" t="str">
        <f t="shared" si="66"/>
        <v/>
      </c>
      <c r="AK6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8" spans="1:38" x14ac:dyDescent="0.45">
      <c r="A618" s="22">
        <f>Games!A618</f>
        <v>0</v>
      </c>
      <c r="B618" s="22" t="str">
        <f>IF('Prediction Log'!B618=0, "",'Prediction Log'!B618)</f>
        <v/>
      </c>
      <c r="C618" s="22" t="str">
        <f>IF('Prediction Log'!C618=0, "",'Prediction Log'!C618)</f>
        <v/>
      </c>
      <c r="D618" s="22" t="str">
        <f>IF('Prediction Log'!D618=0, "",'Prediction Log'!D618)</f>
        <v/>
      </c>
      <c r="E618" s="22" t="str">
        <f>IF('Prediction Log'!E618=0, "",'Prediction Log'!E618)</f>
        <v/>
      </c>
      <c r="F618" s="22" t="str">
        <f>IF('Prediction Log'!I618=0, "",'Prediction Log'!I618)</f>
        <v/>
      </c>
      <c r="G618" s="23" t="str">
        <f>IF(ISBLANK(Games!B618), "",'Prediction Log'!$J618)</f>
        <v/>
      </c>
      <c r="H618" s="24" t="str">
        <f>'Prediction Log'!$K618</f>
        <v/>
      </c>
      <c r="I618" s="22" t="str">
        <f>IF(ISBLANK(Games!J618), "",IF(AND(Games!J618="",Games!K618=""),"",IF(ISTEXT(Games!K618), "Side",Games!J618)))</f>
        <v/>
      </c>
      <c r="J618" s="22" t="str">
        <f>IF(ISBLANK(Games!B618), "",IF(Games!H618="Y", Games!B618, Games!C618))</f>
        <v/>
      </c>
      <c r="K618" s="22" t="str">
        <f>Games!F618</f>
        <v/>
      </c>
      <c r="L618" s="22" t="str">
        <f>IF(ISBLANK(Games!D618), "",Games!D618)</f>
        <v/>
      </c>
      <c r="M618" s="22"/>
      <c r="N618" s="25" t="str">
        <f>IF(ISBLANK(Table123[[#This Row],[Odds Side - Difference Model]]), "", 1)</f>
        <v/>
      </c>
      <c r="O618" s="25" t="str">
        <f>IF(ISBLANK(Table123[[#This Row],[Odds Spread]]), "", 1)</f>
        <v/>
      </c>
      <c r="P618" s="26"/>
      <c r="Q618" s="26"/>
      <c r="R618" s="26"/>
      <c r="S618" s="26"/>
      <c r="T618" s="26"/>
      <c r="U618" s="27" t="str">
        <f>IF(ISBLANK(Table123[[#This Row],[Odds Side - Difference Model]]), "",N618+IF(Q618&lt;0, (N618/(Q618/-100)), N618*(Q618/100)))</f>
        <v/>
      </c>
      <c r="V618" s="28" t="str">
        <f>IFERROR(IF(ISBLANK(Table123[[#This Row],[Odds Side - Win Probability Model]]), "",N618+IF(R618&lt;0, (N618/(R618/-100)), N618*(R618/100))),"")</f>
        <v/>
      </c>
      <c r="W618" s="27" t="str">
        <f t="shared" si="61"/>
        <v/>
      </c>
      <c r="X618" s="28" t="str">
        <f t="shared" si="62"/>
        <v/>
      </c>
      <c r="Y618" s="27" t="str">
        <f>IF(ISBLANK(Table123[[#This Row],[Odds Spread]]), "",O618+IF(S618&lt;0, (O618/(S618/-100)), O618*(S618/100)))</f>
        <v/>
      </c>
      <c r="Z618" s="27" t="str">
        <f t="shared" si="63"/>
        <v/>
      </c>
      <c r="AA618" s="29">
        <f t="shared" si="64"/>
        <v>0</v>
      </c>
      <c r="AB618" s="29">
        <f t="shared" si="65"/>
        <v>0</v>
      </c>
      <c r="AC618" s="30" t="str">
        <f>IF('Prediction Log'!$W618="Y", "W", IF('Prediction Log'!$W618="N","L",""))</f>
        <v/>
      </c>
      <c r="AD618" s="31" t="str">
        <f>IF('Prediction Log'!$Y618="Y", "W", IF('Prediction Log'!$Y618="N","L",""))</f>
        <v/>
      </c>
      <c r="AE618" s="32" t="str">
        <f>IF(ISBLANK(Table123[[#This Row],[Odds Side - Difference Model]]), "",IF(AC618="W", W618, IF(AC618="L",-N618, "")))</f>
        <v/>
      </c>
      <c r="AF618" s="33" t="str">
        <f>IFERROR((IF(ISERR(Table123[[#This Row],[Potential Payout Side - Win Probability Model]]), "",IF(AD618="W", X618, IF(AD618="L",-N618, "")))), "")</f>
        <v/>
      </c>
      <c r="AG618" s="30" t="str">
        <f>IF('Prediction Log'!$X618="Y", "W", IF('Prediction Log'!$X618="N", "L", ""))</f>
        <v/>
      </c>
      <c r="AH618" s="32" t="str">
        <f>IF(ISBLANK(Table123[[#This Row],[Odds Spread]]), "",IF(AG618="W", Z618, IF(AG618="L",-O618, "")))</f>
        <v/>
      </c>
      <c r="AI618" s="11"/>
      <c r="AJ618" s="12" t="str">
        <f t="shared" si="66"/>
        <v/>
      </c>
      <c r="AK6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9" spans="1:38" x14ac:dyDescent="0.45">
      <c r="A619" s="22">
        <f>Games!A619</f>
        <v>0</v>
      </c>
      <c r="B619" s="22" t="str">
        <f>IF('Prediction Log'!B619=0, "",'Prediction Log'!B619)</f>
        <v/>
      </c>
      <c r="C619" s="22" t="str">
        <f>IF('Prediction Log'!C619=0, "",'Prediction Log'!C619)</f>
        <v/>
      </c>
      <c r="D619" s="22" t="str">
        <f>IF('Prediction Log'!D619=0, "",'Prediction Log'!D619)</f>
        <v/>
      </c>
      <c r="E619" s="22" t="str">
        <f>IF('Prediction Log'!E619=0, "",'Prediction Log'!E619)</f>
        <v/>
      </c>
      <c r="F619" s="22" t="str">
        <f>IF('Prediction Log'!I619=0, "",'Prediction Log'!I619)</f>
        <v/>
      </c>
      <c r="G619" s="23" t="str">
        <f>IF(ISBLANK(Games!B619), "",'Prediction Log'!$J619)</f>
        <v/>
      </c>
      <c r="H619" s="24" t="str">
        <f>'Prediction Log'!$K619</f>
        <v/>
      </c>
      <c r="I619" s="22" t="str">
        <f>IF(ISBLANK(Games!J619), "",IF(AND(Games!J619="",Games!K619=""),"",IF(ISTEXT(Games!K619), "Side",Games!J619)))</f>
        <v/>
      </c>
      <c r="J619" s="22" t="str">
        <f>IF(ISBLANK(Games!B619), "",IF(Games!H619="Y", Games!B619, Games!C619))</f>
        <v/>
      </c>
      <c r="K619" s="22" t="str">
        <f>Games!F619</f>
        <v/>
      </c>
      <c r="L619" s="22" t="str">
        <f>IF(ISBLANK(Games!D619), "",Games!D619)</f>
        <v/>
      </c>
      <c r="M619" s="22"/>
      <c r="N619" s="25" t="str">
        <f>IF(ISBLANK(Table123[[#This Row],[Odds Side - Difference Model]]), "", 1)</f>
        <v/>
      </c>
      <c r="O619" s="25" t="str">
        <f>IF(ISBLANK(Table123[[#This Row],[Odds Spread]]), "", 1)</f>
        <v/>
      </c>
      <c r="P619" s="26"/>
      <c r="Q619" s="26"/>
      <c r="R619" s="26"/>
      <c r="S619" s="26"/>
      <c r="T619" s="26"/>
      <c r="U619" s="27" t="str">
        <f>IF(ISBLANK(Table123[[#This Row],[Odds Side - Difference Model]]), "",N619+IF(Q619&lt;0, (N619/(Q619/-100)), N619*(Q619/100)))</f>
        <v/>
      </c>
      <c r="V619" s="28" t="str">
        <f>IFERROR(IF(ISBLANK(Table123[[#This Row],[Odds Side - Win Probability Model]]), "",N619+IF(R619&lt;0, (N619/(R619/-100)), N619*(R619/100))),"")</f>
        <v/>
      </c>
      <c r="W619" s="27" t="str">
        <f t="shared" si="61"/>
        <v/>
      </c>
      <c r="X619" s="28" t="str">
        <f t="shared" si="62"/>
        <v/>
      </c>
      <c r="Y619" s="27" t="str">
        <f>IF(ISBLANK(Table123[[#This Row],[Odds Spread]]), "",O619+IF(S619&lt;0, (O619/(S619/-100)), O619*(S619/100)))</f>
        <v/>
      </c>
      <c r="Z619" s="27" t="str">
        <f t="shared" si="63"/>
        <v/>
      </c>
      <c r="AA619" s="29">
        <f t="shared" si="64"/>
        <v>0</v>
      </c>
      <c r="AB619" s="29">
        <f t="shared" si="65"/>
        <v>0</v>
      </c>
      <c r="AC619" s="30" t="str">
        <f>IF('Prediction Log'!$W619="Y", "W", IF('Prediction Log'!$W619="N","L",""))</f>
        <v/>
      </c>
      <c r="AD619" s="31" t="str">
        <f>IF('Prediction Log'!$Y619="Y", "W", IF('Prediction Log'!$Y619="N","L",""))</f>
        <v/>
      </c>
      <c r="AE619" s="32" t="str">
        <f>IF(ISBLANK(Table123[[#This Row],[Odds Side - Difference Model]]), "",IF(AC619="W", W619, IF(AC619="L",-N619, "")))</f>
        <v/>
      </c>
      <c r="AF619" s="33" t="str">
        <f>IFERROR((IF(ISERR(Table123[[#This Row],[Potential Payout Side - Win Probability Model]]), "",IF(AD619="W", X619, IF(AD619="L",-N619, "")))), "")</f>
        <v/>
      </c>
      <c r="AG619" s="30" t="str">
        <f>IF('Prediction Log'!$X619="Y", "W", IF('Prediction Log'!$X619="N", "L", ""))</f>
        <v/>
      </c>
      <c r="AH619" s="32" t="str">
        <f>IF(ISBLANK(Table123[[#This Row],[Odds Spread]]), "",IF(AG619="W", Z619, IF(AG619="L",-O619, "")))</f>
        <v/>
      </c>
      <c r="AI619" s="11"/>
      <c r="AJ619" s="12" t="str">
        <f t="shared" si="66"/>
        <v/>
      </c>
      <c r="AK6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0" spans="1:38" x14ac:dyDescent="0.45">
      <c r="A620" s="22">
        <f>Games!A620</f>
        <v>0</v>
      </c>
      <c r="B620" s="22" t="str">
        <f>IF('Prediction Log'!B620=0, "",'Prediction Log'!B620)</f>
        <v/>
      </c>
      <c r="C620" s="22" t="str">
        <f>IF('Prediction Log'!C620=0, "",'Prediction Log'!C620)</f>
        <v/>
      </c>
      <c r="D620" s="22" t="str">
        <f>IF('Prediction Log'!D620=0, "",'Prediction Log'!D620)</f>
        <v/>
      </c>
      <c r="E620" s="22" t="str">
        <f>IF('Prediction Log'!E620=0, "",'Prediction Log'!E620)</f>
        <v/>
      </c>
      <c r="F620" s="22" t="str">
        <f>IF('Prediction Log'!I620=0, "",'Prediction Log'!I620)</f>
        <v/>
      </c>
      <c r="G620" s="23" t="str">
        <f>IF(ISBLANK(Games!B620), "",'Prediction Log'!$J620)</f>
        <v/>
      </c>
      <c r="H620" s="24" t="str">
        <f>'Prediction Log'!$K620</f>
        <v/>
      </c>
      <c r="I620" s="22" t="str">
        <f>IF(ISBLANK(Games!J620), "",IF(AND(Games!J620="",Games!K620=""),"",IF(ISTEXT(Games!K620), "Side",Games!J620)))</f>
        <v/>
      </c>
      <c r="J620" s="22" t="str">
        <f>IF(ISBLANK(Games!B620), "",IF(Games!H620="Y", Games!B620, Games!C620))</f>
        <v/>
      </c>
      <c r="K620" s="22" t="str">
        <f>Games!F620</f>
        <v/>
      </c>
      <c r="L620" s="22" t="str">
        <f>IF(ISBLANK(Games!D620), "",Games!D620)</f>
        <v/>
      </c>
      <c r="M620" s="22"/>
      <c r="N620" s="25" t="str">
        <f>IF(ISBLANK(Table123[[#This Row],[Odds Side - Difference Model]]), "", 1)</f>
        <v/>
      </c>
      <c r="O620" s="25" t="str">
        <f>IF(ISBLANK(Table123[[#This Row],[Odds Spread]]), "", 1)</f>
        <v/>
      </c>
      <c r="P620" s="26"/>
      <c r="Q620" s="26"/>
      <c r="R620" s="26"/>
      <c r="S620" s="26"/>
      <c r="T620" s="26"/>
      <c r="U620" s="27" t="str">
        <f>IF(ISBLANK(Table123[[#This Row],[Odds Side - Difference Model]]), "",N620+IF(Q620&lt;0, (N620/(Q620/-100)), N620*(Q620/100)))</f>
        <v/>
      </c>
      <c r="V620" s="28" t="str">
        <f>IFERROR(IF(ISBLANK(Table123[[#This Row],[Odds Side - Win Probability Model]]), "",N620+IF(R620&lt;0, (N620/(R620/-100)), N620*(R620/100))),"")</f>
        <v/>
      </c>
      <c r="W620" s="27" t="str">
        <f t="shared" si="61"/>
        <v/>
      </c>
      <c r="X620" s="28" t="str">
        <f t="shared" si="62"/>
        <v/>
      </c>
      <c r="Y620" s="27" t="str">
        <f>IF(ISBLANK(Table123[[#This Row],[Odds Spread]]), "",O620+IF(S620&lt;0, (O620/(S620/-100)), O620*(S620/100)))</f>
        <v/>
      </c>
      <c r="Z620" s="27" t="str">
        <f t="shared" si="63"/>
        <v/>
      </c>
      <c r="AA620" s="29">
        <f t="shared" si="64"/>
        <v>0</v>
      </c>
      <c r="AB620" s="29">
        <f t="shared" si="65"/>
        <v>0</v>
      </c>
      <c r="AC620" s="30" t="str">
        <f>IF('Prediction Log'!$W620="Y", "W", IF('Prediction Log'!$W620="N","L",""))</f>
        <v/>
      </c>
      <c r="AD620" s="31" t="str">
        <f>IF('Prediction Log'!$Y620="Y", "W", IF('Prediction Log'!$Y620="N","L",""))</f>
        <v/>
      </c>
      <c r="AE620" s="32" t="str">
        <f>IF(ISBLANK(Table123[[#This Row],[Odds Side - Difference Model]]), "",IF(AC620="W", W620, IF(AC620="L",-N620, "")))</f>
        <v/>
      </c>
      <c r="AF620" s="33" t="str">
        <f>IFERROR((IF(ISERR(Table123[[#This Row],[Potential Payout Side - Win Probability Model]]), "",IF(AD620="W", X620, IF(AD620="L",-N620, "")))), "")</f>
        <v/>
      </c>
      <c r="AG620" s="30" t="str">
        <f>IF('Prediction Log'!$X620="Y", "W", IF('Prediction Log'!$X620="N", "L", ""))</f>
        <v/>
      </c>
      <c r="AH620" s="32" t="str">
        <f>IF(ISBLANK(Table123[[#This Row],[Odds Spread]]), "",IF(AG620="W", Z620, IF(AG620="L",-O620, "")))</f>
        <v/>
      </c>
      <c r="AI620" s="11"/>
      <c r="AJ620" s="12" t="str">
        <f t="shared" si="66"/>
        <v/>
      </c>
      <c r="AK6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1" spans="1:38" x14ac:dyDescent="0.45">
      <c r="A621" s="22">
        <f>Games!A621</f>
        <v>0</v>
      </c>
      <c r="B621" s="22" t="str">
        <f>IF('Prediction Log'!B621=0, "",'Prediction Log'!B621)</f>
        <v/>
      </c>
      <c r="C621" s="22" t="str">
        <f>IF('Prediction Log'!C621=0, "",'Prediction Log'!C621)</f>
        <v/>
      </c>
      <c r="D621" s="22" t="str">
        <f>IF('Prediction Log'!D621=0, "",'Prediction Log'!D621)</f>
        <v/>
      </c>
      <c r="E621" s="22" t="str">
        <f>IF('Prediction Log'!E621=0, "",'Prediction Log'!E621)</f>
        <v/>
      </c>
      <c r="F621" s="22" t="str">
        <f>IF('Prediction Log'!I621=0, "",'Prediction Log'!I621)</f>
        <v/>
      </c>
      <c r="G621" s="23" t="str">
        <f>IF(ISBLANK(Games!B621), "",'Prediction Log'!$J621)</f>
        <v/>
      </c>
      <c r="H621" s="24" t="str">
        <f>'Prediction Log'!$K621</f>
        <v/>
      </c>
      <c r="I621" s="22" t="str">
        <f>IF(ISBLANK(Games!J621), "",IF(AND(Games!J621="",Games!K621=""),"",IF(ISTEXT(Games!K621), "Side",Games!J621)))</f>
        <v/>
      </c>
      <c r="J621" s="22" t="str">
        <f>IF(ISBLANK(Games!B621), "",IF(Games!H621="Y", Games!B621, Games!C621))</f>
        <v/>
      </c>
      <c r="K621" s="22" t="str">
        <f>Games!F621</f>
        <v/>
      </c>
      <c r="L621" s="22" t="str">
        <f>IF(ISBLANK(Games!D621), "",Games!D621)</f>
        <v/>
      </c>
      <c r="M621" s="22"/>
      <c r="N621" s="25" t="str">
        <f>IF(ISBLANK(Table123[[#This Row],[Odds Side - Difference Model]]), "", 1)</f>
        <v/>
      </c>
      <c r="O621" s="25" t="str">
        <f>IF(ISBLANK(Table123[[#This Row],[Odds Spread]]), "", 1)</f>
        <v/>
      </c>
      <c r="P621" s="26"/>
      <c r="Q621" s="26"/>
      <c r="R621" s="26"/>
      <c r="S621" s="26"/>
      <c r="T621" s="26"/>
      <c r="U621" s="27" t="str">
        <f>IF(ISBLANK(Table123[[#This Row],[Odds Side - Difference Model]]), "",N621+IF(Q621&lt;0, (N621/(Q621/-100)), N621*(Q621/100)))</f>
        <v/>
      </c>
      <c r="V621" s="28" t="str">
        <f>IFERROR(IF(ISBLANK(Table123[[#This Row],[Odds Side - Win Probability Model]]), "",N621+IF(R621&lt;0, (N621/(R621/-100)), N621*(R621/100))),"")</f>
        <v/>
      </c>
      <c r="W621" s="27" t="str">
        <f t="shared" si="61"/>
        <v/>
      </c>
      <c r="X621" s="28" t="str">
        <f t="shared" si="62"/>
        <v/>
      </c>
      <c r="Y621" s="27" t="str">
        <f>IF(ISBLANK(Table123[[#This Row],[Odds Spread]]), "",O621+IF(S621&lt;0, (O621/(S621/-100)), O621*(S621/100)))</f>
        <v/>
      </c>
      <c r="Z621" s="27" t="str">
        <f t="shared" si="63"/>
        <v/>
      </c>
      <c r="AA621" s="29">
        <f t="shared" si="64"/>
        <v>0</v>
      </c>
      <c r="AB621" s="29">
        <f t="shared" si="65"/>
        <v>0</v>
      </c>
      <c r="AC621" s="30" t="str">
        <f>IF('Prediction Log'!$W621="Y", "W", IF('Prediction Log'!$W621="N","L",""))</f>
        <v/>
      </c>
      <c r="AD621" s="31" t="str">
        <f>IF('Prediction Log'!$Y621="Y", "W", IF('Prediction Log'!$Y621="N","L",""))</f>
        <v/>
      </c>
      <c r="AE621" s="32" t="str">
        <f>IF(ISBLANK(Table123[[#This Row],[Odds Side - Difference Model]]), "",IF(AC621="W", W621, IF(AC621="L",-N621, "")))</f>
        <v/>
      </c>
      <c r="AF621" s="33" t="str">
        <f>IFERROR((IF(ISERR(Table123[[#This Row],[Potential Payout Side - Win Probability Model]]), "",IF(AD621="W", X621, IF(AD621="L",-N621, "")))), "")</f>
        <v/>
      </c>
      <c r="AG621" s="30" t="str">
        <f>IF('Prediction Log'!$X621="Y", "W", IF('Prediction Log'!$X621="N", "L", ""))</f>
        <v/>
      </c>
      <c r="AH621" s="32" t="str">
        <f>IF(ISBLANK(Table123[[#This Row],[Odds Spread]]), "",IF(AG621="W", Z621, IF(AG621="L",-O621, "")))</f>
        <v/>
      </c>
      <c r="AI621" s="11"/>
      <c r="AJ621" s="12" t="str">
        <f t="shared" si="66"/>
        <v/>
      </c>
      <c r="AK6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2" spans="1:38" x14ac:dyDescent="0.45">
      <c r="A622" s="22">
        <f>Games!A622</f>
        <v>0</v>
      </c>
      <c r="B622" s="22" t="str">
        <f>IF('Prediction Log'!B622=0, "",'Prediction Log'!B622)</f>
        <v/>
      </c>
      <c r="C622" s="22" t="str">
        <f>IF('Prediction Log'!C622=0, "",'Prediction Log'!C622)</f>
        <v/>
      </c>
      <c r="D622" s="22" t="str">
        <f>IF('Prediction Log'!D622=0, "",'Prediction Log'!D622)</f>
        <v/>
      </c>
      <c r="E622" s="22" t="str">
        <f>IF('Prediction Log'!E622=0, "",'Prediction Log'!E622)</f>
        <v/>
      </c>
      <c r="F622" s="22" t="str">
        <f>IF('Prediction Log'!I622=0, "",'Prediction Log'!I622)</f>
        <v/>
      </c>
      <c r="G622" s="23" t="str">
        <f>IF(ISBLANK(Games!B622), "",'Prediction Log'!$J622)</f>
        <v/>
      </c>
      <c r="H622" s="24" t="str">
        <f>'Prediction Log'!$K622</f>
        <v/>
      </c>
      <c r="I622" s="22" t="str">
        <f>IF(ISBLANK(Games!J622), "",IF(AND(Games!J622="",Games!K622=""),"",IF(ISTEXT(Games!K622), "Side",Games!J622)))</f>
        <v/>
      </c>
      <c r="J622" s="22" t="str">
        <f>IF(ISBLANK(Games!B622), "",IF(Games!H622="Y", Games!B622, Games!C622))</f>
        <v/>
      </c>
      <c r="K622" s="22" t="str">
        <f>Games!F622</f>
        <v/>
      </c>
      <c r="L622" s="22" t="str">
        <f>IF(ISBLANK(Games!D622), "",Games!D622)</f>
        <v/>
      </c>
      <c r="M622" s="22"/>
      <c r="N622" s="25" t="str">
        <f>IF(ISBLANK(Table123[[#This Row],[Odds Side - Difference Model]]), "", 1)</f>
        <v/>
      </c>
      <c r="O622" s="25" t="str">
        <f>IF(ISBLANK(Table123[[#This Row],[Odds Spread]]), "", 1)</f>
        <v/>
      </c>
      <c r="P622" s="26"/>
      <c r="Q622" s="26"/>
      <c r="R622" s="26"/>
      <c r="S622" s="26"/>
      <c r="T622" s="26"/>
      <c r="U622" s="27" t="str">
        <f>IF(ISBLANK(Table123[[#This Row],[Odds Side - Difference Model]]), "",N622+IF(Q622&lt;0, (N622/(Q622/-100)), N622*(Q622/100)))</f>
        <v/>
      </c>
      <c r="V622" s="28" t="str">
        <f>IFERROR(IF(ISBLANK(Table123[[#This Row],[Odds Side - Win Probability Model]]), "",N622+IF(R622&lt;0, (N622/(R622/-100)), N622*(R622/100))),"")</f>
        <v/>
      </c>
      <c r="W622" s="27" t="str">
        <f t="shared" ref="W622:W685" si="67">IFERROR(U622-N622, "")</f>
        <v/>
      </c>
      <c r="X622" s="28" t="str">
        <f t="shared" ref="X622:X685" si="68">IFERROR(V622-N622, "")</f>
        <v/>
      </c>
      <c r="Y622" s="27" t="str">
        <f>IF(ISBLANK(Table123[[#This Row],[Odds Spread]]), "",O622+IF(S622&lt;0, (O622/(S622/-100)), O622*(S622/100)))</f>
        <v/>
      </c>
      <c r="Z622" s="27" t="str">
        <f t="shared" ref="Z622:Z685" si="69">IFERROR(Y622-O622, "")</f>
        <v/>
      </c>
      <c r="AA622" s="29">
        <f t="shared" ref="AA622:AA685" si="70">P622+IF(T622&lt;0, (P622/(T622/-100)), P622*(T622/100))</f>
        <v>0</v>
      </c>
      <c r="AB622" s="29">
        <f t="shared" ref="AB622:AB685" si="71">T622-P622</f>
        <v>0</v>
      </c>
      <c r="AC622" s="30" t="str">
        <f>IF('Prediction Log'!$W622="Y", "W", IF('Prediction Log'!$W622="N","L",""))</f>
        <v/>
      </c>
      <c r="AD622" s="31" t="str">
        <f>IF('Prediction Log'!$Y622="Y", "W", IF('Prediction Log'!$Y622="N","L",""))</f>
        <v/>
      </c>
      <c r="AE622" s="32" t="str">
        <f>IF(ISBLANK(Table123[[#This Row],[Odds Side - Difference Model]]), "",IF(AC622="W", W622, IF(AC622="L",-N622, "")))</f>
        <v/>
      </c>
      <c r="AF622" s="33" t="str">
        <f>IFERROR((IF(ISERR(Table123[[#This Row],[Potential Payout Side - Win Probability Model]]), "",IF(AD622="W", X622, IF(AD622="L",-N622, "")))), "")</f>
        <v/>
      </c>
      <c r="AG622" s="30" t="str">
        <f>IF('Prediction Log'!$X622="Y", "W", IF('Prediction Log'!$X622="N", "L", ""))</f>
        <v/>
      </c>
      <c r="AH622" s="32" t="str">
        <f>IF(ISBLANK(Table123[[#This Row],[Odds Spread]]), "",IF(AG622="W", Z622, IF(AG622="L",-O622, "")))</f>
        <v/>
      </c>
      <c r="AI622" s="11"/>
      <c r="AJ622" s="12" t="str">
        <f t="shared" si="66"/>
        <v/>
      </c>
      <c r="AK6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3" spans="1:38" x14ac:dyDescent="0.45">
      <c r="A623" s="22">
        <f>Games!A623</f>
        <v>0</v>
      </c>
      <c r="B623" s="22" t="str">
        <f>IF('Prediction Log'!B623=0, "",'Prediction Log'!B623)</f>
        <v/>
      </c>
      <c r="C623" s="22" t="str">
        <f>IF('Prediction Log'!C623=0, "",'Prediction Log'!C623)</f>
        <v/>
      </c>
      <c r="D623" s="22" t="str">
        <f>IF('Prediction Log'!D623=0, "",'Prediction Log'!D623)</f>
        <v/>
      </c>
      <c r="E623" s="22" t="str">
        <f>IF('Prediction Log'!E623=0, "",'Prediction Log'!E623)</f>
        <v/>
      </c>
      <c r="F623" s="22" t="str">
        <f>IF('Prediction Log'!I623=0, "",'Prediction Log'!I623)</f>
        <v/>
      </c>
      <c r="G623" s="23" t="str">
        <f>IF(ISBLANK(Games!B623), "",'Prediction Log'!$J623)</f>
        <v/>
      </c>
      <c r="H623" s="24" t="str">
        <f>'Prediction Log'!$K623</f>
        <v/>
      </c>
      <c r="I623" s="22" t="str">
        <f>IF(ISBLANK(Games!J623), "",IF(AND(Games!J623="",Games!K623=""),"",IF(ISTEXT(Games!K623), "Side",Games!J623)))</f>
        <v/>
      </c>
      <c r="J623" s="22" t="str">
        <f>IF(ISBLANK(Games!B623), "",IF(Games!H623="Y", Games!B623, Games!C623))</f>
        <v/>
      </c>
      <c r="K623" s="22" t="str">
        <f>Games!F623</f>
        <v/>
      </c>
      <c r="L623" s="22" t="str">
        <f>IF(ISBLANK(Games!D623), "",Games!D623)</f>
        <v/>
      </c>
      <c r="M623" s="22"/>
      <c r="N623" s="25" t="str">
        <f>IF(ISBLANK(Table123[[#This Row],[Odds Side - Difference Model]]), "", 1)</f>
        <v/>
      </c>
      <c r="O623" s="25" t="str">
        <f>IF(ISBLANK(Table123[[#This Row],[Odds Spread]]), "", 1)</f>
        <v/>
      </c>
      <c r="P623" s="26"/>
      <c r="Q623" s="26"/>
      <c r="R623" s="26"/>
      <c r="S623" s="26"/>
      <c r="T623" s="26"/>
      <c r="U623" s="27" t="str">
        <f>IF(ISBLANK(Table123[[#This Row],[Odds Side - Difference Model]]), "",N623+IF(Q623&lt;0, (N623/(Q623/-100)), N623*(Q623/100)))</f>
        <v/>
      </c>
      <c r="V623" s="28" t="str">
        <f>IFERROR(IF(ISBLANK(Table123[[#This Row],[Odds Side - Win Probability Model]]), "",N623+IF(R623&lt;0, (N623/(R623/-100)), N623*(R623/100))),"")</f>
        <v/>
      </c>
      <c r="W623" s="27" t="str">
        <f t="shared" si="67"/>
        <v/>
      </c>
      <c r="X623" s="28" t="str">
        <f t="shared" si="68"/>
        <v/>
      </c>
      <c r="Y623" s="27" t="str">
        <f>IF(ISBLANK(Table123[[#This Row],[Odds Spread]]), "",O623+IF(S623&lt;0, (O623/(S623/-100)), O623*(S623/100)))</f>
        <v/>
      </c>
      <c r="Z623" s="27" t="str">
        <f t="shared" si="69"/>
        <v/>
      </c>
      <c r="AA623" s="29">
        <f t="shared" si="70"/>
        <v>0</v>
      </c>
      <c r="AB623" s="29">
        <f t="shared" si="71"/>
        <v>0</v>
      </c>
      <c r="AC623" s="30" t="str">
        <f>IF('Prediction Log'!$W623="Y", "W", IF('Prediction Log'!$W623="N","L",""))</f>
        <v/>
      </c>
      <c r="AD623" s="31" t="str">
        <f>IF('Prediction Log'!$Y623="Y", "W", IF('Prediction Log'!$Y623="N","L",""))</f>
        <v/>
      </c>
      <c r="AE623" s="32" t="str">
        <f>IF(ISBLANK(Table123[[#This Row],[Odds Side - Difference Model]]), "",IF(AC623="W", W623, IF(AC623="L",-N623, "")))</f>
        <v/>
      </c>
      <c r="AF623" s="33" t="str">
        <f>IFERROR((IF(ISERR(Table123[[#This Row],[Potential Payout Side - Win Probability Model]]), "",IF(AD623="W", X623, IF(AD623="L",-N623, "")))), "")</f>
        <v/>
      </c>
      <c r="AG623" s="30" t="str">
        <f>IF('Prediction Log'!$X623="Y", "W", IF('Prediction Log'!$X623="N", "L", ""))</f>
        <v/>
      </c>
      <c r="AH623" s="32" t="str">
        <f>IF(ISBLANK(Table123[[#This Row],[Odds Spread]]), "",IF(AG623="W", Z623, IF(AG623="L",-O623, "")))</f>
        <v/>
      </c>
      <c r="AI623" s="11"/>
      <c r="AJ623" s="12" t="str">
        <f t="shared" si="66"/>
        <v/>
      </c>
      <c r="AK6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4" spans="1:38" x14ac:dyDescent="0.45">
      <c r="A624" s="22">
        <f>Games!A624</f>
        <v>0</v>
      </c>
      <c r="B624" s="22" t="str">
        <f>IF('Prediction Log'!B624=0, "",'Prediction Log'!B624)</f>
        <v/>
      </c>
      <c r="C624" s="22" t="str">
        <f>IF('Prediction Log'!C624=0, "",'Prediction Log'!C624)</f>
        <v/>
      </c>
      <c r="D624" s="22" t="str">
        <f>IF('Prediction Log'!D624=0, "",'Prediction Log'!D624)</f>
        <v/>
      </c>
      <c r="E624" s="22" t="str">
        <f>IF('Prediction Log'!E624=0, "",'Prediction Log'!E624)</f>
        <v/>
      </c>
      <c r="F624" s="22" t="str">
        <f>IF('Prediction Log'!I624=0, "",'Prediction Log'!I624)</f>
        <v/>
      </c>
      <c r="G624" s="23" t="str">
        <f>IF(ISBLANK(Games!B624), "",'Prediction Log'!$J624)</f>
        <v/>
      </c>
      <c r="H624" s="24" t="str">
        <f>'Prediction Log'!$K624</f>
        <v/>
      </c>
      <c r="I624" s="22" t="str">
        <f>IF(ISBLANK(Games!J624), "",IF(AND(Games!J624="",Games!K624=""),"",IF(ISTEXT(Games!K624), "Side",Games!J624)))</f>
        <v/>
      </c>
      <c r="J624" s="22" t="str">
        <f>IF(ISBLANK(Games!B624), "",IF(Games!H624="Y", Games!B624, Games!C624))</f>
        <v/>
      </c>
      <c r="K624" s="22" t="str">
        <f>Games!F624</f>
        <v/>
      </c>
      <c r="L624" s="22" t="str">
        <f>IF(ISBLANK(Games!D624), "",Games!D624)</f>
        <v/>
      </c>
      <c r="M624" s="22"/>
      <c r="N624" s="25" t="str">
        <f>IF(ISBLANK(Table123[[#This Row],[Odds Side - Difference Model]]), "", 1)</f>
        <v/>
      </c>
      <c r="O624" s="25" t="str">
        <f>IF(ISBLANK(Table123[[#This Row],[Odds Spread]]), "", 1)</f>
        <v/>
      </c>
      <c r="P624" s="26"/>
      <c r="Q624" s="26"/>
      <c r="R624" s="26"/>
      <c r="S624" s="26"/>
      <c r="T624" s="26"/>
      <c r="U624" s="27" t="str">
        <f>IF(ISBLANK(Table123[[#This Row],[Odds Side - Difference Model]]), "",N624+IF(Q624&lt;0, (N624/(Q624/-100)), N624*(Q624/100)))</f>
        <v/>
      </c>
      <c r="V624" s="28" t="str">
        <f>IFERROR(IF(ISBLANK(Table123[[#This Row],[Odds Side - Win Probability Model]]), "",N624+IF(R624&lt;0, (N624/(R624/-100)), N624*(R624/100))),"")</f>
        <v/>
      </c>
      <c r="W624" s="27" t="str">
        <f t="shared" si="67"/>
        <v/>
      </c>
      <c r="X624" s="28" t="str">
        <f t="shared" si="68"/>
        <v/>
      </c>
      <c r="Y624" s="27" t="str">
        <f>IF(ISBLANK(Table123[[#This Row],[Odds Spread]]), "",O624+IF(S624&lt;0, (O624/(S624/-100)), O624*(S624/100)))</f>
        <v/>
      </c>
      <c r="Z624" s="27" t="str">
        <f t="shared" si="69"/>
        <v/>
      </c>
      <c r="AA624" s="29">
        <f t="shared" si="70"/>
        <v>0</v>
      </c>
      <c r="AB624" s="29">
        <f t="shared" si="71"/>
        <v>0</v>
      </c>
      <c r="AC624" s="30" t="str">
        <f>IF('Prediction Log'!$W624="Y", "W", IF('Prediction Log'!$W624="N","L",""))</f>
        <v/>
      </c>
      <c r="AD624" s="31" t="str">
        <f>IF('Prediction Log'!$Y624="Y", "W", IF('Prediction Log'!$Y624="N","L",""))</f>
        <v/>
      </c>
      <c r="AE624" s="32" t="str">
        <f>IF(ISBLANK(Table123[[#This Row],[Odds Side - Difference Model]]), "",IF(AC624="W", W624, IF(AC624="L",-N624, "")))</f>
        <v/>
      </c>
      <c r="AF624" s="33" t="str">
        <f>IFERROR((IF(ISERR(Table123[[#This Row],[Potential Payout Side - Win Probability Model]]), "",IF(AD624="W", X624, IF(AD624="L",-N624, "")))), "")</f>
        <v/>
      </c>
      <c r="AG624" s="30" t="str">
        <f>IF('Prediction Log'!$X624="Y", "W", IF('Prediction Log'!$X624="N", "L", ""))</f>
        <v/>
      </c>
      <c r="AH624" s="32" t="str">
        <f>IF(ISBLANK(Table123[[#This Row],[Odds Spread]]), "",IF(AG624="W", Z624, IF(AG624="L",-O624, "")))</f>
        <v/>
      </c>
      <c r="AI624" s="11"/>
      <c r="AJ624" s="12" t="str">
        <f t="shared" si="66"/>
        <v/>
      </c>
      <c r="AK6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5" spans="1:38" x14ac:dyDescent="0.45">
      <c r="A625" s="22">
        <f>Games!A625</f>
        <v>0</v>
      </c>
      <c r="B625" s="22" t="str">
        <f>IF('Prediction Log'!B625=0, "",'Prediction Log'!B625)</f>
        <v/>
      </c>
      <c r="C625" s="22" t="str">
        <f>IF('Prediction Log'!C625=0, "",'Prediction Log'!C625)</f>
        <v/>
      </c>
      <c r="D625" s="22" t="str">
        <f>IF('Prediction Log'!D625=0, "",'Prediction Log'!D625)</f>
        <v/>
      </c>
      <c r="E625" s="22" t="str">
        <f>IF('Prediction Log'!E625=0, "",'Prediction Log'!E625)</f>
        <v/>
      </c>
      <c r="F625" s="22" t="str">
        <f>IF('Prediction Log'!I625=0, "",'Prediction Log'!I625)</f>
        <v/>
      </c>
      <c r="G625" s="23" t="str">
        <f>IF(ISBLANK(Games!B625), "",'Prediction Log'!$J625)</f>
        <v/>
      </c>
      <c r="H625" s="24" t="str">
        <f>'Prediction Log'!$K625</f>
        <v/>
      </c>
      <c r="I625" s="22" t="str">
        <f>IF(ISBLANK(Games!J625), "",IF(AND(Games!J625="",Games!K625=""),"",IF(ISTEXT(Games!K625), "Side",Games!J625)))</f>
        <v/>
      </c>
      <c r="J625" s="22" t="str">
        <f>IF(ISBLANK(Games!B625), "",IF(Games!H625="Y", Games!B625, Games!C625))</f>
        <v/>
      </c>
      <c r="K625" s="22" t="str">
        <f>Games!F625</f>
        <v/>
      </c>
      <c r="L625" s="22" t="str">
        <f>IF(ISBLANK(Games!D625), "",Games!D625)</f>
        <v/>
      </c>
      <c r="M625" s="22"/>
      <c r="N625" s="25" t="str">
        <f>IF(ISBLANK(Table123[[#This Row],[Odds Side - Difference Model]]), "", 1)</f>
        <v/>
      </c>
      <c r="O625" s="25" t="str">
        <f>IF(ISBLANK(Table123[[#This Row],[Odds Spread]]), "", 1)</f>
        <v/>
      </c>
      <c r="P625" s="26"/>
      <c r="Q625" s="26"/>
      <c r="R625" s="26"/>
      <c r="S625" s="26"/>
      <c r="T625" s="26"/>
      <c r="U625" s="27" t="str">
        <f>IF(ISBLANK(Table123[[#This Row],[Odds Side - Difference Model]]), "",N625+IF(Q625&lt;0, (N625/(Q625/-100)), N625*(Q625/100)))</f>
        <v/>
      </c>
      <c r="V625" s="28" t="str">
        <f>IFERROR(IF(ISBLANK(Table123[[#This Row],[Odds Side - Win Probability Model]]), "",N625+IF(R625&lt;0, (N625/(R625/-100)), N625*(R625/100))),"")</f>
        <v/>
      </c>
      <c r="W625" s="27" t="str">
        <f t="shared" si="67"/>
        <v/>
      </c>
      <c r="X625" s="28" t="str">
        <f t="shared" si="68"/>
        <v/>
      </c>
      <c r="Y625" s="27" t="str">
        <f>IF(ISBLANK(Table123[[#This Row],[Odds Spread]]), "",O625+IF(S625&lt;0, (O625/(S625/-100)), O625*(S625/100)))</f>
        <v/>
      </c>
      <c r="Z625" s="27" t="str">
        <f t="shared" si="69"/>
        <v/>
      </c>
      <c r="AA625" s="29">
        <f t="shared" si="70"/>
        <v>0</v>
      </c>
      <c r="AB625" s="29">
        <f t="shared" si="71"/>
        <v>0</v>
      </c>
      <c r="AC625" s="30" t="str">
        <f>IF('Prediction Log'!$W625="Y", "W", IF('Prediction Log'!$W625="N","L",""))</f>
        <v/>
      </c>
      <c r="AD625" s="31" t="str">
        <f>IF('Prediction Log'!$Y625="Y", "W", IF('Prediction Log'!$Y625="N","L",""))</f>
        <v/>
      </c>
      <c r="AE625" s="32" t="str">
        <f>IF(ISBLANK(Table123[[#This Row],[Odds Side - Difference Model]]), "",IF(AC625="W", W625, IF(AC625="L",-N625, "")))</f>
        <v/>
      </c>
      <c r="AF625" s="33" t="str">
        <f>IFERROR((IF(ISERR(Table123[[#This Row],[Potential Payout Side - Win Probability Model]]), "",IF(AD625="W", X625, IF(AD625="L",-N625, "")))), "")</f>
        <v/>
      </c>
      <c r="AG625" s="30" t="str">
        <f>IF('Prediction Log'!$X625="Y", "W", IF('Prediction Log'!$X625="N", "L", ""))</f>
        <v/>
      </c>
      <c r="AH625" s="32" t="str">
        <f>IF(ISBLANK(Table123[[#This Row],[Odds Spread]]), "",IF(AG625="W", Z625, IF(AG625="L",-O625, "")))</f>
        <v/>
      </c>
      <c r="AI625" s="11"/>
      <c r="AJ625" s="12" t="str">
        <f t="shared" si="66"/>
        <v/>
      </c>
      <c r="AK6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6" spans="1:38" x14ac:dyDescent="0.45">
      <c r="A626" s="22">
        <f>Games!A626</f>
        <v>0</v>
      </c>
      <c r="B626" s="22" t="str">
        <f>IF('Prediction Log'!B626=0, "",'Prediction Log'!B626)</f>
        <v/>
      </c>
      <c r="C626" s="22" t="str">
        <f>IF('Prediction Log'!C626=0, "",'Prediction Log'!C626)</f>
        <v/>
      </c>
      <c r="D626" s="22" t="str">
        <f>IF('Prediction Log'!D626=0, "",'Prediction Log'!D626)</f>
        <v/>
      </c>
      <c r="E626" s="22" t="str">
        <f>IF('Prediction Log'!E626=0, "",'Prediction Log'!E626)</f>
        <v/>
      </c>
      <c r="F626" s="22" t="str">
        <f>IF('Prediction Log'!I626=0, "",'Prediction Log'!I626)</f>
        <v/>
      </c>
      <c r="G626" s="23" t="str">
        <f>IF(ISBLANK(Games!B626), "",'Prediction Log'!$J626)</f>
        <v/>
      </c>
      <c r="H626" s="24" t="str">
        <f>'Prediction Log'!$K626</f>
        <v/>
      </c>
      <c r="I626" s="22" t="str">
        <f>IF(ISBLANK(Games!J626), "",IF(AND(Games!J626="",Games!K626=""),"",IF(ISTEXT(Games!K626), "Side",Games!J626)))</f>
        <v/>
      </c>
      <c r="J626" s="22" t="str">
        <f>IF(ISBLANK(Games!B626), "",IF(Games!H626="Y", Games!B626, Games!C626))</f>
        <v/>
      </c>
      <c r="K626" s="22" t="str">
        <f>Games!F626</f>
        <v/>
      </c>
      <c r="L626" s="22" t="str">
        <f>IF(ISBLANK(Games!D626), "",Games!D626)</f>
        <v/>
      </c>
      <c r="M626" s="22"/>
      <c r="N626" s="25" t="str">
        <f>IF(ISBLANK(Table123[[#This Row],[Odds Side - Difference Model]]), "", 1)</f>
        <v/>
      </c>
      <c r="O626" s="25" t="str">
        <f>IF(ISBLANK(Table123[[#This Row],[Odds Spread]]), "", 1)</f>
        <v/>
      </c>
      <c r="P626" s="26"/>
      <c r="Q626" s="26"/>
      <c r="R626" s="26"/>
      <c r="S626" s="26"/>
      <c r="T626" s="26"/>
      <c r="U626" s="27" t="str">
        <f>IF(ISBLANK(Table123[[#This Row],[Odds Side - Difference Model]]), "",N626+IF(Q626&lt;0, (N626/(Q626/-100)), N626*(Q626/100)))</f>
        <v/>
      </c>
      <c r="V626" s="28" t="str">
        <f>IFERROR(IF(ISBLANK(Table123[[#This Row],[Odds Side - Win Probability Model]]), "",N626+IF(R626&lt;0, (N626/(R626/-100)), N626*(R626/100))),"")</f>
        <v/>
      </c>
      <c r="W626" s="27" t="str">
        <f t="shared" si="67"/>
        <v/>
      </c>
      <c r="X626" s="28" t="str">
        <f t="shared" si="68"/>
        <v/>
      </c>
      <c r="Y626" s="27" t="str">
        <f>IF(ISBLANK(Table123[[#This Row],[Odds Spread]]), "",O626+IF(S626&lt;0, (O626/(S626/-100)), O626*(S626/100)))</f>
        <v/>
      </c>
      <c r="Z626" s="27" t="str">
        <f t="shared" si="69"/>
        <v/>
      </c>
      <c r="AA626" s="29">
        <f t="shared" si="70"/>
        <v>0</v>
      </c>
      <c r="AB626" s="29">
        <f t="shared" si="71"/>
        <v>0</v>
      </c>
      <c r="AC626" s="30" t="str">
        <f>IF('Prediction Log'!$W626="Y", "W", IF('Prediction Log'!$W626="N","L",""))</f>
        <v/>
      </c>
      <c r="AD626" s="31" t="str">
        <f>IF('Prediction Log'!$Y626="Y", "W", IF('Prediction Log'!$Y626="N","L",""))</f>
        <v/>
      </c>
      <c r="AE626" s="32" t="str">
        <f>IF(ISBLANK(Table123[[#This Row],[Odds Side - Difference Model]]), "",IF(AC626="W", W626, IF(AC626="L",-N626, "")))</f>
        <v/>
      </c>
      <c r="AF626" s="33" t="str">
        <f>IFERROR((IF(ISERR(Table123[[#This Row],[Potential Payout Side - Win Probability Model]]), "",IF(AD626="W", X626, IF(AD626="L",-N626, "")))), "")</f>
        <v/>
      </c>
      <c r="AG626" s="30" t="str">
        <f>IF('Prediction Log'!$X626="Y", "W", IF('Prediction Log'!$X626="N", "L", ""))</f>
        <v/>
      </c>
      <c r="AH626" s="32" t="str">
        <f>IF(ISBLANK(Table123[[#This Row],[Odds Spread]]), "",IF(AG626="W", Z626, IF(AG626="L",-O626, "")))</f>
        <v/>
      </c>
      <c r="AI626" s="11"/>
      <c r="AJ626" s="12" t="str">
        <f t="shared" si="66"/>
        <v/>
      </c>
      <c r="AK6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7" spans="1:38" x14ac:dyDescent="0.45">
      <c r="A627" s="22">
        <f>Games!A627</f>
        <v>0</v>
      </c>
      <c r="B627" s="22" t="str">
        <f>IF('Prediction Log'!B627=0, "",'Prediction Log'!B627)</f>
        <v/>
      </c>
      <c r="C627" s="22" t="str">
        <f>IF('Prediction Log'!C627=0, "",'Prediction Log'!C627)</f>
        <v/>
      </c>
      <c r="D627" s="22" t="str">
        <f>IF('Prediction Log'!D627=0, "",'Prediction Log'!D627)</f>
        <v/>
      </c>
      <c r="E627" s="22" t="str">
        <f>IF('Prediction Log'!E627=0, "",'Prediction Log'!E627)</f>
        <v/>
      </c>
      <c r="F627" s="22" t="str">
        <f>IF('Prediction Log'!I627=0, "",'Prediction Log'!I627)</f>
        <v/>
      </c>
      <c r="G627" s="23" t="str">
        <f>IF(ISBLANK(Games!B627), "",'Prediction Log'!$J627)</f>
        <v/>
      </c>
      <c r="H627" s="24" t="str">
        <f>'Prediction Log'!$K627</f>
        <v/>
      </c>
      <c r="I627" s="22" t="str">
        <f>IF(ISBLANK(Games!J627), "",IF(AND(Games!J627="",Games!K627=""),"",IF(ISTEXT(Games!K627), "Side",Games!J627)))</f>
        <v/>
      </c>
      <c r="J627" s="22" t="str">
        <f>IF(ISBLANK(Games!B627), "",IF(Games!H627="Y", Games!B627, Games!C627))</f>
        <v/>
      </c>
      <c r="K627" s="22" t="str">
        <f>Games!F627</f>
        <v/>
      </c>
      <c r="L627" s="22" t="str">
        <f>IF(ISBLANK(Games!D627), "",Games!D627)</f>
        <v/>
      </c>
      <c r="M627" s="22"/>
      <c r="N627" s="25" t="str">
        <f>IF(ISBLANK(Table123[[#This Row],[Odds Side - Difference Model]]), "", 1)</f>
        <v/>
      </c>
      <c r="O627" s="25" t="str">
        <f>IF(ISBLANK(Table123[[#This Row],[Odds Spread]]), "", 1)</f>
        <v/>
      </c>
      <c r="P627" s="26"/>
      <c r="Q627" s="26"/>
      <c r="R627" s="26"/>
      <c r="S627" s="26"/>
      <c r="T627" s="26"/>
      <c r="U627" s="27" t="str">
        <f>IF(ISBLANK(Table123[[#This Row],[Odds Side - Difference Model]]), "",N627+IF(Q627&lt;0, (N627/(Q627/-100)), N627*(Q627/100)))</f>
        <v/>
      </c>
      <c r="V627" s="28" t="str">
        <f>IFERROR(IF(ISBLANK(Table123[[#This Row],[Odds Side - Win Probability Model]]), "",N627+IF(R627&lt;0, (N627/(R627/-100)), N627*(R627/100))),"")</f>
        <v/>
      </c>
      <c r="W627" s="27" t="str">
        <f t="shared" si="67"/>
        <v/>
      </c>
      <c r="X627" s="28" t="str">
        <f t="shared" si="68"/>
        <v/>
      </c>
      <c r="Y627" s="27" t="str">
        <f>IF(ISBLANK(Table123[[#This Row],[Odds Spread]]), "",O627+IF(S627&lt;0, (O627/(S627/-100)), O627*(S627/100)))</f>
        <v/>
      </c>
      <c r="Z627" s="27" t="str">
        <f t="shared" si="69"/>
        <v/>
      </c>
      <c r="AA627" s="29">
        <f t="shared" si="70"/>
        <v>0</v>
      </c>
      <c r="AB627" s="29">
        <f t="shared" si="71"/>
        <v>0</v>
      </c>
      <c r="AC627" s="30" t="str">
        <f>IF('Prediction Log'!$W627="Y", "W", IF('Prediction Log'!$W627="N","L",""))</f>
        <v/>
      </c>
      <c r="AD627" s="31" t="str">
        <f>IF('Prediction Log'!$Y627="Y", "W", IF('Prediction Log'!$Y627="N","L",""))</f>
        <v/>
      </c>
      <c r="AE627" s="32" t="str">
        <f>IF(ISBLANK(Table123[[#This Row],[Odds Side - Difference Model]]), "",IF(AC627="W", W627, IF(AC627="L",-N627, "")))</f>
        <v/>
      </c>
      <c r="AF627" s="33" t="str">
        <f>IFERROR((IF(ISERR(Table123[[#This Row],[Potential Payout Side - Win Probability Model]]), "",IF(AD627="W", X627, IF(AD627="L",-N627, "")))), "")</f>
        <v/>
      </c>
      <c r="AG627" s="30" t="str">
        <f>IF('Prediction Log'!$X627="Y", "W", IF('Prediction Log'!$X627="N", "L", ""))</f>
        <v/>
      </c>
      <c r="AH627" s="32" t="str">
        <f>IF(ISBLANK(Table123[[#This Row],[Odds Spread]]), "",IF(AG627="W", Z627, IF(AG627="L",-O627, "")))</f>
        <v/>
      </c>
      <c r="AI627" s="11"/>
      <c r="AJ627" s="12" t="str">
        <f t="shared" si="66"/>
        <v/>
      </c>
      <c r="AK6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8" spans="1:38" x14ac:dyDescent="0.45">
      <c r="A628" s="22">
        <f>Games!A628</f>
        <v>0</v>
      </c>
      <c r="B628" s="22" t="str">
        <f>IF('Prediction Log'!B628=0, "",'Prediction Log'!B628)</f>
        <v/>
      </c>
      <c r="C628" s="22" t="str">
        <f>IF('Prediction Log'!C628=0, "",'Prediction Log'!C628)</f>
        <v/>
      </c>
      <c r="D628" s="22" t="str">
        <f>IF('Prediction Log'!D628=0, "",'Prediction Log'!D628)</f>
        <v/>
      </c>
      <c r="E628" s="22" t="str">
        <f>IF('Prediction Log'!E628=0, "",'Prediction Log'!E628)</f>
        <v/>
      </c>
      <c r="F628" s="22" t="str">
        <f>IF('Prediction Log'!I628=0, "",'Prediction Log'!I628)</f>
        <v/>
      </c>
      <c r="G628" s="23" t="str">
        <f>IF(ISBLANK(Games!B628), "",'Prediction Log'!$J628)</f>
        <v/>
      </c>
      <c r="H628" s="24" t="str">
        <f>'Prediction Log'!$K628</f>
        <v/>
      </c>
      <c r="I628" s="22" t="str">
        <f>IF(ISBLANK(Games!J628), "",IF(AND(Games!J628="",Games!K628=""),"",IF(ISTEXT(Games!K628), "Side",Games!J628)))</f>
        <v/>
      </c>
      <c r="J628" s="22" t="str">
        <f>IF(ISBLANK(Games!B628), "",IF(Games!H628="Y", Games!B628, Games!C628))</f>
        <v/>
      </c>
      <c r="K628" s="22" t="str">
        <f>Games!F628</f>
        <v/>
      </c>
      <c r="L628" s="22" t="str">
        <f>IF(ISBLANK(Games!D628), "",Games!D628)</f>
        <v/>
      </c>
      <c r="M628" s="22"/>
      <c r="N628" s="25" t="str">
        <f>IF(ISBLANK(Table123[[#This Row],[Odds Side - Difference Model]]), "", 1)</f>
        <v/>
      </c>
      <c r="O628" s="25" t="str">
        <f>IF(ISBLANK(Table123[[#This Row],[Odds Spread]]), "", 1)</f>
        <v/>
      </c>
      <c r="P628" s="26"/>
      <c r="Q628" s="26"/>
      <c r="R628" s="26"/>
      <c r="S628" s="26"/>
      <c r="T628" s="26"/>
      <c r="U628" s="27" t="str">
        <f>IF(ISBLANK(Table123[[#This Row],[Odds Side - Difference Model]]), "",N628+IF(Q628&lt;0, (N628/(Q628/-100)), N628*(Q628/100)))</f>
        <v/>
      </c>
      <c r="V628" s="28" t="str">
        <f>IFERROR(IF(ISBLANK(Table123[[#This Row],[Odds Side - Win Probability Model]]), "",N628+IF(R628&lt;0, (N628/(R628/-100)), N628*(R628/100))),"")</f>
        <v/>
      </c>
      <c r="W628" s="27" t="str">
        <f t="shared" si="67"/>
        <v/>
      </c>
      <c r="X628" s="28" t="str">
        <f t="shared" si="68"/>
        <v/>
      </c>
      <c r="Y628" s="27" t="str">
        <f>IF(ISBLANK(Table123[[#This Row],[Odds Spread]]), "",O628+IF(S628&lt;0, (O628/(S628/-100)), O628*(S628/100)))</f>
        <v/>
      </c>
      <c r="Z628" s="27" t="str">
        <f t="shared" si="69"/>
        <v/>
      </c>
      <c r="AA628" s="29">
        <f t="shared" si="70"/>
        <v>0</v>
      </c>
      <c r="AB628" s="29">
        <f t="shared" si="71"/>
        <v>0</v>
      </c>
      <c r="AC628" s="30" t="str">
        <f>IF('Prediction Log'!$W628="Y", "W", IF('Prediction Log'!$W628="N","L",""))</f>
        <v/>
      </c>
      <c r="AD628" s="31" t="str">
        <f>IF('Prediction Log'!$Y628="Y", "W", IF('Prediction Log'!$Y628="N","L",""))</f>
        <v/>
      </c>
      <c r="AE628" s="32" t="str">
        <f>IF(ISBLANK(Table123[[#This Row],[Odds Side - Difference Model]]), "",IF(AC628="W", W628, IF(AC628="L",-N628, "")))</f>
        <v/>
      </c>
      <c r="AF628" s="33" t="str">
        <f>IFERROR((IF(ISERR(Table123[[#This Row],[Potential Payout Side - Win Probability Model]]), "",IF(AD628="W", X628, IF(AD628="L",-N628, "")))), "")</f>
        <v/>
      </c>
      <c r="AG628" s="30" t="str">
        <f>IF('Prediction Log'!$X628="Y", "W", IF('Prediction Log'!$X628="N", "L", ""))</f>
        <v/>
      </c>
      <c r="AH628" s="32" t="str">
        <f>IF(ISBLANK(Table123[[#This Row],[Odds Spread]]), "",IF(AG628="W", Z628, IF(AG628="L",-O628, "")))</f>
        <v/>
      </c>
      <c r="AI628" s="11"/>
      <c r="AJ628" s="12" t="str">
        <f t="shared" si="66"/>
        <v/>
      </c>
      <c r="AK6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9" spans="1:38" x14ac:dyDescent="0.45">
      <c r="A629" s="22">
        <f>Games!A629</f>
        <v>0</v>
      </c>
      <c r="B629" s="22" t="str">
        <f>IF('Prediction Log'!B629=0, "",'Prediction Log'!B629)</f>
        <v/>
      </c>
      <c r="C629" s="22" t="str">
        <f>IF('Prediction Log'!C629=0, "",'Prediction Log'!C629)</f>
        <v/>
      </c>
      <c r="D629" s="22" t="str">
        <f>IF('Prediction Log'!D629=0, "",'Prediction Log'!D629)</f>
        <v/>
      </c>
      <c r="E629" s="22" t="str">
        <f>IF('Prediction Log'!E629=0, "",'Prediction Log'!E629)</f>
        <v/>
      </c>
      <c r="F629" s="22" t="str">
        <f>IF('Prediction Log'!I629=0, "",'Prediction Log'!I629)</f>
        <v/>
      </c>
      <c r="G629" s="23" t="str">
        <f>IF(ISBLANK(Games!B629), "",'Prediction Log'!$J629)</f>
        <v/>
      </c>
      <c r="H629" s="24" t="str">
        <f>'Prediction Log'!$K629</f>
        <v/>
      </c>
      <c r="I629" s="22" t="str">
        <f>IF(ISBLANK(Games!J629), "",IF(AND(Games!J629="",Games!K629=""),"",IF(ISTEXT(Games!K629), "Side",Games!J629)))</f>
        <v/>
      </c>
      <c r="J629" s="22" t="str">
        <f>IF(ISBLANK(Games!B629), "",IF(Games!H629="Y", Games!B629, Games!C629))</f>
        <v/>
      </c>
      <c r="K629" s="22" t="str">
        <f>Games!F629</f>
        <v/>
      </c>
      <c r="L629" s="22" t="str">
        <f>IF(ISBLANK(Games!D629), "",Games!D629)</f>
        <v/>
      </c>
      <c r="M629" s="22"/>
      <c r="N629" s="25" t="str">
        <f>IF(ISBLANK(Table123[[#This Row],[Odds Side - Difference Model]]), "", 1)</f>
        <v/>
      </c>
      <c r="O629" s="25" t="str">
        <f>IF(ISBLANK(Table123[[#This Row],[Odds Spread]]), "", 1)</f>
        <v/>
      </c>
      <c r="P629" s="26"/>
      <c r="Q629" s="26"/>
      <c r="R629" s="26"/>
      <c r="S629" s="26"/>
      <c r="T629" s="26"/>
      <c r="U629" s="27" t="str">
        <f>IF(ISBLANK(Table123[[#This Row],[Odds Side - Difference Model]]), "",N629+IF(Q629&lt;0, (N629/(Q629/-100)), N629*(Q629/100)))</f>
        <v/>
      </c>
      <c r="V629" s="28" t="str">
        <f>IFERROR(IF(ISBLANK(Table123[[#This Row],[Odds Side - Win Probability Model]]), "",N629+IF(R629&lt;0, (N629/(R629/-100)), N629*(R629/100))),"")</f>
        <v/>
      </c>
      <c r="W629" s="27" t="str">
        <f t="shared" si="67"/>
        <v/>
      </c>
      <c r="X629" s="28" t="str">
        <f t="shared" si="68"/>
        <v/>
      </c>
      <c r="Y629" s="27" t="str">
        <f>IF(ISBLANK(Table123[[#This Row],[Odds Spread]]), "",O629+IF(S629&lt;0, (O629/(S629/-100)), O629*(S629/100)))</f>
        <v/>
      </c>
      <c r="Z629" s="27" t="str">
        <f t="shared" si="69"/>
        <v/>
      </c>
      <c r="AA629" s="29">
        <f t="shared" si="70"/>
        <v>0</v>
      </c>
      <c r="AB629" s="29">
        <f t="shared" si="71"/>
        <v>0</v>
      </c>
      <c r="AC629" s="30" t="str">
        <f>IF('Prediction Log'!$W629="Y", "W", IF('Prediction Log'!$W629="N","L",""))</f>
        <v/>
      </c>
      <c r="AD629" s="31" t="str">
        <f>IF('Prediction Log'!$Y629="Y", "W", IF('Prediction Log'!$Y629="N","L",""))</f>
        <v/>
      </c>
      <c r="AE629" s="32" t="str">
        <f>IF(ISBLANK(Table123[[#This Row],[Odds Side - Difference Model]]), "",IF(AC629="W", W629, IF(AC629="L",-N629, "")))</f>
        <v/>
      </c>
      <c r="AF629" s="33" t="str">
        <f>IFERROR((IF(ISERR(Table123[[#This Row],[Potential Payout Side - Win Probability Model]]), "",IF(AD629="W", X629, IF(AD629="L",-N629, "")))), "")</f>
        <v/>
      </c>
      <c r="AG629" s="30" t="str">
        <f>IF('Prediction Log'!$X629="Y", "W", IF('Prediction Log'!$X629="N", "L", ""))</f>
        <v/>
      </c>
      <c r="AH629" s="32" t="str">
        <f>IF(ISBLANK(Table123[[#This Row],[Odds Spread]]), "",IF(AG629="W", Z629, IF(AG629="L",-O629, "")))</f>
        <v/>
      </c>
      <c r="AI629" s="11"/>
      <c r="AJ629" s="12" t="str">
        <f t="shared" si="66"/>
        <v/>
      </c>
      <c r="AK6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0" spans="1:38" x14ac:dyDescent="0.45">
      <c r="A630" s="22">
        <f>Games!A630</f>
        <v>0</v>
      </c>
      <c r="B630" s="22" t="str">
        <f>IF('Prediction Log'!B630=0, "",'Prediction Log'!B630)</f>
        <v/>
      </c>
      <c r="C630" s="22" t="str">
        <f>IF('Prediction Log'!C630=0, "",'Prediction Log'!C630)</f>
        <v/>
      </c>
      <c r="D630" s="22" t="str">
        <f>IF('Prediction Log'!D630=0, "",'Prediction Log'!D630)</f>
        <v/>
      </c>
      <c r="E630" s="22" t="str">
        <f>IF('Prediction Log'!E630=0, "",'Prediction Log'!E630)</f>
        <v/>
      </c>
      <c r="F630" s="22" t="str">
        <f>IF('Prediction Log'!I630=0, "",'Prediction Log'!I630)</f>
        <v/>
      </c>
      <c r="G630" s="23" t="str">
        <f>IF(ISBLANK(Games!B630), "",'Prediction Log'!$J630)</f>
        <v/>
      </c>
      <c r="H630" s="24" t="str">
        <f>'Prediction Log'!$K630</f>
        <v/>
      </c>
      <c r="I630" s="22" t="str">
        <f>IF(ISBLANK(Games!J630), "",IF(AND(Games!J630="",Games!K630=""),"",IF(ISTEXT(Games!K630), "Side",Games!J630)))</f>
        <v/>
      </c>
      <c r="J630" s="22" t="str">
        <f>IF(ISBLANK(Games!B630), "",IF(Games!H630="Y", Games!B630, Games!C630))</f>
        <v/>
      </c>
      <c r="K630" s="22" t="str">
        <f>Games!F630</f>
        <v/>
      </c>
      <c r="L630" s="22" t="str">
        <f>IF(ISBLANK(Games!D630), "",Games!D630)</f>
        <v/>
      </c>
      <c r="M630" s="22"/>
      <c r="N630" s="25" t="str">
        <f>IF(ISBLANK(Table123[[#This Row],[Odds Side - Difference Model]]), "", 1)</f>
        <v/>
      </c>
      <c r="O630" s="25" t="str">
        <f>IF(ISBLANK(Table123[[#This Row],[Odds Spread]]), "", 1)</f>
        <v/>
      </c>
      <c r="P630" s="26"/>
      <c r="Q630" s="26"/>
      <c r="R630" s="26"/>
      <c r="S630" s="26"/>
      <c r="T630" s="26"/>
      <c r="U630" s="27" t="str">
        <f>IF(ISBLANK(Table123[[#This Row],[Odds Side - Difference Model]]), "",N630+IF(Q630&lt;0, (N630/(Q630/-100)), N630*(Q630/100)))</f>
        <v/>
      </c>
      <c r="V630" s="28" t="str">
        <f>IFERROR(IF(ISBLANK(Table123[[#This Row],[Odds Side - Win Probability Model]]), "",N630+IF(R630&lt;0, (N630/(R630/-100)), N630*(R630/100))),"")</f>
        <v/>
      </c>
      <c r="W630" s="27" t="str">
        <f t="shared" si="67"/>
        <v/>
      </c>
      <c r="X630" s="28" t="str">
        <f t="shared" si="68"/>
        <v/>
      </c>
      <c r="Y630" s="27" t="str">
        <f>IF(ISBLANK(Table123[[#This Row],[Odds Spread]]), "",O630+IF(S630&lt;0, (O630/(S630/-100)), O630*(S630/100)))</f>
        <v/>
      </c>
      <c r="Z630" s="27" t="str">
        <f t="shared" si="69"/>
        <v/>
      </c>
      <c r="AA630" s="29">
        <f t="shared" si="70"/>
        <v>0</v>
      </c>
      <c r="AB630" s="29">
        <f t="shared" si="71"/>
        <v>0</v>
      </c>
      <c r="AC630" s="30" t="str">
        <f>IF('Prediction Log'!$W630="Y", "W", IF('Prediction Log'!$W630="N","L",""))</f>
        <v/>
      </c>
      <c r="AD630" s="31" t="str">
        <f>IF('Prediction Log'!$Y630="Y", "W", IF('Prediction Log'!$Y630="N","L",""))</f>
        <v/>
      </c>
      <c r="AE630" s="32" t="str">
        <f>IF(ISBLANK(Table123[[#This Row],[Odds Side - Difference Model]]), "",IF(AC630="W", W630, IF(AC630="L",-N630, "")))</f>
        <v/>
      </c>
      <c r="AF630" s="33" t="str">
        <f>IFERROR((IF(ISERR(Table123[[#This Row],[Potential Payout Side - Win Probability Model]]), "",IF(AD630="W", X630, IF(AD630="L",-N630, "")))), "")</f>
        <v/>
      </c>
      <c r="AG630" s="30" t="str">
        <f>IF('Prediction Log'!$X630="Y", "W", IF('Prediction Log'!$X630="N", "L", ""))</f>
        <v/>
      </c>
      <c r="AH630" s="32" t="str">
        <f>IF(ISBLANK(Table123[[#This Row],[Odds Spread]]), "",IF(AG630="W", Z630, IF(AG630="L",-O630, "")))</f>
        <v/>
      </c>
      <c r="AI630" s="11"/>
      <c r="AJ630" s="12" t="str">
        <f t="shared" si="66"/>
        <v/>
      </c>
      <c r="AK6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1" spans="1:38" x14ac:dyDescent="0.45">
      <c r="A631" s="22">
        <f>Games!A631</f>
        <v>0</v>
      </c>
      <c r="B631" s="22" t="str">
        <f>IF('Prediction Log'!B631=0, "",'Prediction Log'!B631)</f>
        <v/>
      </c>
      <c r="C631" s="22" t="str">
        <f>IF('Prediction Log'!C631=0, "",'Prediction Log'!C631)</f>
        <v/>
      </c>
      <c r="D631" s="22" t="str">
        <f>IF('Prediction Log'!D631=0, "",'Prediction Log'!D631)</f>
        <v/>
      </c>
      <c r="E631" s="22" t="str">
        <f>IF('Prediction Log'!E631=0, "",'Prediction Log'!E631)</f>
        <v/>
      </c>
      <c r="F631" s="22" t="str">
        <f>IF('Prediction Log'!I631=0, "",'Prediction Log'!I631)</f>
        <v/>
      </c>
      <c r="G631" s="23" t="str">
        <f>IF(ISBLANK(Games!B631), "",'Prediction Log'!$J631)</f>
        <v/>
      </c>
      <c r="H631" s="24" t="str">
        <f>'Prediction Log'!$K631</f>
        <v/>
      </c>
      <c r="I631" s="22" t="str">
        <f>IF(ISBLANK(Games!J631), "",IF(AND(Games!J631="",Games!K631=""),"",IF(ISTEXT(Games!K631), "Side",Games!J631)))</f>
        <v/>
      </c>
      <c r="J631" s="22" t="str">
        <f>IF(ISBLANK(Games!B631), "",IF(Games!H631="Y", Games!B631, Games!C631))</f>
        <v/>
      </c>
      <c r="K631" s="22" t="str">
        <f>Games!F631</f>
        <v/>
      </c>
      <c r="L631" s="22" t="str">
        <f>IF(ISBLANK(Games!D631), "",Games!D631)</f>
        <v/>
      </c>
      <c r="M631" s="22"/>
      <c r="N631" s="25" t="str">
        <f>IF(ISBLANK(Table123[[#This Row],[Odds Side - Difference Model]]), "", 1)</f>
        <v/>
      </c>
      <c r="O631" s="25" t="str">
        <f>IF(ISBLANK(Table123[[#This Row],[Odds Spread]]), "", 1)</f>
        <v/>
      </c>
      <c r="P631" s="26"/>
      <c r="Q631" s="26"/>
      <c r="R631" s="26"/>
      <c r="S631" s="26"/>
      <c r="T631" s="26"/>
      <c r="U631" s="27" t="str">
        <f>IF(ISBLANK(Table123[[#This Row],[Odds Side - Difference Model]]), "",N631+IF(Q631&lt;0, (N631/(Q631/-100)), N631*(Q631/100)))</f>
        <v/>
      </c>
      <c r="V631" s="28" t="str">
        <f>IFERROR(IF(ISBLANK(Table123[[#This Row],[Odds Side - Win Probability Model]]), "",N631+IF(R631&lt;0, (N631/(R631/-100)), N631*(R631/100))),"")</f>
        <v/>
      </c>
      <c r="W631" s="27" t="str">
        <f t="shared" si="67"/>
        <v/>
      </c>
      <c r="X631" s="28" t="str">
        <f t="shared" si="68"/>
        <v/>
      </c>
      <c r="Y631" s="27" t="str">
        <f>IF(ISBLANK(Table123[[#This Row],[Odds Spread]]), "",O631+IF(S631&lt;0, (O631/(S631/-100)), O631*(S631/100)))</f>
        <v/>
      </c>
      <c r="Z631" s="27" t="str">
        <f t="shared" si="69"/>
        <v/>
      </c>
      <c r="AA631" s="29">
        <f t="shared" si="70"/>
        <v>0</v>
      </c>
      <c r="AB631" s="29">
        <f t="shared" si="71"/>
        <v>0</v>
      </c>
      <c r="AC631" s="30" t="str">
        <f>IF('Prediction Log'!$W631="Y", "W", IF('Prediction Log'!$W631="N","L",""))</f>
        <v/>
      </c>
      <c r="AD631" s="31" t="str">
        <f>IF('Prediction Log'!$Y631="Y", "W", IF('Prediction Log'!$Y631="N","L",""))</f>
        <v/>
      </c>
      <c r="AE631" s="32" t="str">
        <f>IF(ISBLANK(Table123[[#This Row],[Odds Side - Difference Model]]), "",IF(AC631="W", W631, IF(AC631="L",-N631, "")))</f>
        <v/>
      </c>
      <c r="AF631" s="33" t="str">
        <f>IFERROR((IF(ISERR(Table123[[#This Row],[Potential Payout Side - Win Probability Model]]), "",IF(AD631="W", X631, IF(AD631="L",-N631, "")))), "")</f>
        <v/>
      </c>
      <c r="AG631" s="30" t="str">
        <f>IF('Prediction Log'!$X631="Y", "W", IF('Prediction Log'!$X631="N", "L", ""))</f>
        <v/>
      </c>
      <c r="AH631" s="32" t="str">
        <f>IF(ISBLANK(Table123[[#This Row],[Odds Spread]]), "",IF(AG631="W", Z631, IF(AG631="L",-O631, "")))</f>
        <v/>
      </c>
      <c r="AI631" s="11"/>
      <c r="AJ631" s="12" t="str">
        <f t="shared" si="66"/>
        <v/>
      </c>
      <c r="AK6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2" spans="1:38" x14ac:dyDescent="0.45">
      <c r="A632" s="22">
        <f>Games!A632</f>
        <v>0</v>
      </c>
      <c r="B632" s="22" t="str">
        <f>IF('Prediction Log'!B632=0, "",'Prediction Log'!B632)</f>
        <v/>
      </c>
      <c r="C632" s="22" t="str">
        <f>IF('Prediction Log'!C632=0, "",'Prediction Log'!C632)</f>
        <v/>
      </c>
      <c r="D632" s="22" t="str">
        <f>IF('Prediction Log'!D632=0, "",'Prediction Log'!D632)</f>
        <v/>
      </c>
      <c r="E632" s="22" t="str">
        <f>IF('Prediction Log'!E632=0, "",'Prediction Log'!E632)</f>
        <v/>
      </c>
      <c r="F632" s="22" t="str">
        <f>IF('Prediction Log'!I632=0, "",'Prediction Log'!I632)</f>
        <v/>
      </c>
      <c r="G632" s="23" t="str">
        <f>IF(ISBLANK(Games!B632), "",'Prediction Log'!$J632)</f>
        <v/>
      </c>
      <c r="H632" s="24" t="str">
        <f>'Prediction Log'!$K632</f>
        <v/>
      </c>
      <c r="I632" s="22" t="str">
        <f>IF(ISBLANK(Games!J632), "",IF(AND(Games!J632="",Games!K632=""),"",IF(ISTEXT(Games!K632), "Side",Games!J632)))</f>
        <v/>
      </c>
      <c r="J632" s="22" t="str">
        <f>IF(ISBLANK(Games!B632), "",IF(Games!H632="Y", Games!B632, Games!C632))</f>
        <v/>
      </c>
      <c r="K632" s="22" t="str">
        <f>Games!F632</f>
        <v/>
      </c>
      <c r="L632" s="22" t="str">
        <f>IF(ISBLANK(Games!D632), "",Games!D632)</f>
        <v/>
      </c>
      <c r="M632" s="22"/>
      <c r="N632" s="25" t="str">
        <f>IF(ISBLANK(Table123[[#This Row],[Odds Side - Difference Model]]), "", 1)</f>
        <v/>
      </c>
      <c r="O632" s="25" t="str">
        <f>IF(ISBLANK(Table123[[#This Row],[Odds Spread]]), "", 1)</f>
        <v/>
      </c>
      <c r="P632" s="26"/>
      <c r="Q632" s="26"/>
      <c r="R632" s="26"/>
      <c r="S632" s="26"/>
      <c r="T632" s="26"/>
      <c r="U632" s="27" t="str">
        <f>IF(ISBLANK(Table123[[#This Row],[Odds Side - Difference Model]]), "",N632+IF(Q632&lt;0, (N632/(Q632/-100)), N632*(Q632/100)))</f>
        <v/>
      </c>
      <c r="V632" s="28" t="str">
        <f>IFERROR(IF(ISBLANK(Table123[[#This Row],[Odds Side - Win Probability Model]]), "",N632+IF(R632&lt;0, (N632/(R632/-100)), N632*(R632/100))),"")</f>
        <v/>
      </c>
      <c r="W632" s="27" t="str">
        <f t="shared" si="67"/>
        <v/>
      </c>
      <c r="X632" s="28" t="str">
        <f t="shared" si="68"/>
        <v/>
      </c>
      <c r="Y632" s="27" t="str">
        <f>IF(ISBLANK(Table123[[#This Row],[Odds Spread]]), "",O632+IF(S632&lt;0, (O632/(S632/-100)), O632*(S632/100)))</f>
        <v/>
      </c>
      <c r="Z632" s="27" t="str">
        <f t="shared" si="69"/>
        <v/>
      </c>
      <c r="AA632" s="29">
        <f t="shared" si="70"/>
        <v>0</v>
      </c>
      <c r="AB632" s="29">
        <f t="shared" si="71"/>
        <v>0</v>
      </c>
      <c r="AC632" s="30" t="str">
        <f>IF('Prediction Log'!$W632="Y", "W", IF('Prediction Log'!$W632="N","L",""))</f>
        <v/>
      </c>
      <c r="AD632" s="31" t="str">
        <f>IF('Prediction Log'!$Y632="Y", "W", IF('Prediction Log'!$Y632="N","L",""))</f>
        <v/>
      </c>
      <c r="AE632" s="32" t="str">
        <f>IF(ISBLANK(Table123[[#This Row],[Odds Side - Difference Model]]), "",IF(AC632="W", W632, IF(AC632="L",-N632, "")))</f>
        <v/>
      </c>
      <c r="AF632" s="33" t="str">
        <f>IFERROR((IF(ISERR(Table123[[#This Row],[Potential Payout Side - Win Probability Model]]), "",IF(AD632="W", X632, IF(AD632="L",-N632, "")))), "")</f>
        <v/>
      </c>
      <c r="AG632" s="30" t="str">
        <f>IF('Prediction Log'!$X632="Y", "W", IF('Prediction Log'!$X632="N", "L", ""))</f>
        <v/>
      </c>
      <c r="AH632" s="32" t="str">
        <f>IF(ISBLANK(Table123[[#This Row],[Odds Spread]]), "",IF(AG632="W", Z632, IF(AG632="L",-O632, "")))</f>
        <v/>
      </c>
      <c r="AI632" s="11"/>
      <c r="AJ632" s="12" t="str">
        <f t="shared" si="66"/>
        <v/>
      </c>
      <c r="AK6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3" spans="1:38" x14ac:dyDescent="0.45">
      <c r="A633" s="22">
        <f>Games!A633</f>
        <v>0</v>
      </c>
      <c r="B633" s="22" t="str">
        <f>IF('Prediction Log'!B633=0, "",'Prediction Log'!B633)</f>
        <v/>
      </c>
      <c r="C633" s="22" t="str">
        <f>IF('Prediction Log'!C633=0, "",'Prediction Log'!C633)</f>
        <v/>
      </c>
      <c r="D633" s="22" t="str">
        <f>IF('Prediction Log'!D633=0, "",'Prediction Log'!D633)</f>
        <v/>
      </c>
      <c r="E633" s="22" t="str">
        <f>IF('Prediction Log'!E633=0, "",'Prediction Log'!E633)</f>
        <v/>
      </c>
      <c r="F633" s="22" t="str">
        <f>IF('Prediction Log'!I633=0, "",'Prediction Log'!I633)</f>
        <v/>
      </c>
      <c r="G633" s="23" t="str">
        <f>IF(ISBLANK(Games!B633), "",'Prediction Log'!$J633)</f>
        <v/>
      </c>
      <c r="H633" s="24" t="str">
        <f>'Prediction Log'!$K633</f>
        <v/>
      </c>
      <c r="I633" s="22" t="str">
        <f>IF(ISBLANK(Games!J633), "",IF(AND(Games!J633="",Games!K633=""),"",IF(ISTEXT(Games!K633), "Side",Games!J633)))</f>
        <v/>
      </c>
      <c r="J633" s="22" t="str">
        <f>IF(ISBLANK(Games!B633), "",IF(Games!H633="Y", Games!B633, Games!C633))</f>
        <v/>
      </c>
      <c r="K633" s="22" t="str">
        <f>Games!F633</f>
        <v/>
      </c>
      <c r="L633" s="22" t="str">
        <f>IF(ISBLANK(Games!D633), "",Games!D633)</f>
        <v/>
      </c>
      <c r="M633" s="22"/>
      <c r="N633" s="25" t="str">
        <f>IF(ISBLANK(Table123[[#This Row],[Odds Side - Difference Model]]), "", 1)</f>
        <v/>
      </c>
      <c r="O633" s="25" t="str">
        <f>IF(ISBLANK(Table123[[#This Row],[Odds Spread]]), "", 1)</f>
        <v/>
      </c>
      <c r="P633" s="26"/>
      <c r="Q633" s="26"/>
      <c r="R633" s="26"/>
      <c r="S633" s="26"/>
      <c r="T633" s="26"/>
      <c r="U633" s="27" t="str">
        <f>IF(ISBLANK(Table123[[#This Row],[Odds Side - Difference Model]]), "",N633+IF(Q633&lt;0, (N633/(Q633/-100)), N633*(Q633/100)))</f>
        <v/>
      </c>
      <c r="V633" s="28" t="str">
        <f>IFERROR(IF(ISBLANK(Table123[[#This Row],[Odds Side - Win Probability Model]]), "",N633+IF(R633&lt;0, (N633/(R633/-100)), N633*(R633/100))),"")</f>
        <v/>
      </c>
      <c r="W633" s="27" t="str">
        <f t="shared" si="67"/>
        <v/>
      </c>
      <c r="X633" s="28" t="str">
        <f t="shared" si="68"/>
        <v/>
      </c>
      <c r="Y633" s="27" t="str">
        <f>IF(ISBLANK(Table123[[#This Row],[Odds Spread]]), "",O633+IF(S633&lt;0, (O633/(S633/-100)), O633*(S633/100)))</f>
        <v/>
      </c>
      <c r="Z633" s="27" t="str">
        <f t="shared" si="69"/>
        <v/>
      </c>
      <c r="AA633" s="29">
        <f t="shared" si="70"/>
        <v>0</v>
      </c>
      <c r="AB633" s="29">
        <f t="shared" si="71"/>
        <v>0</v>
      </c>
      <c r="AC633" s="30" t="str">
        <f>IF('Prediction Log'!$W633="Y", "W", IF('Prediction Log'!$W633="N","L",""))</f>
        <v/>
      </c>
      <c r="AD633" s="31" t="str">
        <f>IF('Prediction Log'!$Y633="Y", "W", IF('Prediction Log'!$Y633="N","L",""))</f>
        <v/>
      </c>
      <c r="AE633" s="32" t="str">
        <f>IF(ISBLANK(Table123[[#This Row],[Odds Side - Difference Model]]), "",IF(AC633="W", W633, IF(AC633="L",-N633, "")))</f>
        <v/>
      </c>
      <c r="AF633" s="33" t="str">
        <f>IFERROR((IF(ISERR(Table123[[#This Row],[Potential Payout Side - Win Probability Model]]), "",IF(AD633="W", X633, IF(AD633="L",-N633, "")))), "")</f>
        <v/>
      </c>
      <c r="AG633" s="30" t="str">
        <f>IF('Prediction Log'!$X633="Y", "W", IF('Prediction Log'!$X633="N", "L", ""))</f>
        <v/>
      </c>
      <c r="AH633" s="32" t="str">
        <f>IF(ISBLANK(Table123[[#This Row],[Odds Spread]]), "",IF(AG633="W", Z633, IF(AG633="L",-O633, "")))</f>
        <v/>
      </c>
      <c r="AI633" s="11"/>
      <c r="AJ633" s="12" t="str">
        <f t="shared" si="66"/>
        <v/>
      </c>
      <c r="AK6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4" spans="1:38" x14ac:dyDescent="0.45">
      <c r="A634" s="22">
        <f>Games!A634</f>
        <v>0</v>
      </c>
      <c r="B634" s="22" t="str">
        <f>IF('Prediction Log'!B634=0, "",'Prediction Log'!B634)</f>
        <v/>
      </c>
      <c r="C634" s="22" t="str">
        <f>IF('Prediction Log'!C634=0, "",'Prediction Log'!C634)</f>
        <v/>
      </c>
      <c r="D634" s="22" t="str">
        <f>IF('Prediction Log'!D634=0, "",'Prediction Log'!D634)</f>
        <v/>
      </c>
      <c r="E634" s="22" t="str">
        <f>IF('Prediction Log'!E634=0, "",'Prediction Log'!E634)</f>
        <v/>
      </c>
      <c r="F634" s="22" t="str">
        <f>IF('Prediction Log'!I634=0, "",'Prediction Log'!I634)</f>
        <v/>
      </c>
      <c r="G634" s="23" t="str">
        <f>IF(ISBLANK(Games!B634), "",'Prediction Log'!$J634)</f>
        <v/>
      </c>
      <c r="H634" s="24" t="str">
        <f>'Prediction Log'!$K634</f>
        <v/>
      </c>
      <c r="I634" s="22" t="str">
        <f>IF(ISBLANK(Games!J634), "",IF(AND(Games!J634="",Games!K634=""),"",IF(ISTEXT(Games!K634), "Side",Games!J634)))</f>
        <v/>
      </c>
      <c r="J634" s="22" t="str">
        <f>IF(ISBLANK(Games!B634), "",IF(Games!H634="Y", Games!B634, Games!C634))</f>
        <v/>
      </c>
      <c r="K634" s="22" t="str">
        <f>Games!F634</f>
        <v/>
      </c>
      <c r="L634" s="22" t="str">
        <f>IF(ISBLANK(Games!D634), "",Games!D634)</f>
        <v/>
      </c>
      <c r="M634" s="22"/>
      <c r="N634" s="25" t="str">
        <f>IF(ISBLANK(Table123[[#This Row],[Odds Side - Difference Model]]), "", 1)</f>
        <v/>
      </c>
      <c r="O634" s="25" t="str">
        <f>IF(ISBLANK(Table123[[#This Row],[Odds Spread]]), "", 1)</f>
        <v/>
      </c>
      <c r="P634" s="26"/>
      <c r="Q634" s="26"/>
      <c r="R634" s="26"/>
      <c r="S634" s="26"/>
      <c r="T634" s="26"/>
      <c r="U634" s="27" t="str">
        <f>IF(ISBLANK(Table123[[#This Row],[Odds Side - Difference Model]]), "",N634+IF(Q634&lt;0, (N634/(Q634/-100)), N634*(Q634/100)))</f>
        <v/>
      </c>
      <c r="V634" s="28" t="str">
        <f>IFERROR(IF(ISBLANK(Table123[[#This Row],[Odds Side - Win Probability Model]]), "",N634+IF(R634&lt;0, (N634/(R634/-100)), N634*(R634/100))),"")</f>
        <v/>
      </c>
      <c r="W634" s="27" t="str">
        <f t="shared" si="67"/>
        <v/>
      </c>
      <c r="X634" s="28" t="str">
        <f t="shared" si="68"/>
        <v/>
      </c>
      <c r="Y634" s="27" t="str">
        <f>IF(ISBLANK(Table123[[#This Row],[Odds Spread]]), "",O634+IF(S634&lt;0, (O634/(S634/-100)), O634*(S634/100)))</f>
        <v/>
      </c>
      <c r="Z634" s="27" t="str">
        <f t="shared" si="69"/>
        <v/>
      </c>
      <c r="AA634" s="29">
        <f t="shared" si="70"/>
        <v>0</v>
      </c>
      <c r="AB634" s="29">
        <f t="shared" si="71"/>
        <v>0</v>
      </c>
      <c r="AC634" s="30" t="str">
        <f>IF('Prediction Log'!$W634="Y", "W", IF('Prediction Log'!$W634="N","L",""))</f>
        <v/>
      </c>
      <c r="AD634" s="31" t="str">
        <f>IF('Prediction Log'!$Y634="Y", "W", IF('Prediction Log'!$Y634="N","L",""))</f>
        <v/>
      </c>
      <c r="AE634" s="32" t="str">
        <f>IF(ISBLANK(Table123[[#This Row],[Odds Side - Difference Model]]), "",IF(AC634="W", W634, IF(AC634="L",-N634, "")))</f>
        <v/>
      </c>
      <c r="AF634" s="33" t="str">
        <f>IFERROR((IF(ISERR(Table123[[#This Row],[Potential Payout Side - Win Probability Model]]), "",IF(AD634="W", X634, IF(AD634="L",-N634, "")))), "")</f>
        <v/>
      </c>
      <c r="AG634" s="30" t="str">
        <f>IF('Prediction Log'!$X634="Y", "W", IF('Prediction Log'!$X634="N", "L", ""))</f>
        <v/>
      </c>
      <c r="AH634" s="32" t="str">
        <f>IF(ISBLANK(Table123[[#This Row],[Odds Spread]]), "",IF(AG634="W", Z634, IF(AG634="L",-O634, "")))</f>
        <v/>
      </c>
      <c r="AI634" s="11"/>
      <c r="AJ634" s="12" t="str">
        <f t="shared" si="66"/>
        <v/>
      </c>
      <c r="AK6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5" spans="1:38" x14ac:dyDescent="0.45">
      <c r="A635" s="22">
        <f>Games!A635</f>
        <v>0</v>
      </c>
      <c r="B635" s="22" t="str">
        <f>IF('Prediction Log'!B635=0, "",'Prediction Log'!B635)</f>
        <v/>
      </c>
      <c r="C635" s="22" t="str">
        <f>IF('Prediction Log'!C635=0, "",'Prediction Log'!C635)</f>
        <v/>
      </c>
      <c r="D635" s="22" t="str">
        <f>IF('Prediction Log'!D635=0, "",'Prediction Log'!D635)</f>
        <v/>
      </c>
      <c r="E635" s="22" t="str">
        <f>IF('Prediction Log'!E635=0, "",'Prediction Log'!E635)</f>
        <v/>
      </c>
      <c r="F635" s="22" t="str">
        <f>IF('Prediction Log'!I635=0, "",'Prediction Log'!I635)</f>
        <v/>
      </c>
      <c r="G635" s="23" t="str">
        <f>IF(ISBLANK(Games!B635), "",'Prediction Log'!$J635)</f>
        <v/>
      </c>
      <c r="H635" s="24" t="str">
        <f>'Prediction Log'!$K635</f>
        <v/>
      </c>
      <c r="I635" s="22" t="str">
        <f>IF(ISBLANK(Games!J635), "",IF(AND(Games!J635="",Games!K635=""),"",IF(ISTEXT(Games!K635), "Side",Games!J635)))</f>
        <v/>
      </c>
      <c r="J635" s="22" t="str">
        <f>IF(ISBLANK(Games!B635), "",IF(Games!H635="Y", Games!B635, Games!C635))</f>
        <v/>
      </c>
      <c r="K635" s="22" t="str">
        <f>Games!F635</f>
        <v/>
      </c>
      <c r="L635" s="22" t="str">
        <f>IF(ISBLANK(Games!D635), "",Games!D635)</f>
        <v/>
      </c>
      <c r="M635" s="22"/>
      <c r="N635" s="25" t="str">
        <f>IF(ISBLANK(Table123[[#This Row],[Odds Side - Difference Model]]), "", 1)</f>
        <v/>
      </c>
      <c r="O635" s="25" t="str">
        <f>IF(ISBLANK(Table123[[#This Row],[Odds Spread]]), "", 1)</f>
        <v/>
      </c>
      <c r="P635" s="26"/>
      <c r="Q635" s="26"/>
      <c r="R635" s="26"/>
      <c r="S635" s="26"/>
      <c r="T635" s="26"/>
      <c r="U635" s="27" t="str">
        <f>IF(ISBLANK(Table123[[#This Row],[Odds Side - Difference Model]]), "",N635+IF(Q635&lt;0, (N635/(Q635/-100)), N635*(Q635/100)))</f>
        <v/>
      </c>
      <c r="V635" s="28" t="str">
        <f>IFERROR(IF(ISBLANK(Table123[[#This Row],[Odds Side - Win Probability Model]]), "",N635+IF(R635&lt;0, (N635/(R635/-100)), N635*(R635/100))),"")</f>
        <v/>
      </c>
      <c r="W635" s="27" t="str">
        <f t="shared" si="67"/>
        <v/>
      </c>
      <c r="X635" s="28" t="str">
        <f t="shared" si="68"/>
        <v/>
      </c>
      <c r="Y635" s="27" t="str">
        <f>IF(ISBLANK(Table123[[#This Row],[Odds Spread]]), "",O635+IF(S635&lt;0, (O635/(S635/-100)), O635*(S635/100)))</f>
        <v/>
      </c>
      <c r="Z635" s="27" t="str">
        <f t="shared" si="69"/>
        <v/>
      </c>
      <c r="AA635" s="29">
        <f t="shared" si="70"/>
        <v>0</v>
      </c>
      <c r="AB635" s="29">
        <f t="shared" si="71"/>
        <v>0</v>
      </c>
      <c r="AC635" s="30" t="str">
        <f>IF('Prediction Log'!$W635="Y", "W", IF('Prediction Log'!$W635="N","L",""))</f>
        <v/>
      </c>
      <c r="AD635" s="31" t="str">
        <f>IF('Prediction Log'!$Y635="Y", "W", IF('Prediction Log'!$Y635="N","L",""))</f>
        <v/>
      </c>
      <c r="AE635" s="32" t="str">
        <f>IF(ISBLANK(Table123[[#This Row],[Odds Side - Difference Model]]), "",IF(AC635="W", W635, IF(AC635="L",-N635, "")))</f>
        <v/>
      </c>
      <c r="AF635" s="33" t="str">
        <f>IFERROR((IF(ISERR(Table123[[#This Row],[Potential Payout Side - Win Probability Model]]), "",IF(AD635="W", X635, IF(AD635="L",-N635, "")))), "")</f>
        <v/>
      </c>
      <c r="AG635" s="30" t="str">
        <f>IF('Prediction Log'!$X635="Y", "W", IF('Prediction Log'!$X635="N", "L", ""))</f>
        <v/>
      </c>
      <c r="AH635" s="32" t="str">
        <f>IF(ISBLANK(Table123[[#This Row],[Odds Spread]]), "",IF(AG635="W", Z635, IF(AG635="L",-O635, "")))</f>
        <v/>
      </c>
      <c r="AI635" s="11"/>
      <c r="AJ635" s="12" t="str">
        <f t="shared" si="66"/>
        <v/>
      </c>
      <c r="AK6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6" spans="1:38" x14ac:dyDescent="0.45">
      <c r="A636" s="22">
        <f>Games!A636</f>
        <v>0</v>
      </c>
      <c r="B636" s="22" t="str">
        <f>IF('Prediction Log'!B636=0, "",'Prediction Log'!B636)</f>
        <v/>
      </c>
      <c r="C636" s="22" t="str">
        <f>IF('Prediction Log'!C636=0, "",'Prediction Log'!C636)</f>
        <v/>
      </c>
      <c r="D636" s="22" t="str">
        <f>IF('Prediction Log'!D636=0, "",'Prediction Log'!D636)</f>
        <v/>
      </c>
      <c r="E636" s="22" t="str">
        <f>IF('Prediction Log'!E636=0, "",'Prediction Log'!E636)</f>
        <v/>
      </c>
      <c r="F636" s="22" t="str">
        <f>IF('Prediction Log'!I636=0, "",'Prediction Log'!I636)</f>
        <v/>
      </c>
      <c r="G636" s="23" t="str">
        <f>IF(ISBLANK(Games!B636), "",'Prediction Log'!$J636)</f>
        <v/>
      </c>
      <c r="H636" s="24" t="str">
        <f>'Prediction Log'!$K636</f>
        <v/>
      </c>
      <c r="I636" s="22" t="str">
        <f>IF(ISBLANK(Games!J636), "",IF(AND(Games!J636="",Games!K636=""),"",IF(ISTEXT(Games!K636), "Side",Games!J636)))</f>
        <v/>
      </c>
      <c r="J636" s="22" t="str">
        <f>IF(ISBLANK(Games!B636), "",IF(Games!H636="Y", Games!B636, Games!C636))</f>
        <v/>
      </c>
      <c r="K636" s="22" t="str">
        <f>Games!F636</f>
        <v/>
      </c>
      <c r="L636" s="22" t="str">
        <f>IF(ISBLANK(Games!D636), "",Games!D636)</f>
        <v/>
      </c>
      <c r="M636" s="22"/>
      <c r="N636" s="25" t="str">
        <f>IF(ISBLANK(Table123[[#This Row],[Odds Side - Difference Model]]), "", 1)</f>
        <v/>
      </c>
      <c r="O636" s="25" t="str">
        <f>IF(ISBLANK(Table123[[#This Row],[Odds Spread]]), "", 1)</f>
        <v/>
      </c>
      <c r="P636" s="26"/>
      <c r="Q636" s="26"/>
      <c r="R636" s="26"/>
      <c r="S636" s="26"/>
      <c r="T636" s="26"/>
      <c r="U636" s="27" t="str">
        <f>IF(ISBLANK(Table123[[#This Row],[Odds Side - Difference Model]]), "",N636+IF(Q636&lt;0, (N636/(Q636/-100)), N636*(Q636/100)))</f>
        <v/>
      </c>
      <c r="V636" s="28" t="str">
        <f>IFERROR(IF(ISBLANK(Table123[[#This Row],[Odds Side - Win Probability Model]]), "",N636+IF(R636&lt;0, (N636/(R636/-100)), N636*(R636/100))),"")</f>
        <v/>
      </c>
      <c r="W636" s="27" t="str">
        <f t="shared" si="67"/>
        <v/>
      </c>
      <c r="X636" s="28" t="str">
        <f t="shared" si="68"/>
        <v/>
      </c>
      <c r="Y636" s="27" t="str">
        <f>IF(ISBLANK(Table123[[#This Row],[Odds Spread]]), "",O636+IF(S636&lt;0, (O636/(S636/-100)), O636*(S636/100)))</f>
        <v/>
      </c>
      <c r="Z636" s="27" t="str">
        <f t="shared" si="69"/>
        <v/>
      </c>
      <c r="AA636" s="29">
        <f t="shared" si="70"/>
        <v>0</v>
      </c>
      <c r="AB636" s="29">
        <f t="shared" si="71"/>
        <v>0</v>
      </c>
      <c r="AC636" s="30" t="str">
        <f>IF('Prediction Log'!$W636="Y", "W", IF('Prediction Log'!$W636="N","L",""))</f>
        <v/>
      </c>
      <c r="AD636" s="31" t="str">
        <f>IF('Prediction Log'!$Y636="Y", "W", IF('Prediction Log'!$Y636="N","L",""))</f>
        <v/>
      </c>
      <c r="AE636" s="32" t="str">
        <f>IF(ISBLANK(Table123[[#This Row],[Odds Side - Difference Model]]), "",IF(AC636="W", W636, IF(AC636="L",-N636, "")))</f>
        <v/>
      </c>
      <c r="AF636" s="33" t="str">
        <f>IFERROR((IF(ISERR(Table123[[#This Row],[Potential Payout Side - Win Probability Model]]), "",IF(AD636="W", X636, IF(AD636="L",-N636, "")))), "")</f>
        <v/>
      </c>
      <c r="AG636" s="30" t="str">
        <f>IF('Prediction Log'!$X636="Y", "W", IF('Prediction Log'!$X636="N", "L", ""))</f>
        <v/>
      </c>
      <c r="AH636" s="32" t="str">
        <f>IF(ISBLANK(Table123[[#This Row],[Odds Spread]]), "",IF(AG636="W", Z636, IF(AG636="L",-O636, "")))</f>
        <v/>
      </c>
      <c r="AI636" s="11"/>
      <c r="AJ636" s="12" t="str">
        <f t="shared" si="66"/>
        <v/>
      </c>
      <c r="AK6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7" spans="1:38" x14ac:dyDescent="0.45">
      <c r="A637" s="22">
        <f>Games!A637</f>
        <v>0</v>
      </c>
      <c r="B637" s="22" t="str">
        <f>IF('Prediction Log'!B637=0, "",'Prediction Log'!B637)</f>
        <v/>
      </c>
      <c r="C637" s="22" t="str">
        <f>IF('Prediction Log'!C637=0, "",'Prediction Log'!C637)</f>
        <v/>
      </c>
      <c r="D637" s="22" t="str">
        <f>IF('Prediction Log'!D637=0, "",'Prediction Log'!D637)</f>
        <v/>
      </c>
      <c r="E637" s="22" t="str">
        <f>IF('Prediction Log'!E637=0, "",'Prediction Log'!E637)</f>
        <v/>
      </c>
      <c r="F637" s="22" t="str">
        <f>IF('Prediction Log'!I637=0, "",'Prediction Log'!I637)</f>
        <v/>
      </c>
      <c r="G637" s="23" t="str">
        <f>IF(ISBLANK(Games!B637), "",'Prediction Log'!$J637)</f>
        <v/>
      </c>
      <c r="H637" s="24" t="str">
        <f>'Prediction Log'!$K637</f>
        <v/>
      </c>
      <c r="I637" s="22" t="str">
        <f>IF(ISBLANK(Games!J637), "",IF(AND(Games!J637="",Games!K637=""),"",IF(ISTEXT(Games!K637), "Side",Games!J637)))</f>
        <v/>
      </c>
      <c r="J637" s="22" t="str">
        <f>IF(ISBLANK(Games!B637), "",IF(Games!H637="Y", Games!B637, Games!C637))</f>
        <v/>
      </c>
      <c r="K637" s="22" t="str">
        <f>Games!F637</f>
        <v/>
      </c>
      <c r="L637" s="22" t="str">
        <f>IF(ISBLANK(Games!D637), "",Games!D637)</f>
        <v/>
      </c>
      <c r="M637" s="22"/>
      <c r="N637" s="25" t="str">
        <f>IF(ISBLANK(Table123[[#This Row],[Odds Side - Difference Model]]), "", 1)</f>
        <v/>
      </c>
      <c r="O637" s="25" t="str">
        <f>IF(ISBLANK(Table123[[#This Row],[Odds Spread]]), "", 1)</f>
        <v/>
      </c>
      <c r="P637" s="26"/>
      <c r="Q637" s="26"/>
      <c r="R637" s="26"/>
      <c r="S637" s="26"/>
      <c r="T637" s="26"/>
      <c r="U637" s="27" t="str">
        <f>IF(ISBLANK(Table123[[#This Row],[Odds Side - Difference Model]]), "",N637+IF(Q637&lt;0, (N637/(Q637/-100)), N637*(Q637/100)))</f>
        <v/>
      </c>
      <c r="V637" s="28" t="str">
        <f>IFERROR(IF(ISBLANK(Table123[[#This Row],[Odds Side - Win Probability Model]]), "",N637+IF(R637&lt;0, (N637/(R637/-100)), N637*(R637/100))),"")</f>
        <v/>
      </c>
      <c r="W637" s="27" t="str">
        <f t="shared" si="67"/>
        <v/>
      </c>
      <c r="X637" s="28" t="str">
        <f t="shared" si="68"/>
        <v/>
      </c>
      <c r="Y637" s="27" t="str">
        <f>IF(ISBLANK(Table123[[#This Row],[Odds Spread]]), "",O637+IF(S637&lt;0, (O637/(S637/-100)), O637*(S637/100)))</f>
        <v/>
      </c>
      <c r="Z637" s="27" t="str">
        <f t="shared" si="69"/>
        <v/>
      </c>
      <c r="AA637" s="29">
        <f t="shared" si="70"/>
        <v>0</v>
      </c>
      <c r="AB637" s="29">
        <f t="shared" si="71"/>
        <v>0</v>
      </c>
      <c r="AC637" s="30" t="str">
        <f>IF('Prediction Log'!$W637="Y", "W", IF('Prediction Log'!$W637="N","L",""))</f>
        <v/>
      </c>
      <c r="AD637" s="31" t="str">
        <f>IF('Prediction Log'!$Y637="Y", "W", IF('Prediction Log'!$Y637="N","L",""))</f>
        <v/>
      </c>
      <c r="AE637" s="32" t="str">
        <f>IF(ISBLANK(Table123[[#This Row],[Odds Side - Difference Model]]), "",IF(AC637="W", W637, IF(AC637="L",-N637, "")))</f>
        <v/>
      </c>
      <c r="AF637" s="33" t="str">
        <f>IFERROR((IF(ISERR(Table123[[#This Row],[Potential Payout Side - Win Probability Model]]), "",IF(AD637="W", X637, IF(AD637="L",-N637, "")))), "")</f>
        <v/>
      </c>
      <c r="AG637" s="30" t="str">
        <f>IF('Prediction Log'!$X637="Y", "W", IF('Prediction Log'!$X637="N", "L", ""))</f>
        <v/>
      </c>
      <c r="AH637" s="32" t="str">
        <f>IF(ISBLANK(Table123[[#This Row],[Odds Spread]]), "",IF(AG637="W", Z637, IF(AG637="L",-O637, "")))</f>
        <v/>
      </c>
      <c r="AI637" s="11"/>
      <c r="AJ637" s="12" t="str">
        <f t="shared" si="66"/>
        <v/>
      </c>
      <c r="AK6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8" spans="1:38" x14ac:dyDescent="0.45">
      <c r="A638" s="22">
        <f>Games!A638</f>
        <v>0</v>
      </c>
      <c r="B638" s="22" t="str">
        <f>IF('Prediction Log'!B638=0, "",'Prediction Log'!B638)</f>
        <v/>
      </c>
      <c r="C638" s="22" t="str">
        <f>IF('Prediction Log'!C638=0, "",'Prediction Log'!C638)</f>
        <v/>
      </c>
      <c r="D638" s="22" t="str">
        <f>IF('Prediction Log'!D638=0, "",'Prediction Log'!D638)</f>
        <v/>
      </c>
      <c r="E638" s="22" t="str">
        <f>IF('Prediction Log'!E638=0, "",'Prediction Log'!E638)</f>
        <v/>
      </c>
      <c r="F638" s="22" t="str">
        <f>IF('Prediction Log'!I638=0, "",'Prediction Log'!I638)</f>
        <v/>
      </c>
      <c r="G638" s="23" t="str">
        <f>IF(ISBLANK(Games!B638), "",'Prediction Log'!$J638)</f>
        <v/>
      </c>
      <c r="H638" s="24" t="str">
        <f>'Prediction Log'!$K638</f>
        <v/>
      </c>
      <c r="I638" s="22" t="str">
        <f>IF(ISBLANK(Games!J638), "",IF(AND(Games!J638="",Games!K638=""),"",IF(ISTEXT(Games!K638), "Side",Games!J638)))</f>
        <v/>
      </c>
      <c r="J638" s="22" t="str">
        <f>IF(ISBLANK(Games!B638), "",IF(Games!H638="Y", Games!B638, Games!C638))</f>
        <v/>
      </c>
      <c r="K638" s="22" t="str">
        <f>Games!F638</f>
        <v/>
      </c>
      <c r="L638" s="22" t="str">
        <f>IF(ISBLANK(Games!D638), "",Games!D638)</f>
        <v/>
      </c>
      <c r="M638" s="22"/>
      <c r="N638" s="25" t="str">
        <f>IF(ISBLANK(Table123[[#This Row],[Odds Side - Difference Model]]), "", 1)</f>
        <v/>
      </c>
      <c r="O638" s="25" t="str">
        <f>IF(ISBLANK(Table123[[#This Row],[Odds Spread]]), "", 1)</f>
        <v/>
      </c>
      <c r="P638" s="26"/>
      <c r="Q638" s="26"/>
      <c r="R638" s="26"/>
      <c r="S638" s="26"/>
      <c r="T638" s="26"/>
      <c r="U638" s="27" t="str">
        <f>IF(ISBLANK(Table123[[#This Row],[Odds Side - Difference Model]]), "",N638+IF(Q638&lt;0, (N638/(Q638/-100)), N638*(Q638/100)))</f>
        <v/>
      </c>
      <c r="V638" s="28" t="str">
        <f>IFERROR(IF(ISBLANK(Table123[[#This Row],[Odds Side - Win Probability Model]]), "",N638+IF(R638&lt;0, (N638/(R638/-100)), N638*(R638/100))),"")</f>
        <v/>
      </c>
      <c r="W638" s="27" t="str">
        <f t="shared" si="67"/>
        <v/>
      </c>
      <c r="X638" s="28" t="str">
        <f t="shared" si="68"/>
        <v/>
      </c>
      <c r="Y638" s="27" t="str">
        <f>IF(ISBLANK(Table123[[#This Row],[Odds Spread]]), "",O638+IF(S638&lt;0, (O638/(S638/-100)), O638*(S638/100)))</f>
        <v/>
      </c>
      <c r="Z638" s="27" t="str">
        <f t="shared" si="69"/>
        <v/>
      </c>
      <c r="AA638" s="29">
        <f t="shared" si="70"/>
        <v>0</v>
      </c>
      <c r="AB638" s="29">
        <f t="shared" si="71"/>
        <v>0</v>
      </c>
      <c r="AC638" s="30" t="str">
        <f>IF('Prediction Log'!$W638="Y", "W", IF('Prediction Log'!$W638="N","L",""))</f>
        <v/>
      </c>
      <c r="AD638" s="31" t="str">
        <f>IF('Prediction Log'!$Y638="Y", "W", IF('Prediction Log'!$Y638="N","L",""))</f>
        <v/>
      </c>
      <c r="AE638" s="32" t="str">
        <f>IF(ISBLANK(Table123[[#This Row],[Odds Side - Difference Model]]), "",IF(AC638="W", W638, IF(AC638="L",-N638, "")))</f>
        <v/>
      </c>
      <c r="AF638" s="33" t="str">
        <f>IFERROR((IF(ISERR(Table123[[#This Row],[Potential Payout Side - Win Probability Model]]), "",IF(AD638="W", X638, IF(AD638="L",-N638, "")))), "")</f>
        <v/>
      </c>
      <c r="AG638" s="30" t="str">
        <f>IF('Prediction Log'!$X638="Y", "W", IF('Prediction Log'!$X638="N", "L", ""))</f>
        <v/>
      </c>
      <c r="AH638" s="32" t="str">
        <f>IF(ISBLANK(Table123[[#This Row],[Odds Spread]]), "",IF(AG638="W", Z638, IF(AG638="L",-O638, "")))</f>
        <v/>
      </c>
      <c r="AI638" s="11"/>
      <c r="AJ638" s="12" t="str">
        <f t="shared" si="66"/>
        <v/>
      </c>
      <c r="AK6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9" spans="1:38" x14ac:dyDescent="0.45">
      <c r="A639" s="22">
        <f>Games!A639</f>
        <v>0</v>
      </c>
      <c r="B639" s="22" t="str">
        <f>IF('Prediction Log'!B639=0, "",'Prediction Log'!B639)</f>
        <v/>
      </c>
      <c r="C639" s="22" t="str">
        <f>IF('Prediction Log'!C639=0, "",'Prediction Log'!C639)</f>
        <v/>
      </c>
      <c r="D639" s="22" t="str">
        <f>IF('Prediction Log'!D639=0, "",'Prediction Log'!D639)</f>
        <v/>
      </c>
      <c r="E639" s="22" t="str">
        <f>IF('Prediction Log'!E639=0, "",'Prediction Log'!E639)</f>
        <v/>
      </c>
      <c r="F639" s="22" t="str">
        <f>IF('Prediction Log'!I639=0, "",'Prediction Log'!I639)</f>
        <v/>
      </c>
      <c r="G639" s="23" t="str">
        <f>IF(ISBLANK(Games!B639), "",'Prediction Log'!$J639)</f>
        <v/>
      </c>
      <c r="H639" s="24" t="str">
        <f>'Prediction Log'!$K639</f>
        <v/>
      </c>
      <c r="I639" s="22" t="str">
        <f>IF(ISBLANK(Games!J639), "",IF(AND(Games!J639="",Games!K639=""),"",IF(ISTEXT(Games!K639), "Side",Games!J639)))</f>
        <v/>
      </c>
      <c r="J639" s="22" t="str">
        <f>IF(ISBLANK(Games!B639), "",IF(Games!H639="Y", Games!B639, Games!C639))</f>
        <v/>
      </c>
      <c r="K639" s="22" t="str">
        <f>Games!F639</f>
        <v/>
      </c>
      <c r="L639" s="22" t="str">
        <f>IF(ISBLANK(Games!D639), "",Games!D639)</f>
        <v/>
      </c>
      <c r="M639" s="22"/>
      <c r="N639" s="25" t="str">
        <f>IF(ISBLANK(Table123[[#This Row],[Odds Side - Difference Model]]), "", 1)</f>
        <v/>
      </c>
      <c r="O639" s="25" t="str">
        <f>IF(ISBLANK(Table123[[#This Row],[Odds Spread]]), "", 1)</f>
        <v/>
      </c>
      <c r="P639" s="26"/>
      <c r="Q639" s="26"/>
      <c r="R639" s="26"/>
      <c r="S639" s="26"/>
      <c r="T639" s="26"/>
      <c r="U639" s="27" t="str">
        <f>IF(ISBLANK(Table123[[#This Row],[Odds Side - Difference Model]]), "",N639+IF(Q639&lt;0, (N639/(Q639/-100)), N639*(Q639/100)))</f>
        <v/>
      </c>
      <c r="V639" s="28" t="str">
        <f>IFERROR(IF(ISBLANK(Table123[[#This Row],[Odds Side - Win Probability Model]]), "",N639+IF(R639&lt;0, (N639/(R639/-100)), N639*(R639/100))),"")</f>
        <v/>
      </c>
      <c r="W639" s="27" t="str">
        <f t="shared" si="67"/>
        <v/>
      </c>
      <c r="X639" s="28" t="str">
        <f t="shared" si="68"/>
        <v/>
      </c>
      <c r="Y639" s="27" t="str">
        <f>IF(ISBLANK(Table123[[#This Row],[Odds Spread]]), "",O639+IF(S639&lt;0, (O639/(S639/-100)), O639*(S639/100)))</f>
        <v/>
      </c>
      <c r="Z639" s="27" t="str">
        <f t="shared" si="69"/>
        <v/>
      </c>
      <c r="AA639" s="29">
        <f t="shared" si="70"/>
        <v>0</v>
      </c>
      <c r="AB639" s="29">
        <f t="shared" si="71"/>
        <v>0</v>
      </c>
      <c r="AC639" s="30" t="str">
        <f>IF('Prediction Log'!$W639="Y", "W", IF('Prediction Log'!$W639="N","L",""))</f>
        <v/>
      </c>
      <c r="AD639" s="31" t="str">
        <f>IF('Prediction Log'!$Y639="Y", "W", IF('Prediction Log'!$Y639="N","L",""))</f>
        <v/>
      </c>
      <c r="AE639" s="32" t="str">
        <f>IF(ISBLANK(Table123[[#This Row],[Odds Side - Difference Model]]), "",IF(AC639="W", W639, IF(AC639="L",-N639, "")))</f>
        <v/>
      </c>
      <c r="AF639" s="33" t="str">
        <f>IFERROR((IF(ISERR(Table123[[#This Row],[Potential Payout Side - Win Probability Model]]), "",IF(AD639="W", X639, IF(AD639="L",-N639, "")))), "")</f>
        <v/>
      </c>
      <c r="AG639" s="30" t="str">
        <f>IF('Prediction Log'!$X639="Y", "W", IF('Prediction Log'!$X639="N", "L", ""))</f>
        <v/>
      </c>
      <c r="AH639" s="32" t="str">
        <f>IF(ISBLANK(Table123[[#This Row],[Odds Spread]]), "",IF(AG639="W", Z639, IF(AG639="L",-O639, "")))</f>
        <v/>
      </c>
      <c r="AI639" s="11"/>
      <c r="AJ639" s="12" t="str">
        <f t="shared" si="66"/>
        <v/>
      </c>
      <c r="AK6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0" spans="1:38" x14ac:dyDescent="0.45">
      <c r="A640" s="22">
        <f>Games!A640</f>
        <v>0</v>
      </c>
      <c r="B640" s="22" t="str">
        <f>IF('Prediction Log'!B640=0, "",'Prediction Log'!B640)</f>
        <v/>
      </c>
      <c r="C640" s="22" t="str">
        <f>IF('Prediction Log'!C640=0, "",'Prediction Log'!C640)</f>
        <v/>
      </c>
      <c r="D640" s="22" t="str">
        <f>IF('Prediction Log'!D640=0, "",'Prediction Log'!D640)</f>
        <v/>
      </c>
      <c r="E640" s="22" t="str">
        <f>IF('Prediction Log'!E640=0, "",'Prediction Log'!E640)</f>
        <v/>
      </c>
      <c r="F640" s="22" t="str">
        <f>IF('Prediction Log'!I640=0, "",'Prediction Log'!I640)</f>
        <v/>
      </c>
      <c r="G640" s="23" t="str">
        <f>IF(ISBLANK(Games!B640), "",'Prediction Log'!$J640)</f>
        <v/>
      </c>
      <c r="H640" s="24" t="str">
        <f>'Prediction Log'!$K640</f>
        <v/>
      </c>
      <c r="I640" s="22" t="str">
        <f>IF(ISBLANK(Games!J640), "",IF(AND(Games!J640="",Games!K640=""),"",IF(ISTEXT(Games!K640), "Side",Games!J640)))</f>
        <v/>
      </c>
      <c r="J640" s="22" t="str">
        <f>IF(ISBLANK(Games!B640), "",IF(Games!H640="Y", Games!B640, Games!C640))</f>
        <v/>
      </c>
      <c r="K640" s="22" t="str">
        <f>Games!F640</f>
        <v/>
      </c>
      <c r="L640" s="22" t="str">
        <f>IF(ISBLANK(Games!D640), "",Games!D640)</f>
        <v/>
      </c>
      <c r="M640" s="22"/>
      <c r="N640" s="25" t="str">
        <f>IF(ISBLANK(Table123[[#This Row],[Odds Side - Difference Model]]), "", 1)</f>
        <v/>
      </c>
      <c r="O640" s="25" t="str">
        <f>IF(ISBLANK(Table123[[#This Row],[Odds Spread]]), "", 1)</f>
        <v/>
      </c>
      <c r="P640" s="26"/>
      <c r="Q640" s="26"/>
      <c r="R640" s="26"/>
      <c r="S640" s="26"/>
      <c r="T640" s="26"/>
      <c r="U640" s="27" t="str">
        <f>IF(ISBLANK(Table123[[#This Row],[Odds Side - Difference Model]]), "",N640+IF(Q640&lt;0, (N640/(Q640/-100)), N640*(Q640/100)))</f>
        <v/>
      </c>
      <c r="V640" s="28" t="str">
        <f>IFERROR(IF(ISBLANK(Table123[[#This Row],[Odds Side - Win Probability Model]]), "",N640+IF(R640&lt;0, (N640/(R640/-100)), N640*(R640/100))),"")</f>
        <v/>
      </c>
      <c r="W640" s="27" t="str">
        <f t="shared" si="67"/>
        <v/>
      </c>
      <c r="X640" s="28" t="str">
        <f t="shared" si="68"/>
        <v/>
      </c>
      <c r="Y640" s="27" t="str">
        <f>IF(ISBLANK(Table123[[#This Row],[Odds Spread]]), "",O640+IF(S640&lt;0, (O640/(S640/-100)), O640*(S640/100)))</f>
        <v/>
      </c>
      <c r="Z640" s="27" t="str">
        <f t="shared" si="69"/>
        <v/>
      </c>
      <c r="AA640" s="29">
        <f t="shared" si="70"/>
        <v>0</v>
      </c>
      <c r="AB640" s="29">
        <f t="shared" si="71"/>
        <v>0</v>
      </c>
      <c r="AC640" s="30" t="str">
        <f>IF('Prediction Log'!$W640="Y", "W", IF('Prediction Log'!$W640="N","L",""))</f>
        <v/>
      </c>
      <c r="AD640" s="31" t="str">
        <f>IF('Prediction Log'!$Y640="Y", "W", IF('Prediction Log'!$Y640="N","L",""))</f>
        <v/>
      </c>
      <c r="AE640" s="32" t="str">
        <f>IF(ISBLANK(Table123[[#This Row],[Odds Side - Difference Model]]), "",IF(AC640="W", W640, IF(AC640="L",-N640, "")))</f>
        <v/>
      </c>
      <c r="AF640" s="33" t="str">
        <f>IFERROR((IF(ISERR(Table123[[#This Row],[Potential Payout Side - Win Probability Model]]), "",IF(AD640="W", X640, IF(AD640="L",-N640, "")))), "")</f>
        <v/>
      </c>
      <c r="AG640" s="30" t="str">
        <f>IF('Prediction Log'!$X640="Y", "W", IF('Prediction Log'!$X640="N", "L", ""))</f>
        <v/>
      </c>
      <c r="AH640" s="32" t="str">
        <f>IF(ISBLANK(Table123[[#This Row],[Odds Spread]]), "",IF(AG640="W", Z640, IF(AG640="L",-O640, "")))</f>
        <v/>
      </c>
      <c r="AI640" s="11"/>
      <c r="AJ640" s="12" t="str">
        <f t="shared" si="66"/>
        <v/>
      </c>
      <c r="AK6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1" spans="1:38" x14ac:dyDescent="0.45">
      <c r="A641" s="22">
        <f>Games!A641</f>
        <v>0</v>
      </c>
      <c r="B641" s="22" t="str">
        <f>IF('Prediction Log'!B641=0, "",'Prediction Log'!B641)</f>
        <v/>
      </c>
      <c r="C641" s="22" t="str">
        <f>IF('Prediction Log'!C641=0, "",'Prediction Log'!C641)</f>
        <v/>
      </c>
      <c r="D641" s="22" t="str">
        <f>IF('Prediction Log'!D641=0, "",'Prediction Log'!D641)</f>
        <v/>
      </c>
      <c r="E641" s="22" t="str">
        <f>IF('Prediction Log'!E641=0, "",'Prediction Log'!E641)</f>
        <v/>
      </c>
      <c r="F641" s="22" t="str">
        <f>IF('Prediction Log'!I641=0, "",'Prediction Log'!I641)</f>
        <v/>
      </c>
      <c r="G641" s="23" t="str">
        <f>IF(ISBLANK(Games!B641), "",'Prediction Log'!$J641)</f>
        <v/>
      </c>
      <c r="H641" s="24" t="str">
        <f>'Prediction Log'!$K641</f>
        <v/>
      </c>
      <c r="I641" s="22" t="str">
        <f>IF(ISBLANK(Games!J641), "",IF(AND(Games!J641="",Games!K641=""),"",IF(ISTEXT(Games!K641), "Side",Games!J641)))</f>
        <v/>
      </c>
      <c r="J641" s="22" t="str">
        <f>IF(ISBLANK(Games!B641), "",IF(Games!H641="Y", Games!B641, Games!C641))</f>
        <v/>
      </c>
      <c r="K641" s="22" t="str">
        <f>Games!F641</f>
        <v/>
      </c>
      <c r="L641" s="22" t="str">
        <f>IF(ISBLANK(Games!D641), "",Games!D641)</f>
        <v/>
      </c>
      <c r="M641" s="22"/>
      <c r="N641" s="25" t="str">
        <f>IF(ISBLANK(Table123[[#This Row],[Odds Side - Difference Model]]), "", 1)</f>
        <v/>
      </c>
      <c r="O641" s="25" t="str">
        <f>IF(ISBLANK(Table123[[#This Row],[Odds Spread]]), "", 1)</f>
        <v/>
      </c>
      <c r="P641" s="26"/>
      <c r="Q641" s="26"/>
      <c r="R641" s="26"/>
      <c r="S641" s="26"/>
      <c r="T641" s="26"/>
      <c r="U641" s="27" t="str">
        <f>IF(ISBLANK(Table123[[#This Row],[Odds Side - Difference Model]]), "",N641+IF(Q641&lt;0, (N641/(Q641/-100)), N641*(Q641/100)))</f>
        <v/>
      </c>
      <c r="V641" s="28" t="str">
        <f>IFERROR(IF(ISBLANK(Table123[[#This Row],[Odds Side - Win Probability Model]]), "",N641+IF(R641&lt;0, (N641/(R641/-100)), N641*(R641/100))),"")</f>
        <v/>
      </c>
      <c r="W641" s="27" t="str">
        <f t="shared" si="67"/>
        <v/>
      </c>
      <c r="X641" s="28" t="str">
        <f t="shared" si="68"/>
        <v/>
      </c>
      <c r="Y641" s="27" t="str">
        <f>IF(ISBLANK(Table123[[#This Row],[Odds Spread]]), "",O641+IF(S641&lt;0, (O641/(S641/-100)), O641*(S641/100)))</f>
        <v/>
      </c>
      <c r="Z641" s="27" t="str">
        <f t="shared" si="69"/>
        <v/>
      </c>
      <c r="AA641" s="29">
        <f t="shared" si="70"/>
        <v>0</v>
      </c>
      <c r="AB641" s="29">
        <f t="shared" si="71"/>
        <v>0</v>
      </c>
      <c r="AC641" s="30" t="str">
        <f>IF('Prediction Log'!$W641="Y", "W", IF('Prediction Log'!$W641="N","L",""))</f>
        <v/>
      </c>
      <c r="AD641" s="31" t="str">
        <f>IF('Prediction Log'!$Y641="Y", "W", IF('Prediction Log'!$Y641="N","L",""))</f>
        <v/>
      </c>
      <c r="AE641" s="32" t="str">
        <f>IF(ISBLANK(Table123[[#This Row],[Odds Side - Difference Model]]), "",IF(AC641="W", W641, IF(AC641="L",-N641, "")))</f>
        <v/>
      </c>
      <c r="AF641" s="33" t="str">
        <f>IFERROR((IF(ISERR(Table123[[#This Row],[Potential Payout Side - Win Probability Model]]), "",IF(AD641="W", X641, IF(AD641="L",-N641, "")))), "")</f>
        <v/>
      </c>
      <c r="AG641" s="30" t="str">
        <f>IF('Prediction Log'!$X641="Y", "W", IF('Prediction Log'!$X641="N", "L", ""))</f>
        <v/>
      </c>
      <c r="AH641" s="32" t="str">
        <f>IF(ISBLANK(Table123[[#This Row],[Odds Spread]]), "",IF(AG641="W", Z641, IF(AG641="L",-O641, "")))</f>
        <v/>
      </c>
      <c r="AI641" s="11"/>
      <c r="AJ641" s="12" t="str">
        <f t="shared" si="66"/>
        <v/>
      </c>
      <c r="AK6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2" spans="1:38" x14ac:dyDescent="0.45">
      <c r="A642" s="22">
        <f>Games!A642</f>
        <v>0</v>
      </c>
      <c r="B642" s="22" t="str">
        <f>IF('Prediction Log'!B642=0, "",'Prediction Log'!B642)</f>
        <v/>
      </c>
      <c r="C642" s="22" t="str">
        <f>IF('Prediction Log'!C642=0, "",'Prediction Log'!C642)</f>
        <v/>
      </c>
      <c r="D642" s="22" t="str">
        <f>IF('Prediction Log'!D642=0, "",'Prediction Log'!D642)</f>
        <v/>
      </c>
      <c r="E642" s="22" t="str">
        <f>IF('Prediction Log'!E642=0, "",'Prediction Log'!E642)</f>
        <v/>
      </c>
      <c r="F642" s="22" t="str">
        <f>IF('Prediction Log'!I642=0, "",'Prediction Log'!I642)</f>
        <v/>
      </c>
      <c r="G642" s="23" t="str">
        <f>IF(ISBLANK(Games!B642), "",'Prediction Log'!$J642)</f>
        <v/>
      </c>
      <c r="H642" s="24" t="str">
        <f>'Prediction Log'!$K642</f>
        <v/>
      </c>
      <c r="I642" s="22" t="str">
        <f>IF(ISBLANK(Games!J642), "",IF(AND(Games!J642="",Games!K642=""),"",IF(ISTEXT(Games!K642), "Side",Games!J642)))</f>
        <v/>
      </c>
      <c r="J642" s="22" t="str">
        <f>IF(ISBLANK(Games!B642), "",IF(Games!H642="Y", Games!B642, Games!C642))</f>
        <v/>
      </c>
      <c r="K642" s="22" t="str">
        <f>Games!F642</f>
        <v/>
      </c>
      <c r="L642" s="22" t="str">
        <f>IF(ISBLANK(Games!D642), "",Games!D642)</f>
        <v/>
      </c>
      <c r="M642" s="22"/>
      <c r="N642" s="25" t="str">
        <f>IF(ISBLANK(Table123[[#This Row],[Odds Side - Difference Model]]), "", 1)</f>
        <v/>
      </c>
      <c r="O642" s="25" t="str">
        <f>IF(ISBLANK(Table123[[#This Row],[Odds Spread]]), "", 1)</f>
        <v/>
      </c>
      <c r="P642" s="26"/>
      <c r="Q642" s="26"/>
      <c r="R642" s="26"/>
      <c r="S642" s="26"/>
      <c r="T642" s="26"/>
      <c r="U642" s="27" t="str">
        <f>IF(ISBLANK(Table123[[#This Row],[Odds Side - Difference Model]]), "",N642+IF(Q642&lt;0, (N642/(Q642/-100)), N642*(Q642/100)))</f>
        <v/>
      </c>
      <c r="V642" s="28" t="str">
        <f>IFERROR(IF(ISBLANK(Table123[[#This Row],[Odds Side - Win Probability Model]]), "",N642+IF(R642&lt;0, (N642/(R642/-100)), N642*(R642/100))),"")</f>
        <v/>
      </c>
      <c r="W642" s="27" t="str">
        <f t="shared" si="67"/>
        <v/>
      </c>
      <c r="X642" s="28" t="str">
        <f t="shared" si="68"/>
        <v/>
      </c>
      <c r="Y642" s="27" t="str">
        <f>IF(ISBLANK(Table123[[#This Row],[Odds Spread]]), "",O642+IF(S642&lt;0, (O642/(S642/-100)), O642*(S642/100)))</f>
        <v/>
      </c>
      <c r="Z642" s="27" t="str">
        <f t="shared" si="69"/>
        <v/>
      </c>
      <c r="AA642" s="29">
        <f t="shared" si="70"/>
        <v>0</v>
      </c>
      <c r="AB642" s="29">
        <f t="shared" si="71"/>
        <v>0</v>
      </c>
      <c r="AC642" s="30" t="str">
        <f>IF('Prediction Log'!$W642="Y", "W", IF('Prediction Log'!$W642="N","L",""))</f>
        <v/>
      </c>
      <c r="AD642" s="31" t="str">
        <f>IF('Prediction Log'!$Y642="Y", "W", IF('Prediction Log'!$Y642="N","L",""))</f>
        <v/>
      </c>
      <c r="AE642" s="32" t="str">
        <f>IF(ISBLANK(Table123[[#This Row],[Odds Side - Difference Model]]), "",IF(AC642="W", W642, IF(AC642="L",-N642, "")))</f>
        <v/>
      </c>
      <c r="AF642" s="33" t="str">
        <f>IFERROR((IF(ISERR(Table123[[#This Row],[Potential Payout Side - Win Probability Model]]), "",IF(AD642="W", X642, IF(AD642="L",-N642, "")))), "")</f>
        <v/>
      </c>
      <c r="AG642" s="30" t="str">
        <f>IF('Prediction Log'!$X642="Y", "W", IF('Prediction Log'!$X642="N", "L", ""))</f>
        <v/>
      </c>
      <c r="AH642" s="32" t="str">
        <f>IF(ISBLANK(Table123[[#This Row],[Odds Spread]]), "",IF(AG642="W", Z642, IF(AG642="L",-O642, "")))</f>
        <v/>
      </c>
      <c r="AI642" s="11"/>
      <c r="AJ642" s="12" t="str">
        <f t="shared" si="66"/>
        <v/>
      </c>
      <c r="AK6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3" spans="1:38" x14ac:dyDescent="0.45">
      <c r="A643" s="22">
        <f>Games!A643</f>
        <v>0</v>
      </c>
      <c r="B643" s="22" t="str">
        <f>IF('Prediction Log'!B643=0, "",'Prediction Log'!B643)</f>
        <v/>
      </c>
      <c r="C643" s="22" t="str">
        <f>IF('Prediction Log'!C643=0, "",'Prediction Log'!C643)</f>
        <v/>
      </c>
      <c r="D643" s="22" t="str">
        <f>IF('Prediction Log'!D643=0, "",'Prediction Log'!D643)</f>
        <v/>
      </c>
      <c r="E643" s="22" t="str">
        <f>IF('Prediction Log'!E643=0, "",'Prediction Log'!E643)</f>
        <v/>
      </c>
      <c r="F643" s="22" t="str">
        <f>IF('Prediction Log'!I643=0, "",'Prediction Log'!I643)</f>
        <v/>
      </c>
      <c r="G643" s="23" t="str">
        <f>IF(ISBLANK(Games!B643), "",'Prediction Log'!$J643)</f>
        <v/>
      </c>
      <c r="H643" s="24" t="str">
        <f>'Prediction Log'!$K643</f>
        <v/>
      </c>
      <c r="I643" s="22" t="str">
        <f>IF(ISBLANK(Games!J643), "",IF(AND(Games!J643="",Games!K643=""),"",IF(ISTEXT(Games!K643), "Side",Games!J643)))</f>
        <v/>
      </c>
      <c r="J643" s="22" t="str">
        <f>IF(ISBLANK(Games!B643), "",IF(Games!H643="Y", Games!B643, Games!C643))</f>
        <v/>
      </c>
      <c r="K643" s="22" t="str">
        <f>Games!F643</f>
        <v/>
      </c>
      <c r="L643" s="22" t="str">
        <f>IF(ISBLANK(Games!D643), "",Games!D643)</f>
        <v/>
      </c>
      <c r="M643" s="22"/>
      <c r="N643" s="25" t="str">
        <f>IF(ISBLANK(Table123[[#This Row],[Odds Side - Difference Model]]), "", 1)</f>
        <v/>
      </c>
      <c r="O643" s="25" t="str">
        <f>IF(ISBLANK(Table123[[#This Row],[Odds Spread]]), "", 1)</f>
        <v/>
      </c>
      <c r="P643" s="26"/>
      <c r="Q643" s="26"/>
      <c r="R643" s="26"/>
      <c r="S643" s="26"/>
      <c r="T643" s="26"/>
      <c r="U643" s="27" t="str">
        <f>IF(ISBLANK(Table123[[#This Row],[Odds Side - Difference Model]]), "",N643+IF(Q643&lt;0, (N643/(Q643/-100)), N643*(Q643/100)))</f>
        <v/>
      </c>
      <c r="V643" s="28" t="str">
        <f>IFERROR(IF(ISBLANK(Table123[[#This Row],[Odds Side - Win Probability Model]]), "",N643+IF(R643&lt;0, (N643/(R643/-100)), N643*(R643/100))),"")</f>
        <v/>
      </c>
      <c r="W643" s="27" t="str">
        <f t="shared" si="67"/>
        <v/>
      </c>
      <c r="X643" s="28" t="str">
        <f t="shared" si="68"/>
        <v/>
      </c>
      <c r="Y643" s="27" t="str">
        <f>IF(ISBLANK(Table123[[#This Row],[Odds Spread]]), "",O643+IF(S643&lt;0, (O643/(S643/-100)), O643*(S643/100)))</f>
        <v/>
      </c>
      <c r="Z643" s="27" t="str">
        <f t="shared" si="69"/>
        <v/>
      </c>
      <c r="AA643" s="29">
        <f t="shared" si="70"/>
        <v>0</v>
      </c>
      <c r="AB643" s="29">
        <f t="shared" si="71"/>
        <v>0</v>
      </c>
      <c r="AC643" s="30" t="str">
        <f>IF('Prediction Log'!$W643="Y", "W", IF('Prediction Log'!$W643="N","L",""))</f>
        <v/>
      </c>
      <c r="AD643" s="31" t="str">
        <f>IF('Prediction Log'!$Y643="Y", "W", IF('Prediction Log'!$Y643="N","L",""))</f>
        <v/>
      </c>
      <c r="AE643" s="32" t="str">
        <f>IF(ISBLANK(Table123[[#This Row],[Odds Side - Difference Model]]), "",IF(AC643="W", W643, IF(AC643="L",-N643, "")))</f>
        <v/>
      </c>
      <c r="AF643" s="33" t="str">
        <f>IFERROR((IF(ISERR(Table123[[#This Row],[Potential Payout Side - Win Probability Model]]), "",IF(AD643="W", X643, IF(AD643="L",-N643, "")))), "")</f>
        <v/>
      </c>
      <c r="AG643" s="30" t="str">
        <f>IF('Prediction Log'!$X643="Y", "W", IF('Prediction Log'!$X643="N", "L", ""))</f>
        <v/>
      </c>
      <c r="AH643" s="32" t="str">
        <f>IF(ISBLANK(Table123[[#This Row],[Odds Spread]]), "",IF(AG643="W", Z643, IF(AG643="L",-O643, "")))</f>
        <v/>
      </c>
      <c r="AI643" s="11"/>
      <c r="AJ643" s="12" t="str">
        <f t="shared" ref="AJ643:AJ706" si="72">IF(AI643="W", AB643, IF(AI643="L",-S643, ""))</f>
        <v/>
      </c>
      <c r="AK6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4" spans="1:38" x14ac:dyDescent="0.45">
      <c r="A644" s="22">
        <f>Games!A644</f>
        <v>0</v>
      </c>
      <c r="B644" s="22" t="str">
        <f>IF('Prediction Log'!B644=0, "",'Prediction Log'!B644)</f>
        <v/>
      </c>
      <c r="C644" s="22" t="str">
        <f>IF('Prediction Log'!C644=0, "",'Prediction Log'!C644)</f>
        <v/>
      </c>
      <c r="D644" s="22" t="str">
        <f>IF('Prediction Log'!D644=0, "",'Prediction Log'!D644)</f>
        <v/>
      </c>
      <c r="E644" s="22" t="str">
        <f>IF('Prediction Log'!E644=0, "",'Prediction Log'!E644)</f>
        <v/>
      </c>
      <c r="F644" s="22" t="str">
        <f>IF('Prediction Log'!I644=0, "",'Prediction Log'!I644)</f>
        <v/>
      </c>
      <c r="G644" s="23" t="str">
        <f>IF(ISBLANK(Games!B644), "",'Prediction Log'!$J644)</f>
        <v/>
      </c>
      <c r="H644" s="24" t="str">
        <f>'Prediction Log'!$K644</f>
        <v/>
      </c>
      <c r="I644" s="22" t="str">
        <f>IF(ISBLANK(Games!J644), "",IF(AND(Games!J644="",Games!K644=""),"",IF(ISTEXT(Games!K644), "Side",Games!J644)))</f>
        <v/>
      </c>
      <c r="J644" s="22" t="str">
        <f>IF(ISBLANK(Games!B644), "",IF(Games!H644="Y", Games!B644, Games!C644))</f>
        <v/>
      </c>
      <c r="K644" s="22" t="str">
        <f>Games!F644</f>
        <v/>
      </c>
      <c r="L644" s="22" t="str">
        <f>IF(ISBLANK(Games!D644), "",Games!D644)</f>
        <v/>
      </c>
      <c r="M644" s="22"/>
      <c r="N644" s="25" t="str">
        <f>IF(ISBLANK(Table123[[#This Row],[Odds Side - Difference Model]]), "", 1)</f>
        <v/>
      </c>
      <c r="O644" s="25" t="str">
        <f>IF(ISBLANK(Table123[[#This Row],[Odds Spread]]), "", 1)</f>
        <v/>
      </c>
      <c r="P644" s="26"/>
      <c r="Q644" s="26"/>
      <c r="R644" s="26"/>
      <c r="S644" s="26"/>
      <c r="T644" s="26"/>
      <c r="U644" s="27" t="str">
        <f>IF(ISBLANK(Table123[[#This Row],[Odds Side - Difference Model]]), "",N644+IF(Q644&lt;0, (N644/(Q644/-100)), N644*(Q644/100)))</f>
        <v/>
      </c>
      <c r="V644" s="28" t="str">
        <f>IFERROR(IF(ISBLANK(Table123[[#This Row],[Odds Side - Win Probability Model]]), "",N644+IF(R644&lt;0, (N644/(R644/-100)), N644*(R644/100))),"")</f>
        <v/>
      </c>
      <c r="W644" s="27" t="str">
        <f t="shared" si="67"/>
        <v/>
      </c>
      <c r="X644" s="28" t="str">
        <f t="shared" si="68"/>
        <v/>
      </c>
      <c r="Y644" s="27" t="str">
        <f>IF(ISBLANK(Table123[[#This Row],[Odds Spread]]), "",O644+IF(S644&lt;0, (O644/(S644/-100)), O644*(S644/100)))</f>
        <v/>
      </c>
      <c r="Z644" s="27" t="str">
        <f t="shared" si="69"/>
        <v/>
      </c>
      <c r="AA644" s="29">
        <f t="shared" si="70"/>
        <v>0</v>
      </c>
      <c r="AB644" s="29">
        <f t="shared" si="71"/>
        <v>0</v>
      </c>
      <c r="AC644" s="30" t="str">
        <f>IF('Prediction Log'!$W644="Y", "W", IF('Prediction Log'!$W644="N","L",""))</f>
        <v/>
      </c>
      <c r="AD644" s="31" t="str">
        <f>IF('Prediction Log'!$Y644="Y", "W", IF('Prediction Log'!$Y644="N","L",""))</f>
        <v/>
      </c>
      <c r="AE644" s="32" t="str">
        <f>IF(ISBLANK(Table123[[#This Row],[Odds Side - Difference Model]]), "",IF(AC644="W", W644, IF(AC644="L",-N644, "")))</f>
        <v/>
      </c>
      <c r="AF644" s="33" t="str">
        <f>IFERROR((IF(ISERR(Table123[[#This Row],[Potential Payout Side - Win Probability Model]]), "",IF(AD644="W", X644, IF(AD644="L",-N644, "")))), "")</f>
        <v/>
      </c>
      <c r="AG644" s="30" t="str">
        <f>IF('Prediction Log'!$X644="Y", "W", IF('Prediction Log'!$X644="N", "L", ""))</f>
        <v/>
      </c>
      <c r="AH644" s="32" t="str">
        <f>IF(ISBLANK(Table123[[#This Row],[Odds Spread]]), "",IF(AG644="W", Z644, IF(AG644="L",-O644, "")))</f>
        <v/>
      </c>
      <c r="AI644" s="11"/>
      <c r="AJ644" s="12" t="str">
        <f t="shared" si="72"/>
        <v/>
      </c>
      <c r="AK6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5" spans="1:38" x14ac:dyDescent="0.45">
      <c r="A645" s="22">
        <f>Games!A645</f>
        <v>0</v>
      </c>
      <c r="B645" s="22" t="str">
        <f>IF('Prediction Log'!B645=0, "",'Prediction Log'!B645)</f>
        <v/>
      </c>
      <c r="C645" s="22" t="str">
        <f>IF('Prediction Log'!C645=0, "",'Prediction Log'!C645)</f>
        <v/>
      </c>
      <c r="D645" s="22" t="str">
        <f>IF('Prediction Log'!D645=0, "",'Prediction Log'!D645)</f>
        <v/>
      </c>
      <c r="E645" s="22" t="str">
        <f>IF('Prediction Log'!E645=0, "",'Prediction Log'!E645)</f>
        <v/>
      </c>
      <c r="F645" s="22" t="str">
        <f>IF('Prediction Log'!I645=0, "",'Prediction Log'!I645)</f>
        <v/>
      </c>
      <c r="G645" s="23" t="str">
        <f>IF(ISBLANK(Games!B645), "",'Prediction Log'!$J645)</f>
        <v/>
      </c>
      <c r="H645" s="24" t="str">
        <f>'Prediction Log'!$K645</f>
        <v/>
      </c>
      <c r="I645" s="22" t="str">
        <f>IF(ISBLANK(Games!J645), "",IF(AND(Games!J645="",Games!K645=""),"",IF(ISTEXT(Games!K645), "Side",Games!J645)))</f>
        <v/>
      </c>
      <c r="J645" s="22" t="str">
        <f>IF(ISBLANK(Games!B645), "",IF(Games!H645="Y", Games!B645, Games!C645))</f>
        <v/>
      </c>
      <c r="K645" s="22" t="str">
        <f>Games!F645</f>
        <v/>
      </c>
      <c r="L645" s="22" t="str">
        <f>IF(ISBLANK(Games!D645), "",Games!D645)</f>
        <v/>
      </c>
      <c r="M645" s="22"/>
      <c r="N645" s="25" t="str">
        <f>IF(ISBLANK(Table123[[#This Row],[Odds Side - Difference Model]]), "", 1)</f>
        <v/>
      </c>
      <c r="O645" s="25" t="str">
        <f>IF(ISBLANK(Table123[[#This Row],[Odds Spread]]), "", 1)</f>
        <v/>
      </c>
      <c r="P645" s="26"/>
      <c r="Q645" s="26"/>
      <c r="R645" s="26"/>
      <c r="S645" s="26"/>
      <c r="T645" s="26"/>
      <c r="U645" s="27" t="str">
        <f>IF(ISBLANK(Table123[[#This Row],[Odds Side - Difference Model]]), "",N645+IF(Q645&lt;0, (N645/(Q645/-100)), N645*(Q645/100)))</f>
        <v/>
      </c>
      <c r="V645" s="28" t="str">
        <f>IFERROR(IF(ISBLANK(Table123[[#This Row],[Odds Side - Win Probability Model]]), "",N645+IF(R645&lt;0, (N645/(R645/-100)), N645*(R645/100))),"")</f>
        <v/>
      </c>
      <c r="W645" s="27" t="str">
        <f t="shared" si="67"/>
        <v/>
      </c>
      <c r="X645" s="28" t="str">
        <f t="shared" si="68"/>
        <v/>
      </c>
      <c r="Y645" s="27" t="str">
        <f>IF(ISBLANK(Table123[[#This Row],[Odds Spread]]), "",O645+IF(S645&lt;0, (O645/(S645/-100)), O645*(S645/100)))</f>
        <v/>
      </c>
      <c r="Z645" s="27" t="str">
        <f t="shared" si="69"/>
        <v/>
      </c>
      <c r="AA645" s="29">
        <f t="shared" si="70"/>
        <v>0</v>
      </c>
      <c r="AB645" s="29">
        <f t="shared" si="71"/>
        <v>0</v>
      </c>
      <c r="AC645" s="30" t="str">
        <f>IF('Prediction Log'!$W645="Y", "W", IF('Prediction Log'!$W645="N","L",""))</f>
        <v/>
      </c>
      <c r="AD645" s="31" t="str">
        <f>IF('Prediction Log'!$Y645="Y", "W", IF('Prediction Log'!$Y645="N","L",""))</f>
        <v/>
      </c>
      <c r="AE645" s="32" t="str">
        <f>IF(ISBLANK(Table123[[#This Row],[Odds Side - Difference Model]]), "",IF(AC645="W", W645, IF(AC645="L",-N645, "")))</f>
        <v/>
      </c>
      <c r="AF645" s="33" t="str">
        <f>IFERROR((IF(ISERR(Table123[[#This Row],[Potential Payout Side - Win Probability Model]]), "",IF(AD645="W", X645, IF(AD645="L",-N645, "")))), "")</f>
        <v/>
      </c>
      <c r="AG645" s="30" t="str">
        <f>IF('Prediction Log'!$X645="Y", "W", IF('Prediction Log'!$X645="N", "L", ""))</f>
        <v/>
      </c>
      <c r="AH645" s="32" t="str">
        <f>IF(ISBLANK(Table123[[#This Row],[Odds Spread]]), "",IF(AG645="W", Z645, IF(AG645="L",-O645, "")))</f>
        <v/>
      </c>
      <c r="AI645" s="11"/>
      <c r="AJ645" s="12" t="str">
        <f t="shared" si="72"/>
        <v/>
      </c>
      <c r="AK6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6" spans="1:38" x14ac:dyDescent="0.45">
      <c r="A646" s="22">
        <f>Games!A646</f>
        <v>0</v>
      </c>
      <c r="B646" s="22" t="str">
        <f>IF('Prediction Log'!B646=0, "",'Prediction Log'!B646)</f>
        <v/>
      </c>
      <c r="C646" s="22" t="str">
        <f>IF('Prediction Log'!C646=0, "",'Prediction Log'!C646)</f>
        <v/>
      </c>
      <c r="D646" s="22" t="str">
        <f>IF('Prediction Log'!D646=0, "",'Prediction Log'!D646)</f>
        <v/>
      </c>
      <c r="E646" s="22" t="str">
        <f>IF('Prediction Log'!E646=0, "",'Prediction Log'!E646)</f>
        <v/>
      </c>
      <c r="F646" s="22" t="str">
        <f>IF('Prediction Log'!I646=0, "",'Prediction Log'!I646)</f>
        <v/>
      </c>
      <c r="G646" s="23" t="str">
        <f>IF(ISBLANK(Games!B646), "",'Prediction Log'!$J646)</f>
        <v/>
      </c>
      <c r="H646" s="24" t="str">
        <f>'Prediction Log'!$K646</f>
        <v/>
      </c>
      <c r="I646" s="22" t="str">
        <f>IF(ISBLANK(Games!J646), "",IF(AND(Games!J646="",Games!K646=""),"",IF(ISTEXT(Games!K646), "Side",Games!J646)))</f>
        <v/>
      </c>
      <c r="J646" s="22" t="str">
        <f>IF(ISBLANK(Games!B646), "",IF(Games!H646="Y", Games!B646, Games!C646))</f>
        <v/>
      </c>
      <c r="K646" s="22" t="str">
        <f>Games!F646</f>
        <v/>
      </c>
      <c r="L646" s="22" t="str">
        <f>IF(ISBLANK(Games!D646), "",Games!D646)</f>
        <v/>
      </c>
      <c r="M646" s="22"/>
      <c r="N646" s="25" t="str">
        <f>IF(ISBLANK(Table123[[#This Row],[Odds Side - Difference Model]]), "", 1)</f>
        <v/>
      </c>
      <c r="O646" s="25" t="str">
        <f>IF(ISBLANK(Table123[[#This Row],[Odds Spread]]), "", 1)</f>
        <v/>
      </c>
      <c r="P646" s="26"/>
      <c r="Q646" s="26"/>
      <c r="R646" s="26"/>
      <c r="S646" s="26"/>
      <c r="T646" s="26"/>
      <c r="U646" s="27" t="str">
        <f>IF(ISBLANK(Table123[[#This Row],[Odds Side - Difference Model]]), "",N646+IF(Q646&lt;0, (N646/(Q646/-100)), N646*(Q646/100)))</f>
        <v/>
      </c>
      <c r="V646" s="28" t="str">
        <f>IFERROR(IF(ISBLANK(Table123[[#This Row],[Odds Side - Win Probability Model]]), "",N646+IF(R646&lt;0, (N646/(R646/-100)), N646*(R646/100))),"")</f>
        <v/>
      </c>
      <c r="W646" s="27" t="str">
        <f t="shared" si="67"/>
        <v/>
      </c>
      <c r="X646" s="28" t="str">
        <f t="shared" si="68"/>
        <v/>
      </c>
      <c r="Y646" s="27" t="str">
        <f>IF(ISBLANK(Table123[[#This Row],[Odds Spread]]), "",O646+IF(S646&lt;0, (O646/(S646/-100)), O646*(S646/100)))</f>
        <v/>
      </c>
      <c r="Z646" s="27" t="str">
        <f t="shared" si="69"/>
        <v/>
      </c>
      <c r="AA646" s="29">
        <f t="shared" si="70"/>
        <v>0</v>
      </c>
      <c r="AB646" s="29">
        <f t="shared" si="71"/>
        <v>0</v>
      </c>
      <c r="AC646" s="30" t="str">
        <f>IF('Prediction Log'!$W646="Y", "W", IF('Prediction Log'!$W646="N","L",""))</f>
        <v/>
      </c>
      <c r="AD646" s="31" t="str">
        <f>IF('Prediction Log'!$Y646="Y", "W", IF('Prediction Log'!$Y646="N","L",""))</f>
        <v/>
      </c>
      <c r="AE646" s="32" t="str">
        <f>IF(ISBLANK(Table123[[#This Row],[Odds Side - Difference Model]]), "",IF(AC646="W", W646, IF(AC646="L",-N646, "")))</f>
        <v/>
      </c>
      <c r="AF646" s="33" t="str">
        <f>IFERROR((IF(ISERR(Table123[[#This Row],[Potential Payout Side - Win Probability Model]]), "",IF(AD646="W", X646, IF(AD646="L",-N646, "")))), "")</f>
        <v/>
      </c>
      <c r="AG646" s="30" t="str">
        <f>IF('Prediction Log'!$X646="Y", "W", IF('Prediction Log'!$X646="N", "L", ""))</f>
        <v/>
      </c>
      <c r="AH646" s="32" t="str">
        <f>IF(ISBLANK(Table123[[#This Row],[Odds Spread]]), "",IF(AG646="W", Z646, IF(AG646="L",-O646, "")))</f>
        <v/>
      </c>
      <c r="AI646" s="11"/>
      <c r="AJ646" s="12" t="str">
        <f t="shared" si="72"/>
        <v/>
      </c>
      <c r="AK6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7" spans="1:38" x14ac:dyDescent="0.45">
      <c r="A647" s="22">
        <f>Games!A647</f>
        <v>0</v>
      </c>
      <c r="B647" s="22" t="str">
        <f>IF('Prediction Log'!B647=0, "",'Prediction Log'!B647)</f>
        <v/>
      </c>
      <c r="C647" s="22" t="str">
        <f>IF('Prediction Log'!C647=0, "",'Prediction Log'!C647)</f>
        <v/>
      </c>
      <c r="D647" s="22" t="str">
        <f>IF('Prediction Log'!D647=0, "",'Prediction Log'!D647)</f>
        <v/>
      </c>
      <c r="E647" s="22" t="str">
        <f>IF('Prediction Log'!E647=0, "",'Prediction Log'!E647)</f>
        <v/>
      </c>
      <c r="F647" s="22" t="str">
        <f>IF('Prediction Log'!I647=0, "",'Prediction Log'!I647)</f>
        <v/>
      </c>
      <c r="G647" s="23" t="str">
        <f>IF(ISBLANK(Games!B647), "",'Prediction Log'!$J647)</f>
        <v/>
      </c>
      <c r="H647" s="24" t="str">
        <f>'Prediction Log'!$K647</f>
        <v/>
      </c>
      <c r="I647" s="22" t="str">
        <f>IF(ISBLANK(Games!J647), "",IF(AND(Games!J647="",Games!K647=""),"",IF(ISTEXT(Games!K647), "Side",Games!J647)))</f>
        <v/>
      </c>
      <c r="J647" s="22" t="str">
        <f>IF(ISBLANK(Games!B647), "",IF(Games!H647="Y", Games!B647, Games!C647))</f>
        <v/>
      </c>
      <c r="K647" s="22" t="str">
        <f>Games!F647</f>
        <v/>
      </c>
      <c r="L647" s="22" t="str">
        <f>IF(ISBLANK(Games!D647), "",Games!D647)</f>
        <v/>
      </c>
      <c r="M647" s="22"/>
      <c r="N647" s="25" t="str">
        <f>IF(ISBLANK(Table123[[#This Row],[Odds Side - Difference Model]]), "", 1)</f>
        <v/>
      </c>
      <c r="O647" s="25" t="str">
        <f>IF(ISBLANK(Table123[[#This Row],[Odds Spread]]), "", 1)</f>
        <v/>
      </c>
      <c r="P647" s="26"/>
      <c r="Q647" s="26"/>
      <c r="R647" s="26"/>
      <c r="S647" s="26"/>
      <c r="T647" s="26"/>
      <c r="U647" s="27" t="str">
        <f>IF(ISBLANK(Table123[[#This Row],[Odds Side - Difference Model]]), "",N647+IF(Q647&lt;0, (N647/(Q647/-100)), N647*(Q647/100)))</f>
        <v/>
      </c>
      <c r="V647" s="28" t="str">
        <f>IFERROR(IF(ISBLANK(Table123[[#This Row],[Odds Side - Win Probability Model]]), "",N647+IF(R647&lt;0, (N647/(R647/-100)), N647*(R647/100))),"")</f>
        <v/>
      </c>
      <c r="W647" s="27" t="str">
        <f t="shared" si="67"/>
        <v/>
      </c>
      <c r="X647" s="28" t="str">
        <f t="shared" si="68"/>
        <v/>
      </c>
      <c r="Y647" s="27" t="str">
        <f>IF(ISBLANK(Table123[[#This Row],[Odds Spread]]), "",O647+IF(S647&lt;0, (O647/(S647/-100)), O647*(S647/100)))</f>
        <v/>
      </c>
      <c r="Z647" s="27" t="str">
        <f t="shared" si="69"/>
        <v/>
      </c>
      <c r="AA647" s="29">
        <f t="shared" si="70"/>
        <v>0</v>
      </c>
      <c r="AB647" s="29">
        <f t="shared" si="71"/>
        <v>0</v>
      </c>
      <c r="AC647" s="30" t="str">
        <f>IF('Prediction Log'!$W647="Y", "W", IF('Prediction Log'!$W647="N","L",""))</f>
        <v/>
      </c>
      <c r="AD647" s="31" t="str">
        <f>IF('Prediction Log'!$Y647="Y", "W", IF('Prediction Log'!$Y647="N","L",""))</f>
        <v/>
      </c>
      <c r="AE647" s="32" t="str">
        <f>IF(ISBLANK(Table123[[#This Row],[Odds Side - Difference Model]]), "",IF(AC647="W", W647, IF(AC647="L",-N647, "")))</f>
        <v/>
      </c>
      <c r="AF647" s="33" t="str">
        <f>IFERROR((IF(ISERR(Table123[[#This Row],[Potential Payout Side - Win Probability Model]]), "",IF(AD647="W", X647, IF(AD647="L",-N647, "")))), "")</f>
        <v/>
      </c>
      <c r="AG647" s="30" t="str">
        <f>IF('Prediction Log'!$X647="Y", "W", IF('Prediction Log'!$X647="N", "L", ""))</f>
        <v/>
      </c>
      <c r="AH647" s="32" t="str">
        <f>IF(ISBLANK(Table123[[#This Row],[Odds Spread]]), "",IF(AG647="W", Z647, IF(AG647="L",-O647, "")))</f>
        <v/>
      </c>
      <c r="AI647" s="11"/>
      <c r="AJ647" s="12" t="str">
        <f t="shared" si="72"/>
        <v/>
      </c>
      <c r="AK6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8" spans="1:38" x14ac:dyDescent="0.45">
      <c r="A648" s="22">
        <f>Games!A648</f>
        <v>0</v>
      </c>
      <c r="B648" s="22" t="str">
        <f>IF('Prediction Log'!B648=0, "",'Prediction Log'!B648)</f>
        <v/>
      </c>
      <c r="C648" s="22" t="str">
        <f>IF('Prediction Log'!C648=0, "",'Prediction Log'!C648)</f>
        <v/>
      </c>
      <c r="D648" s="22" t="str">
        <f>IF('Prediction Log'!D648=0, "",'Prediction Log'!D648)</f>
        <v/>
      </c>
      <c r="E648" s="22" t="str">
        <f>IF('Prediction Log'!E648=0, "",'Prediction Log'!E648)</f>
        <v/>
      </c>
      <c r="F648" s="22" t="str">
        <f>IF('Prediction Log'!I648=0, "",'Prediction Log'!I648)</f>
        <v/>
      </c>
      <c r="G648" s="23" t="str">
        <f>IF(ISBLANK(Games!B648), "",'Prediction Log'!$J648)</f>
        <v/>
      </c>
      <c r="H648" s="24" t="str">
        <f>'Prediction Log'!$K648</f>
        <v/>
      </c>
      <c r="I648" s="22" t="str">
        <f>IF(ISBLANK(Games!J648), "",IF(AND(Games!J648="",Games!K648=""),"",IF(ISTEXT(Games!K648), "Side",Games!J648)))</f>
        <v/>
      </c>
      <c r="J648" s="22" t="str">
        <f>IF(ISBLANK(Games!B648), "",IF(Games!H648="Y", Games!B648, Games!C648))</f>
        <v/>
      </c>
      <c r="K648" s="22" t="str">
        <f>Games!F648</f>
        <v/>
      </c>
      <c r="L648" s="22" t="str">
        <f>IF(ISBLANK(Games!D648), "",Games!D648)</f>
        <v/>
      </c>
      <c r="M648" s="22"/>
      <c r="N648" s="25" t="str">
        <f>IF(ISBLANK(Table123[[#This Row],[Odds Side - Difference Model]]), "", 1)</f>
        <v/>
      </c>
      <c r="O648" s="25" t="str">
        <f>IF(ISBLANK(Table123[[#This Row],[Odds Spread]]), "", 1)</f>
        <v/>
      </c>
      <c r="P648" s="26"/>
      <c r="Q648" s="26"/>
      <c r="R648" s="26"/>
      <c r="S648" s="26"/>
      <c r="T648" s="26"/>
      <c r="U648" s="27" t="str">
        <f>IF(ISBLANK(Table123[[#This Row],[Odds Side - Difference Model]]), "",N648+IF(Q648&lt;0, (N648/(Q648/-100)), N648*(Q648/100)))</f>
        <v/>
      </c>
      <c r="V648" s="28" t="str">
        <f>IFERROR(IF(ISBLANK(Table123[[#This Row],[Odds Side - Win Probability Model]]), "",N648+IF(R648&lt;0, (N648/(R648/-100)), N648*(R648/100))),"")</f>
        <v/>
      </c>
      <c r="W648" s="27" t="str">
        <f t="shared" si="67"/>
        <v/>
      </c>
      <c r="X648" s="28" t="str">
        <f t="shared" si="68"/>
        <v/>
      </c>
      <c r="Y648" s="27" t="str">
        <f>IF(ISBLANK(Table123[[#This Row],[Odds Spread]]), "",O648+IF(S648&lt;0, (O648/(S648/-100)), O648*(S648/100)))</f>
        <v/>
      </c>
      <c r="Z648" s="27" t="str">
        <f t="shared" si="69"/>
        <v/>
      </c>
      <c r="AA648" s="29">
        <f t="shared" si="70"/>
        <v>0</v>
      </c>
      <c r="AB648" s="29">
        <f t="shared" si="71"/>
        <v>0</v>
      </c>
      <c r="AC648" s="30" t="str">
        <f>IF('Prediction Log'!$W648="Y", "W", IF('Prediction Log'!$W648="N","L",""))</f>
        <v/>
      </c>
      <c r="AD648" s="31" t="str">
        <f>IF('Prediction Log'!$Y648="Y", "W", IF('Prediction Log'!$Y648="N","L",""))</f>
        <v/>
      </c>
      <c r="AE648" s="32" t="str">
        <f>IF(ISBLANK(Table123[[#This Row],[Odds Side - Difference Model]]), "",IF(AC648="W", W648, IF(AC648="L",-N648, "")))</f>
        <v/>
      </c>
      <c r="AF648" s="33" t="str">
        <f>IFERROR((IF(ISERR(Table123[[#This Row],[Potential Payout Side - Win Probability Model]]), "",IF(AD648="W", X648, IF(AD648="L",-N648, "")))), "")</f>
        <v/>
      </c>
      <c r="AG648" s="30" t="str">
        <f>IF('Prediction Log'!$X648="Y", "W", IF('Prediction Log'!$X648="N", "L", ""))</f>
        <v/>
      </c>
      <c r="AH648" s="32" t="str">
        <f>IF(ISBLANK(Table123[[#This Row],[Odds Spread]]), "",IF(AG648="W", Z648, IF(AG648="L",-O648, "")))</f>
        <v/>
      </c>
      <c r="AI648" s="11"/>
      <c r="AJ648" s="12" t="str">
        <f t="shared" si="72"/>
        <v/>
      </c>
      <c r="AK6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9" spans="1:38" x14ac:dyDescent="0.45">
      <c r="A649" s="22">
        <f>Games!A649</f>
        <v>0</v>
      </c>
      <c r="B649" s="22" t="str">
        <f>IF('Prediction Log'!B649=0, "",'Prediction Log'!B649)</f>
        <v/>
      </c>
      <c r="C649" s="22" t="str">
        <f>IF('Prediction Log'!C649=0, "",'Prediction Log'!C649)</f>
        <v/>
      </c>
      <c r="D649" s="22" t="str">
        <f>IF('Prediction Log'!D649=0, "",'Prediction Log'!D649)</f>
        <v/>
      </c>
      <c r="E649" s="22" t="str">
        <f>IF('Prediction Log'!E649=0, "",'Prediction Log'!E649)</f>
        <v/>
      </c>
      <c r="F649" s="22" t="str">
        <f>IF('Prediction Log'!I649=0, "",'Prediction Log'!I649)</f>
        <v/>
      </c>
      <c r="G649" s="23" t="str">
        <f>IF(ISBLANK(Games!B649), "",'Prediction Log'!$J649)</f>
        <v/>
      </c>
      <c r="H649" s="24" t="str">
        <f>'Prediction Log'!$K649</f>
        <v/>
      </c>
      <c r="I649" s="22" t="str">
        <f>IF(ISBLANK(Games!J649), "",IF(AND(Games!J649="",Games!K649=""),"",IF(ISTEXT(Games!K649), "Side",Games!J649)))</f>
        <v/>
      </c>
      <c r="J649" s="22" t="str">
        <f>IF(ISBLANK(Games!B649), "",IF(Games!H649="Y", Games!B649, Games!C649))</f>
        <v/>
      </c>
      <c r="K649" s="22" t="str">
        <f>Games!F649</f>
        <v/>
      </c>
      <c r="L649" s="22" t="str">
        <f>IF(ISBLANK(Games!D649), "",Games!D649)</f>
        <v/>
      </c>
      <c r="M649" s="22"/>
      <c r="N649" s="25" t="str">
        <f>IF(ISBLANK(Table123[[#This Row],[Odds Side - Difference Model]]), "", 1)</f>
        <v/>
      </c>
      <c r="O649" s="25" t="str">
        <f>IF(ISBLANK(Table123[[#This Row],[Odds Spread]]), "", 1)</f>
        <v/>
      </c>
      <c r="P649" s="26"/>
      <c r="Q649" s="26"/>
      <c r="R649" s="26"/>
      <c r="S649" s="26"/>
      <c r="T649" s="26"/>
      <c r="U649" s="27" t="str">
        <f>IF(ISBLANK(Table123[[#This Row],[Odds Side - Difference Model]]), "",N649+IF(Q649&lt;0, (N649/(Q649/-100)), N649*(Q649/100)))</f>
        <v/>
      </c>
      <c r="V649" s="28" t="str">
        <f>IFERROR(IF(ISBLANK(Table123[[#This Row],[Odds Side - Win Probability Model]]), "",N649+IF(R649&lt;0, (N649/(R649/-100)), N649*(R649/100))),"")</f>
        <v/>
      </c>
      <c r="W649" s="27" t="str">
        <f t="shared" si="67"/>
        <v/>
      </c>
      <c r="X649" s="28" t="str">
        <f t="shared" si="68"/>
        <v/>
      </c>
      <c r="Y649" s="27" t="str">
        <f>IF(ISBLANK(Table123[[#This Row],[Odds Spread]]), "",O649+IF(S649&lt;0, (O649/(S649/-100)), O649*(S649/100)))</f>
        <v/>
      </c>
      <c r="Z649" s="27" t="str">
        <f t="shared" si="69"/>
        <v/>
      </c>
      <c r="AA649" s="29">
        <f t="shared" si="70"/>
        <v>0</v>
      </c>
      <c r="AB649" s="29">
        <f t="shared" si="71"/>
        <v>0</v>
      </c>
      <c r="AC649" s="30" t="str">
        <f>IF('Prediction Log'!$W649="Y", "W", IF('Prediction Log'!$W649="N","L",""))</f>
        <v/>
      </c>
      <c r="AD649" s="31" t="str">
        <f>IF('Prediction Log'!$Y649="Y", "W", IF('Prediction Log'!$Y649="N","L",""))</f>
        <v/>
      </c>
      <c r="AE649" s="32" t="str">
        <f>IF(ISBLANK(Table123[[#This Row],[Odds Side - Difference Model]]), "",IF(AC649="W", W649, IF(AC649="L",-N649, "")))</f>
        <v/>
      </c>
      <c r="AF649" s="33" t="str">
        <f>IFERROR((IF(ISERR(Table123[[#This Row],[Potential Payout Side - Win Probability Model]]), "",IF(AD649="W", X649, IF(AD649="L",-N649, "")))), "")</f>
        <v/>
      </c>
      <c r="AG649" s="30" t="str">
        <f>IF('Prediction Log'!$X649="Y", "W", IF('Prediction Log'!$X649="N", "L", ""))</f>
        <v/>
      </c>
      <c r="AH649" s="32" t="str">
        <f>IF(ISBLANK(Table123[[#This Row],[Odds Spread]]), "",IF(AG649="W", Z649, IF(AG649="L",-O649, "")))</f>
        <v/>
      </c>
      <c r="AI649" s="11"/>
      <c r="AJ649" s="12" t="str">
        <f t="shared" si="72"/>
        <v/>
      </c>
      <c r="AK6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0" spans="1:38" x14ac:dyDescent="0.45">
      <c r="A650" s="22">
        <f>Games!A650</f>
        <v>0</v>
      </c>
      <c r="B650" s="22" t="str">
        <f>IF('Prediction Log'!B650=0, "",'Prediction Log'!B650)</f>
        <v/>
      </c>
      <c r="C650" s="22" t="str">
        <f>IF('Prediction Log'!C650=0, "",'Prediction Log'!C650)</f>
        <v/>
      </c>
      <c r="D650" s="22" t="str">
        <f>IF('Prediction Log'!D650=0, "",'Prediction Log'!D650)</f>
        <v/>
      </c>
      <c r="E650" s="22" t="str">
        <f>IF('Prediction Log'!E650=0, "",'Prediction Log'!E650)</f>
        <v/>
      </c>
      <c r="F650" s="22" t="str">
        <f>IF('Prediction Log'!I650=0, "",'Prediction Log'!I650)</f>
        <v/>
      </c>
      <c r="G650" s="23" t="str">
        <f>IF(ISBLANK(Games!B650), "",'Prediction Log'!$J650)</f>
        <v/>
      </c>
      <c r="H650" s="24" t="str">
        <f>'Prediction Log'!$K650</f>
        <v/>
      </c>
      <c r="I650" s="22" t="str">
        <f>IF(ISBLANK(Games!J650), "",IF(AND(Games!J650="",Games!K650=""),"",IF(ISTEXT(Games!K650), "Side",Games!J650)))</f>
        <v/>
      </c>
      <c r="J650" s="22" t="str">
        <f>IF(ISBLANK(Games!B650), "",IF(Games!H650="Y", Games!B650, Games!C650))</f>
        <v/>
      </c>
      <c r="K650" s="22" t="str">
        <f>Games!F650</f>
        <v/>
      </c>
      <c r="L650" s="22" t="str">
        <f>IF(ISBLANK(Games!D650), "",Games!D650)</f>
        <v/>
      </c>
      <c r="M650" s="22"/>
      <c r="N650" s="25" t="str">
        <f>IF(ISBLANK(Table123[[#This Row],[Odds Side - Difference Model]]), "", 1)</f>
        <v/>
      </c>
      <c r="O650" s="25" t="str">
        <f>IF(ISBLANK(Table123[[#This Row],[Odds Spread]]), "", 1)</f>
        <v/>
      </c>
      <c r="P650" s="26"/>
      <c r="Q650" s="26"/>
      <c r="R650" s="26"/>
      <c r="S650" s="26"/>
      <c r="T650" s="26"/>
      <c r="U650" s="27" t="str">
        <f>IF(ISBLANK(Table123[[#This Row],[Odds Side - Difference Model]]), "",N650+IF(Q650&lt;0, (N650/(Q650/-100)), N650*(Q650/100)))</f>
        <v/>
      </c>
      <c r="V650" s="28" t="str">
        <f>IFERROR(IF(ISBLANK(Table123[[#This Row],[Odds Side - Win Probability Model]]), "",N650+IF(R650&lt;0, (N650/(R650/-100)), N650*(R650/100))),"")</f>
        <v/>
      </c>
      <c r="W650" s="27" t="str">
        <f t="shared" si="67"/>
        <v/>
      </c>
      <c r="X650" s="28" t="str">
        <f t="shared" si="68"/>
        <v/>
      </c>
      <c r="Y650" s="27" t="str">
        <f>IF(ISBLANK(Table123[[#This Row],[Odds Spread]]), "",O650+IF(S650&lt;0, (O650/(S650/-100)), O650*(S650/100)))</f>
        <v/>
      </c>
      <c r="Z650" s="27" t="str">
        <f t="shared" si="69"/>
        <v/>
      </c>
      <c r="AA650" s="29">
        <f t="shared" si="70"/>
        <v>0</v>
      </c>
      <c r="AB650" s="29">
        <f t="shared" si="71"/>
        <v>0</v>
      </c>
      <c r="AC650" s="30" t="str">
        <f>IF('Prediction Log'!$W650="Y", "W", IF('Prediction Log'!$W650="N","L",""))</f>
        <v/>
      </c>
      <c r="AD650" s="31" t="str">
        <f>IF('Prediction Log'!$Y650="Y", "W", IF('Prediction Log'!$Y650="N","L",""))</f>
        <v/>
      </c>
      <c r="AE650" s="32" t="str">
        <f>IF(ISBLANK(Table123[[#This Row],[Odds Side - Difference Model]]), "",IF(AC650="W", W650, IF(AC650="L",-N650, "")))</f>
        <v/>
      </c>
      <c r="AF650" s="33" t="str">
        <f>IFERROR((IF(ISERR(Table123[[#This Row],[Potential Payout Side - Win Probability Model]]), "",IF(AD650="W", X650, IF(AD650="L",-N650, "")))), "")</f>
        <v/>
      </c>
      <c r="AG650" s="30" t="str">
        <f>IF('Prediction Log'!$X650="Y", "W", IF('Prediction Log'!$X650="N", "L", ""))</f>
        <v/>
      </c>
      <c r="AH650" s="32" t="str">
        <f>IF(ISBLANK(Table123[[#This Row],[Odds Spread]]), "",IF(AG650="W", Z650, IF(AG650="L",-O650, "")))</f>
        <v/>
      </c>
      <c r="AI650" s="11"/>
      <c r="AJ650" s="12" t="str">
        <f t="shared" si="72"/>
        <v/>
      </c>
      <c r="AK6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1" spans="1:38" x14ac:dyDescent="0.45">
      <c r="A651" s="22">
        <f>Games!A651</f>
        <v>0</v>
      </c>
      <c r="B651" s="22" t="str">
        <f>IF('Prediction Log'!B651=0, "",'Prediction Log'!B651)</f>
        <v/>
      </c>
      <c r="C651" s="22" t="str">
        <f>IF('Prediction Log'!C651=0, "",'Prediction Log'!C651)</f>
        <v/>
      </c>
      <c r="D651" s="22" t="str">
        <f>IF('Prediction Log'!D651=0, "",'Prediction Log'!D651)</f>
        <v/>
      </c>
      <c r="E651" s="22" t="str">
        <f>IF('Prediction Log'!E651=0, "",'Prediction Log'!E651)</f>
        <v/>
      </c>
      <c r="F651" s="22" t="str">
        <f>IF('Prediction Log'!I651=0, "",'Prediction Log'!I651)</f>
        <v/>
      </c>
      <c r="G651" s="23" t="str">
        <f>IF(ISBLANK(Games!B651), "",'Prediction Log'!$J651)</f>
        <v/>
      </c>
      <c r="H651" s="24" t="str">
        <f>'Prediction Log'!$K651</f>
        <v/>
      </c>
      <c r="I651" s="22" t="str">
        <f>IF(ISBLANK(Games!J651), "",IF(AND(Games!J651="",Games!K651=""),"",IF(ISTEXT(Games!K651), "Side",Games!J651)))</f>
        <v/>
      </c>
      <c r="J651" s="22" t="str">
        <f>IF(ISBLANK(Games!B651), "",IF(Games!H651="Y", Games!B651, Games!C651))</f>
        <v/>
      </c>
      <c r="K651" s="22" t="str">
        <f>Games!F651</f>
        <v/>
      </c>
      <c r="L651" s="22" t="str">
        <f>IF(ISBLANK(Games!D651), "",Games!D651)</f>
        <v/>
      </c>
      <c r="M651" s="22"/>
      <c r="N651" s="25" t="str">
        <f>IF(ISBLANK(Table123[[#This Row],[Odds Side - Difference Model]]), "", 1)</f>
        <v/>
      </c>
      <c r="O651" s="25" t="str">
        <f>IF(ISBLANK(Table123[[#This Row],[Odds Spread]]), "", 1)</f>
        <v/>
      </c>
      <c r="P651" s="26"/>
      <c r="Q651" s="26"/>
      <c r="R651" s="26"/>
      <c r="S651" s="26"/>
      <c r="T651" s="26"/>
      <c r="U651" s="27" t="str">
        <f>IF(ISBLANK(Table123[[#This Row],[Odds Side - Difference Model]]), "",N651+IF(Q651&lt;0, (N651/(Q651/-100)), N651*(Q651/100)))</f>
        <v/>
      </c>
      <c r="V651" s="28" t="str">
        <f>IFERROR(IF(ISBLANK(Table123[[#This Row],[Odds Side - Win Probability Model]]), "",N651+IF(R651&lt;0, (N651/(R651/-100)), N651*(R651/100))),"")</f>
        <v/>
      </c>
      <c r="W651" s="27" t="str">
        <f t="shared" si="67"/>
        <v/>
      </c>
      <c r="X651" s="28" t="str">
        <f t="shared" si="68"/>
        <v/>
      </c>
      <c r="Y651" s="27" t="str">
        <f>IF(ISBLANK(Table123[[#This Row],[Odds Spread]]), "",O651+IF(S651&lt;0, (O651/(S651/-100)), O651*(S651/100)))</f>
        <v/>
      </c>
      <c r="Z651" s="27" t="str">
        <f t="shared" si="69"/>
        <v/>
      </c>
      <c r="AA651" s="29">
        <f t="shared" si="70"/>
        <v>0</v>
      </c>
      <c r="AB651" s="29">
        <f t="shared" si="71"/>
        <v>0</v>
      </c>
      <c r="AC651" s="30" t="str">
        <f>IF('Prediction Log'!$W651="Y", "W", IF('Prediction Log'!$W651="N","L",""))</f>
        <v/>
      </c>
      <c r="AD651" s="31" t="str">
        <f>IF('Prediction Log'!$Y651="Y", "W", IF('Prediction Log'!$Y651="N","L",""))</f>
        <v/>
      </c>
      <c r="AE651" s="32" t="str">
        <f>IF(ISBLANK(Table123[[#This Row],[Odds Side - Difference Model]]), "",IF(AC651="W", W651, IF(AC651="L",-N651, "")))</f>
        <v/>
      </c>
      <c r="AF651" s="33" t="str">
        <f>IFERROR((IF(ISERR(Table123[[#This Row],[Potential Payout Side - Win Probability Model]]), "",IF(AD651="W", X651, IF(AD651="L",-N651, "")))), "")</f>
        <v/>
      </c>
      <c r="AG651" s="30" t="str">
        <f>IF('Prediction Log'!$X651="Y", "W", IF('Prediction Log'!$X651="N", "L", ""))</f>
        <v/>
      </c>
      <c r="AH651" s="32" t="str">
        <f>IF(ISBLANK(Table123[[#This Row],[Odds Spread]]), "",IF(AG651="W", Z651, IF(AG651="L",-O651, "")))</f>
        <v/>
      </c>
      <c r="AI651" s="11"/>
      <c r="AJ651" s="12" t="str">
        <f t="shared" si="72"/>
        <v/>
      </c>
      <c r="AK6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2" spans="1:38" x14ac:dyDescent="0.45">
      <c r="A652" s="22">
        <f>Games!A652</f>
        <v>0</v>
      </c>
      <c r="B652" s="22" t="str">
        <f>IF('Prediction Log'!B652=0, "",'Prediction Log'!B652)</f>
        <v/>
      </c>
      <c r="C652" s="22" t="str">
        <f>IF('Prediction Log'!C652=0, "",'Prediction Log'!C652)</f>
        <v/>
      </c>
      <c r="D652" s="22" t="str">
        <f>IF('Prediction Log'!D652=0, "",'Prediction Log'!D652)</f>
        <v/>
      </c>
      <c r="E652" s="22" t="str">
        <f>IF('Prediction Log'!E652=0, "",'Prediction Log'!E652)</f>
        <v/>
      </c>
      <c r="F652" s="22" t="str">
        <f>IF('Prediction Log'!I652=0, "",'Prediction Log'!I652)</f>
        <v/>
      </c>
      <c r="G652" s="23" t="str">
        <f>IF(ISBLANK(Games!B652), "",'Prediction Log'!$J652)</f>
        <v/>
      </c>
      <c r="H652" s="24" t="str">
        <f>'Prediction Log'!$K652</f>
        <v/>
      </c>
      <c r="I652" s="22" t="str">
        <f>IF(ISBLANK(Games!J652), "",IF(AND(Games!J652="",Games!K652=""),"",IF(ISTEXT(Games!K652), "Side",Games!J652)))</f>
        <v/>
      </c>
      <c r="J652" s="22" t="str">
        <f>IF(ISBLANK(Games!B652), "",IF(Games!H652="Y", Games!B652, Games!C652))</f>
        <v/>
      </c>
      <c r="K652" s="22" t="str">
        <f>Games!F652</f>
        <v/>
      </c>
      <c r="L652" s="22" t="str">
        <f>IF(ISBLANK(Games!D652), "",Games!D652)</f>
        <v/>
      </c>
      <c r="M652" s="22"/>
      <c r="N652" s="25" t="str">
        <f>IF(ISBLANK(Table123[[#This Row],[Odds Side - Difference Model]]), "", 1)</f>
        <v/>
      </c>
      <c r="O652" s="25" t="str">
        <f>IF(ISBLANK(Table123[[#This Row],[Odds Spread]]), "", 1)</f>
        <v/>
      </c>
      <c r="P652" s="26"/>
      <c r="Q652" s="26"/>
      <c r="R652" s="26"/>
      <c r="S652" s="26"/>
      <c r="T652" s="26"/>
      <c r="U652" s="27" t="str">
        <f>IF(ISBLANK(Table123[[#This Row],[Odds Side - Difference Model]]), "",N652+IF(Q652&lt;0, (N652/(Q652/-100)), N652*(Q652/100)))</f>
        <v/>
      </c>
      <c r="V652" s="28" t="str">
        <f>IFERROR(IF(ISBLANK(Table123[[#This Row],[Odds Side - Win Probability Model]]), "",N652+IF(R652&lt;0, (N652/(R652/-100)), N652*(R652/100))),"")</f>
        <v/>
      </c>
      <c r="W652" s="27" t="str">
        <f t="shared" si="67"/>
        <v/>
      </c>
      <c r="X652" s="28" t="str">
        <f t="shared" si="68"/>
        <v/>
      </c>
      <c r="Y652" s="27" t="str">
        <f>IF(ISBLANK(Table123[[#This Row],[Odds Spread]]), "",O652+IF(S652&lt;0, (O652/(S652/-100)), O652*(S652/100)))</f>
        <v/>
      </c>
      <c r="Z652" s="27" t="str">
        <f t="shared" si="69"/>
        <v/>
      </c>
      <c r="AA652" s="29">
        <f t="shared" si="70"/>
        <v>0</v>
      </c>
      <c r="AB652" s="29">
        <f t="shared" si="71"/>
        <v>0</v>
      </c>
      <c r="AC652" s="30" t="str">
        <f>IF('Prediction Log'!$W652="Y", "W", IF('Prediction Log'!$W652="N","L",""))</f>
        <v/>
      </c>
      <c r="AD652" s="31" t="str">
        <f>IF('Prediction Log'!$Y652="Y", "W", IF('Prediction Log'!$Y652="N","L",""))</f>
        <v/>
      </c>
      <c r="AE652" s="32" t="str">
        <f>IF(ISBLANK(Table123[[#This Row],[Odds Side - Difference Model]]), "",IF(AC652="W", W652, IF(AC652="L",-N652, "")))</f>
        <v/>
      </c>
      <c r="AF652" s="33" t="str">
        <f>IFERROR((IF(ISERR(Table123[[#This Row],[Potential Payout Side - Win Probability Model]]), "",IF(AD652="W", X652, IF(AD652="L",-N652, "")))), "")</f>
        <v/>
      </c>
      <c r="AG652" s="30" t="str">
        <f>IF('Prediction Log'!$X652="Y", "W", IF('Prediction Log'!$X652="N", "L", ""))</f>
        <v/>
      </c>
      <c r="AH652" s="32" t="str">
        <f>IF(ISBLANK(Table123[[#This Row],[Odds Spread]]), "",IF(AG652="W", Z652, IF(AG652="L",-O652, "")))</f>
        <v/>
      </c>
      <c r="AI652" s="11"/>
      <c r="AJ652" s="12" t="str">
        <f t="shared" si="72"/>
        <v/>
      </c>
      <c r="AK6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3" spans="1:38" x14ac:dyDescent="0.45">
      <c r="A653" s="22">
        <f>Games!A653</f>
        <v>0</v>
      </c>
      <c r="B653" s="22" t="str">
        <f>IF('Prediction Log'!B653=0, "",'Prediction Log'!B653)</f>
        <v/>
      </c>
      <c r="C653" s="22" t="str">
        <f>IF('Prediction Log'!C653=0, "",'Prediction Log'!C653)</f>
        <v/>
      </c>
      <c r="D653" s="22" t="str">
        <f>IF('Prediction Log'!D653=0, "",'Prediction Log'!D653)</f>
        <v/>
      </c>
      <c r="E653" s="22" t="str">
        <f>IF('Prediction Log'!E653=0, "",'Prediction Log'!E653)</f>
        <v/>
      </c>
      <c r="F653" s="22" t="str">
        <f>IF('Prediction Log'!I653=0, "",'Prediction Log'!I653)</f>
        <v/>
      </c>
      <c r="G653" s="23" t="str">
        <f>IF(ISBLANK(Games!B653), "",'Prediction Log'!$J653)</f>
        <v/>
      </c>
      <c r="H653" s="24" t="str">
        <f>'Prediction Log'!$K653</f>
        <v/>
      </c>
      <c r="I653" s="22" t="str">
        <f>IF(ISBLANK(Games!J653), "",IF(AND(Games!J653="",Games!K653=""),"",IF(ISTEXT(Games!K653), "Side",Games!J653)))</f>
        <v/>
      </c>
      <c r="J653" s="22" t="str">
        <f>IF(ISBLANK(Games!B653), "",IF(Games!H653="Y", Games!B653, Games!C653))</f>
        <v/>
      </c>
      <c r="K653" s="22" t="str">
        <f>Games!F653</f>
        <v/>
      </c>
      <c r="L653" s="22" t="str">
        <f>IF(ISBLANK(Games!D653), "",Games!D653)</f>
        <v/>
      </c>
      <c r="M653" s="22"/>
      <c r="N653" s="25" t="str">
        <f>IF(ISBLANK(Table123[[#This Row],[Odds Side - Difference Model]]), "", 1)</f>
        <v/>
      </c>
      <c r="O653" s="25" t="str">
        <f>IF(ISBLANK(Table123[[#This Row],[Odds Spread]]), "", 1)</f>
        <v/>
      </c>
      <c r="P653" s="26"/>
      <c r="Q653" s="26"/>
      <c r="R653" s="26"/>
      <c r="S653" s="26"/>
      <c r="T653" s="26"/>
      <c r="U653" s="27" t="str">
        <f>IF(ISBLANK(Table123[[#This Row],[Odds Side - Difference Model]]), "",N653+IF(Q653&lt;0, (N653/(Q653/-100)), N653*(Q653/100)))</f>
        <v/>
      </c>
      <c r="V653" s="28" t="str">
        <f>IFERROR(IF(ISBLANK(Table123[[#This Row],[Odds Side - Win Probability Model]]), "",N653+IF(R653&lt;0, (N653/(R653/-100)), N653*(R653/100))),"")</f>
        <v/>
      </c>
      <c r="W653" s="27" t="str">
        <f t="shared" si="67"/>
        <v/>
      </c>
      <c r="X653" s="28" t="str">
        <f t="shared" si="68"/>
        <v/>
      </c>
      <c r="Y653" s="27" t="str">
        <f>IF(ISBLANK(Table123[[#This Row],[Odds Spread]]), "",O653+IF(S653&lt;0, (O653/(S653/-100)), O653*(S653/100)))</f>
        <v/>
      </c>
      <c r="Z653" s="27" t="str">
        <f t="shared" si="69"/>
        <v/>
      </c>
      <c r="AA653" s="29">
        <f t="shared" si="70"/>
        <v>0</v>
      </c>
      <c r="AB653" s="29">
        <f t="shared" si="71"/>
        <v>0</v>
      </c>
      <c r="AC653" s="30" t="str">
        <f>IF('Prediction Log'!$W653="Y", "W", IF('Prediction Log'!$W653="N","L",""))</f>
        <v/>
      </c>
      <c r="AD653" s="31" t="str">
        <f>IF('Prediction Log'!$Y653="Y", "W", IF('Prediction Log'!$Y653="N","L",""))</f>
        <v/>
      </c>
      <c r="AE653" s="32" t="str">
        <f>IF(ISBLANK(Table123[[#This Row],[Odds Side - Difference Model]]), "",IF(AC653="W", W653, IF(AC653="L",-N653, "")))</f>
        <v/>
      </c>
      <c r="AF653" s="33" t="str">
        <f>IFERROR((IF(ISERR(Table123[[#This Row],[Potential Payout Side - Win Probability Model]]), "",IF(AD653="W", X653, IF(AD653="L",-N653, "")))), "")</f>
        <v/>
      </c>
      <c r="AG653" s="30" t="str">
        <f>IF('Prediction Log'!$X653="Y", "W", IF('Prediction Log'!$X653="N", "L", ""))</f>
        <v/>
      </c>
      <c r="AH653" s="32" t="str">
        <f>IF(ISBLANK(Table123[[#This Row],[Odds Spread]]), "",IF(AG653="W", Z653, IF(AG653="L",-O653, "")))</f>
        <v/>
      </c>
      <c r="AI653" s="11"/>
      <c r="AJ653" s="12" t="str">
        <f t="shared" si="72"/>
        <v/>
      </c>
      <c r="AK6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4" spans="1:38" x14ac:dyDescent="0.45">
      <c r="A654" s="22">
        <f>Games!A654</f>
        <v>0</v>
      </c>
      <c r="B654" s="22" t="str">
        <f>IF('Prediction Log'!B654=0, "",'Prediction Log'!B654)</f>
        <v/>
      </c>
      <c r="C654" s="22" t="str">
        <f>IF('Prediction Log'!C654=0, "",'Prediction Log'!C654)</f>
        <v/>
      </c>
      <c r="D654" s="22" t="str">
        <f>IF('Prediction Log'!D654=0, "",'Prediction Log'!D654)</f>
        <v/>
      </c>
      <c r="E654" s="22" t="str">
        <f>IF('Prediction Log'!E654=0, "",'Prediction Log'!E654)</f>
        <v/>
      </c>
      <c r="F654" s="22" t="str">
        <f>IF('Prediction Log'!I654=0, "",'Prediction Log'!I654)</f>
        <v/>
      </c>
      <c r="G654" s="23" t="str">
        <f>IF(ISBLANK(Games!B654), "",'Prediction Log'!$J654)</f>
        <v/>
      </c>
      <c r="H654" s="24" t="str">
        <f>'Prediction Log'!$K654</f>
        <v/>
      </c>
      <c r="I654" s="22" t="str">
        <f>IF(ISBLANK(Games!J654), "",IF(AND(Games!J654="",Games!K654=""),"",IF(ISTEXT(Games!K654), "Side",Games!J654)))</f>
        <v/>
      </c>
      <c r="J654" s="22" t="str">
        <f>IF(ISBLANK(Games!B654), "",IF(Games!H654="Y", Games!B654, Games!C654))</f>
        <v/>
      </c>
      <c r="K654" s="22" t="str">
        <f>Games!F654</f>
        <v/>
      </c>
      <c r="L654" s="22" t="str">
        <f>IF(ISBLANK(Games!D654), "",Games!D654)</f>
        <v/>
      </c>
      <c r="M654" s="22"/>
      <c r="N654" s="25" t="str">
        <f>IF(ISBLANK(Table123[[#This Row],[Odds Side - Difference Model]]), "", 1)</f>
        <v/>
      </c>
      <c r="O654" s="25" t="str">
        <f>IF(ISBLANK(Table123[[#This Row],[Odds Spread]]), "", 1)</f>
        <v/>
      </c>
      <c r="P654" s="26"/>
      <c r="Q654" s="26"/>
      <c r="R654" s="26"/>
      <c r="S654" s="26"/>
      <c r="T654" s="26"/>
      <c r="U654" s="27" t="str">
        <f>IF(ISBLANK(Table123[[#This Row],[Odds Side - Difference Model]]), "",N654+IF(Q654&lt;0, (N654/(Q654/-100)), N654*(Q654/100)))</f>
        <v/>
      </c>
      <c r="V654" s="28" t="str">
        <f>IFERROR(IF(ISBLANK(Table123[[#This Row],[Odds Side - Win Probability Model]]), "",N654+IF(R654&lt;0, (N654/(R654/-100)), N654*(R654/100))),"")</f>
        <v/>
      </c>
      <c r="W654" s="27" t="str">
        <f t="shared" si="67"/>
        <v/>
      </c>
      <c r="X654" s="28" t="str">
        <f t="shared" si="68"/>
        <v/>
      </c>
      <c r="Y654" s="27" t="str">
        <f>IF(ISBLANK(Table123[[#This Row],[Odds Spread]]), "",O654+IF(S654&lt;0, (O654/(S654/-100)), O654*(S654/100)))</f>
        <v/>
      </c>
      <c r="Z654" s="27" t="str">
        <f t="shared" si="69"/>
        <v/>
      </c>
      <c r="AA654" s="29">
        <f t="shared" si="70"/>
        <v>0</v>
      </c>
      <c r="AB654" s="29">
        <f t="shared" si="71"/>
        <v>0</v>
      </c>
      <c r="AC654" s="30" t="str">
        <f>IF('Prediction Log'!$W654="Y", "W", IF('Prediction Log'!$W654="N","L",""))</f>
        <v/>
      </c>
      <c r="AD654" s="31" t="str">
        <f>IF('Prediction Log'!$Y654="Y", "W", IF('Prediction Log'!$Y654="N","L",""))</f>
        <v/>
      </c>
      <c r="AE654" s="32" t="str">
        <f>IF(ISBLANK(Table123[[#This Row],[Odds Side - Difference Model]]), "",IF(AC654="W", W654, IF(AC654="L",-N654, "")))</f>
        <v/>
      </c>
      <c r="AF654" s="33" t="str">
        <f>IFERROR((IF(ISERR(Table123[[#This Row],[Potential Payout Side - Win Probability Model]]), "",IF(AD654="W", X654, IF(AD654="L",-N654, "")))), "")</f>
        <v/>
      </c>
      <c r="AG654" s="30" t="str">
        <f>IF('Prediction Log'!$X654="Y", "W", IF('Prediction Log'!$X654="N", "L", ""))</f>
        <v/>
      </c>
      <c r="AH654" s="32" t="str">
        <f>IF(ISBLANK(Table123[[#This Row],[Odds Spread]]), "",IF(AG654="W", Z654, IF(AG654="L",-O654, "")))</f>
        <v/>
      </c>
      <c r="AI654" s="11"/>
      <c r="AJ654" s="12" t="str">
        <f t="shared" si="72"/>
        <v/>
      </c>
      <c r="AK6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5" spans="1:38" x14ac:dyDescent="0.45">
      <c r="A655" s="22">
        <f>Games!A655</f>
        <v>0</v>
      </c>
      <c r="B655" s="22" t="str">
        <f>IF('Prediction Log'!B655=0, "",'Prediction Log'!B655)</f>
        <v/>
      </c>
      <c r="C655" s="22" t="str">
        <f>IF('Prediction Log'!C655=0, "",'Prediction Log'!C655)</f>
        <v/>
      </c>
      <c r="D655" s="22" t="str">
        <f>IF('Prediction Log'!D655=0, "",'Prediction Log'!D655)</f>
        <v/>
      </c>
      <c r="E655" s="22" t="str">
        <f>IF('Prediction Log'!E655=0, "",'Prediction Log'!E655)</f>
        <v/>
      </c>
      <c r="F655" s="22" t="str">
        <f>IF('Prediction Log'!I655=0, "",'Prediction Log'!I655)</f>
        <v/>
      </c>
      <c r="G655" s="23" t="str">
        <f>IF(ISBLANK(Games!B655), "",'Prediction Log'!$J655)</f>
        <v/>
      </c>
      <c r="H655" s="24" t="str">
        <f>'Prediction Log'!$K655</f>
        <v/>
      </c>
      <c r="I655" s="22" t="str">
        <f>IF(ISBLANK(Games!J655), "",IF(AND(Games!J655="",Games!K655=""),"",IF(ISTEXT(Games!K655), "Side",Games!J655)))</f>
        <v/>
      </c>
      <c r="J655" s="22" t="str">
        <f>IF(ISBLANK(Games!B655), "",IF(Games!H655="Y", Games!B655, Games!C655))</f>
        <v/>
      </c>
      <c r="K655" s="22" t="str">
        <f>Games!F655</f>
        <v/>
      </c>
      <c r="L655" s="22" t="str">
        <f>IF(ISBLANK(Games!D655), "",Games!D655)</f>
        <v/>
      </c>
      <c r="M655" s="22"/>
      <c r="N655" s="25" t="str">
        <f>IF(ISBLANK(Table123[[#This Row],[Odds Side - Difference Model]]), "", 1)</f>
        <v/>
      </c>
      <c r="O655" s="25" t="str">
        <f>IF(ISBLANK(Table123[[#This Row],[Odds Spread]]), "", 1)</f>
        <v/>
      </c>
      <c r="P655" s="26"/>
      <c r="Q655" s="26"/>
      <c r="R655" s="26"/>
      <c r="S655" s="26"/>
      <c r="T655" s="26"/>
      <c r="U655" s="27" t="str">
        <f>IF(ISBLANK(Table123[[#This Row],[Odds Side - Difference Model]]), "",N655+IF(Q655&lt;0, (N655/(Q655/-100)), N655*(Q655/100)))</f>
        <v/>
      </c>
      <c r="V655" s="28" t="str">
        <f>IFERROR(IF(ISBLANK(Table123[[#This Row],[Odds Side - Win Probability Model]]), "",N655+IF(R655&lt;0, (N655/(R655/-100)), N655*(R655/100))),"")</f>
        <v/>
      </c>
      <c r="W655" s="27" t="str">
        <f t="shared" si="67"/>
        <v/>
      </c>
      <c r="X655" s="28" t="str">
        <f t="shared" si="68"/>
        <v/>
      </c>
      <c r="Y655" s="27" t="str">
        <f>IF(ISBLANK(Table123[[#This Row],[Odds Spread]]), "",O655+IF(S655&lt;0, (O655/(S655/-100)), O655*(S655/100)))</f>
        <v/>
      </c>
      <c r="Z655" s="27" t="str">
        <f t="shared" si="69"/>
        <v/>
      </c>
      <c r="AA655" s="29">
        <f t="shared" si="70"/>
        <v>0</v>
      </c>
      <c r="AB655" s="29">
        <f t="shared" si="71"/>
        <v>0</v>
      </c>
      <c r="AC655" s="30" t="str">
        <f>IF('Prediction Log'!$W655="Y", "W", IF('Prediction Log'!$W655="N","L",""))</f>
        <v/>
      </c>
      <c r="AD655" s="31" t="str">
        <f>IF('Prediction Log'!$Y655="Y", "W", IF('Prediction Log'!$Y655="N","L",""))</f>
        <v/>
      </c>
      <c r="AE655" s="32" t="str">
        <f>IF(ISBLANK(Table123[[#This Row],[Odds Side - Difference Model]]), "",IF(AC655="W", W655, IF(AC655="L",-N655, "")))</f>
        <v/>
      </c>
      <c r="AF655" s="33" t="str">
        <f>IFERROR((IF(ISERR(Table123[[#This Row],[Potential Payout Side - Win Probability Model]]), "",IF(AD655="W", X655, IF(AD655="L",-N655, "")))), "")</f>
        <v/>
      </c>
      <c r="AG655" s="30" t="str">
        <f>IF('Prediction Log'!$X655="Y", "W", IF('Prediction Log'!$X655="N", "L", ""))</f>
        <v/>
      </c>
      <c r="AH655" s="32" t="str">
        <f>IF(ISBLANK(Table123[[#This Row],[Odds Spread]]), "",IF(AG655="W", Z655, IF(AG655="L",-O655, "")))</f>
        <v/>
      </c>
      <c r="AI655" s="11"/>
      <c r="AJ655" s="12" t="str">
        <f t="shared" si="72"/>
        <v/>
      </c>
      <c r="AK6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6" spans="1:38" x14ac:dyDescent="0.45">
      <c r="A656" s="22">
        <f>Games!A656</f>
        <v>0</v>
      </c>
      <c r="B656" s="22" t="str">
        <f>IF('Prediction Log'!B656=0, "",'Prediction Log'!B656)</f>
        <v/>
      </c>
      <c r="C656" s="22" t="str">
        <f>IF('Prediction Log'!C656=0, "",'Prediction Log'!C656)</f>
        <v/>
      </c>
      <c r="D656" s="22" t="str">
        <f>IF('Prediction Log'!D656=0, "",'Prediction Log'!D656)</f>
        <v/>
      </c>
      <c r="E656" s="22" t="str">
        <f>IF('Prediction Log'!E656=0, "",'Prediction Log'!E656)</f>
        <v/>
      </c>
      <c r="F656" s="22" t="str">
        <f>IF('Prediction Log'!I656=0, "",'Prediction Log'!I656)</f>
        <v/>
      </c>
      <c r="G656" s="23" t="str">
        <f>IF(ISBLANK(Games!B656), "",'Prediction Log'!$J656)</f>
        <v/>
      </c>
      <c r="H656" s="24" t="str">
        <f>'Prediction Log'!$K656</f>
        <v/>
      </c>
      <c r="I656" s="22" t="str">
        <f>IF(ISBLANK(Games!J656), "",IF(AND(Games!J656="",Games!K656=""),"",IF(ISTEXT(Games!K656), "Side",Games!J656)))</f>
        <v/>
      </c>
      <c r="J656" s="22" t="str">
        <f>IF(ISBLANK(Games!B656), "",IF(Games!H656="Y", Games!B656, Games!C656))</f>
        <v/>
      </c>
      <c r="K656" s="22" t="str">
        <f>Games!F656</f>
        <v/>
      </c>
      <c r="L656" s="22" t="str">
        <f>IF(ISBLANK(Games!D656), "",Games!D656)</f>
        <v/>
      </c>
      <c r="M656" s="22"/>
      <c r="N656" s="25" t="str">
        <f>IF(ISBLANK(Table123[[#This Row],[Odds Side - Difference Model]]), "", 1)</f>
        <v/>
      </c>
      <c r="O656" s="25" t="str">
        <f>IF(ISBLANK(Table123[[#This Row],[Odds Spread]]), "", 1)</f>
        <v/>
      </c>
      <c r="P656" s="26"/>
      <c r="Q656" s="26"/>
      <c r="R656" s="26"/>
      <c r="S656" s="26"/>
      <c r="T656" s="26"/>
      <c r="U656" s="27" t="str">
        <f>IF(ISBLANK(Table123[[#This Row],[Odds Side - Difference Model]]), "",N656+IF(Q656&lt;0, (N656/(Q656/-100)), N656*(Q656/100)))</f>
        <v/>
      </c>
      <c r="V656" s="28" t="str">
        <f>IFERROR(IF(ISBLANK(Table123[[#This Row],[Odds Side - Win Probability Model]]), "",N656+IF(R656&lt;0, (N656/(R656/-100)), N656*(R656/100))),"")</f>
        <v/>
      </c>
      <c r="W656" s="27" t="str">
        <f t="shared" si="67"/>
        <v/>
      </c>
      <c r="X656" s="28" t="str">
        <f t="shared" si="68"/>
        <v/>
      </c>
      <c r="Y656" s="27" t="str">
        <f>IF(ISBLANK(Table123[[#This Row],[Odds Spread]]), "",O656+IF(S656&lt;0, (O656/(S656/-100)), O656*(S656/100)))</f>
        <v/>
      </c>
      <c r="Z656" s="27" t="str">
        <f t="shared" si="69"/>
        <v/>
      </c>
      <c r="AA656" s="29">
        <f t="shared" si="70"/>
        <v>0</v>
      </c>
      <c r="AB656" s="29">
        <f t="shared" si="71"/>
        <v>0</v>
      </c>
      <c r="AC656" s="30" t="str">
        <f>IF('Prediction Log'!$W656="Y", "W", IF('Prediction Log'!$W656="N","L",""))</f>
        <v/>
      </c>
      <c r="AD656" s="31" t="str">
        <f>IF('Prediction Log'!$Y656="Y", "W", IF('Prediction Log'!$Y656="N","L",""))</f>
        <v/>
      </c>
      <c r="AE656" s="32" t="str">
        <f>IF(ISBLANK(Table123[[#This Row],[Odds Side - Difference Model]]), "",IF(AC656="W", W656, IF(AC656="L",-N656, "")))</f>
        <v/>
      </c>
      <c r="AF656" s="33" t="str">
        <f>IFERROR((IF(ISERR(Table123[[#This Row],[Potential Payout Side - Win Probability Model]]), "",IF(AD656="W", X656, IF(AD656="L",-N656, "")))), "")</f>
        <v/>
      </c>
      <c r="AG656" s="30" t="str">
        <f>IF('Prediction Log'!$X656="Y", "W", IF('Prediction Log'!$X656="N", "L", ""))</f>
        <v/>
      </c>
      <c r="AH656" s="32" t="str">
        <f>IF(ISBLANK(Table123[[#This Row],[Odds Spread]]), "",IF(AG656="W", Z656, IF(AG656="L",-O656, "")))</f>
        <v/>
      </c>
      <c r="AI656" s="11"/>
      <c r="AJ656" s="12" t="str">
        <f t="shared" si="72"/>
        <v/>
      </c>
      <c r="AK6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7" spans="1:38" x14ac:dyDescent="0.45">
      <c r="A657" s="22">
        <f>Games!A657</f>
        <v>0</v>
      </c>
      <c r="B657" s="22" t="str">
        <f>IF('Prediction Log'!B657=0, "",'Prediction Log'!B657)</f>
        <v/>
      </c>
      <c r="C657" s="22" t="str">
        <f>IF('Prediction Log'!C657=0, "",'Prediction Log'!C657)</f>
        <v/>
      </c>
      <c r="D657" s="22" t="str">
        <f>IF('Prediction Log'!D657=0, "",'Prediction Log'!D657)</f>
        <v/>
      </c>
      <c r="E657" s="22" t="str">
        <f>IF('Prediction Log'!E657=0, "",'Prediction Log'!E657)</f>
        <v/>
      </c>
      <c r="F657" s="22" t="str">
        <f>IF('Prediction Log'!I657=0, "",'Prediction Log'!I657)</f>
        <v/>
      </c>
      <c r="G657" s="23" t="str">
        <f>IF(ISBLANK(Games!B657), "",'Prediction Log'!$J657)</f>
        <v/>
      </c>
      <c r="H657" s="24" t="str">
        <f>'Prediction Log'!$K657</f>
        <v/>
      </c>
      <c r="I657" s="22" t="str">
        <f>IF(ISBLANK(Games!J657), "",IF(AND(Games!J657="",Games!K657=""),"",IF(ISTEXT(Games!K657), "Side",Games!J657)))</f>
        <v/>
      </c>
      <c r="J657" s="22" t="str">
        <f>IF(ISBLANK(Games!B657), "",IF(Games!H657="Y", Games!B657, Games!C657))</f>
        <v/>
      </c>
      <c r="K657" s="22" t="str">
        <f>Games!F657</f>
        <v/>
      </c>
      <c r="L657" s="22" t="str">
        <f>IF(ISBLANK(Games!D657), "",Games!D657)</f>
        <v/>
      </c>
      <c r="M657" s="22"/>
      <c r="N657" s="25" t="str">
        <f>IF(ISBLANK(Table123[[#This Row],[Odds Side - Difference Model]]), "", 1)</f>
        <v/>
      </c>
      <c r="O657" s="25" t="str">
        <f>IF(ISBLANK(Table123[[#This Row],[Odds Spread]]), "", 1)</f>
        <v/>
      </c>
      <c r="P657" s="26"/>
      <c r="Q657" s="26"/>
      <c r="R657" s="26"/>
      <c r="S657" s="26"/>
      <c r="T657" s="26"/>
      <c r="U657" s="27" t="str">
        <f>IF(ISBLANK(Table123[[#This Row],[Odds Side - Difference Model]]), "",N657+IF(Q657&lt;0, (N657/(Q657/-100)), N657*(Q657/100)))</f>
        <v/>
      </c>
      <c r="V657" s="28" t="str">
        <f>IFERROR(IF(ISBLANK(Table123[[#This Row],[Odds Side - Win Probability Model]]), "",N657+IF(R657&lt;0, (N657/(R657/-100)), N657*(R657/100))),"")</f>
        <v/>
      </c>
      <c r="W657" s="27" t="str">
        <f t="shared" si="67"/>
        <v/>
      </c>
      <c r="X657" s="28" t="str">
        <f t="shared" si="68"/>
        <v/>
      </c>
      <c r="Y657" s="27" t="str">
        <f>IF(ISBLANK(Table123[[#This Row],[Odds Spread]]), "",O657+IF(S657&lt;0, (O657/(S657/-100)), O657*(S657/100)))</f>
        <v/>
      </c>
      <c r="Z657" s="27" t="str">
        <f t="shared" si="69"/>
        <v/>
      </c>
      <c r="AA657" s="29">
        <f t="shared" si="70"/>
        <v>0</v>
      </c>
      <c r="AB657" s="29">
        <f t="shared" si="71"/>
        <v>0</v>
      </c>
      <c r="AC657" s="30" t="str">
        <f>IF('Prediction Log'!$W657="Y", "W", IF('Prediction Log'!$W657="N","L",""))</f>
        <v/>
      </c>
      <c r="AD657" s="31" t="str">
        <f>IF('Prediction Log'!$Y657="Y", "W", IF('Prediction Log'!$Y657="N","L",""))</f>
        <v/>
      </c>
      <c r="AE657" s="32" t="str">
        <f>IF(ISBLANK(Table123[[#This Row],[Odds Side - Difference Model]]), "",IF(AC657="W", W657, IF(AC657="L",-N657, "")))</f>
        <v/>
      </c>
      <c r="AF657" s="33" t="str">
        <f>IFERROR((IF(ISERR(Table123[[#This Row],[Potential Payout Side - Win Probability Model]]), "",IF(AD657="W", X657, IF(AD657="L",-N657, "")))), "")</f>
        <v/>
      </c>
      <c r="AG657" s="30" t="str">
        <f>IF('Prediction Log'!$X657="Y", "W", IF('Prediction Log'!$X657="N", "L", ""))</f>
        <v/>
      </c>
      <c r="AH657" s="32" t="str">
        <f>IF(ISBLANK(Table123[[#This Row],[Odds Spread]]), "",IF(AG657="W", Z657, IF(AG657="L",-O657, "")))</f>
        <v/>
      </c>
      <c r="AI657" s="11"/>
      <c r="AJ657" s="12" t="str">
        <f t="shared" si="72"/>
        <v/>
      </c>
      <c r="AK6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8" spans="1:38" x14ac:dyDescent="0.45">
      <c r="A658" s="22">
        <f>Games!A658</f>
        <v>0</v>
      </c>
      <c r="B658" s="22" t="str">
        <f>IF('Prediction Log'!B658=0, "",'Prediction Log'!B658)</f>
        <v/>
      </c>
      <c r="C658" s="22" t="str">
        <f>IF('Prediction Log'!C658=0, "",'Prediction Log'!C658)</f>
        <v/>
      </c>
      <c r="D658" s="22" t="str">
        <f>IF('Prediction Log'!D658=0, "",'Prediction Log'!D658)</f>
        <v/>
      </c>
      <c r="E658" s="22" t="str">
        <f>IF('Prediction Log'!E658=0, "",'Prediction Log'!E658)</f>
        <v/>
      </c>
      <c r="F658" s="22" t="str">
        <f>IF('Prediction Log'!I658=0, "",'Prediction Log'!I658)</f>
        <v/>
      </c>
      <c r="G658" s="23" t="str">
        <f>IF(ISBLANK(Games!B658), "",'Prediction Log'!$J658)</f>
        <v/>
      </c>
      <c r="H658" s="24" t="str">
        <f>'Prediction Log'!$K658</f>
        <v/>
      </c>
      <c r="I658" s="22" t="str">
        <f>IF(ISBLANK(Games!J658), "",IF(AND(Games!J658="",Games!K658=""),"",IF(ISTEXT(Games!K658), "Side",Games!J658)))</f>
        <v/>
      </c>
      <c r="J658" s="22" t="str">
        <f>IF(ISBLANK(Games!B658), "",IF(Games!H658="Y", Games!B658, Games!C658))</f>
        <v/>
      </c>
      <c r="K658" s="22" t="str">
        <f>Games!F658</f>
        <v/>
      </c>
      <c r="L658" s="22" t="str">
        <f>IF(ISBLANK(Games!D658), "",Games!D658)</f>
        <v/>
      </c>
      <c r="M658" s="22"/>
      <c r="N658" s="25" t="str">
        <f>IF(ISBLANK(Table123[[#This Row],[Odds Side - Difference Model]]), "", 1)</f>
        <v/>
      </c>
      <c r="O658" s="25" t="str">
        <f>IF(ISBLANK(Table123[[#This Row],[Odds Spread]]), "", 1)</f>
        <v/>
      </c>
      <c r="P658" s="26"/>
      <c r="Q658" s="26"/>
      <c r="R658" s="26"/>
      <c r="S658" s="26"/>
      <c r="T658" s="26"/>
      <c r="U658" s="27" t="str">
        <f>IF(ISBLANK(Table123[[#This Row],[Odds Side - Difference Model]]), "",N658+IF(Q658&lt;0, (N658/(Q658/-100)), N658*(Q658/100)))</f>
        <v/>
      </c>
      <c r="V658" s="28" t="str">
        <f>IFERROR(IF(ISBLANK(Table123[[#This Row],[Odds Side - Win Probability Model]]), "",N658+IF(R658&lt;0, (N658/(R658/-100)), N658*(R658/100))),"")</f>
        <v/>
      </c>
      <c r="W658" s="27" t="str">
        <f t="shared" si="67"/>
        <v/>
      </c>
      <c r="X658" s="28" t="str">
        <f t="shared" si="68"/>
        <v/>
      </c>
      <c r="Y658" s="27" t="str">
        <f>IF(ISBLANK(Table123[[#This Row],[Odds Spread]]), "",O658+IF(S658&lt;0, (O658/(S658/-100)), O658*(S658/100)))</f>
        <v/>
      </c>
      <c r="Z658" s="27" t="str">
        <f t="shared" si="69"/>
        <v/>
      </c>
      <c r="AA658" s="29">
        <f t="shared" si="70"/>
        <v>0</v>
      </c>
      <c r="AB658" s="29">
        <f t="shared" si="71"/>
        <v>0</v>
      </c>
      <c r="AC658" s="30" t="str">
        <f>IF('Prediction Log'!$W658="Y", "W", IF('Prediction Log'!$W658="N","L",""))</f>
        <v/>
      </c>
      <c r="AD658" s="31" t="str">
        <f>IF('Prediction Log'!$Y658="Y", "W", IF('Prediction Log'!$Y658="N","L",""))</f>
        <v/>
      </c>
      <c r="AE658" s="32" t="str">
        <f>IF(ISBLANK(Table123[[#This Row],[Odds Side - Difference Model]]), "",IF(AC658="W", W658, IF(AC658="L",-N658, "")))</f>
        <v/>
      </c>
      <c r="AF658" s="33" t="str">
        <f>IFERROR((IF(ISERR(Table123[[#This Row],[Potential Payout Side - Win Probability Model]]), "",IF(AD658="W", X658, IF(AD658="L",-N658, "")))), "")</f>
        <v/>
      </c>
      <c r="AG658" s="30" t="str">
        <f>IF('Prediction Log'!$X658="Y", "W", IF('Prediction Log'!$X658="N", "L", ""))</f>
        <v/>
      </c>
      <c r="AH658" s="32" t="str">
        <f>IF(ISBLANK(Table123[[#This Row],[Odds Spread]]), "",IF(AG658="W", Z658, IF(AG658="L",-O658, "")))</f>
        <v/>
      </c>
      <c r="AI658" s="11"/>
      <c r="AJ658" s="12" t="str">
        <f t="shared" si="72"/>
        <v/>
      </c>
      <c r="AK6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9" spans="1:38" x14ac:dyDescent="0.45">
      <c r="A659" s="22">
        <f>Games!A659</f>
        <v>0</v>
      </c>
      <c r="B659" s="22" t="str">
        <f>IF('Prediction Log'!B659=0, "",'Prediction Log'!B659)</f>
        <v/>
      </c>
      <c r="C659" s="22" t="str">
        <f>IF('Prediction Log'!C659=0, "",'Prediction Log'!C659)</f>
        <v/>
      </c>
      <c r="D659" s="22" t="str">
        <f>IF('Prediction Log'!D659=0, "",'Prediction Log'!D659)</f>
        <v/>
      </c>
      <c r="E659" s="22" t="str">
        <f>IF('Prediction Log'!E659=0, "",'Prediction Log'!E659)</f>
        <v/>
      </c>
      <c r="F659" s="22" t="str">
        <f>IF('Prediction Log'!I659=0, "",'Prediction Log'!I659)</f>
        <v/>
      </c>
      <c r="G659" s="23" t="str">
        <f>IF(ISBLANK(Games!B659), "",'Prediction Log'!$J659)</f>
        <v/>
      </c>
      <c r="H659" s="24" t="str">
        <f>'Prediction Log'!$K659</f>
        <v/>
      </c>
      <c r="I659" s="22" t="str">
        <f>IF(ISBLANK(Games!J659), "",IF(AND(Games!J659="",Games!K659=""),"",IF(ISTEXT(Games!K659), "Side",Games!J659)))</f>
        <v/>
      </c>
      <c r="J659" s="22" t="str">
        <f>IF(ISBLANK(Games!B659), "",IF(Games!H659="Y", Games!B659, Games!C659))</f>
        <v/>
      </c>
      <c r="K659" s="22" t="str">
        <f>Games!F659</f>
        <v/>
      </c>
      <c r="L659" s="22" t="str">
        <f>IF(ISBLANK(Games!D659), "",Games!D659)</f>
        <v/>
      </c>
      <c r="M659" s="22"/>
      <c r="N659" s="25" t="str">
        <f>IF(ISBLANK(Table123[[#This Row],[Odds Side - Difference Model]]), "", 1)</f>
        <v/>
      </c>
      <c r="O659" s="25" t="str">
        <f>IF(ISBLANK(Table123[[#This Row],[Odds Spread]]), "", 1)</f>
        <v/>
      </c>
      <c r="P659" s="26"/>
      <c r="Q659" s="26"/>
      <c r="R659" s="26"/>
      <c r="S659" s="26"/>
      <c r="T659" s="26"/>
      <c r="U659" s="27" t="str">
        <f>IF(ISBLANK(Table123[[#This Row],[Odds Side - Difference Model]]), "",N659+IF(Q659&lt;0, (N659/(Q659/-100)), N659*(Q659/100)))</f>
        <v/>
      </c>
      <c r="V659" s="28" t="str">
        <f>IFERROR(IF(ISBLANK(Table123[[#This Row],[Odds Side - Win Probability Model]]), "",N659+IF(R659&lt;0, (N659/(R659/-100)), N659*(R659/100))),"")</f>
        <v/>
      </c>
      <c r="W659" s="27" t="str">
        <f t="shared" si="67"/>
        <v/>
      </c>
      <c r="X659" s="28" t="str">
        <f t="shared" si="68"/>
        <v/>
      </c>
      <c r="Y659" s="27" t="str">
        <f>IF(ISBLANK(Table123[[#This Row],[Odds Spread]]), "",O659+IF(S659&lt;0, (O659/(S659/-100)), O659*(S659/100)))</f>
        <v/>
      </c>
      <c r="Z659" s="27" t="str">
        <f t="shared" si="69"/>
        <v/>
      </c>
      <c r="AA659" s="29">
        <f t="shared" si="70"/>
        <v>0</v>
      </c>
      <c r="AB659" s="29">
        <f t="shared" si="71"/>
        <v>0</v>
      </c>
      <c r="AC659" s="30" t="str">
        <f>IF('Prediction Log'!$W659="Y", "W", IF('Prediction Log'!$W659="N","L",""))</f>
        <v/>
      </c>
      <c r="AD659" s="31" t="str">
        <f>IF('Prediction Log'!$Y659="Y", "W", IF('Prediction Log'!$Y659="N","L",""))</f>
        <v/>
      </c>
      <c r="AE659" s="32" t="str">
        <f>IF(ISBLANK(Table123[[#This Row],[Odds Side - Difference Model]]), "",IF(AC659="W", W659, IF(AC659="L",-N659, "")))</f>
        <v/>
      </c>
      <c r="AF659" s="33" t="str">
        <f>IFERROR((IF(ISERR(Table123[[#This Row],[Potential Payout Side - Win Probability Model]]), "",IF(AD659="W", X659, IF(AD659="L",-N659, "")))), "")</f>
        <v/>
      </c>
      <c r="AG659" s="30" t="str">
        <f>IF('Prediction Log'!$X659="Y", "W", IF('Prediction Log'!$X659="N", "L", ""))</f>
        <v/>
      </c>
      <c r="AH659" s="32" t="str">
        <f>IF(ISBLANK(Table123[[#This Row],[Odds Spread]]), "",IF(AG659="W", Z659, IF(AG659="L",-O659, "")))</f>
        <v/>
      </c>
      <c r="AI659" s="11"/>
      <c r="AJ659" s="12" t="str">
        <f t="shared" si="72"/>
        <v/>
      </c>
      <c r="AK6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0" spans="1:38" x14ac:dyDescent="0.45">
      <c r="A660" s="22">
        <f>Games!A660</f>
        <v>0</v>
      </c>
      <c r="B660" s="22" t="str">
        <f>IF('Prediction Log'!B660=0, "",'Prediction Log'!B660)</f>
        <v/>
      </c>
      <c r="C660" s="22" t="str">
        <f>IF('Prediction Log'!C660=0, "",'Prediction Log'!C660)</f>
        <v/>
      </c>
      <c r="D660" s="22" t="str">
        <f>IF('Prediction Log'!D660=0, "",'Prediction Log'!D660)</f>
        <v/>
      </c>
      <c r="E660" s="22" t="str">
        <f>IF('Prediction Log'!E660=0, "",'Prediction Log'!E660)</f>
        <v/>
      </c>
      <c r="F660" s="22" t="str">
        <f>IF('Prediction Log'!I660=0, "",'Prediction Log'!I660)</f>
        <v/>
      </c>
      <c r="G660" s="23" t="str">
        <f>IF(ISBLANK(Games!B660), "",'Prediction Log'!$J660)</f>
        <v/>
      </c>
      <c r="H660" s="24" t="str">
        <f>'Prediction Log'!$K660</f>
        <v/>
      </c>
      <c r="I660" s="22" t="str">
        <f>IF(ISBLANK(Games!J660), "",IF(AND(Games!J660="",Games!K660=""),"",IF(ISTEXT(Games!K660), "Side",Games!J660)))</f>
        <v/>
      </c>
      <c r="J660" s="22" t="str">
        <f>IF(ISBLANK(Games!B660), "",IF(Games!H660="Y", Games!B660, Games!C660))</f>
        <v/>
      </c>
      <c r="K660" s="22" t="str">
        <f>Games!F660</f>
        <v/>
      </c>
      <c r="L660" s="22" t="str">
        <f>IF(ISBLANK(Games!D660), "",Games!D660)</f>
        <v/>
      </c>
      <c r="M660" s="22"/>
      <c r="N660" s="25" t="str">
        <f>IF(ISBLANK(Table123[[#This Row],[Odds Side - Difference Model]]), "", 1)</f>
        <v/>
      </c>
      <c r="O660" s="25" t="str">
        <f>IF(ISBLANK(Table123[[#This Row],[Odds Spread]]), "", 1)</f>
        <v/>
      </c>
      <c r="P660" s="26"/>
      <c r="Q660" s="26"/>
      <c r="R660" s="26"/>
      <c r="S660" s="26"/>
      <c r="T660" s="26"/>
      <c r="U660" s="27" t="str">
        <f>IF(ISBLANK(Table123[[#This Row],[Odds Side - Difference Model]]), "",N660+IF(Q660&lt;0, (N660/(Q660/-100)), N660*(Q660/100)))</f>
        <v/>
      </c>
      <c r="V660" s="28" t="str">
        <f>IFERROR(IF(ISBLANK(Table123[[#This Row],[Odds Side - Win Probability Model]]), "",N660+IF(R660&lt;0, (N660/(R660/-100)), N660*(R660/100))),"")</f>
        <v/>
      </c>
      <c r="W660" s="27" t="str">
        <f t="shared" si="67"/>
        <v/>
      </c>
      <c r="X660" s="28" t="str">
        <f t="shared" si="68"/>
        <v/>
      </c>
      <c r="Y660" s="27" t="str">
        <f>IF(ISBLANK(Table123[[#This Row],[Odds Spread]]), "",O660+IF(S660&lt;0, (O660/(S660/-100)), O660*(S660/100)))</f>
        <v/>
      </c>
      <c r="Z660" s="27" t="str">
        <f t="shared" si="69"/>
        <v/>
      </c>
      <c r="AA660" s="29">
        <f t="shared" si="70"/>
        <v>0</v>
      </c>
      <c r="AB660" s="29">
        <f t="shared" si="71"/>
        <v>0</v>
      </c>
      <c r="AC660" s="30" t="str">
        <f>IF('Prediction Log'!$W660="Y", "W", IF('Prediction Log'!$W660="N","L",""))</f>
        <v/>
      </c>
      <c r="AD660" s="31" t="str">
        <f>IF('Prediction Log'!$Y660="Y", "W", IF('Prediction Log'!$Y660="N","L",""))</f>
        <v/>
      </c>
      <c r="AE660" s="32" t="str">
        <f>IF(ISBLANK(Table123[[#This Row],[Odds Side - Difference Model]]), "",IF(AC660="W", W660, IF(AC660="L",-N660, "")))</f>
        <v/>
      </c>
      <c r="AF660" s="33" t="str">
        <f>IFERROR((IF(ISERR(Table123[[#This Row],[Potential Payout Side - Win Probability Model]]), "",IF(AD660="W", X660, IF(AD660="L",-N660, "")))), "")</f>
        <v/>
      </c>
      <c r="AG660" s="30" t="str">
        <f>IF('Prediction Log'!$X660="Y", "W", IF('Prediction Log'!$X660="N", "L", ""))</f>
        <v/>
      </c>
      <c r="AH660" s="32" t="str">
        <f>IF(ISBLANK(Table123[[#This Row],[Odds Spread]]), "",IF(AG660="W", Z660, IF(AG660="L",-O660, "")))</f>
        <v/>
      </c>
      <c r="AI660" s="11"/>
      <c r="AJ660" s="12" t="str">
        <f t="shared" si="72"/>
        <v/>
      </c>
      <c r="AK6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1" spans="1:38" x14ac:dyDescent="0.45">
      <c r="A661" s="22">
        <f>Games!A661</f>
        <v>0</v>
      </c>
      <c r="B661" s="22" t="str">
        <f>IF('Prediction Log'!B661=0, "",'Prediction Log'!B661)</f>
        <v/>
      </c>
      <c r="C661" s="22" t="str">
        <f>IF('Prediction Log'!C661=0, "",'Prediction Log'!C661)</f>
        <v/>
      </c>
      <c r="D661" s="22" t="str">
        <f>IF('Prediction Log'!D661=0, "",'Prediction Log'!D661)</f>
        <v/>
      </c>
      <c r="E661" s="22" t="str">
        <f>IF('Prediction Log'!E661=0, "",'Prediction Log'!E661)</f>
        <v/>
      </c>
      <c r="F661" s="22" t="str">
        <f>IF('Prediction Log'!I661=0, "",'Prediction Log'!I661)</f>
        <v/>
      </c>
      <c r="G661" s="23" t="str">
        <f>IF(ISBLANK(Games!B661), "",'Prediction Log'!$J661)</f>
        <v/>
      </c>
      <c r="H661" s="24" t="str">
        <f>'Prediction Log'!$K661</f>
        <v/>
      </c>
      <c r="I661" s="22" t="str">
        <f>IF(ISBLANK(Games!J661), "",IF(AND(Games!J661="",Games!K661=""),"",IF(ISTEXT(Games!K661), "Side",Games!J661)))</f>
        <v/>
      </c>
      <c r="J661" s="22" t="str">
        <f>IF(ISBLANK(Games!B661), "",IF(Games!H661="Y", Games!B661, Games!C661))</f>
        <v/>
      </c>
      <c r="K661" s="22" t="str">
        <f>Games!F661</f>
        <v/>
      </c>
      <c r="L661" s="22" t="str">
        <f>IF(ISBLANK(Games!D661), "",Games!D661)</f>
        <v/>
      </c>
      <c r="M661" s="22"/>
      <c r="N661" s="25" t="str">
        <f>IF(ISBLANK(Table123[[#This Row],[Odds Side - Difference Model]]), "", 1)</f>
        <v/>
      </c>
      <c r="O661" s="25" t="str">
        <f>IF(ISBLANK(Table123[[#This Row],[Odds Spread]]), "", 1)</f>
        <v/>
      </c>
      <c r="P661" s="26"/>
      <c r="Q661" s="26"/>
      <c r="R661" s="26"/>
      <c r="S661" s="26"/>
      <c r="T661" s="26"/>
      <c r="U661" s="27" t="str">
        <f>IF(ISBLANK(Table123[[#This Row],[Odds Side - Difference Model]]), "",N661+IF(Q661&lt;0, (N661/(Q661/-100)), N661*(Q661/100)))</f>
        <v/>
      </c>
      <c r="V661" s="28" t="str">
        <f>IFERROR(IF(ISBLANK(Table123[[#This Row],[Odds Side - Win Probability Model]]), "",N661+IF(R661&lt;0, (N661/(R661/-100)), N661*(R661/100))),"")</f>
        <v/>
      </c>
      <c r="W661" s="27" t="str">
        <f t="shared" si="67"/>
        <v/>
      </c>
      <c r="X661" s="28" t="str">
        <f t="shared" si="68"/>
        <v/>
      </c>
      <c r="Y661" s="27" t="str">
        <f>IF(ISBLANK(Table123[[#This Row],[Odds Spread]]), "",O661+IF(S661&lt;0, (O661/(S661/-100)), O661*(S661/100)))</f>
        <v/>
      </c>
      <c r="Z661" s="27" t="str">
        <f t="shared" si="69"/>
        <v/>
      </c>
      <c r="AA661" s="29">
        <f t="shared" si="70"/>
        <v>0</v>
      </c>
      <c r="AB661" s="29">
        <f t="shared" si="71"/>
        <v>0</v>
      </c>
      <c r="AC661" s="30" t="str">
        <f>IF('Prediction Log'!$W661="Y", "W", IF('Prediction Log'!$W661="N","L",""))</f>
        <v/>
      </c>
      <c r="AD661" s="31" t="str">
        <f>IF('Prediction Log'!$Y661="Y", "W", IF('Prediction Log'!$Y661="N","L",""))</f>
        <v/>
      </c>
      <c r="AE661" s="32" t="str">
        <f>IF(ISBLANK(Table123[[#This Row],[Odds Side - Difference Model]]), "",IF(AC661="W", W661, IF(AC661="L",-N661, "")))</f>
        <v/>
      </c>
      <c r="AF661" s="33" t="str">
        <f>IFERROR((IF(ISERR(Table123[[#This Row],[Potential Payout Side - Win Probability Model]]), "",IF(AD661="W", X661, IF(AD661="L",-N661, "")))), "")</f>
        <v/>
      </c>
      <c r="AG661" s="30" t="str">
        <f>IF('Prediction Log'!$X661="Y", "W", IF('Prediction Log'!$X661="N", "L", ""))</f>
        <v/>
      </c>
      <c r="AH661" s="32" t="str">
        <f>IF(ISBLANK(Table123[[#This Row],[Odds Spread]]), "",IF(AG661="W", Z661, IF(AG661="L",-O661, "")))</f>
        <v/>
      </c>
      <c r="AI661" s="11"/>
      <c r="AJ661" s="12" t="str">
        <f t="shared" si="72"/>
        <v/>
      </c>
      <c r="AK6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2" spans="1:38" x14ac:dyDescent="0.45">
      <c r="A662" s="22">
        <f>Games!A662</f>
        <v>0</v>
      </c>
      <c r="B662" s="22" t="str">
        <f>IF('Prediction Log'!B662=0, "",'Prediction Log'!B662)</f>
        <v/>
      </c>
      <c r="C662" s="22" t="str">
        <f>IF('Prediction Log'!C662=0, "",'Prediction Log'!C662)</f>
        <v/>
      </c>
      <c r="D662" s="22" t="str">
        <f>IF('Prediction Log'!D662=0, "",'Prediction Log'!D662)</f>
        <v/>
      </c>
      <c r="E662" s="22" t="str">
        <f>IF('Prediction Log'!E662=0, "",'Prediction Log'!E662)</f>
        <v/>
      </c>
      <c r="F662" s="22" t="str">
        <f>IF('Prediction Log'!I662=0, "",'Prediction Log'!I662)</f>
        <v/>
      </c>
      <c r="G662" s="23" t="str">
        <f>IF(ISBLANK(Games!B662), "",'Prediction Log'!$J662)</f>
        <v/>
      </c>
      <c r="H662" s="24" t="str">
        <f>'Prediction Log'!$K662</f>
        <v/>
      </c>
      <c r="I662" s="22" t="str">
        <f>IF(ISBLANK(Games!J662), "",IF(AND(Games!J662="",Games!K662=""),"",IF(ISTEXT(Games!K662), "Side",Games!J662)))</f>
        <v/>
      </c>
      <c r="J662" s="22" t="str">
        <f>IF(ISBLANK(Games!B662), "",IF(Games!H662="Y", Games!B662, Games!C662))</f>
        <v/>
      </c>
      <c r="K662" s="22" t="str">
        <f>Games!F662</f>
        <v/>
      </c>
      <c r="L662" s="22" t="str">
        <f>IF(ISBLANK(Games!D662), "",Games!D662)</f>
        <v/>
      </c>
      <c r="M662" s="22"/>
      <c r="N662" s="25" t="str">
        <f>IF(ISBLANK(Table123[[#This Row],[Odds Side - Difference Model]]), "", 1)</f>
        <v/>
      </c>
      <c r="O662" s="25" t="str">
        <f>IF(ISBLANK(Table123[[#This Row],[Odds Spread]]), "", 1)</f>
        <v/>
      </c>
      <c r="P662" s="26"/>
      <c r="Q662" s="26"/>
      <c r="R662" s="26"/>
      <c r="S662" s="26"/>
      <c r="T662" s="26"/>
      <c r="U662" s="27" t="str">
        <f>IF(ISBLANK(Table123[[#This Row],[Odds Side - Difference Model]]), "",N662+IF(Q662&lt;0, (N662/(Q662/-100)), N662*(Q662/100)))</f>
        <v/>
      </c>
      <c r="V662" s="28" t="str">
        <f>IFERROR(IF(ISBLANK(Table123[[#This Row],[Odds Side - Win Probability Model]]), "",N662+IF(R662&lt;0, (N662/(R662/-100)), N662*(R662/100))),"")</f>
        <v/>
      </c>
      <c r="W662" s="27" t="str">
        <f t="shared" si="67"/>
        <v/>
      </c>
      <c r="X662" s="28" t="str">
        <f t="shared" si="68"/>
        <v/>
      </c>
      <c r="Y662" s="27" t="str">
        <f>IF(ISBLANK(Table123[[#This Row],[Odds Spread]]), "",O662+IF(S662&lt;0, (O662/(S662/-100)), O662*(S662/100)))</f>
        <v/>
      </c>
      <c r="Z662" s="27" t="str">
        <f t="shared" si="69"/>
        <v/>
      </c>
      <c r="AA662" s="29">
        <f t="shared" si="70"/>
        <v>0</v>
      </c>
      <c r="AB662" s="29">
        <f t="shared" si="71"/>
        <v>0</v>
      </c>
      <c r="AC662" s="30" t="str">
        <f>IF('Prediction Log'!$W662="Y", "W", IF('Prediction Log'!$W662="N","L",""))</f>
        <v/>
      </c>
      <c r="AD662" s="31" t="str">
        <f>IF('Prediction Log'!$Y662="Y", "W", IF('Prediction Log'!$Y662="N","L",""))</f>
        <v/>
      </c>
      <c r="AE662" s="32" t="str">
        <f>IF(ISBLANK(Table123[[#This Row],[Odds Side - Difference Model]]), "",IF(AC662="W", W662, IF(AC662="L",-N662, "")))</f>
        <v/>
      </c>
      <c r="AF662" s="33" t="str">
        <f>IFERROR((IF(ISERR(Table123[[#This Row],[Potential Payout Side - Win Probability Model]]), "",IF(AD662="W", X662, IF(AD662="L",-N662, "")))), "")</f>
        <v/>
      </c>
      <c r="AG662" s="30" t="str">
        <f>IF('Prediction Log'!$X662="Y", "W", IF('Prediction Log'!$X662="N", "L", ""))</f>
        <v/>
      </c>
      <c r="AH662" s="32" t="str">
        <f>IF(ISBLANK(Table123[[#This Row],[Odds Spread]]), "",IF(AG662="W", Z662, IF(AG662="L",-O662, "")))</f>
        <v/>
      </c>
      <c r="AI662" s="11"/>
      <c r="AJ662" s="12" t="str">
        <f t="shared" si="72"/>
        <v/>
      </c>
      <c r="AK6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3" spans="1:38" x14ac:dyDescent="0.45">
      <c r="A663" s="22">
        <f>Games!A663</f>
        <v>0</v>
      </c>
      <c r="B663" s="22" t="str">
        <f>IF('Prediction Log'!B663=0, "",'Prediction Log'!B663)</f>
        <v/>
      </c>
      <c r="C663" s="22" t="str">
        <f>IF('Prediction Log'!C663=0, "",'Prediction Log'!C663)</f>
        <v/>
      </c>
      <c r="D663" s="22" t="str">
        <f>IF('Prediction Log'!D663=0, "",'Prediction Log'!D663)</f>
        <v/>
      </c>
      <c r="E663" s="22" t="str">
        <f>IF('Prediction Log'!E663=0, "",'Prediction Log'!E663)</f>
        <v/>
      </c>
      <c r="F663" s="22" t="str">
        <f>IF('Prediction Log'!I663=0, "",'Prediction Log'!I663)</f>
        <v/>
      </c>
      <c r="G663" s="23" t="str">
        <f>IF(ISBLANK(Games!B663), "",'Prediction Log'!$J663)</f>
        <v/>
      </c>
      <c r="H663" s="24" t="str">
        <f>'Prediction Log'!$K663</f>
        <v/>
      </c>
      <c r="I663" s="22" t="str">
        <f>IF(ISBLANK(Games!J663), "",IF(AND(Games!J663="",Games!K663=""),"",IF(ISTEXT(Games!K663), "Side",Games!J663)))</f>
        <v/>
      </c>
      <c r="J663" s="22" t="str">
        <f>IF(ISBLANK(Games!B663), "",IF(Games!H663="Y", Games!B663, Games!C663))</f>
        <v/>
      </c>
      <c r="K663" s="22" t="str">
        <f>Games!F663</f>
        <v/>
      </c>
      <c r="L663" s="22" t="str">
        <f>IF(ISBLANK(Games!D663), "",Games!D663)</f>
        <v/>
      </c>
      <c r="M663" s="22"/>
      <c r="N663" s="25" t="str">
        <f>IF(ISBLANK(Table123[[#This Row],[Odds Side - Difference Model]]), "", 1)</f>
        <v/>
      </c>
      <c r="O663" s="25" t="str">
        <f>IF(ISBLANK(Table123[[#This Row],[Odds Spread]]), "", 1)</f>
        <v/>
      </c>
      <c r="P663" s="26"/>
      <c r="Q663" s="26"/>
      <c r="R663" s="26"/>
      <c r="S663" s="26"/>
      <c r="T663" s="26"/>
      <c r="U663" s="27" t="str">
        <f>IF(ISBLANK(Table123[[#This Row],[Odds Side - Difference Model]]), "",N663+IF(Q663&lt;0, (N663/(Q663/-100)), N663*(Q663/100)))</f>
        <v/>
      </c>
      <c r="V663" s="28" t="str">
        <f>IFERROR(IF(ISBLANK(Table123[[#This Row],[Odds Side - Win Probability Model]]), "",N663+IF(R663&lt;0, (N663/(R663/-100)), N663*(R663/100))),"")</f>
        <v/>
      </c>
      <c r="W663" s="27" t="str">
        <f t="shared" si="67"/>
        <v/>
      </c>
      <c r="X663" s="28" t="str">
        <f t="shared" si="68"/>
        <v/>
      </c>
      <c r="Y663" s="27" t="str">
        <f>IF(ISBLANK(Table123[[#This Row],[Odds Spread]]), "",O663+IF(S663&lt;0, (O663/(S663/-100)), O663*(S663/100)))</f>
        <v/>
      </c>
      <c r="Z663" s="27" t="str">
        <f t="shared" si="69"/>
        <v/>
      </c>
      <c r="AA663" s="29">
        <f t="shared" si="70"/>
        <v>0</v>
      </c>
      <c r="AB663" s="29">
        <f t="shared" si="71"/>
        <v>0</v>
      </c>
      <c r="AC663" s="30" t="str">
        <f>IF('Prediction Log'!$W663="Y", "W", IF('Prediction Log'!$W663="N","L",""))</f>
        <v/>
      </c>
      <c r="AD663" s="31" t="str">
        <f>IF('Prediction Log'!$Y663="Y", "W", IF('Prediction Log'!$Y663="N","L",""))</f>
        <v/>
      </c>
      <c r="AE663" s="32" t="str">
        <f>IF(ISBLANK(Table123[[#This Row],[Odds Side - Difference Model]]), "",IF(AC663="W", W663, IF(AC663="L",-N663, "")))</f>
        <v/>
      </c>
      <c r="AF663" s="33" t="str">
        <f>IFERROR((IF(ISERR(Table123[[#This Row],[Potential Payout Side - Win Probability Model]]), "",IF(AD663="W", X663, IF(AD663="L",-N663, "")))), "")</f>
        <v/>
      </c>
      <c r="AG663" s="30" t="str">
        <f>IF('Prediction Log'!$X663="Y", "W", IF('Prediction Log'!$X663="N", "L", ""))</f>
        <v/>
      </c>
      <c r="AH663" s="32" t="str">
        <f>IF(ISBLANK(Table123[[#This Row],[Odds Spread]]), "",IF(AG663="W", Z663, IF(AG663="L",-O663, "")))</f>
        <v/>
      </c>
      <c r="AI663" s="11"/>
      <c r="AJ663" s="12" t="str">
        <f t="shared" si="72"/>
        <v/>
      </c>
      <c r="AK6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4" spans="1:38" x14ac:dyDescent="0.45">
      <c r="A664" s="22">
        <f>Games!A664</f>
        <v>0</v>
      </c>
      <c r="B664" s="22" t="str">
        <f>IF('Prediction Log'!B664=0, "",'Prediction Log'!B664)</f>
        <v/>
      </c>
      <c r="C664" s="22" t="str">
        <f>IF('Prediction Log'!C664=0, "",'Prediction Log'!C664)</f>
        <v/>
      </c>
      <c r="D664" s="22" t="str">
        <f>IF('Prediction Log'!D664=0, "",'Prediction Log'!D664)</f>
        <v/>
      </c>
      <c r="E664" s="22" t="str">
        <f>IF('Prediction Log'!E664=0, "",'Prediction Log'!E664)</f>
        <v/>
      </c>
      <c r="F664" s="22" t="str">
        <f>IF('Prediction Log'!I664=0, "",'Prediction Log'!I664)</f>
        <v/>
      </c>
      <c r="G664" s="23" t="str">
        <f>IF(ISBLANK(Games!B664), "",'Prediction Log'!$J664)</f>
        <v/>
      </c>
      <c r="H664" s="24" t="str">
        <f>'Prediction Log'!$K664</f>
        <v/>
      </c>
      <c r="I664" s="22" t="str">
        <f>IF(ISBLANK(Games!J664), "",IF(AND(Games!J664="",Games!K664=""),"",IF(ISTEXT(Games!K664), "Side",Games!J664)))</f>
        <v/>
      </c>
      <c r="J664" s="22" t="str">
        <f>IF(ISBLANK(Games!B664), "",IF(Games!H664="Y", Games!B664, Games!C664))</f>
        <v/>
      </c>
      <c r="K664" s="22" t="str">
        <f>Games!F664</f>
        <v/>
      </c>
      <c r="L664" s="22" t="str">
        <f>IF(ISBLANK(Games!D664), "",Games!D664)</f>
        <v/>
      </c>
      <c r="M664" s="22"/>
      <c r="N664" s="25" t="str">
        <f>IF(ISBLANK(Table123[[#This Row],[Odds Side - Difference Model]]), "", 1)</f>
        <v/>
      </c>
      <c r="O664" s="25" t="str">
        <f>IF(ISBLANK(Table123[[#This Row],[Odds Spread]]), "", 1)</f>
        <v/>
      </c>
      <c r="P664" s="26"/>
      <c r="Q664" s="26"/>
      <c r="R664" s="26"/>
      <c r="S664" s="26"/>
      <c r="T664" s="26"/>
      <c r="U664" s="27" t="str">
        <f>IF(ISBLANK(Table123[[#This Row],[Odds Side - Difference Model]]), "",N664+IF(Q664&lt;0, (N664/(Q664/-100)), N664*(Q664/100)))</f>
        <v/>
      </c>
      <c r="V664" s="28" t="str">
        <f>IFERROR(IF(ISBLANK(Table123[[#This Row],[Odds Side - Win Probability Model]]), "",N664+IF(R664&lt;0, (N664/(R664/-100)), N664*(R664/100))),"")</f>
        <v/>
      </c>
      <c r="W664" s="27" t="str">
        <f t="shared" si="67"/>
        <v/>
      </c>
      <c r="X664" s="28" t="str">
        <f t="shared" si="68"/>
        <v/>
      </c>
      <c r="Y664" s="27" t="str">
        <f>IF(ISBLANK(Table123[[#This Row],[Odds Spread]]), "",O664+IF(S664&lt;0, (O664/(S664/-100)), O664*(S664/100)))</f>
        <v/>
      </c>
      <c r="Z664" s="27" t="str">
        <f t="shared" si="69"/>
        <v/>
      </c>
      <c r="AA664" s="29">
        <f t="shared" si="70"/>
        <v>0</v>
      </c>
      <c r="AB664" s="29">
        <f t="shared" si="71"/>
        <v>0</v>
      </c>
      <c r="AC664" s="30" t="str">
        <f>IF('Prediction Log'!$W664="Y", "W", IF('Prediction Log'!$W664="N","L",""))</f>
        <v/>
      </c>
      <c r="AD664" s="31" t="str">
        <f>IF('Prediction Log'!$Y664="Y", "W", IF('Prediction Log'!$Y664="N","L",""))</f>
        <v/>
      </c>
      <c r="AE664" s="32" t="str">
        <f>IF(ISBLANK(Table123[[#This Row],[Odds Side - Difference Model]]), "",IF(AC664="W", W664, IF(AC664="L",-N664, "")))</f>
        <v/>
      </c>
      <c r="AF664" s="33" t="str">
        <f>IFERROR((IF(ISERR(Table123[[#This Row],[Potential Payout Side - Win Probability Model]]), "",IF(AD664="W", X664, IF(AD664="L",-N664, "")))), "")</f>
        <v/>
      </c>
      <c r="AG664" s="30" t="str">
        <f>IF('Prediction Log'!$X664="Y", "W", IF('Prediction Log'!$X664="N", "L", ""))</f>
        <v/>
      </c>
      <c r="AH664" s="32" t="str">
        <f>IF(ISBLANK(Table123[[#This Row],[Odds Spread]]), "",IF(AG664="W", Z664, IF(AG664="L",-O664, "")))</f>
        <v/>
      </c>
      <c r="AI664" s="11"/>
      <c r="AJ664" s="12" t="str">
        <f t="shared" si="72"/>
        <v/>
      </c>
      <c r="AK6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5" spans="1:38" x14ac:dyDescent="0.45">
      <c r="A665" s="22">
        <f>Games!A665</f>
        <v>0</v>
      </c>
      <c r="B665" s="22" t="str">
        <f>IF('Prediction Log'!B665=0, "",'Prediction Log'!B665)</f>
        <v/>
      </c>
      <c r="C665" s="22" t="str">
        <f>IF('Prediction Log'!C665=0, "",'Prediction Log'!C665)</f>
        <v/>
      </c>
      <c r="D665" s="22" t="str">
        <f>IF('Prediction Log'!D665=0, "",'Prediction Log'!D665)</f>
        <v/>
      </c>
      <c r="E665" s="22" t="str">
        <f>IF('Prediction Log'!E665=0, "",'Prediction Log'!E665)</f>
        <v/>
      </c>
      <c r="F665" s="22" t="str">
        <f>IF('Prediction Log'!I665=0, "",'Prediction Log'!I665)</f>
        <v/>
      </c>
      <c r="G665" s="23" t="str">
        <f>IF(ISBLANK(Games!B665), "",'Prediction Log'!$J665)</f>
        <v/>
      </c>
      <c r="H665" s="24" t="str">
        <f>'Prediction Log'!$K665</f>
        <v/>
      </c>
      <c r="I665" s="22" t="str">
        <f>IF(ISBLANK(Games!J665), "",IF(AND(Games!J665="",Games!K665=""),"",IF(ISTEXT(Games!K665), "Side",Games!J665)))</f>
        <v/>
      </c>
      <c r="J665" s="22" t="str">
        <f>IF(ISBLANK(Games!B665), "",IF(Games!H665="Y", Games!B665, Games!C665))</f>
        <v/>
      </c>
      <c r="K665" s="22" t="str">
        <f>Games!F665</f>
        <v/>
      </c>
      <c r="L665" s="22" t="str">
        <f>IF(ISBLANK(Games!D665), "",Games!D665)</f>
        <v/>
      </c>
      <c r="M665" s="22"/>
      <c r="N665" s="25" t="str">
        <f>IF(ISBLANK(Table123[[#This Row],[Odds Side - Difference Model]]), "", 1)</f>
        <v/>
      </c>
      <c r="O665" s="25" t="str">
        <f>IF(ISBLANK(Table123[[#This Row],[Odds Spread]]), "", 1)</f>
        <v/>
      </c>
      <c r="P665" s="26"/>
      <c r="Q665" s="26"/>
      <c r="R665" s="26"/>
      <c r="S665" s="26"/>
      <c r="T665" s="26"/>
      <c r="U665" s="27" t="str">
        <f>IF(ISBLANK(Table123[[#This Row],[Odds Side - Difference Model]]), "",N665+IF(Q665&lt;0, (N665/(Q665/-100)), N665*(Q665/100)))</f>
        <v/>
      </c>
      <c r="V665" s="28" t="str">
        <f>IFERROR(IF(ISBLANK(Table123[[#This Row],[Odds Side - Win Probability Model]]), "",N665+IF(R665&lt;0, (N665/(R665/-100)), N665*(R665/100))),"")</f>
        <v/>
      </c>
      <c r="W665" s="27" t="str">
        <f t="shared" si="67"/>
        <v/>
      </c>
      <c r="X665" s="28" t="str">
        <f t="shared" si="68"/>
        <v/>
      </c>
      <c r="Y665" s="27" t="str">
        <f>IF(ISBLANK(Table123[[#This Row],[Odds Spread]]), "",O665+IF(S665&lt;0, (O665/(S665/-100)), O665*(S665/100)))</f>
        <v/>
      </c>
      <c r="Z665" s="27" t="str">
        <f t="shared" si="69"/>
        <v/>
      </c>
      <c r="AA665" s="29">
        <f t="shared" si="70"/>
        <v>0</v>
      </c>
      <c r="AB665" s="29">
        <f t="shared" si="71"/>
        <v>0</v>
      </c>
      <c r="AC665" s="30" t="str">
        <f>IF('Prediction Log'!$W665="Y", "W", IF('Prediction Log'!$W665="N","L",""))</f>
        <v/>
      </c>
      <c r="AD665" s="31" t="str">
        <f>IF('Prediction Log'!$Y665="Y", "W", IF('Prediction Log'!$Y665="N","L",""))</f>
        <v/>
      </c>
      <c r="AE665" s="32" t="str">
        <f>IF(ISBLANK(Table123[[#This Row],[Odds Side - Difference Model]]), "",IF(AC665="W", W665, IF(AC665="L",-N665, "")))</f>
        <v/>
      </c>
      <c r="AF665" s="33" t="str">
        <f>IFERROR((IF(ISERR(Table123[[#This Row],[Potential Payout Side - Win Probability Model]]), "",IF(AD665="W", X665, IF(AD665="L",-N665, "")))), "")</f>
        <v/>
      </c>
      <c r="AG665" s="30" t="str">
        <f>IF('Prediction Log'!$X665="Y", "W", IF('Prediction Log'!$X665="N", "L", ""))</f>
        <v/>
      </c>
      <c r="AH665" s="32" t="str">
        <f>IF(ISBLANK(Table123[[#This Row],[Odds Spread]]), "",IF(AG665="W", Z665, IF(AG665="L",-O665, "")))</f>
        <v/>
      </c>
      <c r="AI665" s="11"/>
      <c r="AJ665" s="12" t="str">
        <f t="shared" si="72"/>
        <v/>
      </c>
      <c r="AK6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6" spans="1:38" x14ac:dyDescent="0.45">
      <c r="A666" s="22">
        <f>Games!A666</f>
        <v>0</v>
      </c>
      <c r="B666" s="22" t="str">
        <f>IF('Prediction Log'!B666=0, "",'Prediction Log'!B666)</f>
        <v/>
      </c>
      <c r="C666" s="22" t="str">
        <f>IF('Prediction Log'!C666=0, "",'Prediction Log'!C666)</f>
        <v/>
      </c>
      <c r="D666" s="22" t="str">
        <f>IF('Prediction Log'!D666=0, "",'Prediction Log'!D666)</f>
        <v/>
      </c>
      <c r="E666" s="22" t="str">
        <f>IF('Prediction Log'!E666=0, "",'Prediction Log'!E666)</f>
        <v/>
      </c>
      <c r="F666" s="22" t="str">
        <f>IF('Prediction Log'!I666=0, "",'Prediction Log'!I666)</f>
        <v/>
      </c>
      <c r="G666" s="23" t="str">
        <f>IF(ISBLANK(Games!B666), "",'Prediction Log'!$J666)</f>
        <v/>
      </c>
      <c r="H666" s="24" t="str">
        <f>'Prediction Log'!$K666</f>
        <v/>
      </c>
      <c r="I666" s="22" t="str">
        <f>IF(ISBLANK(Games!J666), "",IF(AND(Games!J666="",Games!K666=""),"",IF(ISTEXT(Games!K666), "Side",Games!J666)))</f>
        <v/>
      </c>
      <c r="J666" s="22" t="str">
        <f>IF(ISBLANK(Games!B666), "",IF(Games!H666="Y", Games!B666, Games!C666))</f>
        <v/>
      </c>
      <c r="K666" s="22" t="str">
        <f>Games!F666</f>
        <v/>
      </c>
      <c r="L666" s="22" t="str">
        <f>IF(ISBLANK(Games!D666), "",Games!D666)</f>
        <v/>
      </c>
      <c r="M666" s="22"/>
      <c r="N666" s="25" t="str">
        <f>IF(ISBLANK(Table123[[#This Row],[Odds Side - Difference Model]]), "", 1)</f>
        <v/>
      </c>
      <c r="O666" s="25" t="str">
        <f>IF(ISBLANK(Table123[[#This Row],[Odds Spread]]), "", 1)</f>
        <v/>
      </c>
      <c r="P666" s="26"/>
      <c r="Q666" s="26"/>
      <c r="R666" s="26"/>
      <c r="S666" s="26"/>
      <c r="T666" s="26"/>
      <c r="U666" s="27" t="str">
        <f>IF(ISBLANK(Table123[[#This Row],[Odds Side - Difference Model]]), "",N666+IF(Q666&lt;0, (N666/(Q666/-100)), N666*(Q666/100)))</f>
        <v/>
      </c>
      <c r="V666" s="28" t="str">
        <f>IFERROR(IF(ISBLANK(Table123[[#This Row],[Odds Side - Win Probability Model]]), "",N666+IF(R666&lt;0, (N666/(R666/-100)), N666*(R666/100))),"")</f>
        <v/>
      </c>
      <c r="W666" s="27" t="str">
        <f t="shared" si="67"/>
        <v/>
      </c>
      <c r="X666" s="28" t="str">
        <f t="shared" si="68"/>
        <v/>
      </c>
      <c r="Y666" s="27" t="str">
        <f>IF(ISBLANK(Table123[[#This Row],[Odds Spread]]), "",O666+IF(S666&lt;0, (O666/(S666/-100)), O666*(S666/100)))</f>
        <v/>
      </c>
      <c r="Z666" s="27" t="str">
        <f t="shared" si="69"/>
        <v/>
      </c>
      <c r="AA666" s="29">
        <f t="shared" si="70"/>
        <v>0</v>
      </c>
      <c r="AB666" s="29">
        <f t="shared" si="71"/>
        <v>0</v>
      </c>
      <c r="AC666" s="30" t="str">
        <f>IF('Prediction Log'!$W666="Y", "W", IF('Prediction Log'!$W666="N","L",""))</f>
        <v/>
      </c>
      <c r="AD666" s="31" t="str">
        <f>IF('Prediction Log'!$Y666="Y", "W", IF('Prediction Log'!$Y666="N","L",""))</f>
        <v/>
      </c>
      <c r="AE666" s="32" t="str">
        <f>IF(ISBLANK(Table123[[#This Row],[Odds Side - Difference Model]]), "",IF(AC666="W", W666, IF(AC666="L",-N666, "")))</f>
        <v/>
      </c>
      <c r="AF666" s="33" t="str">
        <f>IFERROR((IF(ISERR(Table123[[#This Row],[Potential Payout Side - Win Probability Model]]), "",IF(AD666="W", X666, IF(AD666="L",-N666, "")))), "")</f>
        <v/>
      </c>
      <c r="AG666" s="30" t="str">
        <f>IF('Prediction Log'!$X666="Y", "W", IF('Prediction Log'!$X666="N", "L", ""))</f>
        <v/>
      </c>
      <c r="AH666" s="32" t="str">
        <f>IF(ISBLANK(Table123[[#This Row],[Odds Spread]]), "",IF(AG666="W", Z666, IF(AG666="L",-O666, "")))</f>
        <v/>
      </c>
      <c r="AI666" s="11"/>
      <c r="AJ666" s="12" t="str">
        <f t="shared" si="72"/>
        <v/>
      </c>
      <c r="AK6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7" spans="1:38" x14ac:dyDescent="0.45">
      <c r="A667" s="22">
        <f>Games!A667</f>
        <v>0</v>
      </c>
      <c r="B667" s="22" t="str">
        <f>IF('Prediction Log'!B667=0, "",'Prediction Log'!B667)</f>
        <v/>
      </c>
      <c r="C667" s="22" t="str">
        <f>IF('Prediction Log'!C667=0, "",'Prediction Log'!C667)</f>
        <v/>
      </c>
      <c r="D667" s="22" t="str">
        <f>IF('Prediction Log'!D667=0, "",'Prediction Log'!D667)</f>
        <v/>
      </c>
      <c r="E667" s="22" t="str">
        <f>IF('Prediction Log'!E667=0, "",'Prediction Log'!E667)</f>
        <v/>
      </c>
      <c r="F667" s="22" t="str">
        <f>IF('Prediction Log'!I667=0, "",'Prediction Log'!I667)</f>
        <v/>
      </c>
      <c r="G667" s="23" t="str">
        <f>IF(ISBLANK(Games!B667), "",'Prediction Log'!$J667)</f>
        <v/>
      </c>
      <c r="H667" s="24" t="str">
        <f>'Prediction Log'!$K667</f>
        <v/>
      </c>
      <c r="I667" s="22" t="str">
        <f>IF(ISBLANK(Games!J667), "",IF(AND(Games!J667="",Games!K667=""),"",IF(ISTEXT(Games!K667), "Side",Games!J667)))</f>
        <v/>
      </c>
      <c r="J667" s="22" t="str">
        <f>IF(ISBLANK(Games!B667), "",IF(Games!H667="Y", Games!B667, Games!C667))</f>
        <v/>
      </c>
      <c r="K667" s="22" t="str">
        <f>Games!F667</f>
        <v/>
      </c>
      <c r="L667" s="22" t="str">
        <f>IF(ISBLANK(Games!D667), "",Games!D667)</f>
        <v/>
      </c>
      <c r="M667" s="22"/>
      <c r="N667" s="25" t="str">
        <f>IF(ISBLANK(Table123[[#This Row],[Odds Side - Difference Model]]), "", 1)</f>
        <v/>
      </c>
      <c r="O667" s="25" t="str">
        <f>IF(ISBLANK(Table123[[#This Row],[Odds Spread]]), "", 1)</f>
        <v/>
      </c>
      <c r="P667" s="26"/>
      <c r="Q667" s="26"/>
      <c r="R667" s="26"/>
      <c r="S667" s="26"/>
      <c r="T667" s="26"/>
      <c r="U667" s="27" t="str">
        <f>IF(ISBLANK(Table123[[#This Row],[Odds Side - Difference Model]]), "",N667+IF(Q667&lt;0, (N667/(Q667/-100)), N667*(Q667/100)))</f>
        <v/>
      </c>
      <c r="V667" s="28" t="str">
        <f>IFERROR(IF(ISBLANK(Table123[[#This Row],[Odds Side - Win Probability Model]]), "",N667+IF(R667&lt;0, (N667/(R667/-100)), N667*(R667/100))),"")</f>
        <v/>
      </c>
      <c r="W667" s="27" t="str">
        <f t="shared" si="67"/>
        <v/>
      </c>
      <c r="X667" s="28" t="str">
        <f t="shared" si="68"/>
        <v/>
      </c>
      <c r="Y667" s="27" t="str">
        <f>IF(ISBLANK(Table123[[#This Row],[Odds Spread]]), "",O667+IF(S667&lt;0, (O667/(S667/-100)), O667*(S667/100)))</f>
        <v/>
      </c>
      <c r="Z667" s="27" t="str">
        <f t="shared" si="69"/>
        <v/>
      </c>
      <c r="AA667" s="29">
        <f t="shared" si="70"/>
        <v>0</v>
      </c>
      <c r="AB667" s="29">
        <f t="shared" si="71"/>
        <v>0</v>
      </c>
      <c r="AC667" s="30" t="str">
        <f>IF('Prediction Log'!$W667="Y", "W", IF('Prediction Log'!$W667="N","L",""))</f>
        <v/>
      </c>
      <c r="AD667" s="31" t="str">
        <f>IF('Prediction Log'!$Y667="Y", "W", IF('Prediction Log'!$Y667="N","L",""))</f>
        <v/>
      </c>
      <c r="AE667" s="32" t="str">
        <f>IF(ISBLANK(Table123[[#This Row],[Odds Side - Difference Model]]), "",IF(AC667="W", W667, IF(AC667="L",-N667, "")))</f>
        <v/>
      </c>
      <c r="AF667" s="33" t="str">
        <f>IFERROR((IF(ISERR(Table123[[#This Row],[Potential Payout Side - Win Probability Model]]), "",IF(AD667="W", X667, IF(AD667="L",-N667, "")))), "")</f>
        <v/>
      </c>
      <c r="AG667" s="30" t="str">
        <f>IF('Prediction Log'!$X667="Y", "W", IF('Prediction Log'!$X667="N", "L", ""))</f>
        <v/>
      </c>
      <c r="AH667" s="32" t="str">
        <f>IF(ISBLANK(Table123[[#This Row],[Odds Spread]]), "",IF(AG667="W", Z667, IF(AG667="L",-O667, "")))</f>
        <v/>
      </c>
      <c r="AI667" s="11"/>
      <c r="AJ667" s="12" t="str">
        <f t="shared" si="72"/>
        <v/>
      </c>
      <c r="AK6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8" spans="1:38" x14ac:dyDescent="0.45">
      <c r="A668" s="22">
        <f>Games!A668</f>
        <v>0</v>
      </c>
      <c r="B668" s="22" t="str">
        <f>IF('Prediction Log'!B668=0, "",'Prediction Log'!B668)</f>
        <v/>
      </c>
      <c r="C668" s="22" t="str">
        <f>IF('Prediction Log'!C668=0, "",'Prediction Log'!C668)</f>
        <v/>
      </c>
      <c r="D668" s="22" t="str">
        <f>IF('Prediction Log'!D668=0, "",'Prediction Log'!D668)</f>
        <v/>
      </c>
      <c r="E668" s="22" t="str">
        <f>IF('Prediction Log'!E668=0, "",'Prediction Log'!E668)</f>
        <v/>
      </c>
      <c r="F668" s="22" t="str">
        <f>IF('Prediction Log'!I668=0, "",'Prediction Log'!I668)</f>
        <v/>
      </c>
      <c r="G668" s="23" t="str">
        <f>IF(ISBLANK(Games!B668), "",'Prediction Log'!$J668)</f>
        <v/>
      </c>
      <c r="H668" s="24" t="str">
        <f>'Prediction Log'!$K668</f>
        <v/>
      </c>
      <c r="I668" s="22" t="str">
        <f>IF(ISBLANK(Games!J668), "",IF(AND(Games!J668="",Games!K668=""),"",IF(ISTEXT(Games!K668), "Side",Games!J668)))</f>
        <v/>
      </c>
      <c r="J668" s="22" t="str">
        <f>IF(ISBLANK(Games!B668), "",IF(Games!H668="Y", Games!B668, Games!C668))</f>
        <v/>
      </c>
      <c r="K668" s="22" t="str">
        <f>Games!F668</f>
        <v/>
      </c>
      <c r="L668" s="22" t="str">
        <f>IF(ISBLANK(Games!D668), "",Games!D668)</f>
        <v/>
      </c>
      <c r="M668" s="22"/>
      <c r="N668" s="25" t="str">
        <f>IF(ISBLANK(Table123[[#This Row],[Odds Side - Difference Model]]), "", 1)</f>
        <v/>
      </c>
      <c r="O668" s="25" t="str">
        <f>IF(ISBLANK(Table123[[#This Row],[Odds Spread]]), "", 1)</f>
        <v/>
      </c>
      <c r="P668" s="26"/>
      <c r="Q668" s="26"/>
      <c r="R668" s="26"/>
      <c r="S668" s="26"/>
      <c r="T668" s="26"/>
      <c r="U668" s="27" t="str">
        <f>IF(ISBLANK(Table123[[#This Row],[Odds Side - Difference Model]]), "",N668+IF(Q668&lt;0, (N668/(Q668/-100)), N668*(Q668/100)))</f>
        <v/>
      </c>
      <c r="V668" s="28" t="str">
        <f>IFERROR(IF(ISBLANK(Table123[[#This Row],[Odds Side - Win Probability Model]]), "",N668+IF(R668&lt;0, (N668/(R668/-100)), N668*(R668/100))),"")</f>
        <v/>
      </c>
      <c r="W668" s="27" t="str">
        <f t="shared" si="67"/>
        <v/>
      </c>
      <c r="X668" s="28" t="str">
        <f t="shared" si="68"/>
        <v/>
      </c>
      <c r="Y668" s="27" t="str">
        <f>IF(ISBLANK(Table123[[#This Row],[Odds Spread]]), "",O668+IF(S668&lt;0, (O668/(S668/-100)), O668*(S668/100)))</f>
        <v/>
      </c>
      <c r="Z668" s="27" t="str">
        <f t="shared" si="69"/>
        <v/>
      </c>
      <c r="AA668" s="29">
        <f t="shared" si="70"/>
        <v>0</v>
      </c>
      <c r="AB668" s="29">
        <f t="shared" si="71"/>
        <v>0</v>
      </c>
      <c r="AC668" s="30" t="str">
        <f>IF('Prediction Log'!$W668="Y", "W", IF('Prediction Log'!$W668="N","L",""))</f>
        <v/>
      </c>
      <c r="AD668" s="31" t="str">
        <f>IF('Prediction Log'!$Y668="Y", "W", IF('Prediction Log'!$Y668="N","L",""))</f>
        <v/>
      </c>
      <c r="AE668" s="32" t="str">
        <f>IF(ISBLANK(Table123[[#This Row],[Odds Side - Difference Model]]), "",IF(AC668="W", W668, IF(AC668="L",-N668, "")))</f>
        <v/>
      </c>
      <c r="AF668" s="33" t="str">
        <f>IFERROR((IF(ISERR(Table123[[#This Row],[Potential Payout Side - Win Probability Model]]), "",IF(AD668="W", X668, IF(AD668="L",-N668, "")))), "")</f>
        <v/>
      </c>
      <c r="AG668" s="30" t="str">
        <f>IF('Prediction Log'!$X668="Y", "W", IF('Prediction Log'!$X668="N", "L", ""))</f>
        <v/>
      </c>
      <c r="AH668" s="32" t="str">
        <f>IF(ISBLANK(Table123[[#This Row],[Odds Spread]]), "",IF(AG668="W", Z668, IF(AG668="L",-O668, "")))</f>
        <v/>
      </c>
      <c r="AI668" s="11"/>
      <c r="AJ668" s="12" t="str">
        <f t="shared" si="72"/>
        <v/>
      </c>
      <c r="AK6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9" spans="1:38" x14ac:dyDescent="0.45">
      <c r="A669" s="22">
        <f>Games!A669</f>
        <v>0</v>
      </c>
      <c r="B669" s="22" t="str">
        <f>IF('Prediction Log'!B669=0, "",'Prediction Log'!B669)</f>
        <v/>
      </c>
      <c r="C669" s="22" t="str">
        <f>IF('Prediction Log'!C669=0, "",'Prediction Log'!C669)</f>
        <v/>
      </c>
      <c r="D669" s="22" t="str">
        <f>IF('Prediction Log'!D669=0, "",'Prediction Log'!D669)</f>
        <v/>
      </c>
      <c r="E669" s="22" t="str">
        <f>IF('Prediction Log'!E669=0, "",'Prediction Log'!E669)</f>
        <v/>
      </c>
      <c r="F669" s="22" t="str">
        <f>IF('Prediction Log'!I669=0, "",'Prediction Log'!I669)</f>
        <v/>
      </c>
      <c r="G669" s="23" t="str">
        <f>IF(ISBLANK(Games!B669), "",'Prediction Log'!$J669)</f>
        <v/>
      </c>
      <c r="H669" s="24" t="str">
        <f>'Prediction Log'!$K669</f>
        <v/>
      </c>
      <c r="I669" s="22" t="str">
        <f>IF(ISBLANK(Games!J669), "",IF(AND(Games!J669="",Games!K669=""),"",IF(ISTEXT(Games!K669), "Side",Games!J669)))</f>
        <v/>
      </c>
      <c r="J669" s="22" t="str">
        <f>IF(ISBLANK(Games!B669), "",IF(Games!H669="Y", Games!B669, Games!C669))</f>
        <v/>
      </c>
      <c r="K669" s="22" t="str">
        <f>Games!F669</f>
        <v/>
      </c>
      <c r="L669" s="22" t="str">
        <f>IF(ISBLANK(Games!D669), "",Games!D669)</f>
        <v/>
      </c>
      <c r="M669" s="22"/>
      <c r="N669" s="25" t="str">
        <f>IF(ISBLANK(Table123[[#This Row],[Odds Side - Difference Model]]), "", 1)</f>
        <v/>
      </c>
      <c r="O669" s="25" t="str">
        <f>IF(ISBLANK(Table123[[#This Row],[Odds Spread]]), "", 1)</f>
        <v/>
      </c>
      <c r="P669" s="26"/>
      <c r="Q669" s="26"/>
      <c r="R669" s="26"/>
      <c r="S669" s="26"/>
      <c r="T669" s="26"/>
      <c r="U669" s="27" t="str">
        <f>IF(ISBLANK(Table123[[#This Row],[Odds Side - Difference Model]]), "",N669+IF(Q669&lt;0, (N669/(Q669/-100)), N669*(Q669/100)))</f>
        <v/>
      </c>
      <c r="V669" s="28" t="str">
        <f>IFERROR(IF(ISBLANK(Table123[[#This Row],[Odds Side - Win Probability Model]]), "",N669+IF(R669&lt;0, (N669/(R669/-100)), N669*(R669/100))),"")</f>
        <v/>
      </c>
      <c r="W669" s="27" t="str">
        <f t="shared" si="67"/>
        <v/>
      </c>
      <c r="X669" s="28" t="str">
        <f t="shared" si="68"/>
        <v/>
      </c>
      <c r="Y669" s="27" t="str">
        <f>IF(ISBLANK(Table123[[#This Row],[Odds Spread]]), "",O669+IF(S669&lt;0, (O669/(S669/-100)), O669*(S669/100)))</f>
        <v/>
      </c>
      <c r="Z669" s="27" t="str">
        <f t="shared" si="69"/>
        <v/>
      </c>
      <c r="AA669" s="29">
        <f t="shared" si="70"/>
        <v>0</v>
      </c>
      <c r="AB669" s="29">
        <f t="shared" si="71"/>
        <v>0</v>
      </c>
      <c r="AC669" s="30" t="str">
        <f>IF('Prediction Log'!$W669="Y", "W", IF('Prediction Log'!$W669="N","L",""))</f>
        <v/>
      </c>
      <c r="AD669" s="31" t="str">
        <f>IF('Prediction Log'!$Y669="Y", "W", IF('Prediction Log'!$Y669="N","L",""))</f>
        <v/>
      </c>
      <c r="AE669" s="32" t="str">
        <f>IF(ISBLANK(Table123[[#This Row],[Odds Side - Difference Model]]), "",IF(AC669="W", W669, IF(AC669="L",-N669, "")))</f>
        <v/>
      </c>
      <c r="AF669" s="33" t="str">
        <f>IFERROR((IF(ISERR(Table123[[#This Row],[Potential Payout Side - Win Probability Model]]), "",IF(AD669="W", X669, IF(AD669="L",-N669, "")))), "")</f>
        <v/>
      </c>
      <c r="AG669" s="30" t="str">
        <f>IF('Prediction Log'!$X669="Y", "W", IF('Prediction Log'!$X669="N", "L", ""))</f>
        <v/>
      </c>
      <c r="AH669" s="32" t="str">
        <f>IF(ISBLANK(Table123[[#This Row],[Odds Spread]]), "",IF(AG669="W", Z669, IF(AG669="L",-O669, "")))</f>
        <v/>
      </c>
      <c r="AI669" s="11"/>
      <c r="AJ669" s="12" t="str">
        <f t="shared" si="72"/>
        <v/>
      </c>
      <c r="AK6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0" spans="1:38" x14ac:dyDescent="0.45">
      <c r="A670" s="22">
        <f>Games!A670</f>
        <v>0</v>
      </c>
      <c r="B670" s="22" t="str">
        <f>IF('Prediction Log'!B670=0, "",'Prediction Log'!B670)</f>
        <v/>
      </c>
      <c r="C670" s="22" t="str">
        <f>IF('Prediction Log'!C670=0, "",'Prediction Log'!C670)</f>
        <v/>
      </c>
      <c r="D670" s="22" t="str">
        <f>IF('Prediction Log'!D670=0, "",'Prediction Log'!D670)</f>
        <v/>
      </c>
      <c r="E670" s="22" t="str">
        <f>IF('Prediction Log'!E670=0, "",'Prediction Log'!E670)</f>
        <v/>
      </c>
      <c r="F670" s="22" t="str">
        <f>IF('Prediction Log'!I670=0, "",'Prediction Log'!I670)</f>
        <v/>
      </c>
      <c r="G670" s="23" t="str">
        <f>IF(ISBLANK(Games!B670), "",'Prediction Log'!$J670)</f>
        <v/>
      </c>
      <c r="H670" s="24" t="str">
        <f>'Prediction Log'!$K670</f>
        <v/>
      </c>
      <c r="I670" s="22" t="str">
        <f>IF(ISBLANK(Games!J670), "",IF(AND(Games!J670="",Games!K670=""),"",IF(ISTEXT(Games!K670), "Side",Games!J670)))</f>
        <v/>
      </c>
      <c r="J670" s="22" t="str">
        <f>IF(ISBLANK(Games!B670), "",IF(Games!H670="Y", Games!B670, Games!C670))</f>
        <v/>
      </c>
      <c r="K670" s="22" t="str">
        <f>Games!F670</f>
        <v/>
      </c>
      <c r="L670" s="22" t="str">
        <f>IF(ISBLANK(Games!D670), "",Games!D670)</f>
        <v/>
      </c>
      <c r="M670" s="22"/>
      <c r="N670" s="25" t="str">
        <f>IF(ISBLANK(Table123[[#This Row],[Odds Side - Difference Model]]), "", 1)</f>
        <v/>
      </c>
      <c r="O670" s="25" t="str">
        <f>IF(ISBLANK(Table123[[#This Row],[Odds Spread]]), "", 1)</f>
        <v/>
      </c>
      <c r="P670" s="26"/>
      <c r="Q670" s="26"/>
      <c r="R670" s="26"/>
      <c r="S670" s="26"/>
      <c r="T670" s="26"/>
      <c r="U670" s="27" t="str">
        <f>IF(ISBLANK(Table123[[#This Row],[Odds Side - Difference Model]]), "",N670+IF(Q670&lt;0, (N670/(Q670/-100)), N670*(Q670/100)))</f>
        <v/>
      </c>
      <c r="V670" s="28" t="str">
        <f>IFERROR(IF(ISBLANK(Table123[[#This Row],[Odds Side - Win Probability Model]]), "",N670+IF(R670&lt;0, (N670/(R670/-100)), N670*(R670/100))),"")</f>
        <v/>
      </c>
      <c r="W670" s="27" t="str">
        <f t="shared" si="67"/>
        <v/>
      </c>
      <c r="X670" s="28" t="str">
        <f t="shared" si="68"/>
        <v/>
      </c>
      <c r="Y670" s="27" t="str">
        <f>IF(ISBLANK(Table123[[#This Row],[Odds Spread]]), "",O670+IF(S670&lt;0, (O670/(S670/-100)), O670*(S670/100)))</f>
        <v/>
      </c>
      <c r="Z670" s="27" t="str">
        <f t="shared" si="69"/>
        <v/>
      </c>
      <c r="AA670" s="29">
        <f t="shared" si="70"/>
        <v>0</v>
      </c>
      <c r="AB670" s="29">
        <f t="shared" si="71"/>
        <v>0</v>
      </c>
      <c r="AC670" s="30" t="str">
        <f>IF('Prediction Log'!$W670="Y", "W", IF('Prediction Log'!$W670="N","L",""))</f>
        <v/>
      </c>
      <c r="AD670" s="31" t="str">
        <f>IF('Prediction Log'!$Y670="Y", "W", IF('Prediction Log'!$Y670="N","L",""))</f>
        <v/>
      </c>
      <c r="AE670" s="32" t="str">
        <f>IF(ISBLANK(Table123[[#This Row],[Odds Side - Difference Model]]), "",IF(AC670="W", W670, IF(AC670="L",-N670, "")))</f>
        <v/>
      </c>
      <c r="AF670" s="33" t="str">
        <f>IFERROR((IF(ISERR(Table123[[#This Row],[Potential Payout Side - Win Probability Model]]), "",IF(AD670="W", X670, IF(AD670="L",-N670, "")))), "")</f>
        <v/>
      </c>
      <c r="AG670" s="30" t="str">
        <f>IF('Prediction Log'!$X670="Y", "W", IF('Prediction Log'!$X670="N", "L", ""))</f>
        <v/>
      </c>
      <c r="AH670" s="32" t="str">
        <f>IF(ISBLANK(Table123[[#This Row],[Odds Spread]]), "",IF(AG670="W", Z670, IF(AG670="L",-O670, "")))</f>
        <v/>
      </c>
      <c r="AI670" s="11"/>
      <c r="AJ670" s="12" t="str">
        <f t="shared" si="72"/>
        <v/>
      </c>
      <c r="AK6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1" spans="1:38" x14ac:dyDescent="0.45">
      <c r="A671" s="22">
        <f>Games!A671</f>
        <v>0</v>
      </c>
      <c r="B671" s="22" t="str">
        <f>IF('Prediction Log'!B671=0, "",'Prediction Log'!B671)</f>
        <v/>
      </c>
      <c r="C671" s="22" t="str">
        <f>IF('Prediction Log'!C671=0, "",'Prediction Log'!C671)</f>
        <v/>
      </c>
      <c r="D671" s="22" t="str">
        <f>IF('Prediction Log'!D671=0, "",'Prediction Log'!D671)</f>
        <v/>
      </c>
      <c r="E671" s="22" t="str">
        <f>IF('Prediction Log'!E671=0, "",'Prediction Log'!E671)</f>
        <v/>
      </c>
      <c r="F671" s="22" t="str">
        <f>IF('Prediction Log'!I671=0, "",'Prediction Log'!I671)</f>
        <v/>
      </c>
      <c r="G671" s="23" t="str">
        <f>IF(ISBLANK(Games!B671), "",'Prediction Log'!$J671)</f>
        <v/>
      </c>
      <c r="H671" s="24" t="str">
        <f>'Prediction Log'!$K671</f>
        <v/>
      </c>
      <c r="I671" s="22" t="str">
        <f>IF(ISBLANK(Games!J671), "",IF(AND(Games!J671="",Games!K671=""),"",IF(ISTEXT(Games!K671), "Side",Games!J671)))</f>
        <v/>
      </c>
      <c r="J671" s="22" t="str">
        <f>IF(ISBLANK(Games!B671), "",IF(Games!H671="Y", Games!B671, Games!C671))</f>
        <v/>
      </c>
      <c r="K671" s="22" t="str">
        <f>Games!F671</f>
        <v/>
      </c>
      <c r="L671" s="22" t="str">
        <f>IF(ISBLANK(Games!D671), "",Games!D671)</f>
        <v/>
      </c>
      <c r="M671" s="22"/>
      <c r="N671" s="25" t="str">
        <f>IF(ISBLANK(Table123[[#This Row],[Odds Side - Difference Model]]), "", 1)</f>
        <v/>
      </c>
      <c r="O671" s="25" t="str">
        <f>IF(ISBLANK(Table123[[#This Row],[Odds Spread]]), "", 1)</f>
        <v/>
      </c>
      <c r="P671" s="26"/>
      <c r="Q671" s="26"/>
      <c r="R671" s="26"/>
      <c r="S671" s="26"/>
      <c r="T671" s="26"/>
      <c r="U671" s="27" t="str">
        <f>IF(ISBLANK(Table123[[#This Row],[Odds Side - Difference Model]]), "",N671+IF(Q671&lt;0, (N671/(Q671/-100)), N671*(Q671/100)))</f>
        <v/>
      </c>
      <c r="V671" s="28" t="str">
        <f>IFERROR(IF(ISBLANK(Table123[[#This Row],[Odds Side - Win Probability Model]]), "",N671+IF(R671&lt;0, (N671/(R671/-100)), N671*(R671/100))),"")</f>
        <v/>
      </c>
      <c r="W671" s="27" t="str">
        <f t="shared" si="67"/>
        <v/>
      </c>
      <c r="X671" s="28" t="str">
        <f t="shared" si="68"/>
        <v/>
      </c>
      <c r="Y671" s="27" t="str">
        <f>IF(ISBLANK(Table123[[#This Row],[Odds Spread]]), "",O671+IF(S671&lt;0, (O671/(S671/-100)), O671*(S671/100)))</f>
        <v/>
      </c>
      <c r="Z671" s="27" t="str">
        <f t="shared" si="69"/>
        <v/>
      </c>
      <c r="AA671" s="29">
        <f t="shared" si="70"/>
        <v>0</v>
      </c>
      <c r="AB671" s="29">
        <f t="shared" si="71"/>
        <v>0</v>
      </c>
      <c r="AC671" s="30" t="str">
        <f>IF('Prediction Log'!$W671="Y", "W", IF('Prediction Log'!$W671="N","L",""))</f>
        <v/>
      </c>
      <c r="AD671" s="31" t="str">
        <f>IF('Prediction Log'!$Y671="Y", "W", IF('Prediction Log'!$Y671="N","L",""))</f>
        <v/>
      </c>
      <c r="AE671" s="32" t="str">
        <f>IF(ISBLANK(Table123[[#This Row],[Odds Side - Difference Model]]), "",IF(AC671="W", W671, IF(AC671="L",-N671, "")))</f>
        <v/>
      </c>
      <c r="AF671" s="33" t="str">
        <f>IFERROR((IF(ISERR(Table123[[#This Row],[Potential Payout Side - Win Probability Model]]), "",IF(AD671="W", X671, IF(AD671="L",-N671, "")))), "")</f>
        <v/>
      </c>
      <c r="AG671" s="30" t="str">
        <f>IF('Prediction Log'!$X671="Y", "W", IF('Prediction Log'!$X671="N", "L", ""))</f>
        <v/>
      </c>
      <c r="AH671" s="32" t="str">
        <f>IF(ISBLANK(Table123[[#This Row],[Odds Spread]]), "",IF(AG671="W", Z671, IF(AG671="L",-O671, "")))</f>
        <v/>
      </c>
      <c r="AI671" s="11"/>
      <c r="AJ671" s="12" t="str">
        <f t="shared" si="72"/>
        <v/>
      </c>
      <c r="AK6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2" spans="1:38" x14ac:dyDescent="0.45">
      <c r="A672" s="22">
        <f>Games!A672</f>
        <v>0</v>
      </c>
      <c r="B672" s="22" t="str">
        <f>IF('Prediction Log'!B672=0, "",'Prediction Log'!B672)</f>
        <v/>
      </c>
      <c r="C672" s="22" t="str">
        <f>IF('Prediction Log'!C672=0, "",'Prediction Log'!C672)</f>
        <v/>
      </c>
      <c r="D672" s="22" t="str">
        <f>IF('Prediction Log'!D672=0, "",'Prediction Log'!D672)</f>
        <v/>
      </c>
      <c r="E672" s="22" t="str">
        <f>IF('Prediction Log'!E672=0, "",'Prediction Log'!E672)</f>
        <v/>
      </c>
      <c r="F672" s="22" t="str">
        <f>IF('Prediction Log'!I672=0, "",'Prediction Log'!I672)</f>
        <v/>
      </c>
      <c r="G672" s="23" t="str">
        <f>IF(ISBLANK(Games!B672), "",'Prediction Log'!$J672)</f>
        <v/>
      </c>
      <c r="H672" s="24" t="str">
        <f>'Prediction Log'!$K672</f>
        <v/>
      </c>
      <c r="I672" s="22" t="str">
        <f>IF(ISBLANK(Games!J672), "",IF(AND(Games!J672="",Games!K672=""),"",IF(ISTEXT(Games!K672), "Side",Games!J672)))</f>
        <v/>
      </c>
      <c r="J672" s="22" t="str">
        <f>IF(ISBLANK(Games!B672), "",IF(Games!H672="Y", Games!B672, Games!C672))</f>
        <v/>
      </c>
      <c r="K672" s="22" t="str">
        <f>Games!F672</f>
        <v/>
      </c>
      <c r="L672" s="22" t="str">
        <f>IF(ISBLANK(Games!D672), "",Games!D672)</f>
        <v/>
      </c>
      <c r="M672" s="22"/>
      <c r="N672" s="25" t="str">
        <f>IF(ISBLANK(Table123[[#This Row],[Odds Side - Difference Model]]), "", 1)</f>
        <v/>
      </c>
      <c r="O672" s="25" t="str">
        <f>IF(ISBLANK(Table123[[#This Row],[Odds Spread]]), "", 1)</f>
        <v/>
      </c>
      <c r="P672" s="26"/>
      <c r="Q672" s="26"/>
      <c r="R672" s="26"/>
      <c r="S672" s="26"/>
      <c r="T672" s="26"/>
      <c r="U672" s="27" t="str">
        <f>IF(ISBLANK(Table123[[#This Row],[Odds Side - Difference Model]]), "",N672+IF(Q672&lt;0, (N672/(Q672/-100)), N672*(Q672/100)))</f>
        <v/>
      </c>
      <c r="V672" s="28" t="str">
        <f>IFERROR(IF(ISBLANK(Table123[[#This Row],[Odds Side - Win Probability Model]]), "",N672+IF(R672&lt;0, (N672/(R672/-100)), N672*(R672/100))),"")</f>
        <v/>
      </c>
      <c r="W672" s="27" t="str">
        <f t="shared" si="67"/>
        <v/>
      </c>
      <c r="X672" s="28" t="str">
        <f t="shared" si="68"/>
        <v/>
      </c>
      <c r="Y672" s="27" t="str">
        <f>IF(ISBLANK(Table123[[#This Row],[Odds Spread]]), "",O672+IF(S672&lt;0, (O672/(S672/-100)), O672*(S672/100)))</f>
        <v/>
      </c>
      <c r="Z672" s="27" t="str">
        <f t="shared" si="69"/>
        <v/>
      </c>
      <c r="AA672" s="29">
        <f t="shared" si="70"/>
        <v>0</v>
      </c>
      <c r="AB672" s="29">
        <f t="shared" si="71"/>
        <v>0</v>
      </c>
      <c r="AC672" s="30" t="str">
        <f>IF('Prediction Log'!$W672="Y", "W", IF('Prediction Log'!$W672="N","L",""))</f>
        <v/>
      </c>
      <c r="AD672" s="31" t="str">
        <f>IF('Prediction Log'!$Y672="Y", "W", IF('Prediction Log'!$Y672="N","L",""))</f>
        <v/>
      </c>
      <c r="AE672" s="32" t="str">
        <f>IF(ISBLANK(Table123[[#This Row],[Odds Side - Difference Model]]), "",IF(AC672="W", W672, IF(AC672="L",-N672, "")))</f>
        <v/>
      </c>
      <c r="AF672" s="33" t="str">
        <f>IFERROR((IF(ISERR(Table123[[#This Row],[Potential Payout Side - Win Probability Model]]), "",IF(AD672="W", X672, IF(AD672="L",-N672, "")))), "")</f>
        <v/>
      </c>
      <c r="AG672" s="30" t="str">
        <f>IF('Prediction Log'!$X672="Y", "W", IF('Prediction Log'!$X672="N", "L", ""))</f>
        <v/>
      </c>
      <c r="AH672" s="32" t="str">
        <f>IF(ISBLANK(Table123[[#This Row],[Odds Spread]]), "",IF(AG672="W", Z672, IF(AG672="L",-O672, "")))</f>
        <v/>
      </c>
      <c r="AI672" s="11"/>
      <c r="AJ672" s="12" t="str">
        <f t="shared" si="72"/>
        <v/>
      </c>
      <c r="AK6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3" spans="1:38" x14ac:dyDescent="0.45">
      <c r="A673" s="22">
        <f>Games!A673</f>
        <v>0</v>
      </c>
      <c r="B673" s="22" t="str">
        <f>IF('Prediction Log'!B673=0, "",'Prediction Log'!B673)</f>
        <v/>
      </c>
      <c r="C673" s="22" t="str">
        <f>IF('Prediction Log'!C673=0, "",'Prediction Log'!C673)</f>
        <v/>
      </c>
      <c r="D673" s="22" t="str">
        <f>IF('Prediction Log'!D673=0, "",'Prediction Log'!D673)</f>
        <v/>
      </c>
      <c r="E673" s="22" t="str">
        <f>IF('Prediction Log'!E673=0, "",'Prediction Log'!E673)</f>
        <v/>
      </c>
      <c r="F673" s="22" t="str">
        <f>IF('Prediction Log'!I673=0, "",'Prediction Log'!I673)</f>
        <v/>
      </c>
      <c r="G673" s="23" t="str">
        <f>IF(ISBLANK(Games!B673), "",'Prediction Log'!$J673)</f>
        <v/>
      </c>
      <c r="H673" s="24" t="str">
        <f>'Prediction Log'!$K673</f>
        <v/>
      </c>
      <c r="I673" s="22" t="str">
        <f>IF(ISBLANK(Games!J673), "",IF(AND(Games!J673="",Games!K673=""),"",IF(ISTEXT(Games!K673), "Side",Games!J673)))</f>
        <v/>
      </c>
      <c r="J673" s="22" t="str">
        <f>IF(ISBLANK(Games!B673), "",IF(Games!H673="Y", Games!B673, Games!C673))</f>
        <v/>
      </c>
      <c r="K673" s="22" t="str">
        <f>Games!F673</f>
        <v/>
      </c>
      <c r="L673" s="22" t="str">
        <f>IF(ISBLANK(Games!D673), "",Games!D673)</f>
        <v/>
      </c>
      <c r="M673" s="22"/>
      <c r="N673" s="25" t="str">
        <f>IF(ISBLANK(Table123[[#This Row],[Odds Side - Difference Model]]), "", 1)</f>
        <v/>
      </c>
      <c r="O673" s="25" t="str">
        <f>IF(ISBLANK(Table123[[#This Row],[Odds Spread]]), "", 1)</f>
        <v/>
      </c>
      <c r="P673" s="26"/>
      <c r="Q673" s="26"/>
      <c r="R673" s="26"/>
      <c r="S673" s="26"/>
      <c r="T673" s="26"/>
      <c r="U673" s="27" t="str">
        <f>IF(ISBLANK(Table123[[#This Row],[Odds Side - Difference Model]]), "",N673+IF(Q673&lt;0, (N673/(Q673/-100)), N673*(Q673/100)))</f>
        <v/>
      </c>
      <c r="V673" s="28" t="str">
        <f>IFERROR(IF(ISBLANK(Table123[[#This Row],[Odds Side - Win Probability Model]]), "",N673+IF(R673&lt;0, (N673/(R673/-100)), N673*(R673/100))),"")</f>
        <v/>
      </c>
      <c r="W673" s="27" t="str">
        <f t="shared" si="67"/>
        <v/>
      </c>
      <c r="X673" s="28" t="str">
        <f t="shared" si="68"/>
        <v/>
      </c>
      <c r="Y673" s="27" t="str">
        <f>IF(ISBLANK(Table123[[#This Row],[Odds Spread]]), "",O673+IF(S673&lt;0, (O673/(S673/-100)), O673*(S673/100)))</f>
        <v/>
      </c>
      <c r="Z673" s="27" t="str">
        <f t="shared" si="69"/>
        <v/>
      </c>
      <c r="AA673" s="29">
        <f t="shared" si="70"/>
        <v>0</v>
      </c>
      <c r="AB673" s="29">
        <f t="shared" si="71"/>
        <v>0</v>
      </c>
      <c r="AC673" s="30" t="str">
        <f>IF('Prediction Log'!$W673="Y", "W", IF('Prediction Log'!$W673="N","L",""))</f>
        <v/>
      </c>
      <c r="AD673" s="31" t="str">
        <f>IF('Prediction Log'!$Y673="Y", "W", IF('Prediction Log'!$Y673="N","L",""))</f>
        <v/>
      </c>
      <c r="AE673" s="32" t="str">
        <f>IF(ISBLANK(Table123[[#This Row],[Odds Side - Difference Model]]), "",IF(AC673="W", W673, IF(AC673="L",-N673, "")))</f>
        <v/>
      </c>
      <c r="AF673" s="33" t="str">
        <f>IFERROR((IF(ISERR(Table123[[#This Row],[Potential Payout Side - Win Probability Model]]), "",IF(AD673="W", X673, IF(AD673="L",-N673, "")))), "")</f>
        <v/>
      </c>
      <c r="AG673" s="30" t="str">
        <f>IF('Prediction Log'!$X673="Y", "W", IF('Prediction Log'!$X673="N", "L", ""))</f>
        <v/>
      </c>
      <c r="AH673" s="32" t="str">
        <f>IF(ISBLANK(Table123[[#This Row],[Odds Spread]]), "",IF(AG673="W", Z673, IF(AG673="L",-O673, "")))</f>
        <v/>
      </c>
      <c r="AI673" s="11"/>
      <c r="AJ673" s="12" t="str">
        <f t="shared" si="72"/>
        <v/>
      </c>
      <c r="AK6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4" spans="1:38" x14ac:dyDescent="0.45">
      <c r="A674" s="22">
        <f>Games!A674</f>
        <v>0</v>
      </c>
      <c r="B674" s="22" t="str">
        <f>IF('Prediction Log'!B674=0, "",'Prediction Log'!B674)</f>
        <v/>
      </c>
      <c r="C674" s="22" t="str">
        <f>IF('Prediction Log'!C674=0, "",'Prediction Log'!C674)</f>
        <v/>
      </c>
      <c r="D674" s="22" t="str">
        <f>IF('Prediction Log'!D674=0, "",'Prediction Log'!D674)</f>
        <v/>
      </c>
      <c r="E674" s="22" t="str">
        <f>IF('Prediction Log'!E674=0, "",'Prediction Log'!E674)</f>
        <v/>
      </c>
      <c r="F674" s="22" t="str">
        <f>IF('Prediction Log'!I674=0, "",'Prediction Log'!I674)</f>
        <v/>
      </c>
      <c r="G674" s="23" t="str">
        <f>IF(ISBLANK(Games!B674), "",'Prediction Log'!$J674)</f>
        <v/>
      </c>
      <c r="H674" s="24" t="str">
        <f>'Prediction Log'!$K674</f>
        <v/>
      </c>
      <c r="I674" s="22" t="str">
        <f>IF(ISBLANK(Games!J674), "",IF(AND(Games!J674="",Games!K674=""),"",IF(ISTEXT(Games!K674), "Side",Games!J674)))</f>
        <v/>
      </c>
      <c r="J674" s="22" t="str">
        <f>IF(ISBLANK(Games!B674), "",IF(Games!H674="Y", Games!B674, Games!C674))</f>
        <v/>
      </c>
      <c r="K674" s="22" t="str">
        <f>Games!F674</f>
        <v/>
      </c>
      <c r="L674" s="22" t="str">
        <f>IF(ISBLANK(Games!D674), "",Games!D674)</f>
        <v/>
      </c>
      <c r="M674" s="22"/>
      <c r="N674" s="25" t="str">
        <f>IF(ISBLANK(Table123[[#This Row],[Odds Side - Difference Model]]), "", 1)</f>
        <v/>
      </c>
      <c r="O674" s="25" t="str">
        <f>IF(ISBLANK(Table123[[#This Row],[Odds Spread]]), "", 1)</f>
        <v/>
      </c>
      <c r="P674" s="26"/>
      <c r="Q674" s="26"/>
      <c r="R674" s="26"/>
      <c r="S674" s="26"/>
      <c r="T674" s="26"/>
      <c r="U674" s="27" t="str">
        <f>IF(ISBLANK(Table123[[#This Row],[Odds Side - Difference Model]]), "",N674+IF(Q674&lt;0, (N674/(Q674/-100)), N674*(Q674/100)))</f>
        <v/>
      </c>
      <c r="V674" s="28" t="str">
        <f>IFERROR(IF(ISBLANK(Table123[[#This Row],[Odds Side - Win Probability Model]]), "",N674+IF(R674&lt;0, (N674/(R674/-100)), N674*(R674/100))),"")</f>
        <v/>
      </c>
      <c r="W674" s="27" t="str">
        <f t="shared" si="67"/>
        <v/>
      </c>
      <c r="X674" s="28" t="str">
        <f t="shared" si="68"/>
        <v/>
      </c>
      <c r="Y674" s="27" t="str">
        <f>IF(ISBLANK(Table123[[#This Row],[Odds Spread]]), "",O674+IF(S674&lt;0, (O674/(S674/-100)), O674*(S674/100)))</f>
        <v/>
      </c>
      <c r="Z674" s="27" t="str">
        <f t="shared" si="69"/>
        <v/>
      </c>
      <c r="AA674" s="29">
        <f t="shared" si="70"/>
        <v>0</v>
      </c>
      <c r="AB674" s="29">
        <f t="shared" si="71"/>
        <v>0</v>
      </c>
      <c r="AC674" s="30" t="str">
        <f>IF('Prediction Log'!$W674="Y", "W", IF('Prediction Log'!$W674="N","L",""))</f>
        <v/>
      </c>
      <c r="AD674" s="31" t="str">
        <f>IF('Prediction Log'!$Y674="Y", "W", IF('Prediction Log'!$Y674="N","L",""))</f>
        <v/>
      </c>
      <c r="AE674" s="32" t="str">
        <f>IF(ISBLANK(Table123[[#This Row],[Odds Side - Difference Model]]), "",IF(AC674="W", W674, IF(AC674="L",-N674, "")))</f>
        <v/>
      </c>
      <c r="AF674" s="33" t="str">
        <f>IFERROR((IF(ISERR(Table123[[#This Row],[Potential Payout Side - Win Probability Model]]), "",IF(AD674="W", X674, IF(AD674="L",-N674, "")))), "")</f>
        <v/>
      </c>
      <c r="AG674" s="30" t="str">
        <f>IF('Prediction Log'!$X674="Y", "W", IF('Prediction Log'!$X674="N", "L", ""))</f>
        <v/>
      </c>
      <c r="AH674" s="32" t="str">
        <f>IF(ISBLANK(Table123[[#This Row],[Odds Spread]]), "",IF(AG674="W", Z674, IF(AG674="L",-O674, "")))</f>
        <v/>
      </c>
      <c r="AI674" s="11"/>
      <c r="AJ674" s="12" t="str">
        <f t="shared" si="72"/>
        <v/>
      </c>
      <c r="AK6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5" spans="1:38" x14ac:dyDescent="0.45">
      <c r="A675" s="22">
        <f>Games!A675</f>
        <v>0</v>
      </c>
      <c r="B675" s="22" t="str">
        <f>IF('Prediction Log'!B675=0, "",'Prediction Log'!B675)</f>
        <v/>
      </c>
      <c r="C675" s="22" t="str">
        <f>IF('Prediction Log'!C675=0, "",'Prediction Log'!C675)</f>
        <v/>
      </c>
      <c r="D675" s="22" t="str">
        <f>IF('Prediction Log'!D675=0, "",'Prediction Log'!D675)</f>
        <v/>
      </c>
      <c r="E675" s="22" t="str">
        <f>IF('Prediction Log'!E675=0, "",'Prediction Log'!E675)</f>
        <v/>
      </c>
      <c r="F675" s="22" t="str">
        <f>IF('Prediction Log'!I675=0, "",'Prediction Log'!I675)</f>
        <v/>
      </c>
      <c r="G675" s="23" t="str">
        <f>IF(ISBLANK(Games!B675), "",'Prediction Log'!$J675)</f>
        <v/>
      </c>
      <c r="H675" s="24" t="str">
        <f>'Prediction Log'!$K675</f>
        <v/>
      </c>
      <c r="I675" s="22" t="str">
        <f>IF(ISBLANK(Games!J675), "",IF(AND(Games!J675="",Games!K675=""),"",IF(ISTEXT(Games!K675), "Side",Games!J675)))</f>
        <v/>
      </c>
      <c r="J675" s="22" t="str">
        <f>IF(ISBLANK(Games!B675), "",IF(Games!H675="Y", Games!B675, Games!C675))</f>
        <v/>
      </c>
      <c r="K675" s="22" t="str">
        <f>Games!F675</f>
        <v/>
      </c>
      <c r="L675" s="22" t="str">
        <f>IF(ISBLANK(Games!D675), "",Games!D675)</f>
        <v/>
      </c>
      <c r="M675" s="22"/>
      <c r="N675" s="25" t="str">
        <f>IF(ISBLANK(Table123[[#This Row],[Odds Side - Difference Model]]), "", 1)</f>
        <v/>
      </c>
      <c r="O675" s="25" t="str">
        <f>IF(ISBLANK(Table123[[#This Row],[Odds Spread]]), "", 1)</f>
        <v/>
      </c>
      <c r="P675" s="26"/>
      <c r="Q675" s="26"/>
      <c r="R675" s="26"/>
      <c r="S675" s="26"/>
      <c r="T675" s="26"/>
      <c r="U675" s="27" t="str">
        <f>IF(ISBLANK(Table123[[#This Row],[Odds Side - Difference Model]]), "",N675+IF(Q675&lt;0, (N675/(Q675/-100)), N675*(Q675/100)))</f>
        <v/>
      </c>
      <c r="V675" s="28" t="str">
        <f>IFERROR(IF(ISBLANK(Table123[[#This Row],[Odds Side - Win Probability Model]]), "",N675+IF(R675&lt;0, (N675/(R675/-100)), N675*(R675/100))),"")</f>
        <v/>
      </c>
      <c r="W675" s="27" t="str">
        <f t="shared" si="67"/>
        <v/>
      </c>
      <c r="X675" s="28" t="str">
        <f t="shared" si="68"/>
        <v/>
      </c>
      <c r="Y675" s="27" t="str">
        <f>IF(ISBLANK(Table123[[#This Row],[Odds Spread]]), "",O675+IF(S675&lt;0, (O675/(S675/-100)), O675*(S675/100)))</f>
        <v/>
      </c>
      <c r="Z675" s="27" t="str">
        <f t="shared" si="69"/>
        <v/>
      </c>
      <c r="AA675" s="29">
        <f t="shared" si="70"/>
        <v>0</v>
      </c>
      <c r="AB675" s="29">
        <f t="shared" si="71"/>
        <v>0</v>
      </c>
      <c r="AC675" s="30" t="str">
        <f>IF('Prediction Log'!$W675="Y", "W", IF('Prediction Log'!$W675="N","L",""))</f>
        <v/>
      </c>
      <c r="AD675" s="31" t="str">
        <f>IF('Prediction Log'!$Y675="Y", "W", IF('Prediction Log'!$Y675="N","L",""))</f>
        <v/>
      </c>
      <c r="AE675" s="32" t="str">
        <f>IF(ISBLANK(Table123[[#This Row],[Odds Side - Difference Model]]), "",IF(AC675="W", W675, IF(AC675="L",-N675, "")))</f>
        <v/>
      </c>
      <c r="AF675" s="33" t="str">
        <f>IFERROR((IF(ISERR(Table123[[#This Row],[Potential Payout Side - Win Probability Model]]), "",IF(AD675="W", X675, IF(AD675="L",-N675, "")))), "")</f>
        <v/>
      </c>
      <c r="AG675" s="30" t="str">
        <f>IF('Prediction Log'!$X675="Y", "W", IF('Prediction Log'!$X675="N", "L", ""))</f>
        <v/>
      </c>
      <c r="AH675" s="32" t="str">
        <f>IF(ISBLANK(Table123[[#This Row],[Odds Spread]]), "",IF(AG675="W", Z675, IF(AG675="L",-O675, "")))</f>
        <v/>
      </c>
      <c r="AI675" s="11"/>
      <c r="AJ675" s="12" t="str">
        <f t="shared" si="72"/>
        <v/>
      </c>
      <c r="AK6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6" spans="1:38" x14ac:dyDescent="0.45">
      <c r="A676" s="22">
        <f>Games!A676</f>
        <v>0</v>
      </c>
      <c r="B676" s="22" t="str">
        <f>IF('Prediction Log'!B676=0, "",'Prediction Log'!B676)</f>
        <v/>
      </c>
      <c r="C676" s="22" t="str">
        <f>IF('Prediction Log'!C676=0, "",'Prediction Log'!C676)</f>
        <v/>
      </c>
      <c r="D676" s="22" t="str">
        <f>IF('Prediction Log'!D676=0, "",'Prediction Log'!D676)</f>
        <v/>
      </c>
      <c r="E676" s="22" t="str">
        <f>IF('Prediction Log'!E676=0, "",'Prediction Log'!E676)</f>
        <v/>
      </c>
      <c r="F676" s="22" t="str">
        <f>IF('Prediction Log'!I676=0, "",'Prediction Log'!I676)</f>
        <v/>
      </c>
      <c r="G676" s="23" t="str">
        <f>IF(ISBLANK(Games!B676), "",'Prediction Log'!$J676)</f>
        <v/>
      </c>
      <c r="H676" s="24" t="str">
        <f>'Prediction Log'!$K676</f>
        <v/>
      </c>
      <c r="I676" s="22" t="str">
        <f>IF(ISBLANK(Games!J676), "",IF(AND(Games!J676="",Games!K676=""),"",IF(ISTEXT(Games!K676), "Side",Games!J676)))</f>
        <v/>
      </c>
      <c r="J676" s="22" t="str">
        <f>IF(ISBLANK(Games!B676), "",IF(Games!H676="Y", Games!B676, Games!C676))</f>
        <v/>
      </c>
      <c r="K676" s="22" t="str">
        <f>Games!F676</f>
        <v/>
      </c>
      <c r="L676" s="22" t="str">
        <f>IF(ISBLANK(Games!D676), "",Games!D676)</f>
        <v/>
      </c>
      <c r="M676" s="22"/>
      <c r="N676" s="25" t="str">
        <f>IF(ISBLANK(Table123[[#This Row],[Odds Side - Difference Model]]), "", 1)</f>
        <v/>
      </c>
      <c r="O676" s="25" t="str">
        <f>IF(ISBLANK(Table123[[#This Row],[Odds Spread]]), "", 1)</f>
        <v/>
      </c>
      <c r="P676" s="26"/>
      <c r="Q676" s="26"/>
      <c r="R676" s="26"/>
      <c r="S676" s="26"/>
      <c r="T676" s="26"/>
      <c r="U676" s="27" t="str">
        <f>IF(ISBLANK(Table123[[#This Row],[Odds Side - Difference Model]]), "",N676+IF(Q676&lt;0, (N676/(Q676/-100)), N676*(Q676/100)))</f>
        <v/>
      </c>
      <c r="V676" s="28" t="str">
        <f>IFERROR(IF(ISBLANK(Table123[[#This Row],[Odds Side - Win Probability Model]]), "",N676+IF(R676&lt;0, (N676/(R676/-100)), N676*(R676/100))),"")</f>
        <v/>
      </c>
      <c r="W676" s="27" t="str">
        <f t="shared" si="67"/>
        <v/>
      </c>
      <c r="X676" s="28" t="str">
        <f t="shared" si="68"/>
        <v/>
      </c>
      <c r="Y676" s="27" t="str">
        <f>IF(ISBLANK(Table123[[#This Row],[Odds Spread]]), "",O676+IF(S676&lt;0, (O676/(S676/-100)), O676*(S676/100)))</f>
        <v/>
      </c>
      <c r="Z676" s="27" t="str">
        <f t="shared" si="69"/>
        <v/>
      </c>
      <c r="AA676" s="29">
        <f t="shared" si="70"/>
        <v>0</v>
      </c>
      <c r="AB676" s="29">
        <f t="shared" si="71"/>
        <v>0</v>
      </c>
      <c r="AC676" s="30" t="str">
        <f>IF('Prediction Log'!$W676="Y", "W", IF('Prediction Log'!$W676="N","L",""))</f>
        <v/>
      </c>
      <c r="AD676" s="31" t="str">
        <f>IF('Prediction Log'!$Y676="Y", "W", IF('Prediction Log'!$Y676="N","L",""))</f>
        <v/>
      </c>
      <c r="AE676" s="32" t="str">
        <f>IF(ISBLANK(Table123[[#This Row],[Odds Side - Difference Model]]), "",IF(AC676="W", W676, IF(AC676="L",-N676, "")))</f>
        <v/>
      </c>
      <c r="AF676" s="33" t="str">
        <f>IFERROR((IF(ISERR(Table123[[#This Row],[Potential Payout Side - Win Probability Model]]), "",IF(AD676="W", X676, IF(AD676="L",-N676, "")))), "")</f>
        <v/>
      </c>
      <c r="AG676" s="30" t="str">
        <f>IF('Prediction Log'!$X676="Y", "W", IF('Prediction Log'!$X676="N", "L", ""))</f>
        <v/>
      </c>
      <c r="AH676" s="32" t="str">
        <f>IF(ISBLANK(Table123[[#This Row],[Odds Spread]]), "",IF(AG676="W", Z676, IF(AG676="L",-O676, "")))</f>
        <v/>
      </c>
      <c r="AI676" s="11"/>
      <c r="AJ676" s="12" t="str">
        <f t="shared" si="72"/>
        <v/>
      </c>
      <c r="AK6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7" spans="1:38" x14ac:dyDescent="0.45">
      <c r="A677" s="22">
        <f>Games!A677</f>
        <v>0</v>
      </c>
      <c r="B677" s="22" t="str">
        <f>IF('Prediction Log'!B677=0, "",'Prediction Log'!B677)</f>
        <v/>
      </c>
      <c r="C677" s="22" t="str">
        <f>IF('Prediction Log'!C677=0, "",'Prediction Log'!C677)</f>
        <v/>
      </c>
      <c r="D677" s="22" t="str">
        <f>IF('Prediction Log'!D677=0, "",'Prediction Log'!D677)</f>
        <v/>
      </c>
      <c r="E677" s="22" t="str">
        <f>IF('Prediction Log'!E677=0, "",'Prediction Log'!E677)</f>
        <v/>
      </c>
      <c r="F677" s="22" t="str">
        <f>IF('Prediction Log'!I677=0, "",'Prediction Log'!I677)</f>
        <v/>
      </c>
      <c r="G677" s="23" t="str">
        <f>IF(ISBLANK(Games!B677), "",'Prediction Log'!$J677)</f>
        <v/>
      </c>
      <c r="H677" s="24" t="str">
        <f>'Prediction Log'!$K677</f>
        <v/>
      </c>
      <c r="I677" s="22" t="str">
        <f>IF(ISBLANK(Games!J677), "",IF(AND(Games!J677="",Games!K677=""),"",IF(ISTEXT(Games!K677), "Side",Games!J677)))</f>
        <v/>
      </c>
      <c r="J677" s="22" t="str">
        <f>IF(ISBLANK(Games!B677), "",IF(Games!H677="Y", Games!B677, Games!C677))</f>
        <v/>
      </c>
      <c r="K677" s="22" t="str">
        <f>Games!F677</f>
        <v/>
      </c>
      <c r="L677" s="22" t="str">
        <f>IF(ISBLANK(Games!D677), "",Games!D677)</f>
        <v/>
      </c>
      <c r="M677" s="22"/>
      <c r="N677" s="25" t="str">
        <f>IF(ISBLANK(Table123[[#This Row],[Odds Side - Difference Model]]), "", 1)</f>
        <v/>
      </c>
      <c r="O677" s="25" t="str">
        <f>IF(ISBLANK(Table123[[#This Row],[Odds Spread]]), "", 1)</f>
        <v/>
      </c>
      <c r="P677" s="26"/>
      <c r="Q677" s="26"/>
      <c r="R677" s="26"/>
      <c r="S677" s="26"/>
      <c r="T677" s="26"/>
      <c r="U677" s="27" t="str">
        <f>IF(ISBLANK(Table123[[#This Row],[Odds Side - Difference Model]]), "",N677+IF(Q677&lt;0, (N677/(Q677/-100)), N677*(Q677/100)))</f>
        <v/>
      </c>
      <c r="V677" s="28" t="str">
        <f>IFERROR(IF(ISBLANK(Table123[[#This Row],[Odds Side - Win Probability Model]]), "",N677+IF(R677&lt;0, (N677/(R677/-100)), N677*(R677/100))),"")</f>
        <v/>
      </c>
      <c r="W677" s="27" t="str">
        <f t="shared" si="67"/>
        <v/>
      </c>
      <c r="X677" s="28" t="str">
        <f t="shared" si="68"/>
        <v/>
      </c>
      <c r="Y677" s="27" t="str">
        <f>IF(ISBLANK(Table123[[#This Row],[Odds Spread]]), "",O677+IF(S677&lt;0, (O677/(S677/-100)), O677*(S677/100)))</f>
        <v/>
      </c>
      <c r="Z677" s="27" t="str">
        <f t="shared" si="69"/>
        <v/>
      </c>
      <c r="AA677" s="29">
        <f t="shared" si="70"/>
        <v>0</v>
      </c>
      <c r="AB677" s="29">
        <f t="shared" si="71"/>
        <v>0</v>
      </c>
      <c r="AC677" s="30" t="str">
        <f>IF('Prediction Log'!$W677="Y", "W", IF('Prediction Log'!$W677="N","L",""))</f>
        <v/>
      </c>
      <c r="AD677" s="31" t="str">
        <f>IF('Prediction Log'!$Y677="Y", "W", IF('Prediction Log'!$Y677="N","L",""))</f>
        <v/>
      </c>
      <c r="AE677" s="32" t="str">
        <f>IF(ISBLANK(Table123[[#This Row],[Odds Side - Difference Model]]), "",IF(AC677="W", W677, IF(AC677="L",-N677, "")))</f>
        <v/>
      </c>
      <c r="AF677" s="33" t="str">
        <f>IFERROR((IF(ISERR(Table123[[#This Row],[Potential Payout Side - Win Probability Model]]), "",IF(AD677="W", X677, IF(AD677="L",-N677, "")))), "")</f>
        <v/>
      </c>
      <c r="AG677" s="30" t="str">
        <f>IF('Prediction Log'!$X677="Y", "W", IF('Prediction Log'!$X677="N", "L", ""))</f>
        <v/>
      </c>
      <c r="AH677" s="32" t="str">
        <f>IF(ISBLANK(Table123[[#This Row],[Odds Spread]]), "",IF(AG677="W", Z677, IF(AG677="L",-O677, "")))</f>
        <v/>
      </c>
      <c r="AI677" s="11"/>
      <c r="AJ677" s="12" t="str">
        <f t="shared" si="72"/>
        <v/>
      </c>
      <c r="AK6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8" spans="1:38" x14ac:dyDescent="0.45">
      <c r="A678" s="22">
        <f>Games!A678</f>
        <v>0</v>
      </c>
      <c r="B678" s="22" t="str">
        <f>IF('Prediction Log'!B678=0, "",'Prediction Log'!B678)</f>
        <v/>
      </c>
      <c r="C678" s="22" t="str">
        <f>IF('Prediction Log'!C678=0, "",'Prediction Log'!C678)</f>
        <v/>
      </c>
      <c r="D678" s="22" t="str">
        <f>IF('Prediction Log'!D678=0, "",'Prediction Log'!D678)</f>
        <v/>
      </c>
      <c r="E678" s="22" t="str">
        <f>IF('Prediction Log'!E678=0, "",'Prediction Log'!E678)</f>
        <v/>
      </c>
      <c r="F678" s="22" t="str">
        <f>IF('Prediction Log'!I678=0, "",'Prediction Log'!I678)</f>
        <v/>
      </c>
      <c r="G678" s="23" t="str">
        <f>IF(ISBLANK(Games!B678), "",'Prediction Log'!$J678)</f>
        <v/>
      </c>
      <c r="H678" s="24" t="str">
        <f>'Prediction Log'!$K678</f>
        <v/>
      </c>
      <c r="I678" s="22" t="str">
        <f>IF(ISBLANK(Games!J678), "",IF(AND(Games!J678="",Games!K678=""),"",IF(ISTEXT(Games!K678), "Side",Games!J678)))</f>
        <v/>
      </c>
      <c r="J678" s="22" t="str">
        <f>IF(ISBLANK(Games!B678), "",IF(Games!H678="Y", Games!B678, Games!C678))</f>
        <v/>
      </c>
      <c r="K678" s="22" t="str">
        <f>Games!F678</f>
        <v/>
      </c>
      <c r="L678" s="22" t="str">
        <f>IF(ISBLANK(Games!D678), "",Games!D678)</f>
        <v/>
      </c>
      <c r="M678" s="22"/>
      <c r="N678" s="25" t="str">
        <f>IF(ISBLANK(Table123[[#This Row],[Odds Side - Difference Model]]), "", 1)</f>
        <v/>
      </c>
      <c r="O678" s="25" t="str">
        <f>IF(ISBLANK(Table123[[#This Row],[Odds Spread]]), "", 1)</f>
        <v/>
      </c>
      <c r="P678" s="26"/>
      <c r="Q678" s="26"/>
      <c r="R678" s="26"/>
      <c r="S678" s="26"/>
      <c r="T678" s="26"/>
      <c r="U678" s="27" t="str">
        <f>IF(ISBLANK(Table123[[#This Row],[Odds Side - Difference Model]]), "",N678+IF(Q678&lt;0, (N678/(Q678/-100)), N678*(Q678/100)))</f>
        <v/>
      </c>
      <c r="V678" s="28" t="str">
        <f>IFERROR(IF(ISBLANK(Table123[[#This Row],[Odds Side - Win Probability Model]]), "",N678+IF(R678&lt;0, (N678/(R678/-100)), N678*(R678/100))),"")</f>
        <v/>
      </c>
      <c r="W678" s="27" t="str">
        <f t="shared" si="67"/>
        <v/>
      </c>
      <c r="X678" s="28" t="str">
        <f t="shared" si="68"/>
        <v/>
      </c>
      <c r="Y678" s="27" t="str">
        <f>IF(ISBLANK(Table123[[#This Row],[Odds Spread]]), "",O678+IF(S678&lt;0, (O678/(S678/-100)), O678*(S678/100)))</f>
        <v/>
      </c>
      <c r="Z678" s="27" t="str">
        <f t="shared" si="69"/>
        <v/>
      </c>
      <c r="AA678" s="29">
        <f t="shared" si="70"/>
        <v>0</v>
      </c>
      <c r="AB678" s="29">
        <f t="shared" si="71"/>
        <v>0</v>
      </c>
      <c r="AC678" s="30" t="str">
        <f>IF('Prediction Log'!$W678="Y", "W", IF('Prediction Log'!$W678="N","L",""))</f>
        <v/>
      </c>
      <c r="AD678" s="31" t="str">
        <f>IF('Prediction Log'!$Y678="Y", "W", IF('Prediction Log'!$Y678="N","L",""))</f>
        <v/>
      </c>
      <c r="AE678" s="32" t="str">
        <f>IF(ISBLANK(Table123[[#This Row],[Odds Side - Difference Model]]), "",IF(AC678="W", W678, IF(AC678="L",-N678, "")))</f>
        <v/>
      </c>
      <c r="AF678" s="33" t="str">
        <f>IFERROR((IF(ISERR(Table123[[#This Row],[Potential Payout Side - Win Probability Model]]), "",IF(AD678="W", X678, IF(AD678="L",-N678, "")))), "")</f>
        <v/>
      </c>
      <c r="AG678" s="30" t="str">
        <f>IF('Prediction Log'!$X678="Y", "W", IF('Prediction Log'!$X678="N", "L", ""))</f>
        <v/>
      </c>
      <c r="AH678" s="32" t="str">
        <f>IF(ISBLANK(Table123[[#This Row],[Odds Spread]]), "",IF(AG678="W", Z678, IF(AG678="L",-O678, "")))</f>
        <v/>
      </c>
      <c r="AI678" s="11"/>
      <c r="AJ678" s="12" t="str">
        <f t="shared" si="72"/>
        <v/>
      </c>
      <c r="AK6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9" spans="1:38" x14ac:dyDescent="0.45">
      <c r="A679" s="22">
        <f>Games!A679</f>
        <v>0</v>
      </c>
      <c r="B679" s="22" t="str">
        <f>IF('Prediction Log'!B679=0, "",'Prediction Log'!B679)</f>
        <v/>
      </c>
      <c r="C679" s="22" t="str">
        <f>IF('Prediction Log'!C679=0, "",'Prediction Log'!C679)</f>
        <v/>
      </c>
      <c r="D679" s="22" t="str">
        <f>IF('Prediction Log'!D679=0, "",'Prediction Log'!D679)</f>
        <v/>
      </c>
      <c r="E679" s="22" t="str">
        <f>IF('Prediction Log'!E679=0, "",'Prediction Log'!E679)</f>
        <v/>
      </c>
      <c r="F679" s="22" t="str">
        <f>IF('Prediction Log'!I679=0, "",'Prediction Log'!I679)</f>
        <v/>
      </c>
      <c r="G679" s="23" t="str">
        <f>IF(ISBLANK(Games!B679), "",'Prediction Log'!$J679)</f>
        <v/>
      </c>
      <c r="H679" s="24" t="str">
        <f>'Prediction Log'!$K679</f>
        <v/>
      </c>
      <c r="I679" s="22" t="str">
        <f>IF(ISBLANK(Games!J679), "",IF(AND(Games!J679="",Games!K679=""),"",IF(ISTEXT(Games!K679), "Side",Games!J679)))</f>
        <v/>
      </c>
      <c r="J679" s="22" t="str">
        <f>IF(ISBLANK(Games!B679), "",IF(Games!H679="Y", Games!B679, Games!C679))</f>
        <v/>
      </c>
      <c r="K679" s="22" t="str">
        <f>Games!F679</f>
        <v/>
      </c>
      <c r="L679" s="22" t="str">
        <f>IF(ISBLANK(Games!D679), "",Games!D679)</f>
        <v/>
      </c>
      <c r="M679" s="22"/>
      <c r="N679" s="25" t="str">
        <f>IF(ISBLANK(Table123[[#This Row],[Odds Side - Difference Model]]), "", 1)</f>
        <v/>
      </c>
      <c r="O679" s="25" t="str">
        <f>IF(ISBLANK(Table123[[#This Row],[Odds Spread]]), "", 1)</f>
        <v/>
      </c>
      <c r="P679" s="26"/>
      <c r="Q679" s="26"/>
      <c r="R679" s="26"/>
      <c r="S679" s="26"/>
      <c r="T679" s="26"/>
      <c r="U679" s="27" t="str">
        <f>IF(ISBLANK(Table123[[#This Row],[Odds Side - Difference Model]]), "",N679+IF(Q679&lt;0, (N679/(Q679/-100)), N679*(Q679/100)))</f>
        <v/>
      </c>
      <c r="V679" s="28" t="str">
        <f>IFERROR(IF(ISBLANK(Table123[[#This Row],[Odds Side - Win Probability Model]]), "",N679+IF(R679&lt;0, (N679/(R679/-100)), N679*(R679/100))),"")</f>
        <v/>
      </c>
      <c r="W679" s="27" t="str">
        <f t="shared" si="67"/>
        <v/>
      </c>
      <c r="X679" s="28" t="str">
        <f t="shared" si="68"/>
        <v/>
      </c>
      <c r="Y679" s="27" t="str">
        <f>IF(ISBLANK(Table123[[#This Row],[Odds Spread]]), "",O679+IF(S679&lt;0, (O679/(S679/-100)), O679*(S679/100)))</f>
        <v/>
      </c>
      <c r="Z679" s="27" t="str">
        <f t="shared" si="69"/>
        <v/>
      </c>
      <c r="AA679" s="29">
        <f t="shared" si="70"/>
        <v>0</v>
      </c>
      <c r="AB679" s="29">
        <f t="shared" si="71"/>
        <v>0</v>
      </c>
      <c r="AC679" s="30" t="str">
        <f>IF('Prediction Log'!$W679="Y", "W", IF('Prediction Log'!$W679="N","L",""))</f>
        <v/>
      </c>
      <c r="AD679" s="31" t="str">
        <f>IF('Prediction Log'!$Y679="Y", "W", IF('Prediction Log'!$Y679="N","L",""))</f>
        <v/>
      </c>
      <c r="AE679" s="32" t="str">
        <f>IF(ISBLANK(Table123[[#This Row],[Odds Side - Difference Model]]), "",IF(AC679="W", W679, IF(AC679="L",-N679, "")))</f>
        <v/>
      </c>
      <c r="AF679" s="33" t="str">
        <f>IFERROR((IF(ISERR(Table123[[#This Row],[Potential Payout Side - Win Probability Model]]), "",IF(AD679="W", X679, IF(AD679="L",-N679, "")))), "")</f>
        <v/>
      </c>
      <c r="AG679" s="30" t="str">
        <f>IF('Prediction Log'!$X679="Y", "W", IF('Prediction Log'!$X679="N", "L", ""))</f>
        <v/>
      </c>
      <c r="AH679" s="32" t="str">
        <f>IF(ISBLANK(Table123[[#This Row],[Odds Spread]]), "",IF(AG679="W", Z679, IF(AG679="L",-O679, "")))</f>
        <v/>
      </c>
      <c r="AI679" s="11"/>
      <c r="AJ679" s="12" t="str">
        <f t="shared" si="72"/>
        <v/>
      </c>
      <c r="AK6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0" spans="1:38" x14ac:dyDescent="0.45">
      <c r="A680" s="22">
        <f>Games!A680</f>
        <v>0</v>
      </c>
      <c r="B680" s="22" t="str">
        <f>IF('Prediction Log'!B680=0, "",'Prediction Log'!B680)</f>
        <v/>
      </c>
      <c r="C680" s="22" t="str">
        <f>IF('Prediction Log'!C680=0, "",'Prediction Log'!C680)</f>
        <v/>
      </c>
      <c r="D680" s="22" t="str">
        <f>IF('Prediction Log'!D680=0, "",'Prediction Log'!D680)</f>
        <v/>
      </c>
      <c r="E680" s="22" t="str">
        <f>IF('Prediction Log'!E680=0, "",'Prediction Log'!E680)</f>
        <v/>
      </c>
      <c r="F680" s="22" t="str">
        <f>IF('Prediction Log'!I680=0, "",'Prediction Log'!I680)</f>
        <v/>
      </c>
      <c r="G680" s="23" t="str">
        <f>IF(ISBLANK(Games!B680), "",'Prediction Log'!$J680)</f>
        <v/>
      </c>
      <c r="H680" s="24" t="str">
        <f>'Prediction Log'!$K680</f>
        <v/>
      </c>
      <c r="I680" s="22" t="str">
        <f>IF(ISBLANK(Games!J680), "",IF(AND(Games!J680="",Games!K680=""),"",IF(ISTEXT(Games!K680), "Side",Games!J680)))</f>
        <v/>
      </c>
      <c r="J680" s="22" t="str">
        <f>IF(ISBLANK(Games!B680), "",IF(Games!H680="Y", Games!B680, Games!C680))</f>
        <v/>
      </c>
      <c r="K680" s="22" t="str">
        <f>Games!F680</f>
        <v/>
      </c>
      <c r="L680" s="22" t="str">
        <f>IF(ISBLANK(Games!D680), "",Games!D680)</f>
        <v/>
      </c>
      <c r="M680" s="22"/>
      <c r="N680" s="25" t="str">
        <f>IF(ISBLANK(Table123[[#This Row],[Odds Side - Difference Model]]), "", 1)</f>
        <v/>
      </c>
      <c r="O680" s="25" t="str">
        <f>IF(ISBLANK(Table123[[#This Row],[Odds Spread]]), "", 1)</f>
        <v/>
      </c>
      <c r="P680" s="26"/>
      <c r="Q680" s="26"/>
      <c r="R680" s="26"/>
      <c r="S680" s="26"/>
      <c r="T680" s="26"/>
      <c r="U680" s="27" t="str">
        <f>IF(ISBLANK(Table123[[#This Row],[Odds Side - Difference Model]]), "",N680+IF(Q680&lt;0, (N680/(Q680/-100)), N680*(Q680/100)))</f>
        <v/>
      </c>
      <c r="V680" s="28" t="str">
        <f>IFERROR(IF(ISBLANK(Table123[[#This Row],[Odds Side - Win Probability Model]]), "",N680+IF(R680&lt;0, (N680/(R680/-100)), N680*(R680/100))),"")</f>
        <v/>
      </c>
      <c r="W680" s="27" t="str">
        <f t="shared" si="67"/>
        <v/>
      </c>
      <c r="X680" s="28" t="str">
        <f t="shared" si="68"/>
        <v/>
      </c>
      <c r="Y680" s="27" t="str">
        <f>IF(ISBLANK(Table123[[#This Row],[Odds Spread]]), "",O680+IF(S680&lt;0, (O680/(S680/-100)), O680*(S680/100)))</f>
        <v/>
      </c>
      <c r="Z680" s="27" t="str">
        <f t="shared" si="69"/>
        <v/>
      </c>
      <c r="AA680" s="29">
        <f t="shared" si="70"/>
        <v>0</v>
      </c>
      <c r="AB680" s="29">
        <f t="shared" si="71"/>
        <v>0</v>
      </c>
      <c r="AC680" s="30" t="str">
        <f>IF('Prediction Log'!$W680="Y", "W", IF('Prediction Log'!$W680="N","L",""))</f>
        <v/>
      </c>
      <c r="AD680" s="31" t="str">
        <f>IF('Prediction Log'!$Y680="Y", "W", IF('Prediction Log'!$Y680="N","L",""))</f>
        <v/>
      </c>
      <c r="AE680" s="32" t="str">
        <f>IF(ISBLANK(Table123[[#This Row],[Odds Side - Difference Model]]), "",IF(AC680="W", W680, IF(AC680="L",-N680, "")))</f>
        <v/>
      </c>
      <c r="AF680" s="33" t="str">
        <f>IFERROR((IF(ISERR(Table123[[#This Row],[Potential Payout Side - Win Probability Model]]), "",IF(AD680="W", X680, IF(AD680="L",-N680, "")))), "")</f>
        <v/>
      </c>
      <c r="AG680" s="30" t="str">
        <f>IF('Prediction Log'!$X680="Y", "W", IF('Prediction Log'!$X680="N", "L", ""))</f>
        <v/>
      </c>
      <c r="AH680" s="32" t="str">
        <f>IF(ISBLANK(Table123[[#This Row],[Odds Spread]]), "",IF(AG680="W", Z680, IF(AG680="L",-O680, "")))</f>
        <v/>
      </c>
      <c r="AI680" s="11"/>
      <c r="AJ680" s="12" t="str">
        <f t="shared" si="72"/>
        <v/>
      </c>
      <c r="AK6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1" spans="1:38" x14ac:dyDescent="0.45">
      <c r="A681" s="22">
        <f>Games!A681</f>
        <v>0</v>
      </c>
      <c r="B681" s="22" t="str">
        <f>IF('Prediction Log'!B681=0, "",'Prediction Log'!B681)</f>
        <v/>
      </c>
      <c r="C681" s="22" t="str">
        <f>IF('Prediction Log'!C681=0, "",'Prediction Log'!C681)</f>
        <v/>
      </c>
      <c r="D681" s="22" t="str">
        <f>IF('Prediction Log'!D681=0, "",'Prediction Log'!D681)</f>
        <v/>
      </c>
      <c r="E681" s="22" t="str">
        <f>IF('Prediction Log'!E681=0, "",'Prediction Log'!E681)</f>
        <v/>
      </c>
      <c r="F681" s="22" t="str">
        <f>IF('Prediction Log'!I681=0, "",'Prediction Log'!I681)</f>
        <v/>
      </c>
      <c r="G681" s="23" t="str">
        <f>IF(ISBLANK(Games!B681), "",'Prediction Log'!$J681)</f>
        <v/>
      </c>
      <c r="H681" s="24" t="str">
        <f>'Prediction Log'!$K681</f>
        <v/>
      </c>
      <c r="I681" s="22" t="str">
        <f>IF(ISBLANK(Games!J681), "",IF(AND(Games!J681="",Games!K681=""),"",IF(ISTEXT(Games!K681), "Side",Games!J681)))</f>
        <v/>
      </c>
      <c r="J681" s="22" t="str">
        <f>IF(ISBLANK(Games!B681), "",IF(Games!H681="Y", Games!B681, Games!C681))</f>
        <v/>
      </c>
      <c r="K681" s="22" t="str">
        <f>Games!F681</f>
        <v/>
      </c>
      <c r="L681" s="22" t="str">
        <f>IF(ISBLANK(Games!D681), "",Games!D681)</f>
        <v/>
      </c>
      <c r="M681" s="22"/>
      <c r="N681" s="25" t="str">
        <f>IF(ISBLANK(Table123[[#This Row],[Odds Side - Difference Model]]), "", 1)</f>
        <v/>
      </c>
      <c r="O681" s="25" t="str">
        <f>IF(ISBLANK(Table123[[#This Row],[Odds Spread]]), "", 1)</f>
        <v/>
      </c>
      <c r="P681" s="26"/>
      <c r="Q681" s="26"/>
      <c r="R681" s="26"/>
      <c r="S681" s="26"/>
      <c r="T681" s="26"/>
      <c r="U681" s="27" t="str">
        <f>IF(ISBLANK(Table123[[#This Row],[Odds Side - Difference Model]]), "",N681+IF(Q681&lt;0, (N681/(Q681/-100)), N681*(Q681/100)))</f>
        <v/>
      </c>
      <c r="V681" s="28" t="str">
        <f>IFERROR(IF(ISBLANK(Table123[[#This Row],[Odds Side - Win Probability Model]]), "",N681+IF(R681&lt;0, (N681/(R681/-100)), N681*(R681/100))),"")</f>
        <v/>
      </c>
      <c r="W681" s="27" t="str">
        <f t="shared" si="67"/>
        <v/>
      </c>
      <c r="X681" s="28" t="str">
        <f t="shared" si="68"/>
        <v/>
      </c>
      <c r="Y681" s="27" t="str">
        <f>IF(ISBLANK(Table123[[#This Row],[Odds Spread]]), "",O681+IF(S681&lt;0, (O681/(S681/-100)), O681*(S681/100)))</f>
        <v/>
      </c>
      <c r="Z681" s="27" t="str">
        <f t="shared" si="69"/>
        <v/>
      </c>
      <c r="AA681" s="29">
        <f t="shared" si="70"/>
        <v>0</v>
      </c>
      <c r="AB681" s="29">
        <f t="shared" si="71"/>
        <v>0</v>
      </c>
      <c r="AC681" s="30" t="str">
        <f>IF('Prediction Log'!$W681="Y", "W", IF('Prediction Log'!$W681="N","L",""))</f>
        <v/>
      </c>
      <c r="AD681" s="31" t="str">
        <f>IF('Prediction Log'!$Y681="Y", "W", IF('Prediction Log'!$Y681="N","L",""))</f>
        <v/>
      </c>
      <c r="AE681" s="32" t="str">
        <f>IF(ISBLANK(Table123[[#This Row],[Odds Side - Difference Model]]), "",IF(AC681="W", W681, IF(AC681="L",-N681, "")))</f>
        <v/>
      </c>
      <c r="AF681" s="33" t="str">
        <f>IFERROR((IF(ISERR(Table123[[#This Row],[Potential Payout Side - Win Probability Model]]), "",IF(AD681="W", X681, IF(AD681="L",-N681, "")))), "")</f>
        <v/>
      </c>
      <c r="AG681" s="30" t="str">
        <f>IF('Prediction Log'!$X681="Y", "W", IF('Prediction Log'!$X681="N", "L", ""))</f>
        <v/>
      </c>
      <c r="AH681" s="32" t="str">
        <f>IF(ISBLANK(Table123[[#This Row],[Odds Spread]]), "",IF(AG681="W", Z681, IF(AG681="L",-O681, "")))</f>
        <v/>
      </c>
      <c r="AI681" s="11"/>
      <c r="AJ681" s="12" t="str">
        <f t="shared" si="72"/>
        <v/>
      </c>
      <c r="AK6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2" spans="1:38" x14ac:dyDescent="0.45">
      <c r="A682" s="22">
        <f>Games!A682</f>
        <v>0</v>
      </c>
      <c r="B682" s="22" t="str">
        <f>IF('Prediction Log'!B682=0, "",'Prediction Log'!B682)</f>
        <v/>
      </c>
      <c r="C682" s="22" t="str">
        <f>IF('Prediction Log'!C682=0, "",'Prediction Log'!C682)</f>
        <v/>
      </c>
      <c r="D682" s="22" t="str">
        <f>IF('Prediction Log'!D682=0, "",'Prediction Log'!D682)</f>
        <v/>
      </c>
      <c r="E682" s="22" t="str">
        <f>IF('Prediction Log'!E682=0, "",'Prediction Log'!E682)</f>
        <v/>
      </c>
      <c r="F682" s="22" t="str">
        <f>IF('Prediction Log'!I682=0, "",'Prediction Log'!I682)</f>
        <v/>
      </c>
      <c r="G682" s="23" t="str">
        <f>IF(ISBLANK(Games!B682), "",'Prediction Log'!$J682)</f>
        <v/>
      </c>
      <c r="H682" s="24" t="str">
        <f>'Prediction Log'!$K682</f>
        <v/>
      </c>
      <c r="I682" s="22" t="str">
        <f>IF(ISBLANK(Games!J682), "",IF(AND(Games!J682="",Games!K682=""),"",IF(ISTEXT(Games!K682), "Side",Games!J682)))</f>
        <v/>
      </c>
      <c r="J682" s="22" t="str">
        <f>IF(ISBLANK(Games!B682), "",IF(Games!H682="Y", Games!B682, Games!C682))</f>
        <v/>
      </c>
      <c r="K682" s="22" t="str">
        <f>Games!F682</f>
        <v/>
      </c>
      <c r="L682" s="22" t="str">
        <f>IF(ISBLANK(Games!D682), "",Games!D682)</f>
        <v/>
      </c>
      <c r="M682" s="22"/>
      <c r="N682" s="25" t="str">
        <f>IF(ISBLANK(Table123[[#This Row],[Odds Side - Difference Model]]), "", 1)</f>
        <v/>
      </c>
      <c r="O682" s="25" t="str">
        <f>IF(ISBLANK(Table123[[#This Row],[Odds Spread]]), "", 1)</f>
        <v/>
      </c>
      <c r="P682" s="26"/>
      <c r="Q682" s="26"/>
      <c r="R682" s="26"/>
      <c r="S682" s="26"/>
      <c r="T682" s="26"/>
      <c r="U682" s="27" t="str">
        <f>IF(ISBLANK(Table123[[#This Row],[Odds Side - Difference Model]]), "",N682+IF(Q682&lt;0, (N682/(Q682/-100)), N682*(Q682/100)))</f>
        <v/>
      </c>
      <c r="V682" s="28" t="str">
        <f>IFERROR(IF(ISBLANK(Table123[[#This Row],[Odds Side - Win Probability Model]]), "",N682+IF(R682&lt;0, (N682/(R682/-100)), N682*(R682/100))),"")</f>
        <v/>
      </c>
      <c r="W682" s="27" t="str">
        <f t="shared" si="67"/>
        <v/>
      </c>
      <c r="X682" s="28" t="str">
        <f t="shared" si="68"/>
        <v/>
      </c>
      <c r="Y682" s="27" t="str">
        <f>IF(ISBLANK(Table123[[#This Row],[Odds Spread]]), "",O682+IF(S682&lt;0, (O682/(S682/-100)), O682*(S682/100)))</f>
        <v/>
      </c>
      <c r="Z682" s="27" t="str">
        <f t="shared" si="69"/>
        <v/>
      </c>
      <c r="AA682" s="29">
        <f t="shared" si="70"/>
        <v>0</v>
      </c>
      <c r="AB682" s="29">
        <f t="shared" si="71"/>
        <v>0</v>
      </c>
      <c r="AC682" s="30" t="str">
        <f>IF('Prediction Log'!$W682="Y", "W", IF('Prediction Log'!$W682="N","L",""))</f>
        <v/>
      </c>
      <c r="AD682" s="31" t="str">
        <f>IF('Prediction Log'!$Y682="Y", "W", IF('Prediction Log'!$Y682="N","L",""))</f>
        <v/>
      </c>
      <c r="AE682" s="32" t="str">
        <f>IF(ISBLANK(Table123[[#This Row],[Odds Side - Difference Model]]), "",IF(AC682="W", W682, IF(AC682="L",-N682, "")))</f>
        <v/>
      </c>
      <c r="AF682" s="33" t="str">
        <f>IFERROR((IF(ISERR(Table123[[#This Row],[Potential Payout Side - Win Probability Model]]), "",IF(AD682="W", X682, IF(AD682="L",-N682, "")))), "")</f>
        <v/>
      </c>
      <c r="AG682" s="30" t="str">
        <f>IF('Prediction Log'!$X682="Y", "W", IF('Prediction Log'!$X682="N", "L", ""))</f>
        <v/>
      </c>
      <c r="AH682" s="32" t="str">
        <f>IF(ISBLANK(Table123[[#This Row],[Odds Spread]]), "",IF(AG682="W", Z682, IF(AG682="L",-O682, "")))</f>
        <v/>
      </c>
      <c r="AI682" s="11"/>
      <c r="AJ682" s="12" t="str">
        <f t="shared" si="72"/>
        <v/>
      </c>
      <c r="AK6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3" spans="1:38" x14ac:dyDescent="0.45">
      <c r="A683" s="22">
        <f>Games!A683</f>
        <v>0</v>
      </c>
      <c r="B683" s="22" t="str">
        <f>IF('Prediction Log'!B683=0, "",'Prediction Log'!B683)</f>
        <v/>
      </c>
      <c r="C683" s="22" t="str">
        <f>IF('Prediction Log'!C683=0, "",'Prediction Log'!C683)</f>
        <v/>
      </c>
      <c r="D683" s="22" t="str">
        <f>IF('Prediction Log'!D683=0, "",'Prediction Log'!D683)</f>
        <v/>
      </c>
      <c r="E683" s="22" t="str">
        <f>IF('Prediction Log'!E683=0, "",'Prediction Log'!E683)</f>
        <v/>
      </c>
      <c r="F683" s="22" t="str">
        <f>IF('Prediction Log'!I683=0, "",'Prediction Log'!I683)</f>
        <v/>
      </c>
      <c r="G683" s="23" t="str">
        <f>IF(ISBLANK(Games!B683), "",'Prediction Log'!$J683)</f>
        <v/>
      </c>
      <c r="H683" s="24" t="str">
        <f>'Prediction Log'!$K683</f>
        <v/>
      </c>
      <c r="I683" s="22" t="str">
        <f>IF(ISBLANK(Games!J683), "",IF(AND(Games!J683="",Games!K683=""),"",IF(ISTEXT(Games!K683), "Side",Games!J683)))</f>
        <v/>
      </c>
      <c r="J683" s="22" t="str">
        <f>IF(ISBLANK(Games!B683), "",IF(Games!H683="Y", Games!B683, Games!C683))</f>
        <v/>
      </c>
      <c r="K683" s="22" t="str">
        <f>Games!F683</f>
        <v/>
      </c>
      <c r="L683" s="22" t="str">
        <f>IF(ISBLANK(Games!D683), "",Games!D683)</f>
        <v/>
      </c>
      <c r="M683" s="22"/>
      <c r="N683" s="25" t="str">
        <f>IF(ISBLANK(Table123[[#This Row],[Odds Side - Difference Model]]), "", 1)</f>
        <v/>
      </c>
      <c r="O683" s="25" t="str">
        <f>IF(ISBLANK(Table123[[#This Row],[Odds Spread]]), "", 1)</f>
        <v/>
      </c>
      <c r="P683" s="26"/>
      <c r="Q683" s="26"/>
      <c r="R683" s="26"/>
      <c r="S683" s="26"/>
      <c r="T683" s="26"/>
      <c r="U683" s="27" t="str">
        <f>IF(ISBLANK(Table123[[#This Row],[Odds Side - Difference Model]]), "",N683+IF(Q683&lt;0, (N683/(Q683/-100)), N683*(Q683/100)))</f>
        <v/>
      </c>
      <c r="V683" s="28" t="str">
        <f>IFERROR(IF(ISBLANK(Table123[[#This Row],[Odds Side - Win Probability Model]]), "",N683+IF(R683&lt;0, (N683/(R683/-100)), N683*(R683/100))),"")</f>
        <v/>
      </c>
      <c r="W683" s="27" t="str">
        <f t="shared" si="67"/>
        <v/>
      </c>
      <c r="X683" s="28" t="str">
        <f t="shared" si="68"/>
        <v/>
      </c>
      <c r="Y683" s="27" t="str">
        <f>IF(ISBLANK(Table123[[#This Row],[Odds Spread]]), "",O683+IF(S683&lt;0, (O683/(S683/-100)), O683*(S683/100)))</f>
        <v/>
      </c>
      <c r="Z683" s="27" t="str">
        <f t="shared" si="69"/>
        <v/>
      </c>
      <c r="AA683" s="29">
        <f t="shared" si="70"/>
        <v>0</v>
      </c>
      <c r="AB683" s="29">
        <f t="shared" si="71"/>
        <v>0</v>
      </c>
      <c r="AC683" s="30" t="str">
        <f>IF('Prediction Log'!$W683="Y", "W", IF('Prediction Log'!$W683="N","L",""))</f>
        <v/>
      </c>
      <c r="AD683" s="31" t="str">
        <f>IF('Prediction Log'!$Y683="Y", "W", IF('Prediction Log'!$Y683="N","L",""))</f>
        <v/>
      </c>
      <c r="AE683" s="32" t="str">
        <f>IF(ISBLANK(Table123[[#This Row],[Odds Side - Difference Model]]), "",IF(AC683="W", W683, IF(AC683="L",-N683, "")))</f>
        <v/>
      </c>
      <c r="AF683" s="33" t="str">
        <f>IFERROR((IF(ISERR(Table123[[#This Row],[Potential Payout Side - Win Probability Model]]), "",IF(AD683="W", X683, IF(AD683="L",-N683, "")))), "")</f>
        <v/>
      </c>
      <c r="AG683" s="30" t="str">
        <f>IF('Prediction Log'!$X683="Y", "W", IF('Prediction Log'!$X683="N", "L", ""))</f>
        <v/>
      </c>
      <c r="AH683" s="32" t="str">
        <f>IF(ISBLANK(Table123[[#This Row],[Odds Spread]]), "",IF(AG683="W", Z683, IF(AG683="L",-O683, "")))</f>
        <v/>
      </c>
      <c r="AI683" s="11"/>
      <c r="AJ683" s="12" t="str">
        <f t="shared" si="72"/>
        <v/>
      </c>
      <c r="AK6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4" spans="1:38" x14ac:dyDescent="0.45">
      <c r="A684" s="22">
        <f>Games!A684</f>
        <v>0</v>
      </c>
      <c r="B684" s="22" t="str">
        <f>IF('Prediction Log'!B684=0, "",'Prediction Log'!B684)</f>
        <v/>
      </c>
      <c r="C684" s="22" t="str">
        <f>IF('Prediction Log'!C684=0, "",'Prediction Log'!C684)</f>
        <v/>
      </c>
      <c r="D684" s="22" t="str">
        <f>IF('Prediction Log'!D684=0, "",'Prediction Log'!D684)</f>
        <v/>
      </c>
      <c r="E684" s="22" t="str">
        <f>IF('Prediction Log'!E684=0, "",'Prediction Log'!E684)</f>
        <v/>
      </c>
      <c r="F684" s="22" t="str">
        <f>IF('Prediction Log'!I684=0, "",'Prediction Log'!I684)</f>
        <v/>
      </c>
      <c r="G684" s="23" t="str">
        <f>IF(ISBLANK(Games!B684), "",'Prediction Log'!$J684)</f>
        <v/>
      </c>
      <c r="H684" s="24" t="str">
        <f>'Prediction Log'!$K684</f>
        <v/>
      </c>
      <c r="I684" s="22" t="str">
        <f>IF(ISBLANK(Games!J684), "",IF(AND(Games!J684="",Games!K684=""),"",IF(ISTEXT(Games!K684), "Side",Games!J684)))</f>
        <v/>
      </c>
      <c r="J684" s="22" t="str">
        <f>IF(ISBLANK(Games!B684), "",IF(Games!H684="Y", Games!B684, Games!C684))</f>
        <v/>
      </c>
      <c r="K684" s="22" t="str">
        <f>Games!F684</f>
        <v/>
      </c>
      <c r="L684" s="22" t="str">
        <f>IF(ISBLANK(Games!D684), "",Games!D684)</f>
        <v/>
      </c>
      <c r="M684" s="22"/>
      <c r="N684" s="25" t="str">
        <f>IF(ISBLANK(Table123[[#This Row],[Odds Side - Difference Model]]), "", 1)</f>
        <v/>
      </c>
      <c r="O684" s="25" t="str">
        <f>IF(ISBLANK(Table123[[#This Row],[Odds Spread]]), "", 1)</f>
        <v/>
      </c>
      <c r="P684" s="26"/>
      <c r="Q684" s="26"/>
      <c r="R684" s="26"/>
      <c r="S684" s="26"/>
      <c r="T684" s="26"/>
      <c r="U684" s="27" t="str">
        <f>IF(ISBLANK(Table123[[#This Row],[Odds Side - Difference Model]]), "",N684+IF(Q684&lt;0, (N684/(Q684/-100)), N684*(Q684/100)))</f>
        <v/>
      </c>
      <c r="V684" s="28" t="str">
        <f>IFERROR(IF(ISBLANK(Table123[[#This Row],[Odds Side - Win Probability Model]]), "",N684+IF(R684&lt;0, (N684/(R684/-100)), N684*(R684/100))),"")</f>
        <v/>
      </c>
      <c r="W684" s="27" t="str">
        <f t="shared" si="67"/>
        <v/>
      </c>
      <c r="X684" s="28" t="str">
        <f t="shared" si="68"/>
        <v/>
      </c>
      <c r="Y684" s="27" t="str">
        <f>IF(ISBLANK(Table123[[#This Row],[Odds Spread]]), "",O684+IF(S684&lt;0, (O684/(S684/-100)), O684*(S684/100)))</f>
        <v/>
      </c>
      <c r="Z684" s="27" t="str">
        <f t="shared" si="69"/>
        <v/>
      </c>
      <c r="AA684" s="29">
        <f t="shared" si="70"/>
        <v>0</v>
      </c>
      <c r="AB684" s="29">
        <f t="shared" si="71"/>
        <v>0</v>
      </c>
      <c r="AC684" s="30" t="str">
        <f>IF('Prediction Log'!$W684="Y", "W", IF('Prediction Log'!$W684="N","L",""))</f>
        <v/>
      </c>
      <c r="AD684" s="31" t="str">
        <f>IF('Prediction Log'!$Y684="Y", "W", IF('Prediction Log'!$Y684="N","L",""))</f>
        <v/>
      </c>
      <c r="AE684" s="32" t="str">
        <f>IF(ISBLANK(Table123[[#This Row],[Odds Side - Difference Model]]), "",IF(AC684="W", W684, IF(AC684="L",-N684, "")))</f>
        <v/>
      </c>
      <c r="AF684" s="33" t="str">
        <f>IFERROR((IF(ISERR(Table123[[#This Row],[Potential Payout Side - Win Probability Model]]), "",IF(AD684="W", X684, IF(AD684="L",-N684, "")))), "")</f>
        <v/>
      </c>
      <c r="AG684" s="30" t="str">
        <f>IF('Prediction Log'!$X684="Y", "W", IF('Prediction Log'!$X684="N", "L", ""))</f>
        <v/>
      </c>
      <c r="AH684" s="32" t="str">
        <f>IF(ISBLANK(Table123[[#This Row],[Odds Spread]]), "",IF(AG684="W", Z684, IF(AG684="L",-O684, "")))</f>
        <v/>
      </c>
      <c r="AI684" s="11"/>
      <c r="AJ684" s="12" t="str">
        <f t="shared" si="72"/>
        <v/>
      </c>
      <c r="AK6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5" spans="1:38" x14ac:dyDescent="0.45">
      <c r="A685" s="22">
        <f>Games!A685</f>
        <v>0</v>
      </c>
      <c r="B685" s="22" t="str">
        <f>IF('Prediction Log'!B685=0, "",'Prediction Log'!B685)</f>
        <v/>
      </c>
      <c r="C685" s="22" t="str">
        <f>IF('Prediction Log'!C685=0, "",'Prediction Log'!C685)</f>
        <v/>
      </c>
      <c r="D685" s="22" t="str">
        <f>IF('Prediction Log'!D685=0, "",'Prediction Log'!D685)</f>
        <v/>
      </c>
      <c r="E685" s="22" t="str">
        <f>IF('Prediction Log'!E685=0, "",'Prediction Log'!E685)</f>
        <v/>
      </c>
      <c r="F685" s="22" t="str">
        <f>IF('Prediction Log'!I685=0, "",'Prediction Log'!I685)</f>
        <v/>
      </c>
      <c r="G685" s="23" t="str">
        <f>IF(ISBLANK(Games!B685), "",'Prediction Log'!$J685)</f>
        <v/>
      </c>
      <c r="H685" s="24" t="str">
        <f>'Prediction Log'!$K685</f>
        <v/>
      </c>
      <c r="I685" s="22" t="str">
        <f>IF(ISBLANK(Games!J685), "",IF(AND(Games!J685="",Games!K685=""),"",IF(ISTEXT(Games!K685), "Side",Games!J685)))</f>
        <v/>
      </c>
      <c r="J685" s="22" t="str">
        <f>IF(ISBLANK(Games!B685), "",IF(Games!H685="Y", Games!B685, Games!C685))</f>
        <v/>
      </c>
      <c r="K685" s="22" t="str">
        <f>Games!F685</f>
        <v/>
      </c>
      <c r="L685" s="22" t="str">
        <f>IF(ISBLANK(Games!D685), "",Games!D685)</f>
        <v/>
      </c>
      <c r="M685" s="22"/>
      <c r="N685" s="25" t="str">
        <f>IF(ISBLANK(Table123[[#This Row],[Odds Side - Difference Model]]), "", 1)</f>
        <v/>
      </c>
      <c r="O685" s="25" t="str">
        <f>IF(ISBLANK(Table123[[#This Row],[Odds Spread]]), "", 1)</f>
        <v/>
      </c>
      <c r="P685" s="26"/>
      <c r="Q685" s="26"/>
      <c r="R685" s="26"/>
      <c r="S685" s="26"/>
      <c r="T685" s="26"/>
      <c r="U685" s="27" t="str">
        <f>IF(ISBLANK(Table123[[#This Row],[Odds Side - Difference Model]]), "",N685+IF(Q685&lt;0, (N685/(Q685/-100)), N685*(Q685/100)))</f>
        <v/>
      </c>
      <c r="V685" s="28" t="str">
        <f>IFERROR(IF(ISBLANK(Table123[[#This Row],[Odds Side - Win Probability Model]]), "",N685+IF(R685&lt;0, (N685/(R685/-100)), N685*(R685/100))),"")</f>
        <v/>
      </c>
      <c r="W685" s="27" t="str">
        <f t="shared" si="67"/>
        <v/>
      </c>
      <c r="X685" s="28" t="str">
        <f t="shared" si="68"/>
        <v/>
      </c>
      <c r="Y685" s="27" t="str">
        <f>IF(ISBLANK(Table123[[#This Row],[Odds Spread]]), "",O685+IF(S685&lt;0, (O685/(S685/-100)), O685*(S685/100)))</f>
        <v/>
      </c>
      <c r="Z685" s="27" t="str">
        <f t="shared" si="69"/>
        <v/>
      </c>
      <c r="AA685" s="29">
        <f t="shared" si="70"/>
        <v>0</v>
      </c>
      <c r="AB685" s="29">
        <f t="shared" si="71"/>
        <v>0</v>
      </c>
      <c r="AC685" s="30" t="str">
        <f>IF('Prediction Log'!$W685="Y", "W", IF('Prediction Log'!$W685="N","L",""))</f>
        <v/>
      </c>
      <c r="AD685" s="31" t="str">
        <f>IF('Prediction Log'!$Y685="Y", "W", IF('Prediction Log'!$Y685="N","L",""))</f>
        <v/>
      </c>
      <c r="AE685" s="32" t="str">
        <f>IF(ISBLANK(Table123[[#This Row],[Odds Side - Difference Model]]), "",IF(AC685="W", W685, IF(AC685="L",-N685, "")))</f>
        <v/>
      </c>
      <c r="AF685" s="33" t="str">
        <f>IFERROR((IF(ISERR(Table123[[#This Row],[Potential Payout Side - Win Probability Model]]), "",IF(AD685="W", X685, IF(AD685="L",-N685, "")))), "")</f>
        <v/>
      </c>
      <c r="AG685" s="30" t="str">
        <f>IF('Prediction Log'!$X685="Y", "W", IF('Prediction Log'!$X685="N", "L", ""))</f>
        <v/>
      </c>
      <c r="AH685" s="32" t="str">
        <f>IF(ISBLANK(Table123[[#This Row],[Odds Spread]]), "",IF(AG685="W", Z685, IF(AG685="L",-O685, "")))</f>
        <v/>
      </c>
      <c r="AI685" s="11"/>
      <c r="AJ685" s="12" t="str">
        <f t="shared" si="72"/>
        <v/>
      </c>
      <c r="AK6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6" spans="1:38" x14ac:dyDescent="0.45">
      <c r="A686" s="22">
        <f>Games!A686</f>
        <v>0</v>
      </c>
      <c r="B686" s="22" t="str">
        <f>IF('Prediction Log'!B686=0, "",'Prediction Log'!B686)</f>
        <v/>
      </c>
      <c r="C686" s="22" t="str">
        <f>IF('Prediction Log'!C686=0, "",'Prediction Log'!C686)</f>
        <v/>
      </c>
      <c r="D686" s="22" t="str">
        <f>IF('Prediction Log'!D686=0, "",'Prediction Log'!D686)</f>
        <v/>
      </c>
      <c r="E686" s="22" t="str">
        <f>IF('Prediction Log'!E686=0, "",'Prediction Log'!E686)</f>
        <v/>
      </c>
      <c r="F686" s="22" t="str">
        <f>IF('Prediction Log'!I686=0, "",'Prediction Log'!I686)</f>
        <v/>
      </c>
      <c r="G686" s="23" t="str">
        <f>IF(ISBLANK(Games!B686), "",'Prediction Log'!$J686)</f>
        <v/>
      </c>
      <c r="H686" s="24" t="str">
        <f>'Prediction Log'!$K686</f>
        <v/>
      </c>
      <c r="I686" s="22" t="str">
        <f>IF(ISBLANK(Games!J686), "",IF(AND(Games!J686="",Games!K686=""),"",IF(ISTEXT(Games!K686), "Side",Games!J686)))</f>
        <v/>
      </c>
      <c r="J686" s="22" t="str">
        <f>IF(ISBLANK(Games!B686), "",IF(Games!H686="Y", Games!B686, Games!C686))</f>
        <v/>
      </c>
      <c r="K686" s="22" t="str">
        <f>Games!F686</f>
        <v/>
      </c>
      <c r="L686" s="22" t="str">
        <f>IF(ISBLANK(Games!D686), "",Games!D686)</f>
        <v/>
      </c>
      <c r="M686" s="22"/>
      <c r="N686" s="25" t="str">
        <f>IF(ISBLANK(Table123[[#This Row],[Odds Side - Difference Model]]), "", 1)</f>
        <v/>
      </c>
      <c r="O686" s="25" t="str">
        <f>IF(ISBLANK(Table123[[#This Row],[Odds Spread]]), "", 1)</f>
        <v/>
      </c>
      <c r="P686" s="26"/>
      <c r="Q686" s="26"/>
      <c r="R686" s="26"/>
      <c r="S686" s="26"/>
      <c r="T686" s="26"/>
      <c r="U686" s="27" t="str">
        <f>IF(ISBLANK(Table123[[#This Row],[Odds Side - Difference Model]]), "",N686+IF(Q686&lt;0, (N686/(Q686/-100)), N686*(Q686/100)))</f>
        <v/>
      </c>
      <c r="V686" s="28" t="str">
        <f>IFERROR(IF(ISBLANK(Table123[[#This Row],[Odds Side - Win Probability Model]]), "",N686+IF(R686&lt;0, (N686/(R686/-100)), N686*(R686/100))),"")</f>
        <v/>
      </c>
      <c r="W686" s="27" t="str">
        <f t="shared" ref="W686:W749" si="73">IFERROR(U686-N686, "")</f>
        <v/>
      </c>
      <c r="X686" s="28" t="str">
        <f t="shared" ref="X686:X749" si="74">IFERROR(V686-N686, "")</f>
        <v/>
      </c>
      <c r="Y686" s="27" t="str">
        <f>IF(ISBLANK(Table123[[#This Row],[Odds Spread]]), "",O686+IF(S686&lt;0, (O686/(S686/-100)), O686*(S686/100)))</f>
        <v/>
      </c>
      <c r="Z686" s="27" t="str">
        <f t="shared" ref="Z686:Z749" si="75">IFERROR(Y686-O686, "")</f>
        <v/>
      </c>
      <c r="AA686" s="29">
        <f t="shared" ref="AA686:AA749" si="76">P686+IF(T686&lt;0, (P686/(T686/-100)), P686*(T686/100))</f>
        <v>0</v>
      </c>
      <c r="AB686" s="29">
        <f t="shared" ref="AB686:AB749" si="77">T686-P686</f>
        <v>0</v>
      </c>
      <c r="AC686" s="30" t="str">
        <f>IF('Prediction Log'!$W686="Y", "W", IF('Prediction Log'!$W686="N","L",""))</f>
        <v/>
      </c>
      <c r="AD686" s="31" t="str">
        <f>IF('Prediction Log'!$Y686="Y", "W", IF('Prediction Log'!$Y686="N","L",""))</f>
        <v/>
      </c>
      <c r="AE686" s="32" t="str">
        <f>IF(ISBLANK(Table123[[#This Row],[Odds Side - Difference Model]]), "",IF(AC686="W", W686, IF(AC686="L",-N686, "")))</f>
        <v/>
      </c>
      <c r="AF686" s="33" t="str">
        <f>IFERROR((IF(ISERR(Table123[[#This Row],[Potential Payout Side - Win Probability Model]]), "",IF(AD686="W", X686, IF(AD686="L",-N686, "")))), "")</f>
        <v/>
      </c>
      <c r="AG686" s="30" t="str">
        <f>IF('Prediction Log'!$X686="Y", "W", IF('Prediction Log'!$X686="N", "L", ""))</f>
        <v/>
      </c>
      <c r="AH686" s="32" t="str">
        <f>IF(ISBLANK(Table123[[#This Row],[Odds Spread]]), "",IF(AG686="W", Z686, IF(AG686="L",-O686, "")))</f>
        <v/>
      </c>
      <c r="AI686" s="11"/>
      <c r="AJ686" s="12" t="str">
        <f t="shared" si="72"/>
        <v/>
      </c>
      <c r="AK6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7" spans="1:38" x14ac:dyDescent="0.45">
      <c r="A687" s="22">
        <f>Games!A687</f>
        <v>0</v>
      </c>
      <c r="B687" s="22" t="str">
        <f>IF('Prediction Log'!B687=0, "",'Prediction Log'!B687)</f>
        <v/>
      </c>
      <c r="C687" s="22" t="str">
        <f>IF('Prediction Log'!C687=0, "",'Prediction Log'!C687)</f>
        <v/>
      </c>
      <c r="D687" s="22" t="str">
        <f>IF('Prediction Log'!D687=0, "",'Prediction Log'!D687)</f>
        <v/>
      </c>
      <c r="E687" s="22" t="str">
        <f>IF('Prediction Log'!E687=0, "",'Prediction Log'!E687)</f>
        <v/>
      </c>
      <c r="F687" s="22" t="str">
        <f>IF('Prediction Log'!I687=0, "",'Prediction Log'!I687)</f>
        <v/>
      </c>
      <c r="G687" s="23" t="str">
        <f>IF(ISBLANK(Games!B687), "",'Prediction Log'!$J687)</f>
        <v/>
      </c>
      <c r="H687" s="24" t="str">
        <f>'Prediction Log'!$K687</f>
        <v/>
      </c>
      <c r="I687" s="22" t="str">
        <f>IF(ISBLANK(Games!J687), "",IF(AND(Games!J687="",Games!K687=""),"",IF(ISTEXT(Games!K687), "Side",Games!J687)))</f>
        <v/>
      </c>
      <c r="J687" s="22" t="str">
        <f>IF(ISBLANK(Games!B687), "",IF(Games!H687="Y", Games!B687, Games!C687))</f>
        <v/>
      </c>
      <c r="K687" s="22" t="str">
        <f>Games!F687</f>
        <v/>
      </c>
      <c r="L687" s="22" t="str">
        <f>IF(ISBLANK(Games!D687), "",Games!D687)</f>
        <v/>
      </c>
      <c r="M687" s="22"/>
      <c r="N687" s="25" t="str">
        <f>IF(ISBLANK(Table123[[#This Row],[Odds Side - Difference Model]]), "", 1)</f>
        <v/>
      </c>
      <c r="O687" s="25" t="str">
        <f>IF(ISBLANK(Table123[[#This Row],[Odds Spread]]), "", 1)</f>
        <v/>
      </c>
      <c r="P687" s="26"/>
      <c r="Q687" s="26"/>
      <c r="R687" s="26"/>
      <c r="S687" s="26"/>
      <c r="T687" s="26"/>
      <c r="U687" s="27" t="str">
        <f>IF(ISBLANK(Table123[[#This Row],[Odds Side - Difference Model]]), "",N687+IF(Q687&lt;0, (N687/(Q687/-100)), N687*(Q687/100)))</f>
        <v/>
      </c>
      <c r="V687" s="28" t="str">
        <f>IFERROR(IF(ISBLANK(Table123[[#This Row],[Odds Side - Win Probability Model]]), "",N687+IF(R687&lt;0, (N687/(R687/-100)), N687*(R687/100))),"")</f>
        <v/>
      </c>
      <c r="W687" s="27" t="str">
        <f t="shared" si="73"/>
        <v/>
      </c>
      <c r="X687" s="28" t="str">
        <f t="shared" si="74"/>
        <v/>
      </c>
      <c r="Y687" s="27" t="str">
        <f>IF(ISBLANK(Table123[[#This Row],[Odds Spread]]), "",O687+IF(S687&lt;0, (O687/(S687/-100)), O687*(S687/100)))</f>
        <v/>
      </c>
      <c r="Z687" s="27" t="str">
        <f t="shared" si="75"/>
        <v/>
      </c>
      <c r="AA687" s="29">
        <f t="shared" si="76"/>
        <v>0</v>
      </c>
      <c r="AB687" s="29">
        <f t="shared" si="77"/>
        <v>0</v>
      </c>
      <c r="AC687" s="30" t="str">
        <f>IF('Prediction Log'!$W687="Y", "W", IF('Prediction Log'!$W687="N","L",""))</f>
        <v/>
      </c>
      <c r="AD687" s="31" t="str">
        <f>IF('Prediction Log'!$Y687="Y", "W", IF('Prediction Log'!$Y687="N","L",""))</f>
        <v/>
      </c>
      <c r="AE687" s="32" t="str">
        <f>IF(ISBLANK(Table123[[#This Row],[Odds Side - Difference Model]]), "",IF(AC687="W", W687, IF(AC687="L",-N687, "")))</f>
        <v/>
      </c>
      <c r="AF687" s="33" t="str">
        <f>IFERROR((IF(ISERR(Table123[[#This Row],[Potential Payout Side - Win Probability Model]]), "",IF(AD687="W", X687, IF(AD687="L",-N687, "")))), "")</f>
        <v/>
      </c>
      <c r="AG687" s="30" t="str">
        <f>IF('Prediction Log'!$X687="Y", "W", IF('Prediction Log'!$X687="N", "L", ""))</f>
        <v/>
      </c>
      <c r="AH687" s="32" t="str">
        <f>IF(ISBLANK(Table123[[#This Row],[Odds Spread]]), "",IF(AG687="W", Z687, IF(AG687="L",-O687, "")))</f>
        <v/>
      </c>
      <c r="AI687" s="11"/>
      <c r="AJ687" s="12" t="str">
        <f t="shared" si="72"/>
        <v/>
      </c>
      <c r="AK6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8" spans="1:38" x14ac:dyDescent="0.45">
      <c r="A688" s="22">
        <f>Games!A688</f>
        <v>0</v>
      </c>
      <c r="B688" s="22" t="str">
        <f>IF('Prediction Log'!B688=0, "",'Prediction Log'!B688)</f>
        <v/>
      </c>
      <c r="C688" s="22" t="str">
        <f>IF('Prediction Log'!C688=0, "",'Prediction Log'!C688)</f>
        <v/>
      </c>
      <c r="D688" s="22" t="str">
        <f>IF('Prediction Log'!D688=0, "",'Prediction Log'!D688)</f>
        <v/>
      </c>
      <c r="E688" s="22" t="str">
        <f>IF('Prediction Log'!E688=0, "",'Prediction Log'!E688)</f>
        <v/>
      </c>
      <c r="F688" s="22" t="str">
        <f>IF('Prediction Log'!I688=0, "",'Prediction Log'!I688)</f>
        <v/>
      </c>
      <c r="G688" s="23" t="str">
        <f>IF(ISBLANK(Games!B688), "",'Prediction Log'!$J688)</f>
        <v/>
      </c>
      <c r="H688" s="24" t="str">
        <f>'Prediction Log'!$K688</f>
        <v/>
      </c>
      <c r="I688" s="22" t="str">
        <f>IF(ISBLANK(Games!J688), "",IF(AND(Games!J688="",Games!K688=""),"",IF(ISTEXT(Games!K688), "Side",Games!J688)))</f>
        <v/>
      </c>
      <c r="J688" s="22" t="str">
        <f>IF(ISBLANK(Games!B688), "",IF(Games!H688="Y", Games!B688, Games!C688))</f>
        <v/>
      </c>
      <c r="K688" s="22" t="str">
        <f>Games!F688</f>
        <v/>
      </c>
      <c r="L688" s="22" t="str">
        <f>IF(ISBLANK(Games!D688), "",Games!D688)</f>
        <v/>
      </c>
      <c r="M688" s="22"/>
      <c r="N688" s="25" t="str">
        <f>IF(ISBLANK(Table123[[#This Row],[Odds Side - Difference Model]]), "", 1)</f>
        <v/>
      </c>
      <c r="O688" s="25" t="str">
        <f>IF(ISBLANK(Table123[[#This Row],[Odds Spread]]), "", 1)</f>
        <v/>
      </c>
      <c r="P688" s="26"/>
      <c r="Q688" s="26"/>
      <c r="R688" s="26"/>
      <c r="S688" s="26"/>
      <c r="T688" s="26"/>
      <c r="U688" s="27" t="str">
        <f>IF(ISBLANK(Table123[[#This Row],[Odds Side - Difference Model]]), "",N688+IF(Q688&lt;0, (N688/(Q688/-100)), N688*(Q688/100)))</f>
        <v/>
      </c>
      <c r="V688" s="28" t="str">
        <f>IFERROR(IF(ISBLANK(Table123[[#This Row],[Odds Side - Win Probability Model]]), "",N688+IF(R688&lt;0, (N688/(R688/-100)), N688*(R688/100))),"")</f>
        <v/>
      </c>
      <c r="W688" s="27" t="str">
        <f t="shared" si="73"/>
        <v/>
      </c>
      <c r="X688" s="28" t="str">
        <f t="shared" si="74"/>
        <v/>
      </c>
      <c r="Y688" s="27" t="str">
        <f>IF(ISBLANK(Table123[[#This Row],[Odds Spread]]), "",O688+IF(S688&lt;0, (O688/(S688/-100)), O688*(S688/100)))</f>
        <v/>
      </c>
      <c r="Z688" s="27" t="str">
        <f t="shared" si="75"/>
        <v/>
      </c>
      <c r="AA688" s="29">
        <f t="shared" si="76"/>
        <v>0</v>
      </c>
      <c r="AB688" s="29">
        <f t="shared" si="77"/>
        <v>0</v>
      </c>
      <c r="AC688" s="30" t="str">
        <f>IF('Prediction Log'!$W688="Y", "W", IF('Prediction Log'!$W688="N","L",""))</f>
        <v/>
      </c>
      <c r="AD688" s="31" t="str">
        <f>IF('Prediction Log'!$Y688="Y", "W", IF('Prediction Log'!$Y688="N","L",""))</f>
        <v/>
      </c>
      <c r="AE688" s="32" t="str">
        <f>IF(ISBLANK(Table123[[#This Row],[Odds Side - Difference Model]]), "",IF(AC688="W", W688, IF(AC688="L",-N688, "")))</f>
        <v/>
      </c>
      <c r="AF688" s="33" t="str">
        <f>IFERROR((IF(ISERR(Table123[[#This Row],[Potential Payout Side - Win Probability Model]]), "",IF(AD688="W", X688, IF(AD688="L",-N688, "")))), "")</f>
        <v/>
      </c>
      <c r="AG688" s="30" t="str">
        <f>IF('Prediction Log'!$X688="Y", "W", IF('Prediction Log'!$X688="N", "L", ""))</f>
        <v/>
      </c>
      <c r="AH688" s="32" t="str">
        <f>IF(ISBLANK(Table123[[#This Row],[Odds Spread]]), "",IF(AG688="W", Z688, IF(AG688="L",-O688, "")))</f>
        <v/>
      </c>
      <c r="AI688" s="11"/>
      <c r="AJ688" s="12" t="str">
        <f t="shared" si="72"/>
        <v/>
      </c>
      <c r="AK6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9" spans="1:38" x14ac:dyDescent="0.45">
      <c r="A689" s="22">
        <f>Games!A689</f>
        <v>0</v>
      </c>
      <c r="B689" s="22" t="str">
        <f>IF('Prediction Log'!B689=0, "",'Prediction Log'!B689)</f>
        <v/>
      </c>
      <c r="C689" s="22" t="str">
        <f>IF('Prediction Log'!C689=0, "",'Prediction Log'!C689)</f>
        <v/>
      </c>
      <c r="D689" s="22" t="str">
        <f>IF('Prediction Log'!D689=0, "",'Prediction Log'!D689)</f>
        <v/>
      </c>
      <c r="E689" s="22" t="str">
        <f>IF('Prediction Log'!E689=0, "",'Prediction Log'!E689)</f>
        <v/>
      </c>
      <c r="F689" s="22" t="str">
        <f>IF('Prediction Log'!I689=0, "",'Prediction Log'!I689)</f>
        <v/>
      </c>
      <c r="G689" s="23" t="str">
        <f>IF(ISBLANK(Games!B689), "",'Prediction Log'!$J689)</f>
        <v/>
      </c>
      <c r="H689" s="24" t="str">
        <f>'Prediction Log'!$K689</f>
        <v/>
      </c>
      <c r="I689" s="22" t="str">
        <f>IF(ISBLANK(Games!J689), "",IF(AND(Games!J689="",Games!K689=""),"",IF(ISTEXT(Games!K689), "Side",Games!J689)))</f>
        <v/>
      </c>
      <c r="J689" s="22" t="str">
        <f>IF(ISBLANK(Games!B689), "",IF(Games!H689="Y", Games!B689, Games!C689))</f>
        <v/>
      </c>
      <c r="K689" s="22" t="str">
        <f>Games!F689</f>
        <v/>
      </c>
      <c r="L689" s="22" t="str">
        <f>IF(ISBLANK(Games!D689), "",Games!D689)</f>
        <v/>
      </c>
      <c r="M689" s="22"/>
      <c r="N689" s="25" t="str">
        <f>IF(ISBLANK(Table123[[#This Row],[Odds Side - Difference Model]]), "", 1)</f>
        <v/>
      </c>
      <c r="O689" s="25" t="str">
        <f>IF(ISBLANK(Table123[[#This Row],[Odds Spread]]), "", 1)</f>
        <v/>
      </c>
      <c r="P689" s="26"/>
      <c r="Q689" s="26"/>
      <c r="R689" s="26"/>
      <c r="S689" s="26"/>
      <c r="T689" s="26"/>
      <c r="U689" s="27" t="str">
        <f>IF(ISBLANK(Table123[[#This Row],[Odds Side - Difference Model]]), "",N689+IF(Q689&lt;0, (N689/(Q689/-100)), N689*(Q689/100)))</f>
        <v/>
      </c>
      <c r="V689" s="28" t="str">
        <f>IFERROR(IF(ISBLANK(Table123[[#This Row],[Odds Side - Win Probability Model]]), "",N689+IF(R689&lt;0, (N689/(R689/-100)), N689*(R689/100))),"")</f>
        <v/>
      </c>
      <c r="W689" s="27" t="str">
        <f t="shared" si="73"/>
        <v/>
      </c>
      <c r="X689" s="28" t="str">
        <f t="shared" si="74"/>
        <v/>
      </c>
      <c r="Y689" s="27" t="str">
        <f>IF(ISBLANK(Table123[[#This Row],[Odds Spread]]), "",O689+IF(S689&lt;0, (O689/(S689/-100)), O689*(S689/100)))</f>
        <v/>
      </c>
      <c r="Z689" s="27" t="str">
        <f t="shared" si="75"/>
        <v/>
      </c>
      <c r="AA689" s="29">
        <f t="shared" si="76"/>
        <v>0</v>
      </c>
      <c r="AB689" s="29">
        <f t="shared" si="77"/>
        <v>0</v>
      </c>
      <c r="AC689" s="30" t="str">
        <f>IF('Prediction Log'!$W689="Y", "W", IF('Prediction Log'!$W689="N","L",""))</f>
        <v/>
      </c>
      <c r="AD689" s="31" t="str">
        <f>IF('Prediction Log'!$Y689="Y", "W", IF('Prediction Log'!$Y689="N","L",""))</f>
        <v/>
      </c>
      <c r="AE689" s="32" t="str">
        <f>IF(ISBLANK(Table123[[#This Row],[Odds Side - Difference Model]]), "",IF(AC689="W", W689, IF(AC689="L",-N689, "")))</f>
        <v/>
      </c>
      <c r="AF689" s="33" t="str">
        <f>IFERROR((IF(ISERR(Table123[[#This Row],[Potential Payout Side - Win Probability Model]]), "",IF(AD689="W", X689, IF(AD689="L",-N689, "")))), "")</f>
        <v/>
      </c>
      <c r="AG689" s="30" t="str">
        <f>IF('Prediction Log'!$X689="Y", "W", IF('Prediction Log'!$X689="N", "L", ""))</f>
        <v/>
      </c>
      <c r="AH689" s="32" t="str">
        <f>IF(ISBLANK(Table123[[#This Row],[Odds Spread]]), "",IF(AG689="W", Z689, IF(AG689="L",-O689, "")))</f>
        <v/>
      </c>
      <c r="AI689" s="11"/>
      <c r="AJ689" s="12" t="str">
        <f t="shared" si="72"/>
        <v/>
      </c>
      <c r="AK6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0" spans="1:38" x14ac:dyDescent="0.45">
      <c r="A690" s="22">
        <f>Games!A690</f>
        <v>0</v>
      </c>
      <c r="B690" s="22" t="str">
        <f>IF('Prediction Log'!B690=0, "",'Prediction Log'!B690)</f>
        <v/>
      </c>
      <c r="C690" s="22" t="str">
        <f>IF('Prediction Log'!C690=0, "",'Prediction Log'!C690)</f>
        <v/>
      </c>
      <c r="D690" s="22" t="str">
        <f>IF('Prediction Log'!D690=0, "",'Prediction Log'!D690)</f>
        <v/>
      </c>
      <c r="E690" s="22" t="str">
        <f>IF('Prediction Log'!E690=0, "",'Prediction Log'!E690)</f>
        <v/>
      </c>
      <c r="F690" s="22" t="str">
        <f>IF('Prediction Log'!I690=0, "",'Prediction Log'!I690)</f>
        <v/>
      </c>
      <c r="G690" s="23" t="str">
        <f>IF(ISBLANK(Games!B690), "",'Prediction Log'!$J690)</f>
        <v/>
      </c>
      <c r="H690" s="24" t="str">
        <f>'Prediction Log'!$K690</f>
        <v/>
      </c>
      <c r="I690" s="22" t="str">
        <f>IF(ISBLANK(Games!J690), "",IF(AND(Games!J690="",Games!K690=""),"",IF(ISTEXT(Games!K690), "Side",Games!J690)))</f>
        <v/>
      </c>
      <c r="J690" s="22" t="str">
        <f>IF(ISBLANK(Games!B690), "",IF(Games!H690="Y", Games!B690, Games!C690))</f>
        <v/>
      </c>
      <c r="K690" s="22" t="str">
        <f>Games!F690</f>
        <v/>
      </c>
      <c r="L690" s="22" t="str">
        <f>IF(ISBLANK(Games!D690), "",Games!D690)</f>
        <v/>
      </c>
      <c r="M690" s="22"/>
      <c r="N690" s="25" t="str">
        <f>IF(ISBLANK(Table123[[#This Row],[Odds Side - Difference Model]]), "", 1)</f>
        <v/>
      </c>
      <c r="O690" s="25" t="str">
        <f>IF(ISBLANK(Table123[[#This Row],[Odds Spread]]), "", 1)</f>
        <v/>
      </c>
      <c r="P690" s="26"/>
      <c r="Q690" s="26"/>
      <c r="R690" s="26"/>
      <c r="S690" s="26"/>
      <c r="T690" s="26"/>
      <c r="U690" s="27" t="str">
        <f>IF(ISBLANK(Table123[[#This Row],[Odds Side - Difference Model]]), "",N690+IF(Q690&lt;0, (N690/(Q690/-100)), N690*(Q690/100)))</f>
        <v/>
      </c>
      <c r="V690" s="28" t="str">
        <f>IFERROR(IF(ISBLANK(Table123[[#This Row],[Odds Side - Win Probability Model]]), "",N690+IF(R690&lt;0, (N690/(R690/-100)), N690*(R690/100))),"")</f>
        <v/>
      </c>
      <c r="W690" s="27" t="str">
        <f t="shared" si="73"/>
        <v/>
      </c>
      <c r="X690" s="28" t="str">
        <f t="shared" si="74"/>
        <v/>
      </c>
      <c r="Y690" s="27" t="str">
        <f>IF(ISBLANK(Table123[[#This Row],[Odds Spread]]), "",O690+IF(S690&lt;0, (O690/(S690/-100)), O690*(S690/100)))</f>
        <v/>
      </c>
      <c r="Z690" s="27" t="str">
        <f t="shared" si="75"/>
        <v/>
      </c>
      <c r="AA690" s="29">
        <f t="shared" si="76"/>
        <v>0</v>
      </c>
      <c r="AB690" s="29">
        <f t="shared" si="77"/>
        <v>0</v>
      </c>
      <c r="AC690" s="30" t="str">
        <f>IF('Prediction Log'!$W690="Y", "W", IF('Prediction Log'!$W690="N","L",""))</f>
        <v/>
      </c>
      <c r="AD690" s="31" t="str">
        <f>IF('Prediction Log'!$Y690="Y", "W", IF('Prediction Log'!$Y690="N","L",""))</f>
        <v/>
      </c>
      <c r="AE690" s="32" t="str">
        <f>IF(ISBLANK(Table123[[#This Row],[Odds Side - Difference Model]]), "",IF(AC690="W", W690, IF(AC690="L",-N690, "")))</f>
        <v/>
      </c>
      <c r="AF690" s="33" t="str">
        <f>IFERROR((IF(ISERR(Table123[[#This Row],[Potential Payout Side - Win Probability Model]]), "",IF(AD690="W", X690, IF(AD690="L",-N690, "")))), "")</f>
        <v/>
      </c>
      <c r="AG690" s="30" t="str">
        <f>IF('Prediction Log'!$X690="Y", "W", IF('Prediction Log'!$X690="N", "L", ""))</f>
        <v/>
      </c>
      <c r="AH690" s="32" t="str">
        <f>IF(ISBLANK(Table123[[#This Row],[Odds Spread]]), "",IF(AG690="W", Z690, IF(AG690="L",-O690, "")))</f>
        <v/>
      </c>
      <c r="AI690" s="11"/>
      <c r="AJ690" s="12" t="str">
        <f t="shared" si="72"/>
        <v/>
      </c>
      <c r="AK6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1" spans="1:38" x14ac:dyDescent="0.45">
      <c r="A691" s="22">
        <f>Games!A691</f>
        <v>0</v>
      </c>
      <c r="B691" s="22" t="str">
        <f>IF('Prediction Log'!B691=0, "",'Prediction Log'!B691)</f>
        <v/>
      </c>
      <c r="C691" s="22" t="str">
        <f>IF('Prediction Log'!C691=0, "",'Prediction Log'!C691)</f>
        <v/>
      </c>
      <c r="D691" s="22" t="str">
        <f>IF('Prediction Log'!D691=0, "",'Prediction Log'!D691)</f>
        <v/>
      </c>
      <c r="E691" s="22" t="str">
        <f>IF('Prediction Log'!E691=0, "",'Prediction Log'!E691)</f>
        <v/>
      </c>
      <c r="F691" s="22" t="str">
        <f>IF('Prediction Log'!I691=0, "",'Prediction Log'!I691)</f>
        <v/>
      </c>
      <c r="G691" s="23" t="str">
        <f>IF(ISBLANK(Games!B691), "",'Prediction Log'!$J691)</f>
        <v/>
      </c>
      <c r="H691" s="24" t="str">
        <f>'Prediction Log'!$K691</f>
        <v/>
      </c>
      <c r="I691" s="22" t="str">
        <f>IF(ISBLANK(Games!J691), "",IF(AND(Games!J691="",Games!K691=""),"",IF(ISTEXT(Games!K691), "Side",Games!J691)))</f>
        <v/>
      </c>
      <c r="J691" s="22" t="str">
        <f>IF(ISBLANK(Games!B691), "",IF(Games!H691="Y", Games!B691, Games!C691))</f>
        <v/>
      </c>
      <c r="K691" s="22" t="str">
        <f>Games!F691</f>
        <v/>
      </c>
      <c r="L691" s="22" t="str">
        <f>IF(ISBLANK(Games!D691), "",Games!D691)</f>
        <v/>
      </c>
      <c r="M691" s="22"/>
      <c r="N691" s="25" t="str">
        <f>IF(ISBLANK(Table123[[#This Row],[Odds Side - Difference Model]]), "", 1)</f>
        <v/>
      </c>
      <c r="O691" s="25" t="str">
        <f>IF(ISBLANK(Table123[[#This Row],[Odds Spread]]), "", 1)</f>
        <v/>
      </c>
      <c r="P691" s="26"/>
      <c r="Q691" s="26"/>
      <c r="R691" s="26"/>
      <c r="S691" s="26"/>
      <c r="T691" s="26"/>
      <c r="U691" s="27" t="str">
        <f>IF(ISBLANK(Table123[[#This Row],[Odds Side - Difference Model]]), "",N691+IF(Q691&lt;0, (N691/(Q691/-100)), N691*(Q691/100)))</f>
        <v/>
      </c>
      <c r="V691" s="28" t="str">
        <f>IFERROR(IF(ISBLANK(Table123[[#This Row],[Odds Side - Win Probability Model]]), "",N691+IF(R691&lt;0, (N691/(R691/-100)), N691*(R691/100))),"")</f>
        <v/>
      </c>
      <c r="W691" s="27" t="str">
        <f t="shared" si="73"/>
        <v/>
      </c>
      <c r="X691" s="28" t="str">
        <f t="shared" si="74"/>
        <v/>
      </c>
      <c r="Y691" s="27" t="str">
        <f>IF(ISBLANK(Table123[[#This Row],[Odds Spread]]), "",O691+IF(S691&lt;0, (O691/(S691/-100)), O691*(S691/100)))</f>
        <v/>
      </c>
      <c r="Z691" s="27" t="str">
        <f t="shared" si="75"/>
        <v/>
      </c>
      <c r="AA691" s="29">
        <f t="shared" si="76"/>
        <v>0</v>
      </c>
      <c r="AB691" s="29">
        <f t="shared" si="77"/>
        <v>0</v>
      </c>
      <c r="AC691" s="30" t="str">
        <f>IF('Prediction Log'!$W691="Y", "W", IF('Prediction Log'!$W691="N","L",""))</f>
        <v/>
      </c>
      <c r="AD691" s="31" t="str">
        <f>IF('Prediction Log'!$Y691="Y", "W", IF('Prediction Log'!$Y691="N","L",""))</f>
        <v/>
      </c>
      <c r="AE691" s="32" t="str">
        <f>IF(ISBLANK(Table123[[#This Row],[Odds Side - Difference Model]]), "",IF(AC691="W", W691, IF(AC691="L",-N691, "")))</f>
        <v/>
      </c>
      <c r="AF691" s="33" t="str">
        <f>IFERROR((IF(ISERR(Table123[[#This Row],[Potential Payout Side - Win Probability Model]]), "",IF(AD691="W", X691, IF(AD691="L",-N691, "")))), "")</f>
        <v/>
      </c>
      <c r="AG691" s="30" t="str">
        <f>IF('Prediction Log'!$X691="Y", "W", IF('Prediction Log'!$X691="N", "L", ""))</f>
        <v/>
      </c>
      <c r="AH691" s="32" t="str">
        <f>IF(ISBLANK(Table123[[#This Row],[Odds Spread]]), "",IF(AG691="W", Z691, IF(AG691="L",-O691, "")))</f>
        <v/>
      </c>
      <c r="AI691" s="11"/>
      <c r="AJ691" s="12" t="str">
        <f t="shared" si="72"/>
        <v/>
      </c>
      <c r="AK6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2" spans="1:38" x14ac:dyDescent="0.45">
      <c r="A692" s="22">
        <f>Games!A692</f>
        <v>0</v>
      </c>
      <c r="B692" s="22" t="str">
        <f>IF('Prediction Log'!B692=0, "",'Prediction Log'!B692)</f>
        <v/>
      </c>
      <c r="C692" s="22" t="str">
        <f>IF('Prediction Log'!C692=0, "",'Prediction Log'!C692)</f>
        <v/>
      </c>
      <c r="D692" s="22" t="str">
        <f>IF('Prediction Log'!D692=0, "",'Prediction Log'!D692)</f>
        <v/>
      </c>
      <c r="E692" s="22" t="str">
        <f>IF('Prediction Log'!E692=0, "",'Prediction Log'!E692)</f>
        <v/>
      </c>
      <c r="F692" s="22" t="str">
        <f>IF('Prediction Log'!I692=0, "",'Prediction Log'!I692)</f>
        <v/>
      </c>
      <c r="G692" s="23" t="str">
        <f>IF(ISBLANK(Games!B692), "",'Prediction Log'!$J692)</f>
        <v/>
      </c>
      <c r="H692" s="24" t="str">
        <f>'Prediction Log'!$K692</f>
        <v/>
      </c>
      <c r="I692" s="22" t="str">
        <f>IF(ISBLANK(Games!J692), "",IF(AND(Games!J692="",Games!K692=""),"",IF(ISTEXT(Games!K692), "Side",Games!J692)))</f>
        <v/>
      </c>
      <c r="J692" s="22" t="str">
        <f>IF(ISBLANK(Games!B692), "",IF(Games!H692="Y", Games!B692, Games!C692))</f>
        <v/>
      </c>
      <c r="K692" s="22" t="str">
        <f>Games!F692</f>
        <v/>
      </c>
      <c r="L692" s="22" t="str">
        <f>IF(ISBLANK(Games!D692), "",Games!D692)</f>
        <v/>
      </c>
      <c r="M692" s="22"/>
      <c r="N692" s="25" t="str">
        <f>IF(ISBLANK(Table123[[#This Row],[Odds Side - Difference Model]]), "", 1)</f>
        <v/>
      </c>
      <c r="O692" s="25" t="str">
        <f>IF(ISBLANK(Table123[[#This Row],[Odds Spread]]), "", 1)</f>
        <v/>
      </c>
      <c r="P692" s="26"/>
      <c r="Q692" s="26"/>
      <c r="R692" s="26"/>
      <c r="S692" s="26"/>
      <c r="T692" s="26"/>
      <c r="U692" s="27" t="str">
        <f>IF(ISBLANK(Table123[[#This Row],[Odds Side - Difference Model]]), "",N692+IF(Q692&lt;0, (N692/(Q692/-100)), N692*(Q692/100)))</f>
        <v/>
      </c>
      <c r="V692" s="28" t="str">
        <f>IFERROR(IF(ISBLANK(Table123[[#This Row],[Odds Side - Win Probability Model]]), "",N692+IF(R692&lt;0, (N692/(R692/-100)), N692*(R692/100))),"")</f>
        <v/>
      </c>
      <c r="W692" s="27" t="str">
        <f t="shared" si="73"/>
        <v/>
      </c>
      <c r="X692" s="28" t="str">
        <f t="shared" si="74"/>
        <v/>
      </c>
      <c r="Y692" s="27" t="str">
        <f>IF(ISBLANK(Table123[[#This Row],[Odds Spread]]), "",O692+IF(S692&lt;0, (O692/(S692/-100)), O692*(S692/100)))</f>
        <v/>
      </c>
      <c r="Z692" s="27" t="str">
        <f t="shared" si="75"/>
        <v/>
      </c>
      <c r="AA692" s="29">
        <f t="shared" si="76"/>
        <v>0</v>
      </c>
      <c r="AB692" s="29">
        <f t="shared" si="77"/>
        <v>0</v>
      </c>
      <c r="AC692" s="30" t="str">
        <f>IF('Prediction Log'!$W692="Y", "W", IF('Prediction Log'!$W692="N","L",""))</f>
        <v/>
      </c>
      <c r="AD692" s="31" t="str">
        <f>IF('Prediction Log'!$Y692="Y", "W", IF('Prediction Log'!$Y692="N","L",""))</f>
        <v/>
      </c>
      <c r="AE692" s="32" t="str">
        <f>IF(ISBLANK(Table123[[#This Row],[Odds Side - Difference Model]]), "",IF(AC692="W", W692, IF(AC692="L",-N692, "")))</f>
        <v/>
      </c>
      <c r="AF692" s="33" t="str">
        <f>IFERROR((IF(ISERR(Table123[[#This Row],[Potential Payout Side - Win Probability Model]]), "",IF(AD692="W", X692, IF(AD692="L",-N692, "")))), "")</f>
        <v/>
      </c>
      <c r="AG692" s="30" t="str">
        <f>IF('Prediction Log'!$X692="Y", "W", IF('Prediction Log'!$X692="N", "L", ""))</f>
        <v/>
      </c>
      <c r="AH692" s="32" t="str">
        <f>IF(ISBLANK(Table123[[#This Row],[Odds Spread]]), "",IF(AG692="W", Z692, IF(AG692="L",-O692, "")))</f>
        <v/>
      </c>
      <c r="AI692" s="11"/>
      <c r="AJ692" s="12" t="str">
        <f t="shared" si="72"/>
        <v/>
      </c>
      <c r="AK6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3" spans="1:38" x14ac:dyDescent="0.45">
      <c r="A693" s="22">
        <f>Games!A693</f>
        <v>0</v>
      </c>
      <c r="B693" s="22" t="str">
        <f>IF('Prediction Log'!B693=0, "",'Prediction Log'!B693)</f>
        <v/>
      </c>
      <c r="C693" s="22" t="str">
        <f>IF('Prediction Log'!C693=0, "",'Prediction Log'!C693)</f>
        <v/>
      </c>
      <c r="D693" s="22" t="str">
        <f>IF('Prediction Log'!D693=0, "",'Prediction Log'!D693)</f>
        <v/>
      </c>
      <c r="E693" s="22" t="str">
        <f>IF('Prediction Log'!E693=0, "",'Prediction Log'!E693)</f>
        <v/>
      </c>
      <c r="F693" s="22" t="str">
        <f>IF('Prediction Log'!I693=0, "",'Prediction Log'!I693)</f>
        <v/>
      </c>
      <c r="G693" s="23" t="str">
        <f>IF(ISBLANK(Games!B693), "",'Prediction Log'!$J693)</f>
        <v/>
      </c>
      <c r="H693" s="24" t="str">
        <f>'Prediction Log'!$K693</f>
        <v/>
      </c>
      <c r="I693" s="22" t="str">
        <f>IF(ISBLANK(Games!J693), "",IF(AND(Games!J693="",Games!K693=""),"",IF(ISTEXT(Games!K693), "Side",Games!J693)))</f>
        <v/>
      </c>
      <c r="J693" s="22" t="str">
        <f>IF(ISBLANK(Games!B693), "",IF(Games!H693="Y", Games!B693, Games!C693))</f>
        <v/>
      </c>
      <c r="K693" s="22" t="str">
        <f>Games!F693</f>
        <v/>
      </c>
      <c r="L693" s="22" t="str">
        <f>IF(ISBLANK(Games!D693), "",Games!D693)</f>
        <v/>
      </c>
      <c r="M693" s="22"/>
      <c r="N693" s="25" t="str">
        <f>IF(ISBLANK(Table123[[#This Row],[Odds Side - Difference Model]]), "", 1)</f>
        <v/>
      </c>
      <c r="O693" s="25" t="str">
        <f>IF(ISBLANK(Table123[[#This Row],[Odds Spread]]), "", 1)</f>
        <v/>
      </c>
      <c r="P693" s="26"/>
      <c r="Q693" s="26"/>
      <c r="R693" s="26"/>
      <c r="S693" s="26"/>
      <c r="T693" s="26"/>
      <c r="U693" s="27" t="str">
        <f>IF(ISBLANK(Table123[[#This Row],[Odds Side - Difference Model]]), "",N693+IF(Q693&lt;0, (N693/(Q693/-100)), N693*(Q693/100)))</f>
        <v/>
      </c>
      <c r="V693" s="28" t="str">
        <f>IFERROR(IF(ISBLANK(Table123[[#This Row],[Odds Side - Win Probability Model]]), "",N693+IF(R693&lt;0, (N693/(R693/-100)), N693*(R693/100))),"")</f>
        <v/>
      </c>
      <c r="W693" s="27" t="str">
        <f t="shared" si="73"/>
        <v/>
      </c>
      <c r="X693" s="28" t="str">
        <f t="shared" si="74"/>
        <v/>
      </c>
      <c r="Y693" s="27" t="str">
        <f>IF(ISBLANK(Table123[[#This Row],[Odds Spread]]), "",O693+IF(S693&lt;0, (O693/(S693/-100)), O693*(S693/100)))</f>
        <v/>
      </c>
      <c r="Z693" s="27" t="str">
        <f t="shared" si="75"/>
        <v/>
      </c>
      <c r="AA693" s="29">
        <f t="shared" si="76"/>
        <v>0</v>
      </c>
      <c r="AB693" s="29">
        <f t="shared" si="77"/>
        <v>0</v>
      </c>
      <c r="AC693" s="30" t="str">
        <f>IF('Prediction Log'!$W693="Y", "W", IF('Prediction Log'!$W693="N","L",""))</f>
        <v/>
      </c>
      <c r="AD693" s="31" t="str">
        <f>IF('Prediction Log'!$Y693="Y", "W", IF('Prediction Log'!$Y693="N","L",""))</f>
        <v/>
      </c>
      <c r="AE693" s="32" t="str">
        <f>IF(ISBLANK(Table123[[#This Row],[Odds Side - Difference Model]]), "",IF(AC693="W", W693, IF(AC693="L",-N693, "")))</f>
        <v/>
      </c>
      <c r="AF693" s="33" t="str">
        <f>IFERROR((IF(ISERR(Table123[[#This Row],[Potential Payout Side - Win Probability Model]]), "",IF(AD693="W", X693, IF(AD693="L",-N693, "")))), "")</f>
        <v/>
      </c>
      <c r="AG693" s="30" t="str">
        <f>IF('Prediction Log'!$X693="Y", "W", IF('Prediction Log'!$X693="N", "L", ""))</f>
        <v/>
      </c>
      <c r="AH693" s="32" t="str">
        <f>IF(ISBLANK(Table123[[#This Row],[Odds Spread]]), "",IF(AG693="W", Z693, IF(AG693="L",-O693, "")))</f>
        <v/>
      </c>
      <c r="AI693" s="11"/>
      <c r="AJ693" s="12" t="str">
        <f t="shared" si="72"/>
        <v/>
      </c>
      <c r="AK6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4" spans="1:38" x14ac:dyDescent="0.45">
      <c r="A694" s="22">
        <f>Games!A694</f>
        <v>0</v>
      </c>
      <c r="B694" s="22" t="str">
        <f>IF('Prediction Log'!B694=0, "",'Prediction Log'!B694)</f>
        <v/>
      </c>
      <c r="C694" s="22" t="str">
        <f>IF('Prediction Log'!C694=0, "",'Prediction Log'!C694)</f>
        <v/>
      </c>
      <c r="D694" s="22" t="str">
        <f>IF('Prediction Log'!D694=0, "",'Prediction Log'!D694)</f>
        <v/>
      </c>
      <c r="E694" s="22" t="str">
        <f>IF('Prediction Log'!E694=0, "",'Prediction Log'!E694)</f>
        <v/>
      </c>
      <c r="F694" s="22" t="str">
        <f>IF('Prediction Log'!I694=0, "",'Prediction Log'!I694)</f>
        <v/>
      </c>
      <c r="G694" s="23" t="str">
        <f>IF(ISBLANK(Games!B694), "",'Prediction Log'!$J694)</f>
        <v/>
      </c>
      <c r="H694" s="24" t="str">
        <f>'Prediction Log'!$K694</f>
        <v/>
      </c>
      <c r="I694" s="22" t="str">
        <f>IF(ISBLANK(Games!J694), "",IF(AND(Games!J694="",Games!K694=""),"",IF(ISTEXT(Games!K694), "Side",Games!J694)))</f>
        <v/>
      </c>
      <c r="J694" s="22" t="str">
        <f>IF(ISBLANK(Games!B694), "",IF(Games!H694="Y", Games!B694, Games!C694))</f>
        <v/>
      </c>
      <c r="K694" s="22" t="str">
        <f>Games!F694</f>
        <v/>
      </c>
      <c r="L694" s="22" t="str">
        <f>IF(ISBLANK(Games!D694), "",Games!D694)</f>
        <v/>
      </c>
      <c r="M694" s="22"/>
      <c r="N694" s="25" t="str">
        <f>IF(ISBLANK(Table123[[#This Row],[Odds Side - Difference Model]]), "", 1)</f>
        <v/>
      </c>
      <c r="O694" s="25" t="str">
        <f>IF(ISBLANK(Table123[[#This Row],[Odds Spread]]), "", 1)</f>
        <v/>
      </c>
      <c r="P694" s="26"/>
      <c r="Q694" s="26"/>
      <c r="R694" s="26"/>
      <c r="S694" s="26"/>
      <c r="T694" s="26"/>
      <c r="U694" s="27" t="str">
        <f>IF(ISBLANK(Table123[[#This Row],[Odds Side - Difference Model]]), "",N694+IF(Q694&lt;0, (N694/(Q694/-100)), N694*(Q694/100)))</f>
        <v/>
      </c>
      <c r="V694" s="28" t="str">
        <f>IFERROR(IF(ISBLANK(Table123[[#This Row],[Odds Side - Win Probability Model]]), "",N694+IF(R694&lt;0, (N694/(R694/-100)), N694*(R694/100))),"")</f>
        <v/>
      </c>
      <c r="W694" s="27" t="str">
        <f t="shared" si="73"/>
        <v/>
      </c>
      <c r="X694" s="28" t="str">
        <f t="shared" si="74"/>
        <v/>
      </c>
      <c r="Y694" s="27" t="str">
        <f>IF(ISBLANK(Table123[[#This Row],[Odds Spread]]), "",O694+IF(S694&lt;0, (O694/(S694/-100)), O694*(S694/100)))</f>
        <v/>
      </c>
      <c r="Z694" s="27" t="str">
        <f t="shared" si="75"/>
        <v/>
      </c>
      <c r="AA694" s="29">
        <f t="shared" si="76"/>
        <v>0</v>
      </c>
      <c r="AB694" s="29">
        <f t="shared" si="77"/>
        <v>0</v>
      </c>
      <c r="AC694" s="30" t="str">
        <f>IF('Prediction Log'!$W694="Y", "W", IF('Prediction Log'!$W694="N","L",""))</f>
        <v/>
      </c>
      <c r="AD694" s="31" t="str">
        <f>IF('Prediction Log'!$Y694="Y", "W", IF('Prediction Log'!$Y694="N","L",""))</f>
        <v/>
      </c>
      <c r="AE694" s="32" t="str">
        <f>IF(ISBLANK(Table123[[#This Row],[Odds Side - Difference Model]]), "",IF(AC694="W", W694, IF(AC694="L",-N694, "")))</f>
        <v/>
      </c>
      <c r="AF694" s="33" t="str">
        <f>IFERROR((IF(ISERR(Table123[[#This Row],[Potential Payout Side - Win Probability Model]]), "",IF(AD694="W", X694, IF(AD694="L",-N694, "")))), "")</f>
        <v/>
      </c>
      <c r="AG694" s="30" t="str">
        <f>IF('Prediction Log'!$X694="Y", "W", IF('Prediction Log'!$X694="N", "L", ""))</f>
        <v/>
      </c>
      <c r="AH694" s="32" t="str">
        <f>IF(ISBLANK(Table123[[#This Row],[Odds Spread]]), "",IF(AG694="W", Z694, IF(AG694="L",-O694, "")))</f>
        <v/>
      </c>
      <c r="AI694" s="11"/>
      <c r="AJ694" s="12" t="str">
        <f t="shared" si="72"/>
        <v/>
      </c>
      <c r="AK6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5" spans="1:38" x14ac:dyDescent="0.45">
      <c r="A695" s="22">
        <f>Games!A695</f>
        <v>0</v>
      </c>
      <c r="B695" s="22" t="str">
        <f>IF('Prediction Log'!B695=0, "",'Prediction Log'!B695)</f>
        <v/>
      </c>
      <c r="C695" s="22" t="str">
        <f>IF('Prediction Log'!C695=0, "",'Prediction Log'!C695)</f>
        <v/>
      </c>
      <c r="D695" s="22" t="str">
        <f>IF('Prediction Log'!D695=0, "",'Prediction Log'!D695)</f>
        <v/>
      </c>
      <c r="E695" s="22" t="str">
        <f>IF('Prediction Log'!E695=0, "",'Prediction Log'!E695)</f>
        <v/>
      </c>
      <c r="F695" s="22" t="str">
        <f>IF('Prediction Log'!I695=0, "",'Prediction Log'!I695)</f>
        <v/>
      </c>
      <c r="G695" s="23" t="str">
        <f>IF(ISBLANK(Games!B695), "",'Prediction Log'!$J695)</f>
        <v/>
      </c>
      <c r="H695" s="24" t="str">
        <f>'Prediction Log'!$K695</f>
        <v/>
      </c>
      <c r="I695" s="22" t="str">
        <f>IF(ISBLANK(Games!J695), "",IF(AND(Games!J695="",Games!K695=""),"",IF(ISTEXT(Games!K695), "Side",Games!J695)))</f>
        <v/>
      </c>
      <c r="J695" s="22" t="str">
        <f>IF(ISBLANK(Games!B695), "",IF(Games!H695="Y", Games!B695, Games!C695))</f>
        <v/>
      </c>
      <c r="K695" s="22" t="str">
        <f>Games!F695</f>
        <v/>
      </c>
      <c r="L695" s="22" t="str">
        <f>IF(ISBLANK(Games!D695), "",Games!D695)</f>
        <v/>
      </c>
      <c r="M695" s="22"/>
      <c r="N695" s="25" t="str">
        <f>IF(ISBLANK(Table123[[#This Row],[Odds Side - Difference Model]]), "", 1)</f>
        <v/>
      </c>
      <c r="O695" s="25" t="str">
        <f>IF(ISBLANK(Table123[[#This Row],[Odds Spread]]), "", 1)</f>
        <v/>
      </c>
      <c r="P695" s="26"/>
      <c r="Q695" s="26"/>
      <c r="R695" s="26"/>
      <c r="S695" s="26"/>
      <c r="T695" s="26"/>
      <c r="U695" s="27" t="str">
        <f>IF(ISBLANK(Table123[[#This Row],[Odds Side - Difference Model]]), "",N695+IF(Q695&lt;0, (N695/(Q695/-100)), N695*(Q695/100)))</f>
        <v/>
      </c>
      <c r="V695" s="28" t="str">
        <f>IFERROR(IF(ISBLANK(Table123[[#This Row],[Odds Side - Win Probability Model]]), "",N695+IF(R695&lt;0, (N695/(R695/-100)), N695*(R695/100))),"")</f>
        <v/>
      </c>
      <c r="W695" s="27" t="str">
        <f t="shared" si="73"/>
        <v/>
      </c>
      <c r="X695" s="28" t="str">
        <f t="shared" si="74"/>
        <v/>
      </c>
      <c r="Y695" s="27" t="str">
        <f>IF(ISBLANK(Table123[[#This Row],[Odds Spread]]), "",O695+IF(S695&lt;0, (O695/(S695/-100)), O695*(S695/100)))</f>
        <v/>
      </c>
      <c r="Z695" s="27" t="str">
        <f t="shared" si="75"/>
        <v/>
      </c>
      <c r="AA695" s="29">
        <f t="shared" si="76"/>
        <v>0</v>
      </c>
      <c r="AB695" s="29">
        <f t="shared" si="77"/>
        <v>0</v>
      </c>
      <c r="AC695" s="30" t="str">
        <f>IF('Prediction Log'!$W695="Y", "W", IF('Prediction Log'!$W695="N","L",""))</f>
        <v/>
      </c>
      <c r="AD695" s="31" t="str">
        <f>IF('Prediction Log'!$Y695="Y", "W", IF('Prediction Log'!$Y695="N","L",""))</f>
        <v/>
      </c>
      <c r="AE695" s="32" t="str">
        <f>IF(ISBLANK(Table123[[#This Row],[Odds Side - Difference Model]]), "",IF(AC695="W", W695, IF(AC695="L",-N695, "")))</f>
        <v/>
      </c>
      <c r="AF695" s="33" t="str">
        <f>IFERROR((IF(ISERR(Table123[[#This Row],[Potential Payout Side - Win Probability Model]]), "",IF(AD695="W", X695, IF(AD695="L",-N695, "")))), "")</f>
        <v/>
      </c>
      <c r="AG695" s="30" t="str">
        <f>IF('Prediction Log'!$X695="Y", "W", IF('Prediction Log'!$X695="N", "L", ""))</f>
        <v/>
      </c>
      <c r="AH695" s="32" t="str">
        <f>IF(ISBLANK(Table123[[#This Row],[Odds Spread]]), "",IF(AG695="W", Z695, IF(AG695="L",-O695, "")))</f>
        <v/>
      </c>
      <c r="AI695" s="11"/>
      <c r="AJ695" s="12" t="str">
        <f t="shared" si="72"/>
        <v/>
      </c>
      <c r="AK6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6" spans="1:38" x14ac:dyDescent="0.45">
      <c r="A696" s="22">
        <f>Games!A696</f>
        <v>0</v>
      </c>
      <c r="B696" s="22" t="str">
        <f>IF('Prediction Log'!B696=0, "",'Prediction Log'!B696)</f>
        <v/>
      </c>
      <c r="C696" s="22" t="str">
        <f>IF('Prediction Log'!C696=0, "",'Prediction Log'!C696)</f>
        <v/>
      </c>
      <c r="D696" s="22" t="str">
        <f>IF('Prediction Log'!D696=0, "",'Prediction Log'!D696)</f>
        <v/>
      </c>
      <c r="E696" s="22" t="str">
        <f>IF('Prediction Log'!E696=0, "",'Prediction Log'!E696)</f>
        <v/>
      </c>
      <c r="F696" s="22" t="str">
        <f>IF('Prediction Log'!I696=0, "",'Prediction Log'!I696)</f>
        <v/>
      </c>
      <c r="G696" s="23" t="str">
        <f>IF(ISBLANK(Games!B696), "",'Prediction Log'!$J696)</f>
        <v/>
      </c>
      <c r="H696" s="24" t="str">
        <f>'Prediction Log'!$K696</f>
        <v/>
      </c>
      <c r="I696" s="22" t="str">
        <f>IF(ISBLANK(Games!J696), "",IF(AND(Games!J696="",Games!K696=""),"",IF(ISTEXT(Games!K696), "Side",Games!J696)))</f>
        <v/>
      </c>
      <c r="J696" s="22" t="str">
        <f>IF(ISBLANK(Games!B696), "",IF(Games!H696="Y", Games!B696, Games!C696))</f>
        <v/>
      </c>
      <c r="K696" s="22" t="str">
        <f>Games!F696</f>
        <v/>
      </c>
      <c r="L696" s="22" t="str">
        <f>IF(ISBLANK(Games!D696), "",Games!D696)</f>
        <v/>
      </c>
      <c r="M696" s="22"/>
      <c r="N696" s="25" t="str">
        <f>IF(ISBLANK(Table123[[#This Row],[Odds Side - Difference Model]]), "", 1)</f>
        <v/>
      </c>
      <c r="O696" s="25" t="str">
        <f>IF(ISBLANK(Table123[[#This Row],[Odds Spread]]), "", 1)</f>
        <v/>
      </c>
      <c r="P696" s="26"/>
      <c r="Q696" s="26"/>
      <c r="R696" s="26"/>
      <c r="S696" s="26"/>
      <c r="T696" s="26"/>
      <c r="U696" s="27" t="str">
        <f>IF(ISBLANK(Table123[[#This Row],[Odds Side - Difference Model]]), "",N696+IF(Q696&lt;0, (N696/(Q696/-100)), N696*(Q696/100)))</f>
        <v/>
      </c>
      <c r="V696" s="28" t="str">
        <f>IFERROR(IF(ISBLANK(Table123[[#This Row],[Odds Side - Win Probability Model]]), "",N696+IF(R696&lt;0, (N696/(R696/-100)), N696*(R696/100))),"")</f>
        <v/>
      </c>
      <c r="W696" s="27" t="str">
        <f t="shared" si="73"/>
        <v/>
      </c>
      <c r="X696" s="28" t="str">
        <f t="shared" si="74"/>
        <v/>
      </c>
      <c r="Y696" s="27" t="str">
        <f>IF(ISBLANK(Table123[[#This Row],[Odds Spread]]), "",O696+IF(S696&lt;0, (O696/(S696/-100)), O696*(S696/100)))</f>
        <v/>
      </c>
      <c r="Z696" s="27" t="str">
        <f t="shared" si="75"/>
        <v/>
      </c>
      <c r="AA696" s="29">
        <f t="shared" si="76"/>
        <v>0</v>
      </c>
      <c r="AB696" s="29">
        <f t="shared" si="77"/>
        <v>0</v>
      </c>
      <c r="AC696" s="30" t="str">
        <f>IF('Prediction Log'!$W696="Y", "W", IF('Prediction Log'!$W696="N","L",""))</f>
        <v/>
      </c>
      <c r="AD696" s="31" t="str">
        <f>IF('Prediction Log'!$Y696="Y", "W", IF('Prediction Log'!$Y696="N","L",""))</f>
        <v/>
      </c>
      <c r="AE696" s="32" t="str">
        <f>IF(ISBLANK(Table123[[#This Row],[Odds Side - Difference Model]]), "",IF(AC696="W", W696, IF(AC696="L",-N696, "")))</f>
        <v/>
      </c>
      <c r="AF696" s="33" t="str">
        <f>IFERROR((IF(ISERR(Table123[[#This Row],[Potential Payout Side - Win Probability Model]]), "",IF(AD696="W", X696, IF(AD696="L",-N696, "")))), "")</f>
        <v/>
      </c>
      <c r="AG696" s="30" t="str">
        <f>IF('Prediction Log'!$X696="Y", "W", IF('Prediction Log'!$X696="N", "L", ""))</f>
        <v/>
      </c>
      <c r="AH696" s="32" t="str">
        <f>IF(ISBLANK(Table123[[#This Row],[Odds Spread]]), "",IF(AG696="W", Z696, IF(AG696="L",-O696, "")))</f>
        <v/>
      </c>
      <c r="AI696" s="11"/>
      <c r="AJ696" s="12" t="str">
        <f t="shared" si="72"/>
        <v/>
      </c>
      <c r="AK6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7" spans="1:38" x14ac:dyDescent="0.45">
      <c r="A697" s="22">
        <f>Games!A697</f>
        <v>0</v>
      </c>
      <c r="B697" s="22" t="str">
        <f>IF('Prediction Log'!B697=0, "",'Prediction Log'!B697)</f>
        <v/>
      </c>
      <c r="C697" s="22" t="str">
        <f>IF('Prediction Log'!C697=0, "",'Prediction Log'!C697)</f>
        <v/>
      </c>
      <c r="D697" s="22" t="str">
        <f>IF('Prediction Log'!D697=0, "",'Prediction Log'!D697)</f>
        <v/>
      </c>
      <c r="E697" s="22" t="str">
        <f>IF('Prediction Log'!E697=0, "",'Prediction Log'!E697)</f>
        <v/>
      </c>
      <c r="F697" s="22" t="str">
        <f>IF('Prediction Log'!I697=0, "",'Prediction Log'!I697)</f>
        <v/>
      </c>
      <c r="G697" s="23" t="str">
        <f>IF(ISBLANK(Games!B697), "",'Prediction Log'!$J697)</f>
        <v/>
      </c>
      <c r="H697" s="24" t="str">
        <f>'Prediction Log'!$K697</f>
        <v/>
      </c>
      <c r="I697" s="22" t="str">
        <f>IF(ISBLANK(Games!J697), "",IF(AND(Games!J697="",Games!K697=""),"",IF(ISTEXT(Games!K697), "Side",Games!J697)))</f>
        <v/>
      </c>
      <c r="J697" s="22" t="str">
        <f>IF(ISBLANK(Games!B697), "",IF(Games!H697="Y", Games!B697, Games!C697))</f>
        <v/>
      </c>
      <c r="K697" s="22" t="str">
        <f>Games!F697</f>
        <v/>
      </c>
      <c r="L697" s="22" t="str">
        <f>IF(ISBLANK(Games!D697), "",Games!D697)</f>
        <v/>
      </c>
      <c r="M697" s="22"/>
      <c r="N697" s="25" t="str">
        <f>IF(ISBLANK(Table123[[#This Row],[Odds Side - Difference Model]]), "", 1)</f>
        <v/>
      </c>
      <c r="O697" s="25" t="str">
        <f>IF(ISBLANK(Table123[[#This Row],[Odds Spread]]), "", 1)</f>
        <v/>
      </c>
      <c r="P697" s="26"/>
      <c r="Q697" s="26"/>
      <c r="R697" s="26"/>
      <c r="S697" s="26"/>
      <c r="T697" s="26"/>
      <c r="U697" s="27" t="str">
        <f>IF(ISBLANK(Table123[[#This Row],[Odds Side - Difference Model]]), "",N697+IF(Q697&lt;0, (N697/(Q697/-100)), N697*(Q697/100)))</f>
        <v/>
      </c>
      <c r="V697" s="28" t="str">
        <f>IFERROR(IF(ISBLANK(Table123[[#This Row],[Odds Side - Win Probability Model]]), "",N697+IF(R697&lt;0, (N697/(R697/-100)), N697*(R697/100))),"")</f>
        <v/>
      </c>
      <c r="W697" s="27" t="str">
        <f t="shared" si="73"/>
        <v/>
      </c>
      <c r="X697" s="28" t="str">
        <f t="shared" si="74"/>
        <v/>
      </c>
      <c r="Y697" s="27" t="str">
        <f>IF(ISBLANK(Table123[[#This Row],[Odds Spread]]), "",O697+IF(S697&lt;0, (O697/(S697/-100)), O697*(S697/100)))</f>
        <v/>
      </c>
      <c r="Z697" s="27" t="str">
        <f t="shared" si="75"/>
        <v/>
      </c>
      <c r="AA697" s="29">
        <f t="shared" si="76"/>
        <v>0</v>
      </c>
      <c r="AB697" s="29">
        <f t="shared" si="77"/>
        <v>0</v>
      </c>
      <c r="AC697" s="30" t="str">
        <f>IF('Prediction Log'!$W697="Y", "W", IF('Prediction Log'!$W697="N","L",""))</f>
        <v/>
      </c>
      <c r="AD697" s="31" t="str">
        <f>IF('Prediction Log'!$Y697="Y", "W", IF('Prediction Log'!$Y697="N","L",""))</f>
        <v/>
      </c>
      <c r="AE697" s="32" t="str">
        <f>IF(ISBLANK(Table123[[#This Row],[Odds Side - Difference Model]]), "",IF(AC697="W", W697, IF(AC697="L",-N697, "")))</f>
        <v/>
      </c>
      <c r="AF697" s="33" t="str">
        <f>IFERROR((IF(ISERR(Table123[[#This Row],[Potential Payout Side - Win Probability Model]]), "",IF(AD697="W", X697, IF(AD697="L",-N697, "")))), "")</f>
        <v/>
      </c>
      <c r="AG697" s="30" t="str">
        <f>IF('Prediction Log'!$X697="Y", "W", IF('Prediction Log'!$X697="N", "L", ""))</f>
        <v/>
      </c>
      <c r="AH697" s="32" t="str">
        <f>IF(ISBLANK(Table123[[#This Row],[Odds Spread]]), "",IF(AG697="W", Z697, IF(AG697="L",-O697, "")))</f>
        <v/>
      </c>
      <c r="AI697" s="11"/>
      <c r="AJ697" s="12" t="str">
        <f t="shared" si="72"/>
        <v/>
      </c>
      <c r="AK6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8" spans="1:38" x14ac:dyDescent="0.45">
      <c r="A698" s="22">
        <f>Games!A698</f>
        <v>0</v>
      </c>
      <c r="B698" s="22" t="str">
        <f>IF('Prediction Log'!B698=0, "",'Prediction Log'!B698)</f>
        <v/>
      </c>
      <c r="C698" s="22" t="str">
        <f>IF('Prediction Log'!C698=0, "",'Prediction Log'!C698)</f>
        <v/>
      </c>
      <c r="D698" s="22" t="str">
        <f>IF('Prediction Log'!D698=0, "",'Prediction Log'!D698)</f>
        <v/>
      </c>
      <c r="E698" s="22" t="str">
        <f>IF('Prediction Log'!E698=0, "",'Prediction Log'!E698)</f>
        <v/>
      </c>
      <c r="F698" s="22" t="str">
        <f>IF('Prediction Log'!I698=0, "",'Prediction Log'!I698)</f>
        <v/>
      </c>
      <c r="G698" s="23" t="str">
        <f>IF(ISBLANK(Games!B698), "",'Prediction Log'!$J698)</f>
        <v/>
      </c>
      <c r="H698" s="24" t="str">
        <f>'Prediction Log'!$K698</f>
        <v/>
      </c>
      <c r="I698" s="22" t="str">
        <f>IF(ISBLANK(Games!J698), "",IF(AND(Games!J698="",Games!K698=""),"",IF(ISTEXT(Games!K698), "Side",Games!J698)))</f>
        <v/>
      </c>
      <c r="J698" s="22" t="str">
        <f>IF(ISBLANK(Games!B698), "",IF(Games!H698="Y", Games!B698, Games!C698))</f>
        <v/>
      </c>
      <c r="K698" s="22" t="str">
        <f>Games!F698</f>
        <v/>
      </c>
      <c r="L698" s="22" t="str">
        <f>IF(ISBLANK(Games!D698), "",Games!D698)</f>
        <v/>
      </c>
      <c r="M698" s="22"/>
      <c r="N698" s="25" t="str">
        <f>IF(ISBLANK(Table123[[#This Row],[Odds Side - Difference Model]]), "", 1)</f>
        <v/>
      </c>
      <c r="O698" s="25" t="str">
        <f>IF(ISBLANK(Table123[[#This Row],[Odds Spread]]), "", 1)</f>
        <v/>
      </c>
      <c r="P698" s="26"/>
      <c r="Q698" s="26"/>
      <c r="R698" s="26"/>
      <c r="S698" s="26"/>
      <c r="T698" s="26"/>
      <c r="U698" s="27" t="str">
        <f>IF(ISBLANK(Table123[[#This Row],[Odds Side - Difference Model]]), "",N698+IF(Q698&lt;0, (N698/(Q698/-100)), N698*(Q698/100)))</f>
        <v/>
      </c>
      <c r="V698" s="28" t="str">
        <f>IFERROR(IF(ISBLANK(Table123[[#This Row],[Odds Side - Win Probability Model]]), "",N698+IF(R698&lt;0, (N698/(R698/-100)), N698*(R698/100))),"")</f>
        <v/>
      </c>
      <c r="W698" s="27" t="str">
        <f t="shared" si="73"/>
        <v/>
      </c>
      <c r="X698" s="28" t="str">
        <f t="shared" si="74"/>
        <v/>
      </c>
      <c r="Y698" s="27" t="str">
        <f>IF(ISBLANK(Table123[[#This Row],[Odds Spread]]), "",O698+IF(S698&lt;0, (O698/(S698/-100)), O698*(S698/100)))</f>
        <v/>
      </c>
      <c r="Z698" s="27" t="str">
        <f t="shared" si="75"/>
        <v/>
      </c>
      <c r="AA698" s="29">
        <f t="shared" si="76"/>
        <v>0</v>
      </c>
      <c r="AB698" s="29">
        <f t="shared" si="77"/>
        <v>0</v>
      </c>
      <c r="AC698" s="30" t="str">
        <f>IF('Prediction Log'!$W698="Y", "W", IF('Prediction Log'!$W698="N","L",""))</f>
        <v/>
      </c>
      <c r="AD698" s="31" t="str">
        <f>IF('Prediction Log'!$Y698="Y", "W", IF('Prediction Log'!$Y698="N","L",""))</f>
        <v/>
      </c>
      <c r="AE698" s="32" t="str">
        <f>IF(ISBLANK(Table123[[#This Row],[Odds Side - Difference Model]]), "",IF(AC698="W", W698, IF(AC698="L",-N698, "")))</f>
        <v/>
      </c>
      <c r="AF698" s="33" t="str">
        <f>IFERROR((IF(ISERR(Table123[[#This Row],[Potential Payout Side - Win Probability Model]]), "",IF(AD698="W", X698, IF(AD698="L",-N698, "")))), "")</f>
        <v/>
      </c>
      <c r="AG698" s="30" t="str">
        <f>IF('Prediction Log'!$X698="Y", "W", IF('Prediction Log'!$X698="N", "L", ""))</f>
        <v/>
      </c>
      <c r="AH698" s="32" t="str">
        <f>IF(ISBLANK(Table123[[#This Row],[Odds Spread]]), "",IF(AG698="W", Z698, IF(AG698="L",-O698, "")))</f>
        <v/>
      </c>
      <c r="AI698" s="11"/>
      <c r="AJ698" s="12" t="str">
        <f t="shared" si="72"/>
        <v/>
      </c>
      <c r="AK6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9" spans="1:38" x14ac:dyDescent="0.45">
      <c r="A699" s="22">
        <f>Games!A699</f>
        <v>0</v>
      </c>
      <c r="B699" s="22" t="str">
        <f>IF('Prediction Log'!B699=0, "",'Prediction Log'!B699)</f>
        <v/>
      </c>
      <c r="C699" s="22" t="str">
        <f>IF('Prediction Log'!C699=0, "",'Prediction Log'!C699)</f>
        <v/>
      </c>
      <c r="D699" s="22" t="str">
        <f>IF('Prediction Log'!D699=0, "",'Prediction Log'!D699)</f>
        <v/>
      </c>
      <c r="E699" s="22" t="str">
        <f>IF('Prediction Log'!E699=0, "",'Prediction Log'!E699)</f>
        <v/>
      </c>
      <c r="F699" s="22" t="str">
        <f>IF('Prediction Log'!I699=0, "",'Prediction Log'!I699)</f>
        <v/>
      </c>
      <c r="G699" s="23" t="str">
        <f>IF(ISBLANK(Games!B699), "",'Prediction Log'!$J699)</f>
        <v/>
      </c>
      <c r="H699" s="24" t="str">
        <f>'Prediction Log'!$K699</f>
        <v/>
      </c>
      <c r="I699" s="22" t="str">
        <f>IF(ISBLANK(Games!J699), "",IF(AND(Games!J699="",Games!K699=""),"",IF(ISTEXT(Games!K699), "Side",Games!J699)))</f>
        <v/>
      </c>
      <c r="J699" s="22" t="str">
        <f>IF(ISBLANK(Games!B699), "",IF(Games!H699="Y", Games!B699, Games!C699))</f>
        <v/>
      </c>
      <c r="K699" s="22" t="str">
        <f>Games!F699</f>
        <v/>
      </c>
      <c r="L699" s="22" t="str">
        <f>IF(ISBLANK(Games!D699), "",Games!D699)</f>
        <v/>
      </c>
      <c r="M699" s="22"/>
      <c r="N699" s="25" t="str">
        <f>IF(ISBLANK(Table123[[#This Row],[Odds Side - Difference Model]]), "", 1)</f>
        <v/>
      </c>
      <c r="O699" s="25" t="str">
        <f>IF(ISBLANK(Table123[[#This Row],[Odds Spread]]), "", 1)</f>
        <v/>
      </c>
      <c r="P699" s="26"/>
      <c r="Q699" s="26"/>
      <c r="R699" s="26"/>
      <c r="S699" s="26"/>
      <c r="T699" s="26"/>
      <c r="U699" s="27" t="str">
        <f>IF(ISBLANK(Table123[[#This Row],[Odds Side - Difference Model]]), "",N699+IF(Q699&lt;0, (N699/(Q699/-100)), N699*(Q699/100)))</f>
        <v/>
      </c>
      <c r="V699" s="28" t="str">
        <f>IFERROR(IF(ISBLANK(Table123[[#This Row],[Odds Side - Win Probability Model]]), "",N699+IF(R699&lt;0, (N699/(R699/-100)), N699*(R699/100))),"")</f>
        <v/>
      </c>
      <c r="W699" s="27" t="str">
        <f t="shared" si="73"/>
        <v/>
      </c>
      <c r="X699" s="28" t="str">
        <f t="shared" si="74"/>
        <v/>
      </c>
      <c r="Y699" s="27" t="str">
        <f>IF(ISBLANK(Table123[[#This Row],[Odds Spread]]), "",O699+IF(S699&lt;0, (O699/(S699/-100)), O699*(S699/100)))</f>
        <v/>
      </c>
      <c r="Z699" s="27" t="str">
        <f t="shared" si="75"/>
        <v/>
      </c>
      <c r="AA699" s="29">
        <f t="shared" si="76"/>
        <v>0</v>
      </c>
      <c r="AB699" s="29">
        <f t="shared" si="77"/>
        <v>0</v>
      </c>
      <c r="AC699" s="30" t="str">
        <f>IF('Prediction Log'!$W699="Y", "W", IF('Prediction Log'!$W699="N","L",""))</f>
        <v/>
      </c>
      <c r="AD699" s="31" t="str">
        <f>IF('Prediction Log'!$Y699="Y", "W", IF('Prediction Log'!$Y699="N","L",""))</f>
        <v/>
      </c>
      <c r="AE699" s="32" t="str">
        <f>IF(ISBLANK(Table123[[#This Row],[Odds Side - Difference Model]]), "",IF(AC699="W", W699, IF(AC699="L",-N699, "")))</f>
        <v/>
      </c>
      <c r="AF699" s="33" t="str">
        <f>IFERROR((IF(ISERR(Table123[[#This Row],[Potential Payout Side - Win Probability Model]]), "",IF(AD699="W", X699, IF(AD699="L",-N699, "")))), "")</f>
        <v/>
      </c>
      <c r="AG699" s="30" t="str">
        <f>IF('Prediction Log'!$X699="Y", "W", IF('Prediction Log'!$X699="N", "L", ""))</f>
        <v/>
      </c>
      <c r="AH699" s="32" t="str">
        <f>IF(ISBLANK(Table123[[#This Row],[Odds Spread]]), "",IF(AG699="W", Z699, IF(AG699="L",-O699, "")))</f>
        <v/>
      </c>
      <c r="AI699" s="11"/>
      <c r="AJ699" s="12" t="str">
        <f t="shared" si="72"/>
        <v/>
      </c>
      <c r="AK6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0" spans="1:38" x14ac:dyDescent="0.45">
      <c r="A700" s="22">
        <f>Games!A700</f>
        <v>0</v>
      </c>
      <c r="B700" s="22" t="str">
        <f>IF('Prediction Log'!B700=0, "",'Prediction Log'!B700)</f>
        <v/>
      </c>
      <c r="C700" s="22" t="str">
        <f>IF('Prediction Log'!C700=0, "",'Prediction Log'!C700)</f>
        <v/>
      </c>
      <c r="D700" s="22" t="str">
        <f>IF('Prediction Log'!D700=0, "",'Prediction Log'!D700)</f>
        <v/>
      </c>
      <c r="E700" s="22" t="str">
        <f>IF('Prediction Log'!E700=0, "",'Prediction Log'!E700)</f>
        <v/>
      </c>
      <c r="F700" s="22" t="str">
        <f>IF('Prediction Log'!I700=0, "",'Prediction Log'!I700)</f>
        <v/>
      </c>
      <c r="G700" s="23" t="str">
        <f>IF(ISBLANK(Games!B700), "",'Prediction Log'!$J700)</f>
        <v/>
      </c>
      <c r="H700" s="24" t="str">
        <f>'Prediction Log'!$K700</f>
        <v/>
      </c>
      <c r="I700" s="22" t="str">
        <f>IF(ISBLANK(Games!J700), "",IF(AND(Games!J700="",Games!K700=""),"",IF(ISTEXT(Games!K700), "Side",Games!J700)))</f>
        <v/>
      </c>
      <c r="J700" s="22" t="str">
        <f>IF(ISBLANK(Games!B700), "",IF(Games!H700="Y", Games!B700, Games!C700))</f>
        <v/>
      </c>
      <c r="K700" s="22" t="str">
        <f>Games!F700</f>
        <v/>
      </c>
      <c r="L700" s="22" t="str">
        <f>IF(ISBLANK(Games!D700), "",Games!D700)</f>
        <v/>
      </c>
      <c r="M700" s="22"/>
      <c r="N700" s="25" t="str">
        <f>IF(ISBLANK(Table123[[#This Row],[Odds Side - Difference Model]]), "", 1)</f>
        <v/>
      </c>
      <c r="O700" s="25" t="str">
        <f>IF(ISBLANK(Table123[[#This Row],[Odds Spread]]), "", 1)</f>
        <v/>
      </c>
      <c r="P700" s="26"/>
      <c r="Q700" s="26"/>
      <c r="R700" s="26"/>
      <c r="S700" s="26"/>
      <c r="T700" s="26"/>
      <c r="U700" s="27" t="str">
        <f>IF(ISBLANK(Table123[[#This Row],[Odds Side - Difference Model]]), "",N700+IF(Q700&lt;0, (N700/(Q700/-100)), N700*(Q700/100)))</f>
        <v/>
      </c>
      <c r="V700" s="28" t="str">
        <f>IFERROR(IF(ISBLANK(Table123[[#This Row],[Odds Side - Win Probability Model]]), "",N700+IF(R700&lt;0, (N700/(R700/-100)), N700*(R700/100))),"")</f>
        <v/>
      </c>
      <c r="W700" s="27" t="str">
        <f t="shared" si="73"/>
        <v/>
      </c>
      <c r="X700" s="28" t="str">
        <f t="shared" si="74"/>
        <v/>
      </c>
      <c r="Y700" s="27" t="str">
        <f>IF(ISBLANK(Table123[[#This Row],[Odds Spread]]), "",O700+IF(S700&lt;0, (O700/(S700/-100)), O700*(S700/100)))</f>
        <v/>
      </c>
      <c r="Z700" s="27" t="str">
        <f t="shared" si="75"/>
        <v/>
      </c>
      <c r="AA700" s="29">
        <f t="shared" si="76"/>
        <v>0</v>
      </c>
      <c r="AB700" s="29">
        <f t="shared" si="77"/>
        <v>0</v>
      </c>
      <c r="AC700" s="30" t="str">
        <f>IF('Prediction Log'!$W700="Y", "W", IF('Prediction Log'!$W700="N","L",""))</f>
        <v/>
      </c>
      <c r="AD700" s="31" t="str">
        <f>IF('Prediction Log'!$Y700="Y", "W", IF('Prediction Log'!$Y700="N","L",""))</f>
        <v/>
      </c>
      <c r="AE700" s="32" t="str">
        <f>IF(ISBLANK(Table123[[#This Row],[Odds Side - Difference Model]]), "",IF(AC700="W", W700, IF(AC700="L",-N700, "")))</f>
        <v/>
      </c>
      <c r="AF700" s="33" t="str">
        <f>IFERROR((IF(ISERR(Table123[[#This Row],[Potential Payout Side - Win Probability Model]]), "",IF(AD700="W", X700, IF(AD700="L",-N700, "")))), "")</f>
        <v/>
      </c>
      <c r="AG700" s="30" t="str">
        <f>IF('Prediction Log'!$X700="Y", "W", IF('Prediction Log'!$X700="N", "L", ""))</f>
        <v/>
      </c>
      <c r="AH700" s="32" t="str">
        <f>IF(ISBLANK(Table123[[#This Row],[Odds Spread]]), "",IF(AG700="W", Z700, IF(AG700="L",-O700, "")))</f>
        <v/>
      </c>
      <c r="AI700" s="11"/>
      <c r="AJ700" s="12" t="str">
        <f t="shared" si="72"/>
        <v/>
      </c>
      <c r="AK7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1" spans="1:38" x14ac:dyDescent="0.45">
      <c r="A701" s="22">
        <f>Games!A701</f>
        <v>0</v>
      </c>
      <c r="B701" s="22" t="str">
        <f>IF('Prediction Log'!B701=0, "",'Prediction Log'!B701)</f>
        <v/>
      </c>
      <c r="C701" s="22" t="str">
        <f>IF('Prediction Log'!C701=0, "",'Prediction Log'!C701)</f>
        <v/>
      </c>
      <c r="D701" s="22" t="str">
        <f>IF('Prediction Log'!D701=0, "",'Prediction Log'!D701)</f>
        <v/>
      </c>
      <c r="E701" s="22" t="str">
        <f>IF('Prediction Log'!E701=0, "",'Prediction Log'!E701)</f>
        <v/>
      </c>
      <c r="F701" s="22" t="str">
        <f>IF('Prediction Log'!I701=0, "",'Prediction Log'!I701)</f>
        <v/>
      </c>
      <c r="G701" s="23" t="str">
        <f>IF(ISBLANK(Games!B701), "",'Prediction Log'!$J701)</f>
        <v/>
      </c>
      <c r="H701" s="24" t="str">
        <f>'Prediction Log'!$K701</f>
        <v/>
      </c>
      <c r="I701" s="22" t="str">
        <f>IF(ISBLANK(Games!J701), "",IF(AND(Games!J701="",Games!K701=""),"",IF(ISTEXT(Games!K701), "Side",Games!J701)))</f>
        <v/>
      </c>
      <c r="J701" s="22" t="str">
        <f>IF(ISBLANK(Games!B701), "",IF(Games!H701="Y", Games!B701, Games!C701))</f>
        <v/>
      </c>
      <c r="K701" s="22" t="str">
        <f>Games!F701</f>
        <v/>
      </c>
      <c r="L701" s="22" t="str">
        <f>IF(ISBLANK(Games!D701), "",Games!D701)</f>
        <v/>
      </c>
      <c r="M701" s="22"/>
      <c r="N701" s="25" t="str">
        <f>IF(ISBLANK(Table123[[#This Row],[Odds Side - Difference Model]]), "", 1)</f>
        <v/>
      </c>
      <c r="O701" s="25" t="str">
        <f>IF(ISBLANK(Table123[[#This Row],[Odds Spread]]), "", 1)</f>
        <v/>
      </c>
      <c r="P701" s="26"/>
      <c r="Q701" s="26"/>
      <c r="R701" s="26"/>
      <c r="S701" s="26"/>
      <c r="T701" s="26"/>
      <c r="U701" s="27" t="str">
        <f>IF(ISBLANK(Table123[[#This Row],[Odds Side - Difference Model]]), "",N701+IF(Q701&lt;0, (N701/(Q701/-100)), N701*(Q701/100)))</f>
        <v/>
      </c>
      <c r="V701" s="28" t="str">
        <f>IFERROR(IF(ISBLANK(Table123[[#This Row],[Odds Side - Win Probability Model]]), "",N701+IF(R701&lt;0, (N701/(R701/-100)), N701*(R701/100))),"")</f>
        <v/>
      </c>
      <c r="W701" s="27" t="str">
        <f t="shared" si="73"/>
        <v/>
      </c>
      <c r="X701" s="28" t="str">
        <f t="shared" si="74"/>
        <v/>
      </c>
      <c r="Y701" s="27" t="str">
        <f>IF(ISBLANK(Table123[[#This Row],[Odds Spread]]), "",O701+IF(S701&lt;0, (O701/(S701/-100)), O701*(S701/100)))</f>
        <v/>
      </c>
      <c r="Z701" s="27" t="str">
        <f t="shared" si="75"/>
        <v/>
      </c>
      <c r="AA701" s="29">
        <f t="shared" si="76"/>
        <v>0</v>
      </c>
      <c r="AB701" s="29">
        <f t="shared" si="77"/>
        <v>0</v>
      </c>
      <c r="AC701" s="30" t="str">
        <f>IF('Prediction Log'!$W701="Y", "W", IF('Prediction Log'!$W701="N","L",""))</f>
        <v/>
      </c>
      <c r="AD701" s="31" t="str">
        <f>IF('Prediction Log'!$Y701="Y", "W", IF('Prediction Log'!$Y701="N","L",""))</f>
        <v/>
      </c>
      <c r="AE701" s="32" t="str">
        <f>IF(ISBLANK(Table123[[#This Row],[Odds Side - Difference Model]]), "",IF(AC701="W", W701, IF(AC701="L",-N701, "")))</f>
        <v/>
      </c>
      <c r="AF701" s="33" t="str">
        <f>IFERROR((IF(ISERR(Table123[[#This Row],[Potential Payout Side - Win Probability Model]]), "",IF(AD701="W", X701, IF(AD701="L",-N701, "")))), "")</f>
        <v/>
      </c>
      <c r="AG701" s="30" t="str">
        <f>IF('Prediction Log'!$X701="Y", "W", IF('Prediction Log'!$X701="N", "L", ""))</f>
        <v/>
      </c>
      <c r="AH701" s="32" t="str">
        <f>IF(ISBLANK(Table123[[#This Row],[Odds Spread]]), "",IF(AG701="W", Z701, IF(AG701="L",-O701, "")))</f>
        <v/>
      </c>
      <c r="AI701" s="11"/>
      <c r="AJ701" s="12" t="str">
        <f t="shared" si="72"/>
        <v/>
      </c>
      <c r="AK70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2" spans="1:38" x14ac:dyDescent="0.45">
      <c r="A702" s="22">
        <f>Games!A702</f>
        <v>0</v>
      </c>
      <c r="B702" s="22" t="str">
        <f>IF('Prediction Log'!B702=0, "",'Prediction Log'!B702)</f>
        <v/>
      </c>
      <c r="C702" s="22" t="str">
        <f>IF('Prediction Log'!C702=0, "",'Prediction Log'!C702)</f>
        <v/>
      </c>
      <c r="D702" s="22" t="str">
        <f>IF('Prediction Log'!D702=0, "",'Prediction Log'!D702)</f>
        <v/>
      </c>
      <c r="E702" s="22" t="str">
        <f>IF('Prediction Log'!E702=0, "",'Prediction Log'!E702)</f>
        <v/>
      </c>
      <c r="F702" s="22" t="str">
        <f>IF('Prediction Log'!I702=0, "",'Prediction Log'!I702)</f>
        <v/>
      </c>
      <c r="G702" s="23" t="str">
        <f>IF(ISBLANK(Games!B702), "",'Prediction Log'!$J702)</f>
        <v/>
      </c>
      <c r="H702" s="24" t="str">
        <f>'Prediction Log'!$K702</f>
        <v/>
      </c>
      <c r="I702" s="22" t="str">
        <f>IF(ISBLANK(Games!J702), "",IF(AND(Games!J702="",Games!K702=""),"",IF(ISTEXT(Games!K702), "Side",Games!J702)))</f>
        <v/>
      </c>
      <c r="J702" s="22" t="str">
        <f>IF(ISBLANK(Games!B702), "",IF(Games!H702="Y", Games!B702, Games!C702))</f>
        <v/>
      </c>
      <c r="K702" s="22" t="str">
        <f>Games!F702</f>
        <v/>
      </c>
      <c r="L702" s="22" t="str">
        <f>IF(ISBLANK(Games!D702), "",Games!D702)</f>
        <v/>
      </c>
      <c r="M702" s="22"/>
      <c r="N702" s="25" t="str">
        <f>IF(ISBLANK(Table123[[#This Row],[Odds Side - Difference Model]]), "", 1)</f>
        <v/>
      </c>
      <c r="O702" s="25" t="str">
        <f>IF(ISBLANK(Table123[[#This Row],[Odds Spread]]), "", 1)</f>
        <v/>
      </c>
      <c r="P702" s="26"/>
      <c r="Q702" s="26"/>
      <c r="R702" s="26"/>
      <c r="S702" s="26"/>
      <c r="T702" s="26"/>
      <c r="U702" s="27" t="str">
        <f>IF(ISBLANK(Table123[[#This Row],[Odds Side - Difference Model]]), "",N702+IF(Q702&lt;0, (N702/(Q702/-100)), N702*(Q702/100)))</f>
        <v/>
      </c>
      <c r="V702" s="28" t="str">
        <f>IFERROR(IF(ISBLANK(Table123[[#This Row],[Odds Side - Win Probability Model]]), "",N702+IF(R702&lt;0, (N702/(R702/-100)), N702*(R702/100))),"")</f>
        <v/>
      </c>
      <c r="W702" s="27" t="str">
        <f t="shared" si="73"/>
        <v/>
      </c>
      <c r="X702" s="28" t="str">
        <f t="shared" si="74"/>
        <v/>
      </c>
      <c r="Y702" s="27" t="str">
        <f>IF(ISBLANK(Table123[[#This Row],[Odds Spread]]), "",O702+IF(S702&lt;0, (O702/(S702/-100)), O702*(S702/100)))</f>
        <v/>
      </c>
      <c r="Z702" s="27" t="str">
        <f t="shared" si="75"/>
        <v/>
      </c>
      <c r="AA702" s="29">
        <f t="shared" si="76"/>
        <v>0</v>
      </c>
      <c r="AB702" s="29">
        <f t="shared" si="77"/>
        <v>0</v>
      </c>
      <c r="AC702" s="30" t="str">
        <f>IF('Prediction Log'!$W702="Y", "W", IF('Prediction Log'!$W702="N","L",""))</f>
        <v/>
      </c>
      <c r="AD702" s="31" t="str">
        <f>IF('Prediction Log'!$Y702="Y", "W", IF('Prediction Log'!$Y702="N","L",""))</f>
        <v/>
      </c>
      <c r="AE702" s="32" t="str">
        <f>IF(ISBLANK(Table123[[#This Row],[Odds Side - Difference Model]]), "",IF(AC702="W", W702, IF(AC702="L",-N702, "")))</f>
        <v/>
      </c>
      <c r="AF702" s="33" t="str">
        <f>IFERROR((IF(ISERR(Table123[[#This Row],[Potential Payout Side - Win Probability Model]]), "",IF(AD702="W", X702, IF(AD702="L",-N702, "")))), "")</f>
        <v/>
      </c>
      <c r="AG702" s="30" t="str">
        <f>IF('Prediction Log'!$X702="Y", "W", IF('Prediction Log'!$X702="N", "L", ""))</f>
        <v/>
      </c>
      <c r="AH702" s="32" t="str">
        <f>IF(ISBLANK(Table123[[#This Row],[Odds Spread]]), "",IF(AG702="W", Z702, IF(AG702="L",-O702, "")))</f>
        <v/>
      </c>
      <c r="AI702" s="11"/>
      <c r="AJ702" s="12" t="str">
        <f t="shared" si="72"/>
        <v/>
      </c>
      <c r="AK70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3" spans="1:38" x14ac:dyDescent="0.45">
      <c r="A703" s="22">
        <f>Games!A703</f>
        <v>0</v>
      </c>
      <c r="B703" s="22" t="str">
        <f>IF('Prediction Log'!B703=0, "",'Prediction Log'!B703)</f>
        <v/>
      </c>
      <c r="C703" s="22" t="str">
        <f>IF('Prediction Log'!C703=0, "",'Prediction Log'!C703)</f>
        <v/>
      </c>
      <c r="D703" s="22" t="str">
        <f>IF('Prediction Log'!D703=0, "",'Prediction Log'!D703)</f>
        <v/>
      </c>
      <c r="E703" s="22" t="str">
        <f>IF('Prediction Log'!E703=0, "",'Prediction Log'!E703)</f>
        <v/>
      </c>
      <c r="F703" s="22" t="str">
        <f>IF('Prediction Log'!I703=0, "",'Prediction Log'!I703)</f>
        <v/>
      </c>
      <c r="G703" s="23" t="str">
        <f>IF(ISBLANK(Games!B703), "",'Prediction Log'!$J703)</f>
        <v/>
      </c>
      <c r="H703" s="24" t="str">
        <f>'Prediction Log'!$K703</f>
        <v/>
      </c>
      <c r="I703" s="22" t="str">
        <f>IF(ISBLANK(Games!J703), "",IF(AND(Games!J703="",Games!K703=""),"",IF(ISTEXT(Games!K703), "Side",Games!J703)))</f>
        <v/>
      </c>
      <c r="J703" s="22" t="str">
        <f>IF(ISBLANK(Games!B703), "",IF(Games!H703="Y", Games!B703, Games!C703))</f>
        <v/>
      </c>
      <c r="K703" s="22" t="str">
        <f>Games!F703</f>
        <v/>
      </c>
      <c r="L703" s="22" t="str">
        <f>IF(ISBLANK(Games!D703), "",Games!D703)</f>
        <v/>
      </c>
      <c r="M703" s="22"/>
      <c r="N703" s="25" t="str">
        <f>IF(ISBLANK(Table123[[#This Row],[Odds Side - Difference Model]]), "", 1)</f>
        <v/>
      </c>
      <c r="O703" s="25" t="str">
        <f>IF(ISBLANK(Table123[[#This Row],[Odds Spread]]), "", 1)</f>
        <v/>
      </c>
      <c r="P703" s="26"/>
      <c r="Q703" s="26"/>
      <c r="R703" s="26"/>
      <c r="S703" s="26"/>
      <c r="T703" s="26"/>
      <c r="U703" s="27" t="str">
        <f>IF(ISBLANK(Table123[[#This Row],[Odds Side - Difference Model]]), "",N703+IF(Q703&lt;0, (N703/(Q703/-100)), N703*(Q703/100)))</f>
        <v/>
      </c>
      <c r="V703" s="28" t="str">
        <f>IFERROR(IF(ISBLANK(Table123[[#This Row],[Odds Side - Win Probability Model]]), "",N703+IF(R703&lt;0, (N703/(R703/-100)), N703*(R703/100))),"")</f>
        <v/>
      </c>
      <c r="W703" s="27" t="str">
        <f t="shared" si="73"/>
        <v/>
      </c>
      <c r="X703" s="28" t="str">
        <f t="shared" si="74"/>
        <v/>
      </c>
      <c r="Y703" s="27" t="str">
        <f>IF(ISBLANK(Table123[[#This Row],[Odds Spread]]), "",O703+IF(S703&lt;0, (O703/(S703/-100)), O703*(S703/100)))</f>
        <v/>
      </c>
      <c r="Z703" s="27" t="str">
        <f t="shared" si="75"/>
        <v/>
      </c>
      <c r="AA703" s="29">
        <f t="shared" si="76"/>
        <v>0</v>
      </c>
      <c r="AB703" s="29">
        <f t="shared" si="77"/>
        <v>0</v>
      </c>
      <c r="AC703" s="30" t="str">
        <f>IF('Prediction Log'!$W703="Y", "W", IF('Prediction Log'!$W703="N","L",""))</f>
        <v/>
      </c>
      <c r="AD703" s="31" t="str">
        <f>IF('Prediction Log'!$Y703="Y", "W", IF('Prediction Log'!$Y703="N","L",""))</f>
        <v/>
      </c>
      <c r="AE703" s="32" t="str">
        <f>IF(ISBLANK(Table123[[#This Row],[Odds Side - Difference Model]]), "",IF(AC703="W", W703, IF(AC703="L",-N703, "")))</f>
        <v/>
      </c>
      <c r="AF703" s="33" t="str">
        <f>IFERROR((IF(ISERR(Table123[[#This Row],[Potential Payout Side - Win Probability Model]]), "",IF(AD703="W", X703, IF(AD703="L",-N703, "")))), "")</f>
        <v/>
      </c>
      <c r="AG703" s="30" t="str">
        <f>IF('Prediction Log'!$X703="Y", "W", IF('Prediction Log'!$X703="N", "L", ""))</f>
        <v/>
      </c>
      <c r="AH703" s="32" t="str">
        <f>IF(ISBLANK(Table123[[#This Row],[Odds Spread]]), "",IF(AG703="W", Z703, IF(AG703="L",-O703, "")))</f>
        <v/>
      </c>
      <c r="AI703" s="11"/>
      <c r="AJ703" s="12" t="str">
        <f t="shared" si="72"/>
        <v/>
      </c>
      <c r="AK70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4" spans="1:38" x14ac:dyDescent="0.45">
      <c r="A704" s="22">
        <f>Games!A704</f>
        <v>0</v>
      </c>
      <c r="B704" s="22" t="str">
        <f>IF('Prediction Log'!B704=0, "",'Prediction Log'!B704)</f>
        <v/>
      </c>
      <c r="C704" s="22" t="str">
        <f>IF('Prediction Log'!C704=0, "",'Prediction Log'!C704)</f>
        <v/>
      </c>
      <c r="D704" s="22" t="str">
        <f>IF('Prediction Log'!D704=0, "",'Prediction Log'!D704)</f>
        <v/>
      </c>
      <c r="E704" s="22" t="str">
        <f>IF('Prediction Log'!E704=0, "",'Prediction Log'!E704)</f>
        <v/>
      </c>
      <c r="F704" s="22" t="str">
        <f>IF('Prediction Log'!I704=0, "",'Prediction Log'!I704)</f>
        <v/>
      </c>
      <c r="G704" s="23" t="str">
        <f>IF(ISBLANK(Games!B704), "",'Prediction Log'!$J704)</f>
        <v/>
      </c>
      <c r="H704" s="24" t="str">
        <f>'Prediction Log'!$K704</f>
        <v/>
      </c>
      <c r="I704" s="22" t="str">
        <f>IF(ISBLANK(Games!J704), "",IF(AND(Games!J704="",Games!K704=""),"",IF(ISTEXT(Games!K704), "Side",Games!J704)))</f>
        <v/>
      </c>
      <c r="J704" s="22" t="str">
        <f>IF(ISBLANK(Games!B704), "",IF(Games!H704="Y", Games!B704, Games!C704))</f>
        <v/>
      </c>
      <c r="K704" s="22" t="str">
        <f>Games!F704</f>
        <v/>
      </c>
      <c r="L704" s="22" t="str">
        <f>IF(ISBLANK(Games!D704), "",Games!D704)</f>
        <v/>
      </c>
      <c r="M704" s="22"/>
      <c r="N704" s="25" t="str">
        <f>IF(ISBLANK(Table123[[#This Row],[Odds Side - Difference Model]]), "", 1)</f>
        <v/>
      </c>
      <c r="O704" s="25" t="str">
        <f>IF(ISBLANK(Table123[[#This Row],[Odds Spread]]), "", 1)</f>
        <v/>
      </c>
      <c r="P704" s="26"/>
      <c r="Q704" s="26"/>
      <c r="R704" s="26"/>
      <c r="S704" s="26"/>
      <c r="T704" s="26"/>
      <c r="U704" s="27" t="str">
        <f>IF(ISBLANK(Table123[[#This Row],[Odds Side - Difference Model]]), "",N704+IF(Q704&lt;0, (N704/(Q704/-100)), N704*(Q704/100)))</f>
        <v/>
      </c>
      <c r="V704" s="28" t="str">
        <f>IFERROR(IF(ISBLANK(Table123[[#This Row],[Odds Side - Win Probability Model]]), "",N704+IF(R704&lt;0, (N704/(R704/-100)), N704*(R704/100))),"")</f>
        <v/>
      </c>
      <c r="W704" s="27" t="str">
        <f t="shared" si="73"/>
        <v/>
      </c>
      <c r="X704" s="28" t="str">
        <f t="shared" si="74"/>
        <v/>
      </c>
      <c r="Y704" s="27" t="str">
        <f>IF(ISBLANK(Table123[[#This Row],[Odds Spread]]), "",O704+IF(S704&lt;0, (O704/(S704/-100)), O704*(S704/100)))</f>
        <v/>
      </c>
      <c r="Z704" s="27" t="str">
        <f t="shared" si="75"/>
        <v/>
      </c>
      <c r="AA704" s="29">
        <f t="shared" si="76"/>
        <v>0</v>
      </c>
      <c r="AB704" s="29">
        <f t="shared" si="77"/>
        <v>0</v>
      </c>
      <c r="AC704" s="30" t="str">
        <f>IF('Prediction Log'!$W704="Y", "W", IF('Prediction Log'!$W704="N","L",""))</f>
        <v/>
      </c>
      <c r="AD704" s="31" t="str">
        <f>IF('Prediction Log'!$Y704="Y", "W", IF('Prediction Log'!$Y704="N","L",""))</f>
        <v/>
      </c>
      <c r="AE704" s="32" t="str">
        <f>IF(ISBLANK(Table123[[#This Row],[Odds Side - Difference Model]]), "",IF(AC704="W", W704, IF(AC704="L",-N704, "")))</f>
        <v/>
      </c>
      <c r="AF704" s="33" t="str">
        <f>IFERROR((IF(ISERR(Table123[[#This Row],[Potential Payout Side - Win Probability Model]]), "",IF(AD704="W", X704, IF(AD704="L",-N704, "")))), "")</f>
        <v/>
      </c>
      <c r="AG704" s="30" t="str">
        <f>IF('Prediction Log'!$X704="Y", "W", IF('Prediction Log'!$X704="N", "L", ""))</f>
        <v/>
      </c>
      <c r="AH704" s="32" t="str">
        <f>IF(ISBLANK(Table123[[#This Row],[Odds Spread]]), "",IF(AG704="W", Z704, IF(AG704="L",-O704, "")))</f>
        <v/>
      </c>
      <c r="AI704" s="11"/>
      <c r="AJ704" s="12" t="str">
        <f t="shared" si="72"/>
        <v/>
      </c>
      <c r="AK70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5" spans="1:38" x14ac:dyDescent="0.45">
      <c r="A705" s="22">
        <f>Games!A705</f>
        <v>0</v>
      </c>
      <c r="B705" s="22" t="str">
        <f>IF('Prediction Log'!B705=0, "",'Prediction Log'!B705)</f>
        <v/>
      </c>
      <c r="C705" s="22" t="str">
        <f>IF('Prediction Log'!C705=0, "",'Prediction Log'!C705)</f>
        <v/>
      </c>
      <c r="D705" s="22" t="str">
        <f>IF('Prediction Log'!D705=0, "",'Prediction Log'!D705)</f>
        <v/>
      </c>
      <c r="E705" s="22" t="str">
        <f>IF('Prediction Log'!E705=0, "",'Prediction Log'!E705)</f>
        <v/>
      </c>
      <c r="F705" s="22" t="str">
        <f>IF('Prediction Log'!I705=0, "",'Prediction Log'!I705)</f>
        <v/>
      </c>
      <c r="G705" s="23" t="str">
        <f>IF(ISBLANK(Games!B705), "",'Prediction Log'!$J705)</f>
        <v/>
      </c>
      <c r="H705" s="24" t="str">
        <f>'Prediction Log'!$K705</f>
        <v/>
      </c>
      <c r="I705" s="22" t="str">
        <f>IF(ISBLANK(Games!J705), "",IF(AND(Games!J705="",Games!K705=""),"",IF(ISTEXT(Games!K705), "Side",Games!J705)))</f>
        <v/>
      </c>
      <c r="J705" s="22" t="str">
        <f>IF(ISBLANK(Games!B705), "",IF(Games!H705="Y", Games!B705, Games!C705))</f>
        <v/>
      </c>
      <c r="K705" s="22" t="str">
        <f>Games!F705</f>
        <v/>
      </c>
      <c r="L705" s="22" t="str">
        <f>IF(ISBLANK(Games!D705), "",Games!D705)</f>
        <v/>
      </c>
      <c r="M705" s="22"/>
      <c r="N705" s="25" t="str">
        <f>IF(ISBLANK(Table123[[#This Row],[Odds Side - Difference Model]]), "", 1)</f>
        <v/>
      </c>
      <c r="O705" s="25" t="str">
        <f>IF(ISBLANK(Table123[[#This Row],[Odds Spread]]), "", 1)</f>
        <v/>
      </c>
      <c r="P705" s="26"/>
      <c r="Q705" s="26"/>
      <c r="R705" s="26"/>
      <c r="S705" s="26"/>
      <c r="T705" s="26"/>
      <c r="U705" s="27" t="str">
        <f>IF(ISBLANK(Table123[[#This Row],[Odds Side - Difference Model]]), "",N705+IF(Q705&lt;0, (N705/(Q705/-100)), N705*(Q705/100)))</f>
        <v/>
      </c>
      <c r="V705" s="28" t="str">
        <f>IFERROR(IF(ISBLANK(Table123[[#This Row],[Odds Side - Win Probability Model]]), "",N705+IF(R705&lt;0, (N705/(R705/-100)), N705*(R705/100))),"")</f>
        <v/>
      </c>
      <c r="W705" s="27" t="str">
        <f t="shared" si="73"/>
        <v/>
      </c>
      <c r="X705" s="28" t="str">
        <f t="shared" si="74"/>
        <v/>
      </c>
      <c r="Y705" s="27" t="str">
        <f>IF(ISBLANK(Table123[[#This Row],[Odds Spread]]), "",O705+IF(S705&lt;0, (O705/(S705/-100)), O705*(S705/100)))</f>
        <v/>
      </c>
      <c r="Z705" s="27" t="str">
        <f t="shared" si="75"/>
        <v/>
      </c>
      <c r="AA705" s="29">
        <f t="shared" si="76"/>
        <v>0</v>
      </c>
      <c r="AB705" s="29">
        <f t="shared" si="77"/>
        <v>0</v>
      </c>
      <c r="AC705" s="30" t="str">
        <f>IF('Prediction Log'!$W705="Y", "W", IF('Prediction Log'!$W705="N","L",""))</f>
        <v/>
      </c>
      <c r="AD705" s="31" t="str">
        <f>IF('Prediction Log'!$Y705="Y", "W", IF('Prediction Log'!$Y705="N","L",""))</f>
        <v/>
      </c>
      <c r="AE705" s="32" t="str">
        <f>IF(ISBLANK(Table123[[#This Row],[Odds Side - Difference Model]]), "",IF(AC705="W", W705, IF(AC705="L",-N705, "")))</f>
        <v/>
      </c>
      <c r="AF705" s="33" t="str">
        <f>IFERROR((IF(ISERR(Table123[[#This Row],[Potential Payout Side - Win Probability Model]]), "",IF(AD705="W", X705, IF(AD705="L",-N705, "")))), "")</f>
        <v/>
      </c>
      <c r="AG705" s="30" t="str">
        <f>IF('Prediction Log'!$X705="Y", "W", IF('Prediction Log'!$X705="N", "L", ""))</f>
        <v/>
      </c>
      <c r="AH705" s="32" t="str">
        <f>IF(ISBLANK(Table123[[#This Row],[Odds Spread]]), "",IF(AG705="W", Z705, IF(AG705="L",-O705, "")))</f>
        <v/>
      </c>
      <c r="AI705" s="11"/>
      <c r="AJ705" s="12" t="str">
        <f t="shared" si="72"/>
        <v/>
      </c>
      <c r="AK70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6" spans="1:38" x14ac:dyDescent="0.45">
      <c r="A706" s="22">
        <f>Games!A706</f>
        <v>0</v>
      </c>
      <c r="B706" s="22" t="str">
        <f>IF('Prediction Log'!B706=0, "",'Prediction Log'!B706)</f>
        <v/>
      </c>
      <c r="C706" s="22" t="str">
        <f>IF('Prediction Log'!C706=0, "",'Prediction Log'!C706)</f>
        <v/>
      </c>
      <c r="D706" s="22" t="str">
        <f>IF('Prediction Log'!D706=0, "",'Prediction Log'!D706)</f>
        <v/>
      </c>
      <c r="E706" s="22" t="str">
        <f>IF('Prediction Log'!E706=0, "",'Prediction Log'!E706)</f>
        <v/>
      </c>
      <c r="F706" s="22" t="str">
        <f>IF('Prediction Log'!I706=0, "",'Prediction Log'!I706)</f>
        <v/>
      </c>
      <c r="G706" s="23" t="str">
        <f>IF(ISBLANK(Games!B706), "",'Prediction Log'!$J706)</f>
        <v/>
      </c>
      <c r="H706" s="24" t="str">
        <f>'Prediction Log'!$K706</f>
        <v/>
      </c>
      <c r="I706" s="22" t="str">
        <f>IF(ISBLANK(Games!J706), "",IF(AND(Games!J706="",Games!K706=""),"",IF(ISTEXT(Games!K706), "Side",Games!J706)))</f>
        <v/>
      </c>
      <c r="J706" s="22" t="str">
        <f>IF(ISBLANK(Games!B706), "",IF(Games!H706="Y", Games!B706, Games!C706))</f>
        <v/>
      </c>
      <c r="K706" s="22" t="str">
        <f>Games!F706</f>
        <v/>
      </c>
      <c r="L706" s="22" t="str">
        <f>IF(ISBLANK(Games!D706), "",Games!D706)</f>
        <v/>
      </c>
      <c r="M706" s="22"/>
      <c r="N706" s="25" t="str">
        <f>IF(ISBLANK(Table123[[#This Row],[Odds Side - Difference Model]]), "", 1)</f>
        <v/>
      </c>
      <c r="O706" s="25" t="str">
        <f>IF(ISBLANK(Table123[[#This Row],[Odds Spread]]), "", 1)</f>
        <v/>
      </c>
      <c r="P706" s="26"/>
      <c r="Q706" s="26"/>
      <c r="R706" s="26"/>
      <c r="S706" s="26"/>
      <c r="T706" s="26"/>
      <c r="U706" s="27" t="str">
        <f>IF(ISBLANK(Table123[[#This Row],[Odds Side - Difference Model]]), "",N706+IF(Q706&lt;0, (N706/(Q706/-100)), N706*(Q706/100)))</f>
        <v/>
      </c>
      <c r="V706" s="28" t="str">
        <f>IFERROR(IF(ISBLANK(Table123[[#This Row],[Odds Side - Win Probability Model]]), "",N706+IF(R706&lt;0, (N706/(R706/-100)), N706*(R706/100))),"")</f>
        <v/>
      </c>
      <c r="W706" s="27" t="str">
        <f t="shared" si="73"/>
        <v/>
      </c>
      <c r="X706" s="28" t="str">
        <f t="shared" si="74"/>
        <v/>
      </c>
      <c r="Y706" s="27" t="str">
        <f>IF(ISBLANK(Table123[[#This Row],[Odds Spread]]), "",O706+IF(S706&lt;0, (O706/(S706/-100)), O706*(S706/100)))</f>
        <v/>
      </c>
      <c r="Z706" s="27" t="str">
        <f t="shared" si="75"/>
        <v/>
      </c>
      <c r="AA706" s="29">
        <f t="shared" si="76"/>
        <v>0</v>
      </c>
      <c r="AB706" s="29">
        <f t="shared" si="77"/>
        <v>0</v>
      </c>
      <c r="AC706" s="30" t="str">
        <f>IF('Prediction Log'!$W706="Y", "W", IF('Prediction Log'!$W706="N","L",""))</f>
        <v/>
      </c>
      <c r="AD706" s="31" t="str">
        <f>IF('Prediction Log'!$Y706="Y", "W", IF('Prediction Log'!$Y706="N","L",""))</f>
        <v/>
      </c>
      <c r="AE706" s="32" t="str">
        <f>IF(ISBLANK(Table123[[#This Row],[Odds Side - Difference Model]]), "",IF(AC706="W", W706, IF(AC706="L",-N706, "")))</f>
        <v/>
      </c>
      <c r="AF706" s="33" t="str">
        <f>IFERROR((IF(ISERR(Table123[[#This Row],[Potential Payout Side - Win Probability Model]]), "",IF(AD706="W", X706, IF(AD706="L",-N706, "")))), "")</f>
        <v/>
      </c>
      <c r="AG706" s="30" t="str">
        <f>IF('Prediction Log'!$X706="Y", "W", IF('Prediction Log'!$X706="N", "L", ""))</f>
        <v/>
      </c>
      <c r="AH706" s="32" t="str">
        <f>IF(ISBLANK(Table123[[#This Row],[Odds Spread]]), "",IF(AG706="W", Z706, IF(AG706="L",-O706, "")))</f>
        <v/>
      </c>
      <c r="AI706" s="11"/>
      <c r="AJ706" s="12" t="str">
        <f t="shared" si="72"/>
        <v/>
      </c>
      <c r="AK70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7" spans="1:38" x14ac:dyDescent="0.45">
      <c r="A707" s="22">
        <f>Games!A707</f>
        <v>0</v>
      </c>
      <c r="B707" s="22" t="str">
        <f>IF('Prediction Log'!B707=0, "",'Prediction Log'!B707)</f>
        <v/>
      </c>
      <c r="C707" s="22" t="str">
        <f>IF('Prediction Log'!C707=0, "",'Prediction Log'!C707)</f>
        <v/>
      </c>
      <c r="D707" s="22" t="str">
        <f>IF('Prediction Log'!D707=0, "",'Prediction Log'!D707)</f>
        <v/>
      </c>
      <c r="E707" s="22" t="str">
        <f>IF('Prediction Log'!E707=0, "",'Prediction Log'!E707)</f>
        <v/>
      </c>
      <c r="F707" s="22" t="str">
        <f>IF('Prediction Log'!I707=0, "",'Prediction Log'!I707)</f>
        <v/>
      </c>
      <c r="G707" s="23" t="str">
        <f>IF(ISBLANK(Games!B707), "",'Prediction Log'!$J707)</f>
        <v/>
      </c>
      <c r="H707" s="24" t="str">
        <f>'Prediction Log'!$K707</f>
        <v/>
      </c>
      <c r="I707" s="22" t="str">
        <f>IF(ISBLANK(Games!J707), "",IF(AND(Games!J707="",Games!K707=""),"",IF(ISTEXT(Games!K707), "Side",Games!J707)))</f>
        <v/>
      </c>
      <c r="J707" s="22" t="str">
        <f>IF(ISBLANK(Games!B707), "",IF(Games!H707="Y", Games!B707, Games!C707))</f>
        <v/>
      </c>
      <c r="K707" s="22" t="str">
        <f>Games!F707</f>
        <v/>
      </c>
      <c r="L707" s="22" t="str">
        <f>IF(ISBLANK(Games!D707), "",Games!D707)</f>
        <v/>
      </c>
      <c r="M707" s="22"/>
      <c r="N707" s="25" t="str">
        <f>IF(ISBLANK(Table123[[#This Row],[Odds Side - Difference Model]]), "", 1)</f>
        <v/>
      </c>
      <c r="O707" s="25" t="str">
        <f>IF(ISBLANK(Table123[[#This Row],[Odds Spread]]), "", 1)</f>
        <v/>
      </c>
      <c r="P707" s="26"/>
      <c r="Q707" s="26"/>
      <c r="R707" s="26"/>
      <c r="S707" s="26"/>
      <c r="T707" s="26"/>
      <c r="U707" s="27" t="str">
        <f>IF(ISBLANK(Table123[[#This Row],[Odds Side - Difference Model]]), "",N707+IF(Q707&lt;0, (N707/(Q707/-100)), N707*(Q707/100)))</f>
        <v/>
      </c>
      <c r="V707" s="28" t="str">
        <f>IFERROR(IF(ISBLANK(Table123[[#This Row],[Odds Side - Win Probability Model]]), "",N707+IF(R707&lt;0, (N707/(R707/-100)), N707*(R707/100))),"")</f>
        <v/>
      </c>
      <c r="W707" s="27" t="str">
        <f t="shared" si="73"/>
        <v/>
      </c>
      <c r="X707" s="28" t="str">
        <f t="shared" si="74"/>
        <v/>
      </c>
      <c r="Y707" s="27" t="str">
        <f>IF(ISBLANK(Table123[[#This Row],[Odds Spread]]), "",O707+IF(S707&lt;0, (O707/(S707/-100)), O707*(S707/100)))</f>
        <v/>
      </c>
      <c r="Z707" s="27" t="str">
        <f t="shared" si="75"/>
        <v/>
      </c>
      <c r="AA707" s="29">
        <f t="shared" si="76"/>
        <v>0</v>
      </c>
      <c r="AB707" s="29">
        <f t="shared" si="77"/>
        <v>0</v>
      </c>
      <c r="AC707" s="30" t="str">
        <f>IF('Prediction Log'!$W707="Y", "W", IF('Prediction Log'!$W707="N","L",""))</f>
        <v/>
      </c>
      <c r="AD707" s="31" t="str">
        <f>IF('Prediction Log'!$Y707="Y", "W", IF('Prediction Log'!$Y707="N","L",""))</f>
        <v/>
      </c>
      <c r="AE707" s="32" t="str">
        <f>IF(ISBLANK(Table123[[#This Row],[Odds Side - Difference Model]]), "",IF(AC707="W", W707, IF(AC707="L",-N707, "")))</f>
        <v/>
      </c>
      <c r="AF707" s="33" t="str">
        <f>IFERROR((IF(ISERR(Table123[[#This Row],[Potential Payout Side - Win Probability Model]]), "",IF(AD707="W", X707, IF(AD707="L",-N707, "")))), "")</f>
        <v/>
      </c>
      <c r="AG707" s="30" t="str">
        <f>IF('Prediction Log'!$X707="Y", "W", IF('Prediction Log'!$X707="N", "L", ""))</f>
        <v/>
      </c>
      <c r="AH707" s="32" t="str">
        <f>IF(ISBLANK(Table123[[#This Row],[Odds Spread]]), "",IF(AG707="W", Z707, IF(AG707="L",-O707, "")))</f>
        <v/>
      </c>
      <c r="AI707" s="11"/>
      <c r="AJ707" s="12" t="str">
        <f t="shared" ref="AJ707:AJ770" si="78">IF(AI707="W", AB707, IF(AI707="L",-S707, ""))</f>
        <v/>
      </c>
      <c r="AK70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8" spans="1:38" x14ac:dyDescent="0.45">
      <c r="A708" s="22">
        <f>Games!A708</f>
        <v>0</v>
      </c>
      <c r="B708" s="22" t="str">
        <f>IF('Prediction Log'!B708=0, "",'Prediction Log'!B708)</f>
        <v/>
      </c>
      <c r="C708" s="22" t="str">
        <f>IF('Prediction Log'!C708=0, "",'Prediction Log'!C708)</f>
        <v/>
      </c>
      <c r="D708" s="22" t="str">
        <f>IF('Prediction Log'!D708=0, "",'Prediction Log'!D708)</f>
        <v/>
      </c>
      <c r="E708" s="22" t="str">
        <f>IF('Prediction Log'!E708=0, "",'Prediction Log'!E708)</f>
        <v/>
      </c>
      <c r="F708" s="22" t="str">
        <f>IF('Prediction Log'!I708=0, "",'Prediction Log'!I708)</f>
        <v/>
      </c>
      <c r="G708" s="23" t="str">
        <f>IF(ISBLANK(Games!B708), "",'Prediction Log'!$J708)</f>
        <v/>
      </c>
      <c r="H708" s="24" t="str">
        <f>'Prediction Log'!$K708</f>
        <v/>
      </c>
      <c r="I708" s="22" t="str">
        <f>IF(ISBLANK(Games!J708), "",IF(AND(Games!J708="",Games!K708=""),"",IF(ISTEXT(Games!K708), "Side",Games!J708)))</f>
        <v/>
      </c>
      <c r="J708" s="22" t="str">
        <f>IF(ISBLANK(Games!B708), "",IF(Games!H708="Y", Games!B708, Games!C708))</f>
        <v/>
      </c>
      <c r="K708" s="22" t="str">
        <f>Games!F708</f>
        <v/>
      </c>
      <c r="L708" s="22" t="str">
        <f>IF(ISBLANK(Games!D708), "",Games!D708)</f>
        <v/>
      </c>
      <c r="M708" s="22"/>
      <c r="N708" s="25" t="str">
        <f>IF(ISBLANK(Table123[[#This Row],[Odds Side - Difference Model]]), "", 1)</f>
        <v/>
      </c>
      <c r="O708" s="25" t="str">
        <f>IF(ISBLANK(Table123[[#This Row],[Odds Spread]]), "", 1)</f>
        <v/>
      </c>
      <c r="P708" s="26"/>
      <c r="Q708" s="26"/>
      <c r="R708" s="26"/>
      <c r="S708" s="26"/>
      <c r="T708" s="26"/>
      <c r="U708" s="27" t="str">
        <f>IF(ISBLANK(Table123[[#This Row],[Odds Side - Difference Model]]), "",N708+IF(Q708&lt;0, (N708/(Q708/-100)), N708*(Q708/100)))</f>
        <v/>
      </c>
      <c r="V708" s="28" t="str">
        <f>IFERROR(IF(ISBLANK(Table123[[#This Row],[Odds Side - Win Probability Model]]), "",N708+IF(R708&lt;0, (N708/(R708/-100)), N708*(R708/100))),"")</f>
        <v/>
      </c>
      <c r="W708" s="27" t="str">
        <f t="shared" si="73"/>
        <v/>
      </c>
      <c r="X708" s="28" t="str">
        <f t="shared" si="74"/>
        <v/>
      </c>
      <c r="Y708" s="27" t="str">
        <f>IF(ISBLANK(Table123[[#This Row],[Odds Spread]]), "",O708+IF(S708&lt;0, (O708/(S708/-100)), O708*(S708/100)))</f>
        <v/>
      </c>
      <c r="Z708" s="27" t="str">
        <f t="shared" si="75"/>
        <v/>
      </c>
      <c r="AA708" s="29">
        <f t="shared" si="76"/>
        <v>0</v>
      </c>
      <c r="AB708" s="29">
        <f t="shared" si="77"/>
        <v>0</v>
      </c>
      <c r="AC708" s="30" t="str">
        <f>IF('Prediction Log'!$W708="Y", "W", IF('Prediction Log'!$W708="N","L",""))</f>
        <v/>
      </c>
      <c r="AD708" s="31" t="str">
        <f>IF('Prediction Log'!$Y708="Y", "W", IF('Prediction Log'!$Y708="N","L",""))</f>
        <v/>
      </c>
      <c r="AE708" s="32" t="str">
        <f>IF(ISBLANK(Table123[[#This Row],[Odds Side - Difference Model]]), "",IF(AC708="W", W708, IF(AC708="L",-N708, "")))</f>
        <v/>
      </c>
      <c r="AF708" s="33" t="str">
        <f>IFERROR((IF(ISERR(Table123[[#This Row],[Potential Payout Side - Win Probability Model]]), "",IF(AD708="W", X708, IF(AD708="L",-N708, "")))), "")</f>
        <v/>
      </c>
      <c r="AG708" s="30" t="str">
        <f>IF('Prediction Log'!$X708="Y", "W", IF('Prediction Log'!$X708="N", "L", ""))</f>
        <v/>
      </c>
      <c r="AH708" s="32" t="str">
        <f>IF(ISBLANK(Table123[[#This Row],[Odds Spread]]), "",IF(AG708="W", Z708, IF(AG708="L",-O708, "")))</f>
        <v/>
      </c>
      <c r="AI708" s="11"/>
      <c r="AJ708" s="12" t="str">
        <f t="shared" si="78"/>
        <v/>
      </c>
      <c r="AK70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9" spans="1:38" x14ac:dyDescent="0.45">
      <c r="A709" s="22">
        <f>Games!A709</f>
        <v>0</v>
      </c>
      <c r="B709" s="22" t="str">
        <f>IF('Prediction Log'!B709=0, "",'Prediction Log'!B709)</f>
        <v/>
      </c>
      <c r="C709" s="22" t="str">
        <f>IF('Prediction Log'!C709=0, "",'Prediction Log'!C709)</f>
        <v/>
      </c>
      <c r="D709" s="22" t="str">
        <f>IF('Prediction Log'!D709=0, "",'Prediction Log'!D709)</f>
        <v/>
      </c>
      <c r="E709" s="22" t="str">
        <f>IF('Prediction Log'!E709=0, "",'Prediction Log'!E709)</f>
        <v/>
      </c>
      <c r="F709" s="22" t="str">
        <f>IF('Prediction Log'!I709=0, "",'Prediction Log'!I709)</f>
        <v/>
      </c>
      <c r="G709" s="23" t="str">
        <f>IF(ISBLANK(Games!B709), "",'Prediction Log'!$J709)</f>
        <v/>
      </c>
      <c r="H709" s="24" t="str">
        <f>'Prediction Log'!$K709</f>
        <v/>
      </c>
      <c r="I709" s="22" t="str">
        <f>IF(ISBLANK(Games!J709), "",IF(AND(Games!J709="",Games!K709=""),"",IF(ISTEXT(Games!K709), "Side",Games!J709)))</f>
        <v/>
      </c>
      <c r="J709" s="22" t="str">
        <f>IF(ISBLANK(Games!B709), "",IF(Games!H709="Y", Games!B709, Games!C709))</f>
        <v/>
      </c>
      <c r="K709" s="22" t="str">
        <f>Games!F709</f>
        <v/>
      </c>
      <c r="L709" s="22" t="str">
        <f>IF(ISBLANK(Games!D709), "",Games!D709)</f>
        <v/>
      </c>
      <c r="M709" s="22"/>
      <c r="N709" s="25" t="str">
        <f>IF(ISBLANK(Table123[[#This Row],[Odds Side - Difference Model]]), "", 1)</f>
        <v/>
      </c>
      <c r="O709" s="25" t="str">
        <f>IF(ISBLANK(Table123[[#This Row],[Odds Spread]]), "", 1)</f>
        <v/>
      </c>
      <c r="P709" s="26"/>
      <c r="Q709" s="26"/>
      <c r="R709" s="26"/>
      <c r="S709" s="26"/>
      <c r="T709" s="26"/>
      <c r="U709" s="27" t="str">
        <f>IF(ISBLANK(Table123[[#This Row],[Odds Side - Difference Model]]), "",N709+IF(Q709&lt;0, (N709/(Q709/-100)), N709*(Q709/100)))</f>
        <v/>
      </c>
      <c r="V709" s="28" t="str">
        <f>IFERROR(IF(ISBLANK(Table123[[#This Row],[Odds Side - Win Probability Model]]), "",N709+IF(R709&lt;0, (N709/(R709/-100)), N709*(R709/100))),"")</f>
        <v/>
      </c>
      <c r="W709" s="27" t="str">
        <f t="shared" si="73"/>
        <v/>
      </c>
      <c r="X709" s="28" t="str">
        <f t="shared" si="74"/>
        <v/>
      </c>
      <c r="Y709" s="27" t="str">
        <f>IF(ISBLANK(Table123[[#This Row],[Odds Spread]]), "",O709+IF(S709&lt;0, (O709/(S709/-100)), O709*(S709/100)))</f>
        <v/>
      </c>
      <c r="Z709" s="27" t="str">
        <f t="shared" si="75"/>
        <v/>
      </c>
      <c r="AA709" s="29">
        <f t="shared" si="76"/>
        <v>0</v>
      </c>
      <c r="AB709" s="29">
        <f t="shared" si="77"/>
        <v>0</v>
      </c>
      <c r="AC709" s="30" t="str">
        <f>IF('Prediction Log'!$W709="Y", "W", IF('Prediction Log'!$W709="N","L",""))</f>
        <v/>
      </c>
      <c r="AD709" s="31" t="str">
        <f>IF('Prediction Log'!$Y709="Y", "W", IF('Prediction Log'!$Y709="N","L",""))</f>
        <v/>
      </c>
      <c r="AE709" s="32" t="str">
        <f>IF(ISBLANK(Table123[[#This Row],[Odds Side - Difference Model]]), "",IF(AC709="W", W709, IF(AC709="L",-N709, "")))</f>
        <v/>
      </c>
      <c r="AF709" s="33" t="str">
        <f>IFERROR((IF(ISERR(Table123[[#This Row],[Potential Payout Side - Win Probability Model]]), "",IF(AD709="W", X709, IF(AD709="L",-N709, "")))), "")</f>
        <v/>
      </c>
      <c r="AG709" s="30" t="str">
        <f>IF('Prediction Log'!$X709="Y", "W", IF('Prediction Log'!$X709="N", "L", ""))</f>
        <v/>
      </c>
      <c r="AH709" s="32" t="str">
        <f>IF(ISBLANK(Table123[[#This Row],[Odds Spread]]), "",IF(AG709="W", Z709, IF(AG709="L",-O709, "")))</f>
        <v/>
      </c>
      <c r="AI709" s="11"/>
      <c r="AJ709" s="12" t="str">
        <f t="shared" si="78"/>
        <v/>
      </c>
      <c r="AK70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0" spans="1:38" x14ac:dyDescent="0.45">
      <c r="A710" s="22">
        <f>Games!A710</f>
        <v>0</v>
      </c>
      <c r="B710" s="22" t="str">
        <f>IF('Prediction Log'!B710=0, "",'Prediction Log'!B710)</f>
        <v/>
      </c>
      <c r="C710" s="22" t="str">
        <f>IF('Prediction Log'!C710=0, "",'Prediction Log'!C710)</f>
        <v/>
      </c>
      <c r="D710" s="22" t="str">
        <f>IF('Prediction Log'!D710=0, "",'Prediction Log'!D710)</f>
        <v/>
      </c>
      <c r="E710" s="22" t="str">
        <f>IF('Prediction Log'!E710=0, "",'Prediction Log'!E710)</f>
        <v/>
      </c>
      <c r="F710" s="22" t="str">
        <f>IF('Prediction Log'!I710=0, "",'Prediction Log'!I710)</f>
        <v/>
      </c>
      <c r="G710" s="23" t="str">
        <f>IF(ISBLANK(Games!B710), "",'Prediction Log'!$J710)</f>
        <v/>
      </c>
      <c r="H710" s="24" t="str">
        <f>'Prediction Log'!$K710</f>
        <v/>
      </c>
      <c r="I710" s="22" t="str">
        <f>IF(ISBLANK(Games!J710), "",IF(AND(Games!J710="",Games!K710=""),"",IF(ISTEXT(Games!K710), "Side",Games!J710)))</f>
        <v/>
      </c>
      <c r="J710" s="22" t="str">
        <f>IF(ISBLANK(Games!B710), "",IF(Games!H710="Y", Games!B710, Games!C710))</f>
        <v/>
      </c>
      <c r="K710" s="22" t="str">
        <f>Games!F710</f>
        <v/>
      </c>
      <c r="L710" s="22" t="str">
        <f>IF(ISBLANK(Games!D710), "",Games!D710)</f>
        <v/>
      </c>
      <c r="M710" s="22"/>
      <c r="N710" s="25" t="str">
        <f>IF(ISBLANK(Table123[[#This Row],[Odds Side - Difference Model]]), "", 1)</f>
        <v/>
      </c>
      <c r="O710" s="25" t="str">
        <f>IF(ISBLANK(Table123[[#This Row],[Odds Spread]]), "", 1)</f>
        <v/>
      </c>
      <c r="P710" s="26"/>
      <c r="Q710" s="26"/>
      <c r="R710" s="26"/>
      <c r="S710" s="26"/>
      <c r="T710" s="26"/>
      <c r="U710" s="27" t="str">
        <f>IF(ISBLANK(Table123[[#This Row],[Odds Side - Difference Model]]), "",N710+IF(Q710&lt;0, (N710/(Q710/-100)), N710*(Q710/100)))</f>
        <v/>
      </c>
      <c r="V710" s="28" t="str">
        <f>IFERROR(IF(ISBLANK(Table123[[#This Row],[Odds Side - Win Probability Model]]), "",N710+IF(R710&lt;0, (N710/(R710/-100)), N710*(R710/100))),"")</f>
        <v/>
      </c>
      <c r="W710" s="27" t="str">
        <f t="shared" si="73"/>
        <v/>
      </c>
      <c r="X710" s="28" t="str">
        <f t="shared" si="74"/>
        <v/>
      </c>
      <c r="Y710" s="27" t="str">
        <f>IF(ISBLANK(Table123[[#This Row],[Odds Spread]]), "",O710+IF(S710&lt;0, (O710/(S710/-100)), O710*(S710/100)))</f>
        <v/>
      </c>
      <c r="Z710" s="27" t="str">
        <f t="shared" si="75"/>
        <v/>
      </c>
      <c r="AA710" s="29">
        <f t="shared" si="76"/>
        <v>0</v>
      </c>
      <c r="AB710" s="29">
        <f t="shared" si="77"/>
        <v>0</v>
      </c>
      <c r="AC710" s="30" t="str">
        <f>IF('Prediction Log'!$W710="Y", "W", IF('Prediction Log'!$W710="N","L",""))</f>
        <v/>
      </c>
      <c r="AD710" s="31" t="str">
        <f>IF('Prediction Log'!$Y710="Y", "W", IF('Prediction Log'!$Y710="N","L",""))</f>
        <v/>
      </c>
      <c r="AE710" s="32" t="str">
        <f>IF(ISBLANK(Table123[[#This Row],[Odds Side - Difference Model]]), "",IF(AC710="W", W710, IF(AC710="L",-N710, "")))</f>
        <v/>
      </c>
      <c r="AF710" s="33" t="str">
        <f>IFERROR((IF(ISERR(Table123[[#This Row],[Potential Payout Side - Win Probability Model]]), "",IF(AD710="W", X710, IF(AD710="L",-N710, "")))), "")</f>
        <v/>
      </c>
      <c r="AG710" s="30" t="str">
        <f>IF('Prediction Log'!$X710="Y", "W", IF('Prediction Log'!$X710="N", "L", ""))</f>
        <v/>
      </c>
      <c r="AH710" s="32" t="str">
        <f>IF(ISBLANK(Table123[[#This Row],[Odds Spread]]), "",IF(AG710="W", Z710, IF(AG710="L",-O710, "")))</f>
        <v/>
      </c>
      <c r="AI710" s="11"/>
      <c r="AJ710" s="12" t="str">
        <f t="shared" si="78"/>
        <v/>
      </c>
      <c r="AK71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1" spans="1:38" x14ac:dyDescent="0.45">
      <c r="A711" s="22">
        <f>Games!A711</f>
        <v>0</v>
      </c>
      <c r="B711" s="22" t="str">
        <f>IF('Prediction Log'!B711=0, "",'Prediction Log'!B711)</f>
        <v/>
      </c>
      <c r="C711" s="22" t="str">
        <f>IF('Prediction Log'!C711=0, "",'Prediction Log'!C711)</f>
        <v/>
      </c>
      <c r="D711" s="22" t="str">
        <f>IF('Prediction Log'!D711=0, "",'Prediction Log'!D711)</f>
        <v/>
      </c>
      <c r="E711" s="22" t="str">
        <f>IF('Prediction Log'!E711=0, "",'Prediction Log'!E711)</f>
        <v/>
      </c>
      <c r="F711" s="22" t="str">
        <f>IF('Prediction Log'!I711=0, "",'Prediction Log'!I711)</f>
        <v/>
      </c>
      <c r="G711" s="23" t="str">
        <f>IF(ISBLANK(Games!B711), "",'Prediction Log'!$J711)</f>
        <v/>
      </c>
      <c r="H711" s="24" t="str">
        <f>'Prediction Log'!$K711</f>
        <v/>
      </c>
      <c r="I711" s="22" t="str">
        <f>IF(ISBLANK(Games!J711), "",IF(AND(Games!J711="",Games!K711=""),"",IF(ISTEXT(Games!K711), "Side",Games!J711)))</f>
        <v/>
      </c>
      <c r="J711" s="22" t="str">
        <f>IF(ISBLANK(Games!B711), "",IF(Games!H711="Y", Games!B711, Games!C711))</f>
        <v/>
      </c>
      <c r="K711" s="22" t="str">
        <f>Games!F711</f>
        <v/>
      </c>
      <c r="L711" s="22" t="str">
        <f>IF(ISBLANK(Games!D711), "",Games!D711)</f>
        <v/>
      </c>
      <c r="M711" s="22"/>
      <c r="N711" s="25" t="str">
        <f>IF(ISBLANK(Table123[[#This Row],[Odds Side - Difference Model]]), "", 1)</f>
        <v/>
      </c>
      <c r="O711" s="25" t="str">
        <f>IF(ISBLANK(Table123[[#This Row],[Odds Spread]]), "", 1)</f>
        <v/>
      </c>
      <c r="P711" s="26"/>
      <c r="Q711" s="26"/>
      <c r="R711" s="26"/>
      <c r="S711" s="26"/>
      <c r="T711" s="26"/>
      <c r="U711" s="27" t="str">
        <f>IF(ISBLANK(Table123[[#This Row],[Odds Side - Difference Model]]), "",N711+IF(Q711&lt;0, (N711/(Q711/-100)), N711*(Q711/100)))</f>
        <v/>
      </c>
      <c r="V711" s="28" t="str">
        <f>IFERROR(IF(ISBLANK(Table123[[#This Row],[Odds Side - Win Probability Model]]), "",N711+IF(R711&lt;0, (N711/(R711/-100)), N711*(R711/100))),"")</f>
        <v/>
      </c>
      <c r="W711" s="27" t="str">
        <f t="shared" si="73"/>
        <v/>
      </c>
      <c r="X711" s="28" t="str">
        <f t="shared" si="74"/>
        <v/>
      </c>
      <c r="Y711" s="27" t="str">
        <f>IF(ISBLANK(Table123[[#This Row],[Odds Spread]]), "",O711+IF(S711&lt;0, (O711/(S711/-100)), O711*(S711/100)))</f>
        <v/>
      </c>
      <c r="Z711" s="27" t="str">
        <f t="shared" si="75"/>
        <v/>
      </c>
      <c r="AA711" s="29">
        <f t="shared" si="76"/>
        <v>0</v>
      </c>
      <c r="AB711" s="29">
        <f t="shared" si="77"/>
        <v>0</v>
      </c>
      <c r="AC711" s="30" t="str">
        <f>IF('Prediction Log'!$W711="Y", "W", IF('Prediction Log'!$W711="N","L",""))</f>
        <v/>
      </c>
      <c r="AD711" s="31" t="str">
        <f>IF('Prediction Log'!$Y711="Y", "W", IF('Prediction Log'!$Y711="N","L",""))</f>
        <v/>
      </c>
      <c r="AE711" s="32" t="str">
        <f>IF(ISBLANK(Table123[[#This Row],[Odds Side - Difference Model]]), "",IF(AC711="W", W711, IF(AC711="L",-N711, "")))</f>
        <v/>
      </c>
      <c r="AF711" s="33" t="str">
        <f>IFERROR((IF(ISERR(Table123[[#This Row],[Potential Payout Side - Win Probability Model]]), "",IF(AD711="W", X711, IF(AD711="L",-N711, "")))), "")</f>
        <v/>
      </c>
      <c r="AG711" s="30" t="str">
        <f>IF('Prediction Log'!$X711="Y", "W", IF('Prediction Log'!$X711="N", "L", ""))</f>
        <v/>
      </c>
      <c r="AH711" s="32" t="str">
        <f>IF(ISBLANK(Table123[[#This Row],[Odds Spread]]), "",IF(AG711="W", Z711, IF(AG711="L",-O711, "")))</f>
        <v/>
      </c>
      <c r="AI711" s="11"/>
      <c r="AJ711" s="12" t="str">
        <f t="shared" si="78"/>
        <v/>
      </c>
      <c r="AK71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2" spans="1:38" x14ac:dyDescent="0.45">
      <c r="A712" s="22">
        <f>Games!A712</f>
        <v>0</v>
      </c>
      <c r="B712" s="22" t="str">
        <f>IF('Prediction Log'!B712=0, "",'Prediction Log'!B712)</f>
        <v/>
      </c>
      <c r="C712" s="22" t="str">
        <f>IF('Prediction Log'!C712=0, "",'Prediction Log'!C712)</f>
        <v/>
      </c>
      <c r="D712" s="22" t="str">
        <f>IF('Prediction Log'!D712=0, "",'Prediction Log'!D712)</f>
        <v/>
      </c>
      <c r="E712" s="22" t="str">
        <f>IF('Prediction Log'!E712=0, "",'Prediction Log'!E712)</f>
        <v/>
      </c>
      <c r="F712" s="22" t="str">
        <f>IF('Prediction Log'!I712=0, "",'Prediction Log'!I712)</f>
        <v/>
      </c>
      <c r="G712" s="23" t="str">
        <f>IF(ISBLANK(Games!B712), "",'Prediction Log'!$J712)</f>
        <v/>
      </c>
      <c r="H712" s="24" t="str">
        <f>'Prediction Log'!$K712</f>
        <v/>
      </c>
      <c r="I712" s="22" t="str">
        <f>IF(ISBLANK(Games!J712), "",IF(AND(Games!J712="",Games!K712=""),"",IF(ISTEXT(Games!K712), "Side",Games!J712)))</f>
        <v/>
      </c>
      <c r="J712" s="22" t="str">
        <f>IF(ISBLANK(Games!B712), "",IF(Games!H712="Y", Games!B712, Games!C712))</f>
        <v/>
      </c>
      <c r="K712" s="22" t="str">
        <f>Games!F712</f>
        <v/>
      </c>
      <c r="L712" s="22" t="str">
        <f>IF(ISBLANK(Games!D712), "",Games!D712)</f>
        <v/>
      </c>
      <c r="M712" s="22"/>
      <c r="N712" s="25" t="str">
        <f>IF(ISBLANK(Table123[[#This Row],[Odds Side - Difference Model]]), "", 1)</f>
        <v/>
      </c>
      <c r="O712" s="25" t="str">
        <f>IF(ISBLANK(Table123[[#This Row],[Odds Spread]]), "", 1)</f>
        <v/>
      </c>
      <c r="P712" s="26"/>
      <c r="Q712" s="26"/>
      <c r="R712" s="26"/>
      <c r="S712" s="26"/>
      <c r="T712" s="26"/>
      <c r="U712" s="27" t="str">
        <f>IF(ISBLANK(Table123[[#This Row],[Odds Side - Difference Model]]), "",N712+IF(Q712&lt;0, (N712/(Q712/-100)), N712*(Q712/100)))</f>
        <v/>
      </c>
      <c r="V712" s="28" t="str">
        <f>IFERROR(IF(ISBLANK(Table123[[#This Row],[Odds Side - Win Probability Model]]), "",N712+IF(R712&lt;0, (N712/(R712/-100)), N712*(R712/100))),"")</f>
        <v/>
      </c>
      <c r="W712" s="27" t="str">
        <f t="shared" si="73"/>
        <v/>
      </c>
      <c r="X712" s="28" t="str">
        <f t="shared" si="74"/>
        <v/>
      </c>
      <c r="Y712" s="27" t="str">
        <f>IF(ISBLANK(Table123[[#This Row],[Odds Spread]]), "",O712+IF(S712&lt;0, (O712/(S712/-100)), O712*(S712/100)))</f>
        <v/>
      </c>
      <c r="Z712" s="27" t="str">
        <f t="shared" si="75"/>
        <v/>
      </c>
      <c r="AA712" s="29">
        <f t="shared" si="76"/>
        <v>0</v>
      </c>
      <c r="AB712" s="29">
        <f t="shared" si="77"/>
        <v>0</v>
      </c>
      <c r="AC712" s="30" t="str">
        <f>IF('Prediction Log'!$W712="Y", "W", IF('Prediction Log'!$W712="N","L",""))</f>
        <v/>
      </c>
      <c r="AD712" s="31" t="str">
        <f>IF('Prediction Log'!$Y712="Y", "W", IF('Prediction Log'!$Y712="N","L",""))</f>
        <v/>
      </c>
      <c r="AE712" s="32" t="str">
        <f>IF(ISBLANK(Table123[[#This Row],[Odds Side - Difference Model]]), "",IF(AC712="W", W712, IF(AC712="L",-N712, "")))</f>
        <v/>
      </c>
      <c r="AF712" s="33" t="str">
        <f>IFERROR((IF(ISERR(Table123[[#This Row],[Potential Payout Side - Win Probability Model]]), "",IF(AD712="W", X712, IF(AD712="L",-N712, "")))), "")</f>
        <v/>
      </c>
      <c r="AG712" s="30" t="str">
        <f>IF('Prediction Log'!$X712="Y", "W", IF('Prediction Log'!$X712="N", "L", ""))</f>
        <v/>
      </c>
      <c r="AH712" s="32" t="str">
        <f>IF(ISBLANK(Table123[[#This Row],[Odds Spread]]), "",IF(AG712="W", Z712, IF(AG712="L",-O712, "")))</f>
        <v/>
      </c>
      <c r="AI712" s="11"/>
      <c r="AJ712" s="12" t="str">
        <f t="shared" si="78"/>
        <v/>
      </c>
      <c r="AK71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3" spans="1:38" x14ac:dyDescent="0.45">
      <c r="A713" s="22">
        <f>Games!A713</f>
        <v>0</v>
      </c>
      <c r="B713" s="22" t="str">
        <f>IF('Prediction Log'!B713=0, "",'Prediction Log'!B713)</f>
        <v/>
      </c>
      <c r="C713" s="22" t="str">
        <f>IF('Prediction Log'!C713=0, "",'Prediction Log'!C713)</f>
        <v/>
      </c>
      <c r="D713" s="22" t="str">
        <f>IF('Prediction Log'!D713=0, "",'Prediction Log'!D713)</f>
        <v/>
      </c>
      <c r="E713" s="22" t="str">
        <f>IF('Prediction Log'!E713=0, "",'Prediction Log'!E713)</f>
        <v/>
      </c>
      <c r="F713" s="22" t="str">
        <f>IF('Prediction Log'!I713=0, "",'Prediction Log'!I713)</f>
        <v/>
      </c>
      <c r="G713" s="23" t="str">
        <f>IF(ISBLANK(Games!B713), "",'Prediction Log'!$J713)</f>
        <v/>
      </c>
      <c r="H713" s="24" t="str">
        <f>'Prediction Log'!$K713</f>
        <v/>
      </c>
      <c r="I713" s="22" t="str">
        <f>IF(ISBLANK(Games!J713), "",IF(AND(Games!J713="",Games!K713=""),"",IF(ISTEXT(Games!K713), "Side",Games!J713)))</f>
        <v/>
      </c>
      <c r="J713" s="22" t="str">
        <f>IF(ISBLANK(Games!B713), "",IF(Games!H713="Y", Games!B713, Games!C713))</f>
        <v/>
      </c>
      <c r="K713" s="22" t="str">
        <f>Games!F713</f>
        <v/>
      </c>
      <c r="L713" s="22" t="str">
        <f>IF(ISBLANK(Games!D713), "",Games!D713)</f>
        <v/>
      </c>
      <c r="M713" s="22"/>
      <c r="N713" s="25" t="str">
        <f>IF(ISBLANK(Table123[[#This Row],[Odds Side - Difference Model]]), "", 1)</f>
        <v/>
      </c>
      <c r="O713" s="25" t="str">
        <f>IF(ISBLANK(Table123[[#This Row],[Odds Spread]]), "", 1)</f>
        <v/>
      </c>
      <c r="P713" s="26"/>
      <c r="Q713" s="26"/>
      <c r="R713" s="26"/>
      <c r="S713" s="26"/>
      <c r="T713" s="26"/>
      <c r="U713" s="27" t="str">
        <f>IF(ISBLANK(Table123[[#This Row],[Odds Side - Difference Model]]), "",N713+IF(Q713&lt;0, (N713/(Q713/-100)), N713*(Q713/100)))</f>
        <v/>
      </c>
      <c r="V713" s="28" t="str">
        <f>IFERROR(IF(ISBLANK(Table123[[#This Row],[Odds Side - Win Probability Model]]), "",N713+IF(R713&lt;0, (N713/(R713/-100)), N713*(R713/100))),"")</f>
        <v/>
      </c>
      <c r="W713" s="27" t="str">
        <f t="shared" si="73"/>
        <v/>
      </c>
      <c r="X713" s="28" t="str">
        <f t="shared" si="74"/>
        <v/>
      </c>
      <c r="Y713" s="27" t="str">
        <f>IF(ISBLANK(Table123[[#This Row],[Odds Spread]]), "",O713+IF(S713&lt;0, (O713/(S713/-100)), O713*(S713/100)))</f>
        <v/>
      </c>
      <c r="Z713" s="27" t="str">
        <f t="shared" si="75"/>
        <v/>
      </c>
      <c r="AA713" s="29">
        <f t="shared" si="76"/>
        <v>0</v>
      </c>
      <c r="AB713" s="29">
        <f t="shared" si="77"/>
        <v>0</v>
      </c>
      <c r="AC713" s="30" t="str">
        <f>IF('Prediction Log'!$W713="Y", "W", IF('Prediction Log'!$W713="N","L",""))</f>
        <v/>
      </c>
      <c r="AD713" s="31" t="str">
        <f>IF('Prediction Log'!$Y713="Y", "W", IF('Prediction Log'!$Y713="N","L",""))</f>
        <v/>
      </c>
      <c r="AE713" s="32" t="str">
        <f>IF(ISBLANK(Table123[[#This Row],[Odds Side - Difference Model]]), "",IF(AC713="W", W713, IF(AC713="L",-N713, "")))</f>
        <v/>
      </c>
      <c r="AF713" s="33" t="str">
        <f>IFERROR((IF(ISERR(Table123[[#This Row],[Potential Payout Side - Win Probability Model]]), "",IF(AD713="W", X713, IF(AD713="L",-N713, "")))), "")</f>
        <v/>
      </c>
      <c r="AG713" s="30" t="str">
        <f>IF('Prediction Log'!$X713="Y", "W", IF('Prediction Log'!$X713="N", "L", ""))</f>
        <v/>
      </c>
      <c r="AH713" s="32" t="str">
        <f>IF(ISBLANK(Table123[[#This Row],[Odds Spread]]), "",IF(AG713="W", Z713, IF(AG713="L",-O713, "")))</f>
        <v/>
      </c>
      <c r="AI713" s="11"/>
      <c r="AJ713" s="12" t="str">
        <f t="shared" si="78"/>
        <v/>
      </c>
      <c r="AK71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4" spans="1:38" x14ac:dyDescent="0.45">
      <c r="A714" s="22">
        <f>Games!A714</f>
        <v>0</v>
      </c>
      <c r="B714" s="22" t="str">
        <f>IF('Prediction Log'!B714=0, "",'Prediction Log'!B714)</f>
        <v/>
      </c>
      <c r="C714" s="22" t="str">
        <f>IF('Prediction Log'!C714=0, "",'Prediction Log'!C714)</f>
        <v/>
      </c>
      <c r="D714" s="22" t="str">
        <f>IF('Prediction Log'!D714=0, "",'Prediction Log'!D714)</f>
        <v/>
      </c>
      <c r="E714" s="22" t="str">
        <f>IF('Prediction Log'!E714=0, "",'Prediction Log'!E714)</f>
        <v/>
      </c>
      <c r="F714" s="22" t="str">
        <f>IF('Prediction Log'!I714=0, "",'Prediction Log'!I714)</f>
        <v/>
      </c>
      <c r="G714" s="23" t="str">
        <f>IF(ISBLANK(Games!B714), "",'Prediction Log'!$J714)</f>
        <v/>
      </c>
      <c r="H714" s="24" t="str">
        <f>'Prediction Log'!$K714</f>
        <v/>
      </c>
      <c r="I714" s="22" t="str">
        <f>IF(ISBLANK(Games!J714), "",IF(AND(Games!J714="",Games!K714=""),"",IF(ISTEXT(Games!K714), "Side",Games!J714)))</f>
        <v/>
      </c>
      <c r="J714" s="22" t="str">
        <f>IF(ISBLANK(Games!B714), "",IF(Games!H714="Y", Games!B714, Games!C714))</f>
        <v/>
      </c>
      <c r="K714" s="22" t="str">
        <f>Games!F714</f>
        <v/>
      </c>
      <c r="L714" s="22" t="str">
        <f>IF(ISBLANK(Games!D714), "",Games!D714)</f>
        <v/>
      </c>
      <c r="M714" s="22"/>
      <c r="N714" s="25" t="str">
        <f>IF(ISBLANK(Table123[[#This Row],[Odds Side - Difference Model]]), "", 1)</f>
        <v/>
      </c>
      <c r="O714" s="25" t="str">
        <f>IF(ISBLANK(Table123[[#This Row],[Odds Spread]]), "", 1)</f>
        <v/>
      </c>
      <c r="P714" s="26"/>
      <c r="Q714" s="26"/>
      <c r="R714" s="26"/>
      <c r="S714" s="26"/>
      <c r="T714" s="26"/>
      <c r="U714" s="27" t="str">
        <f>IF(ISBLANK(Table123[[#This Row],[Odds Side - Difference Model]]), "",N714+IF(Q714&lt;0, (N714/(Q714/-100)), N714*(Q714/100)))</f>
        <v/>
      </c>
      <c r="V714" s="28" t="str">
        <f>IFERROR(IF(ISBLANK(Table123[[#This Row],[Odds Side - Win Probability Model]]), "",N714+IF(R714&lt;0, (N714/(R714/-100)), N714*(R714/100))),"")</f>
        <v/>
      </c>
      <c r="W714" s="27" t="str">
        <f t="shared" si="73"/>
        <v/>
      </c>
      <c r="X714" s="28" t="str">
        <f t="shared" si="74"/>
        <v/>
      </c>
      <c r="Y714" s="27" t="str">
        <f>IF(ISBLANK(Table123[[#This Row],[Odds Spread]]), "",O714+IF(S714&lt;0, (O714/(S714/-100)), O714*(S714/100)))</f>
        <v/>
      </c>
      <c r="Z714" s="27" t="str">
        <f t="shared" si="75"/>
        <v/>
      </c>
      <c r="AA714" s="29">
        <f t="shared" si="76"/>
        <v>0</v>
      </c>
      <c r="AB714" s="29">
        <f t="shared" si="77"/>
        <v>0</v>
      </c>
      <c r="AC714" s="30" t="str">
        <f>IF('Prediction Log'!$W714="Y", "W", IF('Prediction Log'!$W714="N","L",""))</f>
        <v/>
      </c>
      <c r="AD714" s="31" t="str">
        <f>IF('Prediction Log'!$Y714="Y", "W", IF('Prediction Log'!$Y714="N","L",""))</f>
        <v/>
      </c>
      <c r="AE714" s="32" t="str">
        <f>IF(ISBLANK(Table123[[#This Row],[Odds Side - Difference Model]]), "",IF(AC714="W", W714, IF(AC714="L",-N714, "")))</f>
        <v/>
      </c>
      <c r="AF714" s="33" t="str">
        <f>IFERROR((IF(ISERR(Table123[[#This Row],[Potential Payout Side - Win Probability Model]]), "",IF(AD714="W", X714, IF(AD714="L",-N714, "")))), "")</f>
        <v/>
      </c>
      <c r="AG714" s="30" t="str">
        <f>IF('Prediction Log'!$X714="Y", "W", IF('Prediction Log'!$X714="N", "L", ""))</f>
        <v/>
      </c>
      <c r="AH714" s="32" t="str">
        <f>IF(ISBLANK(Table123[[#This Row],[Odds Spread]]), "",IF(AG714="W", Z714, IF(AG714="L",-O714, "")))</f>
        <v/>
      </c>
      <c r="AI714" s="11"/>
      <c r="AJ714" s="12" t="str">
        <f t="shared" si="78"/>
        <v/>
      </c>
      <c r="AK71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5" spans="1:38" x14ac:dyDescent="0.45">
      <c r="A715" s="22">
        <f>Games!A715</f>
        <v>0</v>
      </c>
      <c r="B715" s="22" t="str">
        <f>IF('Prediction Log'!B715=0, "",'Prediction Log'!B715)</f>
        <v/>
      </c>
      <c r="C715" s="22" t="str">
        <f>IF('Prediction Log'!C715=0, "",'Prediction Log'!C715)</f>
        <v/>
      </c>
      <c r="D715" s="22" t="str">
        <f>IF('Prediction Log'!D715=0, "",'Prediction Log'!D715)</f>
        <v/>
      </c>
      <c r="E715" s="22" t="str">
        <f>IF('Prediction Log'!E715=0, "",'Prediction Log'!E715)</f>
        <v/>
      </c>
      <c r="F715" s="22" t="str">
        <f>IF('Prediction Log'!I715=0, "",'Prediction Log'!I715)</f>
        <v/>
      </c>
      <c r="G715" s="23" t="str">
        <f>IF(ISBLANK(Games!B715), "",'Prediction Log'!$J715)</f>
        <v/>
      </c>
      <c r="H715" s="24" t="str">
        <f>'Prediction Log'!$K715</f>
        <v/>
      </c>
      <c r="I715" s="22" t="str">
        <f>IF(ISBLANK(Games!J715), "",IF(AND(Games!J715="",Games!K715=""),"",IF(ISTEXT(Games!K715), "Side",Games!J715)))</f>
        <v/>
      </c>
      <c r="J715" s="22" t="str">
        <f>IF(ISBLANK(Games!B715), "",IF(Games!H715="Y", Games!B715, Games!C715))</f>
        <v/>
      </c>
      <c r="K715" s="22" t="str">
        <f>Games!F715</f>
        <v/>
      </c>
      <c r="L715" s="22" t="str">
        <f>IF(ISBLANK(Games!D715), "",Games!D715)</f>
        <v/>
      </c>
      <c r="M715" s="22"/>
      <c r="N715" s="25" t="str">
        <f>IF(ISBLANK(Table123[[#This Row],[Odds Side - Difference Model]]), "", 1)</f>
        <v/>
      </c>
      <c r="O715" s="25" t="str">
        <f>IF(ISBLANK(Table123[[#This Row],[Odds Spread]]), "", 1)</f>
        <v/>
      </c>
      <c r="P715" s="26"/>
      <c r="Q715" s="26"/>
      <c r="R715" s="26"/>
      <c r="S715" s="26"/>
      <c r="T715" s="26"/>
      <c r="U715" s="27" t="str">
        <f>IF(ISBLANK(Table123[[#This Row],[Odds Side - Difference Model]]), "",N715+IF(Q715&lt;0, (N715/(Q715/-100)), N715*(Q715/100)))</f>
        <v/>
      </c>
      <c r="V715" s="28" t="str">
        <f>IFERROR(IF(ISBLANK(Table123[[#This Row],[Odds Side - Win Probability Model]]), "",N715+IF(R715&lt;0, (N715/(R715/-100)), N715*(R715/100))),"")</f>
        <v/>
      </c>
      <c r="W715" s="27" t="str">
        <f t="shared" si="73"/>
        <v/>
      </c>
      <c r="X715" s="28" t="str">
        <f t="shared" si="74"/>
        <v/>
      </c>
      <c r="Y715" s="27" t="str">
        <f>IF(ISBLANK(Table123[[#This Row],[Odds Spread]]), "",O715+IF(S715&lt;0, (O715/(S715/-100)), O715*(S715/100)))</f>
        <v/>
      </c>
      <c r="Z715" s="27" t="str">
        <f t="shared" si="75"/>
        <v/>
      </c>
      <c r="AA715" s="29">
        <f t="shared" si="76"/>
        <v>0</v>
      </c>
      <c r="AB715" s="29">
        <f t="shared" si="77"/>
        <v>0</v>
      </c>
      <c r="AC715" s="30" t="str">
        <f>IF('Prediction Log'!$W715="Y", "W", IF('Prediction Log'!$W715="N","L",""))</f>
        <v/>
      </c>
      <c r="AD715" s="31" t="str">
        <f>IF('Prediction Log'!$Y715="Y", "W", IF('Prediction Log'!$Y715="N","L",""))</f>
        <v/>
      </c>
      <c r="AE715" s="32" t="str">
        <f>IF(ISBLANK(Table123[[#This Row],[Odds Side - Difference Model]]), "",IF(AC715="W", W715, IF(AC715="L",-N715, "")))</f>
        <v/>
      </c>
      <c r="AF715" s="33" t="str">
        <f>IFERROR((IF(ISERR(Table123[[#This Row],[Potential Payout Side - Win Probability Model]]), "",IF(AD715="W", X715, IF(AD715="L",-N715, "")))), "")</f>
        <v/>
      </c>
      <c r="AG715" s="30" t="str">
        <f>IF('Prediction Log'!$X715="Y", "W", IF('Prediction Log'!$X715="N", "L", ""))</f>
        <v/>
      </c>
      <c r="AH715" s="32" t="str">
        <f>IF(ISBLANK(Table123[[#This Row],[Odds Spread]]), "",IF(AG715="W", Z715, IF(AG715="L",-O715, "")))</f>
        <v/>
      </c>
      <c r="AI715" s="11"/>
      <c r="AJ715" s="12" t="str">
        <f t="shared" si="78"/>
        <v/>
      </c>
      <c r="AK71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6" spans="1:38" x14ac:dyDescent="0.45">
      <c r="A716" s="22">
        <f>Games!A716</f>
        <v>0</v>
      </c>
      <c r="B716" s="22" t="str">
        <f>IF('Prediction Log'!B716=0, "",'Prediction Log'!B716)</f>
        <v/>
      </c>
      <c r="C716" s="22" t="str">
        <f>IF('Prediction Log'!C716=0, "",'Prediction Log'!C716)</f>
        <v/>
      </c>
      <c r="D716" s="22" t="str">
        <f>IF('Prediction Log'!D716=0, "",'Prediction Log'!D716)</f>
        <v/>
      </c>
      <c r="E716" s="22" t="str">
        <f>IF('Prediction Log'!E716=0, "",'Prediction Log'!E716)</f>
        <v/>
      </c>
      <c r="F716" s="22" t="str">
        <f>IF('Prediction Log'!I716=0, "",'Prediction Log'!I716)</f>
        <v/>
      </c>
      <c r="G716" s="23" t="str">
        <f>IF(ISBLANK(Games!B716), "",'Prediction Log'!$J716)</f>
        <v/>
      </c>
      <c r="H716" s="24" t="str">
        <f>'Prediction Log'!$K716</f>
        <v/>
      </c>
      <c r="I716" s="22" t="str">
        <f>IF(ISBLANK(Games!J716), "",IF(AND(Games!J716="",Games!K716=""),"",IF(ISTEXT(Games!K716), "Side",Games!J716)))</f>
        <v/>
      </c>
      <c r="J716" s="22" t="str">
        <f>IF(ISBLANK(Games!B716), "",IF(Games!H716="Y", Games!B716, Games!C716))</f>
        <v/>
      </c>
      <c r="K716" s="22" t="str">
        <f>Games!F716</f>
        <v/>
      </c>
      <c r="L716" s="22" t="str">
        <f>IF(ISBLANK(Games!D716), "",Games!D716)</f>
        <v/>
      </c>
      <c r="M716" s="22"/>
      <c r="N716" s="25" t="str">
        <f>IF(ISBLANK(Table123[[#This Row],[Odds Side - Difference Model]]), "", 1)</f>
        <v/>
      </c>
      <c r="O716" s="25" t="str">
        <f>IF(ISBLANK(Table123[[#This Row],[Odds Spread]]), "", 1)</f>
        <v/>
      </c>
      <c r="P716" s="26"/>
      <c r="Q716" s="26"/>
      <c r="R716" s="26"/>
      <c r="S716" s="26"/>
      <c r="T716" s="26"/>
      <c r="U716" s="27" t="str">
        <f>IF(ISBLANK(Table123[[#This Row],[Odds Side - Difference Model]]), "",N716+IF(Q716&lt;0, (N716/(Q716/-100)), N716*(Q716/100)))</f>
        <v/>
      </c>
      <c r="V716" s="28" t="str">
        <f>IFERROR(IF(ISBLANK(Table123[[#This Row],[Odds Side - Win Probability Model]]), "",N716+IF(R716&lt;0, (N716/(R716/-100)), N716*(R716/100))),"")</f>
        <v/>
      </c>
      <c r="W716" s="27" t="str">
        <f t="shared" si="73"/>
        <v/>
      </c>
      <c r="X716" s="28" t="str">
        <f t="shared" si="74"/>
        <v/>
      </c>
      <c r="Y716" s="27" t="str">
        <f>IF(ISBLANK(Table123[[#This Row],[Odds Spread]]), "",O716+IF(S716&lt;0, (O716/(S716/-100)), O716*(S716/100)))</f>
        <v/>
      </c>
      <c r="Z716" s="27" t="str">
        <f t="shared" si="75"/>
        <v/>
      </c>
      <c r="AA716" s="29">
        <f t="shared" si="76"/>
        <v>0</v>
      </c>
      <c r="AB716" s="29">
        <f t="shared" si="77"/>
        <v>0</v>
      </c>
      <c r="AC716" s="30" t="str">
        <f>IF('Prediction Log'!$W716="Y", "W", IF('Prediction Log'!$W716="N","L",""))</f>
        <v/>
      </c>
      <c r="AD716" s="31" t="str">
        <f>IF('Prediction Log'!$Y716="Y", "W", IF('Prediction Log'!$Y716="N","L",""))</f>
        <v/>
      </c>
      <c r="AE716" s="32" t="str">
        <f>IF(ISBLANK(Table123[[#This Row],[Odds Side - Difference Model]]), "",IF(AC716="W", W716, IF(AC716="L",-N716, "")))</f>
        <v/>
      </c>
      <c r="AF716" s="33" t="str">
        <f>IFERROR((IF(ISERR(Table123[[#This Row],[Potential Payout Side - Win Probability Model]]), "",IF(AD716="W", X716, IF(AD716="L",-N716, "")))), "")</f>
        <v/>
      </c>
      <c r="AG716" s="30" t="str">
        <f>IF('Prediction Log'!$X716="Y", "W", IF('Prediction Log'!$X716="N", "L", ""))</f>
        <v/>
      </c>
      <c r="AH716" s="32" t="str">
        <f>IF(ISBLANK(Table123[[#This Row],[Odds Spread]]), "",IF(AG716="W", Z716, IF(AG716="L",-O716, "")))</f>
        <v/>
      </c>
      <c r="AI716" s="11"/>
      <c r="AJ716" s="12" t="str">
        <f t="shared" si="78"/>
        <v/>
      </c>
      <c r="AK71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7" spans="1:38" x14ac:dyDescent="0.45">
      <c r="A717" s="22">
        <f>Games!A717</f>
        <v>0</v>
      </c>
      <c r="B717" s="22" t="str">
        <f>IF('Prediction Log'!B717=0, "",'Prediction Log'!B717)</f>
        <v/>
      </c>
      <c r="C717" s="22" t="str">
        <f>IF('Prediction Log'!C717=0, "",'Prediction Log'!C717)</f>
        <v/>
      </c>
      <c r="D717" s="22" t="str">
        <f>IF('Prediction Log'!D717=0, "",'Prediction Log'!D717)</f>
        <v/>
      </c>
      <c r="E717" s="22" t="str">
        <f>IF('Prediction Log'!E717=0, "",'Prediction Log'!E717)</f>
        <v/>
      </c>
      <c r="F717" s="22" t="str">
        <f>IF('Prediction Log'!I717=0, "",'Prediction Log'!I717)</f>
        <v/>
      </c>
      <c r="G717" s="23" t="str">
        <f>IF(ISBLANK(Games!B717), "",'Prediction Log'!$J717)</f>
        <v/>
      </c>
      <c r="H717" s="24" t="str">
        <f>'Prediction Log'!$K717</f>
        <v/>
      </c>
      <c r="I717" s="22" t="str">
        <f>IF(ISBLANK(Games!J717), "",IF(AND(Games!J717="",Games!K717=""),"",IF(ISTEXT(Games!K717), "Side",Games!J717)))</f>
        <v/>
      </c>
      <c r="J717" s="22" t="str">
        <f>IF(ISBLANK(Games!B717), "",IF(Games!H717="Y", Games!B717, Games!C717))</f>
        <v/>
      </c>
      <c r="K717" s="22" t="str">
        <f>Games!F717</f>
        <v/>
      </c>
      <c r="L717" s="22" t="str">
        <f>IF(ISBLANK(Games!D717), "",Games!D717)</f>
        <v/>
      </c>
      <c r="M717" s="22"/>
      <c r="N717" s="25" t="str">
        <f>IF(ISBLANK(Table123[[#This Row],[Odds Side - Difference Model]]), "", 1)</f>
        <v/>
      </c>
      <c r="O717" s="25" t="str">
        <f>IF(ISBLANK(Table123[[#This Row],[Odds Spread]]), "", 1)</f>
        <v/>
      </c>
      <c r="P717" s="26"/>
      <c r="Q717" s="26"/>
      <c r="R717" s="26"/>
      <c r="S717" s="26"/>
      <c r="T717" s="26"/>
      <c r="U717" s="27" t="str">
        <f>IF(ISBLANK(Table123[[#This Row],[Odds Side - Difference Model]]), "",N717+IF(Q717&lt;0, (N717/(Q717/-100)), N717*(Q717/100)))</f>
        <v/>
      </c>
      <c r="V717" s="28" t="str">
        <f>IFERROR(IF(ISBLANK(Table123[[#This Row],[Odds Side - Win Probability Model]]), "",N717+IF(R717&lt;0, (N717/(R717/-100)), N717*(R717/100))),"")</f>
        <v/>
      </c>
      <c r="W717" s="27" t="str">
        <f t="shared" si="73"/>
        <v/>
      </c>
      <c r="X717" s="28" t="str">
        <f t="shared" si="74"/>
        <v/>
      </c>
      <c r="Y717" s="27" t="str">
        <f>IF(ISBLANK(Table123[[#This Row],[Odds Spread]]), "",O717+IF(S717&lt;0, (O717/(S717/-100)), O717*(S717/100)))</f>
        <v/>
      </c>
      <c r="Z717" s="27" t="str">
        <f t="shared" si="75"/>
        <v/>
      </c>
      <c r="AA717" s="29">
        <f t="shared" si="76"/>
        <v>0</v>
      </c>
      <c r="AB717" s="29">
        <f t="shared" si="77"/>
        <v>0</v>
      </c>
      <c r="AC717" s="30" t="str">
        <f>IF('Prediction Log'!$W717="Y", "W", IF('Prediction Log'!$W717="N","L",""))</f>
        <v/>
      </c>
      <c r="AD717" s="31" t="str">
        <f>IF('Prediction Log'!$Y717="Y", "W", IF('Prediction Log'!$Y717="N","L",""))</f>
        <v/>
      </c>
      <c r="AE717" s="32" t="str">
        <f>IF(ISBLANK(Table123[[#This Row],[Odds Side - Difference Model]]), "",IF(AC717="W", W717, IF(AC717="L",-N717, "")))</f>
        <v/>
      </c>
      <c r="AF717" s="33" t="str">
        <f>IFERROR((IF(ISERR(Table123[[#This Row],[Potential Payout Side - Win Probability Model]]), "",IF(AD717="W", X717, IF(AD717="L",-N717, "")))), "")</f>
        <v/>
      </c>
      <c r="AG717" s="30" t="str">
        <f>IF('Prediction Log'!$X717="Y", "W", IF('Prediction Log'!$X717="N", "L", ""))</f>
        <v/>
      </c>
      <c r="AH717" s="32" t="str">
        <f>IF(ISBLANK(Table123[[#This Row],[Odds Spread]]), "",IF(AG717="W", Z717, IF(AG717="L",-O717, "")))</f>
        <v/>
      </c>
      <c r="AI717" s="11"/>
      <c r="AJ717" s="12" t="str">
        <f t="shared" si="78"/>
        <v/>
      </c>
      <c r="AK71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8" spans="1:38" x14ac:dyDescent="0.45">
      <c r="A718" s="22">
        <f>Games!A718</f>
        <v>0</v>
      </c>
      <c r="B718" s="22" t="str">
        <f>IF('Prediction Log'!B718=0, "",'Prediction Log'!B718)</f>
        <v/>
      </c>
      <c r="C718" s="22" t="str">
        <f>IF('Prediction Log'!C718=0, "",'Prediction Log'!C718)</f>
        <v/>
      </c>
      <c r="D718" s="22" t="str">
        <f>IF('Prediction Log'!D718=0, "",'Prediction Log'!D718)</f>
        <v/>
      </c>
      <c r="E718" s="22" t="str">
        <f>IF('Prediction Log'!E718=0, "",'Prediction Log'!E718)</f>
        <v/>
      </c>
      <c r="F718" s="22" t="str">
        <f>IF('Prediction Log'!I718=0, "",'Prediction Log'!I718)</f>
        <v/>
      </c>
      <c r="G718" s="23" t="str">
        <f>IF(ISBLANK(Games!B718), "",'Prediction Log'!$J718)</f>
        <v/>
      </c>
      <c r="H718" s="24" t="str">
        <f>'Prediction Log'!$K718</f>
        <v/>
      </c>
      <c r="I718" s="22" t="str">
        <f>IF(ISBLANK(Games!J718), "",IF(AND(Games!J718="",Games!K718=""),"",IF(ISTEXT(Games!K718), "Side",Games!J718)))</f>
        <v/>
      </c>
      <c r="J718" s="22" t="str">
        <f>IF(ISBLANK(Games!B718), "",IF(Games!H718="Y", Games!B718, Games!C718))</f>
        <v/>
      </c>
      <c r="K718" s="22" t="str">
        <f>Games!F718</f>
        <v/>
      </c>
      <c r="L718" s="22" t="str">
        <f>IF(ISBLANK(Games!D718), "",Games!D718)</f>
        <v/>
      </c>
      <c r="M718" s="22"/>
      <c r="N718" s="25" t="str">
        <f>IF(ISBLANK(Table123[[#This Row],[Odds Side - Difference Model]]), "", 1)</f>
        <v/>
      </c>
      <c r="O718" s="25" t="str">
        <f>IF(ISBLANK(Table123[[#This Row],[Odds Spread]]), "", 1)</f>
        <v/>
      </c>
      <c r="P718" s="26"/>
      <c r="Q718" s="26"/>
      <c r="R718" s="26"/>
      <c r="S718" s="26"/>
      <c r="T718" s="26"/>
      <c r="U718" s="27" t="str">
        <f>IF(ISBLANK(Table123[[#This Row],[Odds Side - Difference Model]]), "",N718+IF(Q718&lt;0, (N718/(Q718/-100)), N718*(Q718/100)))</f>
        <v/>
      </c>
      <c r="V718" s="28" t="str">
        <f>IFERROR(IF(ISBLANK(Table123[[#This Row],[Odds Side - Win Probability Model]]), "",N718+IF(R718&lt;0, (N718/(R718/-100)), N718*(R718/100))),"")</f>
        <v/>
      </c>
      <c r="W718" s="27" t="str">
        <f t="shared" si="73"/>
        <v/>
      </c>
      <c r="X718" s="28" t="str">
        <f t="shared" si="74"/>
        <v/>
      </c>
      <c r="Y718" s="27" t="str">
        <f>IF(ISBLANK(Table123[[#This Row],[Odds Spread]]), "",O718+IF(S718&lt;0, (O718/(S718/-100)), O718*(S718/100)))</f>
        <v/>
      </c>
      <c r="Z718" s="27" t="str">
        <f t="shared" si="75"/>
        <v/>
      </c>
      <c r="AA718" s="29">
        <f t="shared" si="76"/>
        <v>0</v>
      </c>
      <c r="AB718" s="29">
        <f t="shared" si="77"/>
        <v>0</v>
      </c>
      <c r="AC718" s="30" t="str">
        <f>IF('Prediction Log'!$W718="Y", "W", IF('Prediction Log'!$W718="N","L",""))</f>
        <v/>
      </c>
      <c r="AD718" s="31" t="str">
        <f>IF('Prediction Log'!$Y718="Y", "W", IF('Prediction Log'!$Y718="N","L",""))</f>
        <v/>
      </c>
      <c r="AE718" s="32" t="str">
        <f>IF(ISBLANK(Table123[[#This Row],[Odds Side - Difference Model]]), "",IF(AC718="W", W718, IF(AC718="L",-N718, "")))</f>
        <v/>
      </c>
      <c r="AF718" s="33" t="str">
        <f>IFERROR((IF(ISERR(Table123[[#This Row],[Potential Payout Side - Win Probability Model]]), "",IF(AD718="W", X718, IF(AD718="L",-N718, "")))), "")</f>
        <v/>
      </c>
      <c r="AG718" s="30" t="str">
        <f>IF('Prediction Log'!$X718="Y", "W", IF('Prediction Log'!$X718="N", "L", ""))</f>
        <v/>
      </c>
      <c r="AH718" s="32" t="str">
        <f>IF(ISBLANK(Table123[[#This Row],[Odds Spread]]), "",IF(AG718="W", Z718, IF(AG718="L",-O718, "")))</f>
        <v/>
      </c>
      <c r="AI718" s="11"/>
      <c r="AJ718" s="12" t="str">
        <f t="shared" si="78"/>
        <v/>
      </c>
      <c r="AK71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9" spans="1:38" x14ac:dyDescent="0.45">
      <c r="A719" s="22">
        <f>Games!A719</f>
        <v>0</v>
      </c>
      <c r="B719" s="22" t="str">
        <f>IF('Prediction Log'!B719=0, "",'Prediction Log'!B719)</f>
        <v/>
      </c>
      <c r="C719" s="22" t="str">
        <f>IF('Prediction Log'!C719=0, "",'Prediction Log'!C719)</f>
        <v/>
      </c>
      <c r="D719" s="22" t="str">
        <f>IF('Prediction Log'!D719=0, "",'Prediction Log'!D719)</f>
        <v/>
      </c>
      <c r="E719" s="22" t="str">
        <f>IF('Prediction Log'!E719=0, "",'Prediction Log'!E719)</f>
        <v/>
      </c>
      <c r="F719" s="22" t="str">
        <f>IF('Prediction Log'!I719=0, "",'Prediction Log'!I719)</f>
        <v/>
      </c>
      <c r="G719" s="23" t="str">
        <f>IF(ISBLANK(Games!B719), "",'Prediction Log'!$J719)</f>
        <v/>
      </c>
      <c r="H719" s="24" t="str">
        <f>'Prediction Log'!$K719</f>
        <v/>
      </c>
      <c r="I719" s="22" t="str">
        <f>IF(ISBLANK(Games!J719), "",IF(AND(Games!J719="",Games!K719=""),"",IF(ISTEXT(Games!K719), "Side",Games!J719)))</f>
        <v/>
      </c>
      <c r="J719" s="22" t="str">
        <f>IF(ISBLANK(Games!B719), "",IF(Games!H719="Y", Games!B719, Games!C719))</f>
        <v/>
      </c>
      <c r="K719" s="22" t="str">
        <f>Games!F719</f>
        <v/>
      </c>
      <c r="L719" s="22" t="str">
        <f>IF(ISBLANK(Games!D719), "",Games!D719)</f>
        <v/>
      </c>
      <c r="M719" s="22"/>
      <c r="N719" s="25" t="str">
        <f>IF(ISBLANK(Table123[[#This Row],[Odds Side - Difference Model]]), "", 1)</f>
        <v/>
      </c>
      <c r="O719" s="25" t="str">
        <f>IF(ISBLANK(Table123[[#This Row],[Odds Spread]]), "", 1)</f>
        <v/>
      </c>
      <c r="P719" s="26"/>
      <c r="Q719" s="26"/>
      <c r="R719" s="26"/>
      <c r="S719" s="26"/>
      <c r="T719" s="26"/>
      <c r="U719" s="27" t="str">
        <f>IF(ISBLANK(Table123[[#This Row],[Odds Side - Difference Model]]), "",N719+IF(Q719&lt;0, (N719/(Q719/-100)), N719*(Q719/100)))</f>
        <v/>
      </c>
      <c r="V719" s="28" t="str">
        <f>IFERROR(IF(ISBLANK(Table123[[#This Row],[Odds Side - Win Probability Model]]), "",N719+IF(R719&lt;0, (N719/(R719/-100)), N719*(R719/100))),"")</f>
        <v/>
      </c>
      <c r="W719" s="27" t="str">
        <f t="shared" si="73"/>
        <v/>
      </c>
      <c r="X719" s="28" t="str">
        <f t="shared" si="74"/>
        <v/>
      </c>
      <c r="Y719" s="27" t="str">
        <f>IF(ISBLANK(Table123[[#This Row],[Odds Spread]]), "",O719+IF(S719&lt;0, (O719/(S719/-100)), O719*(S719/100)))</f>
        <v/>
      </c>
      <c r="Z719" s="27" t="str">
        <f t="shared" si="75"/>
        <v/>
      </c>
      <c r="AA719" s="29">
        <f t="shared" si="76"/>
        <v>0</v>
      </c>
      <c r="AB719" s="29">
        <f t="shared" si="77"/>
        <v>0</v>
      </c>
      <c r="AC719" s="30" t="str">
        <f>IF('Prediction Log'!$W719="Y", "W", IF('Prediction Log'!$W719="N","L",""))</f>
        <v/>
      </c>
      <c r="AD719" s="31" t="str">
        <f>IF('Prediction Log'!$Y719="Y", "W", IF('Prediction Log'!$Y719="N","L",""))</f>
        <v/>
      </c>
      <c r="AE719" s="32" t="str">
        <f>IF(ISBLANK(Table123[[#This Row],[Odds Side - Difference Model]]), "",IF(AC719="W", W719, IF(AC719="L",-N719, "")))</f>
        <v/>
      </c>
      <c r="AF719" s="33" t="str">
        <f>IFERROR((IF(ISERR(Table123[[#This Row],[Potential Payout Side - Win Probability Model]]), "",IF(AD719="W", X719, IF(AD719="L",-N719, "")))), "")</f>
        <v/>
      </c>
      <c r="AG719" s="30" t="str">
        <f>IF('Prediction Log'!$X719="Y", "W", IF('Prediction Log'!$X719="N", "L", ""))</f>
        <v/>
      </c>
      <c r="AH719" s="32" t="str">
        <f>IF(ISBLANK(Table123[[#This Row],[Odds Spread]]), "",IF(AG719="W", Z719, IF(AG719="L",-O719, "")))</f>
        <v/>
      </c>
      <c r="AI719" s="11"/>
      <c r="AJ719" s="12" t="str">
        <f t="shared" si="78"/>
        <v/>
      </c>
      <c r="AK71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0" spans="1:38" x14ac:dyDescent="0.45">
      <c r="A720" s="22">
        <f>Games!A720</f>
        <v>0</v>
      </c>
      <c r="B720" s="22" t="str">
        <f>IF('Prediction Log'!B720=0, "",'Prediction Log'!B720)</f>
        <v/>
      </c>
      <c r="C720" s="22" t="str">
        <f>IF('Prediction Log'!C720=0, "",'Prediction Log'!C720)</f>
        <v/>
      </c>
      <c r="D720" s="22" t="str">
        <f>IF('Prediction Log'!D720=0, "",'Prediction Log'!D720)</f>
        <v/>
      </c>
      <c r="E720" s="22" t="str">
        <f>IF('Prediction Log'!E720=0, "",'Prediction Log'!E720)</f>
        <v/>
      </c>
      <c r="F720" s="22" t="str">
        <f>IF('Prediction Log'!I720=0, "",'Prediction Log'!I720)</f>
        <v/>
      </c>
      <c r="G720" s="23" t="str">
        <f>IF(ISBLANK(Games!B720), "",'Prediction Log'!$J720)</f>
        <v/>
      </c>
      <c r="H720" s="24" t="str">
        <f>'Prediction Log'!$K720</f>
        <v/>
      </c>
      <c r="I720" s="22" t="str">
        <f>IF(ISBLANK(Games!J720), "",IF(AND(Games!J720="",Games!K720=""),"",IF(ISTEXT(Games!K720), "Side",Games!J720)))</f>
        <v/>
      </c>
      <c r="J720" s="22" t="str">
        <f>IF(ISBLANK(Games!B720), "",IF(Games!H720="Y", Games!B720, Games!C720))</f>
        <v/>
      </c>
      <c r="K720" s="22" t="str">
        <f>Games!F720</f>
        <v/>
      </c>
      <c r="L720" s="22" t="str">
        <f>IF(ISBLANK(Games!D720), "",Games!D720)</f>
        <v/>
      </c>
      <c r="M720" s="22"/>
      <c r="N720" s="25" t="str">
        <f>IF(ISBLANK(Table123[[#This Row],[Odds Side - Difference Model]]), "", 1)</f>
        <v/>
      </c>
      <c r="O720" s="25" t="str">
        <f>IF(ISBLANK(Table123[[#This Row],[Odds Spread]]), "", 1)</f>
        <v/>
      </c>
      <c r="P720" s="26"/>
      <c r="Q720" s="26"/>
      <c r="R720" s="26"/>
      <c r="S720" s="26"/>
      <c r="T720" s="26"/>
      <c r="U720" s="27" t="str">
        <f>IF(ISBLANK(Table123[[#This Row],[Odds Side - Difference Model]]), "",N720+IF(Q720&lt;0, (N720/(Q720/-100)), N720*(Q720/100)))</f>
        <v/>
      </c>
      <c r="V720" s="28" t="str">
        <f>IFERROR(IF(ISBLANK(Table123[[#This Row],[Odds Side - Win Probability Model]]), "",N720+IF(R720&lt;0, (N720/(R720/-100)), N720*(R720/100))),"")</f>
        <v/>
      </c>
      <c r="W720" s="27" t="str">
        <f t="shared" si="73"/>
        <v/>
      </c>
      <c r="X720" s="28" t="str">
        <f t="shared" si="74"/>
        <v/>
      </c>
      <c r="Y720" s="27" t="str">
        <f>IF(ISBLANK(Table123[[#This Row],[Odds Spread]]), "",O720+IF(S720&lt;0, (O720/(S720/-100)), O720*(S720/100)))</f>
        <v/>
      </c>
      <c r="Z720" s="27" t="str">
        <f t="shared" si="75"/>
        <v/>
      </c>
      <c r="AA720" s="29">
        <f t="shared" si="76"/>
        <v>0</v>
      </c>
      <c r="AB720" s="29">
        <f t="shared" si="77"/>
        <v>0</v>
      </c>
      <c r="AC720" s="30" t="str">
        <f>IF('Prediction Log'!$W720="Y", "W", IF('Prediction Log'!$W720="N","L",""))</f>
        <v/>
      </c>
      <c r="AD720" s="31" t="str">
        <f>IF('Prediction Log'!$Y720="Y", "W", IF('Prediction Log'!$Y720="N","L",""))</f>
        <v/>
      </c>
      <c r="AE720" s="32" t="str">
        <f>IF(ISBLANK(Table123[[#This Row],[Odds Side - Difference Model]]), "",IF(AC720="W", W720, IF(AC720="L",-N720, "")))</f>
        <v/>
      </c>
      <c r="AF720" s="33" t="str">
        <f>IFERROR((IF(ISERR(Table123[[#This Row],[Potential Payout Side - Win Probability Model]]), "",IF(AD720="W", X720, IF(AD720="L",-N720, "")))), "")</f>
        <v/>
      </c>
      <c r="AG720" s="30" t="str">
        <f>IF('Prediction Log'!$X720="Y", "W", IF('Prediction Log'!$X720="N", "L", ""))</f>
        <v/>
      </c>
      <c r="AH720" s="32" t="str">
        <f>IF(ISBLANK(Table123[[#This Row],[Odds Spread]]), "",IF(AG720="W", Z720, IF(AG720="L",-O720, "")))</f>
        <v/>
      </c>
      <c r="AI720" s="11"/>
      <c r="AJ720" s="12" t="str">
        <f t="shared" si="78"/>
        <v/>
      </c>
      <c r="AK72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1" spans="1:38" x14ac:dyDescent="0.45">
      <c r="A721" s="22">
        <f>Games!A721</f>
        <v>0</v>
      </c>
      <c r="B721" s="22" t="str">
        <f>IF('Prediction Log'!B721=0, "",'Prediction Log'!B721)</f>
        <v/>
      </c>
      <c r="C721" s="22" t="str">
        <f>IF('Prediction Log'!C721=0, "",'Prediction Log'!C721)</f>
        <v/>
      </c>
      <c r="D721" s="22" t="str">
        <f>IF('Prediction Log'!D721=0, "",'Prediction Log'!D721)</f>
        <v/>
      </c>
      <c r="E721" s="22" t="str">
        <f>IF('Prediction Log'!E721=0, "",'Prediction Log'!E721)</f>
        <v/>
      </c>
      <c r="F721" s="22" t="str">
        <f>IF('Prediction Log'!I721=0, "",'Prediction Log'!I721)</f>
        <v/>
      </c>
      <c r="G721" s="23" t="str">
        <f>IF(ISBLANK(Games!B721), "",'Prediction Log'!$J721)</f>
        <v/>
      </c>
      <c r="H721" s="24" t="str">
        <f>'Prediction Log'!$K721</f>
        <v/>
      </c>
      <c r="I721" s="22" t="str">
        <f>IF(ISBLANK(Games!J721), "",IF(AND(Games!J721="",Games!K721=""),"",IF(ISTEXT(Games!K721), "Side",Games!J721)))</f>
        <v/>
      </c>
      <c r="J721" s="22" t="str">
        <f>IF(ISBLANK(Games!B721), "",IF(Games!H721="Y", Games!B721, Games!C721))</f>
        <v/>
      </c>
      <c r="K721" s="22" t="str">
        <f>Games!F721</f>
        <v/>
      </c>
      <c r="L721" s="22" t="str">
        <f>IF(ISBLANK(Games!D721), "",Games!D721)</f>
        <v/>
      </c>
      <c r="M721" s="22"/>
      <c r="N721" s="25" t="str">
        <f>IF(ISBLANK(Table123[[#This Row],[Odds Side - Difference Model]]), "", 1)</f>
        <v/>
      </c>
      <c r="O721" s="25" t="str">
        <f>IF(ISBLANK(Table123[[#This Row],[Odds Spread]]), "", 1)</f>
        <v/>
      </c>
      <c r="P721" s="26"/>
      <c r="Q721" s="26"/>
      <c r="R721" s="26"/>
      <c r="S721" s="26"/>
      <c r="T721" s="26"/>
      <c r="U721" s="27" t="str">
        <f>IF(ISBLANK(Table123[[#This Row],[Odds Side - Difference Model]]), "",N721+IF(Q721&lt;0, (N721/(Q721/-100)), N721*(Q721/100)))</f>
        <v/>
      </c>
      <c r="V721" s="28" t="str">
        <f>IFERROR(IF(ISBLANK(Table123[[#This Row],[Odds Side - Win Probability Model]]), "",N721+IF(R721&lt;0, (N721/(R721/-100)), N721*(R721/100))),"")</f>
        <v/>
      </c>
      <c r="W721" s="27" t="str">
        <f t="shared" si="73"/>
        <v/>
      </c>
      <c r="X721" s="28" t="str">
        <f t="shared" si="74"/>
        <v/>
      </c>
      <c r="Y721" s="27" t="str">
        <f>IF(ISBLANK(Table123[[#This Row],[Odds Spread]]), "",O721+IF(S721&lt;0, (O721/(S721/-100)), O721*(S721/100)))</f>
        <v/>
      </c>
      <c r="Z721" s="27" t="str">
        <f t="shared" si="75"/>
        <v/>
      </c>
      <c r="AA721" s="29">
        <f t="shared" si="76"/>
        <v>0</v>
      </c>
      <c r="AB721" s="29">
        <f t="shared" si="77"/>
        <v>0</v>
      </c>
      <c r="AC721" s="30" t="str">
        <f>IF('Prediction Log'!$W721="Y", "W", IF('Prediction Log'!$W721="N","L",""))</f>
        <v/>
      </c>
      <c r="AD721" s="31" t="str">
        <f>IF('Prediction Log'!$Y721="Y", "W", IF('Prediction Log'!$Y721="N","L",""))</f>
        <v/>
      </c>
      <c r="AE721" s="32" t="str">
        <f>IF(ISBLANK(Table123[[#This Row],[Odds Side - Difference Model]]), "",IF(AC721="W", W721, IF(AC721="L",-N721, "")))</f>
        <v/>
      </c>
      <c r="AF721" s="33" t="str">
        <f>IFERROR((IF(ISERR(Table123[[#This Row],[Potential Payout Side - Win Probability Model]]), "",IF(AD721="W", X721, IF(AD721="L",-N721, "")))), "")</f>
        <v/>
      </c>
      <c r="AG721" s="30" t="str">
        <f>IF('Prediction Log'!$X721="Y", "W", IF('Prediction Log'!$X721="N", "L", ""))</f>
        <v/>
      </c>
      <c r="AH721" s="32" t="str">
        <f>IF(ISBLANK(Table123[[#This Row],[Odds Spread]]), "",IF(AG721="W", Z721, IF(AG721="L",-O721, "")))</f>
        <v/>
      </c>
      <c r="AI721" s="11"/>
      <c r="AJ721" s="12" t="str">
        <f t="shared" si="78"/>
        <v/>
      </c>
      <c r="AK72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2" spans="1:38" x14ac:dyDescent="0.45">
      <c r="A722" s="22">
        <f>Games!A722</f>
        <v>0</v>
      </c>
      <c r="B722" s="22" t="str">
        <f>IF('Prediction Log'!B722=0, "",'Prediction Log'!B722)</f>
        <v/>
      </c>
      <c r="C722" s="22" t="str">
        <f>IF('Prediction Log'!C722=0, "",'Prediction Log'!C722)</f>
        <v/>
      </c>
      <c r="D722" s="22" t="str">
        <f>IF('Prediction Log'!D722=0, "",'Prediction Log'!D722)</f>
        <v/>
      </c>
      <c r="E722" s="22" t="str">
        <f>IF('Prediction Log'!E722=0, "",'Prediction Log'!E722)</f>
        <v/>
      </c>
      <c r="F722" s="22" t="str">
        <f>IF('Prediction Log'!I722=0, "",'Prediction Log'!I722)</f>
        <v/>
      </c>
      <c r="G722" s="23" t="str">
        <f>IF(ISBLANK(Games!B722), "",'Prediction Log'!$J722)</f>
        <v/>
      </c>
      <c r="H722" s="24" t="str">
        <f>'Prediction Log'!$K722</f>
        <v/>
      </c>
      <c r="I722" s="22" t="str">
        <f>IF(ISBLANK(Games!J722), "",IF(AND(Games!J722="",Games!K722=""),"",IF(ISTEXT(Games!K722), "Side",Games!J722)))</f>
        <v/>
      </c>
      <c r="J722" s="22" t="str">
        <f>IF(ISBLANK(Games!B722), "",IF(Games!H722="Y", Games!B722, Games!C722))</f>
        <v/>
      </c>
      <c r="K722" s="22" t="str">
        <f>Games!F722</f>
        <v/>
      </c>
      <c r="L722" s="22" t="str">
        <f>IF(ISBLANK(Games!D722), "",Games!D722)</f>
        <v/>
      </c>
      <c r="M722" s="22"/>
      <c r="N722" s="25" t="str">
        <f>IF(ISBLANK(Table123[[#This Row],[Odds Side - Difference Model]]), "", 1)</f>
        <v/>
      </c>
      <c r="O722" s="25" t="str">
        <f>IF(ISBLANK(Table123[[#This Row],[Odds Spread]]), "", 1)</f>
        <v/>
      </c>
      <c r="P722" s="26"/>
      <c r="Q722" s="26"/>
      <c r="R722" s="26"/>
      <c r="S722" s="26"/>
      <c r="T722" s="26"/>
      <c r="U722" s="27" t="str">
        <f>IF(ISBLANK(Table123[[#This Row],[Odds Side - Difference Model]]), "",N722+IF(Q722&lt;0, (N722/(Q722/-100)), N722*(Q722/100)))</f>
        <v/>
      </c>
      <c r="V722" s="28" t="str">
        <f>IFERROR(IF(ISBLANK(Table123[[#This Row],[Odds Side - Win Probability Model]]), "",N722+IF(R722&lt;0, (N722/(R722/-100)), N722*(R722/100))),"")</f>
        <v/>
      </c>
      <c r="W722" s="27" t="str">
        <f t="shared" si="73"/>
        <v/>
      </c>
      <c r="X722" s="28" t="str">
        <f t="shared" si="74"/>
        <v/>
      </c>
      <c r="Y722" s="27" t="str">
        <f>IF(ISBLANK(Table123[[#This Row],[Odds Spread]]), "",O722+IF(S722&lt;0, (O722/(S722/-100)), O722*(S722/100)))</f>
        <v/>
      </c>
      <c r="Z722" s="27" t="str">
        <f t="shared" si="75"/>
        <v/>
      </c>
      <c r="AA722" s="29">
        <f t="shared" si="76"/>
        <v>0</v>
      </c>
      <c r="AB722" s="29">
        <f t="shared" si="77"/>
        <v>0</v>
      </c>
      <c r="AC722" s="30" t="str">
        <f>IF('Prediction Log'!$W722="Y", "W", IF('Prediction Log'!$W722="N","L",""))</f>
        <v/>
      </c>
      <c r="AD722" s="31" t="str">
        <f>IF('Prediction Log'!$Y722="Y", "W", IF('Prediction Log'!$Y722="N","L",""))</f>
        <v/>
      </c>
      <c r="AE722" s="32" t="str">
        <f>IF(ISBLANK(Table123[[#This Row],[Odds Side - Difference Model]]), "",IF(AC722="W", W722, IF(AC722="L",-N722, "")))</f>
        <v/>
      </c>
      <c r="AF722" s="33" t="str">
        <f>IFERROR((IF(ISERR(Table123[[#This Row],[Potential Payout Side - Win Probability Model]]), "",IF(AD722="W", X722, IF(AD722="L",-N722, "")))), "")</f>
        <v/>
      </c>
      <c r="AG722" s="30" t="str">
        <f>IF('Prediction Log'!$X722="Y", "W", IF('Prediction Log'!$X722="N", "L", ""))</f>
        <v/>
      </c>
      <c r="AH722" s="32" t="str">
        <f>IF(ISBLANK(Table123[[#This Row],[Odds Spread]]), "",IF(AG722="W", Z722, IF(AG722="L",-O722, "")))</f>
        <v/>
      </c>
      <c r="AI722" s="11"/>
      <c r="AJ722" s="12" t="str">
        <f t="shared" si="78"/>
        <v/>
      </c>
      <c r="AK72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3" spans="1:38" x14ac:dyDescent="0.45">
      <c r="A723" s="22">
        <f>Games!A723</f>
        <v>0</v>
      </c>
      <c r="B723" s="22" t="str">
        <f>IF('Prediction Log'!B723=0, "",'Prediction Log'!B723)</f>
        <v/>
      </c>
      <c r="C723" s="22" t="str">
        <f>IF('Prediction Log'!C723=0, "",'Prediction Log'!C723)</f>
        <v/>
      </c>
      <c r="D723" s="22" t="str">
        <f>IF('Prediction Log'!D723=0, "",'Prediction Log'!D723)</f>
        <v/>
      </c>
      <c r="E723" s="22" t="str">
        <f>IF('Prediction Log'!E723=0, "",'Prediction Log'!E723)</f>
        <v/>
      </c>
      <c r="F723" s="22" t="str">
        <f>IF('Prediction Log'!I723=0, "",'Prediction Log'!I723)</f>
        <v/>
      </c>
      <c r="G723" s="23" t="str">
        <f>IF(ISBLANK(Games!B723), "",'Prediction Log'!$J723)</f>
        <v/>
      </c>
      <c r="H723" s="24" t="str">
        <f>'Prediction Log'!$K723</f>
        <v/>
      </c>
      <c r="I723" s="22" t="str">
        <f>IF(ISBLANK(Games!J723), "",IF(AND(Games!J723="",Games!K723=""),"",IF(ISTEXT(Games!K723), "Side",Games!J723)))</f>
        <v/>
      </c>
      <c r="J723" s="22" t="str">
        <f>IF(ISBLANK(Games!B723), "",IF(Games!H723="Y", Games!B723, Games!C723))</f>
        <v/>
      </c>
      <c r="K723" s="22" t="str">
        <f>Games!F723</f>
        <v/>
      </c>
      <c r="L723" s="22" t="str">
        <f>IF(ISBLANK(Games!D723), "",Games!D723)</f>
        <v/>
      </c>
      <c r="M723" s="22"/>
      <c r="N723" s="25" t="str">
        <f>IF(ISBLANK(Table123[[#This Row],[Odds Side - Difference Model]]), "", 1)</f>
        <v/>
      </c>
      <c r="O723" s="25" t="str">
        <f>IF(ISBLANK(Table123[[#This Row],[Odds Spread]]), "", 1)</f>
        <v/>
      </c>
      <c r="P723" s="26"/>
      <c r="Q723" s="26"/>
      <c r="R723" s="26"/>
      <c r="S723" s="26"/>
      <c r="T723" s="26"/>
      <c r="U723" s="27" t="str">
        <f>IF(ISBLANK(Table123[[#This Row],[Odds Side - Difference Model]]), "",N723+IF(Q723&lt;0, (N723/(Q723/-100)), N723*(Q723/100)))</f>
        <v/>
      </c>
      <c r="V723" s="28" t="str">
        <f>IFERROR(IF(ISBLANK(Table123[[#This Row],[Odds Side - Win Probability Model]]), "",N723+IF(R723&lt;0, (N723/(R723/-100)), N723*(R723/100))),"")</f>
        <v/>
      </c>
      <c r="W723" s="27" t="str">
        <f t="shared" si="73"/>
        <v/>
      </c>
      <c r="X723" s="28" t="str">
        <f t="shared" si="74"/>
        <v/>
      </c>
      <c r="Y723" s="27" t="str">
        <f>IF(ISBLANK(Table123[[#This Row],[Odds Spread]]), "",O723+IF(S723&lt;0, (O723/(S723/-100)), O723*(S723/100)))</f>
        <v/>
      </c>
      <c r="Z723" s="27" t="str">
        <f t="shared" si="75"/>
        <v/>
      </c>
      <c r="AA723" s="29">
        <f t="shared" si="76"/>
        <v>0</v>
      </c>
      <c r="AB723" s="29">
        <f t="shared" si="77"/>
        <v>0</v>
      </c>
      <c r="AC723" s="30" t="str">
        <f>IF('Prediction Log'!$W723="Y", "W", IF('Prediction Log'!$W723="N","L",""))</f>
        <v/>
      </c>
      <c r="AD723" s="31" t="str">
        <f>IF('Prediction Log'!$Y723="Y", "W", IF('Prediction Log'!$Y723="N","L",""))</f>
        <v/>
      </c>
      <c r="AE723" s="32" t="str">
        <f>IF(ISBLANK(Table123[[#This Row],[Odds Side - Difference Model]]), "",IF(AC723="W", W723, IF(AC723="L",-N723, "")))</f>
        <v/>
      </c>
      <c r="AF723" s="33" t="str">
        <f>IFERROR((IF(ISERR(Table123[[#This Row],[Potential Payout Side - Win Probability Model]]), "",IF(AD723="W", X723, IF(AD723="L",-N723, "")))), "")</f>
        <v/>
      </c>
      <c r="AG723" s="30" t="str">
        <f>IF('Prediction Log'!$X723="Y", "W", IF('Prediction Log'!$X723="N", "L", ""))</f>
        <v/>
      </c>
      <c r="AH723" s="32" t="str">
        <f>IF(ISBLANK(Table123[[#This Row],[Odds Spread]]), "",IF(AG723="W", Z723, IF(AG723="L",-O723, "")))</f>
        <v/>
      </c>
      <c r="AI723" s="11"/>
      <c r="AJ723" s="12" t="str">
        <f t="shared" si="78"/>
        <v/>
      </c>
      <c r="AK72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4" spans="1:38" x14ac:dyDescent="0.45">
      <c r="A724" s="22">
        <f>Games!A724</f>
        <v>0</v>
      </c>
      <c r="B724" s="22" t="str">
        <f>IF('Prediction Log'!B724=0, "",'Prediction Log'!B724)</f>
        <v/>
      </c>
      <c r="C724" s="22" t="str">
        <f>IF('Prediction Log'!C724=0, "",'Prediction Log'!C724)</f>
        <v/>
      </c>
      <c r="D724" s="22" t="str">
        <f>IF('Prediction Log'!D724=0, "",'Prediction Log'!D724)</f>
        <v/>
      </c>
      <c r="E724" s="22" t="str">
        <f>IF('Prediction Log'!E724=0, "",'Prediction Log'!E724)</f>
        <v/>
      </c>
      <c r="F724" s="22" t="str">
        <f>IF('Prediction Log'!I724=0, "",'Prediction Log'!I724)</f>
        <v/>
      </c>
      <c r="G724" s="23" t="str">
        <f>IF(ISBLANK(Games!B724), "",'Prediction Log'!$J724)</f>
        <v/>
      </c>
      <c r="H724" s="24" t="str">
        <f>'Prediction Log'!$K724</f>
        <v/>
      </c>
      <c r="I724" s="22" t="str">
        <f>IF(ISBLANK(Games!J724), "",IF(AND(Games!J724="",Games!K724=""),"",IF(ISTEXT(Games!K724), "Side",Games!J724)))</f>
        <v/>
      </c>
      <c r="J724" s="22" t="str">
        <f>IF(ISBLANK(Games!B724), "",IF(Games!H724="Y", Games!B724, Games!C724))</f>
        <v/>
      </c>
      <c r="K724" s="22" t="str">
        <f>Games!F724</f>
        <v/>
      </c>
      <c r="L724" s="22" t="str">
        <f>IF(ISBLANK(Games!D724), "",Games!D724)</f>
        <v/>
      </c>
      <c r="M724" s="22"/>
      <c r="N724" s="25" t="str">
        <f>IF(ISBLANK(Table123[[#This Row],[Odds Side - Difference Model]]), "", 1)</f>
        <v/>
      </c>
      <c r="O724" s="25" t="str">
        <f>IF(ISBLANK(Table123[[#This Row],[Odds Spread]]), "", 1)</f>
        <v/>
      </c>
      <c r="P724" s="26"/>
      <c r="Q724" s="26"/>
      <c r="R724" s="26"/>
      <c r="S724" s="26"/>
      <c r="T724" s="26"/>
      <c r="U724" s="27" t="str">
        <f>IF(ISBLANK(Table123[[#This Row],[Odds Side - Difference Model]]), "",N724+IF(Q724&lt;0, (N724/(Q724/-100)), N724*(Q724/100)))</f>
        <v/>
      </c>
      <c r="V724" s="28" t="str">
        <f>IFERROR(IF(ISBLANK(Table123[[#This Row],[Odds Side - Win Probability Model]]), "",N724+IF(R724&lt;0, (N724/(R724/-100)), N724*(R724/100))),"")</f>
        <v/>
      </c>
      <c r="W724" s="27" t="str">
        <f t="shared" si="73"/>
        <v/>
      </c>
      <c r="X724" s="28" t="str">
        <f t="shared" si="74"/>
        <v/>
      </c>
      <c r="Y724" s="27" t="str">
        <f>IF(ISBLANK(Table123[[#This Row],[Odds Spread]]), "",O724+IF(S724&lt;0, (O724/(S724/-100)), O724*(S724/100)))</f>
        <v/>
      </c>
      <c r="Z724" s="27" t="str">
        <f t="shared" si="75"/>
        <v/>
      </c>
      <c r="AA724" s="29">
        <f t="shared" si="76"/>
        <v>0</v>
      </c>
      <c r="AB724" s="29">
        <f t="shared" si="77"/>
        <v>0</v>
      </c>
      <c r="AC724" s="30" t="str">
        <f>IF('Prediction Log'!$W724="Y", "W", IF('Prediction Log'!$W724="N","L",""))</f>
        <v/>
      </c>
      <c r="AD724" s="31" t="str">
        <f>IF('Prediction Log'!$Y724="Y", "W", IF('Prediction Log'!$Y724="N","L",""))</f>
        <v/>
      </c>
      <c r="AE724" s="32" t="str">
        <f>IF(ISBLANK(Table123[[#This Row],[Odds Side - Difference Model]]), "",IF(AC724="W", W724, IF(AC724="L",-N724, "")))</f>
        <v/>
      </c>
      <c r="AF724" s="33" t="str">
        <f>IFERROR((IF(ISERR(Table123[[#This Row],[Potential Payout Side - Win Probability Model]]), "",IF(AD724="W", X724, IF(AD724="L",-N724, "")))), "")</f>
        <v/>
      </c>
      <c r="AG724" s="30" t="str">
        <f>IF('Prediction Log'!$X724="Y", "W", IF('Prediction Log'!$X724="N", "L", ""))</f>
        <v/>
      </c>
      <c r="AH724" s="32" t="str">
        <f>IF(ISBLANK(Table123[[#This Row],[Odds Spread]]), "",IF(AG724="W", Z724, IF(AG724="L",-O724, "")))</f>
        <v/>
      </c>
      <c r="AI724" s="11"/>
      <c r="AJ724" s="12" t="str">
        <f t="shared" si="78"/>
        <v/>
      </c>
      <c r="AK72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5" spans="1:38" x14ac:dyDescent="0.45">
      <c r="A725" s="22">
        <f>Games!A725</f>
        <v>0</v>
      </c>
      <c r="B725" s="22" t="str">
        <f>IF('Prediction Log'!B725=0, "",'Prediction Log'!B725)</f>
        <v/>
      </c>
      <c r="C725" s="22" t="str">
        <f>IF('Prediction Log'!C725=0, "",'Prediction Log'!C725)</f>
        <v/>
      </c>
      <c r="D725" s="22" t="str">
        <f>IF('Prediction Log'!D725=0, "",'Prediction Log'!D725)</f>
        <v/>
      </c>
      <c r="E725" s="22" t="str">
        <f>IF('Prediction Log'!E725=0, "",'Prediction Log'!E725)</f>
        <v/>
      </c>
      <c r="F725" s="22" t="str">
        <f>IF('Prediction Log'!I725=0, "",'Prediction Log'!I725)</f>
        <v/>
      </c>
      <c r="G725" s="23" t="str">
        <f>IF(ISBLANK(Games!B725), "",'Prediction Log'!$J725)</f>
        <v/>
      </c>
      <c r="H725" s="24" t="str">
        <f>'Prediction Log'!$K725</f>
        <v/>
      </c>
      <c r="I725" s="22" t="str">
        <f>IF(ISBLANK(Games!J725), "",IF(AND(Games!J725="",Games!K725=""),"",IF(ISTEXT(Games!K725), "Side",Games!J725)))</f>
        <v/>
      </c>
      <c r="J725" s="22" t="str">
        <f>IF(ISBLANK(Games!B725), "",IF(Games!H725="Y", Games!B725, Games!C725))</f>
        <v/>
      </c>
      <c r="K725" s="22" t="str">
        <f>Games!F725</f>
        <v/>
      </c>
      <c r="L725" s="22" t="str">
        <f>IF(ISBLANK(Games!D725), "",Games!D725)</f>
        <v/>
      </c>
      <c r="M725" s="22"/>
      <c r="N725" s="25" t="str">
        <f>IF(ISBLANK(Table123[[#This Row],[Odds Side - Difference Model]]), "", 1)</f>
        <v/>
      </c>
      <c r="O725" s="25" t="str">
        <f>IF(ISBLANK(Table123[[#This Row],[Odds Spread]]), "", 1)</f>
        <v/>
      </c>
      <c r="P725" s="26"/>
      <c r="Q725" s="26"/>
      <c r="R725" s="26"/>
      <c r="S725" s="26"/>
      <c r="T725" s="26"/>
      <c r="U725" s="27" t="str">
        <f>IF(ISBLANK(Table123[[#This Row],[Odds Side - Difference Model]]), "",N725+IF(Q725&lt;0, (N725/(Q725/-100)), N725*(Q725/100)))</f>
        <v/>
      </c>
      <c r="V725" s="28" t="str">
        <f>IFERROR(IF(ISBLANK(Table123[[#This Row],[Odds Side - Win Probability Model]]), "",N725+IF(R725&lt;0, (N725/(R725/-100)), N725*(R725/100))),"")</f>
        <v/>
      </c>
      <c r="W725" s="27" t="str">
        <f t="shared" si="73"/>
        <v/>
      </c>
      <c r="X725" s="28" t="str">
        <f t="shared" si="74"/>
        <v/>
      </c>
      <c r="Y725" s="27" t="str">
        <f>IF(ISBLANK(Table123[[#This Row],[Odds Spread]]), "",O725+IF(S725&lt;0, (O725/(S725/-100)), O725*(S725/100)))</f>
        <v/>
      </c>
      <c r="Z725" s="27" t="str">
        <f t="shared" si="75"/>
        <v/>
      </c>
      <c r="AA725" s="29">
        <f t="shared" si="76"/>
        <v>0</v>
      </c>
      <c r="AB725" s="29">
        <f t="shared" si="77"/>
        <v>0</v>
      </c>
      <c r="AC725" s="30" t="str">
        <f>IF('Prediction Log'!$W725="Y", "W", IF('Prediction Log'!$W725="N","L",""))</f>
        <v/>
      </c>
      <c r="AD725" s="31" t="str">
        <f>IF('Prediction Log'!$Y725="Y", "W", IF('Prediction Log'!$Y725="N","L",""))</f>
        <v/>
      </c>
      <c r="AE725" s="32" t="str">
        <f>IF(ISBLANK(Table123[[#This Row],[Odds Side - Difference Model]]), "",IF(AC725="W", W725, IF(AC725="L",-N725, "")))</f>
        <v/>
      </c>
      <c r="AF725" s="33" t="str">
        <f>IFERROR((IF(ISERR(Table123[[#This Row],[Potential Payout Side - Win Probability Model]]), "",IF(AD725="W", X725, IF(AD725="L",-N725, "")))), "")</f>
        <v/>
      </c>
      <c r="AG725" s="30" t="str">
        <f>IF('Prediction Log'!$X725="Y", "W", IF('Prediction Log'!$X725="N", "L", ""))</f>
        <v/>
      </c>
      <c r="AH725" s="32" t="str">
        <f>IF(ISBLANK(Table123[[#This Row],[Odds Spread]]), "",IF(AG725="W", Z725, IF(AG725="L",-O725, "")))</f>
        <v/>
      </c>
      <c r="AI725" s="11"/>
      <c r="AJ725" s="12" t="str">
        <f t="shared" si="78"/>
        <v/>
      </c>
      <c r="AK72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6" spans="1:38" x14ac:dyDescent="0.45">
      <c r="A726" s="22">
        <f>Games!A726</f>
        <v>0</v>
      </c>
      <c r="B726" s="22" t="str">
        <f>IF('Prediction Log'!B726=0, "",'Prediction Log'!B726)</f>
        <v/>
      </c>
      <c r="C726" s="22" t="str">
        <f>IF('Prediction Log'!C726=0, "",'Prediction Log'!C726)</f>
        <v/>
      </c>
      <c r="D726" s="22" t="str">
        <f>IF('Prediction Log'!D726=0, "",'Prediction Log'!D726)</f>
        <v/>
      </c>
      <c r="E726" s="22" t="str">
        <f>IF('Prediction Log'!E726=0, "",'Prediction Log'!E726)</f>
        <v/>
      </c>
      <c r="F726" s="22" t="str">
        <f>IF('Prediction Log'!I726=0, "",'Prediction Log'!I726)</f>
        <v/>
      </c>
      <c r="G726" s="23" t="str">
        <f>IF(ISBLANK(Games!B726), "",'Prediction Log'!$J726)</f>
        <v/>
      </c>
      <c r="H726" s="24" t="str">
        <f>'Prediction Log'!$K726</f>
        <v/>
      </c>
      <c r="I726" s="22" t="str">
        <f>IF(ISBLANK(Games!J726), "",IF(AND(Games!J726="",Games!K726=""),"",IF(ISTEXT(Games!K726), "Side",Games!J726)))</f>
        <v/>
      </c>
      <c r="J726" s="22" t="str">
        <f>IF(ISBLANK(Games!B726), "",IF(Games!H726="Y", Games!B726, Games!C726))</f>
        <v/>
      </c>
      <c r="K726" s="22" t="str">
        <f>Games!F726</f>
        <v/>
      </c>
      <c r="L726" s="22" t="str">
        <f>IF(ISBLANK(Games!D726), "",Games!D726)</f>
        <v/>
      </c>
      <c r="M726" s="22"/>
      <c r="N726" s="25" t="str">
        <f>IF(ISBLANK(Table123[[#This Row],[Odds Side - Difference Model]]), "", 1)</f>
        <v/>
      </c>
      <c r="O726" s="25" t="str">
        <f>IF(ISBLANK(Table123[[#This Row],[Odds Spread]]), "", 1)</f>
        <v/>
      </c>
      <c r="P726" s="26"/>
      <c r="Q726" s="26"/>
      <c r="R726" s="26"/>
      <c r="S726" s="26"/>
      <c r="T726" s="26"/>
      <c r="U726" s="27" t="str">
        <f>IF(ISBLANK(Table123[[#This Row],[Odds Side - Difference Model]]), "",N726+IF(Q726&lt;0, (N726/(Q726/-100)), N726*(Q726/100)))</f>
        <v/>
      </c>
      <c r="V726" s="28" t="str">
        <f>IFERROR(IF(ISBLANK(Table123[[#This Row],[Odds Side - Win Probability Model]]), "",N726+IF(R726&lt;0, (N726/(R726/-100)), N726*(R726/100))),"")</f>
        <v/>
      </c>
      <c r="W726" s="27" t="str">
        <f t="shared" si="73"/>
        <v/>
      </c>
      <c r="X726" s="28" t="str">
        <f t="shared" si="74"/>
        <v/>
      </c>
      <c r="Y726" s="27" t="str">
        <f>IF(ISBLANK(Table123[[#This Row],[Odds Spread]]), "",O726+IF(S726&lt;0, (O726/(S726/-100)), O726*(S726/100)))</f>
        <v/>
      </c>
      <c r="Z726" s="27" t="str">
        <f t="shared" si="75"/>
        <v/>
      </c>
      <c r="AA726" s="29">
        <f t="shared" si="76"/>
        <v>0</v>
      </c>
      <c r="AB726" s="29">
        <f t="shared" si="77"/>
        <v>0</v>
      </c>
      <c r="AC726" s="30" t="str">
        <f>IF('Prediction Log'!$W726="Y", "W", IF('Prediction Log'!$W726="N","L",""))</f>
        <v/>
      </c>
      <c r="AD726" s="31" t="str">
        <f>IF('Prediction Log'!$Y726="Y", "W", IF('Prediction Log'!$Y726="N","L",""))</f>
        <v/>
      </c>
      <c r="AE726" s="32" t="str">
        <f>IF(ISBLANK(Table123[[#This Row],[Odds Side - Difference Model]]), "",IF(AC726="W", W726, IF(AC726="L",-N726, "")))</f>
        <v/>
      </c>
      <c r="AF726" s="33" t="str">
        <f>IFERROR((IF(ISERR(Table123[[#This Row],[Potential Payout Side - Win Probability Model]]), "",IF(AD726="W", X726, IF(AD726="L",-N726, "")))), "")</f>
        <v/>
      </c>
      <c r="AG726" s="30" t="str">
        <f>IF('Prediction Log'!$X726="Y", "W", IF('Prediction Log'!$X726="N", "L", ""))</f>
        <v/>
      </c>
      <c r="AH726" s="32" t="str">
        <f>IF(ISBLANK(Table123[[#This Row],[Odds Spread]]), "",IF(AG726="W", Z726, IF(AG726="L",-O726, "")))</f>
        <v/>
      </c>
      <c r="AI726" s="11"/>
      <c r="AJ726" s="12" t="str">
        <f t="shared" si="78"/>
        <v/>
      </c>
      <c r="AK72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7" spans="1:38" x14ac:dyDescent="0.45">
      <c r="A727" s="22">
        <f>Games!A727</f>
        <v>0</v>
      </c>
      <c r="B727" s="22" t="str">
        <f>IF('Prediction Log'!B727=0, "",'Prediction Log'!B727)</f>
        <v/>
      </c>
      <c r="C727" s="22" t="str">
        <f>IF('Prediction Log'!C727=0, "",'Prediction Log'!C727)</f>
        <v/>
      </c>
      <c r="D727" s="22" t="str">
        <f>IF('Prediction Log'!D727=0, "",'Prediction Log'!D727)</f>
        <v/>
      </c>
      <c r="E727" s="22" t="str">
        <f>IF('Prediction Log'!E727=0, "",'Prediction Log'!E727)</f>
        <v/>
      </c>
      <c r="F727" s="22" t="str">
        <f>IF('Prediction Log'!I727=0, "",'Prediction Log'!I727)</f>
        <v/>
      </c>
      <c r="G727" s="23" t="str">
        <f>IF(ISBLANK(Games!B727), "",'Prediction Log'!$J727)</f>
        <v/>
      </c>
      <c r="H727" s="24" t="str">
        <f>'Prediction Log'!$K727</f>
        <v/>
      </c>
      <c r="I727" s="22" t="str">
        <f>IF(ISBLANK(Games!J727), "",IF(AND(Games!J727="",Games!K727=""),"",IF(ISTEXT(Games!K727), "Side",Games!J727)))</f>
        <v/>
      </c>
      <c r="J727" s="22" t="str">
        <f>IF(ISBLANK(Games!B727), "",IF(Games!H727="Y", Games!B727, Games!C727))</f>
        <v/>
      </c>
      <c r="K727" s="22" t="str">
        <f>Games!F727</f>
        <v/>
      </c>
      <c r="L727" s="22" t="str">
        <f>IF(ISBLANK(Games!D727), "",Games!D727)</f>
        <v/>
      </c>
      <c r="M727" s="22"/>
      <c r="N727" s="25" t="str">
        <f>IF(ISBLANK(Table123[[#This Row],[Odds Side - Difference Model]]), "", 1)</f>
        <v/>
      </c>
      <c r="O727" s="25" t="str">
        <f>IF(ISBLANK(Table123[[#This Row],[Odds Spread]]), "", 1)</f>
        <v/>
      </c>
      <c r="P727" s="26"/>
      <c r="Q727" s="26"/>
      <c r="R727" s="26"/>
      <c r="S727" s="26"/>
      <c r="T727" s="26"/>
      <c r="U727" s="27" t="str">
        <f>IF(ISBLANK(Table123[[#This Row],[Odds Side - Difference Model]]), "",N727+IF(Q727&lt;0, (N727/(Q727/-100)), N727*(Q727/100)))</f>
        <v/>
      </c>
      <c r="V727" s="28" t="str">
        <f>IFERROR(IF(ISBLANK(Table123[[#This Row],[Odds Side - Win Probability Model]]), "",N727+IF(R727&lt;0, (N727/(R727/-100)), N727*(R727/100))),"")</f>
        <v/>
      </c>
      <c r="W727" s="27" t="str">
        <f t="shared" si="73"/>
        <v/>
      </c>
      <c r="X727" s="28" t="str">
        <f t="shared" si="74"/>
        <v/>
      </c>
      <c r="Y727" s="27" t="str">
        <f>IF(ISBLANK(Table123[[#This Row],[Odds Spread]]), "",O727+IF(S727&lt;0, (O727/(S727/-100)), O727*(S727/100)))</f>
        <v/>
      </c>
      <c r="Z727" s="27" t="str">
        <f t="shared" si="75"/>
        <v/>
      </c>
      <c r="AA727" s="29">
        <f t="shared" si="76"/>
        <v>0</v>
      </c>
      <c r="AB727" s="29">
        <f t="shared" si="77"/>
        <v>0</v>
      </c>
      <c r="AC727" s="30" t="str">
        <f>IF('Prediction Log'!$W727="Y", "W", IF('Prediction Log'!$W727="N","L",""))</f>
        <v/>
      </c>
      <c r="AD727" s="31" t="str">
        <f>IF('Prediction Log'!$Y727="Y", "W", IF('Prediction Log'!$Y727="N","L",""))</f>
        <v/>
      </c>
      <c r="AE727" s="32" t="str">
        <f>IF(ISBLANK(Table123[[#This Row],[Odds Side - Difference Model]]), "",IF(AC727="W", W727, IF(AC727="L",-N727, "")))</f>
        <v/>
      </c>
      <c r="AF727" s="33" t="str">
        <f>IFERROR((IF(ISERR(Table123[[#This Row],[Potential Payout Side - Win Probability Model]]), "",IF(AD727="W", X727, IF(AD727="L",-N727, "")))), "")</f>
        <v/>
      </c>
      <c r="AG727" s="30" t="str">
        <f>IF('Prediction Log'!$X727="Y", "W", IF('Prediction Log'!$X727="N", "L", ""))</f>
        <v/>
      </c>
      <c r="AH727" s="32" t="str">
        <f>IF(ISBLANK(Table123[[#This Row],[Odds Spread]]), "",IF(AG727="W", Z727, IF(AG727="L",-O727, "")))</f>
        <v/>
      </c>
      <c r="AI727" s="11"/>
      <c r="AJ727" s="12" t="str">
        <f t="shared" si="78"/>
        <v/>
      </c>
      <c r="AK72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8" spans="1:38" x14ac:dyDescent="0.45">
      <c r="A728" s="22">
        <f>Games!A728</f>
        <v>0</v>
      </c>
      <c r="B728" s="22" t="str">
        <f>IF('Prediction Log'!B728=0, "",'Prediction Log'!B728)</f>
        <v/>
      </c>
      <c r="C728" s="22" t="str">
        <f>IF('Prediction Log'!C728=0, "",'Prediction Log'!C728)</f>
        <v/>
      </c>
      <c r="D728" s="22" t="str">
        <f>IF('Prediction Log'!D728=0, "",'Prediction Log'!D728)</f>
        <v/>
      </c>
      <c r="E728" s="22" t="str">
        <f>IF('Prediction Log'!E728=0, "",'Prediction Log'!E728)</f>
        <v/>
      </c>
      <c r="F728" s="22" t="str">
        <f>IF('Prediction Log'!I728=0, "",'Prediction Log'!I728)</f>
        <v/>
      </c>
      <c r="G728" s="23" t="str">
        <f>IF(ISBLANK(Games!B728), "",'Prediction Log'!$J728)</f>
        <v/>
      </c>
      <c r="H728" s="24" t="str">
        <f>'Prediction Log'!$K728</f>
        <v/>
      </c>
      <c r="I728" s="22" t="str">
        <f>IF(ISBLANK(Games!J728), "",IF(AND(Games!J728="",Games!K728=""),"",IF(ISTEXT(Games!K728), "Side",Games!J728)))</f>
        <v/>
      </c>
      <c r="J728" s="22" t="str">
        <f>IF(ISBLANK(Games!B728), "",IF(Games!H728="Y", Games!B728, Games!C728))</f>
        <v/>
      </c>
      <c r="K728" s="22" t="str">
        <f>Games!F728</f>
        <v/>
      </c>
      <c r="L728" s="22" t="str">
        <f>IF(ISBLANK(Games!D728), "",Games!D728)</f>
        <v/>
      </c>
      <c r="M728" s="22"/>
      <c r="N728" s="25" t="str">
        <f>IF(ISBLANK(Table123[[#This Row],[Odds Side - Difference Model]]), "", 1)</f>
        <v/>
      </c>
      <c r="O728" s="25" t="str">
        <f>IF(ISBLANK(Table123[[#This Row],[Odds Spread]]), "", 1)</f>
        <v/>
      </c>
      <c r="P728" s="26"/>
      <c r="Q728" s="26"/>
      <c r="R728" s="26"/>
      <c r="S728" s="26"/>
      <c r="T728" s="26"/>
      <c r="U728" s="27" t="str">
        <f>IF(ISBLANK(Table123[[#This Row],[Odds Side - Difference Model]]), "",N728+IF(Q728&lt;0, (N728/(Q728/-100)), N728*(Q728/100)))</f>
        <v/>
      </c>
      <c r="V728" s="28" t="str">
        <f>IFERROR(IF(ISBLANK(Table123[[#This Row],[Odds Side - Win Probability Model]]), "",N728+IF(R728&lt;0, (N728/(R728/-100)), N728*(R728/100))),"")</f>
        <v/>
      </c>
      <c r="W728" s="27" t="str">
        <f t="shared" si="73"/>
        <v/>
      </c>
      <c r="X728" s="28" t="str">
        <f t="shared" si="74"/>
        <v/>
      </c>
      <c r="Y728" s="27" t="str">
        <f>IF(ISBLANK(Table123[[#This Row],[Odds Spread]]), "",O728+IF(S728&lt;0, (O728/(S728/-100)), O728*(S728/100)))</f>
        <v/>
      </c>
      <c r="Z728" s="27" t="str">
        <f t="shared" si="75"/>
        <v/>
      </c>
      <c r="AA728" s="29">
        <f t="shared" si="76"/>
        <v>0</v>
      </c>
      <c r="AB728" s="29">
        <f t="shared" si="77"/>
        <v>0</v>
      </c>
      <c r="AC728" s="30" t="str">
        <f>IF('Prediction Log'!$W728="Y", "W", IF('Prediction Log'!$W728="N","L",""))</f>
        <v/>
      </c>
      <c r="AD728" s="31" t="str">
        <f>IF('Prediction Log'!$Y728="Y", "W", IF('Prediction Log'!$Y728="N","L",""))</f>
        <v/>
      </c>
      <c r="AE728" s="32" t="str">
        <f>IF(ISBLANK(Table123[[#This Row],[Odds Side - Difference Model]]), "",IF(AC728="W", W728, IF(AC728="L",-N728, "")))</f>
        <v/>
      </c>
      <c r="AF728" s="33" t="str">
        <f>IFERROR((IF(ISERR(Table123[[#This Row],[Potential Payout Side - Win Probability Model]]), "",IF(AD728="W", X728, IF(AD728="L",-N728, "")))), "")</f>
        <v/>
      </c>
      <c r="AG728" s="30" t="str">
        <f>IF('Prediction Log'!$X728="Y", "W", IF('Prediction Log'!$X728="N", "L", ""))</f>
        <v/>
      </c>
      <c r="AH728" s="32" t="str">
        <f>IF(ISBLANK(Table123[[#This Row],[Odds Spread]]), "",IF(AG728="W", Z728, IF(AG728="L",-O728, "")))</f>
        <v/>
      </c>
      <c r="AI728" s="11"/>
      <c r="AJ728" s="12" t="str">
        <f t="shared" si="78"/>
        <v/>
      </c>
      <c r="AK72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9" spans="1:38" x14ac:dyDescent="0.45">
      <c r="A729" s="22">
        <f>Games!A729</f>
        <v>0</v>
      </c>
      <c r="B729" s="22" t="str">
        <f>IF('Prediction Log'!B729=0, "",'Prediction Log'!B729)</f>
        <v/>
      </c>
      <c r="C729" s="22" t="str">
        <f>IF('Prediction Log'!C729=0, "",'Prediction Log'!C729)</f>
        <v/>
      </c>
      <c r="D729" s="22" t="str">
        <f>IF('Prediction Log'!D729=0, "",'Prediction Log'!D729)</f>
        <v/>
      </c>
      <c r="E729" s="22" t="str">
        <f>IF('Prediction Log'!E729=0, "",'Prediction Log'!E729)</f>
        <v/>
      </c>
      <c r="F729" s="22" t="str">
        <f>IF('Prediction Log'!I729=0, "",'Prediction Log'!I729)</f>
        <v/>
      </c>
      <c r="G729" s="23" t="str">
        <f>IF(ISBLANK(Games!B729), "",'Prediction Log'!$J729)</f>
        <v/>
      </c>
      <c r="H729" s="24" t="str">
        <f>'Prediction Log'!$K729</f>
        <v/>
      </c>
      <c r="I729" s="22" t="str">
        <f>IF(ISBLANK(Games!J729), "",IF(AND(Games!J729="",Games!K729=""),"",IF(ISTEXT(Games!K729), "Side",Games!J729)))</f>
        <v/>
      </c>
      <c r="J729" s="22" t="str">
        <f>IF(ISBLANK(Games!B729), "",IF(Games!H729="Y", Games!B729, Games!C729))</f>
        <v/>
      </c>
      <c r="K729" s="22" t="str">
        <f>Games!F729</f>
        <v/>
      </c>
      <c r="L729" s="22" t="str">
        <f>IF(ISBLANK(Games!D729), "",Games!D729)</f>
        <v/>
      </c>
      <c r="M729" s="22"/>
      <c r="N729" s="25" t="str">
        <f>IF(ISBLANK(Table123[[#This Row],[Odds Side - Difference Model]]), "", 1)</f>
        <v/>
      </c>
      <c r="O729" s="25" t="str">
        <f>IF(ISBLANK(Table123[[#This Row],[Odds Spread]]), "", 1)</f>
        <v/>
      </c>
      <c r="P729" s="26"/>
      <c r="Q729" s="26"/>
      <c r="R729" s="26"/>
      <c r="S729" s="26"/>
      <c r="T729" s="26"/>
      <c r="U729" s="27" t="str">
        <f>IF(ISBLANK(Table123[[#This Row],[Odds Side - Difference Model]]), "",N729+IF(Q729&lt;0, (N729/(Q729/-100)), N729*(Q729/100)))</f>
        <v/>
      </c>
      <c r="V729" s="28" t="str">
        <f>IFERROR(IF(ISBLANK(Table123[[#This Row],[Odds Side - Win Probability Model]]), "",N729+IF(R729&lt;0, (N729/(R729/-100)), N729*(R729/100))),"")</f>
        <v/>
      </c>
      <c r="W729" s="27" t="str">
        <f t="shared" si="73"/>
        <v/>
      </c>
      <c r="X729" s="28" t="str">
        <f t="shared" si="74"/>
        <v/>
      </c>
      <c r="Y729" s="27" t="str">
        <f>IF(ISBLANK(Table123[[#This Row],[Odds Spread]]), "",O729+IF(S729&lt;0, (O729/(S729/-100)), O729*(S729/100)))</f>
        <v/>
      </c>
      <c r="Z729" s="27" t="str">
        <f t="shared" si="75"/>
        <v/>
      </c>
      <c r="AA729" s="29">
        <f t="shared" si="76"/>
        <v>0</v>
      </c>
      <c r="AB729" s="29">
        <f t="shared" si="77"/>
        <v>0</v>
      </c>
      <c r="AC729" s="30" t="str">
        <f>IF('Prediction Log'!$W729="Y", "W", IF('Prediction Log'!$W729="N","L",""))</f>
        <v/>
      </c>
      <c r="AD729" s="31" t="str">
        <f>IF('Prediction Log'!$Y729="Y", "W", IF('Prediction Log'!$Y729="N","L",""))</f>
        <v/>
      </c>
      <c r="AE729" s="32" t="str">
        <f>IF(ISBLANK(Table123[[#This Row],[Odds Side - Difference Model]]), "",IF(AC729="W", W729, IF(AC729="L",-N729, "")))</f>
        <v/>
      </c>
      <c r="AF729" s="33" t="str">
        <f>IFERROR((IF(ISERR(Table123[[#This Row],[Potential Payout Side - Win Probability Model]]), "",IF(AD729="W", X729, IF(AD729="L",-N729, "")))), "")</f>
        <v/>
      </c>
      <c r="AG729" s="30" t="str">
        <f>IF('Prediction Log'!$X729="Y", "W", IF('Prediction Log'!$X729="N", "L", ""))</f>
        <v/>
      </c>
      <c r="AH729" s="32" t="str">
        <f>IF(ISBLANK(Table123[[#This Row],[Odds Spread]]), "",IF(AG729="W", Z729, IF(AG729="L",-O729, "")))</f>
        <v/>
      </c>
      <c r="AI729" s="11"/>
      <c r="AJ729" s="12" t="str">
        <f t="shared" si="78"/>
        <v/>
      </c>
      <c r="AK72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0" spans="1:38" x14ac:dyDescent="0.45">
      <c r="A730" s="22">
        <f>Games!A730</f>
        <v>0</v>
      </c>
      <c r="B730" s="22" t="str">
        <f>IF('Prediction Log'!B730=0, "",'Prediction Log'!B730)</f>
        <v/>
      </c>
      <c r="C730" s="22" t="str">
        <f>IF('Prediction Log'!C730=0, "",'Prediction Log'!C730)</f>
        <v/>
      </c>
      <c r="D730" s="22" t="str">
        <f>IF('Prediction Log'!D730=0, "",'Prediction Log'!D730)</f>
        <v/>
      </c>
      <c r="E730" s="22" t="str">
        <f>IF('Prediction Log'!E730=0, "",'Prediction Log'!E730)</f>
        <v/>
      </c>
      <c r="F730" s="22" t="str">
        <f>IF('Prediction Log'!I730=0, "",'Prediction Log'!I730)</f>
        <v/>
      </c>
      <c r="G730" s="23" t="str">
        <f>IF(ISBLANK(Games!B730), "",'Prediction Log'!$J730)</f>
        <v/>
      </c>
      <c r="H730" s="24" t="str">
        <f>'Prediction Log'!$K730</f>
        <v/>
      </c>
      <c r="I730" s="22" t="str">
        <f>IF(ISBLANK(Games!J730), "",IF(AND(Games!J730="",Games!K730=""),"",IF(ISTEXT(Games!K730), "Side",Games!J730)))</f>
        <v/>
      </c>
      <c r="J730" s="22" t="str">
        <f>IF(ISBLANK(Games!B730), "",IF(Games!H730="Y", Games!B730, Games!C730))</f>
        <v/>
      </c>
      <c r="K730" s="22" t="str">
        <f>Games!F730</f>
        <v/>
      </c>
      <c r="L730" s="22" t="str">
        <f>IF(ISBLANK(Games!D730), "",Games!D730)</f>
        <v/>
      </c>
      <c r="M730" s="22"/>
      <c r="N730" s="25" t="str">
        <f>IF(ISBLANK(Table123[[#This Row],[Odds Side - Difference Model]]), "", 1)</f>
        <v/>
      </c>
      <c r="O730" s="25" t="str">
        <f>IF(ISBLANK(Table123[[#This Row],[Odds Spread]]), "", 1)</f>
        <v/>
      </c>
      <c r="P730" s="26"/>
      <c r="Q730" s="26"/>
      <c r="R730" s="26"/>
      <c r="S730" s="26"/>
      <c r="T730" s="26"/>
      <c r="U730" s="27" t="str">
        <f>IF(ISBLANK(Table123[[#This Row],[Odds Side - Difference Model]]), "",N730+IF(Q730&lt;0, (N730/(Q730/-100)), N730*(Q730/100)))</f>
        <v/>
      </c>
      <c r="V730" s="28" t="str">
        <f>IFERROR(IF(ISBLANK(Table123[[#This Row],[Odds Side - Win Probability Model]]), "",N730+IF(R730&lt;0, (N730/(R730/-100)), N730*(R730/100))),"")</f>
        <v/>
      </c>
      <c r="W730" s="27" t="str">
        <f t="shared" si="73"/>
        <v/>
      </c>
      <c r="X730" s="28" t="str">
        <f t="shared" si="74"/>
        <v/>
      </c>
      <c r="Y730" s="27" t="str">
        <f>IF(ISBLANK(Table123[[#This Row],[Odds Spread]]), "",O730+IF(S730&lt;0, (O730/(S730/-100)), O730*(S730/100)))</f>
        <v/>
      </c>
      <c r="Z730" s="27" t="str">
        <f t="shared" si="75"/>
        <v/>
      </c>
      <c r="AA730" s="29">
        <f t="shared" si="76"/>
        <v>0</v>
      </c>
      <c r="AB730" s="29">
        <f t="shared" si="77"/>
        <v>0</v>
      </c>
      <c r="AC730" s="30" t="str">
        <f>IF('Prediction Log'!$W730="Y", "W", IF('Prediction Log'!$W730="N","L",""))</f>
        <v/>
      </c>
      <c r="AD730" s="31" t="str">
        <f>IF('Prediction Log'!$Y730="Y", "W", IF('Prediction Log'!$Y730="N","L",""))</f>
        <v/>
      </c>
      <c r="AE730" s="32" t="str">
        <f>IF(ISBLANK(Table123[[#This Row],[Odds Side - Difference Model]]), "",IF(AC730="W", W730, IF(AC730="L",-N730, "")))</f>
        <v/>
      </c>
      <c r="AF730" s="33" t="str">
        <f>IFERROR((IF(ISERR(Table123[[#This Row],[Potential Payout Side - Win Probability Model]]), "",IF(AD730="W", X730, IF(AD730="L",-N730, "")))), "")</f>
        <v/>
      </c>
      <c r="AG730" s="30" t="str">
        <f>IF('Prediction Log'!$X730="Y", "W", IF('Prediction Log'!$X730="N", "L", ""))</f>
        <v/>
      </c>
      <c r="AH730" s="32" t="str">
        <f>IF(ISBLANK(Table123[[#This Row],[Odds Spread]]), "",IF(AG730="W", Z730, IF(AG730="L",-O730, "")))</f>
        <v/>
      </c>
      <c r="AI730" s="11"/>
      <c r="AJ730" s="12" t="str">
        <f t="shared" si="78"/>
        <v/>
      </c>
      <c r="AK73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1" spans="1:38" x14ac:dyDescent="0.45">
      <c r="A731" s="22">
        <f>Games!A731</f>
        <v>0</v>
      </c>
      <c r="B731" s="22" t="str">
        <f>IF('Prediction Log'!B731=0, "",'Prediction Log'!B731)</f>
        <v/>
      </c>
      <c r="C731" s="22" t="str">
        <f>IF('Prediction Log'!C731=0, "",'Prediction Log'!C731)</f>
        <v/>
      </c>
      <c r="D731" s="22" t="str">
        <f>IF('Prediction Log'!D731=0, "",'Prediction Log'!D731)</f>
        <v/>
      </c>
      <c r="E731" s="22" t="str">
        <f>IF('Prediction Log'!E731=0, "",'Prediction Log'!E731)</f>
        <v/>
      </c>
      <c r="F731" s="22" t="str">
        <f>IF('Prediction Log'!I731=0, "",'Prediction Log'!I731)</f>
        <v/>
      </c>
      <c r="G731" s="23" t="str">
        <f>IF(ISBLANK(Games!B731), "",'Prediction Log'!$J731)</f>
        <v/>
      </c>
      <c r="H731" s="24" t="str">
        <f>'Prediction Log'!$K731</f>
        <v/>
      </c>
      <c r="I731" s="22" t="str">
        <f>IF(ISBLANK(Games!J731), "",IF(AND(Games!J731="",Games!K731=""),"",IF(ISTEXT(Games!K731), "Side",Games!J731)))</f>
        <v/>
      </c>
      <c r="J731" s="22" t="str">
        <f>IF(ISBLANK(Games!B731), "",IF(Games!H731="Y", Games!B731, Games!C731))</f>
        <v/>
      </c>
      <c r="K731" s="22" t="str">
        <f>Games!F731</f>
        <v/>
      </c>
      <c r="L731" s="22" t="str">
        <f>IF(ISBLANK(Games!D731), "",Games!D731)</f>
        <v/>
      </c>
      <c r="M731" s="22"/>
      <c r="N731" s="25" t="str">
        <f>IF(ISBLANK(Table123[[#This Row],[Odds Side - Difference Model]]), "", 1)</f>
        <v/>
      </c>
      <c r="O731" s="25" t="str">
        <f>IF(ISBLANK(Table123[[#This Row],[Odds Spread]]), "", 1)</f>
        <v/>
      </c>
      <c r="P731" s="26"/>
      <c r="Q731" s="26"/>
      <c r="R731" s="26"/>
      <c r="S731" s="26"/>
      <c r="T731" s="26"/>
      <c r="U731" s="27" t="str">
        <f>IF(ISBLANK(Table123[[#This Row],[Odds Side - Difference Model]]), "",N731+IF(Q731&lt;0, (N731/(Q731/-100)), N731*(Q731/100)))</f>
        <v/>
      </c>
      <c r="V731" s="28" t="str">
        <f>IFERROR(IF(ISBLANK(Table123[[#This Row],[Odds Side - Win Probability Model]]), "",N731+IF(R731&lt;0, (N731/(R731/-100)), N731*(R731/100))),"")</f>
        <v/>
      </c>
      <c r="W731" s="27" t="str">
        <f t="shared" si="73"/>
        <v/>
      </c>
      <c r="X731" s="28" t="str">
        <f t="shared" si="74"/>
        <v/>
      </c>
      <c r="Y731" s="27" t="str">
        <f>IF(ISBLANK(Table123[[#This Row],[Odds Spread]]), "",O731+IF(S731&lt;0, (O731/(S731/-100)), O731*(S731/100)))</f>
        <v/>
      </c>
      <c r="Z731" s="27" t="str">
        <f t="shared" si="75"/>
        <v/>
      </c>
      <c r="AA731" s="29">
        <f t="shared" si="76"/>
        <v>0</v>
      </c>
      <c r="AB731" s="29">
        <f t="shared" si="77"/>
        <v>0</v>
      </c>
      <c r="AC731" s="30" t="str">
        <f>IF('Prediction Log'!$W731="Y", "W", IF('Prediction Log'!$W731="N","L",""))</f>
        <v/>
      </c>
      <c r="AD731" s="31" t="str">
        <f>IF('Prediction Log'!$Y731="Y", "W", IF('Prediction Log'!$Y731="N","L",""))</f>
        <v/>
      </c>
      <c r="AE731" s="32" t="str">
        <f>IF(ISBLANK(Table123[[#This Row],[Odds Side - Difference Model]]), "",IF(AC731="W", W731, IF(AC731="L",-N731, "")))</f>
        <v/>
      </c>
      <c r="AF731" s="33" t="str">
        <f>IFERROR((IF(ISERR(Table123[[#This Row],[Potential Payout Side - Win Probability Model]]), "",IF(AD731="W", X731, IF(AD731="L",-N731, "")))), "")</f>
        <v/>
      </c>
      <c r="AG731" s="30" t="str">
        <f>IF('Prediction Log'!$X731="Y", "W", IF('Prediction Log'!$X731="N", "L", ""))</f>
        <v/>
      </c>
      <c r="AH731" s="32" t="str">
        <f>IF(ISBLANK(Table123[[#This Row],[Odds Spread]]), "",IF(AG731="W", Z731, IF(AG731="L",-O731, "")))</f>
        <v/>
      </c>
      <c r="AI731" s="11"/>
      <c r="AJ731" s="12" t="str">
        <f t="shared" si="78"/>
        <v/>
      </c>
      <c r="AK73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2" spans="1:38" x14ac:dyDescent="0.45">
      <c r="A732" s="22">
        <f>Games!A732</f>
        <v>0</v>
      </c>
      <c r="B732" s="22" t="str">
        <f>IF('Prediction Log'!B732=0, "",'Prediction Log'!B732)</f>
        <v/>
      </c>
      <c r="C732" s="22" t="str">
        <f>IF('Prediction Log'!C732=0, "",'Prediction Log'!C732)</f>
        <v/>
      </c>
      <c r="D732" s="22" t="str">
        <f>IF('Prediction Log'!D732=0, "",'Prediction Log'!D732)</f>
        <v/>
      </c>
      <c r="E732" s="22" t="str">
        <f>IF('Prediction Log'!E732=0, "",'Prediction Log'!E732)</f>
        <v/>
      </c>
      <c r="F732" s="22" t="str">
        <f>IF('Prediction Log'!I732=0, "",'Prediction Log'!I732)</f>
        <v/>
      </c>
      <c r="G732" s="23" t="str">
        <f>IF(ISBLANK(Games!B732), "",'Prediction Log'!$J732)</f>
        <v/>
      </c>
      <c r="H732" s="24" t="str">
        <f>'Prediction Log'!$K732</f>
        <v/>
      </c>
      <c r="I732" s="22" t="str">
        <f>IF(ISBLANK(Games!J732), "",IF(AND(Games!J732="",Games!K732=""),"",IF(ISTEXT(Games!K732), "Side",Games!J732)))</f>
        <v/>
      </c>
      <c r="J732" s="22" t="str">
        <f>IF(ISBLANK(Games!B732), "",IF(Games!H732="Y", Games!B732, Games!C732))</f>
        <v/>
      </c>
      <c r="K732" s="22" t="str">
        <f>Games!F732</f>
        <v/>
      </c>
      <c r="L732" s="22" t="str">
        <f>IF(ISBLANK(Games!D732), "",Games!D732)</f>
        <v/>
      </c>
      <c r="M732" s="22"/>
      <c r="N732" s="25" t="str">
        <f>IF(ISBLANK(Table123[[#This Row],[Odds Side - Difference Model]]), "", 1)</f>
        <v/>
      </c>
      <c r="O732" s="25" t="str">
        <f>IF(ISBLANK(Table123[[#This Row],[Odds Spread]]), "", 1)</f>
        <v/>
      </c>
      <c r="P732" s="26"/>
      <c r="Q732" s="26"/>
      <c r="R732" s="26"/>
      <c r="S732" s="26"/>
      <c r="T732" s="26"/>
      <c r="U732" s="27" t="str">
        <f>IF(ISBLANK(Table123[[#This Row],[Odds Side - Difference Model]]), "",N732+IF(Q732&lt;0, (N732/(Q732/-100)), N732*(Q732/100)))</f>
        <v/>
      </c>
      <c r="V732" s="28" t="str">
        <f>IFERROR(IF(ISBLANK(Table123[[#This Row],[Odds Side - Win Probability Model]]), "",N732+IF(R732&lt;0, (N732/(R732/-100)), N732*(R732/100))),"")</f>
        <v/>
      </c>
      <c r="W732" s="27" t="str">
        <f t="shared" si="73"/>
        <v/>
      </c>
      <c r="X732" s="28" t="str">
        <f t="shared" si="74"/>
        <v/>
      </c>
      <c r="Y732" s="27" t="str">
        <f>IF(ISBLANK(Table123[[#This Row],[Odds Spread]]), "",O732+IF(S732&lt;0, (O732/(S732/-100)), O732*(S732/100)))</f>
        <v/>
      </c>
      <c r="Z732" s="27" t="str">
        <f t="shared" si="75"/>
        <v/>
      </c>
      <c r="AA732" s="29">
        <f t="shared" si="76"/>
        <v>0</v>
      </c>
      <c r="AB732" s="29">
        <f t="shared" si="77"/>
        <v>0</v>
      </c>
      <c r="AC732" s="30" t="str">
        <f>IF('Prediction Log'!$W732="Y", "W", IF('Prediction Log'!$W732="N","L",""))</f>
        <v/>
      </c>
      <c r="AD732" s="31" t="str">
        <f>IF('Prediction Log'!$Y732="Y", "W", IF('Prediction Log'!$Y732="N","L",""))</f>
        <v/>
      </c>
      <c r="AE732" s="32" t="str">
        <f>IF(ISBLANK(Table123[[#This Row],[Odds Side - Difference Model]]), "",IF(AC732="W", W732, IF(AC732="L",-N732, "")))</f>
        <v/>
      </c>
      <c r="AF732" s="33" t="str">
        <f>IFERROR((IF(ISERR(Table123[[#This Row],[Potential Payout Side - Win Probability Model]]), "",IF(AD732="W", X732, IF(AD732="L",-N732, "")))), "")</f>
        <v/>
      </c>
      <c r="AG732" s="30" t="str">
        <f>IF('Prediction Log'!$X732="Y", "W", IF('Prediction Log'!$X732="N", "L", ""))</f>
        <v/>
      </c>
      <c r="AH732" s="32" t="str">
        <f>IF(ISBLANK(Table123[[#This Row],[Odds Spread]]), "",IF(AG732="W", Z732, IF(AG732="L",-O732, "")))</f>
        <v/>
      </c>
      <c r="AI732" s="11"/>
      <c r="AJ732" s="12" t="str">
        <f t="shared" si="78"/>
        <v/>
      </c>
      <c r="AK73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3" spans="1:38" x14ac:dyDescent="0.45">
      <c r="A733" s="22">
        <f>Games!A733</f>
        <v>0</v>
      </c>
      <c r="B733" s="22" t="str">
        <f>IF('Prediction Log'!B733=0, "",'Prediction Log'!B733)</f>
        <v/>
      </c>
      <c r="C733" s="22" t="str">
        <f>IF('Prediction Log'!C733=0, "",'Prediction Log'!C733)</f>
        <v/>
      </c>
      <c r="D733" s="22" t="str">
        <f>IF('Prediction Log'!D733=0, "",'Prediction Log'!D733)</f>
        <v/>
      </c>
      <c r="E733" s="22" t="str">
        <f>IF('Prediction Log'!E733=0, "",'Prediction Log'!E733)</f>
        <v/>
      </c>
      <c r="F733" s="22" t="str">
        <f>IF('Prediction Log'!I733=0, "",'Prediction Log'!I733)</f>
        <v/>
      </c>
      <c r="G733" s="23" t="str">
        <f>IF(ISBLANK(Games!B733), "",'Prediction Log'!$J733)</f>
        <v/>
      </c>
      <c r="H733" s="24" t="str">
        <f>'Prediction Log'!$K733</f>
        <v/>
      </c>
      <c r="I733" s="22" t="str">
        <f>IF(ISBLANK(Games!J733), "",IF(AND(Games!J733="",Games!K733=""),"",IF(ISTEXT(Games!K733), "Side",Games!J733)))</f>
        <v/>
      </c>
      <c r="J733" s="22" t="str">
        <f>IF(ISBLANK(Games!B733), "",IF(Games!H733="Y", Games!B733, Games!C733))</f>
        <v/>
      </c>
      <c r="K733" s="22" t="str">
        <f>Games!F733</f>
        <v/>
      </c>
      <c r="L733" s="22" t="str">
        <f>IF(ISBLANK(Games!D733), "",Games!D733)</f>
        <v/>
      </c>
      <c r="M733" s="22"/>
      <c r="N733" s="25" t="str">
        <f>IF(ISBLANK(Table123[[#This Row],[Odds Side - Difference Model]]), "", 1)</f>
        <v/>
      </c>
      <c r="O733" s="25" t="str">
        <f>IF(ISBLANK(Table123[[#This Row],[Odds Spread]]), "", 1)</f>
        <v/>
      </c>
      <c r="P733" s="26"/>
      <c r="Q733" s="26"/>
      <c r="R733" s="26"/>
      <c r="S733" s="26"/>
      <c r="T733" s="26"/>
      <c r="U733" s="27" t="str">
        <f>IF(ISBLANK(Table123[[#This Row],[Odds Side - Difference Model]]), "",N733+IF(Q733&lt;0, (N733/(Q733/-100)), N733*(Q733/100)))</f>
        <v/>
      </c>
      <c r="V733" s="28" t="str">
        <f>IFERROR(IF(ISBLANK(Table123[[#This Row],[Odds Side - Win Probability Model]]), "",N733+IF(R733&lt;0, (N733/(R733/-100)), N733*(R733/100))),"")</f>
        <v/>
      </c>
      <c r="W733" s="27" t="str">
        <f t="shared" si="73"/>
        <v/>
      </c>
      <c r="X733" s="28" t="str">
        <f t="shared" si="74"/>
        <v/>
      </c>
      <c r="Y733" s="27" t="str">
        <f>IF(ISBLANK(Table123[[#This Row],[Odds Spread]]), "",O733+IF(S733&lt;0, (O733/(S733/-100)), O733*(S733/100)))</f>
        <v/>
      </c>
      <c r="Z733" s="27" t="str">
        <f t="shared" si="75"/>
        <v/>
      </c>
      <c r="AA733" s="29">
        <f t="shared" si="76"/>
        <v>0</v>
      </c>
      <c r="AB733" s="29">
        <f t="shared" si="77"/>
        <v>0</v>
      </c>
      <c r="AC733" s="30" t="str">
        <f>IF('Prediction Log'!$W733="Y", "W", IF('Prediction Log'!$W733="N","L",""))</f>
        <v/>
      </c>
      <c r="AD733" s="31" t="str">
        <f>IF('Prediction Log'!$Y733="Y", "W", IF('Prediction Log'!$Y733="N","L",""))</f>
        <v/>
      </c>
      <c r="AE733" s="32" t="str">
        <f>IF(ISBLANK(Table123[[#This Row],[Odds Side - Difference Model]]), "",IF(AC733="W", W733, IF(AC733="L",-N733, "")))</f>
        <v/>
      </c>
      <c r="AF733" s="33" t="str">
        <f>IFERROR((IF(ISERR(Table123[[#This Row],[Potential Payout Side - Win Probability Model]]), "",IF(AD733="W", X733, IF(AD733="L",-N733, "")))), "")</f>
        <v/>
      </c>
      <c r="AG733" s="30" t="str">
        <f>IF('Prediction Log'!$X733="Y", "W", IF('Prediction Log'!$X733="N", "L", ""))</f>
        <v/>
      </c>
      <c r="AH733" s="32" t="str">
        <f>IF(ISBLANK(Table123[[#This Row],[Odds Spread]]), "",IF(AG733="W", Z733, IF(AG733="L",-O733, "")))</f>
        <v/>
      </c>
      <c r="AI733" s="11"/>
      <c r="AJ733" s="12" t="str">
        <f t="shared" si="78"/>
        <v/>
      </c>
      <c r="AK73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4" spans="1:38" x14ac:dyDescent="0.45">
      <c r="A734" s="22">
        <f>Games!A734</f>
        <v>0</v>
      </c>
      <c r="B734" s="22" t="str">
        <f>IF('Prediction Log'!B734=0, "",'Prediction Log'!B734)</f>
        <v/>
      </c>
      <c r="C734" s="22" t="str">
        <f>IF('Prediction Log'!C734=0, "",'Prediction Log'!C734)</f>
        <v/>
      </c>
      <c r="D734" s="22" t="str">
        <f>IF('Prediction Log'!D734=0, "",'Prediction Log'!D734)</f>
        <v/>
      </c>
      <c r="E734" s="22" t="str">
        <f>IF('Prediction Log'!E734=0, "",'Prediction Log'!E734)</f>
        <v/>
      </c>
      <c r="F734" s="22" t="str">
        <f>IF('Prediction Log'!I734=0, "",'Prediction Log'!I734)</f>
        <v/>
      </c>
      <c r="G734" s="23" t="str">
        <f>IF(ISBLANK(Games!B734), "",'Prediction Log'!$J734)</f>
        <v/>
      </c>
      <c r="H734" s="24" t="str">
        <f>'Prediction Log'!$K734</f>
        <v/>
      </c>
      <c r="I734" s="22" t="str">
        <f>IF(ISBLANK(Games!J734), "",IF(AND(Games!J734="",Games!K734=""),"",IF(ISTEXT(Games!K734), "Side",Games!J734)))</f>
        <v/>
      </c>
      <c r="J734" s="22" t="str">
        <f>IF(ISBLANK(Games!B734), "",IF(Games!H734="Y", Games!B734, Games!C734))</f>
        <v/>
      </c>
      <c r="K734" s="22" t="str">
        <f>Games!F734</f>
        <v/>
      </c>
      <c r="L734" s="22" t="str">
        <f>IF(ISBLANK(Games!D734), "",Games!D734)</f>
        <v/>
      </c>
      <c r="M734" s="22"/>
      <c r="N734" s="25" t="str">
        <f>IF(ISBLANK(Table123[[#This Row],[Odds Side - Difference Model]]), "", 1)</f>
        <v/>
      </c>
      <c r="O734" s="25" t="str">
        <f>IF(ISBLANK(Table123[[#This Row],[Odds Spread]]), "", 1)</f>
        <v/>
      </c>
      <c r="P734" s="26"/>
      <c r="Q734" s="26"/>
      <c r="R734" s="26"/>
      <c r="S734" s="26"/>
      <c r="T734" s="26"/>
      <c r="U734" s="27" t="str">
        <f>IF(ISBLANK(Table123[[#This Row],[Odds Side - Difference Model]]), "",N734+IF(Q734&lt;0, (N734/(Q734/-100)), N734*(Q734/100)))</f>
        <v/>
      </c>
      <c r="V734" s="28" t="str">
        <f>IFERROR(IF(ISBLANK(Table123[[#This Row],[Odds Side - Win Probability Model]]), "",N734+IF(R734&lt;0, (N734/(R734/-100)), N734*(R734/100))),"")</f>
        <v/>
      </c>
      <c r="W734" s="27" t="str">
        <f t="shared" si="73"/>
        <v/>
      </c>
      <c r="X734" s="28" t="str">
        <f t="shared" si="74"/>
        <v/>
      </c>
      <c r="Y734" s="27" t="str">
        <f>IF(ISBLANK(Table123[[#This Row],[Odds Spread]]), "",O734+IF(S734&lt;0, (O734/(S734/-100)), O734*(S734/100)))</f>
        <v/>
      </c>
      <c r="Z734" s="27" t="str">
        <f t="shared" si="75"/>
        <v/>
      </c>
      <c r="AA734" s="29">
        <f t="shared" si="76"/>
        <v>0</v>
      </c>
      <c r="AB734" s="29">
        <f t="shared" si="77"/>
        <v>0</v>
      </c>
      <c r="AC734" s="30" t="str">
        <f>IF('Prediction Log'!$W734="Y", "W", IF('Prediction Log'!$W734="N","L",""))</f>
        <v/>
      </c>
      <c r="AD734" s="31" t="str">
        <f>IF('Prediction Log'!$Y734="Y", "W", IF('Prediction Log'!$Y734="N","L",""))</f>
        <v/>
      </c>
      <c r="AE734" s="32" t="str">
        <f>IF(ISBLANK(Table123[[#This Row],[Odds Side - Difference Model]]), "",IF(AC734="W", W734, IF(AC734="L",-N734, "")))</f>
        <v/>
      </c>
      <c r="AF734" s="33" t="str">
        <f>IFERROR((IF(ISERR(Table123[[#This Row],[Potential Payout Side - Win Probability Model]]), "",IF(AD734="W", X734, IF(AD734="L",-N734, "")))), "")</f>
        <v/>
      </c>
      <c r="AG734" s="30" t="str">
        <f>IF('Prediction Log'!$X734="Y", "W", IF('Prediction Log'!$X734="N", "L", ""))</f>
        <v/>
      </c>
      <c r="AH734" s="32" t="str">
        <f>IF(ISBLANK(Table123[[#This Row],[Odds Spread]]), "",IF(AG734="W", Z734, IF(AG734="L",-O734, "")))</f>
        <v/>
      </c>
      <c r="AI734" s="11"/>
      <c r="AJ734" s="12" t="str">
        <f t="shared" si="78"/>
        <v/>
      </c>
      <c r="AK73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5" spans="1:38" x14ac:dyDescent="0.45">
      <c r="A735" s="22">
        <f>Games!A735</f>
        <v>0</v>
      </c>
      <c r="B735" s="22" t="str">
        <f>IF('Prediction Log'!B735=0, "",'Prediction Log'!B735)</f>
        <v/>
      </c>
      <c r="C735" s="22" t="str">
        <f>IF('Prediction Log'!C735=0, "",'Prediction Log'!C735)</f>
        <v/>
      </c>
      <c r="D735" s="22" t="str">
        <f>IF('Prediction Log'!D735=0, "",'Prediction Log'!D735)</f>
        <v/>
      </c>
      <c r="E735" s="22" t="str">
        <f>IF('Prediction Log'!E735=0, "",'Prediction Log'!E735)</f>
        <v/>
      </c>
      <c r="F735" s="22" t="str">
        <f>IF('Prediction Log'!I735=0, "",'Prediction Log'!I735)</f>
        <v/>
      </c>
      <c r="G735" s="23" t="str">
        <f>IF(ISBLANK(Games!B735), "",'Prediction Log'!$J735)</f>
        <v/>
      </c>
      <c r="H735" s="24" t="str">
        <f>'Prediction Log'!$K735</f>
        <v/>
      </c>
      <c r="I735" s="22" t="str">
        <f>IF(ISBLANK(Games!J735), "",IF(AND(Games!J735="",Games!K735=""),"",IF(ISTEXT(Games!K735), "Side",Games!J735)))</f>
        <v/>
      </c>
      <c r="J735" s="22" t="str">
        <f>IF(ISBLANK(Games!B735), "",IF(Games!H735="Y", Games!B735, Games!C735))</f>
        <v/>
      </c>
      <c r="K735" s="22" t="str">
        <f>Games!F735</f>
        <v/>
      </c>
      <c r="L735" s="22" t="str">
        <f>IF(ISBLANK(Games!D735), "",Games!D735)</f>
        <v/>
      </c>
      <c r="M735" s="22"/>
      <c r="N735" s="25" t="str">
        <f>IF(ISBLANK(Table123[[#This Row],[Odds Side - Difference Model]]), "", 1)</f>
        <v/>
      </c>
      <c r="O735" s="25" t="str">
        <f>IF(ISBLANK(Table123[[#This Row],[Odds Spread]]), "", 1)</f>
        <v/>
      </c>
      <c r="P735" s="26"/>
      <c r="Q735" s="26"/>
      <c r="R735" s="26"/>
      <c r="S735" s="26"/>
      <c r="T735" s="26"/>
      <c r="U735" s="27" t="str">
        <f>IF(ISBLANK(Table123[[#This Row],[Odds Side - Difference Model]]), "",N735+IF(Q735&lt;0, (N735/(Q735/-100)), N735*(Q735/100)))</f>
        <v/>
      </c>
      <c r="V735" s="28" t="str">
        <f>IFERROR(IF(ISBLANK(Table123[[#This Row],[Odds Side - Win Probability Model]]), "",N735+IF(R735&lt;0, (N735/(R735/-100)), N735*(R735/100))),"")</f>
        <v/>
      </c>
      <c r="W735" s="27" t="str">
        <f t="shared" si="73"/>
        <v/>
      </c>
      <c r="X735" s="28" t="str">
        <f t="shared" si="74"/>
        <v/>
      </c>
      <c r="Y735" s="27" t="str">
        <f>IF(ISBLANK(Table123[[#This Row],[Odds Spread]]), "",O735+IF(S735&lt;0, (O735/(S735/-100)), O735*(S735/100)))</f>
        <v/>
      </c>
      <c r="Z735" s="27" t="str">
        <f t="shared" si="75"/>
        <v/>
      </c>
      <c r="AA735" s="29">
        <f t="shared" si="76"/>
        <v>0</v>
      </c>
      <c r="AB735" s="29">
        <f t="shared" si="77"/>
        <v>0</v>
      </c>
      <c r="AC735" s="30" t="str">
        <f>IF('Prediction Log'!$W735="Y", "W", IF('Prediction Log'!$W735="N","L",""))</f>
        <v/>
      </c>
      <c r="AD735" s="31" t="str">
        <f>IF('Prediction Log'!$Y735="Y", "W", IF('Prediction Log'!$Y735="N","L",""))</f>
        <v/>
      </c>
      <c r="AE735" s="32" t="str">
        <f>IF(ISBLANK(Table123[[#This Row],[Odds Side - Difference Model]]), "",IF(AC735="W", W735, IF(AC735="L",-N735, "")))</f>
        <v/>
      </c>
      <c r="AF735" s="33" t="str">
        <f>IFERROR((IF(ISERR(Table123[[#This Row],[Potential Payout Side - Win Probability Model]]), "",IF(AD735="W", X735, IF(AD735="L",-N735, "")))), "")</f>
        <v/>
      </c>
      <c r="AG735" s="30" t="str">
        <f>IF('Prediction Log'!$X735="Y", "W", IF('Prediction Log'!$X735="N", "L", ""))</f>
        <v/>
      </c>
      <c r="AH735" s="32" t="str">
        <f>IF(ISBLANK(Table123[[#This Row],[Odds Spread]]), "",IF(AG735="W", Z735, IF(AG735="L",-O735, "")))</f>
        <v/>
      </c>
      <c r="AI735" s="11"/>
      <c r="AJ735" s="12" t="str">
        <f t="shared" si="78"/>
        <v/>
      </c>
      <c r="AK73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6" spans="1:38" x14ac:dyDescent="0.45">
      <c r="A736" s="22">
        <f>Games!A736</f>
        <v>0</v>
      </c>
      <c r="B736" s="22" t="str">
        <f>IF('Prediction Log'!B736=0, "",'Prediction Log'!B736)</f>
        <v/>
      </c>
      <c r="C736" s="22" t="str">
        <f>IF('Prediction Log'!C736=0, "",'Prediction Log'!C736)</f>
        <v/>
      </c>
      <c r="D736" s="22" t="str">
        <f>IF('Prediction Log'!D736=0, "",'Prediction Log'!D736)</f>
        <v/>
      </c>
      <c r="E736" s="22" t="str">
        <f>IF('Prediction Log'!E736=0, "",'Prediction Log'!E736)</f>
        <v/>
      </c>
      <c r="F736" s="22" t="str">
        <f>IF('Prediction Log'!I736=0, "",'Prediction Log'!I736)</f>
        <v/>
      </c>
      <c r="G736" s="23" t="str">
        <f>IF(ISBLANK(Games!B736), "",'Prediction Log'!$J736)</f>
        <v/>
      </c>
      <c r="H736" s="24" t="str">
        <f>'Prediction Log'!$K736</f>
        <v/>
      </c>
      <c r="I736" s="22" t="str">
        <f>IF(ISBLANK(Games!J736), "",IF(AND(Games!J736="",Games!K736=""),"",IF(ISTEXT(Games!K736), "Side",Games!J736)))</f>
        <v/>
      </c>
      <c r="J736" s="22" t="str">
        <f>IF(ISBLANK(Games!B736), "",IF(Games!H736="Y", Games!B736, Games!C736))</f>
        <v/>
      </c>
      <c r="K736" s="22" t="str">
        <f>Games!F736</f>
        <v/>
      </c>
      <c r="L736" s="22" t="str">
        <f>IF(ISBLANK(Games!D736), "",Games!D736)</f>
        <v/>
      </c>
      <c r="M736" s="22"/>
      <c r="N736" s="25" t="str">
        <f>IF(ISBLANK(Table123[[#This Row],[Odds Side - Difference Model]]), "", 1)</f>
        <v/>
      </c>
      <c r="O736" s="25" t="str">
        <f>IF(ISBLANK(Table123[[#This Row],[Odds Spread]]), "", 1)</f>
        <v/>
      </c>
      <c r="P736" s="26"/>
      <c r="Q736" s="26"/>
      <c r="R736" s="26"/>
      <c r="S736" s="26"/>
      <c r="T736" s="26"/>
      <c r="U736" s="27" t="str">
        <f>IF(ISBLANK(Table123[[#This Row],[Odds Side - Difference Model]]), "",N736+IF(Q736&lt;0, (N736/(Q736/-100)), N736*(Q736/100)))</f>
        <v/>
      </c>
      <c r="V736" s="28" t="str">
        <f>IFERROR(IF(ISBLANK(Table123[[#This Row],[Odds Side - Win Probability Model]]), "",N736+IF(R736&lt;0, (N736/(R736/-100)), N736*(R736/100))),"")</f>
        <v/>
      </c>
      <c r="W736" s="27" t="str">
        <f t="shared" si="73"/>
        <v/>
      </c>
      <c r="X736" s="28" t="str">
        <f t="shared" si="74"/>
        <v/>
      </c>
      <c r="Y736" s="27" t="str">
        <f>IF(ISBLANK(Table123[[#This Row],[Odds Spread]]), "",O736+IF(S736&lt;0, (O736/(S736/-100)), O736*(S736/100)))</f>
        <v/>
      </c>
      <c r="Z736" s="27" t="str">
        <f t="shared" si="75"/>
        <v/>
      </c>
      <c r="AA736" s="29">
        <f t="shared" si="76"/>
        <v>0</v>
      </c>
      <c r="AB736" s="29">
        <f t="shared" si="77"/>
        <v>0</v>
      </c>
      <c r="AC736" s="30" t="str">
        <f>IF('Prediction Log'!$W736="Y", "W", IF('Prediction Log'!$W736="N","L",""))</f>
        <v/>
      </c>
      <c r="AD736" s="31" t="str">
        <f>IF('Prediction Log'!$Y736="Y", "W", IF('Prediction Log'!$Y736="N","L",""))</f>
        <v/>
      </c>
      <c r="AE736" s="32" t="str">
        <f>IF(ISBLANK(Table123[[#This Row],[Odds Side - Difference Model]]), "",IF(AC736="W", W736, IF(AC736="L",-N736, "")))</f>
        <v/>
      </c>
      <c r="AF736" s="33" t="str">
        <f>IFERROR((IF(ISERR(Table123[[#This Row],[Potential Payout Side - Win Probability Model]]), "",IF(AD736="W", X736, IF(AD736="L",-N736, "")))), "")</f>
        <v/>
      </c>
      <c r="AG736" s="30" t="str">
        <f>IF('Prediction Log'!$X736="Y", "W", IF('Prediction Log'!$X736="N", "L", ""))</f>
        <v/>
      </c>
      <c r="AH736" s="32" t="str">
        <f>IF(ISBLANK(Table123[[#This Row],[Odds Spread]]), "",IF(AG736="W", Z736, IF(AG736="L",-O736, "")))</f>
        <v/>
      </c>
      <c r="AI736" s="11"/>
      <c r="AJ736" s="12" t="str">
        <f t="shared" si="78"/>
        <v/>
      </c>
      <c r="AK73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7" spans="1:38" x14ac:dyDescent="0.45">
      <c r="A737" s="22">
        <f>Games!A737</f>
        <v>0</v>
      </c>
      <c r="B737" s="22" t="str">
        <f>IF('Prediction Log'!B737=0, "",'Prediction Log'!B737)</f>
        <v/>
      </c>
      <c r="C737" s="22" t="str">
        <f>IF('Prediction Log'!C737=0, "",'Prediction Log'!C737)</f>
        <v/>
      </c>
      <c r="D737" s="22" t="str">
        <f>IF('Prediction Log'!D737=0, "",'Prediction Log'!D737)</f>
        <v/>
      </c>
      <c r="E737" s="22" t="str">
        <f>IF('Prediction Log'!E737=0, "",'Prediction Log'!E737)</f>
        <v/>
      </c>
      <c r="F737" s="22" t="str">
        <f>IF('Prediction Log'!I737=0, "",'Prediction Log'!I737)</f>
        <v/>
      </c>
      <c r="G737" s="23" t="str">
        <f>IF(ISBLANK(Games!B737), "",'Prediction Log'!$J737)</f>
        <v/>
      </c>
      <c r="H737" s="24" t="str">
        <f>'Prediction Log'!$K737</f>
        <v/>
      </c>
      <c r="I737" s="22" t="str">
        <f>IF(ISBLANK(Games!J737), "",IF(AND(Games!J737="",Games!K737=""),"",IF(ISTEXT(Games!K737), "Side",Games!J737)))</f>
        <v/>
      </c>
      <c r="J737" s="22" t="str">
        <f>IF(ISBLANK(Games!B737), "",IF(Games!H737="Y", Games!B737, Games!C737))</f>
        <v/>
      </c>
      <c r="K737" s="22" t="str">
        <f>Games!F737</f>
        <v/>
      </c>
      <c r="L737" s="22" t="str">
        <f>IF(ISBLANK(Games!D737), "",Games!D737)</f>
        <v/>
      </c>
      <c r="M737" s="22"/>
      <c r="N737" s="25" t="str">
        <f>IF(ISBLANK(Table123[[#This Row],[Odds Side - Difference Model]]), "", 1)</f>
        <v/>
      </c>
      <c r="O737" s="25" t="str">
        <f>IF(ISBLANK(Table123[[#This Row],[Odds Spread]]), "", 1)</f>
        <v/>
      </c>
      <c r="P737" s="26"/>
      <c r="Q737" s="26"/>
      <c r="R737" s="26"/>
      <c r="S737" s="26"/>
      <c r="T737" s="26"/>
      <c r="U737" s="27" t="str">
        <f>IF(ISBLANK(Table123[[#This Row],[Odds Side - Difference Model]]), "",N737+IF(Q737&lt;0, (N737/(Q737/-100)), N737*(Q737/100)))</f>
        <v/>
      </c>
      <c r="V737" s="28" t="str">
        <f>IFERROR(IF(ISBLANK(Table123[[#This Row],[Odds Side - Win Probability Model]]), "",N737+IF(R737&lt;0, (N737/(R737/-100)), N737*(R737/100))),"")</f>
        <v/>
      </c>
      <c r="W737" s="27" t="str">
        <f t="shared" si="73"/>
        <v/>
      </c>
      <c r="X737" s="28" t="str">
        <f t="shared" si="74"/>
        <v/>
      </c>
      <c r="Y737" s="27" t="str">
        <f>IF(ISBLANK(Table123[[#This Row],[Odds Spread]]), "",O737+IF(S737&lt;0, (O737/(S737/-100)), O737*(S737/100)))</f>
        <v/>
      </c>
      <c r="Z737" s="27" t="str">
        <f t="shared" si="75"/>
        <v/>
      </c>
      <c r="AA737" s="29">
        <f t="shared" si="76"/>
        <v>0</v>
      </c>
      <c r="AB737" s="29">
        <f t="shared" si="77"/>
        <v>0</v>
      </c>
      <c r="AC737" s="30" t="str">
        <f>IF('Prediction Log'!$W737="Y", "W", IF('Prediction Log'!$W737="N","L",""))</f>
        <v/>
      </c>
      <c r="AD737" s="31" t="str">
        <f>IF('Prediction Log'!$Y737="Y", "W", IF('Prediction Log'!$Y737="N","L",""))</f>
        <v/>
      </c>
      <c r="AE737" s="32" t="str">
        <f>IF(ISBLANK(Table123[[#This Row],[Odds Side - Difference Model]]), "",IF(AC737="W", W737, IF(AC737="L",-N737, "")))</f>
        <v/>
      </c>
      <c r="AF737" s="33" t="str">
        <f>IFERROR((IF(ISERR(Table123[[#This Row],[Potential Payout Side - Win Probability Model]]), "",IF(AD737="W", X737, IF(AD737="L",-N737, "")))), "")</f>
        <v/>
      </c>
      <c r="AG737" s="30" t="str">
        <f>IF('Prediction Log'!$X737="Y", "W", IF('Prediction Log'!$X737="N", "L", ""))</f>
        <v/>
      </c>
      <c r="AH737" s="32" t="str">
        <f>IF(ISBLANK(Table123[[#This Row],[Odds Spread]]), "",IF(AG737="W", Z737, IF(AG737="L",-O737, "")))</f>
        <v/>
      </c>
      <c r="AI737" s="11"/>
      <c r="AJ737" s="12" t="str">
        <f t="shared" si="78"/>
        <v/>
      </c>
      <c r="AK73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8" spans="1:38" x14ac:dyDescent="0.45">
      <c r="A738" s="22">
        <f>Games!A738</f>
        <v>0</v>
      </c>
      <c r="B738" s="22" t="str">
        <f>IF('Prediction Log'!B738=0, "",'Prediction Log'!B738)</f>
        <v/>
      </c>
      <c r="C738" s="22" t="str">
        <f>IF('Prediction Log'!C738=0, "",'Prediction Log'!C738)</f>
        <v/>
      </c>
      <c r="D738" s="22" t="str">
        <f>IF('Prediction Log'!D738=0, "",'Prediction Log'!D738)</f>
        <v/>
      </c>
      <c r="E738" s="22" t="str">
        <f>IF('Prediction Log'!E738=0, "",'Prediction Log'!E738)</f>
        <v/>
      </c>
      <c r="F738" s="22" t="str">
        <f>IF('Prediction Log'!I738=0, "",'Prediction Log'!I738)</f>
        <v/>
      </c>
      <c r="G738" s="23" t="str">
        <f>IF(ISBLANK(Games!B738), "",'Prediction Log'!$J738)</f>
        <v/>
      </c>
      <c r="H738" s="24" t="str">
        <f>'Prediction Log'!$K738</f>
        <v/>
      </c>
      <c r="I738" s="22" t="str">
        <f>IF(ISBLANK(Games!J738), "",IF(AND(Games!J738="",Games!K738=""),"",IF(ISTEXT(Games!K738), "Side",Games!J738)))</f>
        <v/>
      </c>
      <c r="J738" s="22" t="str">
        <f>IF(ISBLANK(Games!B738), "",IF(Games!H738="Y", Games!B738, Games!C738))</f>
        <v/>
      </c>
      <c r="K738" s="22" t="str">
        <f>Games!F738</f>
        <v/>
      </c>
      <c r="L738" s="22" t="str">
        <f>IF(ISBLANK(Games!D738), "",Games!D738)</f>
        <v/>
      </c>
      <c r="M738" s="22"/>
      <c r="N738" s="25" t="str">
        <f>IF(ISBLANK(Table123[[#This Row],[Odds Side - Difference Model]]), "", 1)</f>
        <v/>
      </c>
      <c r="O738" s="25" t="str">
        <f>IF(ISBLANK(Table123[[#This Row],[Odds Spread]]), "", 1)</f>
        <v/>
      </c>
      <c r="P738" s="26"/>
      <c r="Q738" s="26"/>
      <c r="R738" s="26"/>
      <c r="S738" s="26"/>
      <c r="T738" s="26"/>
      <c r="U738" s="27" t="str">
        <f>IF(ISBLANK(Table123[[#This Row],[Odds Side - Difference Model]]), "",N738+IF(Q738&lt;0, (N738/(Q738/-100)), N738*(Q738/100)))</f>
        <v/>
      </c>
      <c r="V738" s="28" t="str">
        <f>IFERROR(IF(ISBLANK(Table123[[#This Row],[Odds Side - Win Probability Model]]), "",N738+IF(R738&lt;0, (N738/(R738/-100)), N738*(R738/100))),"")</f>
        <v/>
      </c>
      <c r="W738" s="27" t="str">
        <f t="shared" si="73"/>
        <v/>
      </c>
      <c r="X738" s="28" t="str">
        <f t="shared" si="74"/>
        <v/>
      </c>
      <c r="Y738" s="27" t="str">
        <f>IF(ISBLANK(Table123[[#This Row],[Odds Spread]]), "",O738+IF(S738&lt;0, (O738/(S738/-100)), O738*(S738/100)))</f>
        <v/>
      </c>
      <c r="Z738" s="27" t="str">
        <f t="shared" si="75"/>
        <v/>
      </c>
      <c r="AA738" s="29">
        <f t="shared" si="76"/>
        <v>0</v>
      </c>
      <c r="AB738" s="29">
        <f t="shared" si="77"/>
        <v>0</v>
      </c>
      <c r="AC738" s="30" t="str">
        <f>IF('Prediction Log'!$W738="Y", "W", IF('Prediction Log'!$W738="N","L",""))</f>
        <v/>
      </c>
      <c r="AD738" s="31" t="str">
        <f>IF('Prediction Log'!$Y738="Y", "W", IF('Prediction Log'!$Y738="N","L",""))</f>
        <v/>
      </c>
      <c r="AE738" s="32" t="str">
        <f>IF(ISBLANK(Table123[[#This Row],[Odds Side - Difference Model]]), "",IF(AC738="W", W738, IF(AC738="L",-N738, "")))</f>
        <v/>
      </c>
      <c r="AF738" s="33" t="str">
        <f>IFERROR((IF(ISERR(Table123[[#This Row],[Potential Payout Side - Win Probability Model]]), "",IF(AD738="W", X738, IF(AD738="L",-N738, "")))), "")</f>
        <v/>
      </c>
      <c r="AG738" s="30" t="str">
        <f>IF('Prediction Log'!$X738="Y", "W", IF('Prediction Log'!$X738="N", "L", ""))</f>
        <v/>
      </c>
      <c r="AH738" s="32" t="str">
        <f>IF(ISBLANK(Table123[[#This Row],[Odds Spread]]), "",IF(AG738="W", Z738, IF(AG738="L",-O738, "")))</f>
        <v/>
      </c>
      <c r="AI738" s="11"/>
      <c r="AJ738" s="12" t="str">
        <f t="shared" si="78"/>
        <v/>
      </c>
      <c r="AK73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9" spans="1:38" x14ac:dyDescent="0.45">
      <c r="A739" s="22">
        <f>Games!A739</f>
        <v>0</v>
      </c>
      <c r="B739" s="22" t="str">
        <f>IF('Prediction Log'!B739=0, "",'Prediction Log'!B739)</f>
        <v/>
      </c>
      <c r="C739" s="22" t="str">
        <f>IF('Prediction Log'!C739=0, "",'Prediction Log'!C739)</f>
        <v/>
      </c>
      <c r="D739" s="22" t="str">
        <f>IF('Prediction Log'!D739=0, "",'Prediction Log'!D739)</f>
        <v/>
      </c>
      <c r="E739" s="22" t="str">
        <f>IF('Prediction Log'!E739=0, "",'Prediction Log'!E739)</f>
        <v/>
      </c>
      <c r="F739" s="22" t="str">
        <f>IF('Prediction Log'!I739=0, "",'Prediction Log'!I739)</f>
        <v/>
      </c>
      <c r="G739" s="23" t="str">
        <f>IF(ISBLANK(Games!B739), "",'Prediction Log'!$J739)</f>
        <v/>
      </c>
      <c r="H739" s="24" t="str">
        <f>'Prediction Log'!$K739</f>
        <v/>
      </c>
      <c r="I739" s="22" t="str">
        <f>IF(ISBLANK(Games!J739), "",IF(AND(Games!J739="",Games!K739=""),"",IF(ISTEXT(Games!K739), "Side",Games!J739)))</f>
        <v/>
      </c>
      <c r="J739" s="22" t="str">
        <f>IF(ISBLANK(Games!B739), "",IF(Games!H739="Y", Games!B739, Games!C739))</f>
        <v/>
      </c>
      <c r="K739" s="22" t="str">
        <f>Games!F739</f>
        <v/>
      </c>
      <c r="L739" s="22" t="str">
        <f>IF(ISBLANK(Games!D739), "",Games!D739)</f>
        <v/>
      </c>
      <c r="M739" s="22"/>
      <c r="N739" s="25" t="str">
        <f>IF(ISBLANK(Table123[[#This Row],[Odds Side - Difference Model]]), "", 1)</f>
        <v/>
      </c>
      <c r="O739" s="25" t="str">
        <f>IF(ISBLANK(Table123[[#This Row],[Odds Spread]]), "", 1)</f>
        <v/>
      </c>
      <c r="P739" s="26"/>
      <c r="Q739" s="26"/>
      <c r="R739" s="26"/>
      <c r="S739" s="26"/>
      <c r="T739" s="26"/>
      <c r="U739" s="27" t="str">
        <f>IF(ISBLANK(Table123[[#This Row],[Odds Side - Difference Model]]), "",N739+IF(Q739&lt;0, (N739/(Q739/-100)), N739*(Q739/100)))</f>
        <v/>
      </c>
      <c r="V739" s="28" t="str">
        <f>IFERROR(IF(ISBLANK(Table123[[#This Row],[Odds Side - Win Probability Model]]), "",N739+IF(R739&lt;0, (N739/(R739/-100)), N739*(R739/100))),"")</f>
        <v/>
      </c>
      <c r="W739" s="27" t="str">
        <f t="shared" si="73"/>
        <v/>
      </c>
      <c r="X739" s="28" t="str">
        <f t="shared" si="74"/>
        <v/>
      </c>
      <c r="Y739" s="27" t="str">
        <f>IF(ISBLANK(Table123[[#This Row],[Odds Spread]]), "",O739+IF(S739&lt;0, (O739/(S739/-100)), O739*(S739/100)))</f>
        <v/>
      </c>
      <c r="Z739" s="27" t="str">
        <f t="shared" si="75"/>
        <v/>
      </c>
      <c r="AA739" s="29">
        <f t="shared" si="76"/>
        <v>0</v>
      </c>
      <c r="AB739" s="29">
        <f t="shared" si="77"/>
        <v>0</v>
      </c>
      <c r="AC739" s="30" t="str">
        <f>IF('Prediction Log'!$W739="Y", "W", IF('Prediction Log'!$W739="N","L",""))</f>
        <v/>
      </c>
      <c r="AD739" s="31" t="str">
        <f>IF('Prediction Log'!$Y739="Y", "W", IF('Prediction Log'!$Y739="N","L",""))</f>
        <v/>
      </c>
      <c r="AE739" s="32" t="str">
        <f>IF(ISBLANK(Table123[[#This Row],[Odds Side - Difference Model]]), "",IF(AC739="W", W739, IF(AC739="L",-N739, "")))</f>
        <v/>
      </c>
      <c r="AF739" s="33" t="str">
        <f>IFERROR((IF(ISERR(Table123[[#This Row],[Potential Payout Side - Win Probability Model]]), "",IF(AD739="W", X739, IF(AD739="L",-N739, "")))), "")</f>
        <v/>
      </c>
      <c r="AG739" s="30" t="str">
        <f>IF('Prediction Log'!$X739="Y", "W", IF('Prediction Log'!$X739="N", "L", ""))</f>
        <v/>
      </c>
      <c r="AH739" s="32" t="str">
        <f>IF(ISBLANK(Table123[[#This Row],[Odds Spread]]), "",IF(AG739="W", Z739, IF(AG739="L",-O739, "")))</f>
        <v/>
      </c>
      <c r="AI739" s="11"/>
      <c r="AJ739" s="12" t="str">
        <f t="shared" si="78"/>
        <v/>
      </c>
      <c r="AK73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0" spans="1:38" x14ac:dyDescent="0.45">
      <c r="A740" s="22">
        <f>Games!A740</f>
        <v>0</v>
      </c>
      <c r="B740" s="22" t="str">
        <f>IF('Prediction Log'!B740=0, "",'Prediction Log'!B740)</f>
        <v/>
      </c>
      <c r="C740" s="22" t="str">
        <f>IF('Prediction Log'!C740=0, "",'Prediction Log'!C740)</f>
        <v/>
      </c>
      <c r="D740" s="22" t="str">
        <f>IF('Prediction Log'!D740=0, "",'Prediction Log'!D740)</f>
        <v/>
      </c>
      <c r="E740" s="22" t="str">
        <f>IF('Prediction Log'!E740=0, "",'Prediction Log'!E740)</f>
        <v/>
      </c>
      <c r="F740" s="22" t="str">
        <f>IF('Prediction Log'!I740=0, "",'Prediction Log'!I740)</f>
        <v/>
      </c>
      <c r="G740" s="23" t="str">
        <f>IF(ISBLANK(Games!B740), "",'Prediction Log'!$J740)</f>
        <v/>
      </c>
      <c r="H740" s="24" t="str">
        <f>'Prediction Log'!$K740</f>
        <v/>
      </c>
      <c r="I740" s="22" t="str">
        <f>IF(ISBLANK(Games!J740), "",IF(AND(Games!J740="",Games!K740=""),"",IF(ISTEXT(Games!K740), "Side",Games!J740)))</f>
        <v/>
      </c>
      <c r="J740" s="22" t="str">
        <f>IF(ISBLANK(Games!B740), "",IF(Games!H740="Y", Games!B740, Games!C740))</f>
        <v/>
      </c>
      <c r="K740" s="22" t="str">
        <f>Games!F740</f>
        <v/>
      </c>
      <c r="L740" s="22" t="str">
        <f>IF(ISBLANK(Games!D740), "",Games!D740)</f>
        <v/>
      </c>
      <c r="M740" s="22"/>
      <c r="N740" s="25" t="str">
        <f>IF(ISBLANK(Table123[[#This Row],[Odds Side - Difference Model]]), "", 1)</f>
        <v/>
      </c>
      <c r="O740" s="25" t="str">
        <f>IF(ISBLANK(Table123[[#This Row],[Odds Spread]]), "", 1)</f>
        <v/>
      </c>
      <c r="P740" s="26"/>
      <c r="Q740" s="26"/>
      <c r="R740" s="26"/>
      <c r="S740" s="26"/>
      <c r="T740" s="26"/>
      <c r="U740" s="27" t="str">
        <f>IF(ISBLANK(Table123[[#This Row],[Odds Side - Difference Model]]), "",N740+IF(Q740&lt;0, (N740/(Q740/-100)), N740*(Q740/100)))</f>
        <v/>
      </c>
      <c r="V740" s="28" t="str">
        <f>IFERROR(IF(ISBLANK(Table123[[#This Row],[Odds Side - Win Probability Model]]), "",N740+IF(R740&lt;0, (N740/(R740/-100)), N740*(R740/100))),"")</f>
        <v/>
      </c>
      <c r="W740" s="27" t="str">
        <f t="shared" si="73"/>
        <v/>
      </c>
      <c r="X740" s="28" t="str">
        <f t="shared" si="74"/>
        <v/>
      </c>
      <c r="Y740" s="27" t="str">
        <f>IF(ISBLANK(Table123[[#This Row],[Odds Spread]]), "",O740+IF(S740&lt;0, (O740/(S740/-100)), O740*(S740/100)))</f>
        <v/>
      </c>
      <c r="Z740" s="27" t="str">
        <f t="shared" si="75"/>
        <v/>
      </c>
      <c r="AA740" s="29">
        <f t="shared" si="76"/>
        <v>0</v>
      </c>
      <c r="AB740" s="29">
        <f t="shared" si="77"/>
        <v>0</v>
      </c>
      <c r="AC740" s="30" t="str">
        <f>IF('Prediction Log'!$W740="Y", "W", IF('Prediction Log'!$W740="N","L",""))</f>
        <v/>
      </c>
      <c r="AD740" s="31" t="str">
        <f>IF('Prediction Log'!$Y740="Y", "W", IF('Prediction Log'!$Y740="N","L",""))</f>
        <v/>
      </c>
      <c r="AE740" s="32" t="str">
        <f>IF(ISBLANK(Table123[[#This Row],[Odds Side - Difference Model]]), "",IF(AC740="W", W740, IF(AC740="L",-N740, "")))</f>
        <v/>
      </c>
      <c r="AF740" s="33" t="str">
        <f>IFERROR((IF(ISERR(Table123[[#This Row],[Potential Payout Side - Win Probability Model]]), "",IF(AD740="W", X740, IF(AD740="L",-N740, "")))), "")</f>
        <v/>
      </c>
      <c r="AG740" s="30" t="str">
        <f>IF('Prediction Log'!$X740="Y", "W", IF('Prediction Log'!$X740="N", "L", ""))</f>
        <v/>
      </c>
      <c r="AH740" s="32" t="str">
        <f>IF(ISBLANK(Table123[[#This Row],[Odds Spread]]), "",IF(AG740="W", Z740, IF(AG740="L",-O740, "")))</f>
        <v/>
      </c>
      <c r="AI740" s="11"/>
      <c r="AJ740" s="12" t="str">
        <f t="shared" si="78"/>
        <v/>
      </c>
      <c r="AK74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1" spans="1:38" x14ac:dyDescent="0.45">
      <c r="A741" s="22">
        <f>Games!A741</f>
        <v>0</v>
      </c>
      <c r="B741" s="22" t="str">
        <f>IF('Prediction Log'!B741=0, "",'Prediction Log'!B741)</f>
        <v/>
      </c>
      <c r="C741" s="22" t="str">
        <f>IF('Prediction Log'!C741=0, "",'Prediction Log'!C741)</f>
        <v/>
      </c>
      <c r="D741" s="22" t="str">
        <f>IF('Prediction Log'!D741=0, "",'Prediction Log'!D741)</f>
        <v/>
      </c>
      <c r="E741" s="22" t="str">
        <f>IF('Prediction Log'!E741=0, "",'Prediction Log'!E741)</f>
        <v/>
      </c>
      <c r="F741" s="22" t="str">
        <f>IF('Prediction Log'!I741=0, "",'Prediction Log'!I741)</f>
        <v/>
      </c>
      <c r="G741" s="23" t="str">
        <f>IF(ISBLANK(Games!B741), "",'Prediction Log'!$J741)</f>
        <v/>
      </c>
      <c r="H741" s="24" t="str">
        <f>'Prediction Log'!$K741</f>
        <v/>
      </c>
      <c r="I741" s="22" t="str">
        <f>IF(ISBLANK(Games!J741), "",IF(AND(Games!J741="",Games!K741=""),"",IF(ISTEXT(Games!K741), "Side",Games!J741)))</f>
        <v/>
      </c>
      <c r="J741" s="22" t="str">
        <f>IF(ISBLANK(Games!B741), "",IF(Games!H741="Y", Games!B741, Games!C741))</f>
        <v/>
      </c>
      <c r="K741" s="22" t="str">
        <f>Games!F741</f>
        <v/>
      </c>
      <c r="L741" s="22" t="str">
        <f>IF(ISBLANK(Games!D741), "",Games!D741)</f>
        <v/>
      </c>
      <c r="M741" s="22"/>
      <c r="N741" s="25" t="str">
        <f>IF(ISBLANK(Table123[[#This Row],[Odds Side - Difference Model]]), "", 1)</f>
        <v/>
      </c>
      <c r="O741" s="25" t="str">
        <f>IF(ISBLANK(Table123[[#This Row],[Odds Spread]]), "", 1)</f>
        <v/>
      </c>
      <c r="P741" s="26"/>
      <c r="Q741" s="26"/>
      <c r="R741" s="26"/>
      <c r="S741" s="26"/>
      <c r="T741" s="26"/>
      <c r="U741" s="27" t="str">
        <f>IF(ISBLANK(Table123[[#This Row],[Odds Side - Difference Model]]), "",N741+IF(Q741&lt;0, (N741/(Q741/-100)), N741*(Q741/100)))</f>
        <v/>
      </c>
      <c r="V741" s="28" t="str">
        <f>IFERROR(IF(ISBLANK(Table123[[#This Row],[Odds Side - Win Probability Model]]), "",N741+IF(R741&lt;0, (N741/(R741/-100)), N741*(R741/100))),"")</f>
        <v/>
      </c>
      <c r="W741" s="27" t="str">
        <f t="shared" si="73"/>
        <v/>
      </c>
      <c r="X741" s="28" t="str">
        <f t="shared" si="74"/>
        <v/>
      </c>
      <c r="Y741" s="27" t="str">
        <f>IF(ISBLANK(Table123[[#This Row],[Odds Spread]]), "",O741+IF(S741&lt;0, (O741/(S741/-100)), O741*(S741/100)))</f>
        <v/>
      </c>
      <c r="Z741" s="27" t="str">
        <f t="shared" si="75"/>
        <v/>
      </c>
      <c r="AA741" s="29">
        <f t="shared" si="76"/>
        <v>0</v>
      </c>
      <c r="AB741" s="29">
        <f t="shared" si="77"/>
        <v>0</v>
      </c>
      <c r="AC741" s="30" t="str">
        <f>IF('Prediction Log'!$W741="Y", "W", IF('Prediction Log'!$W741="N","L",""))</f>
        <v/>
      </c>
      <c r="AD741" s="31" t="str">
        <f>IF('Prediction Log'!$Y741="Y", "W", IF('Prediction Log'!$Y741="N","L",""))</f>
        <v/>
      </c>
      <c r="AE741" s="32" t="str">
        <f>IF(ISBLANK(Table123[[#This Row],[Odds Side - Difference Model]]), "",IF(AC741="W", W741, IF(AC741="L",-N741, "")))</f>
        <v/>
      </c>
      <c r="AF741" s="33" t="str">
        <f>IFERROR((IF(ISERR(Table123[[#This Row],[Potential Payout Side - Win Probability Model]]), "",IF(AD741="W", X741, IF(AD741="L",-N741, "")))), "")</f>
        <v/>
      </c>
      <c r="AG741" s="30" t="str">
        <f>IF('Prediction Log'!$X741="Y", "W", IF('Prediction Log'!$X741="N", "L", ""))</f>
        <v/>
      </c>
      <c r="AH741" s="32" t="str">
        <f>IF(ISBLANK(Table123[[#This Row],[Odds Spread]]), "",IF(AG741="W", Z741, IF(AG741="L",-O741, "")))</f>
        <v/>
      </c>
      <c r="AI741" s="11"/>
      <c r="AJ741" s="12" t="str">
        <f t="shared" si="78"/>
        <v/>
      </c>
      <c r="AK74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2" spans="1:38" x14ac:dyDescent="0.45">
      <c r="A742" s="22">
        <f>Games!A742</f>
        <v>0</v>
      </c>
      <c r="B742" s="22" t="str">
        <f>IF('Prediction Log'!B742=0, "",'Prediction Log'!B742)</f>
        <v/>
      </c>
      <c r="C742" s="22" t="str">
        <f>IF('Prediction Log'!C742=0, "",'Prediction Log'!C742)</f>
        <v/>
      </c>
      <c r="D742" s="22" t="str">
        <f>IF('Prediction Log'!D742=0, "",'Prediction Log'!D742)</f>
        <v/>
      </c>
      <c r="E742" s="22" t="str">
        <f>IF('Prediction Log'!E742=0, "",'Prediction Log'!E742)</f>
        <v/>
      </c>
      <c r="F742" s="22" t="str">
        <f>IF('Prediction Log'!I742=0, "",'Prediction Log'!I742)</f>
        <v/>
      </c>
      <c r="G742" s="23" t="str">
        <f>IF(ISBLANK(Games!B742), "",'Prediction Log'!$J742)</f>
        <v/>
      </c>
      <c r="H742" s="24" t="str">
        <f>'Prediction Log'!$K742</f>
        <v/>
      </c>
      <c r="I742" s="22" t="str">
        <f>IF(ISBLANK(Games!J742), "",IF(AND(Games!J742="",Games!K742=""),"",IF(ISTEXT(Games!K742), "Side",Games!J742)))</f>
        <v/>
      </c>
      <c r="J742" s="22" t="str">
        <f>IF(ISBLANK(Games!B742), "",IF(Games!H742="Y", Games!B742, Games!C742))</f>
        <v/>
      </c>
      <c r="K742" s="22" t="str">
        <f>Games!F742</f>
        <v/>
      </c>
      <c r="L742" s="22" t="str">
        <f>IF(ISBLANK(Games!D742), "",Games!D742)</f>
        <v/>
      </c>
      <c r="M742" s="22"/>
      <c r="N742" s="25" t="str">
        <f>IF(ISBLANK(Table123[[#This Row],[Odds Side - Difference Model]]), "", 1)</f>
        <v/>
      </c>
      <c r="O742" s="25" t="str">
        <f>IF(ISBLANK(Table123[[#This Row],[Odds Spread]]), "", 1)</f>
        <v/>
      </c>
      <c r="P742" s="26"/>
      <c r="Q742" s="26"/>
      <c r="R742" s="26"/>
      <c r="S742" s="26"/>
      <c r="T742" s="26"/>
      <c r="U742" s="27" t="str">
        <f>IF(ISBLANK(Table123[[#This Row],[Odds Side - Difference Model]]), "",N742+IF(Q742&lt;0, (N742/(Q742/-100)), N742*(Q742/100)))</f>
        <v/>
      </c>
      <c r="V742" s="28" t="str">
        <f>IFERROR(IF(ISBLANK(Table123[[#This Row],[Odds Side - Win Probability Model]]), "",N742+IF(R742&lt;0, (N742/(R742/-100)), N742*(R742/100))),"")</f>
        <v/>
      </c>
      <c r="W742" s="27" t="str">
        <f t="shared" si="73"/>
        <v/>
      </c>
      <c r="X742" s="28" t="str">
        <f t="shared" si="74"/>
        <v/>
      </c>
      <c r="Y742" s="27" t="str">
        <f>IF(ISBLANK(Table123[[#This Row],[Odds Spread]]), "",O742+IF(S742&lt;0, (O742/(S742/-100)), O742*(S742/100)))</f>
        <v/>
      </c>
      <c r="Z742" s="27" t="str">
        <f t="shared" si="75"/>
        <v/>
      </c>
      <c r="AA742" s="29">
        <f t="shared" si="76"/>
        <v>0</v>
      </c>
      <c r="AB742" s="29">
        <f t="shared" si="77"/>
        <v>0</v>
      </c>
      <c r="AC742" s="30" t="str">
        <f>IF('Prediction Log'!$W742="Y", "W", IF('Prediction Log'!$W742="N","L",""))</f>
        <v/>
      </c>
      <c r="AD742" s="31" t="str">
        <f>IF('Prediction Log'!$Y742="Y", "W", IF('Prediction Log'!$Y742="N","L",""))</f>
        <v/>
      </c>
      <c r="AE742" s="32" t="str">
        <f>IF(ISBLANK(Table123[[#This Row],[Odds Side - Difference Model]]), "",IF(AC742="W", W742, IF(AC742="L",-N742, "")))</f>
        <v/>
      </c>
      <c r="AF742" s="33" t="str">
        <f>IFERROR((IF(ISERR(Table123[[#This Row],[Potential Payout Side - Win Probability Model]]), "",IF(AD742="W", X742, IF(AD742="L",-N742, "")))), "")</f>
        <v/>
      </c>
      <c r="AG742" s="30" t="str">
        <f>IF('Prediction Log'!$X742="Y", "W", IF('Prediction Log'!$X742="N", "L", ""))</f>
        <v/>
      </c>
      <c r="AH742" s="32" t="str">
        <f>IF(ISBLANK(Table123[[#This Row],[Odds Spread]]), "",IF(AG742="W", Z742, IF(AG742="L",-O742, "")))</f>
        <v/>
      </c>
      <c r="AI742" s="11"/>
      <c r="AJ742" s="12" t="str">
        <f t="shared" si="78"/>
        <v/>
      </c>
      <c r="AK74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3" spans="1:38" x14ac:dyDescent="0.45">
      <c r="A743" s="22">
        <f>Games!A743</f>
        <v>0</v>
      </c>
      <c r="B743" s="22" t="str">
        <f>IF('Prediction Log'!B743=0, "",'Prediction Log'!B743)</f>
        <v/>
      </c>
      <c r="C743" s="22" t="str">
        <f>IF('Prediction Log'!C743=0, "",'Prediction Log'!C743)</f>
        <v/>
      </c>
      <c r="D743" s="22" t="str">
        <f>IF('Prediction Log'!D743=0, "",'Prediction Log'!D743)</f>
        <v/>
      </c>
      <c r="E743" s="22" t="str">
        <f>IF('Prediction Log'!E743=0, "",'Prediction Log'!E743)</f>
        <v/>
      </c>
      <c r="F743" s="22" t="str">
        <f>IF('Prediction Log'!I743=0, "",'Prediction Log'!I743)</f>
        <v/>
      </c>
      <c r="G743" s="23" t="str">
        <f>IF(ISBLANK(Games!B743), "",'Prediction Log'!$J743)</f>
        <v/>
      </c>
      <c r="H743" s="24" t="str">
        <f>'Prediction Log'!$K743</f>
        <v/>
      </c>
      <c r="I743" s="22" t="str">
        <f>IF(ISBLANK(Games!J743), "",IF(AND(Games!J743="",Games!K743=""),"",IF(ISTEXT(Games!K743), "Side",Games!J743)))</f>
        <v/>
      </c>
      <c r="J743" s="22" t="str">
        <f>IF(ISBLANK(Games!B743), "",IF(Games!H743="Y", Games!B743, Games!C743))</f>
        <v/>
      </c>
      <c r="K743" s="22" t="str">
        <f>Games!F743</f>
        <v/>
      </c>
      <c r="L743" s="22" t="str">
        <f>IF(ISBLANK(Games!D743), "",Games!D743)</f>
        <v/>
      </c>
      <c r="M743" s="22"/>
      <c r="N743" s="25" t="str">
        <f>IF(ISBLANK(Table123[[#This Row],[Odds Side - Difference Model]]), "", 1)</f>
        <v/>
      </c>
      <c r="O743" s="25" t="str">
        <f>IF(ISBLANK(Table123[[#This Row],[Odds Spread]]), "", 1)</f>
        <v/>
      </c>
      <c r="P743" s="26"/>
      <c r="Q743" s="26"/>
      <c r="R743" s="26"/>
      <c r="S743" s="26"/>
      <c r="T743" s="26"/>
      <c r="U743" s="27" t="str">
        <f>IF(ISBLANK(Table123[[#This Row],[Odds Side - Difference Model]]), "",N743+IF(Q743&lt;0, (N743/(Q743/-100)), N743*(Q743/100)))</f>
        <v/>
      </c>
      <c r="V743" s="28" t="str">
        <f>IFERROR(IF(ISBLANK(Table123[[#This Row],[Odds Side - Win Probability Model]]), "",N743+IF(R743&lt;0, (N743/(R743/-100)), N743*(R743/100))),"")</f>
        <v/>
      </c>
      <c r="W743" s="27" t="str">
        <f t="shared" si="73"/>
        <v/>
      </c>
      <c r="X743" s="28" t="str">
        <f t="shared" si="74"/>
        <v/>
      </c>
      <c r="Y743" s="27" t="str">
        <f>IF(ISBLANK(Table123[[#This Row],[Odds Spread]]), "",O743+IF(S743&lt;0, (O743/(S743/-100)), O743*(S743/100)))</f>
        <v/>
      </c>
      <c r="Z743" s="27" t="str">
        <f t="shared" si="75"/>
        <v/>
      </c>
      <c r="AA743" s="29">
        <f t="shared" si="76"/>
        <v>0</v>
      </c>
      <c r="AB743" s="29">
        <f t="shared" si="77"/>
        <v>0</v>
      </c>
      <c r="AC743" s="30" t="str">
        <f>IF('Prediction Log'!$W743="Y", "W", IF('Prediction Log'!$W743="N","L",""))</f>
        <v/>
      </c>
      <c r="AD743" s="31" t="str">
        <f>IF('Prediction Log'!$Y743="Y", "W", IF('Prediction Log'!$Y743="N","L",""))</f>
        <v/>
      </c>
      <c r="AE743" s="32" t="str">
        <f>IF(ISBLANK(Table123[[#This Row],[Odds Side - Difference Model]]), "",IF(AC743="W", W743, IF(AC743="L",-N743, "")))</f>
        <v/>
      </c>
      <c r="AF743" s="33" t="str">
        <f>IFERROR((IF(ISERR(Table123[[#This Row],[Potential Payout Side - Win Probability Model]]), "",IF(AD743="W", X743, IF(AD743="L",-N743, "")))), "")</f>
        <v/>
      </c>
      <c r="AG743" s="30" t="str">
        <f>IF('Prediction Log'!$X743="Y", "W", IF('Prediction Log'!$X743="N", "L", ""))</f>
        <v/>
      </c>
      <c r="AH743" s="32" t="str">
        <f>IF(ISBLANK(Table123[[#This Row],[Odds Spread]]), "",IF(AG743="W", Z743, IF(AG743="L",-O743, "")))</f>
        <v/>
      </c>
      <c r="AI743" s="11"/>
      <c r="AJ743" s="12" t="str">
        <f t="shared" si="78"/>
        <v/>
      </c>
      <c r="AK74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4" spans="1:38" x14ac:dyDescent="0.45">
      <c r="A744" s="22">
        <f>Games!A744</f>
        <v>0</v>
      </c>
      <c r="B744" s="22" t="str">
        <f>IF('Prediction Log'!B744=0, "",'Prediction Log'!B744)</f>
        <v/>
      </c>
      <c r="C744" s="22" t="str">
        <f>IF('Prediction Log'!C744=0, "",'Prediction Log'!C744)</f>
        <v/>
      </c>
      <c r="D744" s="22" t="str">
        <f>IF('Prediction Log'!D744=0, "",'Prediction Log'!D744)</f>
        <v/>
      </c>
      <c r="E744" s="22" t="str">
        <f>IF('Prediction Log'!E744=0, "",'Prediction Log'!E744)</f>
        <v/>
      </c>
      <c r="F744" s="22" t="str">
        <f>IF('Prediction Log'!I744=0, "",'Prediction Log'!I744)</f>
        <v/>
      </c>
      <c r="G744" s="23" t="str">
        <f>IF(ISBLANK(Games!B744), "",'Prediction Log'!$J744)</f>
        <v/>
      </c>
      <c r="H744" s="24" t="str">
        <f>'Prediction Log'!$K744</f>
        <v/>
      </c>
      <c r="I744" s="22" t="str">
        <f>IF(ISBLANK(Games!J744), "",IF(AND(Games!J744="",Games!K744=""),"",IF(ISTEXT(Games!K744), "Side",Games!J744)))</f>
        <v/>
      </c>
      <c r="J744" s="22" t="str">
        <f>IF(ISBLANK(Games!B744), "",IF(Games!H744="Y", Games!B744, Games!C744))</f>
        <v/>
      </c>
      <c r="K744" s="22" t="str">
        <f>Games!F744</f>
        <v/>
      </c>
      <c r="L744" s="22" t="str">
        <f>IF(ISBLANK(Games!D744), "",Games!D744)</f>
        <v/>
      </c>
      <c r="M744" s="22"/>
      <c r="N744" s="25" t="str">
        <f>IF(ISBLANK(Table123[[#This Row],[Odds Side - Difference Model]]), "", 1)</f>
        <v/>
      </c>
      <c r="O744" s="25" t="str">
        <f>IF(ISBLANK(Table123[[#This Row],[Odds Spread]]), "", 1)</f>
        <v/>
      </c>
      <c r="P744" s="26"/>
      <c r="Q744" s="26"/>
      <c r="R744" s="26"/>
      <c r="S744" s="26"/>
      <c r="T744" s="26"/>
      <c r="U744" s="27" t="str">
        <f>IF(ISBLANK(Table123[[#This Row],[Odds Side - Difference Model]]), "",N744+IF(Q744&lt;0, (N744/(Q744/-100)), N744*(Q744/100)))</f>
        <v/>
      </c>
      <c r="V744" s="28" t="str">
        <f>IFERROR(IF(ISBLANK(Table123[[#This Row],[Odds Side - Win Probability Model]]), "",N744+IF(R744&lt;0, (N744/(R744/-100)), N744*(R744/100))),"")</f>
        <v/>
      </c>
      <c r="W744" s="27" t="str">
        <f t="shared" si="73"/>
        <v/>
      </c>
      <c r="X744" s="28" t="str">
        <f t="shared" si="74"/>
        <v/>
      </c>
      <c r="Y744" s="27" t="str">
        <f>IF(ISBLANK(Table123[[#This Row],[Odds Spread]]), "",O744+IF(S744&lt;0, (O744/(S744/-100)), O744*(S744/100)))</f>
        <v/>
      </c>
      <c r="Z744" s="27" t="str">
        <f t="shared" si="75"/>
        <v/>
      </c>
      <c r="AA744" s="29">
        <f t="shared" si="76"/>
        <v>0</v>
      </c>
      <c r="AB744" s="29">
        <f t="shared" si="77"/>
        <v>0</v>
      </c>
      <c r="AC744" s="30" t="str">
        <f>IF('Prediction Log'!$W744="Y", "W", IF('Prediction Log'!$W744="N","L",""))</f>
        <v/>
      </c>
      <c r="AD744" s="31" t="str">
        <f>IF('Prediction Log'!$Y744="Y", "W", IF('Prediction Log'!$Y744="N","L",""))</f>
        <v/>
      </c>
      <c r="AE744" s="32" t="str">
        <f>IF(ISBLANK(Table123[[#This Row],[Odds Side - Difference Model]]), "",IF(AC744="W", W744, IF(AC744="L",-N744, "")))</f>
        <v/>
      </c>
      <c r="AF744" s="33" t="str">
        <f>IFERROR((IF(ISERR(Table123[[#This Row],[Potential Payout Side - Win Probability Model]]), "",IF(AD744="W", X744, IF(AD744="L",-N744, "")))), "")</f>
        <v/>
      </c>
      <c r="AG744" s="30" t="str">
        <f>IF('Prediction Log'!$X744="Y", "W", IF('Prediction Log'!$X744="N", "L", ""))</f>
        <v/>
      </c>
      <c r="AH744" s="32" t="str">
        <f>IF(ISBLANK(Table123[[#This Row],[Odds Spread]]), "",IF(AG744="W", Z744, IF(AG744="L",-O744, "")))</f>
        <v/>
      </c>
      <c r="AI744" s="11"/>
      <c r="AJ744" s="12" t="str">
        <f t="shared" si="78"/>
        <v/>
      </c>
      <c r="AK74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5" spans="1:38" x14ac:dyDescent="0.45">
      <c r="A745" s="22">
        <f>Games!A745</f>
        <v>0</v>
      </c>
      <c r="B745" s="22" t="str">
        <f>IF('Prediction Log'!B745=0, "",'Prediction Log'!B745)</f>
        <v/>
      </c>
      <c r="C745" s="22" t="str">
        <f>IF('Prediction Log'!C745=0, "",'Prediction Log'!C745)</f>
        <v/>
      </c>
      <c r="D745" s="22" t="str">
        <f>IF('Prediction Log'!D745=0, "",'Prediction Log'!D745)</f>
        <v/>
      </c>
      <c r="E745" s="22" t="str">
        <f>IF('Prediction Log'!E745=0, "",'Prediction Log'!E745)</f>
        <v/>
      </c>
      <c r="F745" s="22" t="str">
        <f>IF('Prediction Log'!I745=0, "",'Prediction Log'!I745)</f>
        <v/>
      </c>
      <c r="G745" s="23" t="str">
        <f>IF(ISBLANK(Games!B745), "",'Prediction Log'!$J745)</f>
        <v/>
      </c>
      <c r="H745" s="24" t="str">
        <f>'Prediction Log'!$K745</f>
        <v/>
      </c>
      <c r="I745" s="22" t="str">
        <f>IF(ISBLANK(Games!J745), "",IF(AND(Games!J745="",Games!K745=""),"",IF(ISTEXT(Games!K745), "Side",Games!J745)))</f>
        <v/>
      </c>
      <c r="J745" s="22" t="str">
        <f>IF(ISBLANK(Games!B745), "",IF(Games!H745="Y", Games!B745, Games!C745))</f>
        <v/>
      </c>
      <c r="K745" s="22" t="str">
        <f>Games!F745</f>
        <v/>
      </c>
      <c r="L745" s="22" t="str">
        <f>IF(ISBLANK(Games!D745), "",Games!D745)</f>
        <v/>
      </c>
      <c r="M745" s="22"/>
      <c r="N745" s="25" t="str">
        <f>IF(ISBLANK(Table123[[#This Row],[Odds Side - Difference Model]]), "", 1)</f>
        <v/>
      </c>
      <c r="O745" s="25" t="str">
        <f>IF(ISBLANK(Table123[[#This Row],[Odds Spread]]), "", 1)</f>
        <v/>
      </c>
      <c r="P745" s="26"/>
      <c r="Q745" s="26"/>
      <c r="R745" s="26"/>
      <c r="S745" s="26"/>
      <c r="T745" s="26"/>
      <c r="U745" s="27" t="str">
        <f>IF(ISBLANK(Table123[[#This Row],[Odds Side - Difference Model]]), "",N745+IF(Q745&lt;0, (N745/(Q745/-100)), N745*(Q745/100)))</f>
        <v/>
      </c>
      <c r="V745" s="28" t="str">
        <f>IFERROR(IF(ISBLANK(Table123[[#This Row],[Odds Side - Win Probability Model]]), "",N745+IF(R745&lt;0, (N745/(R745/-100)), N745*(R745/100))),"")</f>
        <v/>
      </c>
      <c r="W745" s="27" t="str">
        <f t="shared" si="73"/>
        <v/>
      </c>
      <c r="X745" s="28" t="str">
        <f t="shared" si="74"/>
        <v/>
      </c>
      <c r="Y745" s="27" t="str">
        <f>IF(ISBLANK(Table123[[#This Row],[Odds Spread]]), "",O745+IF(S745&lt;0, (O745/(S745/-100)), O745*(S745/100)))</f>
        <v/>
      </c>
      <c r="Z745" s="27" t="str">
        <f t="shared" si="75"/>
        <v/>
      </c>
      <c r="AA745" s="29">
        <f t="shared" si="76"/>
        <v>0</v>
      </c>
      <c r="AB745" s="29">
        <f t="shared" si="77"/>
        <v>0</v>
      </c>
      <c r="AC745" s="30" t="str">
        <f>IF('Prediction Log'!$W745="Y", "W", IF('Prediction Log'!$W745="N","L",""))</f>
        <v/>
      </c>
      <c r="AD745" s="31" t="str">
        <f>IF('Prediction Log'!$Y745="Y", "W", IF('Prediction Log'!$Y745="N","L",""))</f>
        <v/>
      </c>
      <c r="AE745" s="32" t="str">
        <f>IF(ISBLANK(Table123[[#This Row],[Odds Side - Difference Model]]), "",IF(AC745="W", W745, IF(AC745="L",-N745, "")))</f>
        <v/>
      </c>
      <c r="AF745" s="33" t="str">
        <f>IFERROR((IF(ISERR(Table123[[#This Row],[Potential Payout Side - Win Probability Model]]), "",IF(AD745="W", X745, IF(AD745="L",-N745, "")))), "")</f>
        <v/>
      </c>
      <c r="AG745" s="30" t="str">
        <f>IF('Prediction Log'!$X745="Y", "W", IF('Prediction Log'!$X745="N", "L", ""))</f>
        <v/>
      </c>
      <c r="AH745" s="32" t="str">
        <f>IF(ISBLANK(Table123[[#This Row],[Odds Spread]]), "",IF(AG745="W", Z745, IF(AG745="L",-O745, "")))</f>
        <v/>
      </c>
      <c r="AI745" s="11"/>
      <c r="AJ745" s="12" t="str">
        <f t="shared" si="78"/>
        <v/>
      </c>
      <c r="AK74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6" spans="1:38" x14ac:dyDescent="0.45">
      <c r="A746" s="22">
        <f>Games!A746</f>
        <v>0</v>
      </c>
      <c r="B746" s="22" t="str">
        <f>IF('Prediction Log'!B746=0, "",'Prediction Log'!B746)</f>
        <v/>
      </c>
      <c r="C746" s="22" t="str">
        <f>IF('Prediction Log'!C746=0, "",'Prediction Log'!C746)</f>
        <v/>
      </c>
      <c r="D746" s="22" t="str">
        <f>IF('Prediction Log'!D746=0, "",'Prediction Log'!D746)</f>
        <v/>
      </c>
      <c r="E746" s="22" t="str">
        <f>IF('Prediction Log'!E746=0, "",'Prediction Log'!E746)</f>
        <v/>
      </c>
      <c r="F746" s="22" t="str">
        <f>IF('Prediction Log'!I746=0, "",'Prediction Log'!I746)</f>
        <v/>
      </c>
      <c r="G746" s="23" t="str">
        <f>IF(ISBLANK(Games!B746), "",'Prediction Log'!$J746)</f>
        <v/>
      </c>
      <c r="H746" s="24" t="str">
        <f>'Prediction Log'!$K746</f>
        <v/>
      </c>
      <c r="I746" s="22" t="str">
        <f>IF(ISBLANK(Games!J746), "",IF(AND(Games!J746="",Games!K746=""),"",IF(ISTEXT(Games!K746), "Side",Games!J746)))</f>
        <v/>
      </c>
      <c r="J746" s="22" t="str">
        <f>IF(ISBLANK(Games!B746), "",IF(Games!H746="Y", Games!B746, Games!C746))</f>
        <v/>
      </c>
      <c r="K746" s="22" t="str">
        <f>Games!F746</f>
        <v/>
      </c>
      <c r="L746" s="22" t="str">
        <f>IF(ISBLANK(Games!D746), "",Games!D746)</f>
        <v/>
      </c>
      <c r="M746" s="22"/>
      <c r="N746" s="25" t="str">
        <f>IF(ISBLANK(Table123[[#This Row],[Odds Side - Difference Model]]), "", 1)</f>
        <v/>
      </c>
      <c r="O746" s="25" t="str">
        <f>IF(ISBLANK(Table123[[#This Row],[Odds Spread]]), "", 1)</f>
        <v/>
      </c>
      <c r="P746" s="26"/>
      <c r="Q746" s="26"/>
      <c r="R746" s="26"/>
      <c r="S746" s="26"/>
      <c r="T746" s="26"/>
      <c r="U746" s="27" t="str">
        <f>IF(ISBLANK(Table123[[#This Row],[Odds Side - Difference Model]]), "",N746+IF(Q746&lt;0, (N746/(Q746/-100)), N746*(Q746/100)))</f>
        <v/>
      </c>
      <c r="V746" s="28" t="str">
        <f>IFERROR(IF(ISBLANK(Table123[[#This Row],[Odds Side - Win Probability Model]]), "",N746+IF(R746&lt;0, (N746/(R746/-100)), N746*(R746/100))),"")</f>
        <v/>
      </c>
      <c r="W746" s="27" t="str">
        <f t="shared" si="73"/>
        <v/>
      </c>
      <c r="X746" s="28" t="str">
        <f t="shared" si="74"/>
        <v/>
      </c>
      <c r="Y746" s="27" t="str">
        <f>IF(ISBLANK(Table123[[#This Row],[Odds Spread]]), "",O746+IF(S746&lt;0, (O746/(S746/-100)), O746*(S746/100)))</f>
        <v/>
      </c>
      <c r="Z746" s="27" t="str">
        <f t="shared" si="75"/>
        <v/>
      </c>
      <c r="AA746" s="29">
        <f t="shared" si="76"/>
        <v>0</v>
      </c>
      <c r="AB746" s="29">
        <f t="shared" si="77"/>
        <v>0</v>
      </c>
      <c r="AC746" s="30" t="str">
        <f>IF('Prediction Log'!$W746="Y", "W", IF('Prediction Log'!$W746="N","L",""))</f>
        <v/>
      </c>
      <c r="AD746" s="31" t="str">
        <f>IF('Prediction Log'!$Y746="Y", "W", IF('Prediction Log'!$Y746="N","L",""))</f>
        <v/>
      </c>
      <c r="AE746" s="32" t="str">
        <f>IF(ISBLANK(Table123[[#This Row],[Odds Side - Difference Model]]), "",IF(AC746="W", W746, IF(AC746="L",-N746, "")))</f>
        <v/>
      </c>
      <c r="AF746" s="33" t="str">
        <f>IFERROR((IF(ISERR(Table123[[#This Row],[Potential Payout Side - Win Probability Model]]), "",IF(AD746="W", X746, IF(AD746="L",-N746, "")))), "")</f>
        <v/>
      </c>
      <c r="AG746" s="30" t="str">
        <f>IF('Prediction Log'!$X746="Y", "W", IF('Prediction Log'!$X746="N", "L", ""))</f>
        <v/>
      </c>
      <c r="AH746" s="32" t="str">
        <f>IF(ISBLANK(Table123[[#This Row],[Odds Spread]]), "",IF(AG746="W", Z746, IF(AG746="L",-O746, "")))</f>
        <v/>
      </c>
      <c r="AI746" s="11"/>
      <c r="AJ746" s="12" t="str">
        <f t="shared" si="78"/>
        <v/>
      </c>
      <c r="AK74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7" spans="1:38" x14ac:dyDescent="0.45">
      <c r="A747" s="22">
        <f>Games!A747</f>
        <v>0</v>
      </c>
      <c r="B747" s="22" t="str">
        <f>IF('Prediction Log'!B747=0, "",'Prediction Log'!B747)</f>
        <v/>
      </c>
      <c r="C747" s="22" t="str">
        <f>IF('Prediction Log'!C747=0, "",'Prediction Log'!C747)</f>
        <v/>
      </c>
      <c r="D747" s="22" t="str">
        <f>IF('Prediction Log'!D747=0, "",'Prediction Log'!D747)</f>
        <v/>
      </c>
      <c r="E747" s="22" t="str">
        <f>IF('Prediction Log'!E747=0, "",'Prediction Log'!E747)</f>
        <v/>
      </c>
      <c r="F747" s="22" t="str">
        <f>IF('Prediction Log'!I747=0, "",'Prediction Log'!I747)</f>
        <v/>
      </c>
      <c r="G747" s="23" t="str">
        <f>IF(ISBLANK(Games!B747), "",'Prediction Log'!$J747)</f>
        <v/>
      </c>
      <c r="H747" s="24" t="str">
        <f>'Prediction Log'!$K747</f>
        <v/>
      </c>
      <c r="I747" s="22" t="str">
        <f>IF(ISBLANK(Games!J747), "",IF(AND(Games!J747="",Games!K747=""),"",IF(ISTEXT(Games!K747), "Side",Games!J747)))</f>
        <v/>
      </c>
      <c r="J747" s="22" t="str">
        <f>IF(ISBLANK(Games!B747), "",IF(Games!H747="Y", Games!B747, Games!C747))</f>
        <v/>
      </c>
      <c r="K747" s="22" t="str">
        <f>Games!F747</f>
        <v/>
      </c>
      <c r="L747" s="22" t="str">
        <f>IF(ISBLANK(Games!D747), "",Games!D747)</f>
        <v/>
      </c>
      <c r="M747" s="22"/>
      <c r="N747" s="25" t="str">
        <f>IF(ISBLANK(Table123[[#This Row],[Odds Side - Difference Model]]), "", 1)</f>
        <v/>
      </c>
      <c r="O747" s="25" t="str">
        <f>IF(ISBLANK(Table123[[#This Row],[Odds Spread]]), "", 1)</f>
        <v/>
      </c>
      <c r="P747" s="26"/>
      <c r="Q747" s="26"/>
      <c r="R747" s="26"/>
      <c r="S747" s="26"/>
      <c r="T747" s="26"/>
      <c r="U747" s="27" t="str">
        <f>IF(ISBLANK(Table123[[#This Row],[Odds Side - Difference Model]]), "",N747+IF(Q747&lt;0, (N747/(Q747/-100)), N747*(Q747/100)))</f>
        <v/>
      </c>
      <c r="V747" s="28" t="str">
        <f>IFERROR(IF(ISBLANK(Table123[[#This Row],[Odds Side - Win Probability Model]]), "",N747+IF(R747&lt;0, (N747/(R747/-100)), N747*(R747/100))),"")</f>
        <v/>
      </c>
      <c r="W747" s="27" t="str">
        <f t="shared" si="73"/>
        <v/>
      </c>
      <c r="X747" s="28" t="str">
        <f t="shared" si="74"/>
        <v/>
      </c>
      <c r="Y747" s="27" t="str">
        <f>IF(ISBLANK(Table123[[#This Row],[Odds Spread]]), "",O747+IF(S747&lt;0, (O747/(S747/-100)), O747*(S747/100)))</f>
        <v/>
      </c>
      <c r="Z747" s="27" t="str">
        <f t="shared" si="75"/>
        <v/>
      </c>
      <c r="AA747" s="29">
        <f t="shared" si="76"/>
        <v>0</v>
      </c>
      <c r="AB747" s="29">
        <f t="shared" si="77"/>
        <v>0</v>
      </c>
      <c r="AC747" s="30" t="str">
        <f>IF('Prediction Log'!$W747="Y", "W", IF('Prediction Log'!$W747="N","L",""))</f>
        <v/>
      </c>
      <c r="AD747" s="31" t="str">
        <f>IF('Prediction Log'!$Y747="Y", "W", IF('Prediction Log'!$Y747="N","L",""))</f>
        <v/>
      </c>
      <c r="AE747" s="32" t="str">
        <f>IF(ISBLANK(Table123[[#This Row],[Odds Side - Difference Model]]), "",IF(AC747="W", W747, IF(AC747="L",-N747, "")))</f>
        <v/>
      </c>
      <c r="AF747" s="33" t="str">
        <f>IFERROR((IF(ISERR(Table123[[#This Row],[Potential Payout Side - Win Probability Model]]), "",IF(AD747="W", X747, IF(AD747="L",-N747, "")))), "")</f>
        <v/>
      </c>
      <c r="AG747" s="30" t="str">
        <f>IF('Prediction Log'!$X747="Y", "W", IF('Prediction Log'!$X747="N", "L", ""))</f>
        <v/>
      </c>
      <c r="AH747" s="32" t="str">
        <f>IF(ISBLANK(Table123[[#This Row],[Odds Spread]]), "",IF(AG747="W", Z747, IF(AG747="L",-O747, "")))</f>
        <v/>
      </c>
      <c r="AI747" s="11"/>
      <c r="AJ747" s="12" t="str">
        <f t="shared" si="78"/>
        <v/>
      </c>
      <c r="AK74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8" spans="1:38" x14ac:dyDescent="0.45">
      <c r="A748" s="22">
        <f>Games!A748</f>
        <v>0</v>
      </c>
      <c r="B748" s="22" t="str">
        <f>IF('Prediction Log'!B748=0, "",'Prediction Log'!B748)</f>
        <v/>
      </c>
      <c r="C748" s="22" t="str">
        <f>IF('Prediction Log'!C748=0, "",'Prediction Log'!C748)</f>
        <v/>
      </c>
      <c r="D748" s="22" t="str">
        <f>IF('Prediction Log'!D748=0, "",'Prediction Log'!D748)</f>
        <v/>
      </c>
      <c r="E748" s="22" t="str">
        <f>IF('Prediction Log'!E748=0, "",'Prediction Log'!E748)</f>
        <v/>
      </c>
      <c r="F748" s="22" t="str">
        <f>IF('Prediction Log'!I748=0, "",'Prediction Log'!I748)</f>
        <v/>
      </c>
      <c r="G748" s="23" t="str">
        <f>IF(ISBLANK(Games!B748), "",'Prediction Log'!$J748)</f>
        <v/>
      </c>
      <c r="H748" s="24" t="str">
        <f>'Prediction Log'!$K748</f>
        <v/>
      </c>
      <c r="I748" s="22" t="str">
        <f>IF(ISBLANK(Games!J748), "",IF(AND(Games!J748="",Games!K748=""),"",IF(ISTEXT(Games!K748), "Side",Games!J748)))</f>
        <v/>
      </c>
      <c r="J748" s="22" t="str">
        <f>IF(ISBLANK(Games!B748), "",IF(Games!H748="Y", Games!B748, Games!C748))</f>
        <v/>
      </c>
      <c r="K748" s="22" t="str">
        <f>Games!F748</f>
        <v/>
      </c>
      <c r="L748" s="22" t="str">
        <f>IF(ISBLANK(Games!D748), "",Games!D748)</f>
        <v/>
      </c>
      <c r="M748" s="22"/>
      <c r="N748" s="25" t="str">
        <f>IF(ISBLANK(Table123[[#This Row],[Odds Side - Difference Model]]), "", 1)</f>
        <v/>
      </c>
      <c r="O748" s="25" t="str">
        <f>IF(ISBLANK(Table123[[#This Row],[Odds Spread]]), "", 1)</f>
        <v/>
      </c>
      <c r="P748" s="26"/>
      <c r="Q748" s="26"/>
      <c r="R748" s="26"/>
      <c r="S748" s="26"/>
      <c r="T748" s="26"/>
      <c r="U748" s="27" t="str">
        <f>IF(ISBLANK(Table123[[#This Row],[Odds Side - Difference Model]]), "",N748+IF(Q748&lt;0, (N748/(Q748/-100)), N748*(Q748/100)))</f>
        <v/>
      </c>
      <c r="V748" s="28" t="str">
        <f>IFERROR(IF(ISBLANK(Table123[[#This Row],[Odds Side - Win Probability Model]]), "",N748+IF(R748&lt;0, (N748/(R748/-100)), N748*(R748/100))),"")</f>
        <v/>
      </c>
      <c r="W748" s="27" t="str">
        <f t="shared" si="73"/>
        <v/>
      </c>
      <c r="X748" s="28" t="str">
        <f t="shared" si="74"/>
        <v/>
      </c>
      <c r="Y748" s="27" t="str">
        <f>IF(ISBLANK(Table123[[#This Row],[Odds Spread]]), "",O748+IF(S748&lt;0, (O748/(S748/-100)), O748*(S748/100)))</f>
        <v/>
      </c>
      <c r="Z748" s="27" t="str">
        <f t="shared" si="75"/>
        <v/>
      </c>
      <c r="AA748" s="29">
        <f t="shared" si="76"/>
        <v>0</v>
      </c>
      <c r="AB748" s="29">
        <f t="shared" si="77"/>
        <v>0</v>
      </c>
      <c r="AC748" s="30" t="str">
        <f>IF('Prediction Log'!$W748="Y", "W", IF('Prediction Log'!$W748="N","L",""))</f>
        <v/>
      </c>
      <c r="AD748" s="31" t="str">
        <f>IF('Prediction Log'!$Y748="Y", "W", IF('Prediction Log'!$Y748="N","L",""))</f>
        <v/>
      </c>
      <c r="AE748" s="32" t="str">
        <f>IF(ISBLANK(Table123[[#This Row],[Odds Side - Difference Model]]), "",IF(AC748="W", W748, IF(AC748="L",-N748, "")))</f>
        <v/>
      </c>
      <c r="AF748" s="33" t="str">
        <f>IFERROR((IF(ISERR(Table123[[#This Row],[Potential Payout Side - Win Probability Model]]), "",IF(AD748="W", X748, IF(AD748="L",-N748, "")))), "")</f>
        <v/>
      </c>
      <c r="AG748" s="30" t="str">
        <f>IF('Prediction Log'!$X748="Y", "W", IF('Prediction Log'!$X748="N", "L", ""))</f>
        <v/>
      </c>
      <c r="AH748" s="32" t="str">
        <f>IF(ISBLANK(Table123[[#This Row],[Odds Spread]]), "",IF(AG748="W", Z748, IF(AG748="L",-O748, "")))</f>
        <v/>
      </c>
      <c r="AI748" s="11"/>
      <c r="AJ748" s="12" t="str">
        <f t="shared" si="78"/>
        <v/>
      </c>
      <c r="AK74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9" spans="1:38" x14ac:dyDescent="0.45">
      <c r="A749" s="22">
        <f>Games!A749</f>
        <v>0</v>
      </c>
      <c r="B749" s="22" t="str">
        <f>IF('Prediction Log'!B749=0, "",'Prediction Log'!B749)</f>
        <v/>
      </c>
      <c r="C749" s="22" t="str">
        <f>IF('Prediction Log'!C749=0, "",'Prediction Log'!C749)</f>
        <v/>
      </c>
      <c r="D749" s="22" t="str">
        <f>IF('Prediction Log'!D749=0, "",'Prediction Log'!D749)</f>
        <v/>
      </c>
      <c r="E749" s="22" t="str">
        <f>IF('Prediction Log'!E749=0, "",'Prediction Log'!E749)</f>
        <v/>
      </c>
      <c r="F749" s="22" t="str">
        <f>IF('Prediction Log'!I749=0, "",'Prediction Log'!I749)</f>
        <v/>
      </c>
      <c r="G749" s="23" t="str">
        <f>IF(ISBLANK(Games!B749), "",'Prediction Log'!$J749)</f>
        <v/>
      </c>
      <c r="H749" s="24" t="str">
        <f>'Prediction Log'!$K749</f>
        <v/>
      </c>
      <c r="I749" s="22" t="str">
        <f>IF(ISBLANK(Games!J749), "",IF(AND(Games!J749="",Games!K749=""),"",IF(ISTEXT(Games!K749), "Side",Games!J749)))</f>
        <v/>
      </c>
      <c r="J749" s="22" t="str">
        <f>IF(ISBLANK(Games!B749), "",IF(Games!H749="Y", Games!B749, Games!C749))</f>
        <v/>
      </c>
      <c r="K749" s="22" t="str">
        <f>Games!F749</f>
        <v/>
      </c>
      <c r="L749" s="22" t="str">
        <f>IF(ISBLANK(Games!D749), "",Games!D749)</f>
        <v/>
      </c>
      <c r="M749" s="22"/>
      <c r="N749" s="25" t="str">
        <f>IF(ISBLANK(Table123[[#This Row],[Odds Side - Difference Model]]), "", 1)</f>
        <v/>
      </c>
      <c r="O749" s="25" t="str">
        <f>IF(ISBLANK(Table123[[#This Row],[Odds Spread]]), "", 1)</f>
        <v/>
      </c>
      <c r="P749" s="26"/>
      <c r="Q749" s="26"/>
      <c r="R749" s="26"/>
      <c r="S749" s="26"/>
      <c r="T749" s="26"/>
      <c r="U749" s="27" t="str">
        <f>IF(ISBLANK(Table123[[#This Row],[Odds Side - Difference Model]]), "",N749+IF(Q749&lt;0, (N749/(Q749/-100)), N749*(Q749/100)))</f>
        <v/>
      </c>
      <c r="V749" s="28" t="str">
        <f>IFERROR(IF(ISBLANK(Table123[[#This Row],[Odds Side - Win Probability Model]]), "",N749+IF(R749&lt;0, (N749/(R749/-100)), N749*(R749/100))),"")</f>
        <v/>
      </c>
      <c r="W749" s="27" t="str">
        <f t="shared" si="73"/>
        <v/>
      </c>
      <c r="X749" s="28" t="str">
        <f t="shared" si="74"/>
        <v/>
      </c>
      <c r="Y749" s="27" t="str">
        <f>IF(ISBLANK(Table123[[#This Row],[Odds Spread]]), "",O749+IF(S749&lt;0, (O749/(S749/-100)), O749*(S749/100)))</f>
        <v/>
      </c>
      <c r="Z749" s="27" t="str">
        <f t="shared" si="75"/>
        <v/>
      </c>
      <c r="AA749" s="29">
        <f t="shared" si="76"/>
        <v>0</v>
      </c>
      <c r="AB749" s="29">
        <f t="shared" si="77"/>
        <v>0</v>
      </c>
      <c r="AC749" s="30" t="str">
        <f>IF('Prediction Log'!$W749="Y", "W", IF('Prediction Log'!$W749="N","L",""))</f>
        <v/>
      </c>
      <c r="AD749" s="31" t="str">
        <f>IF('Prediction Log'!$Y749="Y", "W", IF('Prediction Log'!$Y749="N","L",""))</f>
        <v/>
      </c>
      <c r="AE749" s="32" t="str">
        <f>IF(ISBLANK(Table123[[#This Row],[Odds Side - Difference Model]]), "",IF(AC749="W", W749, IF(AC749="L",-N749, "")))</f>
        <v/>
      </c>
      <c r="AF749" s="33" t="str">
        <f>IFERROR((IF(ISERR(Table123[[#This Row],[Potential Payout Side - Win Probability Model]]), "",IF(AD749="W", X749, IF(AD749="L",-N749, "")))), "")</f>
        <v/>
      </c>
      <c r="AG749" s="30" t="str">
        <f>IF('Prediction Log'!$X749="Y", "W", IF('Prediction Log'!$X749="N", "L", ""))</f>
        <v/>
      </c>
      <c r="AH749" s="32" t="str">
        <f>IF(ISBLANK(Table123[[#This Row],[Odds Spread]]), "",IF(AG749="W", Z749, IF(AG749="L",-O749, "")))</f>
        <v/>
      </c>
      <c r="AI749" s="11"/>
      <c r="AJ749" s="12" t="str">
        <f t="shared" si="78"/>
        <v/>
      </c>
      <c r="AK74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0" spans="1:38" x14ac:dyDescent="0.45">
      <c r="A750" s="22">
        <f>Games!A750</f>
        <v>0</v>
      </c>
      <c r="B750" s="22" t="str">
        <f>IF('Prediction Log'!B750=0, "",'Prediction Log'!B750)</f>
        <v/>
      </c>
      <c r="C750" s="22" t="str">
        <f>IF('Prediction Log'!C750=0, "",'Prediction Log'!C750)</f>
        <v/>
      </c>
      <c r="D750" s="22" t="str">
        <f>IF('Prediction Log'!D750=0, "",'Prediction Log'!D750)</f>
        <v/>
      </c>
      <c r="E750" s="22" t="str">
        <f>IF('Prediction Log'!E750=0, "",'Prediction Log'!E750)</f>
        <v/>
      </c>
      <c r="F750" s="22" t="str">
        <f>IF('Prediction Log'!I750=0, "",'Prediction Log'!I750)</f>
        <v/>
      </c>
      <c r="G750" s="23" t="str">
        <f>IF(ISBLANK(Games!B750), "",'Prediction Log'!$J750)</f>
        <v/>
      </c>
      <c r="H750" s="24" t="str">
        <f>'Prediction Log'!$K750</f>
        <v/>
      </c>
      <c r="I750" s="22" t="str">
        <f>IF(ISBLANK(Games!J750), "",IF(AND(Games!J750="",Games!K750=""),"",IF(ISTEXT(Games!K750), "Side",Games!J750)))</f>
        <v/>
      </c>
      <c r="J750" s="22" t="str">
        <f>IF(ISBLANK(Games!B750), "",IF(Games!H750="Y", Games!B750, Games!C750))</f>
        <v/>
      </c>
      <c r="K750" s="22" t="str">
        <f>Games!F750</f>
        <v/>
      </c>
      <c r="L750" s="22" t="str">
        <f>IF(ISBLANK(Games!D750), "",Games!D750)</f>
        <v/>
      </c>
      <c r="M750" s="22"/>
      <c r="N750" s="25" t="str">
        <f>IF(ISBLANK(Table123[[#This Row],[Odds Side - Difference Model]]), "", 1)</f>
        <v/>
      </c>
      <c r="O750" s="25" t="str">
        <f>IF(ISBLANK(Table123[[#This Row],[Odds Spread]]), "", 1)</f>
        <v/>
      </c>
      <c r="P750" s="26"/>
      <c r="Q750" s="26"/>
      <c r="R750" s="26"/>
      <c r="S750" s="26"/>
      <c r="T750" s="26"/>
      <c r="U750" s="27" t="str">
        <f>IF(ISBLANK(Table123[[#This Row],[Odds Side - Difference Model]]), "",N750+IF(Q750&lt;0, (N750/(Q750/-100)), N750*(Q750/100)))</f>
        <v/>
      </c>
      <c r="V750" s="28" t="str">
        <f>IFERROR(IF(ISBLANK(Table123[[#This Row],[Odds Side - Win Probability Model]]), "",N750+IF(R750&lt;0, (N750/(R750/-100)), N750*(R750/100))),"")</f>
        <v/>
      </c>
      <c r="W750" s="27" t="str">
        <f t="shared" ref="W750:W800" si="79">IFERROR(U750-N750, "")</f>
        <v/>
      </c>
      <c r="X750" s="28" t="str">
        <f t="shared" ref="X750:X800" si="80">IFERROR(V750-N750, "")</f>
        <v/>
      </c>
      <c r="Y750" s="27" t="str">
        <f>IF(ISBLANK(Table123[[#This Row],[Odds Spread]]), "",O750+IF(S750&lt;0, (O750/(S750/-100)), O750*(S750/100)))</f>
        <v/>
      </c>
      <c r="Z750" s="27" t="str">
        <f t="shared" ref="Z750:Z800" si="81">IFERROR(Y750-O750, "")</f>
        <v/>
      </c>
      <c r="AA750" s="29">
        <f t="shared" ref="AA750:AA800" si="82">P750+IF(T750&lt;0, (P750/(T750/-100)), P750*(T750/100))</f>
        <v>0</v>
      </c>
      <c r="AB750" s="29">
        <f t="shared" ref="AB750:AB800" si="83">T750-P750</f>
        <v>0</v>
      </c>
      <c r="AC750" s="30" t="str">
        <f>IF('Prediction Log'!$W750="Y", "W", IF('Prediction Log'!$W750="N","L",""))</f>
        <v/>
      </c>
      <c r="AD750" s="31" t="str">
        <f>IF('Prediction Log'!$Y750="Y", "W", IF('Prediction Log'!$Y750="N","L",""))</f>
        <v/>
      </c>
      <c r="AE750" s="32" t="str">
        <f>IF(ISBLANK(Table123[[#This Row],[Odds Side - Difference Model]]), "",IF(AC750="W", W750, IF(AC750="L",-N750, "")))</f>
        <v/>
      </c>
      <c r="AF750" s="33" t="str">
        <f>IFERROR((IF(ISERR(Table123[[#This Row],[Potential Payout Side - Win Probability Model]]), "",IF(AD750="W", X750, IF(AD750="L",-N750, "")))), "")</f>
        <v/>
      </c>
      <c r="AG750" s="30" t="str">
        <f>IF('Prediction Log'!$X750="Y", "W", IF('Prediction Log'!$X750="N", "L", ""))</f>
        <v/>
      </c>
      <c r="AH750" s="32" t="str">
        <f>IF(ISBLANK(Table123[[#This Row],[Odds Spread]]), "",IF(AG750="W", Z750, IF(AG750="L",-O750, "")))</f>
        <v/>
      </c>
      <c r="AI750" s="11"/>
      <c r="AJ750" s="12" t="str">
        <f t="shared" si="78"/>
        <v/>
      </c>
      <c r="AK75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1" spans="1:38" x14ac:dyDescent="0.45">
      <c r="A751" s="22">
        <f>Games!A751</f>
        <v>0</v>
      </c>
      <c r="B751" s="22" t="str">
        <f>IF('Prediction Log'!B751=0, "",'Prediction Log'!B751)</f>
        <v/>
      </c>
      <c r="C751" s="22" t="str">
        <f>IF('Prediction Log'!C751=0, "",'Prediction Log'!C751)</f>
        <v/>
      </c>
      <c r="D751" s="22" t="str">
        <f>IF('Prediction Log'!D751=0, "",'Prediction Log'!D751)</f>
        <v/>
      </c>
      <c r="E751" s="22" t="str">
        <f>IF('Prediction Log'!E751=0, "",'Prediction Log'!E751)</f>
        <v/>
      </c>
      <c r="F751" s="22" t="str">
        <f>IF('Prediction Log'!I751=0, "",'Prediction Log'!I751)</f>
        <v/>
      </c>
      <c r="G751" s="23" t="str">
        <f>IF(ISBLANK(Games!B751), "",'Prediction Log'!$J751)</f>
        <v/>
      </c>
      <c r="H751" s="24" t="str">
        <f>'Prediction Log'!$K751</f>
        <v/>
      </c>
      <c r="I751" s="22" t="str">
        <f>IF(ISBLANK(Games!J751), "",IF(AND(Games!J751="",Games!K751=""),"",IF(ISTEXT(Games!K751), "Side",Games!J751)))</f>
        <v/>
      </c>
      <c r="J751" s="22" t="str">
        <f>IF(ISBLANK(Games!B751), "",IF(Games!H751="Y", Games!B751, Games!C751))</f>
        <v/>
      </c>
      <c r="K751" s="22" t="str">
        <f>Games!F751</f>
        <v/>
      </c>
      <c r="L751" s="22" t="str">
        <f>IF(ISBLANK(Games!D751), "",Games!D751)</f>
        <v/>
      </c>
      <c r="M751" s="22"/>
      <c r="N751" s="25" t="str">
        <f>IF(ISBLANK(Table123[[#This Row],[Odds Side - Difference Model]]), "", 1)</f>
        <v/>
      </c>
      <c r="O751" s="25" t="str">
        <f>IF(ISBLANK(Table123[[#This Row],[Odds Spread]]), "", 1)</f>
        <v/>
      </c>
      <c r="P751" s="26"/>
      <c r="Q751" s="26"/>
      <c r="R751" s="26"/>
      <c r="S751" s="26"/>
      <c r="T751" s="26"/>
      <c r="U751" s="27" t="str">
        <f>IF(ISBLANK(Table123[[#This Row],[Odds Side - Difference Model]]), "",N751+IF(Q751&lt;0, (N751/(Q751/-100)), N751*(Q751/100)))</f>
        <v/>
      </c>
      <c r="V751" s="28" t="str">
        <f>IFERROR(IF(ISBLANK(Table123[[#This Row],[Odds Side - Win Probability Model]]), "",N751+IF(R751&lt;0, (N751/(R751/-100)), N751*(R751/100))),"")</f>
        <v/>
      </c>
      <c r="W751" s="27" t="str">
        <f t="shared" si="79"/>
        <v/>
      </c>
      <c r="X751" s="28" t="str">
        <f t="shared" si="80"/>
        <v/>
      </c>
      <c r="Y751" s="27" t="str">
        <f>IF(ISBLANK(Table123[[#This Row],[Odds Spread]]), "",O751+IF(S751&lt;0, (O751/(S751/-100)), O751*(S751/100)))</f>
        <v/>
      </c>
      <c r="Z751" s="27" t="str">
        <f t="shared" si="81"/>
        <v/>
      </c>
      <c r="AA751" s="29">
        <f t="shared" si="82"/>
        <v>0</v>
      </c>
      <c r="AB751" s="29">
        <f t="shared" si="83"/>
        <v>0</v>
      </c>
      <c r="AC751" s="30" t="str">
        <f>IF('Prediction Log'!$W751="Y", "W", IF('Prediction Log'!$W751="N","L",""))</f>
        <v/>
      </c>
      <c r="AD751" s="31" t="str">
        <f>IF('Prediction Log'!$Y751="Y", "W", IF('Prediction Log'!$Y751="N","L",""))</f>
        <v/>
      </c>
      <c r="AE751" s="32" t="str">
        <f>IF(ISBLANK(Table123[[#This Row],[Odds Side - Difference Model]]), "",IF(AC751="W", W751, IF(AC751="L",-N751, "")))</f>
        <v/>
      </c>
      <c r="AF751" s="33" t="str">
        <f>IFERROR((IF(ISERR(Table123[[#This Row],[Potential Payout Side - Win Probability Model]]), "",IF(AD751="W", X751, IF(AD751="L",-N751, "")))), "")</f>
        <v/>
      </c>
      <c r="AG751" s="30" t="str">
        <f>IF('Prediction Log'!$X751="Y", "W", IF('Prediction Log'!$X751="N", "L", ""))</f>
        <v/>
      </c>
      <c r="AH751" s="32" t="str">
        <f>IF(ISBLANK(Table123[[#This Row],[Odds Spread]]), "",IF(AG751="W", Z751, IF(AG751="L",-O751, "")))</f>
        <v/>
      </c>
      <c r="AI751" s="11"/>
      <c r="AJ751" s="12" t="str">
        <f t="shared" si="78"/>
        <v/>
      </c>
      <c r="AK75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2" spans="1:38" x14ac:dyDescent="0.45">
      <c r="A752" s="22">
        <f>Games!A752</f>
        <v>0</v>
      </c>
      <c r="B752" s="22" t="str">
        <f>IF('Prediction Log'!B752=0, "",'Prediction Log'!B752)</f>
        <v/>
      </c>
      <c r="C752" s="22" t="str">
        <f>IF('Prediction Log'!C752=0, "",'Prediction Log'!C752)</f>
        <v/>
      </c>
      <c r="D752" s="22" t="str">
        <f>IF('Prediction Log'!D752=0, "",'Prediction Log'!D752)</f>
        <v/>
      </c>
      <c r="E752" s="22" t="str">
        <f>IF('Prediction Log'!E752=0, "",'Prediction Log'!E752)</f>
        <v/>
      </c>
      <c r="F752" s="22" t="str">
        <f>IF('Prediction Log'!I752=0, "",'Prediction Log'!I752)</f>
        <v/>
      </c>
      <c r="G752" s="23" t="str">
        <f>IF(ISBLANK(Games!B752), "",'Prediction Log'!$J752)</f>
        <v/>
      </c>
      <c r="H752" s="24" t="str">
        <f>'Prediction Log'!$K752</f>
        <v/>
      </c>
      <c r="I752" s="22" t="str">
        <f>IF(ISBLANK(Games!J752), "",IF(AND(Games!J752="",Games!K752=""),"",IF(ISTEXT(Games!K752), "Side",Games!J752)))</f>
        <v/>
      </c>
      <c r="J752" s="22" t="str">
        <f>IF(ISBLANK(Games!B752), "",IF(Games!H752="Y", Games!B752, Games!C752))</f>
        <v/>
      </c>
      <c r="K752" s="22" t="str">
        <f>Games!F752</f>
        <v/>
      </c>
      <c r="L752" s="22" t="str">
        <f>IF(ISBLANK(Games!D752), "",Games!D752)</f>
        <v/>
      </c>
      <c r="M752" s="22"/>
      <c r="N752" s="25" t="str">
        <f>IF(ISBLANK(Table123[[#This Row],[Odds Side - Difference Model]]), "", 1)</f>
        <v/>
      </c>
      <c r="O752" s="25" t="str">
        <f>IF(ISBLANK(Table123[[#This Row],[Odds Spread]]), "", 1)</f>
        <v/>
      </c>
      <c r="P752" s="26"/>
      <c r="Q752" s="26"/>
      <c r="R752" s="26"/>
      <c r="S752" s="26"/>
      <c r="T752" s="26"/>
      <c r="U752" s="27" t="str">
        <f>IF(ISBLANK(Table123[[#This Row],[Odds Side - Difference Model]]), "",N752+IF(Q752&lt;0, (N752/(Q752/-100)), N752*(Q752/100)))</f>
        <v/>
      </c>
      <c r="V752" s="28" t="str">
        <f>IFERROR(IF(ISBLANK(Table123[[#This Row],[Odds Side - Win Probability Model]]), "",N752+IF(R752&lt;0, (N752/(R752/-100)), N752*(R752/100))),"")</f>
        <v/>
      </c>
      <c r="W752" s="27" t="str">
        <f t="shared" si="79"/>
        <v/>
      </c>
      <c r="X752" s="28" t="str">
        <f t="shared" si="80"/>
        <v/>
      </c>
      <c r="Y752" s="27" t="str">
        <f>IF(ISBLANK(Table123[[#This Row],[Odds Spread]]), "",O752+IF(S752&lt;0, (O752/(S752/-100)), O752*(S752/100)))</f>
        <v/>
      </c>
      <c r="Z752" s="27" t="str">
        <f t="shared" si="81"/>
        <v/>
      </c>
      <c r="AA752" s="29">
        <f t="shared" si="82"/>
        <v>0</v>
      </c>
      <c r="AB752" s="29">
        <f t="shared" si="83"/>
        <v>0</v>
      </c>
      <c r="AC752" s="30" t="str">
        <f>IF('Prediction Log'!$W752="Y", "W", IF('Prediction Log'!$W752="N","L",""))</f>
        <v/>
      </c>
      <c r="AD752" s="31" t="str">
        <f>IF('Prediction Log'!$Y752="Y", "W", IF('Prediction Log'!$Y752="N","L",""))</f>
        <v/>
      </c>
      <c r="AE752" s="32" t="str">
        <f>IF(ISBLANK(Table123[[#This Row],[Odds Side - Difference Model]]), "",IF(AC752="W", W752, IF(AC752="L",-N752, "")))</f>
        <v/>
      </c>
      <c r="AF752" s="33" t="str">
        <f>IFERROR((IF(ISERR(Table123[[#This Row],[Potential Payout Side - Win Probability Model]]), "",IF(AD752="W", X752, IF(AD752="L",-N752, "")))), "")</f>
        <v/>
      </c>
      <c r="AG752" s="30" t="str">
        <f>IF('Prediction Log'!$X752="Y", "W", IF('Prediction Log'!$X752="N", "L", ""))</f>
        <v/>
      </c>
      <c r="AH752" s="32" t="str">
        <f>IF(ISBLANK(Table123[[#This Row],[Odds Spread]]), "",IF(AG752="W", Z752, IF(AG752="L",-O752, "")))</f>
        <v/>
      </c>
      <c r="AI752" s="11"/>
      <c r="AJ752" s="12" t="str">
        <f t="shared" si="78"/>
        <v/>
      </c>
      <c r="AK75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3" spans="1:38" x14ac:dyDescent="0.45">
      <c r="A753" s="22">
        <f>Games!A753</f>
        <v>0</v>
      </c>
      <c r="B753" s="22" t="str">
        <f>IF('Prediction Log'!B753=0, "",'Prediction Log'!B753)</f>
        <v/>
      </c>
      <c r="C753" s="22" t="str">
        <f>IF('Prediction Log'!C753=0, "",'Prediction Log'!C753)</f>
        <v/>
      </c>
      <c r="D753" s="22" t="str">
        <f>IF('Prediction Log'!D753=0, "",'Prediction Log'!D753)</f>
        <v/>
      </c>
      <c r="E753" s="22" t="str">
        <f>IF('Prediction Log'!E753=0, "",'Prediction Log'!E753)</f>
        <v/>
      </c>
      <c r="F753" s="22" t="str">
        <f>IF('Prediction Log'!I753=0, "",'Prediction Log'!I753)</f>
        <v/>
      </c>
      <c r="G753" s="23" t="str">
        <f>IF(ISBLANK(Games!B753), "",'Prediction Log'!$J753)</f>
        <v/>
      </c>
      <c r="H753" s="24" t="str">
        <f>'Prediction Log'!$K753</f>
        <v/>
      </c>
      <c r="I753" s="22" t="str">
        <f>IF(ISBLANK(Games!J753), "",IF(AND(Games!J753="",Games!K753=""),"",IF(ISTEXT(Games!K753), "Side",Games!J753)))</f>
        <v/>
      </c>
      <c r="J753" s="22" t="str">
        <f>IF(ISBLANK(Games!B753), "",IF(Games!H753="Y", Games!B753, Games!C753))</f>
        <v/>
      </c>
      <c r="K753" s="22" t="str">
        <f>Games!F753</f>
        <v/>
      </c>
      <c r="L753" s="22" t="str">
        <f>IF(ISBLANK(Games!D753), "",Games!D753)</f>
        <v/>
      </c>
      <c r="M753" s="22"/>
      <c r="N753" s="25" t="str">
        <f>IF(ISBLANK(Table123[[#This Row],[Odds Side - Difference Model]]), "", 1)</f>
        <v/>
      </c>
      <c r="O753" s="25" t="str">
        <f>IF(ISBLANK(Table123[[#This Row],[Odds Spread]]), "", 1)</f>
        <v/>
      </c>
      <c r="P753" s="26"/>
      <c r="Q753" s="26"/>
      <c r="R753" s="26"/>
      <c r="S753" s="26"/>
      <c r="T753" s="26"/>
      <c r="U753" s="27" t="str">
        <f>IF(ISBLANK(Table123[[#This Row],[Odds Side - Difference Model]]), "",N753+IF(Q753&lt;0, (N753/(Q753/-100)), N753*(Q753/100)))</f>
        <v/>
      </c>
      <c r="V753" s="28" t="str">
        <f>IFERROR(IF(ISBLANK(Table123[[#This Row],[Odds Side - Win Probability Model]]), "",N753+IF(R753&lt;0, (N753/(R753/-100)), N753*(R753/100))),"")</f>
        <v/>
      </c>
      <c r="W753" s="27" t="str">
        <f t="shared" si="79"/>
        <v/>
      </c>
      <c r="X753" s="28" t="str">
        <f t="shared" si="80"/>
        <v/>
      </c>
      <c r="Y753" s="27" t="str">
        <f>IF(ISBLANK(Table123[[#This Row],[Odds Spread]]), "",O753+IF(S753&lt;0, (O753/(S753/-100)), O753*(S753/100)))</f>
        <v/>
      </c>
      <c r="Z753" s="27" t="str">
        <f t="shared" si="81"/>
        <v/>
      </c>
      <c r="AA753" s="29">
        <f t="shared" si="82"/>
        <v>0</v>
      </c>
      <c r="AB753" s="29">
        <f t="shared" si="83"/>
        <v>0</v>
      </c>
      <c r="AC753" s="30" t="str">
        <f>IF('Prediction Log'!$W753="Y", "W", IF('Prediction Log'!$W753="N","L",""))</f>
        <v/>
      </c>
      <c r="AD753" s="31" t="str">
        <f>IF('Prediction Log'!$Y753="Y", "W", IF('Prediction Log'!$Y753="N","L",""))</f>
        <v/>
      </c>
      <c r="AE753" s="32" t="str">
        <f>IF(ISBLANK(Table123[[#This Row],[Odds Side - Difference Model]]), "",IF(AC753="W", W753, IF(AC753="L",-N753, "")))</f>
        <v/>
      </c>
      <c r="AF753" s="33" t="str">
        <f>IFERROR((IF(ISERR(Table123[[#This Row],[Potential Payout Side - Win Probability Model]]), "",IF(AD753="W", X753, IF(AD753="L",-N753, "")))), "")</f>
        <v/>
      </c>
      <c r="AG753" s="30" t="str">
        <f>IF('Prediction Log'!$X753="Y", "W", IF('Prediction Log'!$X753="N", "L", ""))</f>
        <v/>
      </c>
      <c r="AH753" s="32" t="str">
        <f>IF(ISBLANK(Table123[[#This Row],[Odds Spread]]), "",IF(AG753="W", Z753, IF(AG753="L",-O753, "")))</f>
        <v/>
      </c>
      <c r="AI753" s="11"/>
      <c r="AJ753" s="12" t="str">
        <f t="shared" si="78"/>
        <v/>
      </c>
      <c r="AK75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4" spans="1:38" x14ac:dyDescent="0.45">
      <c r="A754" s="22">
        <f>Games!A754</f>
        <v>0</v>
      </c>
      <c r="B754" s="22" t="str">
        <f>IF('Prediction Log'!B754=0, "",'Prediction Log'!B754)</f>
        <v/>
      </c>
      <c r="C754" s="22" t="str">
        <f>IF('Prediction Log'!C754=0, "",'Prediction Log'!C754)</f>
        <v/>
      </c>
      <c r="D754" s="22" t="str">
        <f>IF('Prediction Log'!D754=0, "",'Prediction Log'!D754)</f>
        <v/>
      </c>
      <c r="E754" s="22" t="str">
        <f>IF('Prediction Log'!E754=0, "",'Prediction Log'!E754)</f>
        <v/>
      </c>
      <c r="F754" s="22" t="str">
        <f>IF('Prediction Log'!I754=0, "",'Prediction Log'!I754)</f>
        <v/>
      </c>
      <c r="G754" s="23" t="str">
        <f>IF(ISBLANK(Games!B754), "",'Prediction Log'!$J754)</f>
        <v/>
      </c>
      <c r="H754" s="24" t="str">
        <f>'Prediction Log'!$K754</f>
        <v/>
      </c>
      <c r="I754" s="22" t="str">
        <f>IF(ISBLANK(Games!J754), "",IF(AND(Games!J754="",Games!K754=""),"",IF(ISTEXT(Games!K754), "Side",Games!J754)))</f>
        <v/>
      </c>
      <c r="J754" s="22" t="str">
        <f>IF(ISBLANK(Games!B754), "",IF(Games!H754="Y", Games!B754, Games!C754))</f>
        <v/>
      </c>
      <c r="K754" s="22" t="str">
        <f>Games!F754</f>
        <v/>
      </c>
      <c r="L754" s="22" t="str">
        <f>IF(ISBLANK(Games!D754), "",Games!D754)</f>
        <v/>
      </c>
      <c r="M754" s="22"/>
      <c r="N754" s="25" t="str">
        <f>IF(ISBLANK(Table123[[#This Row],[Odds Side - Difference Model]]), "", 1)</f>
        <v/>
      </c>
      <c r="O754" s="25" t="str">
        <f>IF(ISBLANK(Table123[[#This Row],[Odds Spread]]), "", 1)</f>
        <v/>
      </c>
      <c r="P754" s="26"/>
      <c r="Q754" s="26"/>
      <c r="R754" s="26"/>
      <c r="S754" s="26"/>
      <c r="T754" s="26"/>
      <c r="U754" s="27" t="str">
        <f>IF(ISBLANK(Table123[[#This Row],[Odds Side - Difference Model]]), "",N754+IF(Q754&lt;0, (N754/(Q754/-100)), N754*(Q754/100)))</f>
        <v/>
      </c>
      <c r="V754" s="28" t="str">
        <f>IFERROR(IF(ISBLANK(Table123[[#This Row],[Odds Side - Win Probability Model]]), "",N754+IF(R754&lt;0, (N754/(R754/-100)), N754*(R754/100))),"")</f>
        <v/>
      </c>
      <c r="W754" s="27" t="str">
        <f t="shared" si="79"/>
        <v/>
      </c>
      <c r="X754" s="28" t="str">
        <f t="shared" si="80"/>
        <v/>
      </c>
      <c r="Y754" s="27" t="str">
        <f>IF(ISBLANK(Table123[[#This Row],[Odds Spread]]), "",O754+IF(S754&lt;0, (O754/(S754/-100)), O754*(S754/100)))</f>
        <v/>
      </c>
      <c r="Z754" s="27" t="str">
        <f t="shared" si="81"/>
        <v/>
      </c>
      <c r="AA754" s="29">
        <f t="shared" si="82"/>
        <v>0</v>
      </c>
      <c r="AB754" s="29">
        <f t="shared" si="83"/>
        <v>0</v>
      </c>
      <c r="AC754" s="30" t="str">
        <f>IF('Prediction Log'!$W754="Y", "W", IF('Prediction Log'!$W754="N","L",""))</f>
        <v/>
      </c>
      <c r="AD754" s="31" t="str">
        <f>IF('Prediction Log'!$Y754="Y", "W", IF('Prediction Log'!$Y754="N","L",""))</f>
        <v/>
      </c>
      <c r="AE754" s="32" t="str">
        <f>IF(ISBLANK(Table123[[#This Row],[Odds Side - Difference Model]]), "",IF(AC754="W", W754, IF(AC754="L",-N754, "")))</f>
        <v/>
      </c>
      <c r="AF754" s="33" t="str">
        <f>IFERROR((IF(ISERR(Table123[[#This Row],[Potential Payout Side - Win Probability Model]]), "",IF(AD754="W", X754, IF(AD754="L",-N754, "")))), "")</f>
        <v/>
      </c>
      <c r="AG754" s="30" t="str">
        <f>IF('Prediction Log'!$X754="Y", "W", IF('Prediction Log'!$X754="N", "L", ""))</f>
        <v/>
      </c>
      <c r="AH754" s="32" t="str">
        <f>IF(ISBLANK(Table123[[#This Row],[Odds Spread]]), "",IF(AG754="W", Z754, IF(AG754="L",-O754, "")))</f>
        <v/>
      </c>
      <c r="AI754" s="11"/>
      <c r="AJ754" s="12" t="str">
        <f t="shared" si="78"/>
        <v/>
      </c>
      <c r="AK75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5" spans="1:38" x14ac:dyDescent="0.45">
      <c r="A755" s="22">
        <f>Games!A755</f>
        <v>0</v>
      </c>
      <c r="B755" s="22" t="str">
        <f>IF('Prediction Log'!B755=0, "",'Prediction Log'!B755)</f>
        <v/>
      </c>
      <c r="C755" s="22" t="str">
        <f>IF('Prediction Log'!C755=0, "",'Prediction Log'!C755)</f>
        <v/>
      </c>
      <c r="D755" s="22" t="str">
        <f>IF('Prediction Log'!D755=0, "",'Prediction Log'!D755)</f>
        <v/>
      </c>
      <c r="E755" s="22" t="str">
        <f>IF('Prediction Log'!E755=0, "",'Prediction Log'!E755)</f>
        <v/>
      </c>
      <c r="F755" s="22" t="str">
        <f>IF('Prediction Log'!I755=0, "",'Prediction Log'!I755)</f>
        <v/>
      </c>
      <c r="G755" s="23" t="str">
        <f>IF(ISBLANK(Games!B755), "",'Prediction Log'!$J755)</f>
        <v/>
      </c>
      <c r="H755" s="24" t="str">
        <f>'Prediction Log'!$K755</f>
        <v/>
      </c>
      <c r="I755" s="22" t="str">
        <f>IF(ISBLANK(Games!J755), "",IF(AND(Games!J755="",Games!K755=""),"",IF(ISTEXT(Games!K755), "Side",Games!J755)))</f>
        <v/>
      </c>
      <c r="J755" s="22" t="str">
        <f>IF(ISBLANK(Games!B755), "",IF(Games!H755="Y", Games!B755, Games!C755))</f>
        <v/>
      </c>
      <c r="K755" s="22" t="str">
        <f>Games!F755</f>
        <v/>
      </c>
      <c r="L755" s="22" t="str">
        <f>IF(ISBLANK(Games!D755), "",Games!D755)</f>
        <v/>
      </c>
      <c r="M755" s="22"/>
      <c r="N755" s="25" t="str">
        <f>IF(ISBLANK(Table123[[#This Row],[Odds Side - Difference Model]]), "", 1)</f>
        <v/>
      </c>
      <c r="O755" s="25" t="str">
        <f>IF(ISBLANK(Table123[[#This Row],[Odds Spread]]), "", 1)</f>
        <v/>
      </c>
      <c r="P755" s="26"/>
      <c r="Q755" s="26"/>
      <c r="R755" s="26"/>
      <c r="S755" s="26"/>
      <c r="T755" s="26"/>
      <c r="U755" s="27" t="str">
        <f>IF(ISBLANK(Table123[[#This Row],[Odds Side - Difference Model]]), "",N755+IF(Q755&lt;0, (N755/(Q755/-100)), N755*(Q755/100)))</f>
        <v/>
      </c>
      <c r="V755" s="28" t="str">
        <f>IFERROR(IF(ISBLANK(Table123[[#This Row],[Odds Side - Win Probability Model]]), "",N755+IF(R755&lt;0, (N755/(R755/-100)), N755*(R755/100))),"")</f>
        <v/>
      </c>
      <c r="W755" s="27" t="str">
        <f t="shared" si="79"/>
        <v/>
      </c>
      <c r="X755" s="28" t="str">
        <f t="shared" si="80"/>
        <v/>
      </c>
      <c r="Y755" s="27" t="str">
        <f>IF(ISBLANK(Table123[[#This Row],[Odds Spread]]), "",O755+IF(S755&lt;0, (O755/(S755/-100)), O755*(S755/100)))</f>
        <v/>
      </c>
      <c r="Z755" s="27" t="str">
        <f t="shared" si="81"/>
        <v/>
      </c>
      <c r="AA755" s="29">
        <f t="shared" si="82"/>
        <v>0</v>
      </c>
      <c r="AB755" s="29">
        <f t="shared" si="83"/>
        <v>0</v>
      </c>
      <c r="AC755" s="30" t="str">
        <f>IF('Prediction Log'!$W755="Y", "W", IF('Prediction Log'!$W755="N","L",""))</f>
        <v/>
      </c>
      <c r="AD755" s="31" t="str">
        <f>IF('Prediction Log'!$Y755="Y", "W", IF('Prediction Log'!$Y755="N","L",""))</f>
        <v/>
      </c>
      <c r="AE755" s="32" t="str">
        <f>IF(ISBLANK(Table123[[#This Row],[Odds Side - Difference Model]]), "",IF(AC755="W", W755, IF(AC755="L",-N755, "")))</f>
        <v/>
      </c>
      <c r="AF755" s="33" t="str">
        <f>IFERROR((IF(ISERR(Table123[[#This Row],[Potential Payout Side - Win Probability Model]]), "",IF(AD755="W", X755, IF(AD755="L",-N755, "")))), "")</f>
        <v/>
      </c>
      <c r="AG755" s="30" t="str">
        <f>IF('Prediction Log'!$X755="Y", "W", IF('Prediction Log'!$X755="N", "L", ""))</f>
        <v/>
      </c>
      <c r="AH755" s="32" t="str">
        <f>IF(ISBLANK(Table123[[#This Row],[Odds Spread]]), "",IF(AG755="W", Z755, IF(AG755="L",-O755, "")))</f>
        <v/>
      </c>
      <c r="AI755" s="11"/>
      <c r="AJ755" s="12" t="str">
        <f t="shared" si="78"/>
        <v/>
      </c>
      <c r="AK75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6" spans="1:38" x14ac:dyDescent="0.45">
      <c r="A756" s="22">
        <f>Games!A756</f>
        <v>0</v>
      </c>
      <c r="B756" s="22" t="str">
        <f>IF('Prediction Log'!B756=0, "",'Prediction Log'!B756)</f>
        <v/>
      </c>
      <c r="C756" s="22" t="str">
        <f>IF('Prediction Log'!C756=0, "",'Prediction Log'!C756)</f>
        <v/>
      </c>
      <c r="D756" s="22" t="str">
        <f>IF('Prediction Log'!D756=0, "",'Prediction Log'!D756)</f>
        <v/>
      </c>
      <c r="E756" s="22" t="str">
        <f>IF('Prediction Log'!E756=0, "",'Prediction Log'!E756)</f>
        <v/>
      </c>
      <c r="F756" s="22" t="str">
        <f>IF('Prediction Log'!I756=0, "",'Prediction Log'!I756)</f>
        <v/>
      </c>
      <c r="G756" s="23" t="str">
        <f>IF(ISBLANK(Games!B756), "",'Prediction Log'!$J756)</f>
        <v/>
      </c>
      <c r="H756" s="24" t="str">
        <f>'Prediction Log'!$K756</f>
        <v/>
      </c>
      <c r="I756" s="22" t="str">
        <f>IF(ISBLANK(Games!J756), "",IF(AND(Games!J756="",Games!K756=""),"",IF(ISTEXT(Games!K756), "Side",Games!J756)))</f>
        <v/>
      </c>
      <c r="J756" s="22" t="str">
        <f>IF(ISBLANK(Games!B756), "",IF(Games!H756="Y", Games!B756, Games!C756))</f>
        <v/>
      </c>
      <c r="K756" s="22" t="str">
        <f>Games!F756</f>
        <v/>
      </c>
      <c r="L756" s="22" t="str">
        <f>IF(ISBLANK(Games!D756), "",Games!D756)</f>
        <v/>
      </c>
      <c r="M756" s="22"/>
      <c r="N756" s="25" t="str">
        <f>IF(ISBLANK(Table123[[#This Row],[Odds Side - Difference Model]]), "", 1)</f>
        <v/>
      </c>
      <c r="O756" s="25" t="str">
        <f>IF(ISBLANK(Table123[[#This Row],[Odds Spread]]), "", 1)</f>
        <v/>
      </c>
      <c r="P756" s="26"/>
      <c r="Q756" s="26"/>
      <c r="R756" s="26"/>
      <c r="S756" s="26"/>
      <c r="T756" s="26"/>
      <c r="U756" s="27" t="str">
        <f>IF(ISBLANK(Table123[[#This Row],[Odds Side - Difference Model]]), "",N756+IF(Q756&lt;0, (N756/(Q756/-100)), N756*(Q756/100)))</f>
        <v/>
      </c>
      <c r="V756" s="28" t="str">
        <f>IFERROR(IF(ISBLANK(Table123[[#This Row],[Odds Side - Win Probability Model]]), "",N756+IF(R756&lt;0, (N756/(R756/-100)), N756*(R756/100))),"")</f>
        <v/>
      </c>
      <c r="W756" s="27" t="str">
        <f t="shared" si="79"/>
        <v/>
      </c>
      <c r="X756" s="28" t="str">
        <f t="shared" si="80"/>
        <v/>
      </c>
      <c r="Y756" s="27" t="str">
        <f>IF(ISBLANK(Table123[[#This Row],[Odds Spread]]), "",O756+IF(S756&lt;0, (O756/(S756/-100)), O756*(S756/100)))</f>
        <v/>
      </c>
      <c r="Z756" s="27" t="str">
        <f t="shared" si="81"/>
        <v/>
      </c>
      <c r="AA756" s="29">
        <f t="shared" si="82"/>
        <v>0</v>
      </c>
      <c r="AB756" s="29">
        <f t="shared" si="83"/>
        <v>0</v>
      </c>
      <c r="AC756" s="30" t="str">
        <f>IF('Prediction Log'!$W756="Y", "W", IF('Prediction Log'!$W756="N","L",""))</f>
        <v/>
      </c>
      <c r="AD756" s="31" t="str">
        <f>IF('Prediction Log'!$Y756="Y", "W", IF('Prediction Log'!$Y756="N","L",""))</f>
        <v/>
      </c>
      <c r="AE756" s="32" t="str">
        <f>IF(ISBLANK(Table123[[#This Row],[Odds Side - Difference Model]]), "",IF(AC756="W", W756, IF(AC756="L",-N756, "")))</f>
        <v/>
      </c>
      <c r="AF756" s="33" t="str">
        <f>IFERROR((IF(ISERR(Table123[[#This Row],[Potential Payout Side - Win Probability Model]]), "",IF(AD756="W", X756, IF(AD756="L",-N756, "")))), "")</f>
        <v/>
      </c>
      <c r="AG756" s="30" t="str">
        <f>IF('Prediction Log'!$X756="Y", "W", IF('Prediction Log'!$X756="N", "L", ""))</f>
        <v/>
      </c>
      <c r="AH756" s="32" t="str">
        <f>IF(ISBLANK(Table123[[#This Row],[Odds Spread]]), "",IF(AG756="W", Z756, IF(AG756="L",-O756, "")))</f>
        <v/>
      </c>
      <c r="AI756" s="11"/>
      <c r="AJ756" s="12" t="str">
        <f t="shared" si="78"/>
        <v/>
      </c>
      <c r="AK75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7" spans="1:38" x14ac:dyDescent="0.45">
      <c r="A757" s="22">
        <f>Games!A757</f>
        <v>0</v>
      </c>
      <c r="B757" s="22" t="str">
        <f>IF('Prediction Log'!B757=0, "",'Prediction Log'!B757)</f>
        <v/>
      </c>
      <c r="C757" s="22" t="str">
        <f>IF('Prediction Log'!C757=0, "",'Prediction Log'!C757)</f>
        <v/>
      </c>
      <c r="D757" s="22" t="str">
        <f>IF('Prediction Log'!D757=0, "",'Prediction Log'!D757)</f>
        <v/>
      </c>
      <c r="E757" s="22" t="str">
        <f>IF('Prediction Log'!E757=0, "",'Prediction Log'!E757)</f>
        <v/>
      </c>
      <c r="F757" s="22" t="str">
        <f>IF('Prediction Log'!I757=0, "",'Prediction Log'!I757)</f>
        <v/>
      </c>
      <c r="G757" s="23" t="str">
        <f>IF(ISBLANK(Games!B757), "",'Prediction Log'!$J757)</f>
        <v/>
      </c>
      <c r="H757" s="24" t="str">
        <f>'Prediction Log'!$K757</f>
        <v/>
      </c>
      <c r="I757" s="22" t="str">
        <f>IF(ISBLANK(Games!J757), "",IF(AND(Games!J757="",Games!K757=""),"",IF(ISTEXT(Games!K757), "Side",Games!J757)))</f>
        <v/>
      </c>
      <c r="J757" s="22" t="str">
        <f>IF(ISBLANK(Games!B757), "",IF(Games!H757="Y", Games!B757, Games!C757))</f>
        <v/>
      </c>
      <c r="K757" s="22" t="str">
        <f>Games!F757</f>
        <v/>
      </c>
      <c r="L757" s="22" t="str">
        <f>IF(ISBLANK(Games!D757), "",Games!D757)</f>
        <v/>
      </c>
      <c r="M757" s="22"/>
      <c r="N757" s="25" t="str">
        <f>IF(ISBLANK(Table123[[#This Row],[Odds Side - Difference Model]]), "", 1)</f>
        <v/>
      </c>
      <c r="O757" s="25" t="str">
        <f>IF(ISBLANK(Table123[[#This Row],[Odds Spread]]), "", 1)</f>
        <v/>
      </c>
      <c r="P757" s="26"/>
      <c r="Q757" s="26"/>
      <c r="R757" s="26"/>
      <c r="S757" s="26"/>
      <c r="T757" s="26"/>
      <c r="U757" s="27" t="str">
        <f>IF(ISBLANK(Table123[[#This Row],[Odds Side - Difference Model]]), "",N757+IF(Q757&lt;0, (N757/(Q757/-100)), N757*(Q757/100)))</f>
        <v/>
      </c>
      <c r="V757" s="28" t="str">
        <f>IFERROR(IF(ISBLANK(Table123[[#This Row],[Odds Side - Win Probability Model]]), "",N757+IF(R757&lt;0, (N757/(R757/-100)), N757*(R757/100))),"")</f>
        <v/>
      </c>
      <c r="W757" s="27" t="str">
        <f t="shared" si="79"/>
        <v/>
      </c>
      <c r="X757" s="28" t="str">
        <f t="shared" si="80"/>
        <v/>
      </c>
      <c r="Y757" s="27" t="str">
        <f>IF(ISBLANK(Table123[[#This Row],[Odds Spread]]), "",O757+IF(S757&lt;0, (O757/(S757/-100)), O757*(S757/100)))</f>
        <v/>
      </c>
      <c r="Z757" s="27" t="str">
        <f t="shared" si="81"/>
        <v/>
      </c>
      <c r="AA757" s="29">
        <f t="shared" si="82"/>
        <v>0</v>
      </c>
      <c r="AB757" s="29">
        <f t="shared" si="83"/>
        <v>0</v>
      </c>
      <c r="AC757" s="30" t="str">
        <f>IF('Prediction Log'!$W757="Y", "W", IF('Prediction Log'!$W757="N","L",""))</f>
        <v/>
      </c>
      <c r="AD757" s="31" t="str">
        <f>IF('Prediction Log'!$Y757="Y", "W", IF('Prediction Log'!$Y757="N","L",""))</f>
        <v/>
      </c>
      <c r="AE757" s="32" t="str">
        <f>IF(ISBLANK(Table123[[#This Row],[Odds Side - Difference Model]]), "",IF(AC757="W", W757, IF(AC757="L",-N757, "")))</f>
        <v/>
      </c>
      <c r="AF757" s="33" t="str">
        <f>IFERROR((IF(ISERR(Table123[[#This Row],[Potential Payout Side - Win Probability Model]]), "",IF(AD757="W", X757, IF(AD757="L",-N757, "")))), "")</f>
        <v/>
      </c>
      <c r="AG757" s="30" t="str">
        <f>IF('Prediction Log'!$X757="Y", "W", IF('Prediction Log'!$X757="N", "L", ""))</f>
        <v/>
      </c>
      <c r="AH757" s="32" t="str">
        <f>IF(ISBLANK(Table123[[#This Row],[Odds Spread]]), "",IF(AG757="W", Z757, IF(AG757="L",-O757, "")))</f>
        <v/>
      </c>
      <c r="AI757" s="11"/>
      <c r="AJ757" s="12" t="str">
        <f t="shared" si="78"/>
        <v/>
      </c>
      <c r="AK75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8" spans="1:38" x14ac:dyDescent="0.45">
      <c r="A758" s="22">
        <f>Games!A758</f>
        <v>0</v>
      </c>
      <c r="B758" s="22" t="str">
        <f>IF('Prediction Log'!B758=0, "",'Prediction Log'!B758)</f>
        <v/>
      </c>
      <c r="C758" s="22" t="str">
        <f>IF('Prediction Log'!C758=0, "",'Prediction Log'!C758)</f>
        <v/>
      </c>
      <c r="D758" s="22" t="str">
        <f>IF('Prediction Log'!D758=0, "",'Prediction Log'!D758)</f>
        <v/>
      </c>
      <c r="E758" s="22" t="str">
        <f>IF('Prediction Log'!E758=0, "",'Prediction Log'!E758)</f>
        <v/>
      </c>
      <c r="F758" s="22" t="str">
        <f>IF('Prediction Log'!I758=0, "",'Prediction Log'!I758)</f>
        <v/>
      </c>
      <c r="G758" s="23" t="str">
        <f>IF(ISBLANK(Games!B758), "",'Prediction Log'!$J758)</f>
        <v/>
      </c>
      <c r="H758" s="24" t="str">
        <f>'Prediction Log'!$K758</f>
        <v/>
      </c>
      <c r="I758" s="22" t="str">
        <f>IF(ISBLANK(Games!J758), "",IF(AND(Games!J758="",Games!K758=""),"",IF(ISTEXT(Games!K758), "Side",Games!J758)))</f>
        <v/>
      </c>
      <c r="J758" s="22" t="str">
        <f>IF(ISBLANK(Games!B758), "",IF(Games!H758="Y", Games!B758, Games!C758))</f>
        <v/>
      </c>
      <c r="K758" s="22" t="str">
        <f>Games!F758</f>
        <v/>
      </c>
      <c r="L758" s="22" t="str">
        <f>IF(ISBLANK(Games!D758), "",Games!D758)</f>
        <v/>
      </c>
      <c r="M758" s="22"/>
      <c r="N758" s="25" t="str">
        <f>IF(ISBLANK(Table123[[#This Row],[Odds Side - Difference Model]]), "", 1)</f>
        <v/>
      </c>
      <c r="O758" s="25" t="str">
        <f>IF(ISBLANK(Table123[[#This Row],[Odds Spread]]), "", 1)</f>
        <v/>
      </c>
      <c r="P758" s="26"/>
      <c r="Q758" s="26"/>
      <c r="R758" s="26"/>
      <c r="S758" s="26"/>
      <c r="T758" s="26"/>
      <c r="U758" s="27" t="str">
        <f>IF(ISBLANK(Table123[[#This Row],[Odds Side - Difference Model]]), "",N758+IF(Q758&lt;0, (N758/(Q758/-100)), N758*(Q758/100)))</f>
        <v/>
      </c>
      <c r="V758" s="28" t="str">
        <f>IFERROR(IF(ISBLANK(Table123[[#This Row],[Odds Side - Win Probability Model]]), "",N758+IF(R758&lt;0, (N758/(R758/-100)), N758*(R758/100))),"")</f>
        <v/>
      </c>
      <c r="W758" s="27" t="str">
        <f t="shared" si="79"/>
        <v/>
      </c>
      <c r="X758" s="28" t="str">
        <f t="shared" si="80"/>
        <v/>
      </c>
      <c r="Y758" s="27" t="str">
        <f>IF(ISBLANK(Table123[[#This Row],[Odds Spread]]), "",O758+IF(S758&lt;0, (O758/(S758/-100)), O758*(S758/100)))</f>
        <v/>
      </c>
      <c r="Z758" s="27" t="str">
        <f t="shared" si="81"/>
        <v/>
      </c>
      <c r="AA758" s="29">
        <f t="shared" si="82"/>
        <v>0</v>
      </c>
      <c r="AB758" s="29">
        <f t="shared" si="83"/>
        <v>0</v>
      </c>
      <c r="AC758" s="30" t="str">
        <f>IF('Prediction Log'!$W758="Y", "W", IF('Prediction Log'!$W758="N","L",""))</f>
        <v/>
      </c>
      <c r="AD758" s="31" t="str">
        <f>IF('Prediction Log'!$Y758="Y", "W", IF('Prediction Log'!$Y758="N","L",""))</f>
        <v/>
      </c>
      <c r="AE758" s="32" t="str">
        <f>IF(ISBLANK(Table123[[#This Row],[Odds Side - Difference Model]]), "",IF(AC758="W", W758, IF(AC758="L",-N758, "")))</f>
        <v/>
      </c>
      <c r="AF758" s="33" t="str">
        <f>IFERROR((IF(ISERR(Table123[[#This Row],[Potential Payout Side - Win Probability Model]]), "",IF(AD758="W", X758, IF(AD758="L",-N758, "")))), "")</f>
        <v/>
      </c>
      <c r="AG758" s="30" t="str">
        <f>IF('Prediction Log'!$X758="Y", "W", IF('Prediction Log'!$X758="N", "L", ""))</f>
        <v/>
      </c>
      <c r="AH758" s="32" t="str">
        <f>IF(ISBLANK(Table123[[#This Row],[Odds Spread]]), "",IF(AG758="W", Z758, IF(AG758="L",-O758, "")))</f>
        <v/>
      </c>
      <c r="AI758" s="11"/>
      <c r="AJ758" s="12" t="str">
        <f t="shared" si="78"/>
        <v/>
      </c>
      <c r="AK75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9" spans="1:38" x14ac:dyDescent="0.45">
      <c r="A759" s="22">
        <f>Games!A759</f>
        <v>0</v>
      </c>
      <c r="B759" s="22" t="str">
        <f>IF('Prediction Log'!B759=0, "",'Prediction Log'!B759)</f>
        <v/>
      </c>
      <c r="C759" s="22" t="str">
        <f>IF('Prediction Log'!C759=0, "",'Prediction Log'!C759)</f>
        <v/>
      </c>
      <c r="D759" s="22" t="str">
        <f>IF('Prediction Log'!D759=0, "",'Prediction Log'!D759)</f>
        <v/>
      </c>
      <c r="E759" s="22" t="str">
        <f>IF('Prediction Log'!E759=0, "",'Prediction Log'!E759)</f>
        <v/>
      </c>
      <c r="F759" s="22" t="str">
        <f>IF('Prediction Log'!I759=0, "",'Prediction Log'!I759)</f>
        <v/>
      </c>
      <c r="G759" s="23" t="str">
        <f>IF(ISBLANK(Games!B759), "",'Prediction Log'!$J759)</f>
        <v/>
      </c>
      <c r="H759" s="24" t="str">
        <f>'Prediction Log'!$K759</f>
        <v/>
      </c>
      <c r="I759" s="22" t="str">
        <f>IF(ISBLANK(Games!J759), "",IF(AND(Games!J759="",Games!K759=""),"",IF(ISTEXT(Games!K759), "Side",Games!J759)))</f>
        <v/>
      </c>
      <c r="J759" s="22" t="str">
        <f>IF(ISBLANK(Games!B759), "",IF(Games!H759="Y", Games!B759, Games!C759))</f>
        <v/>
      </c>
      <c r="K759" s="22" t="str">
        <f>Games!F759</f>
        <v/>
      </c>
      <c r="L759" s="22" t="str">
        <f>IF(ISBLANK(Games!D759), "",Games!D759)</f>
        <v/>
      </c>
      <c r="M759" s="22"/>
      <c r="N759" s="25" t="str">
        <f>IF(ISBLANK(Table123[[#This Row],[Odds Side - Difference Model]]), "", 1)</f>
        <v/>
      </c>
      <c r="O759" s="25" t="str">
        <f>IF(ISBLANK(Table123[[#This Row],[Odds Spread]]), "", 1)</f>
        <v/>
      </c>
      <c r="P759" s="26"/>
      <c r="Q759" s="26"/>
      <c r="R759" s="26"/>
      <c r="S759" s="26"/>
      <c r="T759" s="26"/>
      <c r="U759" s="27" t="str">
        <f>IF(ISBLANK(Table123[[#This Row],[Odds Side - Difference Model]]), "",N759+IF(Q759&lt;0, (N759/(Q759/-100)), N759*(Q759/100)))</f>
        <v/>
      </c>
      <c r="V759" s="28" t="str">
        <f>IFERROR(IF(ISBLANK(Table123[[#This Row],[Odds Side - Win Probability Model]]), "",N759+IF(R759&lt;0, (N759/(R759/-100)), N759*(R759/100))),"")</f>
        <v/>
      </c>
      <c r="W759" s="27" t="str">
        <f t="shared" si="79"/>
        <v/>
      </c>
      <c r="X759" s="28" t="str">
        <f t="shared" si="80"/>
        <v/>
      </c>
      <c r="Y759" s="27" t="str">
        <f>IF(ISBLANK(Table123[[#This Row],[Odds Spread]]), "",O759+IF(S759&lt;0, (O759/(S759/-100)), O759*(S759/100)))</f>
        <v/>
      </c>
      <c r="Z759" s="27" t="str">
        <f t="shared" si="81"/>
        <v/>
      </c>
      <c r="AA759" s="29">
        <f t="shared" si="82"/>
        <v>0</v>
      </c>
      <c r="AB759" s="29">
        <f t="shared" si="83"/>
        <v>0</v>
      </c>
      <c r="AC759" s="30" t="str">
        <f>IF('Prediction Log'!$W759="Y", "W", IF('Prediction Log'!$W759="N","L",""))</f>
        <v/>
      </c>
      <c r="AD759" s="31" t="str">
        <f>IF('Prediction Log'!$Y759="Y", "W", IF('Prediction Log'!$Y759="N","L",""))</f>
        <v/>
      </c>
      <c r="AE759" s="32" t="str">
        <f>IF(ISBLANK(Table123[[#This Row],[Odds Side - Difference Model]]), "",IF(AC759="W", W759, IF(AC759="L",-N759, "")))</f>
        <v/>
      </c>
      <c r="AF759" s="33" t="str">
        <f>IFERROR((IF(ISERR(Table123[[#This Row],[Potential Payout Side - Win Probability Model]]), "",IF(AD759="W", X759, IF(AD759="L",-N759, "")))), "")</f>
        <v/>
      </c>
      <c r="AG759" s="30" t="str">
        <f>IF('Prediction Log'!$X759="Y", "W", IF('Prediction Log'!$X759="N", "L", ""))</f>
        <v/>
      </c>
      <c r="AH759" s="32" t="str">
        <f>IF(ISBLANK(Table123[[#This Row],[Odds Spread]]), "",IF(AG759="W", Z759, IF(AG759="L",-O759, "")))</f>
        <v/>
      </c>
      <c r="AI759" s="11"/>
      <c r="AJ759" s="12" t="str">
        <f t="shared" si="78"/>
        <v/>
      </c>
      <c r="AK75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0" spans="1:38" x14ac:dyDescent="0.45">
      <c r="A760" s="22">
        <f>Games!A760</f>
        <v>0</v>
      </c>
      <c r="B760" s="22" t="str">
        <f>IF('Prediction Log'!B760=0, "",'Prediction Log'!B760)</f>
        <v/>
      </c>
      <c r="C760" s="22" t="str">
        <f>IF('Prediction Log'!C760=0, "",'Prediction Log'!C760)</f>
        <v/>
      </c>
      <c r="D760" s="22" t="str">
        <f>IF('Prediction Log'!D760=0, "",'Prediction Log'!D760)</f>
        <v/>
      </c>
      <c r="E760" s="22" t="str">
        <f>IF('Prediction Log'!E760=0, "",'Prediction Log'!E760)</f>
        <v/>
      </c>
      <c r="F760" s="22" t="str">
        <f>IF('Prediction Log'!I760=0, "",'Prediction Log'!I760)</f>
        <v/>
      </c>
      <c r="G760" s="23" t="str">
        <f>IF(ISBLANK(Games!B760), "",'Prediction Log'!$J760)</f>
        <v/>
      </c>
      <c r="H760" s="24" t="str">
        <f>'Prediction Log'!$K760</f>
        <v/>
      </c>
      <c r="I760" s="22" t="str">
        <f>IF(ISBLANK(Games!J760), "",IF(AND(Games!J760="",Games!K760=""),"",IF(ISTEXT(Games!K760), "Side",Games!J760)))</f>
        <v/>
      </c>
      <c r="J760" s="22" t="str">
        <f>IF(ISBLANK(Games!B760), "",IF(Games!H760="Y", Games!B760, Games!C760))</f>
        <v/>
      </c>
      <c r="K760" s="22" t="str">
        <f>Games!F760</f>
        <v/>
      </c>
      <c r="L760" s="22" t="str">
        <f>IF(ISBLANK(Games!D760), "",Games!D760)</f>
        <v/>
      </c>
      <c r="M760" s="22"/>
      <c r="N760" s="25" t="str">
        <f>IF(ISBLANK(Table123[[#This Row],[Odds Side - Difference Model]]), "", 1)</f>
        <v/>
      </c>
      <c r="O760" s="25" t="str">
        <f>IF(ISBLANK(Table123[[#This Row],[Odds Spread]]), "", 1)</f>
        <v/>
      </c>
      <c r="P760" s="26"/>
      <c r="Q760" s="26"/>
      <c r="R760" s="26"/>
      <c r="S760" s="26"/>
      <c r="T760" s="26"/>
      <c r="U760" s="27" t="str">
        <f>IF(ISBLANK(Table123[[#This Row],[Odds Side - Difference Model]]), "",N760+IF(Q760&lt;0, (N760/(Q760/-100)), N760*(Q760/100)))</f>
        <v/>
      </c>
      <c r="V760" s="28" t="str">
        <f>IFERROR(IF(ISBLANK(Table123[[#This Row],[Odds Side - Win Probability Model]]), "",N760+IF(R760&lt;0, (N760/(R760/-100)), N760*(R760/100))),"")</f>
        <v/>
      </c>
      <c r="W760" s="27" t="str">
        <f t="shared" si="79"/>
        <v/>
      </c>
      <c r="X760" s="28" t="str">
        <f t="shared" si="80"/>
        <v/>
      </c>
      <c r="Y760" s="27" t="str">
        <f>IF(ISBLANK(Table123[[#This Row],[Odds Spread]]), "",O760+IF(S760&lt;0, (O760/(S760/-100)), O760*(S760/100)))</f>
        <v/>
      </c>
      <c r="Z760" s="27" t="str">
        <f t="shared" si="81"/>
        <v/>
      </c>
      <c r="AA760" s="29">
        <f t="shared" si="82"/>
        <v>0</v>
      </c>
      <c r="AB760" s="29">
        <f t="shared" si="83"/>
        <v>0</v>
      </c>
      <c r="AC760" s="30" t="str">
        <f>IF('Prediction Log'!$W760="Y", "W", IF('Prediction Log'!$W760="N","L",""))</f>
        <v/>
      </c>
      <c r="AD760" s="31" t="str">
        <f>IF('Prediction Log'!$Y760="Y", "W", IF('Prediction Log'!$Y760="N","L",""))</f>
        <v/>
      </c>
      <c r="AE760" s="32" t="str">
        <f>IF(ISBLANK(Table123[[#This Row],[Odds Side - Difference Model]]), "",IF(AC760="W", W760, IF(AC760="L",-N760, "")))</f>
        <v/>
      </c>
      <c r="AF760" s="33" t="str">
        <f>IFERROR((IF(ISERR(Table123[[#This Row],[Potential Payout Side - Win Probability Model]]), "",IF(AD760="W", X760, IF(AD760="L",-N760, "")))), "")</f>
        <v/>
      </c>
      <c r="AG760" s="30" t="str">
        <f>IF('Prediction Log'!$X760="Y", "W", IF('Prediction Log'!$X760="N", "L", ""))</f>
        <v/>
      </c>
      <c r="AH760" s="32" t="str">
        <f>IF(ISBLANK(Table123[[#This Row],[Odds Spread]]), "",IF(AG760="W", Z760, IF(AG760="L",-O760, "")))</f>
        <v/>
      </c>
      <c r="AI760" s="11"/>
      <c r="AJ760" s="12" t="str">
        <f t="shared" si="78"/>
        <v/>
      </c>
      <c r="AK76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1" spans="1:38" x14ac:dyDescent="0.45">
      <c r="A761" s="22">
        <f>Games!A761</f>
        <v>0</v>
      </c>
      <c r="B761" s="22" t="str">
        <f>IF('Prediction Log'!B761=0, "",'Prediction Log'!B761)</f>
        <v/>
      </c>
      <c r="C761" s="22" t="str">
        <f>IF('Prediction Log'!C761=0, "",'Prediction Log'!C761)</f>
        <v/>
      </c>
      <c r="D761" s="22" t="str">
        <f>IF('Prediction Log'!D761=0, "",'Prediction Log'!D761)</f>
        <v/>
      </c>
      <c r="E761" s="22" t="str">
        <f>IF('Prediction Log'!E761=0, "",'Prediction Log'!E761)</f>
        <v/>
      </c>
      <c r="F761" s="22" t="str">
        <f>IF('Prediction Log'!I761=0, "",'Prediction Log'!I761)</f>
        <v/>
      </c>
      <c r="G761" s="23" t="str">
        <f>IF(ISBLANK(Games!B761), "",'Prediction Log'!$J761)</f>
        <v/>
      </c>
      <c r="H761" s="24" t="str">
        <f>'Prediction Log'!$K761</f>
        <v/>
      </c>
      <c r="I761" s="22" t="str">
        <f>IF(ISBLANK(Games!J761), "",IF(AND(Games!J761="",Games!K761=""),"",IF(ISTEXT(Games!K761), "Side",Games!J761)))</f>
        <v/>
      </c>
      <c r="J761" s="22" t="str">
        <f>IF(ISBLANK(Games!B761), "",IF(Games!H761="Y", Games!B761, Games!C761))</f>
        <v/>
      </c>
      <c r="K761" s="22" t="str">
        <f>Games!F761</f>
        <v/>
      </c>
      <c r="L761" s="22" t="str">
        <f>IF(ISBLANK(Games!D761), "",Games!D761)</f>
        <v/>
      </c>
      <c r="M761" s="22"/>
      <c r="N761" s="25" t="str">
        <f>IF(ISBLANK(Table123[[#This Row],[Odds Side - Difference Model]]), "", 1)</f>
        <v/>
      </c>
      <c r="O761" s="25" t="str">
        <f>IF(ISBLANK(Table123[[#This Row],[Odds Spread]]), "", 1)</f>
        <v/>
      </c>
      <c r="P761" s="26"/>
      <c r="Q761" s="26"/>
      <c r="R761" s="26"/>
      <c r="S761" s="26"/>
      <c r="T761" s="26"/>
      <c r="U761" s="27" t="str">
        <f>IF(ISBLANK(Table123[[#This Row],[Odds Side - Difference Model]]), "",N761+IF(Q761&lt;0, (N761/(Q761/-100)), N761*(Q761/100)))</f>
        <v/>
      </c>
      <c r="V761" s="28" t="str">
        <f>IFERROR(IF(ISBLANK(Table123[[#This Row],[Odds Side - Win Probability Model]]), "",N761+IF(R761&lt;0, (N761/(R761/-100)), N761*(R761/100))),"")</f>
        <v/>
      </c>
      <c r="W761" s="27" t="str">
        <f t="shared" si="79"/>
        <v/>
      </c>
      <c r="X761" s="28" t="str">
        <f t="shared" si="80"/>
        <v/>
      </c>
      <c r="Y761" s="27" t="str">
        <f>IF(ISBLANK(Table123[[#This Row],[Odds Spread]]), "",O761+IF(S761&lt;0, (O761/(S761/-100)), O761*(S761/100)))</f>
        <v/>
      </c>
      <c r="Z761" s="27" t="str">
        <f t="shared" si="81"/>
        <v/>
      </c>
      <c r="AA761" s="29">
        <f t="shared" si="82"/>
        <v>0</v>
      </c>
      <c r="AB761" s="29">
        <f t="shared" si="83"/>
        <v>0</v>
      </c>
      <c r="AC761" s="30" t="str">
        <f>IF('Prediction Log'!$W761="Y", "W", IF('Prediction Log'!$W761="N","L",""))</f>
        <v/>
      </c>
      <c r="AD761" s="31" t="str">
        <f>IF('Prediction Log'!$Y761="Y", "W", IF('Prediction Log'!$Y761="N","L",""))</f>
        <v/>
      </c>
      <c r="AE761" s="32" t="str">
        <f>IF(ISBLANK(Table123[[#This Row],[Odds Side - Difference Model]]), "",IF(AC761="W", W761, IF(AC761="L",-N761, "")))</f>
        <v/>
      </c>
      <c r="AF761" s="33" t="str">
        <f>IFERROR((IF(ISERR(Table123[[#This Row],[Potential Payout Side - Win Probability Model]]), "",IF(AD761="W", X761, IF(AD761="L",-N761, "")))), "")</f>
        <v/>
      </c>
      <c r="AG761" s="30" t="str">
        <f>IF('Prediction Log'!$X761="Y", "W", IF('Prediction Log'!$X761="N", "L", ""))</f>
        <v/>
      </c>
      <c r="AH761" s="32" t="str">
        <f>IF(ISBLANK(Table123[[#This Row],[Odds Spread]]), "",IF(AG761="W", Z761, IF(AG761="L",-O761, "")))</f>
        <v/>
      </c>
      <c r="AI761" s="11"/>
      <c r="AJ761" s="12" t="str">
        <f t="shared" si="78"/>
        <v/>
      </c>
      <c r="AK76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2" spans="1:38" x14ac:dyDescent="0.45">
      <c r="A762" s="22">
        <f>Games!A762</f>
        <v>0</v>
      </c>
      <c r="B762" s="22" t="str">
        <f>IF('Prediction Log'!B762=0, "",'Prediction Log'!B762)</f>
        <v/>
      </c>
      <c r="C762" s="22" t="str">
        <f>IF('Prediction Log'!C762=0, "",'Prediction Log'!C762)</f>
        <v/>
      </c>
      <c r="D762" s="22" t="str">
        <f>IF('Prediction Log'!D762=0, "",'Prediction Log'!D762)</f>
        <v/>
      </c>
      <c r="E762" s="22" t="str">
        <f>IF('Prediction Log'!E762=0, "",'Prediction Log'!E762)</f>
        <v/>
      </c>
      <c r="F762" s="22" t="str">
        <f>IF('Prediction Log'!I762=0, "",'Prediction Log'!I762)</f>
        <v/>
      </c>
      <c r="G762" s="23" t="str">
        <f>IF(ISBLANK(Games!B762), "",'Prediction Log'!$J762)</f>
        <v/>
      </c>
      <c r="H762" s="24" t="str">
        <f>'Prediction Log'!$K762</f>
        <v/>
      </c>
      <c r="I762" s="22" t="str">
        <f>IF(ISBLANK(Games!J762), "",IF(AND(Games!J762="",Games!K762=""),"",IF(ISTEXT(Games!K762), "Side",Games!J762)))</f>
        <v/>
      </c>
      <c r="J762" s="22" t="str">
        <f>IF(ISBLANK(Games!B762), "",IF(Games!H762="Y", Games!B762, Games!C762))</f>
        <v/>
      </c>
      <c r="K762" s="22" t="str">
        <f>Games!F762</f>
        <v/>
      </c>
      <c r="L762" s="22" t="str">
        <f>IF(ISBLANK(Games!D762), "",Games!D762)</f>
        <v/>
      </c>
      <c r="M762" s="22"/>
      <c r="N762" s="25" t="str">
        <f>IF(ISBLANK(Table123[[#This Row],[Odds Side - Difference Model]]), "", 1)</f>
        <v/>
      </c>
      <c r="O762" s="25" t="str">
        <f>IF(ISBLANK(Table123[[#This Row],[Odds Spread]]), "", 1)</f>
        <v/>
      </c>
      <c r="P762" s="26"/>
      <c r="Q762" s="26"/>
      <c r="R762" s="26"/>
      <c r="S762" s="26"/>
      <c r="T762" s="26"/>
      <c r="U762" s="27" t="str">
        <f>IF(ISBLANK(Table123[[#This Row],[Odds Side - Difference Model]]), "",N762+IF(Q762&lt;0, (N762/(Q762/-100)), N762*(Q762/100)))</f>
        <v/>
      </c>
      <c r="V762" s="28" t="str">
        <f>IFERROR(IF(ISBLANK(Table123[[#This Row],[Odds Side - Win Probability Model]]), "",N762+IF(R762&lt;0, (N762/(R762/-100)), N762*(R762/100))),"")</f>
        <v/>
      </c>
      <c r="W762" s="27" t="str">
        <f t="shared" si="79"/>
        <v/>
      </c>
      <c r="X762" s="28" t="str">
        <f t="shared" si="80"/>
        <v/>
      </c>
      <c r="Y762" s="27" t="str">
        <f>IF(ISBLANK(Table123[[#This Row],[Odds Spread]]), "",O762+IF(S762&lt;0, (O762/(S762/-100)), O762*(S762/100)))</f>
        <v/>
      </c>
      <c r="Z762" s="27" t="str">
        <f t="shared" si="81"/>
        <v/>
      </c>
      <c r="AA762" s="29">
        <f t="shared" si="82"/>
        <v>0</v>
      </c>
      <c r="AB762" s="29">
        <f t="shared" si="83"/>
        <v>0</v>
      </c>
      <c r="AC762" s="30" t="str">
        <f>IF('Prediction Log'!$W762="Y", "W", IF('Prediction Log'!$W762="N","L",""))</f>
        <v/>
      </c>
      <c r="AD762" s="31" t="str">
        <f>IF('Prediction Log'!$Y762="Y", "W", IF('Prediction Log'!$Y762="N","L",""))</f>
        <v/>
      </c>
      <c r="AE762" s="32" t="str">
        <f>IF(ISBLANK(Table123[[#This Row],[Odds Side - Difference Model]]), "",IF(AC762="W", W762, IF(AC762="L",-N762, "")))</f>
        <v/>
      </c>
      <c r="AF762" s="33" t="str">
        <f>IFERROR((IF(ISERR(Table123[[#This Row],[Potential Payout Side - Win Probability Model]]), "",IF(AD762="W", X762, IF(AD762="L",-N762, "")))), "")</f>
        <v/>
      </c>
      <c r="AG762" s="30" t="str">
        <f>IF('Prediction Log'!$X762="Y", "W", IF('Prediction Log'!$X762="N", "L", ""))</f>
        <v/>
      </c>
      <c r="AH762" s="32" t="str">
        <f>IF(ISBLANK(Table123[[#This Row],[Odds Spread]]), "",IF(AG762="W", Z762, IF(AG762="L",-O762, "")))</f>
        <v/>
      </c>
      <c r="AI762" s="11"/>
      <c r="AJ762" s="12" t="str">
        <f t="shared" si="78"/>
        <v/>
      </c>
      <c r="AK76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3" spans="1:38" x14ac:dyDescent="0.45">
      <c r="A763" s="22">
        <f>Games!A763</f>
        <v>0</v>
      </c>
      <c r="B763" s="22" t="str">
        <f>IF('Prediction Log'!B763=0, "",'Prediction Log'!B763)</f>
        <v/>
      </c>
      <c r="C763" s="22" t="str">
        <f>IF('Prediction Log'!C763=0, "",'Prediction Log'!C763)</f>
        <v/>
      </c>
      <c r="D763" s="22" t="str">
        <f>IF('Prediction Log'!D763=0, "",'Prediction Log'!D763)</f>
        <v/>
      </c>
      <c r="E763" s="22" t="str">
        <f>IF('Prediction Log'!E763=0, "",'Prediction Log'!E763)</f>
        <v/>
      </c>
      <c r="F763" s="22" t="str">
        <f>IF('Prediction Log'!I763=0, "",'Prediction Log'!I763)</f>
        <v/>
      </c>
      <c r="G763" s="23" t="str">
        <f>IF(ISBLANK(Games!B763), "",'Prediction Log'!$J763)</f>
        <v/>
      </c>
      <c r="H763" s="24" t="str">
        <f>'Prediction Log'!$K763</f>
        <v/>
      </c>
      <c r="I763" s="22" t="str">
        <f>IF(ISBLANK(Games!J763), "",IF(AND(Games!J763="",Games!K763=""),"",IF(ISTEXT(Games!K763), "Side",Games!J763)))</f>
        <v/>
      </c>
      <c r="J763" s="22" t="str">
        <f>IF(ISBLANK(Games!B763), "",IF(Games!H763="Y", Games!B763, Games!C763))</f>
        <v/>
      </c>
      <c r="K763" s="22" t="str">
        <f>Games!F763</f>
        <v/>
      </c>
      <c r="L763" s="22" t="str">
        <f>IF(ISBLANK(Games!D763), "",Games!D763)</f>
        <v/>
      </c>
      <c r="M763" s="22"/>
      <c r="N763" s="25" t="str">
        <f>IF(ISBLANK(Table123[[#This Row],[Odds Side - Difference Model]]), "", 1)</f>
        <v/>
      </c>
      <c r="O763" s="25" t="str">
        <f>IF(ISBLANK(Table123[[#This Row],[Odds Spread]]), "", 1)</f>
        <v/>
      </c>
      <c r="P763" s="26"/>
      <c r="Q763" s="26"/>
      <c r="R763" s="26"/>
      <c r="S763" s="26"/>
      <c r="T763" s="26"/>
      <c r="U763" s="27" t="str">
        <f>IF(ISBLANK(Table123[[#This Row],[Odds Side - Difference Model]]), "",N763+IF(Q763&lt;0, (N763/(Q763/-100)), N763*(Q763/100)))</f>
        <v/>
      </c>
      <c r="V763" s="28" t="str">
        <f>IFERROR(IF(ISBLANK(Table123[[#This Row],[Odds Side - Win Probability Model]]), "",N763+IF(R763&lt;0, (N763/(R763/-100)), N763*(R763/100))),"")</f>
        <v/>
      </c>
      <c r="W763" s="27" t="str">
        <f t="shared" si="79"/>
        <v/>
      </c>
      <c r="X763" s="28" t="str">
        <f t="shared" si="80"/>
        <v/>
      </c>
      <c r="Y763" s="27" t="str">
        <f>IF(ISBLANK(Table123[[#This Row],[Odds Spread]]), "",O763+IF(S763&lt;0, (O763/(S763/-100)), O763*(S763/100)))</f>
        <v/>
      </c>
      <c r="Z763" s="27" t="str">
        <f t="shared" si="81"/>
        <v/>
      </c>
      <c r="AA763" s="29">
        <f t="shared" si="82"/>
        <v>0</v>
      </c>
      <c r="AB763" s="29">
        <f t="shared" si="83"/>
        <v>0</v>
      </c>
      <c r="AC763" s="30" t="str">
        <f>IF('Prediction Log'!$W763="Y", "W", IF('Prediction Log'!$W763="N","L",""))</f>
        <v/>
      </c>
      <c r="AD763" s="31" t="str">
        <f>IF('Prediction Log'!$Y763="Y", "W", IF('Prediction Log'!$Y763="N","L",""))</f>
        <v/>
      </c>
      <c r="AE763" s="32" t="str">
        <f>IF(ISBLANK(Table123[[#This Row],[Odds Side - Difference Model]]), "",IF(AC763="W", W763, IF(AC763="L",-N763, "")))</f>
        <v/>
      </c>
      <c r="AF763" s="33" t="str">
        <f>IFERROR((IF(ISERR(Table123[[#This Row],[Potential Payout Side - Win Probability Model]]), "",IF(AD763="W", X763, IF(AD763="L",-N763, "")))), "")</f>
        <v/>
      </c>
      <c r="AG763" s="30" t="str">
        <f>IF('Prediction Log'!$X763="Y", "W", IF('Prediction Log'!$X763="N", "L", ""))</f>
        <v/>
      </c>
      <c r="AH763" s="32" t="str">
        <f>IF(ISBLANK(Table123[[#This Row],[Odds Spread]]), "",IF(AG763="W", Z763, IF(AG763="L",-O763, "")))</f>
        <v/>
      </c>
      <c r="AI763" s="11"/>
      <c r="AJ763" s="12" t="str">
        <f t="shared" si="78"/>
        <v/>
      </c>
      <c r="AK76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4" spans="1:38" x14ac:dyDescent="0.45">
      <c r="A764" s="22">
        <f>Games!A764</f>
        <v>0</v>
      </c>
      <c r="B764" s="22" t="str">
        <f>IF('Prediction Log'!B764=0, "",'Prediction Log'!B764)</f>
        <v/>
      </c>
      <c r="C764" s="22" t="str">
        <f>IF('Prediction Log'!C764=0, "",'Prediction Log'!C764)</f>
        <v/>
      </c>
      <c r="D764" s="22" t="str">
        <f>IF('Prediction Log'!D764=0, "",'Prediction Log'!D764)</f>
        <v/>
      </c>
      <c r="E764" s="22" t="str">
        <f>IF('Prediction Log'!E764=0, "",'Prediction Log'!E764)</f>
        <v/>
      </c>
      <c r="F764" s="22" t="str">
        <f>IF('Prediction Log'!I764=0, "",'Prediction Log'!I764)</f>
        <v/>
      </c>
      <c r="G764" s="23" t="str">
        <f>IF(ISBLANK(Games!B764), "",'Prediction Log'!$J764)</f>
        <v/>
      </c>
      <c r="H764" s="24" t="str">
        <f>'Prediction Log'!$K764</f>
        <v/>
      </c>
      <c r="I764" s="22" t="str">
        <f>IF(ISBLANK(Games!J764), "",IF(AND(Games!J764="",Games!K764=""),"",IF(ISTEXT(Games!K764), "Side",Games!J764)))</f>
        <v/>
      </c>
      <c r="J764" s="22" t="str">
        <f>IF(ISBLANK(Games!B764), "",IF(Games!H764="Y", Games!B764, Games!C764))</f>
        <v/>
      </c>
      <c r="K764" s="22" t="str">
        <f>Games!F764</f>
        <v/>
      </c>
      <c r="L764" s="22" t="str">
        <f>IF(ISBLANK(Games!D764), "",Games!D764)</f>
        <v/>
      </c>
      <c r="M764" s="22"/>
      <c r="N764" s="25" t="str">
        <f>IF(ISBLANK(Table123[[#This Row],[Odds Side - Difference Model]]), "", 1)</f>
        <v/>
      </c>
      <c r="O764" s="25" t="str">
        <f>IF(ISBLANK(Table123[[#This Row],[Odds Spread]]), "", 1)</f>
        <v/>
      </c>
      <c r="P764" s="26"/>
      <c r="Q764" s="26"/>
      <c r="R764" s="26"/>
      <c r="S764" s="26"/>
      <c r="T764" s="26"/>
      <c r="U764" s="27" t="str">
        <f>IF(ISBLANK(Table123[[#This Row],[Odds Side - Difference Model]]), "",N764+IF(Q764&lt;0, (N764/(Q764/-100)), N764*(Q764/100)))</f>
        <v/>
      </c>
      <c r="V764" s="28" t="str">
        <f>IFERROR(IF(ISBLANK(Table123[[#This Row],[Odds Side - Win Probability Model]]), "",N764+IF(R764&lt;0, (N764/(R764/-100)), N764*(R764/100))),"")</f>
        <v/>
      </c>
      <c r="W764" s="27" t="str">
        <f t="shared" si="79"/>
        <v/>
      </c>
      <c r="X764" s="28" t="str">
        <f t="shared" si="80"/>
        <v/>
      </c>
      <c r="Y764" s="27" t="str">
        <f>IF(ISBLANK(Table123[[#This Row],[Odds Spread]]), "",O764+IF(S764&lt;0, (O764/(S764/-100)), O764*(S764/100)))</f>
        <v/>
      </c>
      <c r="Z764" s="27" t="str">
        <f t="shared" si="81"/>
        <v/>
      </c>
      <c r="AA764" s="29">
        <f t="shared" si="82"/>
        <v>0</v>
      </c>
      <c r="AB764" s="29">
        <f t="shared" si="83"/>
        <v>0</v>
      </c>
      <c r="AC764" s="30" t="str">
        <f>IF('Prediction Log'!$W764="Y", "W", IF('Prediction Log'!$W764="N","L",""))</f>
        <v/>
      </c>
      <c r="AD764" s="31" t="str">
        <f>IF('Prediction Log'!$Y764="Y", "W", IF('Prediction Log'!$Y764="N","L",""))</f>
        <v/>
      </c>
      <c r="AE764" s="32" t="str">
        <f>IF(ISBLANK(Table123[[#This Row],[Odds Side - Difference Model]]), "",IF(AC764="W", W764, IF(AC764="L",-N764, "")))</f>
        <v/>
      </c>
      <c r="AF764" s="33" t="str">
        <f>IFERROR((IF(ISERR(Table123[[#This Row],[Potential Payout Side - Win Probability Model]]), "",IF(AD764="W", X764, IF(AD764="L",-N764, "")))), "")</f>
        <v/>
      </c>
      <c r="AG764" s="30" t="str">
        <f>IF('Prediction Log'!$X764="Y", "W", IF('Prediction Log'!$X764="N", "L", ""))</f>
        <v/>
      </c>
      <c r="AH764" s="32" t="str">
        <f>IF(ISBLANK(Table123[[#This Row],[Odds Spread]]), "",IF(AG764="W", Z764, IF(AG764="L",-O764, "")))</f>
        <v/>
      </c>
      <c r="AI764" s="11"/>
      <c r="AJ764" s="12" t="str">
        <f t="shared" si="78"/>
        <v/>
      </c>
      <c r="AK76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5" spans="1:38" x14ac:dyDescent="0.45">
      <c r="A765" s="22">
        <f>Games!A765</f>
        <v>0</v>
      </c>
      <c r="B765" s="22" t="str">
        <f>IF('Prediction Log'!B765=0, "",'Prediction Log'!B765)</f>
        <v/>
      </c>
      <c r="C765" s="22" t="str">
        <f>IF('Prediction Log'!C765=0, "",'Prediction Log'!C765)</f>
        <v/>
      </c>
      <c r="D765" s="22" t="str">
        <f>IF('Prediction Log'!D765=0, "",'Prediction Log'!D765)</f>
        <v/>
      </c>
      <c r="E765" s="22" t="str">
        <f>IF('Prediction Log'!E765=0, "",'Prediction Log'!E765)</f>
        <v/>
      </c>
      <c r="F765" s="22" t="str">
        <f>IF('Prediction Log'!I765=0, "",'Prediction Log'!I765)</f>
        <v/>
      </c>
      <c r="G765" s="23" t="str">
        <f>IF(ISBLANK(Games!B765), "",'Prediction Log'!$J765)</f>
        <v/>
      </c>
      <c r="H765" s="24" t="str">
        <f>'Prediction Log'!$K765</f>
        <v/>
      </c>
      <c r="I765" s="22" t="str">
        <f>IF(ISBLANK(Games!J765), "",IF(AND(Games!J765="",Games!K765=""),"",IF(ISTEXT(Games!K765), "Side",Games!J765)))</f>
        <v/>
      </c>
      <c r="J765" s="22" t="str">
        <f>IF(ISBLANK(Games!B765), "",IF(Games!H765="Y", Games!B765, Games!C765))</f>
        <v/>
      </c>
      <c r="K765" s="22" t="str">
        <f>Games!F765</f>
        <v/>
      </c>
      <c r="L765" s="22" t="str">
        <f>IF(ISBLANK(Games!D765), "",Games!D765)</f>
        <v/>
      </c>
      <c r="M765" s="22"/>
      <c r="N765" s="25" t="str">
        <f>IF(ISBLANK(Table123[[#This Row],[Odds Side - Difference Model]]), "", 1)</f>
        <v/>
      </c>
      <c r="O765" s="25" t="str">
        <f>IF(ISBLANK(Table123[[#This Row],[Odds Spread]]), "", 1)</f>
        <v/>
      </c>
      <c r="P765" s="26"/>
      <c r="Q765" s="26"/>
      <c r="R765" s="26"/>
      <c r="S765" s="26"/>
      <c r="T765" s="26"/>
      <c r="U765" s="27" t="str">
        <f>IF(ISBLANK(Table123[[#This Row],[Odds Side - Difference Model]]), "",N765+IF(Q765&lt;0, (N765/(Q765/-100)), N765*(Q765/100)))</f>
        <v/>
      </c>
      <c r="V765" s="28" t="str">
        <f>IFERROR(IF(ISBLANK(Table123[[#This Row],[Odds Side - Win Probability Model]]), "",N765+IF(R765&lt;0, (N765/(R765/-100)), N765*(R765/100))),"")</f>
        <v/>
      </c>
      <c r="W765" s="27" t="str">
        <f t="shared" si="79"/>
        <v/>
      </c>
      <c r="X765" s="28" t="str">
        <f t="shared" si="80"/>
        <v/>
      </c>
      <c r="Y765" s="27" t="str">
        <f>IF(ISBLANK(Table123[[#This Row],[Odds Spread]]), "",O765+IF(S765&lt;0, (O765/(S765/-100)), O765*(S765/100)))</f>
        <v/>
      </c>
      <c r="Z765" s="27" t="str">
        <f t="shared" si="81"/>
        <v/>
      </c>
      <c r="AA765" s="29">
        <f t="shared" si="82"/>
        <v>0</v>
      </c>
      <c r="AB765" s="29">
        <f t="shared" si="83"/>
        <v>0</v>
      </c>
      <c r="AC765" s="30" t="str">
        <f>IF('Prediction Log'!$W765="Y", "W", IF('Prediction Log'!$W765="N","L",""))</f>
        <v/>
      </c>
      <c r="AD765" s="31" t="str">
        <f>IF('Prediction Log'!$Y765="Y", "W", IF('Prediction Log'!$Y765="N","L",""))</f>
        <v/>
      </c>
      <c r="AE765" s="32" t="str">
        <f>IF(ISBLANK(Table123[[#This Row],[Odds Side - Difference Model]]), "",IF(AC765="W", W765, IF(AC765="L",-N765, "")))</f>
        <v/>
      </c>
      <c r="AF765" s="33" t="str">
        <f>IFERROR((IF(ISERR(Table123[[#This Row],[Potential Payout Side - Win Probability Model]]), "",IF(AD765="W", X765, IF(AD765="L",-N765, "")))), "")</f>
        <v/>
      </c>
      <c r="AG765" s="30" t="str">
        <f>IF('Prediction Log'!$X765="Y", "W", IF('Prediction Log'!$X765="N", "L", ""))</f>
        <v/>
      </c>
      <c r="AH765" s="32" t="str">
        <f>IF(ISBLANK(Table123[[#This Row],[Odds Spread]]), "",IF(AG765="W", Z765, IF(AG765="L",-O765, "")))</f>
        <v/>
      </c>
      <c r="AI765" s="11"/>
      <c r="AJ765" s="12" t="str">
        <f t="shared" si="78"/>
        <v/>
      </c>
      <c r="AK76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6" spans="1:38" x14ac:dyDescent="0.45">
      <c r="A766" s="22">
        <f>Games!A766</f>
        <v>0</v>
      </c>
      <c r="B766" s="22" t="str">
        <f>IF('Prediction Log'!B766=0, "",'Prediction Log'!B766)</f>
        <v/>
      </c>
      <c r="C766" s="22" t="str">
        <f>IF('Prediction Log'!C766=0, "",'Prediction Log'!C766)</f>
        <v/>
      </c>
      <c r="D766" s="22" t="str">
        <f>IF('Prediction Log'!D766=0, "",'Prediction Log'!D766)</f>
        <v/>
      </c>
      <c r="E766" s="22" t="str">
        <f>IF('Prediction Log'!E766=0, "",'Prediction Log'!E766)</f>
        <v/>
      </c>
      <c r="F766" s="22" t="str">
        <f>IF('Prediction Log'!I766=0, "",'Prediction Log'!I766)</f>
        <v/>
      </c>
      <c r="G766" s="23" t="str">
        <f>IF(ISBLANK(Games!B766), "",'Prediction Log'!$J766)</f>
        <v/>
      </c>
      <c r="H766" s="24" t="str">
        <f>'Prediction Log'!$K766</f>
        <v/>
      </c>
      <c r="I766" s="22" t="str">
        <f>IF(ISBLANK(Games!J766), "",IF(AND(Games!J766="",Games!K766=""),"",IF(ISTEXT(Games!K766), "Side",Games!J766)))</f>
        <v/>
      </c>
      <c r="J766" s="22" t="str">
        <f>IF(ISBLANK(Games!B766), "",IF(Games!H766="Y", Games!B766, Games!C766))</f>
        <v/>
      </c>
      <c r="K766" s="22" t="str">
        <f>Games!F766</f>
        <v/>
      </c>
      <c r="L766" s="22" t="str">
        <f>IF(ISBLANK(Games!D766), "",Games!D766)</f>
        <v/>
      </c>
      <c r="M766" s="22"/>
      <c r="N766" s="25" t="str">
        <f>IF(ISBLANK(Table123[[#This Row],[Odds Side - Difference Model]]), "", 1)</f>
        <v/>
      </c>
      <c r="O766" s="25" t="str">
        <f>IF(ISBLANK(Table123[[#This Row],[Odds Spread]]), "", 1)</f>
        <v/>
      </c>
      <c r="P766" s="26"/>
      <c r="Q766" s="26"/>
      <c r="R766" s="26"/>
      <c r="S766" s="26"/>
      <c r="T766" s="26"/>
      <c r="U766" s="27" t="str">
        <f>IF(ISBLANK(Table123[[#This Row],[Odds Side - Difference Model]]), "",N766+IF(Q766&lt;0, (N766/(Q766/-100)), N766*(Q766/100)))</f>
        <v/>
      </c>
      <c r="V766" s="28" t="str">
        <f>IFERROR(IF(ISBLANK(Table123[[#This Row],[Odds Side - Win Probability Model]]), "",N766+IF(R766&lt;0, (N766/(R766/-100)), N766*(R766/100))),"")</f>
        <v/>
      </c>
      <c r="W766" s="27" t="str">
        <f t="shared" si="79"/>
        <v/>
      </c>
      <c r="X766" s="28" t="str">
        <f t="shared" si="80"/>
        <v/>
      </c>
      <c r="Y766" s="27" t="str">
        <f>IF(ISBLANK(Table123[[#This Row],[Odds Spread]]), "",O766+IF(S766&lt;0, (O766/(S766/-100)), O766*(S766/100)))</f>
        <v/>
      </c>
      <c r="Z766" s="27" t="str">
        <f t="shared" si="81"/>
        <v/>
      </c>
      <c r="AA766" s="29">
        <f t="shared" si="82"/>
        <v>0</v>
      </c>
      <c r="AB766" s="29">
        <f t="shared" si="83"/>
        <v>0</v>
      </c>
      <c r="AC766" s="30" t="str">
        <f>IF('Prediction Log'!$W766="Y", "W", IF('Prediction Log'!$W766="N","L",""))</f>
        <v/>
      </c>
      <c r="AD766" s="31" t="str">
        <f>IF('Prediction Log'!$Y766="Y", "W", IF('Prediction Log'!$Y766="N","L",""))</f>
        <v/>
      </c>
      <c r="AE766" s="32" t="str">
        <f>IF(ISBLANK(Table123[[#This Row],[Odds Side - Difference Model]]), "",IF(AC766="W", W766, IF(AC766="L",-N766, "")))</f>
        <v/>
      </c>
      <c r="AF766" s="33" t="str">
        <f>IFERROR((IF(ISERR(Table123[[#This Row],[Potential Payout Side - Win Probability Model]]), "",IF(AD766="W", X766, IF(AD766="L",-N766, "")))), "")</f>
        <v/>
      </c>
      <c r="AG766" s="30" t="str">
        <f>IF('Prediction Log'!$X766="Y", "W", IF('Prediction Log'!$X766="N", "L", ""))</f>
        <v/>
      </c>
      <c r="AH766" s="32" t="str">
        <f>IF(ISBLANK(Table123[[#This Row],[Odds Spread]]), "",IF(AG766="W", Z766, IF(AG766="L",-O766, "")))</f>
        <v/>
      </c>
      <c r="AI766" s="11"/>
      <c r="AJ766" s="12" t="str">
        <f t="shared" si="78"/>
        <v/>
      </c>
      <c r="AK76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7" spans="1:38" x14ac:dyDescent="0.45">
      <c r="A767" s="22">
        <f>Games!A767</f>
        <v>0</v>
      </c>
      <c r="B767" s="22" t="str">
        <f>IF('Prediction Log'!B767=0, "",'Prediction Log'!B767)</f>
        <v/>
      </c>
      <c r="C767" s="22" t="str">
        <f>IF('Prediction Log'!C767=0, "",'Prediction Log'!C767)</f>
        <v/>
      </c>
      <c r="D767" s="22" t="str">
        <f>IF('Prediction Log'!D767=0, "",'Prediction Log'!D767)</f>
        <v/>
      </c>
      <c r="E767" s="22" t="str">
        <f>IF('Prediction Log'!E767=0, "",'Prediction Log'!E767)</f>
        <v/>
      </c>
      <c r="F767" s="22" t="str">
        <f>IF('Prediction Log'!I767=0, "",'Prediction Log'!I767)</f>
        <v/>
      </c>
      <c r="G767" s="23" t="str">
        <f>IF(ISBLANK(Games!B767), "",'Prediction Log'!$J767)</f>
        <v/>
      </c>
      <c r="H767" s="24" t="str">
        <f>'Prediction Log'!$K767</f>
        <v/>
      </c>
      <c r="I767" s="22" t="str">
        <f>IF(ISBLANK(Games!J767), "",IF(AND(Games!J767="",Games!K767=""),"",IF(ISTEXT(Games!K767), "Side",Games!J767)))</f>
        <v/>
      </c>
      <c r="J767" s="22" t="str">
        <f>IF(ISBLANK(Games!B767), "",IF(Games!H767="Y", Games!B767, Games!C767))</f>
        <v/>
      </c>
      <c r="K767" s="22" t="str">
        <f>Games!F767</f>
        <v/>
      </c>
      <c r="L767" s="22" t="str">
        <f>IF(ISBLANK(Games!D767), "",Games!D767)</f>
        <v/>
      </c>
      <c r="M767" s="22"/>
      <c r="N767" s="25" t="str">
        <f>IF(ISBLANK(Table123[[#This Row],[Odds Side - Difference Model]]), "", 1)</f>
        <v/>
      </c>
      <c r="O767" s="25" t="str">
        <f>IF(ISBLANK(Table123[[#This Row],[Odds Spread]]), "", 1)</f>
        <v/>
      </c>
      <c r="P767" s="26"/>
      <c r="Q767" s="26"/>
      <c r="R767" s="26"/>
      <c r="S767" s="26"/>
      <c r="T767" s="26"/>
      <c r="U767" s="27" t="str">
        <f>IF(ISBLANK(Table123[[#This Row],[Odds Side - Difference Model]]), "",N767+IF(Q767&lt;0, (N767/(Q767/-100)), N767*(Q767/100)))</f>
        <v/>
      </c>
      <c r="V767" s="28" t="str">
        <f>IFERROR(IF(ISBLANK(Table123[[#This Row],[Odds Side - Win Probability Model]]), "",N767+IF(R767&lt;0, (N767/(R767/-100)), N767*(R767/100))),"")</f>
        <v/>
      </c>
      <c r="W767" s="27" t="str">
        <f t="shared" si="79"/>
        <v/>
      </c>
      <c r="X767" s="28" t="str">
        <f t="shared" si="80"/>
        <v/>
      </c>
      <c r="Y767" s="27" t="str">
        <f>IF(ISBLANK(Table123[[#This Row],[Odds Spread]]), "",O767+IF(S767&lt;0, (O767/(S767/-100)), O767*(S767/100)))</f>
        <v/>
      </c>
      <c r="Z767" s="27" t="str">
        <f t="shared" si="81"/>
        <v/>
      </c>
      <c r="AA767" s="29">
        <f t="shared" si="82"/>
        <v>0</v>
      </c>
      <c r="AB767" s="29">
        <f t="shared" si="83"/>
        <v>0</v>
      </c>
      <c r="AC767" s="30" t="str">
        <f>IF('Prediction Log'!$W767="Y", "W", IF('Prediction Log'!$W767="N","L",""))</f>
        <v/>
      </c>
      <c r="AD767" s="31" t="str">
        <f>IF('Prediction Log'!$Y767="Y", "W", IF('Prediction Log'!$Y767="N","L",""))</f>
        <v/>
      </c>
      <c r="AE767" s="32" t="str">
        <f>IF(ISBLANK(Table123[[#This Row],[Odds Side - Difference Model]]), "",IF(AC767="W", W767, IF(AC767="L",-N767, "")))</f>
        <v/>
      </c>
      <c r="AF767" s="33" t="str">
        <f>IFERROR((IF(ISERR(Table123[[#This Row],[Potential Payout Side - Win Probability Model]]), "",IF(AD767="W", X767, IF(AD767="L",-N767, "")))), "")</f>
        <v/>
      </c>
      <c r="AG767" s="30" t="str">
        <f>IF('Prediction Log'!$X767="Y", "W", IF('Prediction Log'!$X767="N", "L", ""))</f>
        <v/>
      </c>
      <c r="AH767" s="32" t="str">
        <f>IF(ISBLANK(Table123[[#This Row],[Odds Spread]]), "",IF(AG767="W", Z767, IF(AG767="L",-O767, "")))</f>
        <v/>
      </c>
      <c r="AI767" s="11"/>
      <c r="AJ767" s="12" t="str">
        <f t="shared" si="78"/>
        <v/>
      </c>
      <c r="AK76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8" spans="1:38" x14ac:dyDescent="0.45">
      <c r="A768" s="22">
        <f>Games!A768</f>
        <v>0</v>
      </c>
      <c r="B768" s="22" t="str">
        <f>IF('Prediction Log'!B768=0, "",'Prediction Log'!B768)</f>
        <v/>
      </c>
      <c r="C768" s="22" t="str">
        <f>IF('Prediction Log'!C768=0, "",'Prediction Log'!C768)</f>
        <v/>
      </c>
      <c r="D768" s="22" t="str">
        <f>IF('Prediction Log'!D768=0, "",'Prediction Log'!D768)</f>
        <v/>
      </c>
      <c r="E768" s="22" t="str">
        <f>IF('Prediction Log'!E768=0, "",'Prediction Log'!E768)</f>
        <v/>
      </c>
      <c r="F768" s="22" t="str">
        <f>IF('Prediction Log'!I768=0, "",'Prediction Log'!I768)</f>
        <v/>
      </c>
      <c r="G768" s="23" t="str">
        <f>IF(ISBLANK(Games!B768), "",'Prediction Log'!$J768)</f>
        <v/>
      </c>
      <c r="H768" s="24" t="str">
        <f>'Prediction Log'!$K768</f>
        <v/>
      </c>
      <c r="I768" s="22" t="str">
        <f>IF(ISBLANK(Games!J768), "",IF(AND(Games!J768="",Games!K768=""),"",IF(ISTEXT(Games!K768), "Side",Games!J768)))</f>
        <v/>
      </c>
      <c r="J768" s="22" t="str">
        <f>IF(ISBLANK(Games!B768), "",IF(Games!H768="Y", Games!B768, Games!C768))</f>
        <v/>
      </c>
      <c r="K768" s="22" t="str">
        <f>Games!F768</f>
        <v/>
      </c>
      <c r="L768" s="22" t="str">
        <f>IF(ISBLANK(Games!D768), "",Games!D768)</f>
        <v/>
      </c>
      <c r="M768" s="22"/>
      <c r="N768" s="25" t="str">
        <f>IF(ISBLANK(Table123[[#This Row],[Odds Side - Difference Model]]), "", 1)</f>
        <v/>
      </c>
      <c r="O768" s="25" t="str">
        <f>IF(ISBLANK(Table123[[#This Row],[Odds Spread]]), "", 1)</f>
        <v/>
      </c>
      <c r="P768" s="26"/>
      <c r="Q768" s="26"/>
      <c r="R768" s="26"/>
      <c r="S768" s="26"/>
      <c r="T768" s="26"/>
      <c r="U768" s="27" t="str">
        <f>IF(ISBLANK(Table123[[#This Row],[Odds Side - Difference Model]]), "",N768+IF(Q768&lt;0, (N768/(Q768/-100)), N768*(Q768/100)))</f>
        <v/>
      </c>
      <c r="V768" s="28" t="str">
        <f>IFERROR(IF(ISBLANK(Table123[[#This Row],[Odds Side - Win Probability Model]]), "",N768+IF(R768&lt;0, (N768/(R768/-100)), N768*(R768/100))),"")</f>
        <v/>
      </c>
      <c r="W768" s="27" t="str">
        <f t="shared" si="79"/>
        <v/>
      </c>
      <c r="X768" s="28" t="str">
        <f t="shared" si="80"/>
        <v/>
      </c>
      <c r="Y768" s="27" t="str">
        <f>IF(ISBLANK(Table123[[#This Row],[Odds Spread]]), "",O768+IF(S768&lt;0, (O768/(S768/-100)), O768*(S768/100)))</f>
        <v/>
      </c>
      <c r="Z768" s="27" t="str">
        <f t="shared" si="81"/>
        <v/>
      </c>
      <c r="AA768" s="29">
        <f t="shared" si="82"/>
        <v>0</v>
      </c>
      <c r="AB768" s="29">
        <f t="shared" si="83"/>
        <v>0</v>
      </c>
      <c r="AC768" s="30" t="str">
        <f>IF('Prediction Log'!$W768="Y", "W", IF('Prediction Log'!$W768="N","L",""))</f>
        <v/>
      </c>
      <c r="AD768" s="31" t="str">
        <f>IF('Prediction Log'!$Y768="Y", "W", IF('Prediction Log'!$Y768="N","L",""))</f>
        <v/>
      </c>
      <c r="AE768" s="32" t="str">
        <f>IF(ISBLANK(Table123[[#This Row],[Odds Side - Difference Model]]), "",IF(AC768="W", W768, IF(AC768="L",-N768, "")))</f>
        <v/>
      </c>
      <c r="AF768" s="33" t="str">
        <f>IFERROR((IF(ISERR(Table123[[#This Row],[Potential Payout Side - Win Probability Model]]), "",IF(AD768="W", X768, IF(AD768="L",-N768, "")))), "")</f>
        <v/>
      </c>
      <c r="AG768" s="30" t="str">
        <f>IF('Prediction Log'!$X768="Y", "W", IF('Prediction Log'!$X768="N", "L", ""))</f>
        <v/>
      </c>
      <c r="AH768" s="32" t="str">
        <f>IF(ISBLANK(Table123[[#This Row],[Odds Spread]]), "",IF(AG768="W", Z768, IF(AG768="L",-O768, "")))</f>
        <v/>
      </c>
      <c r="AI768" s="11"/>
      <c r="AJ768" s="12" t="str">
        <f t="shared" si="78"/>
        <v/>
      </c>
      <c r="AK76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9" spans="1:38" x14ac:dyDescent="0.45">
      <c r="A769" s="22">
        <f>Games!A769</f>
        <v>0</v>
      </c>
      <c r="B769" s="22" t="str">
        <f>IF('Prediction Log'!B769=0, "",'Prediction Log'!B769)</f>
        <v/>
      </c>
      <c r="C769" s="22" t="str">
        <f>IF('Prediction Log'!C769=0, "",'Prediction Log'!C769)</f>
        <v/>
      </c>
      <c r="D769" s="22" t="str">
        <f>IF('Prediction Log'!D769=0, "",'Prediction Log'!D769)</f>
        <v/>
      </c>
      <c r="E769" s="22" t="str">
        <f>IF('Prediction Log'!E769=0, "",'Prediction Log'!E769)</f>
        <v/>
      </c>
      <c r="F769" s="22" t="str">
        <f>IF('Prediction Log'!I769=0, "",'Prediction Log'!I769)</f>
        <v/>
      </c>
      <c r="G769" s="23" t="str">
        <f>IF(ISBLANK(Games!B769), "",'Prediction Log'!$J769)</f>
        <v/>
      </c>
      <c r="H769" s="24" t="str">
        <f>'Prediction Log'!$K769</f>
        <v/>
      </c>
      <c r="I769" s="22" t="str">
        <f>IF(ISBLANK(Games!J769), "",IF(AND(Games!J769="",Games!K769=""),"",IF(ISTEXT(Games!K769), "Side",Games!J769)))</f>
        <v/>
      </c>
      <c r="J769" s="22" t="str">
        <f>IF(ISBLANK(Games!B769), "",IF(Games!H769="Y", Games!B769, Games!C769))</f>
        <v/>
      </c>
      <c r="K769" s="22" t="str">
        <f>Games!F769</f>
        <v/>
      </c>
      <c r="L769" s="22" t="str">
        <f>IF(ISBLANK(Games!D769), "",Games!D769)</f>
        <v/>
      </c>
      <c r="M769" s="22"/>
      <c r="N769" s="25" t="str">
        <f>IF(ISBLANK(Table123[[#This Row],[Odds Side - Difference Model]]), "", 1)</f>
        <v/>
      </c>
      <c r="O769" s="25" t="str">
        <f>IF(ISBLANK(Table123[[#This Row],[Odds Spread]]), "", 1)</f>
        <v/>
      </c>
      <c r="P769" s="26"/>
      <c r="Q769" s="26"/>
      <c r="R769" s="26"/>
      <c r="S769" s="26"/>
      <c r="T769" s="26"/>
      <c r="U769" s="27" t="str">
        <f>IF(ISBLANK(Table123[[#This Row],[Odds Side - Difference Model]]), "",N769+IF(Q769&lt;0, (N769/(Q769/-100)), N769*(Q769/100)))</f>
        <v/>
      </c>
      <c r="V769" s="28" t="str">
        <f>IFERROR(IF(ISBLANK(Table123[[#This Row],[Odds Side - Win Probability Model]]), "",N769+IF(R769&lt;0, (N769/(R769/-100)), N769*(R769/100))),"")</f>
        <v/>
      </c>
      <c r="W769" s="27" t="str">
        <f t="shared" si="79"/>
        <v/>
      </c>
      <c r="X769" s="28" t="str">
        <f t="shared" si="80"/>
        <v/>
      </c>
      <c r="Y769" s="27" t="str">
        <f>IF(ISBLANK(Table123[[#This Row],[Odds Spread]]), "",O769+IF(S769&lt;0, (O769/(S769/-100)), O769*(S769/100)))</f>
        <v/>
      </c>
      <c r="Z769" s="27" t="str">
        <f t="shared" si="81"/>
        <v/>
      </c>
      <c r="AA769" s="29">
        <f t="shared" si="82"/>
        <v>0</v>
      </c>
      <c r="AB769" s="29">
        <f t="shared" si="83"/>
        <v>0</v>
      </c>
      <c r="AC769" s="30" t="str">
        <f>IF('Prediction Log'!$W769="Y", "W", IF('Prediction Log'!$W769="N","L",""))</f>
        <v/>
      </c>
      <c r="AD769" s="31" t="str">
        <f>IF('Prediction Log'!$Y769="Y", "W", IF('Prediction Log'!$Y769="N","L",""))</f>
        <v/>
      </c>
      <c r="AE769" s="32" t="str">
        <f>IF(ISBLANK(Table123[[#This Row],[Odds Side - Difference Model]]), "",IF(AC769="W", W769, IF(AC769="L",-N769, "")))</f>
        <v/>
      </c>
      <c r="AF769" s="33" t="str">
        <f>IFERROR((IF(ISERR(Table123[[#This Row],[Potential Payout Side - Win Probability Model]]), "",IF(AD769="W", X769, IF(AD769="L",-N769, "")))), "")</f>
        <v/>
      </c>
      <c r="AG769" s="30" t="str">
        <f>IF('Prediction Log'!$X769="Y", "W", IF('Prediction Log'!$X769="N", "L", ""))</f>
        <v/>
      </c>
      <c r="AH769" s="32" t="str">
        <f>IF(ISBLANK(Table123[[#This Row],[Odds Spread]]), "",IF(AG769="W", Z769, IF(AG769="L",-O769, "")))</f>
        <v/>
      </c>
      <c r="AI769" s="11"/>
      <c r="AJ769" s="12" t="str">
        <f t="shared" si="78"/>
        <v/>
      </c>
      <c r="AK76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0" spans="1:38" x14ac:dyDescent="0.45">
      <c r="A770" s="22">
        <f>Games!A770</f>
        <v>0</v>
      </c>
      <c r="B770" s="22" t="str">
        <f>IF('Prediction Log'!B770=0, "",'Prediction Log'!B770)</f>
        <v/>
      </c>
      <c r="C770" s="22" t="str">
        <f>IF('Prediction Log'!C770=0, "",'Prediction Log'!C770)</f>
        <v/>
      </c>
      <c r="D770" s="22" t="str">
        <f>IF('Prediction Log'!D770=0, "",'Prediction Log'!D770)</f>
        <v/>
      </c>
      <c r="E770" s="22" t="str">
        <f>IF('Prediction Log'!E770=0, "",'Prediction Log'!E770)</f>
        <v/>
      </c>
      <c r="F770" s="22" t="str">
        <f>IF('Prediction Log'!I770=0, "",'Prediction Log'!I770)</f>
        <v/>
      </c>
      <c r="G770" s="23" t="str">
        <f>IF(ISBLANK(Games!B770), "",'Prediction Log'!$J770)</f>
        <v/>
      </c>
      <c r="H770" s="24" t="str">
        <f>'Prediction Log'!$K770</f>
        <v/>
      </c>
      <c r="I770" s="22" t="str">
        <f>IF(ISBLANK(Games!J770), "",IF(AND(Games!J770="",Games!K770=""),"",IF(ISTEXT(Games!K770), "Side",Games!J770)))</f>
        <v/>
      </c>
      <c r="J770" s="22" t="str">
        <f>IF(ISBLANK(Games!B770), "",IF(Games!H770="Y", Games!B770, Games!C770))</f>
        <v/>
      </c>
      <c r="K770" s="22" t="str">
        <f>Games!F770</f>
        <v/>
      </c>
      <c r="L770" s="22" t="str">
        <f>IF(ISBLANK(Games!D770), "",Games!D770)</f>
        <v/>
      </c>
      <c r="M770" s="22"/>
      <c r="N770" s="25" t="str">
        <f>IF(ISBLANK(Table123[[#This Row],[Odds Side - Difference Model]]), "", 1)</f>
        <v/>
      </c>
      <c r="O770" s="25" t="str">
        <f>IF(ISBLANK(Table123[[#This Row],[Odds Spread]]), "", 1)</f>
        <v/>
      </c>
      <c r="P770" s="26"/>
      <c r="Q770" s="26"/>
      <c r="R770" s="26"/>
      <c r="S770" s="26"/>
      <c r="T770" s="26"/>
      <c r="U770" s="27" t="str">
        <f>IF(ISBLANK(Table123[[#This Row],[Odds Side - Difference Model]]), "",N770+IF(Q770&lt;0, (N770/(Q770/-100)), N770*(Q770/100)))</f>
        <v/>
      </c>
      <c r="V770" s="28" t="str">
        <f>IFERROR(IF(ISBLANK(Table123[[#This Row],[Odds Side - Win Probability Model]]), "",N770+IF(R770&lt;0, (N770/(R770/-100)), N770*(R770/100))),"")</f>
        <v/>
      </c>
      <c r="W770" s="27" t="str">
        <f t="shared" si="79"/>
        <v/>
      </c>
      <c r="X770" s="28" t="str">
        <f t="shared" si="80"/>
        <v/>
      </c>
      <c r="Y770" s="27" t="str">
        <f>IF(ISBLANK(Table123[[#This Row],[Odds Spread]]), "",O770+IF(S770&lt;0, (O770/(S770/-100)), O770*(S770/100)))</f>
        <v/>
      </c>
      <c r="Z770" s="27" t="str">
        <f t="shared" si="81"/>
        <v/>
      </c>
      <c r="AA770" s="29">
        <f t="shared" si="82"/>
        <v>0</v>
      </c>
      <c r="AB770" s="29">
        <f t="shared" si="83"/>
        <v>0</v>
      </c>
      <c r="AC770" s="30" t="str">
        <f>IF('Prediction Log'!$W770="Y", "W", IF('Prediction Log'!$W770="N","L",""))</f>
        <v/>
      </c>
      <c r="AD770" s="31" t="str">
        <f>IF('Prediction Log'!$Y770="Y", "W", IF('Prediction Log'!$Y770="N","L",""))</f>
        <v/>
      </c>
      <c r="AE770" s="32" t="str">
        <f>IF(ISBLANK(Table123[[#This Row],[Odds Side - Difference Model]]), "",IF(AC770="W", W770, IF(AC770="L",-N770, "")))</f>
        <v/>
      </c>
      <c r="AF770" s="33" t="str">
        <f>IFERROR((IF(ISERR(Table123[[#This Row],[Potential Payout Side - Win Probability Model]]), "",IF(AD770="W", X770, IF(AD770="L",-N770, "")))), "")</f>
        <v/>
      </c>
      <c r="AG770" s="30" t="str">
        <f>IF('Prediction Log'!$X770="Y", "W", IF('Prediction Log'!$X770="N", "L", ""))</f>
        <v/>
      </c>
      <c r="AH770" s="32" t="str">
        <f>IF(ISBLANK(Table123[[#This Row],[Odds Spread]]), "",IF(AG770="W", Z770, IF(AG770="L",-O770, "")))</f>
        <v/>
      </c>
      <c r="AI770" s="11"/>
      <c r="AJ770" s="12" t="str">
        <f t="shared" si="78"/>
        <v/>
      </c>
      <c r="AK77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1" spans="1:38" x14ac:dyDescent="0.45">
      <c r="A771" s="22">
        <f>Games!A771</f>
        <v>0</v>
      </c>
      <c r="B771" s="22" t="str">
        <f>IF('Prediction Log'!B771=0, "",'Prediction Log'!B771)</f>
        <v/>
      </c>
      <c r="C771" s="22" t="str">
        <f>IF('Prediction Log'!C771=0, "",'Prediction Log'!C771)</f>
        <v/>
      </c>
      <c r="D771" s="22" t="str">
        <f>IF('Prediction Log'!D771=0, "",'Prediction Log'!D771)</f>
        <v/>
      </c>
      <c r="E771" s="22" t="str">
        <f>IF('Prediction Log'!E771=0, "",'Prediction Log'!E771)</f>
        <v/>
      </c>
      <c r="F771" s="22" t="str">
        <f>IF('Prediction Log'!I771=0, "",'Prediction Log'!I771)</f>
        <v/>
      </c>
      <c r="G771" s="23" t="str">
        <f>IF(ISBLANK(Games!B771), "",'Prediction Log'!$J771)</f>
        <v/>
      </c>
      <c r="H771" s="24" t="str">
        <f>'Prediction Log'!$K771</f>
        <v/>
      </c>
      <c r="I771" s="22" t="str">
        <f>IF(ISBLANK(Games!J771), "",IF(AND(Games!J771="",Games!K771=""),"",IF(ISTEXT(Games!K771), "Side",Games!J771)))</f>
        <v/>
      </c>
      <c r="J771" s="22" t="str">
        <f>IF(ISBLANK(Games!B771), "",IF(Games!H771="Y", Games!B771, Games!C771))</f>
        <v/>
      </c>
      <c r="K771" s="22" t="str">
        <f>Games!F771</f>
        <v/>
      </c>
      <c r="L771" s="22" t="str">
        <f>IF(ISBLANK(Games!D771), "",Games!D771)</f>
        <v/>
      </c>
      <c r="M771" s="22"/>
      <c r="N771" s="25" t="str">
        <f>IF(ISBLANK(Table123[[#This Row],[Odds Side - Difference Model]]), "", 1)</f>
        <v/>
      </c>
      <c r="O771" s="25" t="str">
        <f>IF(ISBLANK(Table123[[#This Row],[Odds Spread]]), "", 1)</f>
        <v/>
      </c>
      <c r="P771" s="26"/>
      <c r="Q771" s="26"/>
      <c r="R771" s="26"/>
      <c r="S771" s="26"/>
      <c r="T771" s="26"/>
      <c r="U771" s="27" t="str">
        <f>IF(ISBLANK(Table123[[#This Row],[Odds Side - Difference Model]]), "",N771+IF(Q771&lt;0, (N771/(Q771/-100)), N771*(Q771/100)))</f>
        <v/>
      </c>
      <c r="V771" s="28" t="str">
        <f>IFERROR(IF(ISBLANK(Table123[[#This Row],[Odds Side - Win Probability Model]]), "",N771+IF(R771&lt;0, (N771/(R771/-100)), N771*(R771/100))),"")</f>
        <v/>
      </c>
      <c r="W771" s="27" t="str">
        <f t="shared" si="79"/>
        <v/>
      </c>
      <c r="X771" s="28" t="str">
        <f t="shared" si="80"/>
        <v/>
      </c>
      <c r="Y771" s="27" t="str">
        <f>IF(ISBLANK(Table123[[#This Row],[Odds Spread]]), "",O771+IF(S771&lt;0, (O771/(S771/-100)), O771*(S771/100)))</f>
        <v/>
      </c>
      <c r="Z771" s="27" t="str">
        <f t="shared" si="81"/>
        <v/>
      </c>
      <c r="AA771" s="29">
        <f t="shared" si="82"/>
        <v>0</v>
      </c>
      <c r="AB771" s="29">
        <f t="shared" si="83"/>
        <v>0</v>
      </c>
      <c r="AC771" s="30" t="str">
        <f>IF('Prediction Log'!$W771="Y", "W", IF('Prediction Log'!$W771="N","L",""))</f>
        <v/>
      </c>
      <c r="AD771" s="31" t="str">
        <f>IF('Prediction Log'!$Y771="Y", "W", IF('Prediction Log'!$Y771="N","L",""))</f>
        <v/>
      </c>
      <c r="AE771" s="32" t="str">
        <f>IF(ISBLANK(Table123[[#This Row],[Odds Side - Difference Model]]), "",IF(AC771="W", W771, IF(AC771="L",-N771, "")))</f>
        <v/>
      </c>
      <c r="AF771" s="33" t="str">
        <f>IFERROR((IF(ISERR(Table123[[#This Row],[Potential Payout Side - Win Probability Model]]), "",IF(AD771="W", X771, IF(AD771="L",-N771, "")))), "")</f>
        <v/>
      </c>
      <c r="AG771" s="30" t="str">
        <f>IF('Prediction Log'!$X771="Y", "W", IF('Prediction Log'!$X771="N", "L", ""))</f>
        <v/>
      </c>
      <c r="AH771" s="32" t="str">
        <f>IF(ISBLANK(Table123[[#This Row],[Odds Spread]]), "",IF(AG771="W", Z771, IF(AG771="L",-O771, "")))</f>
        <v/>
      </c>
      <c r="AI771" s="11"/>
      <c r="AJ771" s="12" t="str">
        <f t="shared" ref="AJ771:AJ800" si="84">IF(AI771="W", AB771, IF(AI771="L",-S771, ""))</f>
        <v/>
      </c>
      <c r="AK77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2" spans="1:38" x14ac:dyDescent="0.45">
      <c r="A772" s="22">
        <f>Games!A772</f>
        <v>0</v>
      </c>
      <c r="B772" s="22" t="str">
        <f>IF('Prediction Log'!B772=0, "",'Prediction Log'!B772)</f>
        <v/>
      </c>
      <c r="C772" s="22" t="str">
        <f>IF('Prediction Log'!C772=0, "",'Prediction Log'!C772)</f>
        <v/>
      </c>
      <c r="D772" s="22" t="str">
        <f>IF('Prediction Log'!D772=0, "",'Prediction Log'!D772)</f>
        <v/>
      </c>
      <c r="E772" s="22" t="str">
        <f>IF('Prediction Log'!E772=0, "",'Prediction Log'!E772)</f>
        <v/>
      </c>
      <c r="F772" s="22" t="str">
        <f>IF('Prediction Log'!I772=0, "",'Prediction Log'!I772)</f>
        <v/>
      </c>
      <c r="G772" s="23" t="str">
        <f>IF(ISBLANK(Games!B772), "",'Prediction Log'!$J772)</f>
        <v/>
      </c>
      <c r="H772" s="24" t="str">
        <f>'Prediction Log'!$K772</f>
        <v/>
      </c>
      <c r="I772" s="22" t="str">
        <f>IF(ISBLANK(Games!J772), "",IF(AND(Games!J772="",Games!K772=""),"",IF(ISTEXT(Games!K772), "Side",Games!J772)))</f>
        <v/>
      </c>
      <c r="J772" s="22" t="str">
        <f>IF(ISBLANK(Games!B772), "",IF(Games!H772="Y", Games!B772, Games!C772))</f>
        <v/>
      </c>
      <c r="K772" s="22" t="str">
        <f>Games!F772</f>
        <v/>
      </c>
      <c r="L772" s="22" t="str">
        <f>IF(ISBLANK(Games!D772), "",Games!D772)</f>
        <v/>
      </c>
      <c r="M772" s="22"/>
      <c r="N772" s="25" t="str">
        <f>IF(ISBLANK(Table123[[#This Row],[Odds Side - Difference Model]]), "", 1)</f>
        <v/>
      </c>
      <c r="O772" s="25" t="str">
        <f>IF(ISBLANK(Table123[[#This Row],[Odds Spread]]), "", 1)</f>
        <v/>
      </c>
      <c r="P772" s="26"/>
      <c r="Q772" s="26"/>
      <c r="R772" s="26"/>
      <c r="S772" s="26"/>
      <c r="T772" s="26"/>
      <c r="U772" s="27" t="str">
        <f>IF(ISBLANK(Table123[[#This Row],[Odds Side - Difference Model]]), "",N772+IF(Q772&lt;0, (N772/(Q772/-100)), N772*(Q772/100)))</f>
        <v/>
      </c>
      <c r="V772" s="28" t="str">
        <f>IFERROR(IF(ISBLANK(Table123[[#This Row],[Odds Side - Win Probability Model]]), "",N772+IF(R772&lt;0, (N772/(R772/-100)), N772*(R772/100))),"")</f>
        <v/>
      </c>
      <c r="W772" s="27" t="str">
        <f t="shared" si="79"/>
        <v/>
      </c>
      <c r="X772" s="28" t="str">
        <f t="shared" si="80"/>
        <v/>
      </c>
      <c r="Y772" s="27" t="str">
        <f>IF(ISBLANK(Table123[[#This Row],[Odds Spread]]), "",O772+IF(S772&lt;0, (O772/(S772/-100)), O772*(S772/100)))</f>
        <v/>
      </c>
      <c r="Z772" s="27" t="str">
        <f t="shared" si="81"/>
        <v/>
      </c>
      <c r="AA772" s="29">
        <f t="shared" si="82"/>
        <v>0</v>
      </c>
      <c r="AB772" s="29">
        <f t="shared" si="83"/>
        <v>0</v>
      </c>
      <c r="AC772" s="30" t="str">
        <f>IF('Prediction Log'!$W772="Y", "W", IF('Prediction Log'!$W772="N","L",""))</f>
        <v/>
      </c>
      <c r="AD772" s="31" t="str">
        <f>IF('Prediction Log'!$Y772="Y", "W", IF('Prediction Log'!$Y772="N","L",""))</f>
        <v/>
      </c>
      <c r="AE772" s="32" t="str">
        <f>IF(ISBLANK(Table123[[#This Row],[Odds Side - Difference Model]]), "",IF(AC772="W", W772, IF(AC772="L",-N772, "")))</f>
        <v/>
      </c>
      <c r="AF772" s="33" t="str">
        <f>IFERROR((IF(ISERR(Table123[[#This Row],[Potential Payout Side - Win Probability Model]]), "",IF(AD772="W", X772, IF(AD772="L",-N772, "")))), "")</f>
        <v/>
      </c>
      <c r="AG772" s="30" t="str">
        <f>IF('Prediction Log'!$X772="Y", "W", IF('Prediction Log'!$X772="N", "L", ""))</f>
        <v/>
      </c>
      <c r="AH772" s="32" t="str">
        <f>IF(ISBLANK(Table123[[#This Row],[Odds Spread]]), "",IF(AG772="W", Z772, IF(AG772="L",-O772, "")))</f>
        <v/>
      </c>
      <c r="AI772" s="11"/>
      <c r="AJ772" s="12" t="str">
        <f t="shared" si="84"/>
        <v/>
      </c>
      <c r="AK77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3" spans="1:38" x14ac:dyDescent="0.45">
      <c r="A773" s="22">
        <f>Games!A773</f>
        <v>0</v>
      </c>
      <c r="B773" s="22" t="str">
        <f>IF('Prediction Log'!B773=0, "",'Prediction Log'!B773)</f>
        <v/>
      </c>
      <c r="C773" s="22" t="str">
        <f>IF('Prediction Log'!C773=0, "",'Prediction Log'!C773)</f>
        <v/>
      </c>
      <c r="D773" s="22" t="str">
        <f>IF('Prediction Log'!D773=0, "",'Prediction Log'!D773)</f>
        <v/>
      </c>
      <c r="E773" s="22" t="str">
        <f>IF('Prediction Log'!E773=0, "",'Prediction Log'!E773)</f>
        <v/>
      </c>
      <c r="F773" s="22" t="str">
        <f>IF('Prediction Log'!I773=0, "",'Prediction Log'!I773)</f>
        <v/>
      </c>
      <c r="G773" s="23" t="str">
        <f>IF(ISBLANK(Games!B773), "",'Prediction Log'!$J773)</f>
        <v/>
      </c>
      <c r="H773" s="24" t="str">
        <f>'Prediction Log'!$K773</f>
        <v/>
      </c>
      <c r="I773" s="22" t="str">
        <f>IF(ISBLANK(Games!J773), "",IF(AND(Games!J773="",Games!K773=""),"",IF(ISTEXT(Games!K773), "Side",Games!J773)))</f>
        <v/>
      </c>
      <c r="J773" s="22" t="str">
        <f>IF(ISBLANK(Games!B773), "",IF(Games!H773="Y", Games!B773, Games!C773))</f>
        <v/>
      </c>
      <c r="K773" s="22" t="str">
        <f>Games!F773</f>
        <v/>
      </c>
      <c r="L773" s="22" t="str">
        <f>IF(ISBLANK(Games!D773), "",Games!D773)</f>
        <v/>
      </c>
      <c r="M773" s="22"/>
      <c r="N773" s="25" t="str">
        <f>IF(ISBLANK(Table123[[#This Row],[Odds Side - Difference Model]]), "", 1)</f>
        <v/>
      </c>
      <c r="O773" s="25" t="str">
        <f>IF(ISBLANK(Table123[[#This Row],[Odds Spread]]), "", 1)</f>
        <v/>
      </c>
      <c r="P773" s="26"/>
      <c r="Q773" s="26"/>
      <c r="R773" s="26"/>
      <c r="S773" s="26"/>
      <c r="T773" s="26"/>
      <c r="U773" s="27" t="str">
        <f>IF(ISBLANK(Table123[[#This Row],[Odds Side - Difference Model]]), "",N773+IF(Q773&lt;0, (N773/(Q773/-100)), N773*(Q773/100)))</f>
        <v/>
      </c>
      <c r="V773" s="28" t="str">
        <f>IFERROR(IF(ISBLANK(Table123[[#This Row],[Odds Side - Win Probability Model]]), "",N773+IF(R773&lt;0, (N773/(R773/-100)), N773*(R773/100))),"")</f>
        <v/>
      </c>
      <c r="W773" s="27" t="str">
        <f t="shared" si="79"/>
        <v/>
      </c>
      <c r="X773" s="28" t="str">
        <f t="shared" si="80"/>
        <v/>
      </c>
      <c r="Y773" s="27" t="str">
        <f>IF(ISBLANK(Table123[[#This Row],[Odds Spread]]), "",O773+IF(S773&lt;0, (O773/(S773/-100)), O773*(S773/100)))</f>
        <v/>
      </c>
      <c r="Z773" s="27" t="str">
        <f t="shared" si="81"/>
        <v/>
      </c>
      <c r="AA773" s="29">
        <f t="shared" si="82"/>
        <v>0</v>
      </c>
      <c r="AB773" s="29">
        <f t="shared" si="83"/>
        <v>0</v>
      </c>
      <c r="AC773" s="30" t="str">
        <f>IF('Prediction Log'!$W773="Y", "W", IF('Prediction Log'!$W773="N","L",""))</f>
        <v/>
      </c>
      <c r="AD773" s="31" t="str">
        <f>IF('Prediction Log'!$Y773="Y", "W", IF('Prediction Log'!$Y773="N","L",""))</f>
        <v/>
      </c>
      <c r="AE773" s="32" t="str">
        <f>IF(ISBLANK(Table123[[#This Row],[Odds Side - Difference Model]]), "",IF(AC773="W", W773, IF(AC773="L",-N773, "")))</f>
        <v/>
      </c>
      <c r="AF773" s="33" t="str">
        <f>IFERROR((IF(ISERR(Table123[[#This Row],[Potential Payout Side - Win Probability Model]]), "",IF(AD773="W", X773, IF(AD773="L",-N773, "")))), "")</f>
        <v/>
      </c>
      <c r="AG773" s="30" t="str">
        <f>IF('Prediction Log'!$X773="Y", "W", IF('Prediction Log'!$X773="N", "L", ""))</f>
        <v/>
      </c>
      <c r="AH773" s="32" t="str">
        <f>IF(ISBLANK(Table123[[#This Row],[Odds Spread]]), "",IF(AG773="W", Z773, IF(AG773="L",-O773, "")))</f>
        <v/>
      </c>
      <c r="AI773" s="11"/>
      <c r="AJ773" s="12" t="str">
        <f t="shared" si="84"/>
        <v/>
      </c>
      <c r="AK77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4" spans="1:38" x14ac:dyDescent="0.45">
      <c r="A774" s="22">
        <f>Games!A774</f>
        <v>0</v>
      </c>
      <c r="B774" s="22" t="str">
        <f>IF('Prediction Log'!B774=0, "",'Prediction Log'!B774)</f>
        <v/>
      </c>
      <c r="C774" s="22" t="str">
        <f>IF('Prediction Log'!C774=0, "",'Prediction Log'!C774)</f>
        <v/>
      </c>
      <c r="D774" s="22" t="str">
        <f>IF('Prediction Log'!D774=0, "",'Prediction Log'!D774)</f>
        <v/>
      </c>
      <c r="E774" s="22" t="str">
        <f>IF('Prediction Log'!E774=0, "",'Prediction Log'!E774)</f>
        <v/>
      </c>
      <c r="F774" s="22" t="str">
        <f>IF('Prediction Log'!I774=0, "",'Prediction Log'!I774)</f>
        <v/>
      </c>
      <c r="G774" s="23" t="str">
        <f>IF(ISBLANK(Games!B774), "",'Prediction Log'!$J774)</f>
        <v/>
      </c>
      <c r="H774" s="24" t="str">
        <f>'Prediction Log'!$K774</f>
        <v/>
      </c>
      <c r="I774" s="22" t="str">
        <f>IF(ISBLANK(Games!J774), "",IF(AND(Games!J774="",Games!K774=""),"",IF(ISTEXT(Games!K774), "Side",Games!J774)))</f>
        <v/>
      </c>
      <c r="J774" s="22" t="str">
        <f>IF(ISBLANK(Games!B774), "",IF(Games!H774="Y", Games!B774, Games!C774))</f>
        <v/>
      </c>
      <c r="K774" s="22" t="str">
        <f>Games!F774</f>
        <v/>
      </c>
      <c r="L774" s="22" t="str">
        <f>IF(ISBLANK(Games!D774), "",Games!D774)</f>
        <v/>
      </c>
      <c r="M774" s="22"/>
      <c r="N774" s="25" t="str">
        <f>IF(ISBLANK(Table123[[#This Row],[Odds Side - Difference Model]]), "", 1)</f>
        <v/>
      </c>
      <c r="O774" s="25" t="str">
        <f>IF(ISBLANK(Table123[[#This Row],[Odds Spread]]), "", 1)</f>
        <v/>
      </c>
      <c r="P774" s="26"/>
      <c r="Q774" s="26"/>
      <c r="R774" s="26"/>
      <c r="S774" s="26"/>
      <c r="T774" s="26"/>
      <c r="U774" s="27" t="str">
        <f>IF(ISBLANK(Table123[[#This Row],[Odds Side - Difference Model]]), "",N774+IF(Q774&lt;0, (N774/(Q774/-100)), N774*(Q774/100)))</f>
        <v/>
      </c>
      <c r="V774" s="28" t="str">
        <f>IFERROR(IF(ISBLANK(Table123[[#This Row],[Odds Side - Win Probability Model]]), "",N774+IF(R774&lt;0, (N774/(R774/-100)), N774*(R774/100))),"")</f>
        <v/>
      </c>
      <c r="W774" s="27" t="str">
        <f t="shared" si="79"/>
        <v/>
      </c>
      <c r="X774" s="28" t="str">
        <f t="shared" si="80"/>
        <v/>
      </c>
      <c r="Y774" s="27" t="str">
        <f>IF(ISBLANK(Table123[[#This Row],[Odds Spread]]), "",O774+IF(S774&lt;0, (O774/(S774/-100)), O774*(S774/100)))</f>
        <v/>
      </c>
      <c r="Z774" s="27" t="str">
        <f t="shared" si="81"/>
        <v/>
      </c>
      <c r="AA774" s="29">
        <f t="shared" si="82"/>
        <v>0</v>
      </c>
      <c r="AB774" s="29">
        <f t="shared" si="83"/>
        <v>0</v>
      </c>
      <c r="AC774" s="30" t="str">
        <f>IF('Prediction Log'!$W774="Y", "W", IF('Prediction Log'!$W774="N","L",""))</f>
        <v/>
      </c>
      <c r="AD774" s="31" t="str">
        <f>IF('Prediction Log'!$Y774="Y", "W", IF('Prediction Log'!$Y774="N","L",""))</f>
        <v/>
      </c>
      <c r="AE774" s="32" t="str">
        <f>IF(ISBLANK(Table123[[#This Row],[Odds Side - Difference Model]]), "",IF(AC774="W", W774, IF(AC774="L",-N774, "")))</f>
        <v/>
      </c>
      <c r="AF774" s="33" t="str">
        <f>IFERROR((IF(ISERR(Table123[[#This Row],[Potential Payout Side - Win Probability Model]]), "",IF(AD774="W", X774, IF(AD774="L",-N774, "")))), "")</f>
        <v/>
      </c>
      <c r="AG774" s="30" t="str">
        <f>IF('Prediction Log'!$X774="Y", "W", IF('Prediction Log'!$X774="N", "L", ""))</f>
        <v/>
      </c>
      <c r="AH774" s="32" t="str">
        <f>IF(ISBLANK(Table123[[#This Row],[Odds Spread]]), "",IF(AG774="W", Z774, IF(AG774="L",-O774, "")))</f>
        <v/>
      </c>
      <c r="AI774" s="11"/>
      <c r="AJ774" s="12" t="str">
        <f t="shared" si="84"/>
        <v/>
      </c>
      <c r="AK77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5" spans="1:38" x14ac:dyDescent="0.45">
      <c r="A775" s="22">
        <f>Games!A775</f>
        <v>0</v>
      </c>
      <c r="B775" s="22" t="str">
        <f>IF('Prediction Log'!B775=0, "",'Prediction Log'!B775)</f>
        <v/>
      </c>
      <c r="C775" s="22" t="str">
        <f>IF('Prediction Log'!C775=0, "",'Prediction Log'!C775)</f>
        <v/>
      </c>
      <c r="D775" s="22" t="str">
        <f>IF('Prediction Log'!D775=0, "",'Prediction Log'!D775)</f>
        <v/>
      </c>
      <c r="E775" s="22" t="str">
        <f>IF('Prediction Log'!E775=0, "",'Prediction Log'!E775)</f>
        <v/>
      </c>
      <c r="F775" s="22" t="str">
        <f>IF('Prediction Log'!I775=0, "",'Prediction Log'!I775)</f>
        <v/>
      </c>
      <c r="G775" s="23" t="str">
        <f>IF(ISBLANK(Games!B775), "",'Prediction Log'!$J775)</f>
        <v/>
      </c>
      <c r="H775" s="24" t="str">
        <f>'Prediction Log'!$K775</f>
        <v/>
      </c>
      <c r="I775" s="22" t="str">
        <f>IF(ISBLANK(Games!J775), "",IF(AND(Games!J775="",Games!K775=""),"",IF(ISTEXT(Games!K775), "Side",Games!J775)))</f>
        <v/>
      </c>
      <c r="J775" s="22" t="str">
        <f>IF(ISBLANK(Games!B775), "",IF(Games!H775="Y", Games!B775, Games!C775))</f>
        <v/>
      </c>
      <c r="K775" s="22" t="str">
        <f>Games!F775</f>
        <v/>
      </c>
      <c r="L775" s="22" t="str">
        <f>IF(ISBLANK(Games!D775), "",Games!D775)</f>
        <v/>
      </c>
      <c r="M775" s="22"/>
      <c r="N775" s="25" t="str">
        <f>IF(ISBLANK(Table123[[#This Row],[Odds Side - Difference Model]]), "", 1)</f>
        <v/>
      </c>
      <c r="O775" s="25" t="str">
        <f>IF(ISBLANK(Table123[[#This Row],[Odds Spread]]), "", 1)</f>
        <v/>
      </c>
      <c r="P775" s="26"/>
      <c r="Q775" s="26"/>
      <c r="R775" s="26"/>
      <c r="S775" s="26"/>
      <c r="T775" s="26"/>
      <c r="U775" s="27" t="str">
        <f>IF(ISBLANK(Table123[[#This Row],[Odds Side - Difference Model]]), "",N775+IF(Q775&lt;0, (N775/(Q775/-100)), N775*(Q775/100)))</f>
        <v/>
      </c>
      <c r="V775" s="28" t="str">
        <f>IFERROR(IF(ISBLANK(Table123[[#This Row],[Odds Side - Win Probability Model]]), "",N775+IF(R775&lt;0, (N775/(R775/-100)), N775*(R775/100))),"")</f>
        <v/>
      </c>
      <c r="W775" s="27" t="str">
        <f t="shared" si="79"/>
        <v/>
      </c>
      <c r="X775" s="28" t="str">
        <f t="shared" si="80"/>
        <v/>
      </c>
      <c r="Y775" s="27" t="str">
        <f>IF(ISBLANK(Table123[[#This Row],[Odds Spread]]), "",O775+IF(S775&lt;0, (O775/(S775/-100)), O775*(S775/100)))</f>
        <v/>
      </c>
      <c r="Z775" s="27" t="str">
        <f t="shared" si="81"/>
        <v/>
      </c>
      <c r="AA775" s="29">
        <f t="shared" si="82"/>
        <v>0</v>
      </c>
      <c r="AB775" s="29">
        <f t="shared" si="83"/>
        <v>0</v>
      </c>
      <c r="AC775" s="30" t="str">
        <f>IF('Prediction Log'!$W775="Y", "W", IF('Prediction Log'!$W775="N","L",""))</f>
        <v/>
      </c>
      <c r="AD775" s="31" t="str">
        <f>IF('Prediction Log'!$Y775="Y", "W", IF('Prediction Log'!$Y775="N","L",""))</f>
        <v/>
      </c>
      <c r="AE775" s="32" t="str">
        <f>IF(ISBLANK(Table123[[#This Row],[Odds Side - Difference Model]]), "",IF(AC775="W", W775, IF(AC775="L",-N775, "")))</f>
        <v/>
      </c>
      <c r="AF775" s="33" t="str">
        <f>IFERROR((IF(ISERR(Table123[[#This Row],[Potential Payout Side - Win Probability Model]]), "",IF(AD775="W", X775, IF(AD775="L",-N775, "")))), "")</f>
        <v/>
      </c>
      <c r="AG775" s="30" t="str">
        <f>IF('Prediction Log'!$X775="Y", "W", IF('Prediction Log'!$X775="N", "L", ""))</f>
        <v/>
      </c>
      <c r="AH775" s="32" t="str">
        <f>IF(ISBLANK(Table123[[#This Row],[Odds Spread]]), "",IF(AG775="W", Z775, IF(AG775="L",-O775, "")))</f>
        <v/>
      </c>
      <c r="AI775" s="11"/>
      <c r="AJ775" s="12" t="str">
        <f t="shared" si="84"/>
        <v/>
      </c>
      <c r="AK77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6" spans="1:38" x14ac:dyDescent="0.45">
      <c r="A776" s="22">
        <f>Games!A776</f>
        <v>0</v>
      </c>
      <c r="B776" s="22" t="str">
        <f>IF('Prediction Log'!B776=0, "",'Prediction Log'!B776)</f>
        <v/>
      </c>
      <c r="C776" s="22" t="str">
        <f>IF('Prediction Log'!C776=0, "",'Prediction Log'!C776)</f>
        <v/>
      </c>
      <c r="D776" s="22" t="str">
        <f>IF('Prediction Log'!D776=0, "",'Prediction Log'!D776)</f>
        <v/>
      </c>
      <c r="E776" s="22" t="str">
        <f>IF('Prediction Log'!E776=0, "",'Prediction Log'!E776)</f>
        <v/>
      </c>
      <c r="F776" s="22" t="str">
        <f>IF('Prediction Log'!I776=0, "",'Prediction Log'!I776)</f>
        <v/>
      </c>
      <c r="G776" s="23" t="str">
        <f>IF(ISBLANK(Games!B776), "",'Prediction Log'!$J776)</f>
        <v/>
      </c>
      <c r="H776" s="24" t="str">
        <f>'Prediction Log'!$K776</f>
        <v/>
      </c>
      <c r="I776" s="22" t="str">
        <f>IF(ISBLANK(Games!J776), "",IF(AND(Games!J776="",Games!K776=""),"",IF(ISTEXT(Games!K776), "Side",Games!J776)))</f>
        <v/>
      </c>
      <c r="J776" s="22" t="str">
        <f>IF(ISBLANK(Games!B776), "",IF(Games!H776="Y", Games!B776, Games!C776))</f>
        <v/>
      </c>
      <c r="K776" s="22" t="str">
        <f>Games!F776</f>
        <v/>
      </c>
      <c r="L776" s="22" t="str">
        <f>IF(ISBLANK(Games!D776), "",Games!D776)</f>
        <v/>
      </c>
      <c r="M776" s="22"/>
      <c r="N776" s="25" t="str">
        <f>IF(ISBLANK(Table123[[#This Row],[Odds Side - Difference Model]]), "", 1)</f>
        <v/>
      </c>
      <c r="O776" s="25" t="str">
        <f>IF(ISBLANK(Table123[[#This Row],[Odds Spread]]), "", 1)</f>
        <v/>
      </c>
      <c r="P776" s="26"/>
      <c r="Q776" s="26"/>
      <c r="R776" s="26"/>
      <c r="S776" s="26"/>
      <c r="T776" s="26"/>
      <c r="U776" s="27" t="str">
        <f>IF(ISBLANK(Table123[[#This Row],[Odds Side - Difference Model]]), "",N776+IF(Q776&lt;0, (N776/(Q776/-100)), N776*(Q776/100)))</f>
        <v/>
      </c>
      <c r="V776" s="28" t="str">
        <f>IFERROR(IF(ISBLANK(Table123[[#This Row],[Odds Side - Win Probability Model]]), "",N776+IF(R776&lt;0, (N776/(R776/-100)), N776*(R776/100))),"")</f>
        <v/>
      </c>
      <c r="W776" s="27" t="str">
        <f t="shared" si="79"/>
        <v/>
      </c>
      <c r="X776" s="28" t="str">
        <f t="shared" si="80"/>
        <v/>
      </c>
      <c r="Y776" s="27" t="str">
        <f>IF(ISBLANK(Table123[[#This Row],[Odds Spread]]), "",O776+IF(S776&lt;0, (O776/(S776/-100)), O776*(S776/100)))</f>
        <v/>
      </c>
      <c r="Z776" s="27" t="str">
        <f t="shared" si="81"/>
        <v/>
      </c>
      <c r="AA776" s="29">
        <f t="shared" si="82"/>
        <v>0</v>
      </c>
      <c r="AB776" s="29">
        <f t="shared" si="83"/>
        <v>0</v>
      </c>
      <c r="AC776" s="30" t="str">
        <f>IF('Prediction Log'!$W776="Y", "W", IF('Prediction Log'!$W776="N","L",""))</f>
        <v/>
      </c>
      <c r="AD776" s="31" t="str">
        <f>IF('Prediction Log'!$Y776="Y", "W", IF('Prediction Log'!$Y776="N","L",""))</f>
        <v/>
      </c>
      <c r="AE776" s="32" t="str">
        <f>IF(ISBLANK(Table123[[#This Row],[Odds Side - Difference Model]]), "",IF(AC776="W", W776, IF(AC776="L",-N776, "")))</f>
        <v/>
      </c>
      <c r="AF776" s="33" t="str">
        <f>IFERROR((IF(ISERR(Table123[[#This Row],[Potential Payout Side - Win Probability Model]]), "",IF(AD776="W", X776, IF(AD776="L",-N776, "")))), "")</f>
        <v/>
      </c>
      <c r="AG776" s="30" t="str">
        <f>IF('Prediction Log'!$X776="Y", "W", IF('Prediction Log'!$X776="N", "L", ""))</f>
        <v/>
      </c>
      <c r="AH776" s="32" t="str">
        <f>IF(ISBLANK(Table123[[#This Row],[Odds Spread]]), "",IF(AG776="W", Z776, IF(AG776="L",-O776, "")))</f>
        <v/>
      </c>
      <c r="AI776" s="11"/>
      <c r="AJ776" s="12" t="str">
        <f t="shared" si="84"/>
        <v/>
      </c>
      <c r="AK77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7" spans="1:38" x14ac:dyDescent="0.45">
      <c r="A777" s="22">
        <f>Games!A777</f>
        <v>0</v>
      </c>
      <c r="B777" s="22" t="str">
        <f>IF('Prediction Log'!B777=0, "",'Prediction Log'!B777)</f>
        <v/>
      </c>
      <c r="C777" s="22" t="str">
        <f>IF('Prediction Log'!C777=0, "",'Prediction Log'!C777)</f>
        <v/>
      </c>
      <c r="D777" s="22" t="str">
        <f>IF('Prediction Log'!D777=0, "",'Prediction Log'!D777)</f>
        <v/>
      </c>
      <c r="E777" s="22" t="str">
        <f>IF('Prediction Log'!E777=0, "",'Prediction Log'!E777)</f>
        <v/>
      </c>
      <c r="F777" s="22" t="str">
        <f>IF('Prediction Log'!I777=0, "",'Prediction Log'!I777)</f>
        <v/>
      </c>
      <c r="G777" s="23" t="str">
        <f>IF(ISBLANK(Games!B777), "",'Prediction Log'!$J777)</f>
        <v/>
      </c>
      <c r="H777" s="24" t="str">
        <f>'Prediction Log'!$K777</f>
        <v/>
      </c>
      <c r="I777" s="22" t="str">
        <f>IF(ISBLANK(Games!J777), "",IF(AND(Games!J777="",Games!K777=""),"",IF(ISTEXT(Games!K777), "Side",Games!J777)))</f>
        <v/>
      </c>
      <c r="J777" s="22" t="str">
        <f>IF(ISBLANK(Games!B777), "",IF(Games!H777="Y", Games!B777, Games!C777))</f>
        <v/>
      </c>
      <c r="K777" s="22" t="str">
        <f>Games!F777</f>
        <v/>
      </c>
      <c r="L777" s="22" t="str">
        <f>IF(ISBLANK(Games!D777), "",Games!D777)</f>
        <v/>
      </c>
      <c r="M777" s="22"/>
      <c r="N777" s="25" t="str">
        <f>IF(ISBLANK(Table123[[#This Row],[Odds Side - Difference Model]]), "", 1)</f>
        <v/>
      </c>
      <c r="O777" s="25" t="str">
        <f>IF(ISBLANK(Table123[[#This Row],[Odds Spread]]), "", 1)</f>
        <v/>
      </c>
      <c r="P777" s="26"/>
      <c r="Q777" s="26"/>
      <c r="R777" s="26"/>
      <c r="S777" s="26"/>
      <c r="T777" s="26"/>
      <c r="U777" s="27" t="str">
        <f>IF(ISBLANK(Table123[[#This Row],[Odds Side - Difference Model]]), "",N777+IF(Q777&lt;0, (N777/(Q777/-100)), N777*(Q777/100)))</f>
        <v/>
      </c>
      <c r="V777" s="28" t="str">
        <f>IFERROR(IF(ISBLANK(Table123[[#This Row],[Odds Side - Win Probability Model]]), "",N777+IF(R777&lt;0, (N777/(R777/-100)), N777*(R777/100))),"")</f>
        <v/>
      </c>
      <c r="W777" s="27" t="str">
        <f t="shared" si="79"/>
        <v/>
      </c>
      <c r="X777" s="28" t="str">
        <f t="shared" si="80"/>
        <v/>
      </c>
      <c r="Y777" s="27" t="str">
        <f>IF(ISBLANK(Table123[[#This Row],[Odds Spread]]), "",O777+IF(S777&lt;0, (O777/(S777/-100)), O777*(S777/100)))</f>
        <v/>
      </c>
      <c r="Z777" s="27" t="str">
        <f t="shared" si="81"/>
        <v/>
      </c>
      <c r="AA777" s="29">
        <f t="shared" si="82"/>
        <v>0</v>
      </c>
      <c r="AB777" s="29">
        <f t="shared" si="83"/>
        <v>0</v>
      </c>
      <c r="AC777" s="30" t="str">
        <f>IF('Prediction Log'!$W777="Y", "W", IF('Prediction Log'!$W777="N","L",""))</f>
        <v/>
      </c>
      <c r="AD777" s="31" t="str">
        <f>IF('Prediction Log'!$Y777="Y", "W", IF('Prediction Log'!$Y777="N","L",""))</f>
        <v/>
      </c>
      <c r="AE777" s="32" t="str">
        <f>IF(ISBLANK(Table123[[#This Row],[Odds Side - Difference Model]]), "",IF(AC777="W", W777, IF(AC777="L",-N777, "")))</f>
        <v/>
      </c>
      <c r="AF777" s="33" t="str">
        <f>IFERROR((IF(ISERR(Table123[[#This Row],[Potential Payout Side - Win Probability Model]]), "",IF(AD777="W", X777, IF(AD777="L",-N777, "")))), "")</f>
        <v/>
      </c>
      <c r="AG777" s="30" t="str">
        <f>IF('Prediction Log'!$X777="Y", "W", IF('Prediction Log'!$X777="N", "L", ""))</f>
        <v/>
      </c>
      <c r="AH777" s="32" t="str">
        <f>IF(ISBLANK(Table123[[#This Row],[Odds Spread]]), "",IF(AG777="W", Z777, IF(AG777="L",-O777, "")))</f>
        <v/>
      </c>
      <c r="AI777" s="11"/>
      <c r="AJ777" s="12" t="str">
        <f t="shared" si="84"/>
        <v/>
      </c>
      <c r="AK77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8" spans="1:38" x14ac:dyDescent="0.45">
      <c r="A778" s="22">
        <f>Games!A778</f>
        <v>0</v>
      </c>
      <c r="B778" s="22" t="str">
        <f>IF('Prediction Log'!B778=0, "",'Prediction Log'!B778)</f>
        <v/>
      </c>
      <c r="C778" s="22" t="str">
        <f>IF('Prediction Log'!C778=0, "",'Prediction Log'!C778)</f>
        <v/>
      </c>
      <c r="D778" s="22" t="str">
        <f>IF('Prediction Log'!D778=0, "",'Prediction Log'!D778)</f>
        <v/>
      </c>
      <c r="E778" s="22" t="str">
        <f>IF('Prediction Log'!E778=0, "",'Prediction Log'!E778)</f>
        <v/>
      </c>
      <c r="F778" s="22" t="str">
        <f>IF('Prediction Log'!I778=0, "",'Prediction Log'!I778)</f>
        <v/>
      </c>
      <c r="G778" s="23" t="str">
        <f>IF(ISBLANK(Games!B778), "",'Prediction Log'!$J778)</f>
        <v/>
      </c>
      <c r="H778" s="24" t="str">
        <f>'Prediction Log'!$K778</f>
        <v/>
      </c>
      <c r="I778" s="22" t="str">
        <f>IF(ISBLANK(Games!J778), "",IF(AND(Games!J778="",Games!K778=""),"",IF(ISTEXT(Games!K778), "Side",Games!J778)))</f>
        <v/>
      </c>
      <c r="J778" s="22" t="str">
        <f>IF(ISBLANK(Games!B778), "",IF(Games!H778="Y", Games!B778, Games!C778))</f>
        <v/>
      </c>
      <c r="K778" s="22" t="str">
        <f>Games!F778</f>
        <v/>
      </c>
      <c r="L778" s="22" t="str">
        <f>IF(ISBLANK(Games!D778), "",Games!D778)</f>
        <v/>
      </c>
      <c r="M778" s="22"/>
      <c r="N778" s="25" t="str">
        <f>IF(ISBLANK(Table123[[#This Row],[Odds Side - Difference Model]]), "", 1)</f>
        <v/>
      </c>
      <c r="O778" s="25" t="str">
        <f>IF(ISBLANK(Table123[[#This Row],[Odds Spread]]), "", 1)</f>
        <v/>
      </c>
      <c r="P778" s="26"/>
      <c r="Q778" s="26"/>
      <c r="R778" s="26"/>
      <c r="S778" s="26"/>
      <c r="T778" s="26"/>
      <c r="U778" s="27" t="str">
        <f>IF(ISBLANK(Table123[[#This Row],[Odds Side - Difference Model]]), "",N778+IF(Q778&lt;0, (N778/(Q778/-100)), N778*(Q778/100)))</f>
        <v/>
      </c>
      <c r="V778" s="28" t="str">
        <f>IFERROR(IF(ISBLANK(Table123[[#This Row],[Odds Side - Win Probability Model]]), "",N778+IF(R778&lt;0, (N778/(R778/-100)), N778*(R778/100))),"")</f>
        <v/>
      </c>
      <c r="W778" s="27" t="str">
        <f t="shared" si="79"/>
        <v/>
      </c>
      <c r="X778" s="28" t="str">
        <f t="shared" si="80"/>
        <v/>
      </c>
      <c r="Y778" s="27" t="str">
        <f>IF(ISBLANK(Table123[[#This Row],[Odds Spread]]), "",O778+IF(S778&lt;0, (O778/(S778/-100)), O778*(S778/100)))</f>
        <v/>
      </c>
      <c r="Z778" s="27" t="str">
        <f t="shared" si="81"/>
        <v/>
      </c>
      <c r="AA778" s="29">
        <f t="shared" si="82"/>
        <v>0</v>
      </c>
      <c r="AB778" s="29">
        <f t="shared" si="83"/>
        <v>0</v>
      </c>
      <c r="AC778" s="30" t="str">
        <f>IF('Prediction Log'!$W778="Y", "W", IF('Prediction Log'!$W778="N","L",""))</f>
        <v/>
      </c>
      <c r="AD778" s="31" t="str">
        <f>IF('Prediction Log'!$Y778="Y", "W", IF('Prediction Log'!$Y778="N","L",""))</f>
        <v/>
      </c>
      <c r="AE778" s="32" t="str">
        <f>IF(ISBLANK(Table123[[#This Row],[Odds Side - Difference Model]]), "",IF(AC778="W", W778, IF(AC778="L",-N778, "")))</f>
        <v/>
      </c>
      <c r="AF778" s="33" t="str">
        <f>IFERROR((IF(ISERR(Table123[[#This Row],[Potential Payout Side - Win Probability Model]]), "",IF(AD778="W", X778, IF(AD778="L",-N778, "")))), "")</f>
        <v/>
      </c>
      <c r="AG778" s="30" t="str">
        <f>IF('Prediction Log'!$X778="Y", "W", IF('Prediction Log'!$X778="N", "L", ""))</f>
        <v/>
      </c>
      <c r="AH778" s="32" t="str">
        <f>IF(ISBLANK(Table123[[#This Row],[Odds Spread]]), "",IF(AG778="W", Z778, IF(AG778="L",-O778, "")))</f>
        <v/>
      </c>
      <c r="AI778" s="11"/>
      <c r="AJ778" s="12" t="str">
        <f t="shared" si="84"/>
        <v/>
      </c>
      <c r="AK77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9" spans="1:38" x14ac:dyDescent="0.45">
      <c r="A779" s="22">
        <f>Games!A779</f>
        <v>0</v>
      </c>
      <c r="B779" s="22" t="str">
        <f>IF('Prediction Log'!B779=0, "",'Prediction Log'!B779)</f>
        <v/>
      </c>
      <c r="C779" s="22" t="str">
        <f>IF('Prediction Log'!C779=0, "",'Prediction Log'!C779)</f>
        <v/>
      </c>
      <c r="D779" s="22" t="str">
        <f>IF('Prediction Log'!D779=0, "",'Prediction Log'!D779)</f>
        <v/>
      </c>
      <c r="E779" s="22" t="str">
        <f>IF('Prediction Log'!E779=0, "",'Prediction Log'!E779)</f>
        <v/>
      </c>
      <c r="F779" s="22" t="str">
        <f>IF('Prediction Log'!I779=0, "",'Prediction Log'!I779)</f>
        <v/>
      </c>
      <c r="G779" s="23" t="str">
        <f>IF(ISBLANK(Games!B779), "",'Prediction Log'!$J779)</f>
        <v/>
      </c>
      <c r="H779" s="24" t="str">
        <f>'Prediction Log'!$K779</f>
        <v/>
      </c>
      <c r="I779" s="22" t="str">
        <f>IF(ISBLANK(Games!J779), "",IF(AND(Games!J779="",Games!K779=""),"",IF(ISTEXT(Games!K779), "Side",Games!J779)))</f>
        <v/>
      </c>
      <c r="J779" s="22" t="str">
        <f>IF(ISBLANK(Games!B779), "",IF(Games!H779="Y", Games!B779, Games!C779))</f>
        <v/>
      </c>
      <c r="K779" s="22" t="str">
        <f>Games!F779</f>
        <v/>
      </c>
      <c r="L779" s="22" t="str">
        <f>IF(ISBLANK(Games!D779), "",Games!D779)</f>
        <v/>
      </c>
      <c r="M779" s="22"/>
      <c r="N779" s="25" t="str">
        <f>IF(ISBLANK(Table123[[#This Row],[Odds Side - Difference Model]]), "", 1)</f>
        <v/>
      </c>
      <c r="O779" s="25" t="str">
        <f>IF(ISBLANK(Table123[[#This Row],[Odds Spread]]), "", 1)</f>
        <v/>
      </c>
      <c r="P779" s="26"/>
      <c r="Q779" s="26"/>
      <c r="R779" s="26"/>
      <c r="S779" s="26"/>
      <c r="T779" s="26"/>
      <c r="U779" s="27" t="str">
        <f>IF(ISBLANK(Table123[[#This Row],[Odds Side - Difference Model]]), "",N779+IF(Q779&lt;0, (N779/(Q779/-100)), N779*(Q779/100)))</f>
        <v/>
      </c>
      <c r="V779" s="28" t="str">
        <f>IFERROR(IF(ISBLANK(Table123[[#This Row],[Odds Side - Win Probability Model]]), "",N779+IF(R779&lt;0, (N779/(R779/-100)), N779*(R779/100))),"")</f>
        <v/>
      </c>
      <c r="W779" s="27" t="str">
        <f t="shared" si="79"/>
        <v/>
      </c>
      <c r="X779" s="28" t="str">
        <f t="shared" si="80"/>
        <v/>
      </c>
      <c r="Y779" s="27" t="str">
        <f>IF(ISBLANK(Table123[[#This Row],[Odds Spread]]), "",O779+IF(S779&lt;0, (O779/(S779/-100)), O779*(S779/100)))</f>
        <v/>
      </c>
      <c r="Z779" s="27" t="str">
        <f t="shared" si="81"/>
        <v/>
      </c>
      <c r="AA779" s="29">
        <f t="shared" si="82"/>
        <v>0</v>
      </c>
      <c r="AB779" s="29">
        <f t="shared" si="83"/>
        <v>0</v>
      </c>
      <c r="AC779" s="30" t="str">
        <f>IF('Prediction Log'!$W779="Y", "W", IF('Prediction Log'!$W779="N","L",""))</f>
        <v/>
      </c>
      <c r="AD779" s="31" t="str">
        <f>IF('Prediction Log'!$Y779="Y", "W", IF('Prediction Log'!$Y779="N","L",""))</f>
        <v/>
      </c>
      <c r="AE779" s="32" t="str">
        <f>IF(ISBLANK(Table123[[#This Row],[Odds Side - Difference Model]]), "",IF(AC779="W", W779, IF(AC779="L",-N779, "")))</f>
        <v/>
      </c>
      <c r="AF779" s="33" t="str">
        <f>IFERROR((IF(ISERR(Table123[[#This Row],[Potential Payout Side - Win Probability Model]]), "",IF(AD779="W", X779, IF(AD779="L",-N779, "")))), "")</f>
        <v/>
      </c>
      <c r="AG779" s="30" t="str">
        <f>IF('Prediction Log'!$X779="Y", "W", IF('Prediction Log'!$X779="N", "L", ""))</f>
        <v/>
      </c>
      <c r="AH779" s="32" t="str">
        <f>IF(ISBLANK(Table123[[#This Row],[Odds Spread]]), "",IF(AG779="W", Z779, IF(AG779="L",-O779, "")))</f>
        <v/>
      </c>
      <c r="AI779" s="11"/>
      <c r="AJ779" s="12" t="str">
        <f t="shared" si="84"/>
        <v/>
      </c>
      <c r="AK77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0" spans="1:38" x14ac:dyDescent="0.45">
      <c r="A780" s="22">
        <f>Games!A780</f>
        <v>0</v>
      </c>
      <c r="B780" s="22" t="str">
        <f>IF('Prediction Log'!B780=0, "",'Prediction Log'!B780)</f>
        <v/>
      </c>
      <c r="C780" s="22" t="str">
        <f>IF('Prediction Log'!C780=0, "",'Prediction Log'!C780)</f>
        <v/>
      </c>
      <c r="D780" s="22" t="str">
        <f>IF('Prediction Log'!D780=0, "",'Prediction Log'!D780)</f>
        <v/>
      </c>
      <c r="E780" s="22" t="str">
        <f>IF('Prediction Log'!E780=0, "",'Prediction Log'!E780)</f>
        <v/>
      </c>
      <c r="F780" s="22" t="str">
        <f>IF('Prediction Log'!I780=0, "",'Prediction Log'!I780)</f>
        <v/>
      </c>
      <c r="G780" s="23" t="str">
        <f>IF(ISBLANK(Games!B780), "",'Prediction Log'!$J780)</f>
        <v/>
      </c>
      <c r="H780" s="24" t="str">
        <f>'Prediction Log'!$K780</f>
        <v/>
      </c>
      <c r="I780" s="22" t="str">
        <f>IF(ISBLANK(Games!J780), "",IF(AND(Games!J780="",Games!K780=""),"",IF(ISTEXT(Games!K780), "Side",Games!J780)))</f>
        <v/>
      </c>
      <c r="J780" s="22" t="str">
        <f>IF(ISBLANK(Games!B780), "",IF(Games!H780="Y", Games!B780, Games!C780))</f>
        <v/>
      </c>
      <c r="K780" s="22" t="str">
        <f>Games!F780</f>
        <v/>
      </c>
      <c r="L780" s="22" t="str">
        <f>IF(ISBLANK(Games!D780), "",Games!D780)</f>
        <v/>
      </c>
      <c r="M780" s="22"/>
      <c r="N780" s="25" t="str">
        <f>IF(ISBLANK(Table123[[#This Row],[Odds Side - Difference Model]]), "", 1)</f>
        <v/>
      </c>
      <c r="O780" s="25" t="str">
        <f>IF(ISBLANK(Table123[[#This Row],[Odds Spread]]), "", 1)</f>
        <v/>
      </c>
      <c r="P780" s="26"/>
      <c r="Q780" s="26"/>
      <c r="R780" s="26"/>
      <c r="S780" s="26"/>
      <c r="T780" s="26"/>
      <c r="U780" s="27" t="str">
        <f>IF(ISBLANK(Table123[[#This Row],[Odds Side - Difference Model]]), "",N780+IF(Q780&lt;0, (N780/(Q780/-100)), N780*(Q780/100)))</f>
        <v/>
      </c>
      <c r="V780" s="28" t="str">
        <f>IFERROR(IF(ISBLANK(Table123[[#This Row],[Odds Side - Win Probability Model]]), "",N780+IF(R780&lt;0, (N780/(R780/-100)), N780*(R780/100))),"")</f>
        <v/>
      </c>
      <c r="W780" s="27" t="str">
        <f t="shared" si="79"/>
        <v/>
      </c>
      <c r="X780" s="28" t="str">
        <f t="shared" si="80"/>
        <v/>
      </c>
      <c r="Y780" s="27" t="str">
        <f>IF(ISBLANK(Table123[[#This Row],[Odds Spread]]), "",O780+IF(S780&lt;0, (O780/(S780/-100)), O780*(S780/100)))</f>
        <v/>
      </c>
      <c r="Z780" s="27" t="str">
        <f t="shared" si="81"/>
        <v/>
      </c>
      <c r="AA780" s="29">
        <f t="shared" si="82"/>
        <v>0</v>
      </c>
      <c r="AB780" s="29">
        <f t="shared" si="83"/>
        <v>0</v>
      </c>
      <c r="AC780" s="30" t="str">
        <f>IF('Prediction Log'!$W780="Y", "W", IF('Prediction Log'!$W780="N","L",""))</f>
        <v/>
      </c>
      <c r="AD780" s="31" t="str">
        <f>IF('Prediction Log'!$Y780="Y", "W", IF('Prediction Log'!$Y780="N","L",""))</f>
        <v/>
      </c>
      <c r="AE780" s="32" t="str">
        <f>IF(ISBLANK(Table123[[#This Row],[Odds Side - Difference Model]]), "",IF(AC780="W", W780, IF(AC780="L",-N780, "")))</f>
        <v/>
      </c>
      <c r="AF780" s="33" t="str">
        <f>IFERROR((IF(ISERR(Table123[[#This Row],[Potential Payout Side - Win Probability Model]]), "",IF(AD780="W", X780, IF(AD780="L",-N780, "")))), "")</f>
        <v/>
      </c>
      <c r="AG780" s="30" t="str">
        <f>IF('Prediction Log'!$X780="Y", "W", IF('Prediction Log'!$X780="N", "L", ""))</f>
        <v/>
      </c>
      <c r="AH780" s="32" t="str">
        <f>IF(ISBLANK(Table123[[#This Row],[Odds Spread]]), "",IF(AG780="W", Z780, IF(AG780="L",-O780, "")))</f>
        <v/>
      </c>
      <c r="AI780" s="11"/>
      <c r="AJ780" s="12" t="str">
        <f t="shared" si="84"/>
        <v/>
      </c>
      <c r="AK78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1" spans="1:38" x14ac:dyDescent="0.45">
      <c r="A781" s="22">
        <f>Games!A781</f>
        <v>0</v>
      </c>
      <c r="B781" s="22" t="str">
        <f>IF('Prediction Log'!B781=0, "",'Prediction Log'!B781)</f>
        <v/>
      </c>
      <c r="C781" s="22" t="str">
        <f>IF('Prediction Log'!C781=0, "",'Prediction Log'!C781)</f>
        <v/>
      </c>
      <c r="D781" s="22" t="str">
        <f>IF('Prediction Log'!D781=0, "",'Prediction Log'!D781)</f>
        <v/>
      </c>
      <c r="E781" s="22" t="str">
        <f>IF('Prediction Log'!E781=0, "",'Prediction Log'!E781)</f>
        <v/>
      </c>
      <c r="F781" s="22" t="str">
        <f>IF('Prediction Log'!I781=0, "",'Prediction Log'!I781)</f>
        <v/>
      </c>
      <c r="G781" s="23" t="str">
        <f>IF(ISBLANK(Games!B781), "",'Prediction Log'!$J781)</f>
        <v/>
      </c>
      <c r="H781" s="24" t="str">
        <f>'Prediction Log'!$K781</f>
        <v/>
      </c>
      <c r="I781" s="22" t="str">
        <f>IF(ISBLANK(Games!J781), "",IF(AND(Games!J781="",Games!K781=""),"",IF(ISTEXT(Games!K781), "Side",Games!J781)))</f>
        <v/>
      </c>
      <c r="J781" s="22" t="str">
        <f>IF(ISBLANK(Games!B781), "",IF(Games!H781="Y", Games!B781, Games!C781))</f>
        <v/>
      </c>
      <c r="K781" s="22" t="str">
        <f>Games!F781</f>
        <v/>
      </c>
      <c r="L781" s="22" t="str">
        <f>IF(ISBLANK(Games!D781), "",Games!D781)</f>
        <v/>
      </c>
      <c r="M781" s="22"/>
      <c r="N781" s="25" t="str">
        <f>IF(ISBLANK(Table123[[#This Row],[Odds Side - Difference Model]]), "", 1)</f>
        <v/>
      </c>
      <c r="O781" s="25" t="str">
        <f>IF(ISBLANK(Table123[[#This Row],[Odds Spread]]), "", 1)</f>
        <v/>
      </c>
      <c r="P781" s="26"/>
      <c r="Q781" s="26"/>
      <c r="R781" s="26"/>
      <c r="S781" s="26"/>
      <c r="T781" s="26"/>
      <c r="U781" s="27" t="str">
        <f>IF(ISBLANK(Table123[[#This Row],[Odds Side - Difference Model]]), "",N781+IF(Q781&lt;0, (N781/(Q781/-100)), N781*(Q781/100)))</f>
        <v/>
      </c>
      <c r="V781" s="28" t="str">
        <f>IFERROR(IF(ISBLANK(Table123[[#This Row],[Odds Side - Win Probability Model]]), "",N781+IF(R781&lt;0, (N781/(R781/-100)), N781*(R781/100))),"")</f>
        <v/>
      </c>
      <c r="W781" s="27" t="str">
        <f t="shared" si="79"/>
        <v/>
      </c>
      <c r="X781" s="28" t="str">
        <f t="shared" si="80"/>
        <v/>
      </c>
      <c r="Y781" s="27" t="str">
        <f>IF(ISBLANK(Table123[[#This Row],[Odds Spread]]), "",O781+IF(S781&lt;0, (O781/(S781/-100)), O781*(S781/100)))</f>
        <v/>
      </c>
      <c r="Z781" s="27" t="str">
        <f t="shared" si="81"/>
        <v/>
      </c>
      <c r="AA781" s="29">
        <f t="shared" si="82"/>
        <v>0</v>
      </c>
      <c r="AB781" s="29">
        <f t="shared" si="83"/>
        <v>0</v>
      </c>
      <c r="AC781" s="30" t="str">
        <f>IF('Prediction Log'!$W781="Y", "W", IF('Prediction Log'!$W781="N","L",""))</f>
        <v/>
      </c>
      <c r="AD781" s="31" t="str">
        <f>IF('Prediction Log'!$Y781="Y", "W", IF('Prediction Log'!$Y781="N","L",""))</f>
        <v/>
      </c>
      <c r="AE781" s="32" t="str">
        <f>IF(ISBLANK(Table123[[#This Row],[Odds Side - Difference Model]]), "",IF(AC781="W", W781, IF(AC781="L",-N781, "")))</f>
        <v/>
      </c>
      <c r="AF781" s="33" t="str">
        <f>IFERROR((IF(ISERR(Table123[[#This Row],[Potential Payout Side - Win Probability Model]]), "",IF(AD781="W", X781, IF(AD781="L",-N781, "")))), "")</f>
        <v/>
      </c>
      <c r="AG781" s="30" t="str">
        <f>IF('Prediction Log'!$X781="Y", "W", IF('Prediction Log'!$X781="N", "L", ""))</f>
        <v/>
      </c>
      <c r="AH781" s="32" t="str">
        <f>IF(ISBLANK(Table123[[#This Row],[Odds Spread]]), "",IF(AG781="W", Z781, IF(AG781="L",-O781, "")))</f>
        <v/>
      </c>
      <c r="AI781" s="11"/>
      <c r="AJ781" s="12" t="str">
        <f t="shared" si="84"/>
        <v/>
      </c>
      <c r="AK78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2" spans="1:38" x14ac:dyDescent="0.45">
      <c r="A782" s="22">
        <f>Games!A782</f>
        <v>0</v>
      </c>
      <c r="B782" s="22" t="str">
        <f>IF('Prediction Log'!B782=0, "",'Prediction Log'!B782)</f>
        <v/>
      </c>
      <c r="C782" s="22" t="str">
        <f>IF('Prediction Log'!C782=0, "",'Prediction Log'!C782)</f>
        <v/>
      </c>
      <c r="D782" s="22" t="str">
        <f>IF('Prediction Log'!D782=0, "",'Prediction Log'!D782)</f>
        <v/>
      </c>
      <c r="E782" s="22" t="str">
        <f>IF('Prediction Log'!E782=0, "",'Prediction Log'!E782)</f>
        <v/>
      </c>
      <c r="F782" s="22" t="str">
        <f>IF('Prediction Log'!I782=0, "",'Prediction Log'!I782)</f>
        <v/>
      </c>
      <c r="G782" s="23" t="str">
        <f>IF(ISBLANK(Games!B782), "",'Prediction Log'!$J782)</f>
        <v/>
      </c>
      <c r="H782" s="24" t="str">
        <f>'Prediction Log'!$K782</f>
        <v/>
      </c>
      <c r="I782" s="22" t="str">
        <f>IF(ISBLANK(Games!J782), "",IF(AND(Games!J782="",Games!K782=""),"",IF(ISTEXT(Games!K782), "Side",Games!J782)))</f>
        <v/>
      </c>
      <c r="J782" s="22" t="str">
        <f>IF(ISBLANK(Games!B782), "",IF(Games!H782="Y", Games!B782, Games!C782))</f>
        <v/>
      </c>
      <c r="K782" s="22" t="str">
        <f>Games!F782</f>
        <v/>
      </c>
      <c r="L782" s="22" t="str">
        <f>IF(ISBLANK(Games!D782), "",Games!D782)</f>
        <v/>
      </c>
      <c r="M782" s="22"/>
      <c r="N782" s="25" t="str">
        <f>IF(ISBLANK(Table123[[#This Row],[Odds Side - Difference Model]]), "", 1)</f>
        <v/>
      </c>
      <c r="O782" s="25" t="str">
        <f>IF(ISBLANK(Table123[[#This Row],[Odds Spread]]), "", 1)</f>
        <v/>
      </c>
      <c r="P782" s="26"/>
      <c r="Q782" s="26"/>
      <c r="R782" s="26"/>
      <c r="S782" s="26"/>
      <c r="T782" s="26"/>
      <c r="U782" s="27" t="str">
        <f>IF(ISBLANK(Table123[[#This Row],[Odds Side - Difference Model]]), "",N782+IF(Q782&lt;0, (N782/(Q782/-100)), N782*(Q782/100)))</f>
        <v/>
      </c>
      <c r="V782" s="28" t="str">
        <f>IFERROR(IF(ISBLANK(Table123[[#This Row],[Odds Side - Win Probability Model]]), "",N782+IF(R782&lt;0, (N782/(R782/-100)), N782*(R782/100))),"")</f>
        <v/>
      </c>
      <c r="W782" s="27" t="str">
        <f t="shared" si="79"/>
        <v/>
      </c>
      <c r="X782" s="28" t="str">
        <f t="shared" si="80"/>
        <v/>
      </c>
      <c r="Y782" s="27" t="str">
        <f>IF(ISBLANK(Table123[[#This Row],[Odds Spread]]), "",O782+IF(S782&lt;0, (O782/(S782/-100)), O782*(S782/100)))</f>
        <v/>
      </c>
      <c r="Z782" s="27" t="str">
        <f t="shared" si="81"/>
        <v/>
      </c>
      <c r="AA782" s="29">
        <f t="shared" si="82"/>
        <v>0</v>
      </c>
      <c r="AB782" s="29">
        <f t="shared" si="83"/>
        <v>0</v>
      </c>
      <c r="AC782" s="30" t="str">
        <f>IF('Prediction Log'!$W782="Y", "W", IF('Prediction Log'!$W782="N","L",""))</f>
        <v/>
      </c>
      <c r="AD782" s="31" t="str">
        <f>IF('Prediction Log'!$Y782="Y", "W", IF('Prediction Log'!$Y782="N","L",""))</f>
        <v/>
      </c>
      <c r="AE782" s="32" t="str">
        <f>IF(ISBLANK(Table123[[#This Row],[Odds Side - Difference Model]]), "",IF(AC782="W", W782, IF(AC782="L",-N782, "")))</f>
        <v/>
      </c>
      <c r="AF782" s="33" t="str">
        <f>IFERROR((IF(ISERR(Table123[[#This Row],[Potential Payout Side - Win Probability Model]]), "",IF(AD782="W", X782, IF(AD782="L",-N782, "")))), "")</f>
        <v/>
      </c>
      <c r="AG782" s="30" t="str">
        <f>IF('Prediction Log'!$X782="Y", "W", IF('Prediction Log'!$X782="N", "L", ""))</f>
        <v/>
      </c>
      <c r="AH782" s="32" t="str">
        <f>IF(ISBLANK(Table123[[#This Row],[Odds Spread]]), "",IF(AG782="W", Z782, IF(AG782="L",-O782, "")))</f>
        <v/>
      </c>
      <c r="AI782" s="11"/>
      <c r="AJ782" s="12" t="str">
        <f t="shared" si="84"/>
        <v/>
      </c>
      <c r="AK78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3" spans="1:38" x14ac:dyDescent="0.45">
      <c r="A783" s="22">
        <f>Games!A783</f>
        <v>0</v>
      </c>
      <c r="B783" s="22" t="str">
        <f>IF('Prediction Log'!B783=0, "",'Prediction Log'!B783)</f>
        <v/>
      </c>
      <c r="C783" s="22" t="str">
        <f>IF('Prediction Log'!C783=0, "",'Prediction Log'!C783)</f>
        <v/>
      </c>
      <c r="D783" s="22" t="str">
        <f>IF('Prediction Log'!D783=0, "",'Prediction Log'!D783)</f>
        <v/>
      </c>
      <c r="E783" s="22" t="str">
        <f>IF('Prediction Log'!E783=0, "",'Prediction Log'!E783)</f>
        <v/>
      </c>
      <c r="F783" s="22" t="str">
        <f>IF('Prediction Log'!I783=0, "",'Prediction Log'!I783)</f>
        <v/>
      </c>
      <c r="G783" s="23" t="str">
        <f>IF(ISBLANK(Games!B783), "",'Prediction Log'!$J783)</f>
        <v/>
      </c>
      <c r="H783" s="24" t="str">
        <f>'Prediction Log'!$K783</f>
        <v/>
      </c>
      <c r="I783" s="22" t="str">
        <f>IF(ISBLANK(Games!J783), "",IF(AND(Games!J783="",Games!K783=""),"",IF(ISTEXT(Games!K783), "Side",Games!J783)))</f>
        <v/>
      </c>
      <c r="J783" s="22" t="str">
        <f>IF(ISBLANK(Games!B783), "",IF(Games!H783="Y", Games!B783, Games!C783))</f>
        <v/>
      </c>
      <c r="K783" s="22" t="str">
        <f>Games!F783</f>
        <v/>
      </c>
      <c r="L783" s="22" t="str">
        <f>IF(ISBLANK(Games!D783), "",Games!D783)</f>
        <v/>
      </c>
      <c r="M783" s="22"/>
      <c r="N783" s="25" t="str">
        <f>IF(ISBLANK(Table123[[#This Row],[Odds Side - Difference Model]]), "", 1)</f>
        <v/>
      </c>
      <c r="O783" s="25" t="str">
        <f>IF(ISBLANK(Table123[[#This Row],[Odds Spread]]), "", 1)</f>
        <v/>
      </c>
      <c r="P783" s="26"/>
      <c r="Q783" s="26"/>
      <c r="R783" s="26"/>
      <c r="S783" s="26"/>
      <c r="T783" s="26"/>
      <c r="U783" s="27" t="str">
        <f>IF(ISBLANK(Table123[[#This Row],[Odds Side - Difference Model]]), "",N783+IF(Q783&lt;0, (N783/(Q783/-100)), N783*(Q783/100)))</f>
        <v/>
      </c>
      <c r="V783" s="28" t="str">
        <f>IFERROR(IF(ISBLANK(Table123[[#This Row],[Odds Side - Win Probability Model]]), "",N783+IF(R783&lt;0, (N783/(R783/-100)), N783*(R783/100))),"")</f>
        <v/>
      </c>
      <c r="W783" s="27" t="str">
        <f t="shared" si="79"/>
        <v/>
      </c>
      <c r="X783" s="28" t="str">
        <f t="shared" si="80"/>
        <v/>
      </c>
      <c r="Y783" s="27" t="str">
        <f>IF(ISBLANK(Table123[[#This Row],[Odds Spread]]), "",O783+IF(S783&lt;0, (O783/(S783/-100)), O783*(S783/100)))</f>
        <v/>
      </c>
      <c r="Z783" s="27" t="str">
        <f t="shared" si="81"/>
        <v/>
      </c>
      <c r="AA783" s="29">
        <f t="shared" si="82"/>
        <v>0</v>
      </c>
      <c r="AB783" s="29">
        <f t="shared" si="83"/>
        <v>0</v>
      </c>
      <c r="AC783" s="30" t="str">
        <f>IF('Prediction Log'!$W783="Y", "W", IF('Prediction Log'!$W783="N","L",""))</f>
        <v/>
      </c>
      <c r="AD783" s="31" t="str">
        <f>IF('Prediction Log'!$Y783="Y", "W", IF('Prediction Log'!$Y783="N","L",""))</f>
        <v/>
      </c>
      <c r="AE783" s="32" t="str">
        <f>IF(ISBLANK(Table123[[#This Row],[Odds Side - Difference Model]]), "",IF(AC783="W", W783, IF(AC783="L",-N783, "")))</f>
        <v/>
      </c>
      <c r="AF783" s="33" t="str">
        <f>IFERROR((IF(ISERR(Table123[[#This Row],[Potential Payout Side - Win Probability Model]]), "",IF(AD783="W", X783, IF(AD783="L",-N783, "")))), "")</f>
        <v/>
      </c>
      <c r="AG783" s="30" t="str">
        <f>IF('Prediction Log'!$X783="Y", "W", IF('Prediction Log'!$X783="N", "L", ""))</f>
        <v/>
      </c>
      <c r="AH783" s="32" t="str">
        <f>IF(ISBLANK(Table123[[#This Row],[Odds Spread]]), "",IF(AG783="W", Z783, IF(AG783="L",-O783, "")))</f>
        <v/>
      </c>
      <c r="AI783" s="11"/>
      <c r="AJ783" s="12" t="str">
        <f t="shared" si="84"/>
        <v/>
      </c>
      <c r="AK78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4" spans="1:38" x14ac:dyDescent="0.45">
      <c r="A784" s="22">
        <f>Games!A784</f>
        <v>0</v>
      </c>
      <c r="B784" s="22" t="str">
        <f>IF('Prediction Log'!B784=0, "",'Prediction Log'!B784)</f>
        <v/>
      </c>
      <c r="C784" s="22" t="str">
        <f>IF('Prediction Log'!C784=0, "",'Prediction Log'!C784)</f>
        <v/>
      </c>
      <c r="D784" s="22" t="str">
        <f>IF('Prediction Log'!D784=0, "",'Prediction Log'!D784)</f>
        <v/>
      </c>
      <c r="E784" s="22" t="str">
        <f>IF('Prediction Log'!E784=0, "",'Prediction Log'!E784)</f>
        <v/>
      </c>
      <c r="F784" s="22" t="str">
        <f>IF('Prediction Log'!I784=0, "",'Prediction Log'!I784)</f>
        <v/>
      </c>
      <c r="G784" s="23" t="str">
        <f>IF(ISBLANK(Games!B784), "",'Prediction Log'!$J784)</f>
        <v/>
      </c>
      <c r="H784" s="24" t="str">
        <f>'Prediction Log'!$K784</f>
        <v/>
      </c>
      <c r="I784" s="22" t="str">
        <f>IF(ISBLANK(Games!J784), "",IF(AND(Games!J784="",Games!K784=""),"",IF(ISTEXT(Games!K784), "Side",Games!J784)))</f>
        <v/>
      </c>
      <c r="J784" s="22" t="str">
        <f>IF(ISBLANK(Games!B784), "",IF(Games!H784="Y", Games!B784, Games!C784))</f>
        <v/>
      </c>
      <c r="K784" s="22" t="str">
        <f>Games!F784</f>
        <v/>
      </c>
      <c r="L784" s="22" t="str">
        <f>IF(ISBLANK(Games!D784), "",Games!D784)</f>
        <v/>
      </c>
      <c r="M784" s="22"/>
      <c r="N784" s="25" t="str">
        <f>IF(ISBLANK(Table123[[#This Row],[Odds Side - Difference Model]]), "", 1)</f>
        <v/>
      </c>
      <c r="O784" s="25" t="str">
        <f>IF(ISBLANK(Table123[[#This Row],[Odds Spread]]), "", 1)</f>
        <v/>
      </c>
      <c r="P784" s="26"/>
      <c r="Q784" s="26"/>
      <c r="R784" s="26"/>
      <c r="S784" s="26"/>
      <c r="T784" s="26"/>
      <c r="U784" s="27" t="str">
        <f>IF(ISBLANK(Table123[[#This Row],[Odds Side - Difference Model]]), "",N784+IF(Q784&lt;0, (N784/(Q784/-100)), N784*(Q784/100)))</f>
        <v/>
      </c>
      <c r="V784" s="28" t="str">
        <f>IFERROR(IF(ISBLANK(Table123[[#This Row],[Odds Side - Win Probability Model]]), "",N784+IF(R784&lt;0, (N784/(R784/-100)), N784*(R784/100))),"")</f>
        <v/>
      </c>
      <c r="W784" s="27" t="str">
        <f t="shared" si="79"/>
        <v/>
      </c>
      <c r="X784" s="28" t="str">
        <f t="shared" si="80"/>
        <v/>
      </c>
      <c r="Y784" s="27" t="str">
        <f>IF(ISBLANK(Table123[[#This Row],[Odds Spread]]), "",O784+IF(S784&lt;0, (O784/(S784/-100)), O784*(S784/100)))</f>
        <v/>
      </c>
      <c r="Z784" s="27" t="str">
        <f t="shared" si="81"/>
        <v/>
      </c>
      <c r="AA784" s="29">
        <f t="shared" si="82"/>
        <v>0</v>
      </c>
      <c r="AB784" s="29">
        <f t="shared" si="83"/>
        <v>0</v>
      </c>
      <c r="AC784" s="30" t="str">
        <f>IF('Prediction Log'!$W784="Y", "W", IF('Prediction Log'!$W784="N","L",""))</f>
        <v/>
      </c>
      <c r="AD784" s="31" t="str">
        <f>IF('Prediction Log'!$Y784="Y", "W", IF('Prediction Log'!$Y784="N","L",""))</f>
        <v/>
      </c>
      <c r="AE784" s="32" t="str">
        <f>IF(ISBLANK(Table123[[#This Row],[Odds Side - Difference Model]]), "",IF(AC784="W", W784, IF(AC784="L",-N784, "")))</f>
        <v/>
      </c>
      <c r="AF784" s="33" t="str">
        <f>IFERROR((IF(ISERR(Table123[[#This Row],[Potential Payout Side - Win Probability Model]]), "",IF(AD784="W", X784, IF(AD784="L",-N784, "")))), "")</f>
        <v/>
      </c>
      <c r="AG784" s="30" t="str">
        <f>IF('Prediction Log'!$X784="Y", "W", IF('Prediction Log'!$X784="N", "L", ""))</f>
        <v/>
      </c>
      <c r="AH784" s="32" t="str">
        <f>IF(ISBLANK(Table123[[#This Row],[Odds Spread]]), "",IF(AG784="W", Z784, IF(AG784="L",-O784, "")))</f>
        <v/>
      </c>
      <c r="AI784" s="11"/>
      <c r="AJ784" s="12" t="str">
        <f t="shared" si="84"/>
        <v/>
      </c>
      <c r="AK78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5" spans="1:38" x14ac:dyDescent="0.45">
      <c r="A785" s="22">
        <f>Games!A785</f>
        <v>0</v>
      </c>
      <c r="B785" s="22" t="str">
        <f>IF('Prediction Log'!B785=0, "",'Prediction Log'!B785)</f>
        <v/>
      </c>
      <c r="C785" s="22" t="str">
        <f>IF('Prediction Log'!C785=0, "",'Prediction Log'!C785)</f>
        <v/>
      </c>
      <c r="D785" s="22" t="str">
        <f>IF('Prediction Log'!D785=0, "",'Prediction Log'!D785)</f>
        <v/>
      </c>
      <c r="E785" s="22" t="str">
        <f>IF('Prediction Log'!E785=0, "",'Prediction Log'!E785)</f>
        <v/>
      </c>
      <c r="F785" s="22" t="str">
        <f>IF('Prediction Log'!I785=0, "",'Prediction Log'!I785)</f>
        <v/>
      </c>
      <c r="G785" s="23" t="str">
        <f>IF(ISBLANK(Games!B785), "",'Prediction Log'!$J785)</f>
        <v/>
      </c>
      <c r="H785" s="24" t="str">
        <f>'Prediction Log'!$K785</f>
        <v/>
      </c>
      <c r="I785" s="22" t="str">
        <f>IF(ISBLANK(Games!J785), "",IF(AND(Games!J785="",Games!K785=""),"",IF(ISTEXT(Games!K785), "Side",Games!J785)))</f>
        <v/>
      </c>
      <c r="J785" s="22" t="str">
        <f>IF(ISBLANK(Games!B785), "",IF(Games!H785="Y", Games!B785, Games!C785))</f>
        <v/>
      </c>
      <c r="K785" s="22" t="str">
        <f>Games!F785</f>
        <v/>
      </c>
      <c r="L785" s="22" t="str">
        <f>IF(ISBLANK(Games!D785), "",Games!D785)</f>
        <v/>
      </c>
      <c r="M785" s="22"/>
      <c r="N785" s="25" t="str">
        <f>IF(ISBLANK(Table123[[#This Row],[Odds Side - Difference Model]]), "", 1)</f>
        <v/>
      </c>
      <c r="O785" s="25" t="str">
        <f>IF(ISBLANK(Table123[[#This Row],[Odds Spread]]), "", 1)</f>
        <v/>
      </c>
      <c r="P785" s="26"/>
      <c r="Q785" s="26"/>
      <c r="R785" s="26"/>
      <c r="S785" s="26"/>
      <c r="T785" s="26"/>
      <c r="U785" s="27" t="str">
        <f>IF(ISBLANK(Table123[[#This Row],[Odds Side - Difference Model]]), "",N785+IF(Q785&lt;0, (N785/(Q785/-100)), N785*(Q785/100)))</f>
        <v/>
      </c>
      <c r="V785" s="28" t="str">
        <f>IFERROR(IF(ISBLANK(Table123[[#This Row],[Odds Side - Win Probability Model]]), "",N785+IF(R785&lt;0, (N785/(R785/-100)), N785*(R785/100))),"")</f>
        <v/>
      </c>
      <c r="W785" s="27" t="str">
        <f t="shared" si="79"/>
        <v/>
      </c>
      <c r="X785" s="28" t="str">
        <f t="shared" si="80"/>
        <v/>
      </c>
      <c r="Y785" s="27" t="str">
        <f>IF(ISBLANK(Table123[[#This Row],[Odds Spread]]), "",O785+IF(S785&lt;0, (O785/(S785/-100)), O785*(S785/100)))</f>
        <v/>
      </c>
      <c r="Z785" s="27" t="str">
        <f t="shared" si="81"/>
        <v/>
      </c>
      <c r="AA785" s="29">
        <f t="shared" si="82"/>
        <v>0</v>
      </c>
      <c r="AB785" s="29">
        <f t="shared" si="83"/>
        <v>0</v>
      </c>
      <c r="AC785" s="30" t="str">
        <f>IF('Prediction Log'!$W785="Y", "W", IF('Prediction Log'!$W785="N","L",""))</f>
        <v/>
      </c>
      <c r="AD785" s="31" t="str">
        <f>IF('Prediction Log'!$Y785="Y", "W", IF('Prediction Log'!$Y785="N","L",""))</f>
        <v/>
      </c>
      <c r="AE785" s="32" t="str">
        <f>IF(ISBLANK(Table123[[#This Row],[Odds Side - Difference Model]]), "",IF(AC785="W", W785, IF(AC785="L",-N785, "")))</f>
        <v/>
      </c>
      <c r="AF785" s="33" t="str">
        <f>IFERROR((IF(ISERR(Table123[[#This Row],[Potential Payout Side - Win Probability Model]]), "",IF(AD785="W", X785, IF(AD785="L",-N785, "")))), "")</f>
        <v/>
      </c>
      <c r="AG785" s="30" t="str">
        <f>IF('Prediction Log'!$X785="Y", "W", IF('Prediction Log'!$X785="N", "L", ""))</f>
        <v/>
      </c>
      <c r="AH785" s="32" t="str">
        <f>IF(ISBLANK(Table123[[#This Row],[Odds Spread]]), "",IF(AG785="W", Z785, IF(AG785="L",-O785, "")))</f>
        <v/>
      </c>
      <c r="AI785" s="11"/>
      <c r="AJ785" s="12" t="str">
        <f t="shared" si="84"/>
        <v/>
      </c>
      <c r="AK78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6" spans="1:38" x14ac:dyDescent="0.45">
      <c r="A786" s="22">
        <f>Games!A786</f>
        <v>0</v>
      </c>
      <c r="B786" s="22" t="str">
        <f>IF('Prediction Log'!B786=0, "",'Prediction Log'!B786)</f>
        <v/>
      </c>
      <c r="C786" s="22" t="str">
        <f>IF('Prediction Log'!C786=0, "",'Prediction Log'!C786)</f>
        <v/>
      </c>
      <c r="D786" s="22" t="str">
        <f>IF('Prediction Log'!D786=0, "",'Prediction Log'!D786)</f>
        <v/>
      </c>
      <c r="E786" s="22" t="str">
        <f>IF('Prediction Log'!E786=0, "",'Prediction Log'!E786)</f>
        <v/>
      </c>
      <c r="F786" s="22" t="str">
        <f>IF('Prediction Log'!I786=0, "",'Prediction Log'!I786)</f>
        <v/>
      </c>
      <c r="G786" s="23" t="str">
        <f>IF(ISBLANK(Games!B786), "",'Prediction Log'!$J786)</f>
        <v/>
      </c>
      <c r="H786" s="24" t="str">
        <f>'Prediction Log'!$K786</f>
        <v/>
      </c>
      <c r="I786" s="22" t="str">
        <f>IF(ISBLANK(Games!J786), "",IF(AND(Games!J786="",Games!K786=""),"",IF(ISTEXT(Games!K786), "Side",Games!J786)))</f>
        <v/>
      </c>
      <c r="J786" s="22" t="str">
        <f>IF(ISBLANK(Games!B786), "",IF(Games!H786="Y", Games!B786, Games!C786))</f>
        <v/>
      </c>
      <c r="K786" s="22" t="str">
        <f>Games!F786</f>
        <v/>
      </c>
      <c r="L786" s="22" t="str">
        <f>IF(ISBLANK(Games!D786), "",Games!D786)</f>
        <v/>
      </c>
      <c r="M786" s="22"/>
      <c r="N786" s="25" t="str">
        <f>IF(ISBLANK(Table123[[#This Row],[Odds Side - Difference Model]]), "", 1)</f>
        <v/>
      </c>
      <c r="O786" s="25" t="str">
        <f>IF(ISBLANK(Table123[[#This Row],[Odds Spread]]), "", 1)</f>
        <v/>
      </c>
      <c r="P786" s="26"/>
      <c r="Q786" s="26"/>
      <c r="R786" s="26"/>
      <c r="S786" s="26"/>
      <c r="T786" s="26"/>
      <c r="U786" s="27" t="str">
        <f>IF(ISBLANK(Table123[[#This Row],[Odds Side - Difference Model]]), "",N786+IF(Q786&lt;0, (N786/(Q786/-100)), N786*(Q786/100)))</f>
        <v/>
      </c>
      <c r="V786" s="28" t="str">
        <f>IFERROR(IF(ISBLANK(Table123[[#This Row],[Odds Side - Win Probability Model]]), "",N786+IF(R786&lt;0, (N786/(R786/-100)), N786*(R786/100))),"")</f>
        <v/>
      </c>
      <c r="W786" s="27" t="str">
        <f t="shared" si="79"/>
        <v/>
      </c>
      <c r="X786" s="28" t="str">
        <f t="shared" si="80"/>
        <v/>
      </c>
      <c r="Y786" s="27" t="str">
        <f>IF(ISBLANK(Table123[[#This Row],[Odds Spread]]), "",O786+IF(S786&lt;0, (O786/(S786/-100)), O786*(S786/100)))</f>
        <v/>
      </c>
      <c r="Z786" s="27" t="str">
        <f t="shared" si="81"/>
        <v/>
      </c>
      <c r="AA786" s="29">
        <f t="shared" si="82"/>
        <v>0</v>
      </c>
      <c r="AB786" s="29">
        <f t="shared" si="83"/>
        <v>0</v>
      </c>
      <c r="AC786" s="30" t="str">
        <f>IF('Prediction Log'!$W786="Y", "W", IF('Prediction Log'!$W786="N","L",""))</f>
        <v/>
      </c>
      <c r="AD786" s="31" t="str">
        <f>IF('Prediction Log'!$Y786="Y", "W", IF('Prediction Log'!$Y786="N","L",""))</f>
        <v/>
      </c>
      <c r="AE786" s="32" t="str">
        <f>IF(ISBLANK(Table123[[#This Row],[Odds Side - Difference Model]]), "",IF(AC786="W", W786, IF(AC786="L",-N786, "")))</f>
        <v/>
      </c>
      <c r="AF786" s="33" t="str">
        <f>IFERROR((IF(ISERR(Table123[[#This Row],[Potential Payout Side - Win Probability Model]]), "",IF(AD786="W", X786, IF(AD786="L",-N786, "")))), "")</f>
        <v/>
      </c>
      <c r="AG786" s="30" t="str">
        <f>IF('Prediction Log'!$X786="Y", "W", IF('Prediction Log'!$X786="N", "L", ""))</f>
        <v/>
      </c>
      <c r="AH786" s="32" t="str">
        <f>IF(ISBLANK(Table123[[#This Row],[Odds Spread]]), "",IF(AG786="W", Z786, IF(AG786="L",-O786, "")))</f>
        <v/>
      </c>
      <c r="AI786" s="11"/>
      <c r="AJ786" s="12" t="str">
        <f t="shared" si="84"/>
        <v/>
      </c>
      <c r="AK78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7" spans="1:38" x14ac:dyDescent="0.45">
      <c r="A787" s="22">
        <f>Games!A787</f>
        <v>0</v>
      </c>
      <c r="B787" s="22" t="str">
        <f>IF('Prediction Log'!B787=0, "",'Prediction Log'!B787)</f>
        <v/>
      </c>
      <c r="C787" s="22" t="str">
        <f>IF('Prediction Log'!C787=0, "",'Prediction Log'!C787)</f>
        <v/>
      </c>
      <c r="D787" s="22" t="str">
        <f>IF('Prediction Log'!D787=0, "",'Prediction Log'!D787)</f>
        <v/>
      </c>
      <c r="E787" s="22" t="str">
        <f>IF('Prediction Log'!E787=0, "",'Prediction Log'!E787)</f>
        <v/>
      </c>
      <c r="F787" s="22" t="str">
        <f>IF('Prediction Log'!I787=0, "",'Prediction Log'!I787)</f>
        <v/>
      </c>
      <c r="G787" s="23" t="str">
        <f>IF(ISBLANK(Games!B787), "",'Prediction Log'!$J787)</f>
        <v/>
      </c>
      <c r="H787" s="24" t="str">
        <f>'Prediction Log'!$K787</f>
        <v/>
      </c>
      <c r="I787" s="22" t="str">
        <f>IF(ISBLANK(Games!J787), "",IF(AND(Games!J787="",Games!K787=""),"",IF(ISTEXT(Games!K787), "Side",Games!J787)))</f>
        <v/>
      </c>
      <c r="J787" s="22" t="str">
        <f>IF(ISBLANK(Games!B787), "",IF(Games!H787="Y", Games!B787, Games!C787))</f>
        <v/>
      </c>
      <c r="K787" s="22" t="str">
        <f>Games!F787</f>
        <v/>
      </c>
      <c r="L787" s="22" t="str">
        <f>IF(ISBLANK(Games!D787), "",Games!D787)</f>
        <v/>
      </c>
      <c r="M787" s="22"/>
      <c r="N787" s="25" t="str">
        <f>IF(ISBLANK(Table123[[#This Row],[Odds Side - Difference Model]]), "", 1)</f>
        <v/>
      </c>
      <c r="O787" s="25" t="str">
        <f>IF(ISBLANK(Table123[[#This Row],[Odds Spread]]), "", 1)</f>
        <v/>
      </c>
      <c r="P787" s="26"/>
      <c r="Q787" s="26"/>
      <c r="R787" s="26"/>
      <c r="S787" s="26"/>
      <c r="T787" s="26"/>
      <c r="U787" s="27" t="str">
        <f>IF(ISBLANK(Table123[[#This Row],[Odds Side - Difference Model]]), "",N787+IF(Q787&lt;0, (N787/(Q787/-100)), N787*(Q787/100)))</f>
        <v/>
      </c>
      <c r="V787" s="28" t="str">
        <f>IFERROR(IF(ISBLANK(Table123[[#This Row],[Odds Side - Win Probability Model]]), "",N787+IF(R787&lt;0, (N787/(R787/-100)), N787*(R787/100))),"")</f>
        <v/>
      </c>
      <c r="W787" s="27" t="str">
        <f t="shared" si="79"/>
        <v/>
      </c>
      <c r="X787" s="28" t="str">
        <f t="shared" si="80"/>
        <v/>
      </c>
      <c r="Y787" s="27" t="str">
        <f>IF(ISBLANK(Table123[[#This Row],[Odds Spread]]), "",O787+IF(S787&lt;0, (O787/(S787/-100)), O787*(S787/100)))</f>
        <v/>
      </c>
      <c r="Z787" s="27" t="str">
        <f t="shared" si="81"/>
        <v/>
      </c>
      <c r="AA787" s="29">
        <f t="shared" si="82"/>
        <v>0</v>
      </c>
      <c r="AB787" s="29">
        <f t="shared" si="83"/>
        <v>0</v>
      </c>
      <c r="AC787" s="30" t="str">
        <f>IF('Prediction Log'!$W787="Y", "W", IF('Prediction Log'!$W787="N","L",""))</f>
        <v/>
      </c>
      <c r="AD787" s="31" t="str">
        <f>IF('Prediction Log'!$Y787="Y", "W", IF('Prediction Log'!$Y787="N","L",""))</f>
        <v/>
      </c>
      <c r="AE787" s="32" t="str">
        <f>IF(ISBLANK(Table123[[#This Row],[Odds Side - Difference Model]]), "",IF(AC787="W", W787, IF(AC787="L",-N787, "")))</f>
        <v/>
      </c>
      <c r="AF787" s="33" t="str">
        <f>IFERROR((IF(ISERR(Table123[[#This Row],[Potential Payout Side - Win Probability Model]]), "",IF(AD787="W", X787, IF(AD787="L",-N787, "")))), "")</f>
        <v/>
      </c>
      <c r="AG787" s="30" t="str">
        <f>IF('Prediction Log'!$X787="Y", "W", IF('Prediction Log'!$X787="N", "L", ""))</f>
        <v/>
      </c>
      <c r="AH787" s="32" t="str">
        <f>IF(ISBLANK(Table123[[#This Row],[Odds Spread]]), "",IF(AG787="W", Z787, IF(AG787="L",-O787, "")))</f>
        <v/>
      </c>
      <c r="AI787" s="11"/>
      <c r="AJ787" s="12" t="str">
        <f t="shared" si="84"/>
        <v/>
      </c>
      <c r="AK78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8" spans="1:38" x14ac:dyDescent="0.45">
      <c r="A788" s="22">
        <f>Games!A788</f>
        <v>0</v>
      </c>
      <c r="B788" s="22" t="str">
        <f>IF('Prediction Log'!B788=0, "",'Prediction Log'!B788)</f>
        <v/>
      </c>
      <c r="C788" s="22" t="str">
        <f>IF('Prediction Log'!C788=0, "",'Prediction Log'!C788)</f>
        <v/>
      </c>
      <c r="D788" s="22" t="str">
        <f>IF('Prediction Log'!D788=0, "",'Prediction Log'!D788)</f>
        <v/>
      </c>
      <c r="E788" s="22" t="str">
        <f>IF('Prediction Log'!E788=0, "",'Prediction Log'!E788)</f>
        <v/>
      </c>
      <c r="F788" s="22" t="str">
        <f>IF('Prediction Log'!I788=0, "",'Prediction Log'!I788)</f>
        <v/>
      </c>
      <c r="G788" s="23" t="str">
        <f>IF(ISBLANK(Games!B788), "",'Prediction Log'!$J788)</f>
        <v/>
      </c>
      <c r="H788" s="24" t="str">
        <f>'Prediction Log'!$K788</f>
        <v/>
      </c>
      <c r="I788" s="22" t="str">
        <f>IF(ISBLANK(Games!J788), "",IF(AND(Games!J788="",Games!K788=""),"",IF(ISTEXT(Games!K788), "Side",Games!J788)))</f>
        <v/>
      </c>
      <c r="J788" s="22" t="str">
        <f>IF(ISBLANK(Games!B788), "",IF(Games!H788="Y", Games!B788, Games!C788))</f>
        <v/>
      </c>
      <c r="K788" s="22" t="str">
        <f>Games!F788</f>
        <v/>
      </c>
      <c r="L788" s="22" t="str">
        <f>IF(ISBLANK(Games!D788), "",Games!D788)</f>
        <v/>
      </c>
      <c r="M788" s="22"/>
      <c r="N788" s="25" t="str">
        <f>IF(ISBLANK(Table123[[#This Row],[Odds Side - Difference Model]]), "", 1)</f>
        <v/>
      </c>
      <c r="O788" s="25" t="str">
        <f>IF(ISBLANK(Table123[[#This Row],[Odds Spread]]), "", 1)</f>
        <v/>
      </c>
      <c r="P788" s="26"/>
      <c r="Q788" s="26"/>
      <c r="R788" s="26"/>
      <c r="S788" s="26"/>
      <c r="T788" s="26"/>
      <c r="U788" s="27" t="str">
        <f>IF(ISBLANK(Table123[[#This Row],[Odds Side - Difference Model]]), "",N788+IF(Q788&lt;0, (N788/(Q788/-100)), N788*(Q788/100)))</f>
        <v/>
      </c>
      <c r="V788" s="28" t="str">
        <f>IFERROR(IF(ISBLANK(Table123[[#This Row],[Odds Side - Win Probability Model]]), "",N788+IF(R788&lt;0, (N788/(R788/-100)), N788*(R788/100))),"")</f>
        <v/>
      </c>
      <c r="W788" s="27" t="str">
        <f t="shared" si="79"/>
        <v/>
      </c>
      <c r="X788" s="28" t="str">
        <f t="shared" si="80"/>
        <v/>
      </c>
      <c r="Y788" s="27" t="str">
        <f>IF(ISBLANK(Table123[[#This Row],[Odds Spread]]), "",O788+IF(S788&lt;0, (O788/(S788/-100)), O788*(S788/100)))</f>
        <v/>
      </c>
      <c r="Z788" s="27" t="str">
        <f t="shared" si="81"/>
        <v/>
      </c>
      <c r="AA788" s="29">
        <f t="shared" si="82"/>
        <v>0</v>
      </c>
      <c r="AB788" s="29">
        <f t="shared" si="83"/>
        <v>0</v>
      </c>
      <c r="AC788" s="30" t="str">
        <f>IF('Prediction Log'!$W788="Y", "W", IF('Prediction Log'!$W788="N","L",""))</f>
        <v/>
      </c>
      <c r="AD788" s="31" t="str">
        <f>IF('Prediction Log'!$Y788="Y", "W", IF('Prediction Log'!$Y788="N","L",""))</f>
        <v/>
      </c>
      <c r="AE788" s="32" t="str">
        <f>IF(ISBLANK(Table123[[#This Row],[Odds Side - Difference Model]]), "",IF(AC788="W", W788, IF(AC788="L",-N788, "")))</f>
        <v/>
      </c>
      <c r="AF788" s="33" t="str">
        <f>IFERROR((IF(ISERR(Table123[[#This Row],[Potential Payout Side - Win Probability Model]]), "",IF(AD788="W", X788, IF(AD788="L",-N788, "")))), "")</f>
        <v/>
      </c>
      <c r="AG788" s="30" t="str">
        <f>IF('Prediction Log'!$X788="Y", "W", IF('Prediction Log'!$X788="N", "L", ""))</f>
        <v/>
      </c>
      <c r="AH788" s="32" t="str">
        <f>IF(ISBLANK(Table123[[#This Row],[Odds Spread]]), "",IF(AG788="W", Z788, IF(AG788="L",-O788, "")))</f>
        <v/>
      </c>
      <c r="AI788" s="11"/>
      <c r="AJ788" s="12" t="str">
        <f t="shared" si="84"/>
        <v/>
      </c>
      <c r="AK78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9" spans="1:38" x14ac:dyDescent="0.45">
      <c r="A789" s="22">
        <f>Games!A789</f>
        <v>0</v>
      </c>
      <c r="B789" s="22" t="str">
        <f>IF('Prediction Log'!B789=0, "",'Prediction Log'!B789)</f>
        <v/>
      </c>
      <c r="C789" s="22" t="str">
        <f>IF('Prediction Log'!C789=0, "",'Prediction Log'!C789)</f>
        <v/>
      </c>
      <c r="D789" s="22" t="str">
        <f>IF('Prediction Log'!D789=0, "",'Prediction Log'!D789)</f>
        <v/>
      </c>
      <c r="E789" s="22" t="str">
        <f>IF('Prediction Log'!E789=0, "",'Prediction Log'!E789)</f>
        <v/>
      </c>
      <c r="F789" s="22" t="str">
        <f>IF('Prediction Log'!I789=0, "",'Prediction Log'!I789)</f>
        <v/>
      </c>
      <c r="G789" s="23" t="str">
        <f>IF(ISBLANK(Games!B789), "",'Prediction Log'!$J789)</f>
        <v/>
      </c>
      <c r="H789" s="24" t="str">
        <f>'Prediction Log'!$K789</f>
        <v/>
      </c>
      <c r="I789" s="22" t="str">
        <f>IF(ISBLANK(Games!J789), "",IF(AND(Games!J789="",Games!K789=""),"",IF(ISTEXT(Games!K789), "Side",Games!J789)))</f>
        <v/>
      </c>
      <c r="J789" s="22" t="str">
        <f>IF(ISBLANK(Games!B789), "",IF(Games!H789="Y", Games!B789, Games!C789))</f>
        <v/>
      </c>
      <c r="K789" s="22" t="str">
        <f>Games!F789</f>
        <v/>
      </c>
      <c r="L789" s="22" t="str">
        <f>IF(ISBLANK(Games!D789), "",Games!D789)</f>
        <v/>
      </c>
      <c r="M789" s="22"/>
      <c r="N789" s="25" t="str">
        <f>IF(ISBLANK(Table123[[#This Row],[Odds Side - Difference Model]]), "", 1)</f>
        <v/>
      </c>
      <c r="O789" s="25" t="str">
        <f>IF(ISBLANK(Table123[[#This Row],[Odds Spread]]), "", 1)</f>
        <v/>
      </c>
      <c r="P789" s="26"/>
      <c r="Q789" s="26"/>
      <c r="R789" s="26"/>
      <c r="S789" s="26"/>
      <c r="T789" s="26"/>
      <c r="U789" s="27" t="str">
        <f>IF(ISBLANK(Table123[[#This Row],[Odds Side - Difference Model]]), "",N789+IF(Q789&lt;0, (N789/(Q789/-100)), N789*(Q789/100)))</f>
        <v/>
      </c>
      <c r="V789" s="28" t="str">
        <f>IFERROR(IF(ISBLANK(Table123[[#This Row],[Odds Side - Win Probability Model]]), "",N789+IF(R789&lt;0, (N789/(R789/-100)), N789*(R789/100))),"")</f>
        <v/>
      </c>
      <c r="W789" s="27" t="str">
        <f t="shared" si="79"/>
        <v/>
      </c>
      <c r="X789" s="28" t="str">
        <f t="shared" si="80"/>
        <v/>
      </c>
      <c r="Y789" s="27" t="str">
        <f>IF(ISBLANK(Table123[[#This Row],[Odds Spread]]), "",O789+IF(S789&lt;0, (O789/(S789/-100)), O789*(S789/100)))</f>
        <v/>
      </c>
      <c r="Z789" s="27" t="str">
        <f t="shared" si="81"/>
        <v/>
      </c>
      <c r="AA789" s="29">
        <f t="shared" si="82"/>
        <v>0</v>
      </c>
      <c r="AB789" s="29">
        <f t="shared" si="83"/>
        <v>0</v>
      </c>
      <c r="AC789" s="30" t="str">
        <f>IF('Prediction Log'!$W789="Y", "W", IF('Prediction Log'!$W789="N","L",""))</f>
        <v/>
      </c>
      <c r="AD789" s="31" t="str">
        <f>IF('Prediction Log'!$Y789="Y", "W", IF('Prediction Log'!$Y789="N","L",""))</f>
        <v/>
      </c>
      <c r="AE789" s="32" t="str">
        <f>IF(ISBLANK(Table123[[#This Row],[Odds Side - Difference Model]]), "",IF(AC789="W", W789, IF(AC789="L",-N789, "")))</f>
        <v/>
      </c>
      <c r="AF789" s="33" t="str">
        <f>IFERROR((IF(ISERR(Table123[[#This Row],[Potential Payout Side - Win Probability Model]]), "",IF(AD789="W", X789, IF(AD789="L",-N789, "")))), "")</f>
        <v/>
      </c>
      <c r="AG789" s="30" t="str">
        <f>IF('Prediction Log'!$X789="Y", "W", IF('Prediction Log'!$X789="N", "L", ""))</f>
        <v/>
      </c>
      <c r="AH789" s="32" t="str">
        <f>IF(ISBLANK(Table123[[#This Row],[Odds Spread]]), "",IF(AG789="W", Z789, IF(AG789="L",-O789, "")))</f>
        <v/>
      </c>
      <c r="AI789" s="11"/>
      <c r="AJ789" s="12" t="str">
        <f t="shared" si="84"/>
        <v/>
      </c>
      <c r="AK78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0" spans="1:38" x14ac:dyDescent="0.45">
      <c r="A790" s="22">
        <f>Games!A790</f>
        <v>0</v>
      </c>
      <c r="B790" s="22" t="str">
        <f>IF('Prediction Log'!B790=0, "",'Prediction Log'!B790)</f>
        <v/>
      </c>
      <c r="C790" s="22" t="str">
        <f>IF('Prediction Log'!C790=0, "",'Prediction Log'!C790)</f>
        <v/>
      </c>
      <c r="D790" s="22" t="str">
        <f>IF('Prediction Log'!D790=0, "",'Prediction Log'!D790)</f>
        <v/>
      </c>
      <c r="E790" s="22" t="str">
        <f>IF('Prediction Log'!E790=0, "",'Prediction Log'!E790)</f>
        <v/>
      </c>
      <c r="F790" s="22" t="str">
        <f>IF('Prediction Log'!I790=0, "",'Prediction Log'!I790)</f>
        <v/>
      </c>
      <c r="G790" s="23" t="str">
        <f>IF(ISBLANK(Games!B790), "",'Prediction Log'!$J790)</f>
        <v/>
      </c>
      <c r="H790" s="24" t="str">
        <f>'Prediction Log'!$K790</f>
        <v/>
      </c>
      <c r="I790" s="22" t="str">
        <f>IF(ISBLANK(Games!J790), "",IF(AND(Games!J790="",Games!K790=""),"",IF(ISTEXT(Games!K790), "Side",Games!J790)))</f>
        <v/>
      </c>
      <c r="J790" s="22" t="str">
        <f>IF(ISBLANK(Games!B790), "",IF(Games!H790="Y", Games!B790, Games!C790))</f>
        <v/>
      </c>
      <c r="K790" s="22" t="str">
        <f>Games!F790</f>
        <v/>
      </c>
      <c r="L790" s="22" t="str">
        <f>IF(ISBLANK(Games!D790), "",Games!D790)</f>
        <v/>
      </c>
      <c r="M790" s="22"/>
      <c r="N790" s="25" t="str">
        <f>IF(ISBLANK(Table123[[#This Row],[Odds Side - Difference Model]]), "", 1)</f>
        <v/>
      </c>
      <c r="O790" s="25" t="str">
        <f>IF(ISBLANK(Table123[[#This Row],[Odds Spread]]), "", 1)</f>
        <v/>
      </c>
      <c r="P790" s="26"/>
      <c r="Q790" s="26"/>
      <c r="R790" s="26"/>
      <c r="S790" s="26"/>
      <c r="T790" s="26"/>
      <c r="U790" s="27" t="str">
        <f>IF(ISBLANK(Table123[[#This Row],[Odds Side - Difference Model]]), "",N790+IF(Q790&lt;0, (N790/(Q790/-100)), N790*(Q790/100)))</f>
        <v/>
      </c>
      <c r="V790" s="28" t="str">
        <f>IFERROR(IF(ISBLANK(Table123[[#This Row],[Odds Side - Win Probability Model]]), "",N790+IF(R790&lt;0, (N790/(R790/-100)), N790*(R790/100))),"")</f>
        <v/>
      </c>
      <c r="W790" s="27" t="str">
        <f t="shared" si="79"/>
        <v/>
      </c>
      <c r="X790" s="28" t="str">
        <f t="shared" si="80"/>
        <v/>
      </c>
      <c r="Y790" s="27" t="str">
        <f>IF(ISBLANK(Table123[[#This Row],[Odds Spread]]), "",O790+IF(S790&lt;0, (O790/(S790/-100)), O790*(S790/100)))</f>
        <v/>
      </c>
      <c r="Z790" s="27" t="str">
        <f t="shared" si="81"/>
        <v/>
      </c>
      <c r="AA790" s="29">
        <f t="shared" si="82"/>
        <v>0</v>
      </c>
      <c r="AB790" s="29">
        <f t="shared" si="83"/>
        <v>0</v>
      </c>
      <c r="AC790" s="30" t="str">
        <f>IF('Prediction Log'!$W790="Y", "W", IF('Prediction Log'!$W790="N","L",""))</f>
        <v/>
      </c>
      <c r="AD790" s="31" t="str">
        <f>IF('Prediction Log'!$Y790="Y", "W", IF('Prediction Log'!$Y790="N","L",""))</f>
        <v/>
      </c>
      <c r="AE790" s="32" t="str">
        <f>IF(ISBLANK(Table123[[#This Row],[Odds Side - Difference Model]]), "",IF(AC790="W", W790, IF(AC790="L",-N790, "")))</f>
        <v/>
      </c>
      <c r="AF790" s="33" t="str">
        <f>IFERROR((IF(ISERR(Table123[[#This Row],[Potential Payout Side - Win Probability Model]]), "",IF(AD790="W", X790, IF(AD790="L",-N790, "")))), "")</f>
        <v/>
      </c>
      <c r="AG790" s="30" t="str">
        <f>IF('Prediction Log'!$X790="Y", "W", IF('Prediction Log'!$X790="N", "L", ""))</f>
        <v/>
      </c>
      <c r="AH790" s="32" t="str">
        <f>IF(ISBLANK(Table123[[#This Row],[Odds Spread]]), "",IF(AG790="W", Z790, IF(AG790="L",-O790, "")))</f>
        <v/>
      </c>
      <c r="AI790" s="11"/>
      <c r="AJ790" s="12" t="str">
        <f t="shared" si="84"/>
        <v/>
      </c>
      <c r="AK79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1" spans="1:38" x14ac:dyDescent="0.45">
      <c r="A791" s="22">
        <f>Games!A791</f>
        <v>0</v>
      </c>
      <c r="B791" s="22" t="str">
        <f>IF('Prediction Log'!B791=0, "",'Prediction Log'!B791)</f>
        <v/>
      </c>
      <c r="C791" s="22" t="str">
        <f>IF('Prediction Log'!C791=0, "",'Prediction Log'!C791)</f>
        <v/>
      </c>
      <c r="D791" s="22" t="str">
        <f>IF('Prediction Log'!D791=0, "",'Prediction Log'!D791)</f>
        <v/>
      </c>
      <c r="E791" s="22" t="str">
        <f>IF('Prediction Log'!E791=0, "",'Prediction Log'!E791)</f>
        <v/>
      </c>
      <c r="F791" s="22" t="str">
        <f>IF('Prediction Log'!I791=0, "",'Prediction Log'!I791)</f>
        <v/>
      </c>
      <c r="G791" s="23" t="str">
        <f>IF(ISBLANK(Games!B791), "",'Prediction Log'!$J791)</f>
        <v/>
      </c>
      <c r="H791" s="24" t="str">
        <f>'Prediction Log'!$K791</f>
        <v/>
      </c>
      <c r="I791" s="22" t="str">
        <f>IF(ISBLANK(Games!J791), "",IF(AND(Games!J791="",Games!K791=""),"",IF(ISTEXT(Games!K791), "Side",Games!J791)))</f>
        <v/>
      </c>
      <c r="J791" s="22" t="str">
        <f>IF(ISBLANK(Games!B791), "",IF(Games!H791="Y", Games!B791, Games!C791))</f>
        <v/>
      </c>
      <c r="K791" s="22" t="str">
        <f>Games!F791</f>
        <v/>
      </c>
      <c r="L791" s="22" t="str">
        <f>IF(ISBLANK(Games!D791), "",Games!D791)</f>
        <v/>
      </c>
      <c r="M791" s="22"/>
      <c r="N791" s="25" t="str">
        <f>IF(ISBLANK(Table123[[#This Row],[Odds Side - Difference Model]]), "", 1)</f>
        <v/>
      </c>
      <c r="O791" s="25" t="str">
        <f>IF(ISBLANK(Table123[[#This Row],[Odds Spread]]), "", 1)</f>
        <v/>
      </c>
      <c r="P791" s="26"/>
      <c r="Q791" s="26"/>
      <c r="R791" s="26"/>
      <c r="S791" s="26"/>
      <c r="T791" s="26"/>
      <c r="U791" s="27" t="str">
        <f>IF(ISBLANK(Table123[[#This Row],[Odds Side - Difference Model]]), "",N791+IF(Q791&lt;0, (N791/(Q791/-100)), N791*(Q791/100)))</f>
        <v/>
      </c>
      <c r="V791" s="28" t="str">
        <f>IFERROR(IF(ISBLANK(Table123[[#This Row],[Odds Side - Win Probability Model]]), "",N791+IF(R791&lt;0, (N791/(R791/-100)), N791*(R791/100))),"")</f>
        <v/>
      </c>
      <c r="W791" s="27" t="str">
        <f t="shared" si="79"/>
        <v/>
      </c>
      <c r="X791" s="28" t="str">
        <f t="shared" si="80"/>
        <v/>
      </c>
      <c r="Y791" s="27" t="str">
        <f>IF(ISBLANK(Table123[[#This Row],[Odds Spread]]), "",O791+IF(S791&lt;0, (O791/(S791/-100)), O791*(S791/100)))</f>
        <v/>
      </c>
      <c r="Z791" s="27" t="str">
        <f t="shared" si="81"/>
        <v/>
      </c>
      <c r="AA791" s="29">
        <f t="shared" si="82"/>
        <v>0</v>
      </c>
      <c r="AB791" s="29">
        <f t="shared" si="83"/>
        <v>0</v>
      </c>
      <c r="AC791" s="30" t="str">
        <f>IF('Prediction Log'!$W791="Y", "W", IF('Prediction Log'!$W791="N","L",""))</f>
        <v/>
      </c>
      <c r="AD791" s="31" t="str">
        <f>IF('Prediction Log'!$Y791="Y", "W", IF('Prediction Log'!$Y791="N","L",""))</f>
        <v/>
      </c>
      <c r="AE791" s="32" t="str">
        <f>IF(ISBLANK(Table123[[#This Row],[Odds Side - Difference Model]]), "",IF(AC791="W", W791, IF(AC791="L",-N791, "")))</f>
        <v/>
      </c>
      <c r="AF791" s="33" t="str">
        <f>IFERROR((IF(ISERR(Table123[[#This Row],[Potential Payout Side - Win Probability Model]]), "",IF(AD791="W", X791, IF(AD791="L",-N791, "")))), "")</f>
        <v/>
      </c>
      <c r="AG791" s="30" t="str">
        <f>IF('Prediction Log'!$X791="Y", "W", IF('Prediction Log'!$X791="N", "L", ""))</f>
        <v/>
      </c>
      <c r="AH791" s="32" t="str">
        <f>IF(ISBLANK(Table123[[#This Row],[Odds Spread]]), "",IF(AG791="W", Z791, IF(AG791="L",-O791, "")))</f>
        <v/>
      </c>
      <c r="AI791" s="11"/>
      <c r="AJ791" s="12" t="str">
        <f t="shared" si="84"/>
        <v/>
      </c>
      <c r="AK791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1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2" spans="1:38" x14ac:dyDescent="0.45">
      <c r="A792" s="22">
        <f>Games!A792</f>
        <v>0</v>
      </c>
      <c r="B792" s="22" t="str">
        <f>IF('Prediction Log'!B792=0, "",'Prediction Log'!B792)</f>
        <v/>
      </c>
      <c r="C792" s="22" t="str">
        <f>IF('Prediction Log'!C792=0, "",'Prediction Log'!C792)</f>
        <v/>
      </c>
      <c r="D792" s="22" t="str">
        <f>IF('Prediction Log'!D792=0, "",'Prediction Log'!D792)</f>
        <v/>
      </c>
      <c r="E792" s="22" t="str">
        <f>IF('Prediction Log'!E792=0, "",'Prediction Log'!E792)</f>
        <v/>
      </c>
      <c r="F792" s="22" t="str">
        <f>IF('Prediction Log'!I792=0, "",'Prediction Log'!I792)</f>
        <v/>
      </c>
      <c r="G792" s="23" t="str">
        <f>IF(ISBLANK(Games!B792), "",'Prediction Log'!$J792)</f>
        <v/>
      </c>
      <c r="H792" s="24" t="str">
        <f>'Prediction Log'!$K792</f>
        <v/>
      </c>
      <c r="I792" s="22" t="str">
        <f>IF(ISBLANK(Games!J792), "",IF(AND(Games!J792="",Games!K792=""),"",IF(ISTEXT(Games!K792), "Side",Games!J792)))</f>
        <v/>
      </c>
      <c r="J792" s="22" t="str">
        <f>IF(ISBLANK(Games!B792), "",IF(Games!H792="Y", Games!B792, Games!C792))</f>
        <v/>
      </c>
      <c r="K792" s="22" t="str">
        <f>Games!F792</f>
        <v/>
      </c>
      <c r="L792" s="22" t="str">
        <f>IF(ISBLANK(Games!D792), "",Games!D792)</f>
        <v/>
      </c>
      <c r="M792" s="22"/>
      <c r="N792" s="25" t="str">
        <f>IF(ISBLANK(Table123[[#This Row],[Odds Side - Difference Model]]), "", 1)</f>
        <v/>
      </c>
      <c r="O792" s="25" t="str">
        <f>IF(ISBLANK(Table123[[#This Row],[Odds Spread]]), "", 1)</f>
        <v/>
      </c>
      <c r="P792" s="26"/>
      <c r="Q792" s="26"/>
      <c r="R792" s="26"/>
      <c r="S792" s="26"/>
      <c r="T792" s="26"/>
      <c r="U792" s="27" t="str">
        <f>IF(ISBLANK(Table123[[#This Row],[Odds Side - Difference Model]]), "",N792+IF(Q792&lt;0, (N792/(Q792/-100)), N792*(Q792/100)))</f>
        <v/>
      </c>
      <c r="V792" s="28" t="str">
        <f>IFERROR(IF(ISBLANK(Table123[[#This Row],[Odds Side - Win Probability Model]]), "",N792+IF(R792&lt;0, (N792/(R792/-100)), N792*(R792/100))),"")</f>
        <v/>
      </c>
      <c r="W792" s="27" t="str">
        <f t="shared" si="79"/>
        <v/>
      </c>
      <c r="X792" s="28" t="str">
        <f t="shared" si="80"/>
        <v/>
      </c>
      <c r="Y792" s="27" t="str">
        <f>IF(ISBLANK(Table123[[#This Row],[Odds Spread]]), "",O792+IF(S792&lt;0, (O792/(S792/-100)), O792*(S792/100)))</f>
        <v/>
      </c>
      <c r="Z792" s="27" t="str">
        <f t="shared" si="81"/>
        <v/>
      </c>
      <c r="AA792" s="29">
        <f t="shared" si="82"/>
        <v>0</v>
      </c>
      <c r="AB792" s="29">
        <f t="shared" si="83"/>
        <v>0</v>
      </c>
      <c r="AC792" s="30" t="str">
        <f>IF('Prediction Log'!$W792="Y", "W", IF('Prediction Log'!$W792="N","L",""))</f>
        <v/>
      </c>
      <c r="AD792" s="31" t="str">
        <f>IF('Prediction Log'!$Y792="Y", "W", IF('Prediction Log'!$Y792="N","L",""))</f>
        <v/>
      </c>
      <c r="AE792" s="32" t="str">
        <f>IF(ISBLANK(Table123[[#This Row],[Odds Side - Difference Model]]), "",IF(AC792="W", W792, IF(AC792="L",-N792, "")))</f>
        <v/>
      </c>
      <c r="AF792" s="33" t="str">
        <f>IFERROR((IF(ISERR(Table123[[#This Row],[Potential Payout Side - Win Probability Model]]), "",IF(AD792="W", X792, IF(AD792="L",-N792, "")))), "")</f>
        <v/>
      </c>
      <c r="AG792" s="30" t="str">
        <f>IF('Prediction Log'!$X792="Y", "W", IF('Prediction Log'!$X792="N", "L", ""))</f>
        <v/>
      </c>
      <c r="AH792" s="32" t="str">
        <f>IF(ISBLANK(Table123[[#This Row],[Odds Spread]]), "",IF(AG792="W", Z792, IF(AG792="L",-O792, "")))</f>
        <v/>
      </c>
      <c r="AI792" s="11"/>
      <c r="AJ792" s="12" t="str">
        <f t="shared" si="84"/>
        <v/>
      </c>
      <c r="AK792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2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3" spans="1:38" x14ac:dyDescent="0.45">
      <c r="A793" s="22">
        <f>Games!A793</f>
        <v>0</v>
      </c>
      <c r="B793" s="22" t="str">
        <f>IF('Prediction Log'!B793=0, "",'Prediction Log'!B793)</f>
        <v/>
      </c>
      <c r="C793" s="22" t="str">
        <f>IF('Prediction Log'!C793=0, "",'Prediction Log'!C793)</f>
        <v/>
      </c>
      <c r="D793" s="22" t="str">
        <f>IF('Prediction Log'!D793=0, "",'Prediction Log'!D793)</f>
        <v/>
      </c>
      <c r="E793" s="22" t="str">
        <f>IF('Prediction Log'!E793=0, "",'Prediction Log'!E793)</f>
        <v/>
      </c>
      <c r="F793" s="22" t="str">
        <f>IF('Prediction Log'!I793=0, "",'Prediction Log'!I793)</f>
        <v/>
      </c>
      <c r="G793" s="23" t="str">
        <f>IF(ISBLANK(Games!B793), "",'Prediction Log'!$J793)</f>
        <v/>
      </c>
      <c r="H793" s="24" t="str">
        <f>'Prediction Log'!$K793</f>
        <v/>
      </c>
      <c r="I793" s="22" t="str">
        <f>IF(ISBLANK(Games!J793), "",IF(AND(Games!J793="",Games!K793=""),"",IF(ISTEXT(Games!K793), "Side",Games!J793)))</f>
        <v/>
      </c>
      <c r="J793" s="22" t="str">
        <f>IF(ISBLANK(Games!B793), "",IF(Games!H793="Y", Games!B793, Games!C793))</f>
        <v/>
      </c>
      <c r="K793" s="22" t="str">
        <f>Games!F793</f>
        <v/>
      </c>
      <c r="L793" s="22" t="str">
        <f>IF(ISBLANK(Games!D793), "",Games!D793)</f>
        <v/>
      </c>
      <c r="M793" s="22"/>
      <c r="N793" s="25" t="str">
        <f>IF(ISBLANK(Table123[[#This Row],[Odds Side - Difference Model]]), "", 1)</f>
        <v/>
      </c>
      <c r="O793" s="25" t="str">
        <f>IF(ISBLANK(Table123[[#This Row],[Odds Spread]]), "", 1)</f>
        <v/>
      </c>
      <c r="P793" s="26"/>
      <c r="Q793" s="26"/>
      <c r="R793" s="26"/>
      <c r="S793" s="26"/>
      <c r="T793" s="26"/>
      <c r="U793" s="27" t="str">
        <f>IF(ISBLANK(Table123[[#This Row],[Odds Side - Difference Model]]), "",N793+IF(Q793&lt;0, (N793/(Q793/-100)), N793*(Q793/100)))</f>
        <v/>
      </c>
      <c r="V793" s="28" t="str">
        <f>IFERROR(IF(ISBLANK(Table123[[#This Row],[Odds Side - Win Probability Model]]), "",N793+IF(R793&lt;0, (N793/(R793/-100)), N793*(R793/100))),"")</f>
        <v/>
      </c>
      <c r="W793" s="27" t="str">
        <f t="shared" si="79"/>
        <v/>
      </c>
      <c r="X793" s="28" t="str">
        <f t="shared" si="80"/>
        <v/>
      </c>
      <c r="Y793" s="27" t="str">
        <f>IF(ISBLANK(Table123[[#This Row],[Odds Spread]]), "",O793+IF(S793&lt;0, (O793/(S793/-100)), O793*(S793/100)))</f>
        <v/>
      </c>
      <c r="Z793" s="27" t="str">
        <f t="shared" si="81"/>
        <v/>
      </c>
      <c r="AA793" s="29">
        <f t="shared" si="82"/>
        <v>0</v>
      </c>
      <c r="AB793" s="29">
        <f t="shared" si="83"/>
        <v>0</v>
      </c>
      <c r="AC793" s="30" t="str">
        <f>IF('Prediction Log'!$W793="Y", "W", IF('Prediction Log'!$W793="N","L",""))</f>
        <v/>
      </c>
      <c r="AD793" s="31" t="str">
        <f>IF('Prediction Log'!$Y793="Y", "W", IF('Prediction Log'!$Y793="N","L",""))</f>
        <v/>
      </c>
      <c r="AE793" s="32" t="str">
        <f>IF(ISBLANK(Table123[[#This Row],[Odds Side - Difference Model]]), "",IF(AC793="W", W793, IF(AC793="L",-N793, "")))</f>
        <v/>
      </c>
      <c r="AF793" s="33" t="str">
        <f>IFERROR((IF(ISERR(Table123[[#This Row],[Potential Payout Side - Win Probability Model]]), "",IF(AD793="W", X793, IF(AD793="L",-N793, "")))), "")</f>
        <v/>
      </c>
      <c r="AG793" s="30" t="str">
        <f>IF('Prediction Log'!$X793="Y", "W", IF('Prediction Log'!$X793="N", "L", ""))</f>
        <v/>
      </c>
      <c r="AH793" s="32" t="str">
        <f>IF(ISBLANK(Table123[[#This Row],[Odds Spread]]), "",IF(AG793="W", Z793, IF(AG793="L",-O793, "")))</f>
        <v/>
      </c>
      <c r="AI793" s="11"/>
      <c r="AJ793" s="12" t="str">
        <f t="shared" si="84"/>
        <v/>
      </c>
      <c r="AK793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3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4" spans="1:38" x14ac:dyDescent="0.45">
      <c r="A794" s="22">
        <f>Games!A794</f>
        <v>0</v>
      </c>
      <c r="B794" s="22" t="str">
        <f>IF('Prediction Log'!B794=0, "",'Prediction Log'!B794)</f>
        <v/>
      </c>
      <c r="C794" s="22" t="str">
        <f>IF('Prediction Log'!C794=0, "",'Prediction Log'!C794)</f>
        <v/>
      </c>
      <c r="D794" s="22" t="str">
        <f>IF('Prediction Log'!D794=0, "",'Prediction Log'!D794)</f>
        <v/>
      </c>
      <c r="E794" s="22" t="str">
        <f>IF('Prediction Log'!E794=0, "",'Prediction Log'!E794)</f>
        <v/>
      </c>
      <c r="F794" s="22" t="str">
        <f>IF('Prediction Log'!I794=0, "",'Prediction Log'!I794)</f>
        <v/>
      </c>
      <c r="G794" s="23" t="str">
        <f>IF(ISBLANK(Games!B794), "",'Prediction Log'!$J794)</f>
        <v/>
      </c>
      <c r="H794" s="24" t="str">
        <f>'Prediction Log'!$K794</f>
        <v/>
      </c>
      <c r="I794" s="22" t="str">
        <f>IF(ISBLANK(Games!J794), "",IF(AND(Games!J794="",Games!K794=""),"",IF(ISTEXT(Games!K794), "Side",Games!J794)))</f>
        <v/>
      </c>
      <c r="J794" s="22" t="str">
        <f>IF(ISBLANK(Games!B794), "",IF(Games!H794="Y", Games!B794, Games!C794))</f>
        <v/>
      </c>
      <c r="K794" s="22" t="str">
        <f>Games!F794</f>
        <v/>
      </c>
      <c r="L794" s="22" t="str">
        <f>IF(ISBLANK(Games!D794), "",Games!D794)</f>
        <v/>
      </c>
      <c r="M794" s="22"/>
      <c r="N794" s="25" t="str">
        <f>IF(ISBLANK(Table123[[#This Row],[Odds Side - Difference Model]]), "", 1)</f>
        <v/>
      </c>
      <c r="O794" s="25" t="str">
        <f>IF(ISBLANK(Table123[[#This Row],[Odds Spread]]), "", 1)</f>
        <v/>
      </c>
      <c r="P794" s="26"/>
      <c r="Q794" s="26"/>
      <c r="R794" s="26"/>
      <c r="S794" s="26"/>
      <c r="T794" s="26"/>
      <c r="U794" s="27" t="str">
        <f>IF(ISBLANK(Table123[[#This Row],[Odds Side - Difference Model]]), "",N794+IF(Q794&lt;0, (N794/(Q794/-100)), N794*(Q794/100)))</f>
        <v/>
      </c>
      <c r="V794" s="28" t="str">
        <f>IFERROR(IF(ISBLANK(Table123[[#This Row],[Odds Side - Win Probability Model]]), "",N794+IF(R794&lt;0, (N794/(R794/-100)), N794*(R794/100))),"")</f>
        <v/>
      </c>
      <c r="W794" s="27" t="str">
        <f t="shared" si="79"/>
        <v/>
      </c>
      <c r="X794" s="28" t="str">
        <f t="shared" si="80"/>
        <v/>
      </c>
      <c r="Y794" s="27" t="str">
        <f>IF(ISBLANK(Table123[[#This Row],[Odds Spread]]), "",O794+IF(S794&lt;0, (O794/(S794/-100)), O794*(S794/100)))</f>
        <v/>
      </c>
      <c r="Z794" s="27" t="str">
        <f t="shared" si="81"/>
        <v/>
      </c>
      <c r="AA794" s="29">
        <f t="shared" si="82"/>
        <v>0</v>
      </c>
      <c r="AB794" s="29">
        <f t="shared" si="83"/>
        <v>0</v>
      </c>
      <c r="AC794" s="30" t="str">
        <f>IF('Prediction Log'!$W794="Y", "W", IF('Prediction Log'!$W794="N","L",""))</f>
        <v/>
      </c>
      <c r="AD794" s="31" t="str">
        <f>IF('Prediction Log'!$Y794="Y", "W", IF('Prediction Log'!$Y794="N","L",""))</f>
        <v/>
      </c>
      <c r="AE794" s="32" t="str">
        <f>IF(ISBLANK(Table123[[#This Row],[Odds Side - Difference Model]]), "",IF(AC794="W", W794, IF(AC794="L",-N794, "")))</f>
        <v/>
      </c>
      <c r="AF794" s="33" t="str">
        <f>IFERROR((IF(ISERR(Table123[[#This Row],[Potential Payout Side - Win Probability Model]]), "",IF(AD794="W", X794, IF(AD794="L",-N794, "")))), "")</f>
        <v/>
      </c>
      <c r="AG794" s="30" t="str">
        <f>IF('Prediction Log'!$X794="Y", "W", IF('Prediction Log'!$X794="N", "L", ""))</f>
        <v/>
      </c>
      <c r="AH794" s="32" t="str">
        <f>IF(ISBLANK(Table123[[#This Row],[Odds Spread]]), "",IF(AG794="W", Z794, IF(AG794="L",-O794, "")))</f>
        <v/>
      </c>
      <c r="AI794" s="11"/>
      <c r="AJ794" s="12" t="str">
        <f t="shared" si="84"/>
        <v/>
      </c>
      <c r="AK794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4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5" spans="1:38" x14ac:dyDescent="0.45">
      <c r="A795" s="22">
        <f>Games!A795</f>
        <v>0</v>
      </c>
      <c r="B795" s="22" t="str">
        <f>IF('Prediction Log'!B795=0, "",'Prediction Log'!B795)</f>
        <v/>
      </c>
      <c r="C795" s="22" t="str">
        <f>IF('Prediction Log'!C795=0, "",'Prediction Log'!C795)</f>
        <v/>
      </c>
      <c r="D795" s="22" t="str">
        <f>IF('Prediction Log'!D795=0, "",'Prediction Log'!D795)</f>
        <v/>
      </c>
      <c r="E795" s="22" t="str">
        <f>IF('Prediction Log'!E795=0, "",'Prediction Log'!E795)</f>
        <v/>
      </c>
      <c r="F795" s="22" t="str">
        <f>IF('Prediction Log'!I795=0, "",'Prediction Log'!I795)</f>
        <v/>
      </c>
      <c r="G795" s="23" t="str">
        <f>IF(ISBLANK(Games!B795), "",'Prediction Log'!$J795)</f>
        <v/>
      </c>
      <c r="H795" s="24" t="str">
        <f>'Prediction Log'!$K795</f>
        <v/>
      </c>
      <c r="I795" s="22" t="str">
        <f>IF(ISBLANK(Games!J795), "",IF(AND(Games!J795="",Games!K795=""),"",IF(ISTEXT(Games!K795), "Side",Games!J795)))</f>
        <v/>
      </c>
      <c r="J795" s="22" t="str">
        <f>IF(ISBLANK(Games!B795), "",IF(Games!H795="Y", Games!B795, Games!C795))</f>
        <v/>
      </c>
      <c r="K795" s="22" t="str">
        <f>Games!F795</f>
        <v/>
      </c>
      <c r="L795" s="22" t="str">
        <f>IF(ISBLANK(Games!D795), "",Games!D795)</f>
        <v/>
      </c>
      <c r="M795" s="22"/>
      <c r="N795" s="25" t="str">
        <f>IF(ISBLANK(Table123[[#This Row],[Odds Side - Difference Model]]), "", 1)</f>
        <v/>
      </c>
      <c r="O795" s="25" t="str">
        <f>IF(ISBLANK(Table123[[#This Row],[Odds Spread]]), "", 1)</f>
        <v/>
      </c>
      <c r="P795" s="26"/>
      <c r="Q795" s="26"/>
      <c r="R795" s="26"/>
      <c r="S795" s="26"/>
      <c r="T795" s="26"/>
      <c r="U795" s="27" t="str">
        <f>IF(ISBLANK(Table123[[#This Row],[Odds Side - Difference Model]]), "",N795+IF(Q795&lt;0, (N795/(Q795/-100)), N795*(Q795/100)))</f>
        <v/>
      </c>
      <c r="V795" s="28" t="str">
        <f>IFERROR(IF(ISBLANK(Table123[[#This Row],[Odds Side - Win Probability Model]]), "",N795+IF(R795&lt;0, (N795/(R795/-100)), N795*(R795/100))),"")</f>
        <v/>
      </c>
      <c r="W795" s="27" t="str">
        <f t="shared" si="79"/>
        <v/>
      </c>
      <c r="X795" s="28" t="str">
        <f t="shared" si="80"/>
        <v/>
      </c>
      <c r="Y795" s="27" t="str">
        <f>IF(ISBLANK(Table123[[#This Row],[Odds Spread]]), "",O795+IF(S795&lt;0, (O795/(S795/-100)), O795*(S795/100)))</f>
        <v/>
      </c>
      <c r="Z795" s="27" t="str">
        <f t="shared" si="81"/>
        <v/>
      </c>
      <c r="AA795" s="29">
        <f t="shared" si="82"/>
        <v>0</v>
      </c>
      <c r="AB795" s="29">
        <f t="shared" si="83"/>
        <v>0</v>
      </c>
      <c r="AC795" s="30" t="str">
        <f>IF('Prediction Log'!$W795="Y", "W", IF('Prediction Log'!$W795="N","L",""))</f>
        <v/>
      </c>
      <c r="AD795" s="31" t="str">
        <f>IF('Prediction Log'!$Y795="Y", "W", IF('Prediction Log'!$Y795="N","L",""))</f>
        <v/>
      </c>
      <c r="AE795" s="32" t="str">
        <f>IF(ISBLANK(Table123[[#This Row],[Odds Side - Difference Model]]), "",IF(AC795="W", W795, IF(AC795="L",-N795, "")))</f>
        <v/>
      </c>
      <c r="AF795" s="33" t="str">
        <f>IFERROR((IF(ISERR(Table123[[#This Row],[Potential Payout Side - Win Probability Model]]), "",IF(AD795="W", X795, IF(AD795="L",-N795, "")))), "")</f>
        <v/>
      </c>
      <c r="AG795" s="30" t="str">
        <f>IF('Prediction Log'!$X795="Y", "W", IF('Prediction Log'!$X795="N", "L", ""))</f>
        <v/>
      </c>
      <c r="AH795" s="32" t="str">
        <f>IF(ISBLANK(Table123[[#This Row],[Odds Spread]]), "",IF(AG795="W", Z795, IF(AG795="L",-O795, "")))</f>
        <v/>
      </c>
      <c r="AI795" s="11"/>
      <c r="AJ795" s="12" t="str">
        <f t="shared" si="84"/>
        <v/>
      </c>
      <c r="AK795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5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6" spans="1:38" x14ac:dyDescent="0.45">
      <c r="A796" s="22">
        <f>Games!A796</f>
        <v>0</v>
      </c>
      <c r="B796" s="22" t="str">
        <f>IF('Prediction Log'!B796=0, "",'Prediction Log'!B796)</f>
        <v/>
      </c>
      <c r="C796" s="22" t="str">
        <f>IF('Prediction Log'!C796=0, "",'Prediction Log'!C796)</f>
        <v/>
      </c>
      <c r="D796" s="22" t="str">
        <f>IF('Prediction Log'!D796=0, "",'Prediction Log'!D796)</f>
        <v/>
      </c>
      <c r="E796" s="22" t="str">
        <f>IF('Prediction Log'!E796=0, "",'Prediction Log'!E796)</f>
        <v/>
      </c>
      <c r="F796" s="22" t="str">
        <f>IF('Prediction Log'!I796=0, "",'Prediction Log'!I796)</f>
        <v/>
      </c>
      <c r="G796" s="23" t="str">
        <f>IF(ISBLANK(Games!B796), "",'Prediction Log'!$J796)</f>
        <v/>
      </c>
      <c r="H796" s="24" t="str">
        <f>'Prediction Log'!$K796</f>
        <v/>
      </c>
      <c r="I796" s="22" t="str">
        <f>IF(ISBLANK(Games!J796), "",IF(AND(Games!J796="",Games!K796=""),"",IF(ISTEXT(Games!K796), "Side",Games!J796)))</f>
        <v/>
      </c>
      <c r="J796" s="22" t="str">
        <f>IF(ISBLANK(Games!B796), "",IF(Games!H796="Y", Games!B796, Games!C796))</f>
        <v/>
      </c>
      <c r="K796" s="22" t="str">
        <f>Games!F796</f>
        <v/>
      </c>
      <c r="L796" s="22" t="str">
        <f>IF(ISBLANK(Games!D796), "",Games!D796)</f>
        <v/>
      </c>
      <c r="M796" s="22"/>
      <c r="N796" s="25" t="str">
        <f>IF(ISBLANK(Table123[[#This Row],[Odds Side - Difference Model]]), "", 1)</f>
        <v/>
      </c>
      <c r="O796" s="25" t="str">
        <f>IF(ISBLANK(Table123[[#This Row],[Odds Spread]]), "", 1)</f>
        <v/>
      </c>
      <c r="P796" s="26"/>
      <c r="Q796" s="26"/>
      <c r="R796" s="26"/>
      <c r="S796" s="26"/>
      <c r="T796" s="26"/>
      <c r="U796" s="27" t="str">
        <f>IF(ISBLANK(Table123[[#This Row],[Odds Side - Difference Model]]), "",N796+IF(Q796&lt;0, (N796/(Q796/-100)), N796*(Q796/100)))</f>
        <v/>
      </c>
      <c r="V796" s="28" t="str">
        <f>IFERROR(IF(ISBLANK(Table123[[#This Row],[Odds Side - Win Probability Model]]), "",N796+IF(R796&lt;0, (N796/(R796/-100)), N796*(R796/100))),"")</f>
        <v/>
      </c>
      <c r="W796" s="27" t="str">
        <f t="shared" si="79"/>
        <v/>
      </c>
      <c r="X796" s="28" t="str">
        <f t="shared" si="80"/>
        <v/>
      </c>
      <c r="Y796" s="27" t="str">
        <f>IF(ISBLANK(Table123[[#This Row],[Odds Spread]]), "",O796+IF(S796&lt;0, (O796/(S796/-100)), O796*(S796/100)))</f>
        <v/>
      </c>
      <c r="Z796" s="27" t="str">
        <f t="shared" si="81"/>
        <v/>
      </c>
      <c r="AA796" s="29">
        <f t="shared" si="82"/>
        <v>0</v>
      </c>
      <c r="AB796" s="29">
        <f t="shared" si="83"/>
        <v>0</v>
      </c>
      <c r="AC796" s="30" t="str">
        <f>IF('Prediction Log'!$W796="Y", "W", IF('Prediction Log'!$W796="N","L",""))</f>
        <v/>
      </c>
      <c r="AD796" s="31" t="str">
        <f>IF('Prediction Log'!$Y796="Y", "W", IF('Prediction Log'!$Y796="N","L",""))</f>
        <v/>
      </c>
      <c r="AE796" s="32" t="str">
        <f>IF(ISBLANK(Table123[[#This Row],[Odds Side - Difference Model]]), "",IF(AC796="W", W796, IF(AC796="L",-N796, "")))</f>
        <v/>
      </c>
      <c r="AF796" s="33" t="str">
        <f>IFERROR((IF(ISERR(Table123[[#This Row],[Potential Payout Side - Win Probability Model]]), "",IF(AD796="W", X796, IF(AD796="L",-N796, "")))), "")</f>
        <v/>
      </c>
      <c r="AG796" s="30" t="str">
        <f>IF('Prediction Log'!$X796="Y", "W", IF('Prediction Log'!$X796="N", "L", ""))</f>
        <v/>
      </c>
      <c r="AH796" s="32" t="str">
        <f>IF(ISBLANK(Table123[[#This Row],[Odds Spread]]), "",IF(AG796="W", Z796, IF(AG796="L",-O796, "")))</f>
        <v/>
      </c>
      <c r="AI796" s="11"/>
      <c r="AJ796" s="12" t="str">
        <f t="shared" si="84"/>
        <v/>
      </c>
      <c r="AK796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6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7" spans="1:38" x14ac:dyDescent="0.45">
      <c r="A797" s="22">
        <f>Games!A797</f>
        <v>0</v>
      </c>
      <c r="B797" s="22" t="str">
        <f>IF('Prediction Log'!B797=0, "",'Prediction Log'!B797)</f>
        <v/>
      </c>
      <c r="C797" s="22" t="str">
        <f>IF('Prediction Log'!C797=0, "",'Prediction Log'!C797)</f>
        <v/>
      </c>
      <c r="D797" s="22" t="str">
        <f>IF('Prediction Log'!D797=0, "",'Prediction Log'!D797)</f>
        <v/>
      </c>
      <c r="E797" s="22" t="str">
        <f>IF('Prediction Log'!E797=0, "",'Prediction Log'!E797)</f>
        <v/>
      </c>
      <c r="F797" s="22" t="str">
        <f>IF('Prediction Log'!I797=0, "",'Prediction Log'!I797)</f>
        <v/>
      </c>
      <c r="G797" s="23" t="str">
        <f>IF(ISBLANK(Games!B797), "",'Prediction Log'!$J797)</f>
        <v/>
      </c>
      <c r="H797" s="24" t="str">
        <f>'Prediction Log'!$K797</f>
        <v/>
      </c>
      <c r="I797" s="22" t="str">
        <f>IF(ISBLANK(Games!J797), "",IF(AND(Games!J797="",Games!K797=""),"",IF(ISTEXT(Games!K797), "Side",Games!J797)))</f>
        <v/>
      </c>
      <c r="J797" s="22" t="str">
        <f>IF(ISBLANK(Games!B797), "",IF(Games!H797="Y", Games!B797, Games!C797))</f>
        <v/>
      </c>
      <c r="K797" s="22" t="str">
        <f>Games!F797</f>
        <v/>
      </c>
      <c r="L797" s="22" t="str">
        <f>IF(ISBLANK(Games!D797), "",Games!D797)</f>
        <v/>
      </c>
      <c r="M797" s="22"/>
      <c r="N797" s="25" t="str">
        <f>IF(ISBLANK(Table123[[#This Row],[Odds Side - Difference Model]]), "", 1)</f>
        <v/>
      </c>
      <c r="O797" s="25" t="str">
        <f>IF(ISBLANK(Table123[[#This Row],[Odds Spread]]), "", 1)</f>
        <v/>
      </c>
      <c r="P797" s="26"/>
      <c r="Q797" s="26"/>
      <c r="R797" s="26"/>
      <c r="S797" s="26"/>
      <c r="T797" s="26"/>
      <c r="U797" s="27" t="str">
        <f>IF(ISBLANK(Table123[[#This Row],[Odds Side - Difference Model]]), "",N797+IF(Q797&lt;0, (N797/(Q797/-100)), N797*(Q797/100)))</f>
        <v/>
      </c>
      <c r="V797" s="28" t="str">
        <f>IFERROR(IF(ISBLANK(Table123[[#This Row],[Odds Side - Win Probability Model]]), "",N797+IF(R797&lt;0, (N797/(R797/-100)), N797*(R797/100))),"")</f>
        <v/>
      </c>
      <c r="W797" s="27" t="str">
        <f t="shared" si="79"/>
        <v/>
      </c>
      <c r="X797" s="28" t="str">
        <f t="shared" si="80"/>
        <v/>
      </c>
      <c r="Y797" s="27" t="str">
        <f>IF(ISBLANK(Table123[[#This Row],[Odds Spread]]), "",O797+IF(S797&lt;0, (O797/(S797/-100)), O797*(S797/100)))</f>
        <v/>
      </c>
      <c r="Z797" s="27" t="str">
        <f t="shared" si="81"/>
        <v/>
      </c>
      <c r="AA797" s="29">
        <f t="shared" si="82"/>
        <v>0</v>
      </c>
      <c r="AB797" s="29">
        <f t="shared" si="83"/>
        <v>0</v>
      </c>
      <c r="AC797" s="30" t="str">
        <f>IF('Prediction Log'!$W797="Y", "W", IF('Prediction Log'!$W797="N","L",""))</f>
        <v/>
      </c>
      <c r="AD797" s="31" t="str">
        <f>IF('Prediction Log'!$Y797="Y", "W", IF('Prediction Log'!$Y797="N","L",""))</f>
        <v/>
      </c>
      <c r="AE797" s="32" t="str">
        <f>IF(ISBLANK(Table123[[#This Row],[Odds Side - Difference Model]]), "",IF(AC797="W", W797, IF(AC797="L",-N797, "")))</f>
        <v/>
      </c>
      <c r="AF797" s="33" t="str">
        <f>IFERROR((IF(ISERR(Table123[[#This Row],[Potential Payout Side - Win Probability Model]]), "",IF(AD797="W", X797, IF(AD797="L",-N797, "")))), "")</f>
        <v/>
      </c>
      <c r="AG797" s="30" t="str">
        <f>IF('Prediction Log'!$X797="Y", "W", IF('Prediction Log'!$X797="N", "L", ""))</f>
        <v/>
      </c>
      <c r="AH797" s="32" t="str">
        <f>IF(ISBLANK(Table123[[#This Row],[Odds Spread]]), "",IF(AG797="W", Z797, IF(AG797="L",-O797, "")))</f>
        <v/>
      </c>
      <c r="AI797" s="11"/>
      <c r="AJ797" s="12" t="str">
        <f t="shared" si="84"/>
        <v/>
      </c>
      <c r="AK797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7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8" spans="1:38" x14ac:dyDescent="0.45">
      <c r="A798" s="22">
        <f>Games!A798</f>
        <v>0</v>
      </c>
      <c r="B798" s="22" t="str">
        <f>IF('Prediction Log'!B798=0, "",'Prediction Log'!B798)</f>
        <v/>
      </c>
      <c r="C798" s="22" t="str">
        <f>IF('Prediction Log'!C798=0, "",'Prediction Log'!C798)</f>
        <v/>
      </c>
      <c r="D798" s="22" t="str">
        <f>IF('Prediction Log'!D798=0, "",'Prediction Log'!D798)</f>
        <v/>
      </c>
      <c r="E798" s="22" t="str">
        <f>IF('Prediction Log'!E798=0, "",'Prediction Log'!E798)</f>
        <v/>
      </c>
      <c r="F798" s="22" t="str">
        <f>IF('Prediction Log'!I798=0, "",'Prediction Log'!I798)</f>
        <v/>
      </c>
      <c r="G798" s="23" t="str">
        <f>IF(ISBLANK(Games!B798), "",'Prediction Log'!$J798)</f>
        <v/>
      </c>
      <c r="H798" s="24" t="str">
        <f>'Prediction Log'!$K798</f>
        <v/>
      </c>
      <c r="I798" s="22" t="str">
        <f>IF(ISBLANK(Games!J798), "",IF(AND(Games!J798="",Games!K798=""),"",IF(ISTEXT(Games!K798), "Side",Games!J798)))</f>
        <v/>
      </c>
      <c r="J798" s="22" t="str">
        <f>IF(ISBLANK(Games!B798), "",IF(Games!H798="Y", Games!B798, Games!C798))</f>
        <v/>
      </c>
      <c r="K798" s="22" t="str">
        <f>Games!F798</f>
        <v/>
      </c>
      <c r="L798" s="22" t="str">
        <f>IF(ISBLANK(Games!D798), "",Games!D798)</f>
        <v/>
      </c>
      <c r="M798" s="22"/>
      <c r="N798" s="25" t="str">
        <f>IF(ISBLANK(Table123[[#This Row],[Odds Side - Difference Model]]), "", 1)</f>
        <v/>
      </c>
      <c r="O798" s="25" t="str">
        <f>IF(ISBLANK(Table123[[#This Row],[Odds Spread]]), "", 1)</f>
        <v/>
      </c>
      <c r="P798" s="26"/>
      <c r="Q798" s="26"/>
      <c r="R798" s="26"/>
      <c r="S798" s="26"/>
      <c r="T798" s="26"/>
      <c r="U798" s="27" t="str">
        <f>IF(ISBLANK(Table123[[#This Row],[Odds Side - Difference Model]]), "",N798+IF(Q798&lt;0, (N798/(Q798/-100)), N798*(Q798/100)))</f>
        <v/>
      </c>
      <c r="V798" s="28" t="str">
        <f>IFERROR(IF(ISBLANK(Table123[[#This Row],[Odds Side - Win Probability Model]]), "",N798+IF(R798&lt;0, (N798/(R798/-100)), N798*(R798/100))),"")</f>
        <v/>
      </c>
      <c r="W798" s="27" t="str">
        <f t="shared" si="79"/>
        <v/>
      </c>
      <c r="X798" s="28" t="str">
        <f t="shared" si="80"/>
        <v/>
      </c>
      <c r="Y798" s="27" t="str">
        <f>IF(ISBLANK(Table123[[#This Row],[Odds Spread]]), "",O798+IF(S798&lt;0, (O798/(S798/-100)), O798*(S798/100)))</f>
        <v/>
      </c>
      <c r="Z798" s="27" t="str">
        <f t="shared" si="81"/>
        <v/>
      </c>
      <c r="AA798" s="29">
        <f t="shared" si="82"/>
        <v>0</v>
      </c>
      <c r="AB798" s="29">
        <f t="shared" si="83"/>
        <v>0</v>
      </c>
      <c r="AC798" s="30" t="str">
        <f>IF('Prediction Log'!$W798="Y", "W", IF('Prediction Log'!$W798="N","L",""))</f>
        <v/>
      </c>
      <c r="AD798" s="31" t="str">
        <f>IF('Prediction Log'!$Y798="Y", "W", IF('Prediction Log'!$Y798="N","L",""))</f>
        <v/>
      </c>
      <c r="AE798" s="32" t="str">
        <f>IF(ISBLANK(Table123[[#This Row],[Odds Side - Difference Model]]), "",IF(AC798="W", W798, IF(AC798="L",-N798, "")))</f>
        <v/>
      </c>
      <c r="AF798" s="33" t="str">
        <f>IFERROR((IF(ISERR(Table123[[#This Row],[Potential Payout Side - Win Probability Model]]), "",IF(AD798="W", X798, IF(AD798="L",-N798, "")))), "")</f>
        <v/>
      </c>
      <c r="AG798" s="30" t="str">
        <f>IF('Prediction Log'!$X798="Y", "W", IF('Prediction Log'!$X798="N", "L", ""))</f>
        <v/>
      </c>
      <c r="AH798" s="32" t="str">
        <f>IF(ISBLANK(Table123[[#This Row],[Odds Spread]]), "",IF(AG798="W", Z798, IF(AG798="L",-O798, "")))</f>
        <v/>
      </c>
      <c r="AI798" s="11"/>
      <c r="AJ798" s="12" t="str">
        <f t="shared" si="84"/>
        <v/>
      </c>
      <c r="AK798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8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9" spans="1:38" x14ac:dyDescent="0.45">
      <c r="A799" s="22">
        <f>Games!A799</f>
        <v>0</v>
      </c>
      <c r="B799" s="22" t="str">
        <f>IF('Prediction Log'!B799=0, "",'Prediction Log'!B799)</f>
        <v/>
      </c>
      <c r="C799" s="22" t="str">
        <f>IF('Prediction Log'!C799=0, "",'Prediction Log'!C799)</f>
        <v/>
      </c>
      <c r="D799" s="22" t="str">
        <f>IF('Prediction Log'!D799=0, "",'Prediction Log'!D799)</f>
        <v/>
      </c>
      <c r="E799" s="22" t="str">
        <f>IF('Prediction Log'!E799=0, "",'Prediction Log'!E799)</f>
        <v/>
      </c>
      <c r="F799" s="22" t="str">
        <f>IF('Prediction Log'!I799=0, "",'Prediction Log'!I799)</f>
        <v/>
      </c>
      <c r="G799" s="23" t="str">
        <f>IF(ISBLANK(Games!B799), "",'Prediction Log'!$J799)</f>
        <v/>
      </c>
      <c r="H799" s="24" t="str">
        <f>'Prediction Log'!$K799</f>
        <v/>
      </c>
      <c r="I799" s="22" t="str">
        <f>IF(ISBLANK(Games!J799), "",IF(AND(Games!J799="",Games!K799=""),"",IF(ISTEXT(Games!K799), "Side",Games!J799)))</f>
        <v/>
      </c>
      <c r="J799" s="22" t="str">
        <f>IF(ISBLANK(Games!B799), "",IF(Games!H799="Y", Games!B799, Games!C799))</f>
        <v/>
      </c>
      <c r="K799" s="22" t="str">
        <f>Games!F799</f>
        <v/>
      </c>
      <c r="L799" s="22" t="str">
        <f>IF(ISBLANK(Games!D799), "",Games!D799)</f>
        <v/>
      </c>
      <c r="M799" s="22"/>
      <c r="N799" s="25" t="str">
        <f>IF(ISBLANK(Table123[[#This Row],[Odds Side - Difference Model]]), "", 1)</f>
        <v/>
      </c>
      <c r="O799" s="25" t="str">
        <f>IF(ISBLANK(Table123[[#This Row],[Odds Spread]]), "", 1)</f>
        <v/>
      </c>
      <c r="P799" s="26"/>
      <c r="Q799" s="26"/>
      <c r="R799" s="26"/>
      <c r="S799" s="26"/>
      <c r="T799" s="26"/>
      <c r="U799" s="27" t="str">
        <f>IF(ISBLANK(Table123[[#This Row],[Odds Side - Difference Model]]), "",N799+IF(Q799&lt;0, (N799/(Q799/-100)), N799*(Q799/100)))</f>
        <v/>
      </c>
      <c r="V799" s="28" t="str">
        <f>IFERROR(IF(ISBLANK(Table123[[#This Row],[Odds Side - Win Probability Model]]), "",N799+IF(R799&lt;0, (N799/(R799/-100)), N799*(R799/100))),"")</f>
        <v/>
      </c>
      <c r="W799" s="27" t="str">
        <f t="shared" si="79"/>
        <v/>
      </c>
      <c r="X799" s="28" t="str">
        <f t="shared" si="80"/>
        <v/>
      </c>
      <c r="Y799" s="27" t="str">
        <f>IF(ISBLANK(Table123[[#This Row],[Odds Spread]]), "",O799+IF(S799&lt;0, (O799/(S799/-100)), O799*(S799/100)))</f>
        <v/>
      </c>
      <c r="Z799" s="27" t="str">
        <f t="shared" si="81"/>
        <v/>
      </c>
      <c r="AA799" s="29">
        <f t="shared" si="82"/>
        <v>0</v>
      </c>
      <c r="AB799" s="29">
        <f t="shared" si="83"/>
        <v>0</v>
      </c>
      <c r="AC799" s="30" t="str">
        <f>IF('Prediction Log'!$W799="Y", "W", IF('Prediction Log'!$W799="N","L",""))</f>
        <v/>
      </c>
      <c r="AD799" s="31" t="str">
        <f>IF('Prediction Log'!$Y799="Y", "W", IF('Prediction Log'!$Y799="N","L",""))</f>
        <v/>
      </c>
      <c r="AE799" s="32" t="str">
        <f>IF(ISBLANK(Table123[[#This Row],[Odds Side - Difference Model]]), "",IF(AC799="W", W799, IF(AC799="L",-N799, "")))</f>
        <v/>
      </c>
      <c r="AF799" s="33" t="str">
        <f>IFERROR((IF(ISERR(Table123[[#This Row],[Potential Payout Side - Win Probability Model]]), "",IF(AD799="W", X799, IF(AD799="L",-N799, "")))), "")</f>
        <v/>
      </c>
      <c r="AG799" s="30" t="str">
        <f>IF('Prediction Log'!$X799="Y", "W", IF('Prediction Log'!$X799="N", "L", ""))</f>
        <v/>
      </c>
      <c r="AH799" s="32" t="str">
        <f>IF(ISBLANK(Table123[[#This Row],[Odds Spread]]), "",IF(AG799="W", Z799, IF(AG799="L",-O799, "")))</f>
        <v/>
      </c>
      <c r="AI799" s="11"/>
      <c r="AJ799" s="12" t="str">
        <f t="shared" si="84"/>
        <v/>
      </c>
      <c r="AK799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9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00" spans="1:38" x14ac:dyDescent="0.45">
      <c r="A800" s="22">
        <f>Games!A800</f>
        <v>0</v>
      </c>
      <c r="B800" s="22" t="str">
        <f>IF('Prediction Log'!B800=0, "",'Prediction Log'!B800)</f>
        <v/>
      </c>
      <c r="C800" s="22" t="str">
        <f>IF('Prediction Log'!C800=0, "",'Prediction Log'!C800)</f>
        <v/>
      </c>
      <c r="D800" s="22" t="str">
        <f>IF('Prediction Log'!D800=0, "",'Prediction Log'!D800)</f>
        <v/>
      </c>
      <c r="E800" s="22" t="str">
        <f>IF('Prediction Log'!E800=0, "",'Prediction Log'!E800)</f>
        <v/>
      </c>
      <c r="F800" s="22" t="str">
        <f>IF('Prediction Log'!I800=0, "",'Prediction Log'!I800)</f>
        <v/>
      </c>
      <c r="G800" s="23" t="str">
        <f>IF(ISBLANK(Games!B800), "",'Prediction Log'!$J800)</f>
        <v/>
      </c>
      <c r="H800" s="24" t="str">
        <f>'Prediction Log'!$K800</f>
        <v/>
      </c>
      <c r="I800" s="22" t="str">
        <f>IF(ISBLANK(Games!J800), "",IF(AND(Games!J800="",Games!K800=""),"",IF(ISTEXT(Games!K800), "Side",Games!J800)))</f>
        <v/>
      </c>
      <c r="J800" s="22" t="str">
        <f>IF(ISBLANK(Games!B800), "",IF(Games!H800="Y", Games!B800, Games!C800))</f>
        <v/>
      </c>
      <c r="K800" s="22" t="str">
        <f>Games!F800</f>
        <v/>
      </c>
      <c r="L800" s="22" t="str">
        <f>IF(ISBLANK(Games!D800), "",Games!D800)</f>
        <v/>
      </c>
      <c r="M800" s="22"/>
      <c r="N800" s="25" t="str">
        <f>IF(ISBLANK(Table123[[#This Row],[Odds Side - Difference Model]]), "", 1)</f>
        <v/>
      </c>
      <c r="O800" s="25" t="str">
        <f>IF(ISBLANK(Table123[[#This Row],[Odds Spread]]), "", 1)</f>
        <v/>
      </c>
      <c r="P800" s="26"/>
      <c r="Q800" s="26"/>
      <c r="R800" s="26"/>
      <c r="S800" s="26"/>
      <c r="T800" s="26"/>
      <c r="U800" s="27" t="str">
        <f>IF(ISBLANK(Table123[[#This Row],[Odds Side - Difference Model]]), "",N800+IF(Q800&lt;0, (N800/(Q800/-100)), N800*(Q800/100)))</f>
        <v/>
      </c>
      <c r="V800" s="28" t="str">
        <f>IFERROR(IF(ISBLANK(Table123[[#This Row],[Odds Side - Win Probability Model]]), "",N800+IF(R800&lt;0, (N800/(R800/-100)), N800*(R800/100))),"")</f>
        <v/>
      </c>
      <c r="W800" s="27" t="str">
        <f t="shared" si="79"/>
        <v/>
      </c>
      <c r="X800" s="28" t="str">
        <f t="shared" si="80"/>
        <v/>
      </c>
      <c r="Y800" s="27" t="str">
        <f>IF(ISBLANK(Table123[[#This Row],[Odds Spread]]), "",O800+IF(S800&lt;0, (O800/(S800/-100)), O800*(S800/100)))</f>
        <v/>
      </c>
      <c r="Z800" s="27" t="str">
        <f t="shared" si="81"/>
        <v/>
      </c>
      <c r="AA800" s="29">
        <f t="shared" si="82"/>
        <v>0</v>
      </c>
      <c r="AB800" s="29">
        <f t="shared" si="83"/>
        <v>0</v>
      </c>
      <c r="AC800" s="30" t="str">
        <f>IF('Prediction Log'!$W800="Y", "W", IF('Prediction Log'!$W800="N","L",""))</f>
        <v/>
      </c>
      <c r="AD800" s="31" t="str">
        <f>IF('Prediction Log'!$Y800="Y", "W", IF('Prediction Log'!$Y800="N","L",""))</f>
        <v/>
      </c>
      <c r="AE800" s="32" t="str">
        <f>IF(ISBLANK(Table123[[#This Row],[Odds Side - Difference Model]]), "",IF(AC800="W", W800, IF(AC800="L",-N800, "")))</f>
        <v/>
      </c>
      <c r="AF800" s="33" t="str">
        <f>IFERROR((IF(ISERR(Table123[[#This Row],[Potential Payout Side - Win Probability Model]]), "",IF(AD800="W", X800, IF(AD800="L",-N800, "")))), "")</f>
        <v/>
      </c>
      <c r="AG800" s="30" t="str">
        <f>IF('Prediction Log'!$X800="Y", "W", IF('Prediction Log'!$X800="N", "L", ""))</f>
        <v/>
      </c>
      <c r="AH800" s="32" t="str">
        <f>IF(ISBLANK(Table123[[#This Row],[Odds Spread]]), "",IF(AG800="W", Z800, IF(AG800="L",-O800, "")))</f>
        <v/>
      </c>
      <c r="AI800" s="11"/>
      <c r="AJ800" s="12" t="str">
        <f t="shared" si="84"/>
        <v/>
      </c>
      <c r="AK800" s="19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00" s="20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</sheetData>
  <mergeCells count="6">
    <mergeCell ref="AN1:AQ1"/>
    <mergeCell ref="AN5:AQ5"/>
    <mergeCell ref="AN9:AQ9"/>
    <mergeCell ref="AS1:AV1"/>
    <mergeCell ref="AS5:AV5"/>
    <mergeCell ref="AS9:AV9"/>
  </mergeCells>
  <phoneticPr fontId="10" type="noConversion"/>
  <dataValidations count="1">
    <dataValidation type="list" allowBlank="1" showInputMessage="1" showErrorMessage="1" sqref="AG2:AG800 AC2:AD800" xr:uid="{846EEB47-57C7-4AE0-B88F-D96DE791C19E}">
      <formula1>$AN$2:$AO$2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A15BDAEF-C1E0-46B2-BFAA-D9060973B1BB}">
            <xm:f>Games!$G2&lt;0.5</xm:f>
            <x14:dxf>
              <fill>
                <patternFill>
                  <bgColor theme="5" tint="0.59996337778862885"/>
                </patternFill>
              </fill>
            </x14:dxf>
          </x14:cfRule>
          <xm:sqref>R2:R44 Q45:S800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"/>
  <sheetViews>
    <sheetView workbookViewId="0">
      <selection activeCell="D24" sqref="D24"/>
    </sheetView>
  </sheetViews>
  <sheetFormatPr defaultColWidth="10.6640625" defaultRowHeight="14.25" x14ac:dyDescent="0.45"/>
  <cols>
    <col min="3" max="3" width="13.46484375" customWidth="1"/>
    <col min="4" max="4" width="20.86328125" customWidth="1"/>
  </cols>
  <sheetData>
    <row r="1" spans="1:12" x14ac:dyDescent="0.45">
      <c r="A1" t="s">
        <v>176</v>
      </c>
      <c r="B1" t="s">
        <v>177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</row>
    <row r="2" spans="1:12" x14ac:dyDescent="0.45">
      <c r="A2">
        <v>-3.8635845644251199</v>
      </c>
      <c r="B2">
        <v>-1.1022264167179401</v>
      </c>
      <c r="C2">
        <v>-0.35381594059291699</v>
      </c>
      <c r="D2">
        <v>-0.23748126858692001</v>
      </c>
      <c r="E2">
        <v>-4.96814365560177E-2</v>
      </c>
      <c r="F2">
        <v>-7.6944141411164499E-2</v>
      </c>
      <c r="G2">
        <v>-1.7403954604668599</v>
      </c>
      <c r="H2">
        <v>0.63554021122357596</v>
      </c>
      <c r="I2">
        <v>-0.24838927616734399</v>
      </c>
      <c r="J2">
        <v>5.1295576284665101</v>
      </c>
      <c r="K2">
        <v>2.8614063897989799</v>
      </c>
      <c r="L2">
        <v>-6.7722693368110303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"/>
  <sheetViews>
    <sheetView workbookViewId="0">
      <selection activeCell="B2" sqref="B2"/>
    </sheetView>
  </sheetViews>
  <sheetFormatPr defaultColWidth="10.6640625" defaultRowHeight="14.25" x14ac:dyDescent="0.45"/>
  <sheetData>
    <row r="1" spans="1:12" x14ac:dyDescent="0.45">
      <c r="A1" t="s">
        <v>176</v>
      </c>
      <c r="B1" t="s">
        <v>177</v>
      </c>
      <c r="C1" t="s">
        <v>178</v>
      </c>
      <c r="D1" t="s">
        <v>180</v>
      </c>
      <c r="E1" t="s">
        <v>181</v>
      </c>
      <c r="F1" t="s">
        <v>182</v>
      </c>
      <c r="G1" t="s">
        <v>183</v>
      </c>
      <c r="H1" t="s">
        <v>184</v>
      </c>
      <c r="I1" t="s">
        <v>185</v>
      </c>
      <c r="J1" t="s">
        <v>186</v>
      </c>
      <c r="K1" t="s">
        <v>187</v>
      </c>
      <c r="L1" t="s">
        <v>188</v>
      </c>
    </row>
    <row r="2" spans="1:12" x14ac:dyDescent="0.45">
      <c r="A2">
        <v>1.5006452889456501</v>
      </c>
      <c r="B2">
        <v>0.27671948435527799</v>
      </c>
      <c r="C2">
        <v>2.7526368978928901</v>
      </c>
      <c r="D2">
        <v>9.4761035819473597E-3</v>
      </c>
      <c r="E2">
        <v>3.4025060811236199E-2</v>
      </c>
      <c r="F2">
        <v>0.32011770365919001</v>
      </c>
      <c r="G2">
        <v>2.8431038981172101</v>
      </c>
      <c r="H2">
        <v>6.9135747073941795E-2</v>
      </c>
      <c r="I2">
        <v>-3.0605986285021101</v>
      </c>
      <c r="J2">
        <v>-0.76401995355778196</v>
      </c>
      <c r="K2">
        <v>0.28179960620559602</v>
      </c>
      <c r="L2">
        <v>7.0467841674679399E-2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34"/>
  <sheetViews>
    <sheetView zoomScale="70" zoomScaleNormal="70" workbookViewId="0">
      <selection activeCell="K8" sqref="K8"/>
    </sheetView>
  </sheetViews>
  <sheetFormatPr defaultColWidth="10.6640625" defaultRowHeight="14.25" x14ac:dyDescent="0.45"/>
  <cols>
    <col min="11" max="11" width="15.46484375" customWidth="1"/>
  </cols>
  <sheetData>
    <row r="1" spans="1:12" x14ac:dyDescent="0.4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45">
      <c r="A2">
        <v>2005</v>
      </c>
      <c r="B2" t="s">
        <v>201</v>
      </c>
      <c r="C2" t="s">
        <v>202</v>
      </c>
      <c r="D2">
        <v>41.2</v>
      </c>
      <c r="E2">
        <v>1</v>
      </c>
      <c r="F2">
        <v>1796</v>
      </c>
      <c r="G2" t="s">
        <v>203</v>
      </c>
      <c r="H2" t="s">
        <v>204</v>
      </c>
      <c r="I2" t="s">
        <v>205</v>
      </c>
      <c r="J2">
        <v>8.1999999999999993</v>
      </c>
      <c r="K2">
        <v>0.95214285714285696</v>
      </c>
      <c r="L2">
        <v>1</v>
      </c>
    </row>
    <row r="3" spans="1:12" x14ac:dyDescent="0.45">
      <c r="A3">
        <v>2006</v>
      </c>
      <c r="B3" t="s">
        <v>206</v>
      </c>
      <c r="C3" t="s">
        <v>207</v>
      </c>
      <c r="D3">
        <v>130.4</v>
      </c>
      <c r="E3">
        <v>0.125</v>
      </c>
      <c r="F3">
        <v>1049</v>
      </c>
      <c r="G3" t="s">
        <v>208</v>
      </c>
      <c r="H3" t="s">
        <v>209</v>
      </c>
      <c r="I3" t="s">
        <v>210</v>
      </c>
      <c r="J3">
        <v>-21</v>
      </c>
      <c r="K3">
        <v>0.29037499999999999</v>
      </c>
    </row>
    <row r="4" spans="1:12" x14ac:dyDescent="0.45">
      <c r="A4">
        <v>333</v>
      </c>
      <c r="B4" t="s">
        <v>211</v>
      </c>
      <c r="C4" t="s">
        <v>212</v>
      </c>
      <c r="D4">
        <v>7.6</v>
      </c>
      <c r="E4">
        <v>0.875</v>
      </c>
      <c r="F4">
        <v>1989</v>
      </c>
      <c r="G4" t="s">
        <v>213</v>
      </c>
      <c r="H4" t="s">
        <v>214</v>
      </c>
      <c r="I4" t="s">
        <v>215</v>
      </c>
      <c r="J4">
        <v>22.8</v>
      </c>
      <c r="K4">
        <v>0.85187500000000005</v>
      </c>
      <c r="L4">
        <v>1</v>
      </c>
    </row>
    <row r="5" spans="1:12" x14ac:dyDescent="0.45">
      <c r="A5">
        <v>2026</v>
      </c>
      <c r="B5" t="s">
        <v>216</v>
      </c>
      <c r="C5" t="s">
        <v>217</v>
      </c>
      <c r="D5">
        <v>93.2</v>
      </c>
      <c r="E5">
        <v>0.42857142857142899</v>
      </c>
      <c r="F5">
        <v>1529</v>
      </c>
      <c r="G5" t="s">
        <v>218</v>
      </c>
      <c r="H5" t="s">
        <v>219</v>
      </c>
      <c r="I5" t="s">
        <v>220</v>
      </c>
      <c r="J5">
        <v>-6</v>
      </c>
      <c r="K5">
        <v>0.60128571428571398</v>
      </c>
    </row>
    <row r="6" spans="1:12" x14ac:dyDescent="0.45">
      <c r="A6">
        <v>12</v>
      </c>
      <c r="B6" t="s">
        <v>221</v>
      </c>
      <c r="C6" t="s">
        <v>222</v>
      </c>
      <c r="D6">
        <v>77.2</v>
      </c>
      <c r="E6">
        <v>0.57142857142857095</v>
      </c>
      <c r="F6">
        <v>1606</v>
      </c>
      <c r="G6" t="s">
        <v>223</v>
      </c>
      <c r="H6" t="s">
        <v>224</v>
      </c>
      <c r="I6" t="s">
        <v>225</v>
      </c>
      <c r="J6">
        <v>8.3000000000000007</v>
      </c>
      <c r="K6">
        <v>0.70314285714285696</v>
      </c>
    </row>
    <row r="7" spans="1:12" x14ac:dyDescent="0.45">
      <c r="A7">
        <v>9</v>
      </c>
      <c r="B7" t="s">
        <v>226</v>
      </c>
      <c r="C7" t="s">
        <v>222</v>
      </c>
      <c r="D7">
        <v>33.4</v>
      </c>
      <c r="E7">
        <v>0.14285714285714299</v>
      </c>
      <c r="F7">
        <v>1401</v>
      </c>
      <c r="G7" t="s">
        <v>227</v>
      </c>
      <c r="H7" t="s">
        <v>228</v>
      </c>
      <c r="I7" t="s">
        <v>229</v>
      </c>
      <c r="J7">
        <v>-5</v>
      </c>
      <c r="K7">
        <v>0.313714285714286</v>
      </c>
    </row>
    <row r="8" spans="1:12" x14ac:dyDescent="0.45">
      <c r="A8">
        <v>8</v>
      </c>
      <c r="B8" t="s">
        <v>230</v>
      </c>
      <c r="C8" t="s">
        <v>212</v>
      </c>
      <c r="D8">
        <v>30</v>
      </c>
      <c r="E8">
        <v>0.25</v>
      </c>
      <c r="F8">
        <v>1596</v>
      </c>
      <c r="G8" t="s">
        <v>231</v>
      </c>
      <c r="H8" t="s">
        <v>232</v>
      </c>
      <c r="I8" t="s">
        <v>233</v>
      </c>
      <c r="J8">
        <v>4.4000000000000004</v>
      </c>
      <c r="K8">
        <v>0.44787500000000002</v>
      </c>
    </row>
    <row r="9" spans="1:12" x14ac:dyDescent="0.45">
      <c r="A9">
        <v>2032</v>
      </c>
      <c r="B9" t="s">
        <v>234</v>
      </c>
      <c r="C9" t="s">
        <v>217</v>
      </c>
      <c r="D9">
        <v>121.8</v>
      </c>
      <c r="E9">
        <v>0.42857142857142899</v>
      </c>
      <c r="F9">
        <v>1067</v>
      </c>
      <c r="G9" t="s">
        <v>235</v>
      </c>
      <c r="H9" t="s">
        <v>236</v>
      </c>
      <c r="I9" t="s">
        <v>237</v>
      </c>
      <c r="J9">
        <v>-14</v>
      </c>
      <c r="K9">
        <v>0.38214285714285701</v>
      </c>
    </row>
    <row r="10" spans="1:12" x14ac:dyDescent="0.45">
      <c r="A10">
        <v>349</v>
      </c>
      <c r="B10" t="s">
        <v>238</v>
      </c>
      <c r="C10" t="s">
        <v>239</v>
      </c>
      <c r="D10">
        <v>94.6</v>
      </c>
      <c r="E10">
        <v>0.28571428571428598</v>
      </c>
      <c r="F10">
        <v>1286</v>
      </c>
      <c r="G10" t="s">
        <v>240</v>
      </c>
      <c r="H10" t="s">
        <v>241</v>
      </c>
      <c r="I10" t="s">
        <v>242</v>
      </c>
      <c r="J10">
        <v>-12.4</v>
      </c>
      <c r="K10">
        <v>0.47942857142857098</v>
      </c>
    </row>
    <row r="11" spans="1:12" x14ac:dyDescent="0.45">
      <c r="A11">
        <v>2</v>
      </c>
      <c r="B11" t="s">
        <v>243</v>
      </c>
      <c r="C11" t="s">
        <v>212</v>
      </c>
      <c r="D11">
        <v>34.6</v>
      </c>
      <c r="E11">
        <v>0.42857142857142899</v>
      </c>
      <c r="F11">
        <v>1548</v>
      </c>
      <c r="G11" t="s">
        <v>244</v>
      </c>
      <c r="H11" t="s">
        <v>245</v>
      </c>
      <c r="I11" t="s">
        <v>246</v>
      </c>
      <c r="J11">
        <v>4.0999999999999996</v>
      </c>
      <c r="K11">
        <v>0.46600000000000003</v>
      </c>
    </row>
    <row r="12" spans="1:12" x14ac:dyDescent="0.45">
      <c r="A12">
        <v>2050</v>
      </c>
      <c r="B12" t="s">
        <v>247</v>
      </c>
      <c r="C12" t="s">
        <v>207</v>
      </c>
      <c r="D12">
        <v>123.2</v>
      </c>
      <c r="E12">
        <v>0.25</v>
      </c>
      <c r="F12">
        <v>1163</v>
      </c>
      <c r="G12" t="s">
        <v>248</v>
      </c>
      <c r="H12" t="s">
        <v>249</v>
      </c>
      <c r="I12" t="s">
        <v>250</v>
      </c>
      <c r="J12">
        <v>-18.3</v>
      </c>
      <c r="K12">
        <v>0.33337499999999998</v>
      </c>
    </row>
    <row r="13" spans="1:12" x14ac:dyDescent="0.45">
      <c r="A13">
        <v>239</v>
      </c>
      <c r="B13" t="s">
        <v>251</v>
      </c>
      <c r="C13" t="s">
        <v>252</v>
      </c>
      <c r="D13">
        <v>67.599999999999994</v>
      </c>
      <c r="E13">
        <v>0.42857142857142899</v>
      </c>
      <c r="F13">
        <v>1467</v>
      </c>
      <c r="G13" t="s">
        <v>253</v>
      </c>
      <c r="H13" t="s">
        <v>254</v>
      </c>
      <c r="I13" t="s">
        <v>255</v>
      </c>
      <c r="J13">
        <v>-0.2</v>
      </c>
      <c r="K13">
        <v>0.221142857142857</v>
      </c>
    </row>
    <row r="14" spans="1:12" x14ac:dyDescent="0.45">
      <c r="A14">
        <v>68</v>
      </c>
      <c r="B14" t="s">
        <v>256</v>
      </c>
      <c r="C14" t="s">
        <v>202</v>
      </c>
      <c r="D14">
        <v>74.2</v>
      </c>
      <c r="E14">
        <v>0.42857142857142899</v>
      </c>
      <c r="F14">
        <v>1533</v>
      </c>
      <c r="G14" t="s">
        <v>257</v>
      </c>
      <c r="H14" t="s">
        <v>258</v>
      </c>
      <c r="I14" t="s">
        <v>259</v>
      </c>
      <c r="J14">
        <v>0</v>
      </c>
      <c r="K14">
        <v>0.5</v>
      </c>
    </row>
    <row r="15" spans="1:12" x14ac:dyDescent="0.45">
      <c r="A15">
        <v>103</v>
      </c>
      <c r="B15" t="s">
        <v>260</v>
      </c>
      <c r="C15" t="s">
        <v>261</v>
      </c>
      <c r="D15">
        <v>73.599999999999994</v>
      </c>
      <c r="E15">
        <v>0.57142857142857095</v>
      </c>
      <c r="F15">
        <v>1357</v>
      </c>
      <c r="G15" t="s">
        <v>262</v>
      </c>
      <c r="H15" t="s">
        <v>263</v>
      </c>
      <c r="I15" t="s">
        <v>229</v>
      </c>
      <c r="J15">
        <v>-4.5999999999999996</v>
      </c>
      <c r="K15">
        <v>0.45857142857142902</v>
      </c>
    </row>
    <row r="16" spans="1:12" x14ac:dyDescent="0.45">
      <c r="A16">
        <v>189</v>
      </c>
      <c r="B16" t="s">
        <v>264</v>
      </c>
      <c r="C16" t="s">
        <v>207</v>
      </c>
      <c r="D16">
        <v>96.6</v>
      </c>
      <c r="E16">
        <v>0.5</v>
      </c>
      <c r="F16">
        <v>1283</v>
      </c>
      <c r="G16" t="s">
        <v>265</v>
      </c>
      <c r="H16" t="s">
        <v>266</v>
      </c>
      <c r="I16" t="s">
        <v>267</v>
      </c>
      <c r="J16">
        <v>-14.2</v>
      </c>
      <c r="K16">
        <v>0.49512499999999998</v>
      </c>
    </row>
    <row r="17" spans="1:12" x14ac:dyDescent="0.45">
      <c r="A17">
        <v>2084</v>
      </c>
      <c r="B17" t="s">
        <v>268</v>
      </c>
      <c r="C17" t="s">
        <v>207</v>
      </c>
      <c r="D17">
        <v>57.2</v>
      </c>
      <c r="E17">
        <v>0.375</v>
      </c>
      <c r="F17">
        <v>1387</v>
      </c>
      <c r="G17" t="s">
        <v>269</v>
      </c>
      <c r="H17" t="s">
        <v>270</v>
      </c>
      <c r="I17" t="s">
        <v>271</v>
      </c>
      <c r="J17">
        <v>-13.3</v>
      </c>
      <c r="K17">
        <v>0.316142857142857</v>
      </c>
    </row>
    <row r="18" spans="1:12" x14ac:dyDescent="0.45">
      <c r="A18">
        <v>252</v>
      </c>
      <c r="B18" t="s">
        <v>272</v>
      </c>
      <c r="C18" t="s">
        <v>252</v>
      </c>
      <c r="D18">
        <v>113</v>
      </c>
      <c r="E18">
        <v>0.71428571428571397</v>
      </c>
      <c r="F18">
        <v>1501</v>
      </c>
      <c r="G18" t="s">
        <v>273</v>
      </c>
      <c r="H18" t="s">
        <v>274</v>
      </c>
      <c r="I18" t="s">
        <v>275</v>
      </c>
      <c r="J18">
        <v>3.1</v>
      </c>
      <c r="K18">
        <v>0.39642857142857102</v>
      </c>
    </row>
    <row r="19" spans="1:12" x14ac:dyDescent="0.45">
      <c r="A19">
        <v>25</v>
      </c>
      <c r="B19" t="s">
        <v>276</v>
      </c>
      <c r="C19" t="s">
        <v>222</v>
      </c>
      <c r="D19">
        <v>59.6</v>
      </c>
      <c r="E19">
        <v>0.42857142857142899</v>
      </c>
      <c r="F19">
        <v>1491</v>
      </c>
      <c r="G19" t="s">
        <v>277</v>
      </c>
      <c r="H19" t="s">
        <v>278</v>
      </c>
      <c r="I19" t="s">
        <v>275</v>
      </c>
      <c r="J19">
        <v>-1</v>
      </c>
      <c r="K19">
        <v>0.377</v>
      </c>
    </row>
    <row r="20" spans="1:12" x14ac:dyDescent="0.45">
      <c r="A20">
        <v>2117</v>
      </c>
      <c r="B20" t="s">
        <v>279</v>
      </c>
      <c r="C20" t="s">
        <v>207</v>
      </c>
      <c r="D20">
        <v>120.2</v>
      </c>
      <c r="E20">
        <v>0.5</v>
      </c>
      <c r="F20">
        <v>1269</v>
      </c>
      <c r="G20" t="s">
        <v>280</v>
      </c>
      <c r="H20" t="s">
        <v>281</v>
      </c>
      <c r="I20" t="s">
        <v>282</v>
      </c>
      <c r="J20">
        <v>-18.7</v>
      </c>
      <c r="K20">
        <v>0.34787499999999999</v>
      </c>
    </row>
    <row r="21" spans="1:12" x14ac:dyDescent="0.45">
      <c r="A21">
        <v>2429</v>
      </c>
      <c r="B21" t="s">
        <v>283</v>
      </c>
      <c r="C21" t="s">
        <v>284</v>
      </c>
      <c r="D21">
        <v>105.6</v>
      </c>
      <c r="E21">
        <v>0.28571428571428598</v>
      </c>
      <c r="F21">
        <v>1190</v>
      </c>
      <c r="G21" t="s">
        <v>285</v>
      </c>
      <c r="H21" t="s">
        <v>286</v>
      </c>
      <c r="I21" t="s">
        <v>287</v>
      </c>
      <c r="J21">
        <v>-18</v>
      </c>
      <c r="K21">
        <v>0.33742857142857102</v>
      </c>
    </row>
    <row r="22" spans="1:12" x14ac:dyDescent="0.45">
      <c r="A22">
        <v>2132</v>
      </c>
      <c r="B22" t="s">
        <v>288</v>
      </c>
      <c r="C22" t="s">
        <v>252</v>
      </c>
      <c r="D22">
        <v>69.2</v>
      </c>
      <c r="E22">
        <v>0.28571428571428598</v>
      </c>
      <c r="F22">
        <v>1514</v>
      </c>
      <c r="G22" t="s">
        <v>289</v>
      </c>
      <c r="H22" t="s">
        <v>290</v>
      </c>
      <c r="I22" t="s">
        <v>291</v>
      </c>
      <c r="J22">
        <v>1</v>
      </c>
      <c r="K22">
        <v>0.52100000000000002</v>
      </c>
    </row>
    <row r="23" spans="1:12" x14ac:dyDescent="0.45">
      <c r="A23">
        <v>228</v>
      </c>
      <c r="B23" t="s">
        <v>292</v>
      </c>
      <c r="C23" t="s">
        <v>261</v>
      </c>
      <c r="D23">
        <v>22.2</v>
      </c>
      <c r="E23">
        <v>0.57142857142857095</v>
      </c>
      <c r="F23">
        <v>1728</v>
      </c>
      <c r="G23" t="s">
        <v>293</v>
      </c>
      <c r="H23" t="s">
        <v>294</v>
      </c>
      <c r="I23" t="s">
        <v>295</v>
      </c>
      <c r="J23">
        <v>14.9</v>
      </c>
      <c r="K23">
        <v>0.71342857142857097</v>
      </c>
    </row>
    <row r="24" spans="1:12" x14ac:dyDescent="0.45">
      <c r="A24">
        <v>324</v>
      </c>
      <c r="B24" t="s">
        <v>296</v>
      </c>
      <c r="C24" t="s">
        <v>217</v>
      </c>
      <c r="D24">
        <v>73.400000000000006</v>
      </c>
      <c r="E24">
        <v>0.57142857142857095</v>
      </c>
      <c r="F24">
        <v>1421</v>
      </c>
      <c r="G24" t="s">
        <v>297</v>
      </c>
      <c r="H24" t="s">
        <v>298</v>
      </c>
      <c r="I24" t="s">
        <v>299</v>
      </c>
      <c r="J24">
        <v>-2.2999999999999998</v>
      </c>
      <c r="K24">
        <v>0.64842857142857102</v>
      </c>
    </row>
    <row r="25" spans="1:12" x14ac:dyDescent="0.45">
      <c r="A25">
        <v>38</v>
      </c>
      <c r="B25" t="s">
        <v>300</v>
      </c>
      <c r="C25" t="s">
        <v>222</v>
      </c>
      <c r="D25">
        <v>69.599999999999994</v>
      </c>
      <c r="E25">
        <v>0.57142857142857095</v>
      </c>
      <c r="F25">
        <v>1285</v>
      </c>
      <c r="G25" t="s">
        <v>301</v>
      </c>
      <c r="H25" t="s">
        <v>302</v>
      </c>
      <c r="I25" t="s">
        <v>229</v>
      </c>
      <c r="J25">
        <v>-2.5</v>
      </c>
      <c r="K25">
        <v>0.42971428571428599</v>
      </c>
    </row>
    <row r="26" spans="1:12" x14ac:dyDescent="0.45">
      <c r="A26">
        <v>36</v>
      </c>
      <c r="B26" t="s">
        <v>303</v>
      </c>
      <c r="C26" t="s">
        <v>202</v>
      </c>
      <c r="D26">
        <v>100.8</v>
      </c>
      <c r="E26">
        <v>0.42857142857142899</v>
      </c>
      <c r="F26">
        <v>1271</v>
      </c>
      <c r="G26" t="s">
        <v>304</v>
      </c>
      <c r="H26" t="s">
        <v>305</v>
      </c>
      <c r="I26" t="s">
        <v>306</v>
      </c>
      <c r="J26">
        <v>-11.6</v>
      </c>
      <c r="K26">
        <v>0.42014285714285698</v>
      </c>
    </row>
    <row r="27" spans="1:12" x14ac:dyDescent="0.45">
      <c r="A27">
        <v>41</v>
      </c>
      <c r="B27" t="s">
        <v>307</v>
      </c>
      <c r="C27" t="s">
        <v>239</v>
      </c>
      <c r="D27">
        <v>111.8</v>
      </c>
      <c r="E27">
        <v>0.14285714285714299</v>
      </c>
      <c r="F27">
        <v>1185</v>
      </c>
      <c r="G27" t="s">
        <v>308</v>
      </c>
      <c r="H27" t="s">
        <v>309</v>
      </c>
      <c r="I27" t="s">
        <v>310</v>
      </c>
      <c r="J27">
        <v>-18.100000000000001</v>
      </c>
      <c r="K27">
        <v>0.255571428571429</v>
      </c>
    </row>
    <row r="28" spans="1:12" x14ac:dyDescent="0.45">
      <c r="A28">
        <v>150</v>
      </c>
      <c r="B28" t="s">
        <v>311</v>
      </c>
      <c r="C28" t="s">
        <v>261</v>
      </c>
      <c r="D28">
        <v>18</v>
      </c>
      <c r="E28">
        <v>0.71428571428571397</v>
      </c>
      <c r="F28">
        <v>1685</v>
      </c>
      <c r="G28" t="s">
        <v>312</v>
      </c>
      <c r="H28" t="s">
        <v>313</v>
      </c>
      <c r="I28" t="s">
        <v>314</v>
      </c>
      <c r="J28">
        <v>11.6</v>
      </c>
      <c r="K28">
        <v>0.72328571428571398</v>
      </c>
      <c r="L28">
        <v>1</v>
      </c>
    </row>
    <row r="29" spans="1:12" x14ac:dyDescent="0.45">
      <c r="A29">
        <v>151</v>
      </c>
      <c r="B29" t="s">
        <v>315</v>
      </c>
      <c r="C29" t="s">
        <v>284</v>
      </c>
      <c r="D29">
        <v>98.6</v>
      </c>
      <c r="E29">
        <v>0.14285714285714299</v>
      </c>
      <c r="F29">
        <v>1344</v>
      </c>
      <c r="G29" t="s">
        <v>316</v>
      </c>
      <c r="H29" t="s">
        <v>317</v>
      </c>
      <c r="I29" t="s">
        <v>318</v>
      </c>
      <c r="J29">
        <v>-14.1</v>
      </c>
      <c r="K29">
        <v>0.21271428571428599</v>
      </c>
    </row>
    <row r="30" spans="1:12" x14ac:dyDescent="0.45">
      <c r="A30">
        <v>2199</v>
      </c>
      <c r="B30" t="s">
        <v>319</v>
      </c>
      <c r="C30" t="s">
        <v>207</v>
      </c>
      <c r="D30">
        <v>119.6</v>
      </c>
      <c r="E30">
        <v>0.5</v>
      </c>
      <c r="F30">
        <v>1374</v>
      </c>
      <c r="G30" t="s">
        <v>320</v>
      </c>
      <c r="H30" t="s">
        <v>321</v>
      </c>
      <c r="I30" t="s">
        <v>322</v>
      </c>
      <c r="J30">
        <v>-15.2</v>
      </c>
      <c r="K30">
        <v>0.42212499999999997</v>
      </c>
    </row>
    <row r="31" spans="1:12" x14ac:dyDescent="0.45">
      <c r="A31">
        <v>57</v>
      </c>
      <c r="B31" t="s">
        <v>323</v>
      </c>
      <c r="C31" t="s">
        <v>212</v>
      </c>
      <c r="D31">
        <v>41.4</v>
      </c>
      <c r="E31">
        <v>0.71428571428571397</v>
      </c>
      <c r="F31">
        <v>1595</v>
      </c>
      <c r="G31" t="s">
        <v>324</v>
      </c>
      <c r="H31" t="s">
        <v>245</v>
      </c>
      <c r="I31" t="s">
        <v>325</v>
      </c>
      <c r="J31">
        <v>9.1999999999999993</v>
      </c>
      <c r="K31">
        <v>0.59299999999999997</v>
      </c>
    </row>
    <row r="32" spans="1:12" x14ac:dyDescent="0.45">
      <c r="A32">
        <v>2226</v>
      </c>
      <c r="B32" t="s">
        <v>326</v>
      </c>
      <c r="C32" t="s">
        <v>284</v>
      </c>
      <c r="D32">
        <v>84.8</v>
      </c>
      <c r="E32">
        <v>0.42857142857142899</v>
      </c>
      <c r="F32">
        <v>1406</v>
      </c>
      <c r="G32" t="s">
        <v>327</v>
      </c>
      <c r="H32" t="s">
        <v>328</v>
      </c>
      <c r="I32" t="s">
        <v>329</v>
      </c>
      <c r="J32">
        <v>-9.5</v>
      </c>
      <c r="K32">
        <v>0.314857142857143</v>
      </c>
    </row>
    <row r="33" spans="1:12" x14ac:dyDescent="0.45">
      <c r="A33">
        <v>2229</v>
      </c>
      <c r="B33" t="s">
        <v>330</v>
      </c>
      <c r="C33" t="s">
        <v>331</v>
      </c>
      <c r="D33">
        <v>125.4</v>
      </c>
      <c r="E33">
        <v>0.5</v>
      </c>
      <c r="F33">
        <v>1071</v>
      </c>
      <c r="G33" t="s">
        <v>332</v>
      </c>
      <c r="H33" t="s">
        <v>333</v>
      </c>
      <c r="I33" t="s">
        <v>334</v>
      </c>
      <c r="J33">
        <v>-17.600000000000001</v>
      </c>
      <c r="K33">
        <v>0.37987500000000002</v>
      </c>
    </row>
    <row r="34" spans="1:12" x14ac:dyDescent="0.45">
      <c r="A34">
        <v>52</v>
      </c>
      <c r="B34" t="s">
        <v>335</v>
      </c>
      <c r="C34" t="s">
        <v>261</v>
      </c>
      <c r="D34">
        <v>9</v>
      </c>
      <c r="E34">
        <v>1</v>
      </c>
      <c r="F34">
        <v>1967</v>
      </c>
      <c r="G34" t="s">
        <v>336</v>
      </c>
      <c r="H34" t="s">
        <v>337</v>
      </c>
      <c r="I34" t="s">
        <v>338</v>
      </c>
      <c r="J34">
        <v>18.5</v>
      </c>
      <c r="K34">
        <v>0.81485714285714295</v>
      </c>
      <c r="L34">
        <v>1</v>
      </c>
    </row>
    <row r="35" spans="1:12" x14ac:dyDescent="0.45">
      <c r="A35">
        <v>278</v>
      </c>
      <c r="B35" t="s">
        <v>339</v>
      </c>
      <c r="C35" t="s">
        <v>202</v>
      </c>
      <c r="D35">
        <v>60.2</v>
      </c>
      <c r="E35">
        <v>0.85714285714285698</v>
      </c>
      <c r="F35">
        <v>1741</v>
      </c>
      <c r="G35" t="s">
        <v>340</v>
      </c>
      <c r="H35" t="s">
        <v>341</v>
      </c>
      <c r="I35" t="s">
        <v>325</v>
      </c>
      <c r="J35">
        <v>3.2</v>
      </c>
      <c r="K35">
        <v>0.66028571428571403</v>
      </c>
    </row>
    <row r="36" spans="1:12" x14ac:dyDescent="0.45">
      <c r="A36">
        <v>61</v>
      </c>
      <c r="B36" t="s">
        <v>342</v>
      </c>
      <c r="C36" t="s">
        <v>212</v>
      </c>
      <c r="D36">
        <v>19.600000000000001</v>
      </c>
      <c r="E36">
        <v>1</v>
      </c>
      <c r="F36">
        <v>2070</v>
      </c>
      <c r="G36" t="s">
        <v>343</v>
      </c>
      <c r="H36" t="s">
        <v>344</v>
      </c>
      <c r="I36" t="s">
        <v>345</v>
      </c>
      <c r="J36">
        <v>24</v>
      </c>
      <c r="K36">
        <v>0.98128571428571398</v>
      </c>
      <c r="L36">
        <v>1</v>
      </c>
    </row>
    <row r="37" spans="1:12" x14ac:dyDescent="0.45">
      <c r="A37">
        <v>290</v>
      </c>
      <c r="B37" t="s">
        <v>346</v>
      </c>
      <c r="C37" t="s">
        <v>217</v>
      </c>
      <c r="D37">
        <v>76.2</v>
      </c>
      <c r="E37">
        <v>0.71428571428571397</v>
      </c>
      <c r="F37">
        <v>1459</v>
      </c>
      <c r="G37" t="s">
        <v>297</v>
      </c>
      <c r="H37" t="s">
        <v>347</v>
      </c>
      <c r="I37" t="s">
        <v>348</v>
      </c>
      <c r="J37">
        <v>-5.5</v>
      </c>
      <c r="K37">
        <v>0.52185714285714302</v>
      </c>
    </row>
    <row r="38" spans="1:12" x14ac:dyDescent="0.45">
      <c r="A38">
        <v>2247</v>
      </c>
      <c r="B38" t="s">
        <v>349</v>
      </c>
      <c r="C38" t="s">
        <v>217</v>
      </c>
      <c r="D38">
        <v>72.599999999999994</v>
      </c>
      <c r="E38">
        <v>0.85714285714285698</v>
      </c>
      <c r="F38">
        <v>1539</v>
      </c>
      <c r="G38" t="s">
        <v>350</v>
      </c>
      <c r="H38" t="s">
        <v>351</v>
      </c>
      <c r="I38" t="s">
        <v>291</v>
      </c>
      <c r="J38">
        <v>-0.9</v>
      </c>
      <c r="K38">
        <v>0.82014285714285695</v>
      </c>
    </row>
    <row r="39" spans="1:12" x14ac:dyDescent="0.45">
      <c r="A39">
        <v>59</v>
      </c>
      <c r="B39" t="s">
        <v>352</v>
      </c>
      <c r="C39" t="s">
        <v>261</v>
      </c>
      <c r="D39">
        <v>70</v>
      </c>
      <c r="E39">
        <v>0.42857142857142899</v>
      </c>
      <c r="F39">
        <v>1327</v>
      </c>
      <c r="G39" t="s">
        <v>353</v>
      </c>
      <c r="H39" t="s">
        <v>354</v>
      </c>
      <c r="I39" t="s">
        <v>220</v>
      </c>
      <c r="J39">
        <v>-1.8</v>
      </c>
      <c r="K39">
        <v>0.41516666666666702</v>
      </c>
    </row>
    <row r="40" spans="1:12" x14ac:dyDescent="0.45">
      <c r="A40">
        <v>62</v>
      </c>
      <c r="B40" t="s">
        <v>355</v>
      </c>
      <c r="C40" t="s">
        <v>202</v>
      </c>
      <c r="D40">
        <v>127</v>
      </c>
      <c r="E40">
        <v>0.25</v>
      </c>
      <c r="F40">
        <v>1069</v>
      </c>
      <c r="G40" t="s">
        <v>356</v>
      </c>
      <c r="H40" t="s">
        <v>357</v>
      </c>
      <c r="I40" t="s">
        <v>358</v>
      </c>
      <c r="J40">
        <v>-16.600000000000001</v>
      </c>
      <c r="K40">
        <v>0.24124999999999999</v>
      </c>
    </row>
    <row r="41" spans="1:12" x14ac:dyDescent="0.45">
      <c r="A41">
        <v>248</v>
      </c>
      <c r="B41" t="s">
        <v>359</v>
      </c>
      <c r="C41" t="s">
        <v>252</v>
      </c>
      <c r="D41">
        <v>65.599999999999994</v>
      </c>
      <c r="E41">
        <v>0.42857142857142899</v>
      </c>
      <c r="F41">
        <v>1541</v>
      </c>
      <c r="G41" t="s">
        <v>360</v>
      </c>
      <c r="H41" t="s">
        <v>361</v>
      </c>
      <c r="I41" t="s">
        <v>362</v>
      </c>
      <c r="J41">
        <v>2.5</v>
      </c>
      <c r="K41">
        <v>0.250571428571429</v>
      </c>
    </row>
    <row r="42" spans="1:12" x14ac:dyDescent="0.45">
      <c r="A42">
        <v>356</v>
      </c>
      <c r="B42" t="s">
        <v>363</v>
      </c>
      <c r="C42" t="s">
        <v>364</v>
      </c>
      <c r="D42">
        <v>67.599999999999994</v>
      </c>
      <c r="E42">
        <v>0.375</v>
      </c>
      <c r="F42">
        <v>1496</v>
      </c>
      <c r="G42" t="s">
        <v>365</v>
      </c>
      <c r="H42" t="s">
        <v>366</v>
      </c>
      <c r="I42" t="s">
        <v>291</v>
      </c>
      <c r="J42">
        <v>2</v>
      </c>
      <c r="K42">
        <v>0.42825000000000002</v>
      </c>
    </row>
    <row r="43" spans="1:12" x14ac:dyDescent="0.45">
      <c r="A43">
        <v>84</v>
      </c>
      <c r="B43" t="s">
        <v>367</v>
      </c>
      <c r="C43" t="s">
        <v>364</v>
      </c>
      <c r="D43">
        <v>99.6</v>
      </c>
      <c r="E43">
        <v>0.28571428571428598</v>
      </c>
      <c r="F43">
        <v>1280</v>
      </c>
      <c r="G43" t="s">
        <v>368</v>
      </c>
      <c r="H43" t="s">
        <v>369</v>
      </c>
      <c r="I43" t="s">
        <v>370</v>
      </c>
      <c r="J43">
        <v>-8.6999999999999993</v>
      </c>
      <c r="K43">
        <v>0.248571428571429</v>
      </c>
    </row>
    <row r="44" spans="1:12" x14ac:dyDescent="0.45">
      <c r="A44">
        <v>2294</v>
      </c>
      <c r="B44" t="s">
        <v>371</v>
      </c>
      <c r="C44" t="s">
        <v>364</v>
      </c>
      <c r="D44">
        <v>39</v>
      </c>
      <c r="E44">
        <v>0.75</v>
      </c>
      <c r="F44">
        <v>1660</v>
      </c>
      <c r="G44" t="s">
        <v>372</v>
      </c>
      <c r="H44" t="s">
        <v>373</v>
      </c>
      <c r="I44" t="s">
        <v>374</v>
      </c>
      <c r="J44">
        <v>7</v>
      </c>
      <c r="K44">
        <v>0.58875</v>
      </c>
    </row>
    <row r="45" spans="1:12" x14ac:dyDescent="0.45">
      <c r="A45">
        <v>66</v>
      </c>
      <c r="B45" t="s">
        <v>375</v>
      </c>
      <c r="C45" t="s">
        <v>252</v>
      </c>
      <c r="D45">
        <v>41.6</v>
      </c>
      <c r="E45">
        <v>0.57142857142857095</v>
      </c>
      <c r="F45">
        <v>1595</v>
      </c>
      <c r="G45" t="s">
        <v>376</v>
      </c>
      <c r="H45" t="s">
        <v>377</v>
      </c>
      <c r="I45" t="s">
        <v>378</v>
      </c>
      <c r="J45">
        <v>6.9</v>
      </c>
      <c r="K45">
        <v>0.66228571428571403</v>
      </c>
    </row>
    <row r="46" spans="1:12" x14ac:dyDescent="0.45">
      <c r="A46">
        <v>55</v>
      </c>
      <c r="B46" t="s">
        <v>379</v>
      </c>
      <c r="C46" t="s">
        <v>331</v>
      </c>
      <c r="D46">
        <v>92.8</v>
      </c>
      <c r="E46">
        <v>0.75</v>
      </c>
      <c r="F46">
        <v>1489</v>
      </c>
      <c r="G46" t="s">
        <v>380</v>
      </c>
      <c r="H46" t="s">
        <v>381</v>
      </c>
      <c r="I46" t="s">
        <v>306</v>
      </c>
      <c r="J46">
        <v>-7.8</v>
      </c>
      <c r="K46">
        <v>0.5575</v>
      </c>
    </row>
    <row r="47" spans="1:12" x14ac:dyDescent="0.45">
      <c r="A47">
        <v>256</v>
      </c>
      <c r="B47" t="s">
        <v>382</v>
      </c>
      <c r="C47" t="s">
        <v>217</v>
      </c>
      <c r="D47">
        <v>42.2</v>
      </c>
      <c r="E47">
        <v>1</v>
      </c>
      <c r="F47">
        <v>1673</v>
      </c>
      <c r="G47" t="s">
        <v>383</v>
      </c>
      <c r="H47" t="s">
        <v>384</v>
      </c>
      <c r="I47" t="s">
        <v>385</v>
      </c>
      <c r="J47">
        <v>5.6</v>
      </c>
      <c r="K47">
        <v>0.84171428571428597</v>
      </c>
      <c r="L47">
        <v>1</v>
      </c>
    </row>
    <row r="48" spans="1:12" x14ac:dyDescent="0.45">
      <c r="A48">
        <v>2305</v>
      </c>
      <c r="B48" t="s">
        <v>386</v>
      </c>
      <c r="C48" t="s">
        <v>252</v>
      </c>
      <c r="D48">
        <v>48.4</v>
      </c>
      <c r="E48">
        <v>0.71428571428571397</v>
      </c>
      <c r="F48">
        <v>1546</v>
      </c>
      <c r="G48" t="s">
        <v>387</v>
      </c>
      <c r="H48" t="s">
        <v>388</v>
      </c>
      <c r="I48" t="s">
        <v>389</v>
      </c>
      <c r="J48">
        <v>7.4</v>
      </c>
      <c r="K48">
        <v>0.79842857142857104</v>
      </c>
    </row>
    <row r="49" spans="1:12" x14ac:dyDescent="0.45">
      <c r="A49">
        <v>2306</v>
      </c>
      <c r="B49" t="s">
        <v>390</v>
      </c>
      <c r="C49" t="s">
        <v>252</v>
      </c>
      <c r="D49">
        <v>15.8</v>
      </c>
      <c r="E49">
        <v>0.71428571428571397</v>
      </c>
      <c r="F49">
        <v>1897</v>
      </c>
      <c r="G49" t="s">
        <v>312</v>
      </c>
      <c r="H49" t="s">
        <v>391</v>
      </c>
      <c r="I49" t="s">
        <v>392</v>
      </c>
      <c r="J49">
        <v>15.6</v>
      </c>
      <c r="K49">
        <v>0.68128571428571405</v>
      </c>
    </row>
    <row r="50" spans="1:12" x14ac:dyDescent="0.45">
      <c r="A50">
        <v>2309</v>
      </c>
      <c r="B50" t="s">
        <v>393</v>
      </c>
      <c r="C50" t="s">
        <v>207</v>
      </c>
      <c r="D50">
        <v>129.80000000000001</v>
      </c>
      <c r="E50">
        <v>0.125</v>
      </c>
      <c r="F50">
        <v>1085</v>
      </c>
      <c r="G50" t="s">
        <v>394</v>
      </c>
      <c r="H50" t="s">
        <v>395</v>
      </c>
      <c r="I50" t="s">
        <v>396</v>
      </c>
      <c r="J50">
        <v>-25.1</v>
      </c>
      <c r="K50">
        <v>0.16575000000000001</v>
      </c>
    </row>
    <row r="51" spans="1:12" x14ac:dyDescent="0.45">
      <c r="A51">
        <v>96</v>
      </c>
      <c r="B51" t="s">
        <v>397</v>
      </c>
      <c r="C51" t="s">
        <v>212</v>
      </c>
      <c r="D51">
        <v>56.6</v>
      </c>
      <c r="E51">
        <v>0.71428571428571397</v>
      </c>
      <c r="F51">
        <v>1591</v>
      </c>
      <c r="G51" t="s">
        <v>398</v>
      </c>
      <c r="H51" t="s">
        <v>399</v>
      </c>
      <c r="I51" t="s">
        <v>389</v>
      </c>
      <c r="J51">
        <v>11.7</v>
      </c>
      <c r="K51">
        <v>0.61171428571428599</v>
      </c>
    </row>
    <row r="52" spans="1:12" x14ac:dyDescent="0.45">
      <c r="A52">
        <v>2335</v>
      </c>
      <c r="B52" t="s">
        <v>400</v>
      </c>
      <c r="C52" t="s">
        <v>331</v>
      </c>
      <c r="D52">
        <v>62</v>
      </c>
      <c r="E52">
        <v>1</v>
      </c>
      <c r="F52">
        <v>1637</v>
      </c>
      <c r="G52" t="s">
        <v>401</v>
      </c>
      <c r="H52" t="s">
        <v>402</v>
      </c>
      <c r="I52" t="s">
        <v>403</v>
      </c>
      <c r="J52">
        <v>3.3</v>
      </c>
      <c r="K52">
        <v>0.96957142857142897</v>
      </c>
    </row>
    <row r="53" spans="1:12" x14ac:dyDescent="0.45">
      <c r="A53">
        <v>309</v>
      </c>
      <c r="B53" t="s">
        <v>404</v>
      </c>
      <c r="C53" t="s">
        <v>217</v>
      </c>
      <c r="D53">
        <v>89.4</v>
      </c>
      <c r="E53">
        <v>0.57142857142857095</v>
      </c>
      <c r="F53">
        <v>1535</v>
      </c>
      <c r="G53" t="s">
        <v>405</v>
      </c>
      <c r="H53" t="s">
        <v>406</v>
      </c>
      <c r="I53" t="s">
        <v>407</v>
      </c>
      <c r="J53">
        <v>-1.7</v>
      </c>
      <c r="K53">
        <v>0.63485714285714301</v>
      </c>
    </row>
    <row r="54" spans="1:12" x14ac:dyDescent="0.45">
      <c r="A54">
        <v>2433</v>
      </c>
      <c r="B54" t="s">
        <v>408</v>
      </c>
      <c r="C54" t="s">
        <v>217</v>
      </c>
      <c r="D54">
        <v>118.8</v>
      </c>
      <c r="E54">
        <v>0.28571428571428598</v>
      </c>
      <c r="F54">
        <v>1095</v>
      </c>
      <c r="G54" t="s">
        <v>409</v>
      </c>
      <c r="H54" t="s">
        <v>410</v>
      </c>
      <c r="I54" t="s">
        <v>282</v>
      </c>
      <c r="J54">
        <v>-15.6</v>
      </c>
      <c r="K54">
        <v>0.152857142857143</v>
      </c>
    </row>
    <row r="55" spans="1:12" x14ac:dyDescent="0.45">
      <c r="A55">
        <v>2348</v>
      </c>
      <c r="B55" t="s">
        <v>411</v>
      </c>
      <c r="C55" t="s">
        <v>331</v>
      </c>
      <c r="D55">
        <v>109.6</v>
      </c>
      <c r="E55">
        <v>0.33333333333333298</v>
      </c>
      <c r="F55">
        <v>1239</v>
      </c>
      <c r="G55" t="s">
        <v>412</v>
      </c>
      <c r="H55" t="s">
        <v>305</v>
      </c>
      <c r="I55" t="s">
        <v>413</v>
      </c>
      <c r="J55">
        <v>-12.6</v>
      </c>
      <c r="K55">
        <v>0.45524999999999999</v>
      </c>
    </row>
    <row r="56" spans="1:12" x14ac:dyDescent="0.45">
      <c r="A56">
        <v>97</v>
      </c>
      <c r="B56" t="s">
        <v>414</v>
      </c>
      <c r="C56" t="s">
        <v>261</v>
      </c>
      <c r="D56">
        <v>40.4</v>
      </c>
      <c r="E56">
        <v>0.85714285714285698</v>
      </c>
      <c r="F56">
        <v>1657</v>
      </c>
      <c r="G56" t="s">
        <v>415</v>
      </c>
      <c r="H56" t="s">
        <v>416</v>
      </c>
      <c r="I56" t="s">
        <v>417</v>
      </c>
      <c r="J56">
        <v>10.7</v>
      </c>
      <c r="K56">
        <v>0.74157142857142899</v>
      </c>
      <c r="L56">
        <v>1</v>
      </c>
    </row>
    <row r="57" spans="1:12" x14ac:dyDescent="0.45">
      <c r="A57">
        <v>99</v>
      </c>
      <c r="B57" t="s">
        <v>418</v>
      </c>
      <c r="C57" t="s">
        <v>212</v>
      </c>
      <c r="D57">
        <v>3.2</v>
      </c>
      <c r="E57">
        <v>0.75</v>
      </c>
      <c r="F57">
        <v>1967</v>
      </c>
      <c r="G57" t="s">
        <v>419</v>
      </c>
      <c r="H57" t="s">
        <v>420</v>
      </c>
      <c r="I57" t="s">
        <v>345</v>
      </c>
      <c r="J57">
        <v>18.899999999999999</v>
      </c>
      <c r="K57">
        <v>0.79212499999999997</v>
      </c>
      <c r="L57">
        <v>1</v>
      </c>
    </row>
    <row r="58" spans="1:12" x14ac:dyDescent="0.45">
      <c r="A58">
        <v>276</v>
      </c>
      <c r="B58" t="s">
        <v>421</v>
      </c>
      <c r="C58" t="s">
        <v>217</v>
      </c>
      <c r="D58">
        <v>88.2</v>
      </c>
      <c r="E58">
        <v>0.57142857142857095</v>
      </c>
      <c r="F58">
        <v>1507</v>
      </c>
      <c r="G58" t="s">
        <v>422</v>
      </c>
      <c r="H58" t="s">
        <v>263</v>
      </c>
      <c r="I58" t="s">
        <v>423</v>
      </c>
      <c r="J58">
        <v>-4.4000000000000004</v>
      </c>
      <c r="K58">
        <v>0.60128571428571398</v>
      </c>
    </row>
    <row r="59" spans="1:12" x14ac:dyDescent="0.45">
      <c r="A59">
        <v>120</v>
      </c>
      <c r="B59" t="s">
        <v>424</v>
      </c>
      <c r="C59" t="s">
        <v>364</v>
      </c>
      <c r="D59">
        <v>35.799999999999997</v>
      </c>
      <c r="E59">
        <v>0.71428571428571397</v>
      </c>
      <c r="F59">
        <v>1687</v>
      </c>
      <c r="G59" t="s">
        <v>425</v>
      </c>
      <c r="H59" t="s">
        <v>426</v>
      </c>
      <c r="I59" t="s">
        <v>427</v>
      </c>
      <c r="J59">
        <v>8.9</v>
      </c>
      <c r="K59">
        <v>0.77857142857142903</v>
      </c>
    </row>
    <row r="60" spans="1:12" x14ac:dyDescent="0.45">
      <c r="A60">
        <v>235</v>
      </c>
      <c r="B60" t="s">
        <v>428</v>
      </c>
      <c r="C60" t="s">
        <v>284</v>
      </c>
      <c r="D60">
        <v>52.4</v>
      </c>
      <c r="E60">
        <v>0.71428571428571397</v>
      </c>
      <c r="F60">
        <v>1605</v>
      </c>
      <c r="G60" t="s">
        <v>429</v>
      </c>
      <c r="H60" t="s">
        <v>430</v>
      </c>
      <c r="I60" t="s">
        <v>431</v>
      </c>
      <c r="J60">
        <v>1.1000000000000001</v>
      </c>
      <c r="K60">
        <v>0.60728571428571398</v>
      </c>
    </row>
    <row r="61" spans="1:12" x14ac:dyDescent="0.45">
      <c r="A61">
        <v>2390</v>
      </c>
      <c r="B61" t="s">
        <v>432</v>
      </c>
      <c r="C61" t="s">
        <v>261</v>
      </c>
      <c r="D61">
        <v>26.4</v>
      </c>
      <c r="E61">
        <v>0.71428571428571397</v>
      </c>
      <c r="F61">
        <v>1577</v>
      </c>
      <c r="G61" t="s">
        <v>433</v>
      </c>
      <c r="H61" t="s">
        <v>434</v>
      </c>
      <c r="I61" t="s">
        <v>435</v>
      </c>
      <c r="J61">
        <v>13.4</v>
      </c>
      <c r="K61">
        <v>0.89271428571428602</v>
      </c>
    </row>
    <row r="62" spans="1:12" x14ac:dyDescent="0.45">
      <c r="A62">
        <v>193</v>
      </c>
      <c r="B62" t="s">
        <v>436</v>
      </c>
      <c r="C62" t="s">
        <v>207</v>
      </c>
      <c r="D62">
        <v>73.400000000000006</v>
      </c>
      <c r="E62">
        <v>0.75</v>
      </c>
      <c r="F62">
        <v>1448</v>
      </c>
      <c r="G62" t="s">
        <v>437</v>
      </c>
      <c r="H62" t="s">
        <v>438</v>
      </c>
      <c r="I62" t="s">
        <v>439</v>
      </c>
      <c r="J62">
        <v>-3.8</v>
      </c>
      <c r="K62">
        <v>0.66487499999999999</v>
      </c>
    </row>
    <row r="63" spans="1:12" x14ac:dyDescent="0.45">
      <c r="A63">
        <v>130</v>
      </c>
      <c r="B63" t="s">
        <v>440</v>
      </c>
      <c r="C63" t="s">
        <v>364</v>
      </c>
      <c r="D63">
        <v>12.8</v>
      </c>
      <c r="E63">
        <v>1</v>
      </c>
      <c r="F63">
        <v>2225</v>
      </c>
      <c r="G63" t="s">
        <v>441</v>
      </c>
      <c r="H63" t="s">
        <v>442</v>
      </c>
      <c r="I63" t="s">
        <v>443</v>
      </c>
      <c r="J63">
        <v>28.7</v>
      </c>
      <c r="K63">
        <v>0.99837500000000001</v>
      </c>
      <c r="L63">
        <v>1</v>
      </c>
    </row>
    <row r="64" spans="1:12" x14ac:dyDescent="0.45">
      <c r="A64">
        <v>127</v>
      </c>
      <c r="B64" t="s">
        <v>444</v>
      </c>
      <c r="C64" t="s">
        <v>364</v>
      </c>
      <c r="D64">
        <v>79</v>
      </c>
      <c r="E64">
        <v>0.28571428571428598</v>
      </c>
      <c r="F64">
        <v>1360</v>
      </c>
      <c r="G64" t="s">
        <v>445</v>
      </c>
      <c r="H64" t="s">
        <v>446</v>
      </c>
      <c r="I64" t="s">
        <v>447</v>
      </c>
      <c r="J64">
        <v>-0.3</v>
      </c>
      <c r="K64">
        <v>0.442285714285714</v>
      </c>
    </row>
    <row r="65" spans="1:12" x14ac:dyDescent="0.45">
      <c r="A65">
        <v>2393</v>
      </c>
      <c r="B65" t="s">
        <v>448</v>
      </c>
      <c r="C65" t="s">
        <v>331</v>
      </c>
      <c r="D65">
        <v>109.4</v>
      </c>
      <c r="E65">
        <v>0.25</v>
      </c>
      <c r="F65">
        <v>1288</v>
      </c>
      <c r="G65" t="s">
        <v>449</v>
      </c>
      <c r="H65" t="s">
        <v>450</v>
      </c>
      <c r="I65" t="s">
        <v>451</v>
      </c>
      <c r="J65">
        <v>-13</v>
      </c>
      <c r="K65">
        <v>0.32050000000000001</v>
      </c>
    </row>
    <row r="66" spans="1:12" x14ac:dyDescent="0.45">
      <c r="A66">
        <v>135</v>
      </c>
      <c r="B66" t="s">
        <v>452</v>
      </c>
      <c r="C66" t="s">
        <v>364</v>
      </c>
      <c r="D66">
        <v>60.4</v>
      </c>
      <c r="E66">
        <v>0.57142857142857095</v>
      </c>
      <c r="F66">
        <v>1579</v>
      </c>
      <c r="G66" t="s">
        <v>453</v>
      </c>
      <c r="H66" t="s">
        <v>454</v>
      </c>
      <c r="I66" t="s">
        <v>455</v>
      </c>
      <c r="J66">
        <v>2.4</v>
      </c>
      <c r="K66">
        <v>0.55842857142857105</v>
      </c>
    </row>
    <row r="67" spans="1:12" x14ac:dyDescent="0.45">
      <c r="A67">
        <v>344</v>
      </c>
      <c r="B67" t="s">
        <v>456</v>
      </c>
      <c r="C67" t="s">
        <v>212</v>
      </c>
      <c r="D67">
        <v>44</v>
      </c>
      <c r="E67">
        <v>0.57142857142857095</v>
      </c>
      <c r="F67">
        <v>1549</v>
      </c>
      <c r="G67" t="s">
        <v>297</v>
      </c>
      <c r="H67" t="s">
        <v>457</v>
      </c>
      <c r="I67" t="s">
        <v>458</v>
      </c>
      <c r="J67">
        <v>4.0999999999999996</v>
      </c>
      <c r="K67">
        <v>0.52142857142857102</v>
      </c>
    </row>
    <row r="68" spans="1:12" x14ac:dyDescent="0.45">
      <c r="A68">
        <v>142</v>
      </c>
      <c r="B68" t="s">
        <v>459</v>
      </c>
      <c r="C68" t="s">
        <v>212</v>
      </c>
      <c r="D68">
        <v>22.6</v>
      </c>
      <c r="E68">
        <v>0.875</v>
      </c>
      <c r="F68">
        <v>1627</v>
      </c>
      <c r="G68" t="s">
        <v>460</v>
      </c>
      <c r="H68" t="s">
        <v>461</v>
      </c>
      <c r="I68" t="s">
        <v>462</v>
      </c>
      <c r="J68">
        <v>14.9</v>
      </c>
      <c r="K68">
        <v>0.83362499999999995</v>
      </c>
      <c r="L68">
        <v>1</v>
      </c>
    </row>
    <row r="69" spans="1:12" x14ac:dyDescent="0.45">
      <c r="A69">
        <v>2426</v>
      </c>
      <c r="B69" t="s">
        <v>463</v>
      </c>
      <c r="C69" t="s">
        <v>284</v>
      </c>
      <c r="D69">
        <v>90.2</v>
      </c>
      <c r="E69">
        <v>0.42857142857142899</v>
      </c>
      <c r="F69">
        <v>1356</v>
      </c>
      <c r="G69" t="s">
        <v>464</v>
      </c>
      <c r="H69" t="s">
        <v>465</v>
      </c>
      <c r="I69" t="s">
        <v>466</v>
      </c>
      <c r="J69">
        <v>-11.3</v>
      </c>
      <c r="K69">
        <v>0.504714285714286</v>
      </c>
    </row>
    <row r="70" spans="1:12" x14ac:dyDescent="0.45">
      <c r="A70">
        <v>152</v>
      </c>
      <c r="B70" t="s">
        <v>467</v>
      </c>
      <c r="C70" t="s">
        <v>261</v>
      </c>
      <c r="D70">
        <v>62.8</v>
      </c>
      <c r="E70">
        <v>0.57142857142857095</v>
      </c>
      <c r="F70">
        <v>1502</v>
      </c>
      <c r="G70" t="s">
        <v>468</v>
      </c>
      <c r="H70" t="s">
        <v>454</v>
      </c>
      <c r="I70" t="s">
        <v>469</v>
      </c>
      <c r="J70">
        <v>3.2</v>
      </c>
      <c r="K70">
        <v>0.48771428571428599</v>
      </c>
    </row>
    <row r="71" spans="1:12" x14ac:dyDescent="0.45">
      <c r="A71">
        <v>158</v>
      </c>
      <c r="B71" t="s">
        <v>470</v>
      </c>
      <c r="C71" t="s">
        <v>364</v>
      </c>
      <c r="D71">
        <v>61.4</v>
      </c>
      <c r="E71">
        <v>0.57142857142857095</v>
      </c>
      <c r="F71">
        <v>1476</v>
      </c>
      <c r="G71" t="s">
        <v>471</v>
      </c>
      <c r="H71" t="s">
        <v>472</v>
      </c>
      <c r="I71" t="s">
        <v>473</v>
      </c>
      <c r="J71">
        <v>2.1</v>
      </c>
      <c r="K71">
        <v>0.76614285714285701</v>
      </c>
    </row>
    <row r="72" spans="1:12" x14ac:dyDescent="0.45">
      <c r="A72">
        <v>2440</v>
      </c>
      <c r="B72" t="s">
        <v>474</v>
      </c>
      <c r="C72" t="s">
        <v>202</v>
      </c>
      <c r="D72">
        <v>116.4</v>
      </c>
      <c r="E72">
        <v>0.14285714285714299</v>
      </c>
      <c r="F72">
        <v>1219</v>
      </c>
      <c r="G72" t="s">
        <v>356</v>
      </c>
      <c r="H72" t="s">
        <v>475</v>
      </c>
      <c r="I72" t="s">
        <v>282</v>
      </c>
      <c r="J72">
        <v>-18.899999999999999</v>
      </c>
      <c r="K72">
        <v>0.14199999999999999</v>
      </c>
    </row>
    <row r="73" spans="1:12" x14ac:dyDescent="0.45">
      <c r="A73">
        <v>167</v>
      </c>
      <c r="B73" t="s">
        <v>476</v>
      </c>
      <c r="C73" t="s">
        <v>202</v>
      </c>
      <c r="D73">
        <v>119.6</v>
      </c>
      <c r="E73">
        <v>0.42857142857142899</v>
      </c>
      <c r="F73">
        <v>1114</v>
      </c>
      <c r="G73" t="s">
        <v>477</v>
      </c>
      <c r="H73" t="s">
        <v>309</v>
      </c>
      <c r="I73" t="s">
        <v>478</v>
      </c>
      <c r="J73">
        <v>-13.4</v>
      </c>
      <c r="K73">
        <v>0.433285714285714</v>
      </c>
    </row>
    <row r="74" spans="1:12" x14ac:dyDescent="0.45">
      <c r="A74">
        <v>166</v>
      </c>
      <c r="B74" t="s">
        <v>479</v>
      </c>
      <c r="C74" t="s">
        <v>331</v>
      </c>
      <c r="D74">
        <v>103.8</v>
      </c>
      <c r="E74">
        <v>0.66666666666666696</v>
      </c>
      <c r="F74">
        <v>1373</v>
      </c>
      <c r="G74" t="s">
        <v>480</v>
      </c>
      <c r="H74" t="s">
        <v>481</v>
      </c>
      <c r="I74" t="s">
        <v>287</v>
      </c>
      <c r="J74">
        <v>-6.6</v>
      </c>
      <c r="K74">
        <v>0.75549999999999995</v>
      </c>
    </row>
    <row r="75" spans="1:12" x14ac:dyDescent="0.45">
      <c r="A75">
        <v>153</v>
      </c>
      <c r="B75" t="s">
        <v>482</v>
      </c>
      <c r="C75" t="s">
        <v>261</v>
      </c>
      <c r="D75">
        <v>23.8</v>
      </c>
      <c r="E75">
        <v>0.85714285714285698</v>
      </c>
      <c r="F75">
        <v>1731</v>
      </c>
      <c r="G75" t="s">
        <v>483</v>
      </c>
      <c r="H75" t="s">
        <v>484</v>
      </c>
      <c r="I75" t="s">
        <v>462</v>
      </c>
      <c r="J75">
        <v>13.4</v>
      </c>
      <c r="K75">
        <v>0.70485714285714296</v>
      </c>
      <c r="L75">
        <v>1</v>
      </c>
    </row>
    <row r="76" spans="1:12" x14ac:dyDescent="0.45">
      <c r="A76">
        <v>2459</v>
      </c>
      <c r="B76" t="s">
        <v>485</v>
      </c>
      <c r="C76" t="s">
        <v>207</v>
      </c>
      <c r="D76">
        <v>87.8</v>
      </c>
      <c r="E76">
        <v>0.5</v>
      </c>
      <c r="F76">
        <v>1412</v>
      </c>
      <c r="G76" t="s">
        <v>486</v>
      </c>
      <c r="H76" t="s">
        <v>487</v>
      </c>
      <c r="I76" t="s">
        <v>329</v>
      </c>
      <c r="J76">
        <v>-9.8000000000000007</v>
      </c>
      <c r="K76">
        <v>0.57425000000000004</v>
      </c>
    </row>
    <row r="77" spans="1:12" x14ac:dyDescent="0.45">
      <c r="A77">
        <v>249</v>
      </c>
      <c r="B77" t="s">
        <v>488</v>
      </c>
      <c r="C77" t="s">
        <v>284</v>
      </c>
      <c r="D77">
        <v>103.8</v>
      </c>
      <c r="E77">
        <v>0.42857142857142899</v>
      </c>
      <c r="F77">
        <v>1385</v>
      </c>
      <c r="G77" t="s">
        <v>489</v>
      </c>
      <c r="H77" t="s">
        <v>490</v>
      </c>
      <c r="I77" t="s">
        <v>306</v>
      </c>
      <c r="J77">
        <v>-9.1999999999999993</v>
      </c>
      <c r="K77">
        <v>0.38485714285714301</v>
      </c>
    </row>
    <row r="78" spans="1:12" x14ac:dyDescent="0.45">
      <c r="A78">
        <v>77</v>
      </c>
      <c r="B78" t="s">
        <v>491</v>
      </c>
      <c r="C78" t="s">
        <v>364</v>
      </c>
      <c r="D78">
        <v>87.4</v>
      </c>
      <c r="E78">
        <v>0.42857142857142899</v>
      </c>
      <c r="F78">
        <v>1339</v>
      </c>
      <c r="G78" t="s">
        <v>492</v>
      </c>
      <c r="H78" t="s">
        <v>493</v>
      </c>
      <c r="I78" t="s">
        <v>494</v>
      </c>
      <c r="J78">
        <v>-7.6</v>
      </c>
      <c r="K78">
        <v>0.26042857142857101</v>
      </c>
    </row>
    <row r="79" spans="1:12" x14ac:dyDescent="0.45">
      <c r="A79">
        <v>87</v>
      </c>
      <c r="B79" t="s">
        <v>495</v>
      </c>
      <c r="C79" t="s">
        <v>239</v>
      </c>
      <c r="D79">
        <v>12.2</v>
      </c>
      <c r="E79">
        <v>0.75</v>
      </c>
      <c r="F79">
        <v>1892</v>
      </c>
      <c r="G79" t="s">
        <v>496</v>
      </c>
      <c r="H79" t="s">
        <v>497</v>
      </c>
      <c r="I79" t="s">
        <v>498</v>
      </c>
      <c r="J79">
        <v>19.8</v>
      </c>
      <c r="K79">
        <v>0.80212499999999998</v>
      </c>
      <c r="L79">
        <v>1</v>
      </c>
    </row>
    <row r="80" spans="1:12" x14ac:dyDescent="0.45">
      <c r="A80">
        <v>195</v>
      </c>
      <c r="B80" t="s">
        <v>499</v>
      </c>
      <c r="C80" t="s">
        <v>207</v>
      </c>
      <c r="D80">
        <v>82.4</v>
      </c>
      <c r="E80">
        <v>0.75</v>
      </c>
      <c r="F80">
        <v>1524</v>
      </c>
      <c r="G80" t="s">
        <v>500</v>
      </c>
      <c r="H80" t="s">
        <v>501</v>
      </c>
      <c r="I80" t="s">
        <v>362</v>
      </c>
      <c r="J80">
        <v>-4.7</v>
      </c>
      <c r="K80">
        <v>0.67574999999999996</v>
      </c>
    </row>
    <row r="81" spans="1:12" x14ac:dyDescent="0.45">
      <c r="A81">
        <v>194</v>
      </c>
      <c r="B81" t="s">
        <v>502</v>
      </c>
      <c r="C81" t="s">
        <v>364</v>
      </c>
      <c r="D81">
        <v>3.4</v>
      </c>
      <c r="E81">
        <v>1</v>
      </c>
      <c r="F81">
        <v>2081</v>
      </c>
      <c r="G81" t="s">
        <v>503</v>
      </c>
      <c r="H81" t="s">
        <v>504</v>
      </c>
      <c r="I81" t="s">
        <v>505</v>
      </c>
      <c r="J81">
        <v>22.1</v>
      </c>
      <c r="K81">
        <v>0.85485714285714298</v>
      </c>
      <c r="L81">
        <v>1</v>
      </c>
    </row>
    <row r="82" spans="1:12" x14ac:dyDescent="0.45">
      <c r="A82">
        <v>201</v>
      </c>
      <c r="B82" t="s">
        <v>506</v>
      </c>
      <c r="C82" t="s">
        <v>252</v>
      </c>
      <c r="D82">
        <v>5.6</v>
      </c>
      <c r="E82">
        <v>1</v>
      </c>
      <c r="F82">
        <v>1928</v>
      </c>
      <c r="G82" t="s">
        <v>507</v>
      </c>
      <c r="H82" t="s">
        <v>508</v>
      </c>
      <c r="I82" t="s">
        <v>509</v>
      </c>
      <c r="J82">
        <v>19.5</v>
      </c>
      <c r="K82">
        <v>0.83628571428571397</v>
      </c>
      <c r="L82">
        <v>1</v>
      </c>
    </row>
    <row r="83" spans="1:12" x14ac:dyDescent="0.45">
      <c r="A83">
        <v>197</v>
      </c>
      <c r="B83" t="s">
        <v>510</v>
      </c>
      <c r="C83" t="s">
        <v>252</v>
      </c>
      <c r="D83">
        <v>45.2</v>
      </c>
      <c r="E83">
        <v>0.71428571428571397</v>
      </c>
      <c r="F83">
        <v>1545</v>
      </c>
      <c r="G83" t="s">
        <v>511</v>
      </c>
      <c r="H83" t="s">
        <v>512</v>
      </c>
      <c r="I83" t="s">
        <v>513</v>
      </c>
      <c r="J83">
        <v>6.7</v>
      </c>
      <c r="K83">
        <v>0.38114285714285701</v>
      </c>
    </row>
    <row r="84" spans="1:12" x14ac:dyDescent="0.45">
      <c r="A84">
        <v>295</v>
      </c>
      <c r="B84" t="s">
        <v>514</v>
      </c>
      <c r="C84" t="s">
        <v>217</v>
      </c>
      <c r="D84">
        <v>106.8</v>
      </c>
      <c r="E84">
        <v>0.57142857142857095</v>
      </c>
      <c r="F84">
        <v>1380</v>
      </c>
      <c r="G84" t="s">
        <v>515</v>
      </c>
      <c r="H84" t="s">
        <v>516</v>
      </c>
      <c r="I84" t="s">
        <v>517</v>
      </c>
      <c r="J84">
        <v>-9.3000000000000007</v>
      </c>
      <c r="K84">
        <v>0.38471428571428601</v>
      </c>
    </row>
    <row r="85" spans="1:12" x14ac:dyDescent="0.45">
      <c r="A85">
        <v>145</v>
      </c>
      <c r="B85" t="s">
        <v>518</v>
      </c>
      <c r="C85" t="s">
        <v>212</v>
      </c>
      <c r="D85">
        <v>11</v>
      </c>
      <c r="E85">
        <v>0.85714285714285698</v>
      </c>
      <c r="F85">
        <v>1696</v>
      </c>
      <c r="G85" t="s">
        <v>519</v>
      </c>
      <c r="H85" t="s">
        <v>520</v>
      </c>
      <c r="I85" t="s">
        <v>521</v>
      </c>
      <c r="J85">
        <v>13.8</v>
      </c>
      <c r="K85">
        <v>0.65800000000000003</v>
      </c>
      <c r="L85">
        <v>1</v>
      </c>
    </row>
    <row r="86" spans="1:12" x14ac:dyDescent="0.45">
      <c r="A86">
        <v>2483</v>
      </c>
      <c r="B86" t="s">
        <v>522</v>
      </c>
      <c r="C86" t="s">
        <v>222</v>
      </c>
      <c r="D86">
        <v>9.6</v>
      </c>
      <c r="E86">
        <v>0.85714285714285698</v>
      </c>
      <c r="F86">
        <v>1834</v>
      </c>
      <c r="G86" t="s">
        <v>523</v>
      </c>
      <c r="H86" t="s">
        <v>524</v>
      </c>
      <c r="I86" t="s">
        <v>338</v>
      </c>
      <c r="J86">
        <v>21.4</v>
      </c>
      <c r="K86">
        <v>0.90071428571428602</v>
      </c>
      <c r="L86">
        <v>1</v>
      </c>
    </row>
    <row r="87" spans="1:12" x14ac:dyDescent="0.45">
      <c r="A87">
        <v>204</v>
      </c>
      <c r="B87" t="s">
        <v>525</v>
      </c>
      <c r="C87" t="s">
        <v>222</v>
      </c>
      <c r="D87">
        <v>21.6</v>
      </c>
      <c r="E87">
        <v>0.85714285714285698</v>
      </c>
      <c r="F87">
        <v>1790</v>
      </c>
      <c r="G87" t="s">
        <v>526</v>
      </c>
      <c r="H87" t="s">
        <v>527</v>
      </c>
      <c r="I87" t="s">
        <v>314</v>
      </c>
      <c r="J87">
        <v>15.4</v>
      </c>
      <c r="K87">
        <v>0.84142857142857097</v>
      </c>
      <c r="L87">
        <v>1</v>
      </c>
    </row>
    <row r="88" spans="1:12" x14ac:dyDescent="0.45">
      <c r="A88">
        <v>213</v>
      </c>
      <c r="B88" t="s">
        <v>528</v>
      </c>
      <c r="C88" t="s">
        <v>364</v>
      </c>
      <c r="D88">
        <v>5</v>
      </c>
      <c r="E88">
        <v>0.85714285714285698</v>
      </c>
      <c r="F88">
        <v>2002</v>
      </c>
      <c r="G88" t="s">
        <v>529</v>
      </c>
      <c r="H88" t="s">
        <v>508</v>
      </c>
      <c r="I88" t="s">
        <v>338</v>
      </c>
      <c r="J88">
        <v>18.5</v>
      </c>
      <c r="K88">
        <v>0.78228571428571403</v>
      </c>
      <c r="L88">
        <v>1</v>
      </c>
    </row>
    <row r="89" spans="1:12" x14ac:dyDescent="0.45">
      <c r="A89">
        <v>221</v>
      </c>
      <c r="B89" t="s">
        <v>530</v>
      </c>
      <c r="C89" t="s">
        <v>261</v>
      </c>
      <c r="D89">
        <v>66</v>
      </c>
      <c r="E89">
        <v>0.28571428571428598</v>
      </c>
      <c r="F89">
        <v>1544</v>
      </c>
      <c r="G89" t="s">
        <v>257</v>
      </c>
      <c r="H89" t="s">
        <v>531</v>
      </c>
      <c r="I89" t="s">
        <v>532</v>
      </c>
      <c r="J89">
        <v>3.6</v>
      </c>
      <c r="K89">
        <v>0.372857142857143</v>
      </c>
    </row>
    <row r="90" spans="1:12" x14ac:dyDescent="0.45">
      <c r="A90">
        <v>2509</v>
      </c>
      <c r="B90" t="s">
        <v>533</v>
      </c>
      <c r="C90" t="s">
        <v>364</v>
      </c>
      <c r="D90">
        <v>56.6</v>
      </c>
      <c r="E90">
        <v>0.28571428571428598</v>
      </c>
      <c r="F90">
        <v>1482</v>
      </c>
      <c r="G90" t="s">
        <v>534</v>
      </c>
      <c r="H90" t="s">
        <v>535</v>
      </c>
      <c r="I90" t="s">
        <v>536</v>
      </c>
      <c r="J90">
        <v>-2.2999999999999998</v>
      </c>
      <c r="K90">
        <v>0.373285714285714</v>
      </c>
    </row>
    <row r="91" spans="1:12" x14ac:dyDescent="0.45">
      <c r="A91">
        <v>242</v>
      </c>
      <c r="B91" t="s">
        <v>537</v>
      </c>
      <c r="C91" t="s">
        <v>284</v>
      </c>
      <c r="D91">
        <v>85.4</v>
      </c>
      <c r="E91">
        <v>0.57142857142857095</v>
      </c>
      <c r="F91">
        <v>1297</v>
      </c>
      <c r="G91" t="s">
        <v>538</v>
      </c>
      <c r="H91" t="s">
        <v>539</v>
      </c>
      <c r="I91" t="s">
        <v>540</v>
      </c>
      <c r="J91">
        <v>-8.9</v>
      </c>
      <c r="K91">
        <v>0.52557142857142902</v>
      </c>
    </row>
    <row r="92" spans="1:12" x14ac:dyDescent="0.45">
      <c r="A92">
        <v>164</v>
      </c>
      <c r="B92" t="s">
        <v>541</v>
      </c>
      <c r="C92" t="s">
        <v>364</v>
      </c>
      <c r="D92">
        <v>45</v>
      </c>
      <c r="E92">
        <v>0.75</v>
      </c>
      <c r="F92">
        <v>1475</v>
      </c>
      <c r="G92" t="s">
        <v>542</v>
      </c>
      <c r="H92" t="s">
        <v>543</v>
      </c>
      <c r="I92" t="s">
        <v>544</v>
      </c>
      <c r="J92">
        <v>3.5</v>
      </c>
      <c r="K92">
        <v>0.67262500000000003</v>
      </c>
    </row>
    <row r="93" spans="1:12" x14ac:dyDescent="0.45">
      <c r="A93">
        <v>2534</v>
      </c>
      <c r="B93" t="s">
        <v>545</v>
      </c>
      <c r="C93" t="s">
        <v>331</v>
      </c>
      <c r="D93">
        <v>115.6</v>
      </c>
      <c r="E93">
        <v>0</v>
      </c>
      <c r="F93">
        <v>1329</v>
      </c>
      <c r="G93" t="s">
        <v>546</v>
      </c>
      <c r="H93" t="s">
        <v>547</v>
      </c>
      <c r="I93" t="s">
        <v>548</v>
      </c>
      <c r="J93">
        <v>-16.600000000000001</v>
      </c>
      <c r="K93">
        <v>0.251</v>
      </c>
    </row>
    <row r="94" spans="1:12" x14ac:dyDescent="0.45">
      <c r="A94">
        <v>21</v>
      </c>
      <c r="B94" t="s">
        <v>549</v>
      </c>
      <c r="C94" t="s">
        <v>202</v>
      </c>
      <c r="D94">
        <v>112.8</v>
      </c>
      <c r="E94">
        <v>0.375</v>
      </c>
      <c r="F94">
        <v>1336</v>
      </c>
      <c r="G94" t="s">
        <v>550</v>
      </c>
      <c r="H94" t="s">
        <v>516</v>
      </c>
      <c r="I94" t="s">
        <v>551</v>
      </c>
      <c r="J94">
        <v>-11.7</v>
      </c>
      <c r="K94">
        <v>0.54725000000000001</v>
      </c>
    </row>
    <row r="95" spans="1:12" x14ac:dyDescent="0.45">
      <c r="A95">
        <v>23</v>
      </c>
      <c r="B95" t="s">
        <v>552</v>
      </c>
      <c r="C95" t="s">
        <v>202</v>
      </c>
      <c r="D95">
        <v>67</v>
      </c>
      <c r="E95">
        <v>0.375</v>
      </c>
      <c r="F95">
        <v>1444</v>
      </c>
      <c r="G95" t="s">
        <v>553</v>
      </c>
      <c r="H95" t="s">
        <v>554</v>
      </c>
      <c r="I95" t="s">
        <v>555</v>
      </c>
      <c r="J95">
        <v>-5.2</v>
      </c>
      <c r="K95">
        <v>0.35725000000000001</v>
      </c>
    </row>
    <row r="96" spans="1:12" x14ac:dyDescent="0.45">
      <c r="A96">
        <v>2567</v>
      </c>
      <c r="B96" t="s">
        <v>556</v>
      </c>
      <c r="C96" t="s">
        <v>284</v>
      </c>
      <c r="D96">
        <v>27.4</v>
      </c>
      <c r="E96">
        <v>0.71428571428571397</v>
      </c>
      <c r="F96">
        <v>1686</v>
      </c>
      <c r="G96" t="s">
        <v>557</v>
      </c>
      <c r="H96" t="s">
        <v>558</v>
      </c>
      <c r="I96" t="s">
        <v>559</v>
      </c>
      <c r="J96">
        <v>4</v>
      </c>
      <c r="K96">
        <v>0.69</v>
      </c>
    </row>
    <row r="97" spans="1:12" x14ac:dyDescent="0.45">
      <c r="A97">
        <v>6</v>
      </c>
      <c r="B97" t="s">
        <v>560</v>
      </c>
      <c r="C97" t="s">
        <v>217</v>
      </c>
      <c r="D97">
        <v>42.6</v>
      </c>
      <c r="E97">
        <v>0.57142857142857095</v>
      </c>
      <c r="F97">
        <v>1734</v>
      </c>
      <c r="G97" t="s">
        <v>561</v>
      </c>
      <c r="H97" t="s">
        <v>562</v>
      </c>
      <c r="I97" t="s">
        <v>563</v>
      </c>
      <c r="J97">
        <v>3.3</v>
      </c>
      <c r="K97">
        <v>0.66642857142857104</v>
      </c>
    </row>
    <row r="98" spans="1:12" x14ac:dyDescent="0.45">
      <c r="A98">
        <v>2579</v>
      </c>
      <c r="B98" t="s">
        <v>564</v>
      </c>
      <c r="C98" t="s">
        <v>212</v>
      </c>
      <c r="D98">
        <v>45.8</v>
      </c>
      <c r="E98">
        <v>0.28571428571428598</v>
      </c>
      <c r="F98">
        <v>1502</v>
      </c>
      <c r="G98" t="s">
        <v>565</v>
      </c>
      <c r="H98" t="s">
        <v>566</v>
      </c>
      <c r="I98" t="s">
        <v>567</v>
      </c>
      <c r="J98">
        <v>3.4</v>
      </c>
      <c r="K98">
        <v>0.40942857142857098</v>
      </c>
    </row>
    <row r="99" spans="1:12" x14ac:dyDescent="0.45">
      <c r="A99">
        <v>2572</v>
      </c>
      <c r="B99" t="s">
        <v>568</v>
      </c>
      <c r="C99" t="s">
        <v>217</v>
      </c>
      <c r="D99">
        <v>124.6</v>
      </c>
      <c r="E99">
        <v>0.14285714285714299</v>
      </c>
      <c r="F99">
        <v>1097</v>
      </c>
      <c r="G99" t="s">
        <v>569</v>
      </c>
      <c r="H99" t="s">
        <v>570</v>
      </c>
      <c r="I99" t="s">
        <v>571</v>
      </c>
      <c r="J99">
        <v>-15.8</v>
      </c>
      <c r="K99">
        <v>0.33057142857142902</v>
      </c>
    </row>
    <row r="100" spans="1:12" x14ac:dyDescent="0.45">
      <c r="A100">
        <v>58</v>
      </c>
      <c r="B100" t="s">
        <v>572</v>
      </c>
      <c r="C100" t="s">
        <v>284</v>
      </c>
      <c r="D100">
        <v>110.6</v>
      </c>
      <c r="E100">
        <v>0.5</v>
      </c>
      <c r="F100">
        <v>1185</v>
      </c>
      <c r="G100" t="s">
        <v>573</v>
      </c>
      <c r="H100" t="s">
        <v>490</v>
      </c>
      <c r="I100" t="s">
        <v>574</v>
      </c>
      <c r="J100">
        <v>-15.1</v>
      </c>
      <c r="K100">
        <v>0.38224999999999998</v>
      </c>
    </row>
    <row r="101" spans="1:12" x14ac:dyDescent="0.45">
      <c r="A101">
        <v>24</v>
      </c>
      <c r="B101" t="s">
        <v>575</v>
      </c>
      <c r="C101" t="s">
        <v>222</v>
      </c>
      <c r="D101">
        <v>107.6</v>
      </c>
      <c r="E101">
        <v>0.28571428571428598</v>
      </c>
      <c r="F101">
        <v>1169</v>
      </c>
      <c r="G101" t="s">
        <v>576</v>
      </c>
      <c r="H101" t="s">
        <v>577</v>
      </c>
      <c r="I101" t="s">
        <v>370</v>
      </c>
      <c r="J101">
        <v>-9.6999999999999993</v>
      </c>
      <c r="K101">
        <v>0.25600000000000001</v>
      </c>
    </row>
    <row r="102" spans="1:12" x14ac:dyDescent="0.45">
      <c r="A102">
        <v>183</v>
      </c>
      <c r="B102" t="s">
        <v>578</v>
      </c>
      <c r="C102" t="s">
        <v>261</v>
      </c>
      <c r="D102">
        <v>56</v>
      </c>
      <c r="E102">
        <v>0.57142857142857095</v>
      </c>
      <c r="F102">
        <v>1451</v>
      </c>
      <c r="G102" t="s">
        <v>579</v>
      </c>
      <c r="H102" t="s">
        <v>580</v>
      </c>
      <c r="I102" t="s">
        <v>581</v>
      </c>
      <c r="J102">
        <v>3.6</v>
      </c>
      <c r="K102">
        <v>0.56328571428571395</v>
      </c>
    </row>
    <row r="103" spans="1:12" x14ac:dyDescent="0.45">
      <c r="A103">
        <v>2628</v>
      </c>
      <c r="B103" t="s">
        <v>582</v>
      </c>
      <c r="C103" t="s">
        <v>252</v>
      </c>
      <c r="D103">
        <v>39.799999999999997</v>
      </c>
      <c r="E103">
        <v>0.5</v>
      </c>
      <c r="F103">
        <v>1616</v>
      </c>
      <c r="G103" t="s">
        <v>583</v>
      </c>
      <c r="H103" t="s">
        <v>584</v>
      </c>
      <c r="I103" t="s">
        <v>385</v>
      </c>
      <c r="J103">
        <v>10.199999999999999</v>
      </c>
      <c r="K103">
        <v>0.56537499999999996</v>
      </c>
    </row>
    <row r="104" spans="1:12" x14ac:dyDescent="0.45">
      <c r="A104">
        <v>218</v>
      </c>
      <c r="B104" t="s">
        <v>585</v>
      </c>
      <c r="C104" t="s">
        <v>284</v>
      </c>
      <c r="D104">
        <v>129.80000000000001</v>
      </c>
      <c r="E104">
        <v>0.25</v>
      </c>
      <c r="F104">
        <v>915</v>
      </c>
      <c r="G104" t="s">
        <v>586</v>
      </c>
      <c r="H104" t="s">
        <v>587</v>
      </c>
      <c r="I104" t="s">
        <v>588</v>
      </c>
      <c r="J104">
        <v>-19.8</v>
      </c>
      <c r="K104">
        <v>0.22437499999999999</v>
      </c>
    </row>
    <row r="105" spans="1:12" x14ac:dyDescent="0.45">
      <c r="A105">
        <v>2633</v>
      </c>
      <c r="B105" t="s">
        <v>589</v>
      </c>
      <c r="C105" t="s">
        <v>212</v>
      </c>
      <c r="D105">
        <v>23</v>
      </c>
      <c r="E105">
        <v>0.71428571428571397</v>
      </c>
      <c r="F105">
        <v>1879</v>
      </c>
      <c r="G105" t="s">
        <v>590</v>
      </c>
      <c r="H105" t="s">
        <v>591</v>
      </c>
      <c r="I105" t="s">
        <v>592</v>
      </c>
      <c r="J105">
        <v>15.3</v>
      </c>
      <c r="K105">
        <v>0.70628571428571396</v>
      </c>
      <c r="L105">
        <v>1</v>
      </c>
    </row>
    <row r="106" spans="1:12" x14ac:dyDescent="0.45">
      <c r="A106">
        <v>251</v>
      </c>
      <c r="B106" t="s">
        <v>593</v>
      </c>
      <c r="C106" t="s">
        <v>252</v>
      </c>
      <c r="D106">
        <v>7.2</v>
      </c>
      <c r="E106">
        <v>0.85714285714285698</v>
      </c>
      <c r="F106">
        <v>1912</v>
      </c>
      <c r="G106" t="s">
        <v>594</v>
      </c>
      <c r="H106" t="s">
        <v>344</v>
      </c>
      <c r="I106" t="s">
        <v>595</v>
      </c>
      <c r="J106">
        <v>20.7</v>
      </c>
      <c r="K106">
        <v>0.82957142857142896</v>
      </c>
      <c r="L106">
        <v>1</v>
      </c>
    </row>
    <row r="107" spans="1:12" x14ac:dyDescent="0.45">
      <c r="A107">
        <v>245</v>
      </c>
      <c r="B107" t="s">
        <v>596</v>
      </c>
      <c r="C107" t="s">
        <v>212</v>
      </c>
      <c r="D107">
        <v>19.2</v>
      </c>
      <c r="E107">
        <v>0.57142857142857095</v>
      </c>
      <c r="F107">
        <v>1738</v>
      </c>
      <c r="G107" t="s">
        <v>203</v>
      </c>
      <c r="H107" t="s">
        <v>597</v>
      </c>
      <c r="I107" t="s">
        <v>521</v>
      </c>
      <c r="J107">
        <v>15.2</v>
      </c>
      <c r="K107">
        <v>0.626571428571429</v>
      </c>
    </row>
    <row r="108" spans="1:12" x14ac:dyDescent="0.45">
      <c r="A108">
        <v>326</v>
      </c>
      <c r="B108" t="s">
        <v>598</v>
      </c>
      <c r="C108" t="s">
        <v>217</v>
      </c>
      <c r="D108">
        <v>91.2</v>
      </c>
      <c r="E108">
        <v>0.71428571428571397</v>
      </c>
      <c r="F108">
        <v>1376</v>
      </c>
      <c r="G108" t="s">
        <v>599</v>
      </c>
      <c r="H108" t="s">
        <v>600</v>
      </c>
      <c r="I108" t="s">
        <v>517</v>
      </c>
      <c r="J108">
        <v>-5.6</v>
      </c>
      <c r="K108">
        <v>0.60799999999999998</v>
      </c>
    </row>
    <row r="109" spans="1:12" x14ac:dyDescent="0.45">
      <c r="A109">
        <v>2641</v>
      </c>
      <c r="B109" t="s">
        <v>601</v>
      </c>
      <c r="C109" t="s">
        <v>252</v>
      </c>
      <c r="D109">
        <v>38.200000000000003</v>
      </c>
      <c r="E109">
        <v>0.375</v>
      </c>
      <c r="F109">
        <v>1607</v>
      </c>
      <c r="G109" t="s">
        <v>602</v>
      </c>
      <c r="H109" t="s">
        <v>603</v>
      </c>
      <c r="I109" t="s">
        <v>604</v>
      </c>
      <c r="J109">
        <v>9</v>
      </c>
      <c r="K109">
        <v>0.54674999999999996</v>
      </c>
    </row>
    <row r="110" spans="1:12" x14ac:dyDescent="0.45">
      <c r="A110">
        <v>2649</v>
      </c>
      <c r="B110" t="s">
        <v>605</v>
      </c>
      <c r="C110" t="s">
        <v>207</v>
      </c>
      <c r="D110">
        <v>72.8</v>
      </c>
      <c r="E110">
        <v>0.875</v>
      </c>
      <c r="F110">
        <v>1494</v>
      </c>
      <c r="G110" t="s">
        <v>606</v>
      </c>
      <c r="H110" t="s">
        <v>366</v>
      </c>
      <c r="I110" t="s">
        <v>220</v>
      </c>
      <c r="J110">
        <v>2.8</v>
      </c>
      <c r="K110">
        <v>0.85687500000000005</v>
      </c>
    </row>
    <row r="111" spans="1:12" x14ac:dyDescent="0.45">
      <c r="A111">
        <v>2653</v>
      </c>
      <c r="B111" t="s">
        <v>607</v>
      </c>
      <c r="C111" t="s">
        <v>217</v>
      </c>
      <c r="D111">
        <v>48.2</v>
      </c>
      <c r="E111">
        <v>0.71428571428571397</v>
      </c>
      <c r="F111">
        <v>1638</v>
      </c>
      <c r="G111" t="s">
        <v>608</v>
      </c>
      <c r="H111" t="s">
        <v>609</v>
      </c>
      <c r="I111" t="s">
        <v>389</v>
      </c>
      <c r="J111">
        <v>3.3</v>
      </c>
      <c r="K111">
        <v>0.70914285714285696</v>
      </c>
    </row>
    <row r="112" spans="1:12" x14ac:dyDescent="0.45">
      <c r="A112">
        <v>2655</v>
      </c>
      <c r="B112" t="s">
        <v>610</v>
      </c>
      <c r="C112" t="s">
        <v>284</v>
      </c>
      <c r="D112">
        <v>46.2</v>
      </c>
      <c r="E112">
        <v>0.85714285714285698</v>
      </c>
      <c r="F112">
        <v>1649</v>
      </c>
      <c r="G112" t="s">
        <v>611</v>
      </c>
      <c r="H112" t="s">
        <v>612</v>
      </c>
      <c r="I112" t="s">
        <v>613</v>
      </c>
      <c r="J112">
        <v>4.9000000000000004</v>
      </c>
      <c r="K112">
        <v>0.79728571428571404</v>
      </c>
      <c r="L112">
        <v>1</v>
      </c>
    </row>
    <row r="113" spans="1:12" x14ac:dyDescent="0.45">
      <c r="A113">
        <v>202</v>
      </c>
      <c r="B113" t="s">
        <v>614</v>
      </c>
      <c r="C113" t="s">
        <v>284</v>
      </c>
      <c r="D113">
        <v>106.4</v>
      </c>
      <c r="E113">
        <v>0.42857142857142899</v>
      </c>
      <c r="F113">
        <v>1222</v>
      </c>
      <c r="G113" t="s">
        <v>615</v>
      </c>
      <c r="H113" t="s">
        <v>616</v>
      </c>
      <c r="I113" t="s">
        <v>617</v>
      </c>
      <c r="J113">
        <v>-10.5</v>
      </c>
      <c r="K113">
        <v>0.53571428571428603</v>
      </c>
    </row>
    <row r="114" spans="1:12" x14ac:dyDescent="0.45">
      <c r="A114">
        <v>5</v>
      </c>
      <c r="B114" t="s">
        <v>618</v>
      </c>
      <c r="C114" t="s">
        <v>284</v>
      </c>
      <c r="D114">
        <v>98.2</v>
      </c>
      <c r="E114">
        <v>0.25</v>
      </c>
      <c r="F114">
        <v>1353</v>
      </c>
      <c r="G114" t="s">
        <v>619</v>
      </c>
      <c r="H114" t="s">
        <v>481</v>
      </c>
      <c r="I114" t="s">
        <v>242</v>
      </c>
      <c r="J114">
        <v>-12.9</v>
      </c>
      <c r="K114">
        <v>0.41762500000000002</v>
      </c>
    </row>
    <row r="115" spans="1:12" x14ac:dyDescent="0.45">
      <c r="A115">
        <v>2116</v>
      </c>
      <c r="B115" t="s">
        <v>620</v>
      </c>
      <c r="C115" t="s">
        <v>252</v>
      </c>
      <c r="D115">
        <v>44</v>
      </c>
      <c r="E115">
        <v>0.42857142857142899</v>
      </c>
      <c r="F115">
        <v>1551</v>
      </c>
      <c r="G115" t="s">
        <v>621</v>
      </c>
      <c r="H115" t="s">
        <v>622</v>
      </c>
      <c r="I115" t="s">
        <v>623</v>
      </c>
      <c r="J115">
        <v>8.6999999999999993</v>
      </c>
      <c r="K115">
        <v>0.71299999999999997</v>
      </c>
    </row>
    <row r="116" spans="1:12" x14ac:dyDescent="0.45">
      <c r="A116">
        <v>26</v>
      </c>
      <c r="B116" t="s">
        <v>624</v>
      </c>
      <c r="C116" t="s">
        <v>222</v>
      </c>
      <c r="D116">
        <v>26.4</v>
      </c>
      <c r="E116">
        <v>0.71428571428571397</v>
      </c>
      <c r="F116">
        <v>1747</v>
      </c>
      <c r="G116" t="s">
        <v>625</v>
      </c>
      <c r="H116" t="s">
        <v>626</v>
      </c>
      <c r="I116" t="s">
        <v>627</v>
      </c>
      <c r="J116">
        <v>14.2</v>
      </c>
      <c r="K116">
        <v>0.68014285714285705</v>
      </c>
      <c r="L116">
        <v>1</v>
      </c>
    </row>
    <row r="117" spans="1:12" x14ac:dyDescent="0.45">
      <c r="A117">
        <v>113</v>
      </c>
      <c r="B117" t="s">
        <v>628</v>
      </c>
      <c r="C117" t="s">
        <v>239</v>
      </c>
      <c r="D117">
        <v>127</v>
      </c>
      <c r="E117">
        <v>0.125</v>
      </c>
      <c r="F117">
        <v>926</v>
      </c>
      <c r="G117" t="s">
        <v>629</v>
      </c>
      <c r="H117" t="s">
        <v>630</v>
      </c>
      <c r="I117" t="s">
        <v>631</v>
      </c>
      <c r="J117">
        <v>-21.8</v>
      </c>
      <c r="K117">
        <v>0.27600000000000002</v>
      </c>
    </row>
    <row r="118" spans="1:12" x14ac:dyDescent="0.45">
      <c r="A118">
        <v>2439</v>
      </c>
      <c r="B118" t="s">
        <v>632</v>
      </c>
      <c r="C118" t="s">
        <v>202</v>
      </c>
      <c r="D118">
        <v>82.6</v>
      </c>
      <c r="E118">
        <v>0.85714285714285698</v>
      </c>
      <c r="F118">
        <v>1429</v>
      </c>
      <c r="G118" t="s">
        <v>633</v>
      </c>
      <c r="H118" t="s">
        <v>634</v>
      </c>
      <c r="I118" t="s">
        <v>635</v>
      </c>
      <c r="J118">
        <v>-4.4000000000000004</v>
      </c>
      <c r="K118">
        <v>0.77971428571428603</v>
      </c>
    </row>
    <row r="119" spans="1:12" x14ac:dyDescent="0.45">
      <c r="A119">
        <v>30</v>
      </c>
      <c r="B119" t="s">
        <v>636</v>
      </c>
      <c r="C119" t="s">
        <v>222</v>
      </c>
      <c r="D119">
        <v>31</v>
      </c>
      <c r="E119">
        <v>0.75</v>
      </c>
      <c r="F119">
        <v>1764</v>
      </c>
      <c r="G119" t="s">
        <v>637</v>
      </c>
      <c r="H119" t="s">
        <v>638</v>
      </c>
      <c r="I119" t="s">
        <v>639</v>
      </c>
      <c r="J119">
        <v>17.7</v>
      </c>
      <c r="K119">
        <v>0.63462499999999999</v>
      </c>
      <c r="L119">
        <v>1</v>
      </c>
    </row>
    <row r="120" spans="1:12" x14ac:dyDescent="0.45">
      <c r="A120">
        <v>254</v>
      </c>
      <c r="B120" t="s">
        <v>640</v>
      </c>
      <c r="C120" t="s">
        <v>222</v>
      </c>
      <c r="D120">
        <v>25</v>
      </c>
      <c r="E120">
        <v>0.85714285714285698</v>
      </c>
      <c r="F120">
        <v>1779</v>
      </c>
      <c r="G120" t="s">
        <v>641</v>
      </c>
      <c r="H120" t="s">
        <v>642</v>
      </c>
      <c r="I120" t="s">
        <v>643</v>
      </c>
      <c r="J120">
        <v>12.5</v>
      </c>
      <c r="K120">
        <v>0.78128571428571403</v>
      </c>
      <c r="L120">
        <v>1</v>
      </c>
    </row>
    <row r="121" spans="1:12" x14ac:dyDescent="0.45">
      <c r="A121">
        <v>328</v>
      </c>
      <c r="B121" t="s">
        <v>644</v>
      </c>
      <c r="C121" t="s">
        <v>202</v>
      </c>
      <c r="D121">
        <v>84</v>
      </c>
      <c r="E121">
        <v>0.375</v>
      </c>
      <c r="F121">
        <v>1381</v>
      </c>
      <c r="G121" t="s">
        <v>645</v>
      </c>
      <c r="H121" t="s">
        <v>219</v>
      </c>
      <c r="I121" t="s">
        <v>646</v>
      </c>
      <c r="J121">
        <v>-9.3000000000000007</v>
      </c>
      <c r="K121">
        <v>0.45387499999999997</v>
      </c>
    </row>
    <row r="122" spans="1:12" x14ac:dyDescent="0.45">
      <c r="A122">
        <v>2638</v>
      </c>
      <c r="B122" t="s">
        <v>647</v>
      </c>
      <c r="C122" t="s">
        <v>331</v>
      </c>
      <c r="D122">
        <v>125</v>
      </c>
      <c r="E122">
        <v>0.25</v>
      </c>
      <c r="F122">
        <v>1145</v>
      </c>
      <c r="G122" t="s">
        <v>648</v>
      </c>
      <c r="H122" t="s">
        <v>649</v>
      </c>
      <c r="I122" t="s">
        <v>650</v>
      </c>
      <c r="J122">
        <v>-16.8</v>
      </c>
      <c r="K122">
        <v>0.35399999999999998</v>
      </c>
    </row>
    <row r="123" spans="1:12" x14ac:dyDescent="0.45">
      <c r="A123">
        <v>2636</v>
      </c>
      <c r="B123" t="s">
        <v>651</v>
      </c>
      <c r="C123" t="s">
        <v>284</v>
      </c>
      <c r="D123">
        <v>68</v>
      </c>
      <c r="E123">
        <v>0.57142857142857095</v>
      </c>
      <c r="F123">
        <v>1631</v>
      </c>
      <c r="G123" t="s">
        <v>652</v>
      </c>
      <c r="H123" t="s">
        <v>472</v>
      </c>
      <c r="I123" t="s">
        <v>229</v>
      </c>
      <c r="J123">
        <v>-0.6</v>
      </c>
      <c r="K123">
        <v>0.61742857142857099</v>
      </c>
    </row>
    <row r="124" spans="1:12" x14ac:dyDescent="0.45">
      <c r="A124">
        <v>238</v>
      </c>
      <c r="B124" t="s">
        <v>653</v>
      </c>
      <c r="C124" t="s">
        <v>212</v>
      </c>
      <c r="D124">
        <v>94.8</v>
      </c>
      <c r="E124">
        <v>0.25</v>
      </c>
      <c r="F124">
        <v>1292</v>
      </c>
      <c r="G124" t="s">
        <v>654</v>
      </c>
      <c r="H124" t="s">
        <v>655</v>
      </c>
      <c r="I124" t="s">
        <v>267</v>
      </c>
      <c r="J124">
        <v>-6.2</v>
      </c>
      <c r="K124">
        <v>0.16212499999999999</v>
      </c>
    </row>
    <row r="125" spans="1:12" x14ac:dyDescent="0.45">
      <c r="A125">
        <v>258</v>
      </c>
      <c r="B125" t="s">
        <v>656</v>
      </c>
      <c r="C125" t="s">
        <v>261</v>
      </c>
      <c r="D125">
        <v>76.400000000000006</v>
      </c>
      <c r="E125">
        <v>0.28571428571428598</v>
      </c>
      <c r="F125">
        <v>1338</v>
      </c>
      <c r="G125" t="s">
        <v>657</v>
      </c>
      <c r="H125" t="s">
        <v>658</v>
      </c>
      <c r="I125" t="s">
        <v>659</v>
      </c>
      <c r="J125">
        <v>-4.0999999999999996</v>
      </c>
      <c r="K125">
        <v>0.52328571428571402</v>
      </c>
    </row>
    <row r="126" spans="1:12" x14ac:dyDescent="0.45">
      <c r="A126">
        <v>259</v>
      </c>
      <c r="B126" t="s">
        <v>660</v>
      </c>
      <c r="C126" t="s">
        <v>261</v>
      </c>
      <c r="D126">
        <v>61.2</v>
      </c>
      <c r="E126">
        <v>0.42857142857142899</v>
      </c>
      <c r="F126">
        <v>1466</v>
      </c>
      <c r="G126" t="s">
        <v>661</v>
      </c>
      <c r="H126" t="s">
        <v>662</v>
      </c>
      <c r="I126" t="s">
        <v>663</v>
      </c>
      <c r="J126">
        <v>0.6</v>
      </c>
      <c r="K126">
        <v>0.46071428571428602</v>
      </c>
    </row>
    <row r="127" spans="1:12" x14ac:dyDescent="0.45">
      <c r="A127">
        <v>154</v>
      </c>
      <c r="B127" t="s">
        <v>664</v>
      </c>
      <c r="C127" t="s">
        <v>261</v>
      </c>
      <c r="D127">
        <v>80</v>
      </c>
      <c r="E127">
        <v>0.57142857142857095</v>
      </c>
      <c r="F127">
        <v>1502</v>
      </c>
      <c r="G127" t="s">
        <v>665</v>
      </c>
      <c r="H127" t="s">
        <v>666</v>
      </c>
      <c r="I127" t="s">
        <v>255</v>
      </c>
      <c r="J127">
        <v>1.6</v>
      </c>
      <c r="K127">
        <v>0.44714285714285701</v>
      </c>
    </row>
    <row r="128" spans="1:12" x14ac:dyDescent="0.45">
      <c r="A128">
        <v>264</v>
      </c>
      <c r="B128" t="s">
        <v>667</v>
      </c>
      <c r="C128" t="s">
        <v>222</v>
      </c>
      <c r="D128">
        <v>12.8</v>
      </c>
      <c r="E128">
        <v>1</v>
      </c>
      <c r="F128">
        <v>1892</v>
      </c>
      <c r="G128" t="s">
        <v>668</v>
      </c>
      <c r="H128" t="s">
        <v>497</v>
      </c>
      <c r="I128" t="s">
        <v>669</v>
      </c>
      <c r="J128">
        <v>20.7</v>
      </c>
      <c r="K128">
        <v>0.89042857142857101</v>
      </c>
      <c r="L128">
        <v>1</v>
      </c>
    </row>
    <row r="129" spans="1:11" x14ac:dyDescent="0.45">
      <c r="A129">
        <v>265</v>
      </c>
      <c r="B129" t="s">
        <v>670</v>
      </c>
      <c r="C129" t="s">
        <v>222</v>
      </c>
      <c r="D129">
        <v>41.6</v>
      </c>
      <c r="E129">
        <v>0.57142857142857095</v>
      </c>
      <c r="F129">
        <v>1469</v>
      </c>
      <c r="G129" t="s">
        <v>671</v>
      </c>
      <c r="H129" t="s">
        <v>672</v>
      </c>
      <c r="I129" t="s">
        <v>559</v>
      </c>
      <c r="J129">
        <v>6.8</v>
      </c>
      <c r="K129">
        <v>0.55800000000000005</v>
      </c>
    </row>
    <row r="130" spans="1:11" x14ac:dyDescent="0.45">
      <c r="A130">
        <v>98</v>
      </c>
      <c r="B130" t="s">
        <v>673</v>
      </c>
      <c r="C130" t="s">
        <v>331</v>
      </c>
      <c r="D130">
        <v>80</v>
      </c>
      <c r="E130">
        <v>0.5</v>
      </c>
      <c r="F130">
        <v>1496</v>
      </c>
      <c r="G130" t="s">
        <v>674</v>
      </c>
      <c r="H130" t="s">
        <v>634</v>
      </c>
      <c r="I130" t="s">
        <v>675</v>
      </c>
      <c r="J130">
        <v>-5.8</v>
      </c>
      <c r="K130">
        <v>0.44885714285714301</v>
      </c>
    </row>
    <row r="131" spans="1:11" x14ac:dyDescent="0.45">
      <c r="A131">
        <v>2711</v>
      </c>
      <c r="B131" t="s">
        <v>676</v>
      </c>
      <c r="C131" t="s">
        <v>207</v>
      </c>
      <c r="D131">
        <v>106.4</v>
      </c>
      <c r="E131">
        <v>0.25</v>
      </c>
      <c r="F131">
        <v>1242</v>
      </c>
      <c r="G131" t="s">
        <v>677</v>
      </c>
      <c r="H131" t="s">
        <v>678</v>
      </c>
      <c r="I131" t="s">
        <v>287</v>
      </c>
      <c r="J131">
        <v>-18.3</v>
      </c>
      <c r="K131">
        <v>0.33550000000000002</v>
      </c>
    </row>
    <row r="132" spans="1:11" x14ac:dyDescent="0.45">
      <c r="A132">
        <v>277</v>
      </c>
      <c r="B132" t="s">
        <v>679</v>
      </c>
      <c r="C132" t="s">
        <v>252</v>
      </c>
      <c r="D132">
        <v>46.2</v>
      </c>
      <c r="E132">
        <v>0.57142857142857095</v>
      </c>
      <c r="F132">
        <v>1457</v>
      </c>
      <c r="G132" t="s">
        <v>680</v>
      </c>
      <c r="H132" t="s">
        <v>384</v>
      </c>
      <c r="I132" t="s">
        <v>431</v>
      </c>
      <c r="J132">
        <v>2.2999999999999998</v>
      </c>
      <c r="K132">
        <v>0.66785714285714304</v>
      </c>
    </row>
    <row r="133" spans="1:11" x14ac:dyDescent="0.45">
      <c r="A133">
        <v>275</v>
      </c>
      <c r="B133" t="s">
        <v>681</v>
      </c>
      <c r="C133" t="s">
        <v>364</v>
      </c>
      <c r="D133">
        <v>34.6</v>
      </c>
      <c r="E133">
        <v>0.71428571428571397</v>
      </c>
      <c r="F133">
        <v>1685</v>
      </c>
      <c r="G133" t="s">
        <v>682</v>
      </c>
      <c r="H133" t="s">
        <v>683</v>
      </c>
      <c r="I133" t="s">
        <v>684</v>
      </c>
      <c r="J133">
        <v>10.5</v>
      </c>
      <c r="K133">
        <v>0.63371428571428601</v>
      </c>
    </row>
    <row r="134" spans="1:11" x14ac:dyDescent="0.45">
      <c r="A134">
        <v>2751</v>
      </c>
      <c r="B134" t="s">
        <v>685</v>
      </c>
      <c r="C134" t="s">
        <v>202</v>
      </c>
      <c r="D134">
        <v>70</v>
      </c>
      <c r="E134">
        <v>0.71428571428571397</v>
      </c>
      <c r="F134">
        <v>1433</v>
      </c>
      <c r="G134" t="s">
        <v>686</v>
      </c>
      <c r="H134" t="s">
        <v>687</v>
      </c>
      <c r="I134" t="s">
        <v>291</v>
      </c>
      <c r="J134">
        <v>-3.8</v>
      </c>
      <c r="K134">
        <v>0.48028571428571398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20"/>
  <sheetViews>
    <sheetView workbookViewId="0">
      <selection activeCell="J2" sqref="J2"/>
    </sheetView>
  </sheetViews>
  <sheetFormatPr defaultColWidth="10.6640625" defaultRowHeight="14.25" x14ac:dyDescent="0.45"/>
  <sheetData>
    <row r="1" spans="1:15" x14ac:dyDescent="0.45">
      <c r="A1" t="s">
        <v>3</v>
      </c>
      <c r="B1" t="s">
        <v>13</v>
      </c>
      <c r="C1" t="s">
        <v>17</v>
      </c>
      <c r="D1" t="s">
        <v>34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30</v>
      </c>
    </row>
    <row r="2" spans="1:15" x14ac:dyDescent="0.45">
      <c r="A2">
        <f>Coefficients!$A$2</f>
        <v>-3.8635845644251199</v>
      </c>
      <c r="B2">
        <f>(Games!D2)*Coefficients!$B$2</f>
        <v>-26.453434001230562</v>
      </c>
      <c r="C2">
        <f>(VLOOKUP(Games!B2, Data!$B$2:$L$134, 4, FALSE)-VLOOKUP(Games!C2, Data!$B$2:$L$134, 4, FALSE))*Coefficients!$C$2</f>
        <v>0.1642716867038542</v>
      </c>
      <c r="D2">
        <f>(VLOOKUP(Games!B2, Data!$B$2:$L$134, 3, FALSE)-VLOOKUP(Games!C2, Data!$B$2:$L$134, 3, FALSE))*Coefficients!$D$2</f>
        <v>-24.318081903300609</v>
      </c>
      <c r="E2">
        <f>(VLOOKUP(Games!B2, Data!$B$2:$L$134, 5, FALSE)-VLOOKUP(Games!C2, Data!$B$2:$L$134, 5, FALSE))*Coefficients!$E$2</f>
        <v>38.30438758468965</v>
      </c>
      <c r="F2">
        <f>(VLOOKUP(Games!B2, Data!$B$2:$L$134, 6, FALSE)-VLOOKUP(Games!C2, Data!$B$2:$L$134, 6, FALSE))*Coefficients!$F$2</f>
        <v>1.6850766969045023</v>
      </c>
      <c r="G2">
        <f>(VLOOKUP(Games!B2, Data!$B$2:$L$134, 7, FALSE)-VLOOKUP(Games!C2, Data!$B$2:$L$134, 7, FALSE))*Coefficients!$G$2</f>
        <v>56.736892011219638</v>
      </c>
      <c r="H2">
        <f>(VLOOKUP(Games!B2, Data!$B$2:$L$134, 8, FALSE)-VLOOKUP(Games!C2, Data!$B$2:$L$134, 8, FALSE))*Coefficients!$H$2</f>
        <v>-0.85797928515182742</v>
      </c>
      <c r="I2">
        <f>(VLOOKUP(Games!B2, Data!$B$2:$L$134, 9, FALSE)-VLOOKUP(Games!C2, Data!$B$2:$L$134, 9, FALSE))*Coefficients!$I$2</f>
        <v>5.9116647727827871</v>
      </c>
      <c r="J2">
        <f>(VLOOKUP(Games!B2, Data!$B$2:$L$134, 10, FALSE)-VLOOKUP(Games!C2, Data!$B$2:$L$134, 10, FALSE))*Coefficients!$J$2</f>
        <v>-2.3884502707547184</v>
      </c>
      <c r="K2">
        <f>(IF(AND(VLOOKUP(Games!B2, Data!$B$2:$L$134, 11, FALSE)=1, VLOOKUP(Games!C2, Data!$B$2:$L$134, 11, FALSE)&lt;&gt;1), 1,0))*Coefficients!K$2</f>
        <v>0</v>
      </c>
      <c r="L2">
        <f>(IF(AND(VLOOKUP(Games!B2, Data!$B$2:$L$134, 11, FALSE)&lt;&gt;1, VLOOKUP(Games!C2, Data!$B$2:$L$134, 11, FALSE)=1), 1,0))*Coefficients!L$2</f>
        <v>0</v>
      </c>
      <c r="O2">
        <f>SUM(A2:L2)</f>
        <v>44.920762727437591</v>
      </c>
    </row>
    <row r="3" spans="1:15" x14ac:dyDescent="0.45">
      <c r="A3">
        <f>Coefficients!$A$2</f>
        <v>-3.8635845644251199</v>
      </c>
      <c r="B3">
        <f>(Games!D3)*Coefficients!$B$2</f>
        <v>6.0622452919486705</v>
      </c>
      <c r="C3">
        <f>(VLOOKUP(Games!B3, Data!$B$2:$L$134, 4, FALSE)-VLOOKUP(Games!C3, Data!$B$2:$L$134, 4, FALSE))*Coefficients!$C$2</f>
        <v>-5.0545134370416772E-2</v>
      </c>
      <c r="D3">
        <f>(VLOOKUP(Games!B3, Data!$B$2:$L$134, 3, FALSE)-VLOOKUP(Games!C3, Data!$B$2:$L$134, 3, FALSE))*Coefficients!$D$2</f>
        <v>0.37997002973907201</v>
      </c>
      <c r="E3">
        <f>(VLOOKUP(Games!B3, Data!$B$2:$L$134, 5, FALSE)-VLOOKUP(Games!C3, Data!$B$2:$L$134, 5, FALSE))*Coefficients!$E$2</f>
        <v>-3.9248334879253983</v>
      </c>
      <c r="F3">
        <f>(VLOOKUP(Games!B3, Data!$B$2:$L$134, 6, FALSE)-VLOOKUP(Games!C3, Data!$B$2:$L$134, 6, FALSE))*Coefficients!$F$2</f>
        <v>-0.29469606160475992</v>
      </c>
      <c r="G3">
        <f>(VLOOKUP(Games!B3, Data!$B$2:$L$134, 7, FALSE)-VLOOKUP(Games!C3, Data!$B$2:$L$134, 7, FALSE))*Coefficients!$G$2</f>
        <v>-5.2211863814005799</v>
      </c>
      <c r="H3">
        <f>(VLOOKUP(Games!B3, Data!$B$2:$L$134, 8, FALSE)-VLOOKUP(Games!C3, Data!$B$2:$L$134, 8, FALSE))*Coefficients!$H$2</f>
        <v>0.12710804224471517</v>
      </c>
      <c r="I3">
        <f>(VLOOKUP(Games!B3, Data!$B$2:$L$134, 9, FALSE)-VLOOKUP(Games!C3, Data!$B$2:$L$134, 9, FALSE))*Coefficients!$I$2</f>
        <v>-0.89420139420243872</v>
      </c>
      <c r="J3">
        <f>(VLOOKUP(Games!B3, Data!$B$2:$L$134, 10, FALSE)-VLOOKUP(Games!C3, Data!$B$2:$L$134, 10, FALSE))*Coefficients!$J$2</f>
        <v>0.37225932503728582</v>
      </c>
      <c r="K3">
        <f>(IF(AND(VLOOKUP(Games!B3, Data!$B$2:$L$134, 11, FALSE)=1, VLOOKUP(Games!C3, Data!$B$2:$L$134, 11, FALSE)&lt;&gt;1), 1,0))*Coefficients!K$2</f>
        <v>0</v>
      </c>
      <c r="L3">
        <f>(IF(AND(VLOOKUP(Games!B3, Data!$B$2:$L$134, 11, FALSE)&lt;&gt;1, VLOOKUP(Games!C3, Data!$B$2:$L$134, 11, FALSE)=1), 1,0))*Coefficients!L$2</f>
        <v>0</v>
      </c>
      <c r="O3">
        <f t="shared" ref="O3:O65" si="0">SUM(A3:L3)</f>
        <v>-7.3074643349589694</v>
      </c>
    </row>
    <row r="4" spans="1:15" x14ac:dyDescent="0.45">
      <c r="A4">
        <f>Coefficients!$A$2</f>
        <v>-3.8635845644251199</v>
      </c>
      <c r="B4">
        <f>(Games!D4)*Coefficients!$B$2</f>
        <v>19.288962292563951</v>
      </c>
      <c r="C4">
        <f>(VLOOKUP(Games!B4, Data!$B$2:$L$134, 4, FALSE)-VLOOKUP(Games!C4, Data!$B$2:$L$134, 4, FALSE))*Coefficients!$C$2</f>
        <v>-0.20218053748166667</v>
      </c>
      <c r="D4">
        <f>(VLOOKUP(Games!B4, Data!$B$2:$L$134, 3, FALSE)-VLOOKUP(Games!C4, Data!$B$2:$L$134, 3, FALSE))*Coefficients!$D$2</f>
        <v>9.1192807137377283</v>
      </c>
      <c r="E4">
        <f>(VLOOKUP(Games!B4, Data!$B$2:$L$134, 5, FALSE)-VLOOKUP(Games!C4, Data!$B$2:$L$134, 5, FALSE))*Coefficients!$E$2</f>
        <v>-18.729901581618673</v>
      </c>
      <c r="F4">
        <f>(VLOOKUP(Games!B4, Data!$B$2:$L$134, 6, FALSE)-VLOOKUP(Games!C4, Data!$B$2:$L$134, 6, FALSE))*Coefficients!$F$2</f>
        <v>-1.5150301443858292</v>
      </c>
      <c r="G4">
        <f>(VLOOKUP(Games!B4, Data!$B$2:$L$134, 7, FALSE)-VLOOKUP(Games!C4, Data!$B$2:$L$134, 7, FALSE))*Coefficients!$G$2</f>
        <v>-29.064604189796558</v>
      </c>
      <c r="H4">
        <f>(VLOOKUP(Games!B4, Data!$B$2:$L$134, 8, FALSE)-VLOOKUP(Games!C4, Data!$B$2:$L$134, 8, FALSE))*Coefficients!$H$2</f>
        <v>0.51478757109109652</v>
      </c>
      <c r="I4">
        <f>(VLOOKUP(Games!B4, Data!$B$2:$L$134, 9, FALSE)-VLOOKUP(Games!C4, Data!$B$2:$L$134, 9, FALSE))*Coefficients!$I$2</f>
        <v>-2.6826041826073155</v>
      </c>
      <c r="J4">
        <f>(VLOOKUP(Games!B4, Data!$B$2:$L$134, 10, FALSE)-VLOOKUP(Games!C4, Data!$B$2:$L$134, 10, FALSE))*Coefficients!$J$2</f>
        <v>0.63240117619522684</v>
      </c>
      <c r="K4">
        <f>(IF(AND(VLOOKUP(Games!B4, Data!$B$2:$L$134, 11, FALSE)=1, VLOOKUP(Games!C4, Data!$B$2:$L$134, 11, FALSE)&lt;&gt;1), 1,0))*Coefficients!K$2</f>
        <v>2.8614063897989799</v>
      </c>
      <c r="L4">
        <f>(IF(AND(VLOOKUP(Games!B4, Data!$B$2:$L$134, 11, FALSE)&lt;&gt;1, VLOOKUP(Games!C4, Data!$B$2:$L$134, 11, FALSE)=1), 1,0))*Coefficients!L$2</f>
        <v>0</v>
      </c>
      <c r="O4">
        <f t="shared" si="0"/>
        <v>-23.641067056928176</v>
      </c>
    </row>
    <row r="5" spans="1:15" x14ac:dyDescent="0.45">
      <c r="A5">
        <f>Coefficients!$A$2</f>
        <v>-3.8635845644251199</v>
      </c>
      <c r="B5">
        <f>(Games!D5)*Coefficients!$B$2</f>
        <v>9.3689245421024907</v>
      </c>
      <c r="C5">
        <f>(VLOOKUP(Games!B5, Data!$B$2:$L$134, 4, FALSE)-VLOOKUP(Games!C5, Data!$B$2:$L$134, 4, FALSE))*Coefficients!$C$2</f>
        <v>-5.6863276166718914E-2</v>
      </c>
      <c r="D5">
        <f>(VLOOKUP(Games!B5, Data!$B$2:$L$134, 3, FALSE)-VLOOKUP(Games!C5, Data!$B$2:$L$134, 3, FALSE))*Coefficients!$D$2</f>
        <v>3.6572115362385684</v>
      </c>
      <c r="E5">
        <f>(VLOOKUP(Games!B5, Data!$B$2:$L$134, 5, FALSE)-VLOOKUP(Games!C5, Data!$B$2:$L$134, 5, FALSE))*Coefficients!$E$2</f>
        <v>-5.4649580211619471</v>
      </c>
      <c r="F5">
        <f>(VLOOKUP(Games!B5, Data!$B$2:$L$134, 6, FALSE)-VLOOKUP(Games!C5, Data!$B$2:$L$134, 6, FALSE))*Coefficients!$F$2</f>
        <v>-0.53399234139348173</v>
      </c>
      <c r="G5">
        <f>(VLOOKUP(Games!B5, Data!$B$2:$L$134, 7, FALSE)-VLOOKUP(Games!C5, Data!$B$2:$L$134, 7, FALSE))*Coefficients!$G$2</f>
        <v>-13.923163683734883</v>
      </c>
      <c r="H5">
        <f>(VLOOKUP(Games!B5, Data!$B$2:$L$134, 8, FALSE)-VLOOKUP(Games!C5, Data!$B$2:$L$134, 8, FALSE))*Coefficients!$H$2</f>
        <v>9.5331031683536405E-2</v>
      </c>
      <c r="I5">
        <f>(VLOOKUP(Games!B5, Data!$B$2:$L$134, 9, FALSE)-VLOOKUP(Games!C5, Data!$B$2:$L$134, 9, FALSE))*Coefficients!$I$2</f>
        <v>-1.8629195712550799</v>
      </c>
      <c r="J5">
        <f>(VLOOKUP(Games!B5, Data!$B$2:$L$134, 10, FALSE)-VLOOKUP(Games!C5, Data!$B$2:$L$134, 10, FALSE))*Coefficients!$J$2</f>
        <v>0.74680863115870655</v>
      </c>
      <c r="K5">
        <f>(IF(AND(VLOOKUP(Games!B5, Data!$B$2:$L$134, 11, FALSE)=1, VLOOKUP(Games!C5, Data!$B$2:$L$134, 11, FALSE)&lt;&gt;1), 1,0))*Coefficients!K$2</f>
        <v>0</v>
      </c>
      <c r="L5">
        <f>(IF(AND(VLOOKUP(Games!B5, Data!$B$2:$L$134, 11, FALSE)&lt;&gt;1, VLOOKUP(Games!C5, Data!$B$2:$L$134, 11, FALSE)=1), 1,0))*Coefficients!L$2</f>
        <v>0</v>
      </c>
      <c r="O5">
        <f t="shared" si="0"/>
        <v>-11.837205716953928</v>
      </c>
    </row>
    <row r="6" spans="1:15" x14ac:dyDescent="0.45">
      <c r="A6">
        <f>Coefficients!$A$2</f>
        <v>-3.8635845644251199</v>
      </c>
      <c r="B6">
        <f>(Games!D6)*Coefficients!$B$2</f>
        <v>3.8577924585127903</v>
      </c>
      <c r="C6">
        <f>(VLOOKUP(Games!B6, Data!$B$2:$L$134, 4, FALSE)-VLOOKUP(Games!C6, Data!$B$2:$L$134, 4, FALSE))*Coefficients!$C$2</f>
        <v>-6.3181417963021055E-2</v>
      </c>
      <c r="D6">
        <f>(VLOOKUP(Games!B6, Data!$B$2:$L$134, 3, FALSE)-VLOOKUP(Games!C6, Data!$B$2:$L$134, 3, FALSE))*Coefficients!$D$2</f>
        <v>5.0820991477600881</v>
      </c>
      <c r="E6">
        <f>(VLOOKUP(Games!B6, Data!$B$2:$L$134, 5, FALSE)-VLOOKUP(Games!C6, Data!$B$2:$L$134, 5, FALSE))*Coefficients!$E$2</f>
        <v>-4.0241963610374336</v>
      </c>
      <c r="F6">
        <f>(VLOOKUP(Games!B6, Data!$B$2:$L$134, 6, FALSE)-VLOOKUP(Games!C6, Data!$B$2:$L$134, 6, FALSE))*Coefficients!$F$2</f>
        <v>-0.29238773736242513</v>
      </c>
      <c r="G6">
        <f>(VLOOKUP(Games!B6, Data!$B$2:$L$134, 7, FALSE)-VLOOKUP(Games!C6, Data!$B$2:$L$134, 7, FALSE))*Coefficients!$G$2</f>
        <v>-8.7019773023342992</v>
      </c>
      <c r="H6">
        <f>(VLOOKUP(Games!B6, Data!$B$2:$L$134, 8, FALSE)-VLOOKUP(Games!C6, Data!$B$2:$L$134, 8, FALSE))*Coefficients!$H$2</f>
        <v>8.8975629571300646E-2</v>
      </c>
      <c r="I6">
        <f>(VLOOKUP(Games!B6, Data!$B$2:$L$134, 9, FALSE)-VLOOKUP(Games!C6, Data!$B$2:$L$134, 9, FALSE))*Coefficients!$I$2</f>
        <v>-1.1425906703697823</v>
      </c>
      <c r="J6">
        <f>(VLOOKUP(Games!B6, Data!$B$2:$L$134, 10, FALSE)-VLOOKUP(Games!C6, Data!$B$2:$L$134, 10, FALSE))*Coefficients!$J$2</f>
        <v>0.15553551523457573</v>
      </c>
      <c r="K6">
        <f>(IF(AND(VLOOKUP(Games!B6, Data!$B$2:$L$134, 11, FALSE)=1, VLOOKUP(Games!C6, Data!$B$2:$L$134, 11, FALSE)&lt;&gt;1), 1,0))*Coefficients!K$2</f>
        <v>0</v>
      </c>
      <c r="L6">
        <f>(IF(AND(VLOOKUP(Games!B6, Data!$B$2:$L$134, 11, FALSE)&lt;&gt;1, VLOOKUP(Games!C6, Data!$B$2:$L$134, 11, FALSE)=1), 1,0))*Coefficients!L$2</f>
        <v>0</v>
      </c>
      <c r="O6">
        <f t="shared" si="0"/>
        <v>-8.9035153024133269</v>
      </c>
    </row>
    <row r="7" spans="1:15" x14ac:dyDescent="0.45">
      <c r="A7">
        <f>Coefficients!$A$2</f>
        <v>-3.8635845644251199</v>
      </c>
      <c r="B7">
        <f>(Games!D7)*Coefficients!$B$2</f>
        <v>21.493415125999832</v>
      </c>
      <c r="C7">
        <f>(VLOOKUP(Games!B7, Data!$B$2:$L$134, 4, FALSE)-VLOOKUP(Games!C7, Data!$B$2:$L$134, 4, FALSE))*Coefficients!$C$2</f>
        <v>-0.10109026874083354</v>
      </c>
      <c r="D7">
        <f>(VLOOKUP(Games!B7, Data!$B$2:$L$134, 3, FALSE)-VLOOKUP(Games!C7, Data!$B$2:$L$134, 3, FALSE))*Coefficients!$D$2</f>
        <v>7.5994005947814403</v>
      </c>
      <c r="E7">
        <f>(VLOOKUP(Games!B7, Data!$B$2:$L$134, 5, FALSE)-VLOOKUP(Games!C7, Data!$B$2:$L$134, 5, FALSE))*Coefficients!$E$2</f>
        <v>-18.133724342946461</v>
      </c>
      <c r="F7">
        <f>(VLOOKUP(Games!B7, Data!$B$2:$L$134, 6, FALSE)-VLOOKUP(Games!C7, Data!$B$2:$L$134, 6, FALSE))*Coefficients!$F$2</f>
        <v>-0.56015334947327755</v>
      </c>
      <c r="G7">
        <f>(VLOOKUP(Games!B7, Data!$B$2:$L$134, 7, FALSE)-VLOOKUP(Games!C7, Data!$B$2:$L$134, 7, FALSE))*Coefficients!$G$2</f>
        <v>-33.241553294917026</v>
      </c>
      <c r="H7">
        <f>(VLOOKUP(Games!B7, Data!$B$2:$L$134, 8, FALSE)-VLOOKUP(Games!C7, Data!$B$2:$L$134, 8, FALSE))*Coefficients!$H$2</f>
        <v>0.50207676686662506</v>
      </c>
      <c r="I7">
        <f>(VLOOKUP(Games!B7, Data!$B$2:$L$134, 9, FALSE)-VLOOKUP(Games!C7, Data!$B$2:$L$134, 9, FALSE))*Coefficients!$I$2</f>
        <v>-3.6264834320432215</v>
      </c>
      <c r="J7">
        <f>(VLOOKUP(Games!B7, Data!$B$2:$L$134, 10, FALSE)-VLOOKUP(Games!C7, Data!$B$2:$L$134, 10, FALSE))*Coefficients!$J$2</f>
        <v>1.7579726786701666</v>
      </c>
      <c r="K7">
        <f>(IF(AND(VLOOKUP(Games!B7, Data!$B$2:$L$134, 11, FALSE)=1, VLOOKUP(Games!C7, Data!$B$2:$L$134, 11, FALSE)&lt;&gt;1), 1,0))*Coefficients!K$2</f>
        <v>2.8614063897989799</v>
      </c>
      <c r="L7">
        <f>(IF(AND(VLOOKUP(Games!B7, Data!$B$2:$L$134, 11, FALSE)&lt;&gt;1, VLOOKUP(Games!C7, Data!$B$2:$L$134, 11, FALSE)=1), 1,0))*Coefficients!L$2</f>
        <v>0</v>
      </c>
      <c r="O7">
        <f t="shared" si="0"/>
        <v>-25.312317696428899</v>
      </c>
    </row>
    <row r="8" spans="1:15" x14ac:dyDescent="0.45">
      <c r="A8">
        <f>Coefficients!$A$2</f>
        <v>-3.8635845644251199</v>
      </c>
      <c r="B8">
        <f>(Games!D8)*Coefficients!$B$2</f>
        <v>22.595641542717772</v>
      </c>
      <c r="C8">
        <f>(VLOOKUP(Games!B8, Data!$B$2:$L$134, 4, FALSE)-VLOOKUP(Games!C8, Data!$B$2:$L$134, 4, FALSE))*Coefficients!$C$2</f>
        <v>-0.15163540311124993</v>
      </c>
      <c r="D8">
        <f>(VLOOKUP(Games!B8, Data!$B$2:$L$134, 3, FALSE)-VLOOKUP(Games!C8, Data!$B$2:$L$134, 3, FALSE))*Coefficients!$D$2</f>
        <v>13.678921070606592</v>
      </c>
      <c r="E8">
        <f>(VLOOKUP(Games!B8, Data!$B$2:$L$134, 5, FALSE)-VLOOKUP(Games!C8, Data!$B$2:$L$134, 5, FALSE))*Coefficients!$E$2</f>
        <v>-13.115899250788672</v>
      </c>
      <c r="F8">
        <f>(VLOOKUP(Games!B8, Data!$B$2:$L$134, 6, FALSE)-VLOOKUP(Games!C8, Data!$B$2:$L$134, 6, FALSE))*Coefficients!$F$2</f>
        <v>-1.1664731837932538</v>
      </c>
      <c r="G8">
        <f>(VLOOKUP(Games!B8, Data!$B$2:$L$134, 7, FALSE)-VLOOKUP(Games!C8, Data!$B$2:$L$134, 7, FALSE))*Coefficients!$G$2</f>
        <v>-26.454010999096269</v>
      </c>
      <c r="H8">
        <f>(VLOOKUP(Games!B8, Data!$B$2:$L$134, 8, FALSE)-VLOOKUP(Games!C8, Data!$B$2:$L$134, 8, FALSE))*Coefficients!$H$2</f>
        <v>0.50843216897886079</v>
      </c>
      <c r="I8">
        <f>(VLOOKUP(Games!B8, Data!$B$2:$L$134, 9, FALSE)-VLOOKUP(Games!C8, Data!$B$2:$L$134, 9, FALSE))*Coefficients!$I$2</f>
        <v>-3.5022887939595502</v>
      </c>
      <c r="J8">
        <f>(VLOOKUP(Games!B8, Data!$B$2:$L$134, 10, FALSE)-VLOOKUP(Games!C8, Data!$B$2:$L$134, 10, FALSE))*Coefficients!$J$2</f>
        <v>2.1155761247689715</v>
      </c>
      <c r="K8">
        <f>(IF(AND(VLOOKUP(Games!B8, Data!$B$2:$L$134, 11, FALSE)=1, VLOOKUP(Games!C8, Data!$B$2:$L$134, 11, FALSE)&lt;&gt;1), 1,0))*Coefficients!K$2</f>
        <v>2.8614063897989799</v>
      </c>
      <c r="L8">
        <f>(IF(AND(VLOOKUP(Games!B8, Data!$B$2:$L$134, 11, FALSE)&lt;&gt;1, VLOOKUP(Games!C8, Data!$B$2:$L$134, 11, FALSE)=1), 1,0))*Coefficients!L$2</f>
        <v>0</v>
      </c>
      <c r="O8">
        <f t="shared" si="0"/>
        <v>-6.493914898302938</v>
      </c>
    </row>
    <row r="9" spans="1:15" x14ac:dyDescent="0.45">
      <c r="A9">
        <f>Coefficients!$A$2</f>
        <v>-3.8635845644251199</v>
      </c>
      <c r="B9">
        <f>(Games!D9)*Coefficients!$B$2</f>
        <v>-24.800094376153652</v>
      </c>
      <c r="C9">
        <f>(VLOOKUP(Games!B9, Data!$B$2:$L$134, 4, FALSE)-VLOOKUP(Games!C9, Data!$B$2:$L$134, 4, FALSE))*Coefficients!$C$2</f>
        <v>0.15163540311124993</v>
      </c>
      <c r="D9">
        <f>(VLOOKUP(Games!B9, Data!$B$2:$L$134, 3, FALSE)-VLOOKUP(Games!C9, Data!$B$2:$L$134, 3, FALSE))*Coefficients!$D$2</f>
        <v>-13.868906085476127</v>
      </c>
      <c r="E9">
        <f>(VLOOKUP(Games!B9, Data!$B$2:$L$134, 5, FALSE)-VLOOKUP(Games!C9, Data!$B$2:$L$134, 5, FALSE))*Coefficients!$E$2</f>
        <v>18.431812962282567</v>
      </c>
      <c r="F9">
        <f>(VLOOKUP(Games!B9, Data!$B$2:$L$134, 6, FALSE)-VLOOKUP(Games!C9, Data!$B$2:$L$134, 6, FALSE))*Coefficients!$F$2</f>
        <v>1.9828505241657093</v>
      </c>
      <c r="G9">
        <f>(VLOOKUP(Games!B9, Data!$B$2:$L$134, 7, FALSE)-VLOOKUP(Games!C9, Data!$B$2:$L$134, 7, FALSE))*Coefficients!$G$2</f>
        <v>36.896383761897425</v>
      </c>
      <c r="H9">
        <f>(VLOOKUP(Games!B9, Data!$B$2:$L$134, 8, FALSE)-VLOOKUP(Games!C9, Data!$B$2:$L$134, 8, FALSE))*Coefficients!$H$2</f>
        <v>-0.64189561333581169</v>
      </c>
      <c r="I9">
        <f>(VLOOKUP(Games!B9, Data!$B$2:$L$134, 9, FALSE)-VLOOKUP(Games!C9, Data!$B$2:$L$134, 9, FALSE))*Coefficients!$I$2</f>
        <v>4.5206848262456605</v>
      </c>
      <c r="J9">
        <f>(VLOOKUP(Games!B9, Data!$B$2:$L$134, 10, FALSE)-VLOOKUP(Games!C9, Data!$B$2:$L$134, 10, FALSE))*Coefficients!$J$2</f>
        <v>-2.970013866882109</v>
      </c>
      <c r="K9">
        <f>(IF(AND(VLOOKUP(Games!B9, Data!$B$2:$L$134, 11, FALSE)=1, VLOOKUP(Games!C9, Data!$B$2:$L$134, 11, FALSE)&lt;&gt;1), 1,0))*Coefficients!K$2</f>
        <v>0</v>
      </c>
      <c r="L9">
        <f>(IF(AND(VLOOKUP(Games!B9, Data!$B$2:$L$134, 11, FALSE)&lt;&gt;1, VLOOKUP(Games!C9, Data!$B$2:$L$134, 11, FALSE)=1), 1,0))*Coefficients!L$2</f>
        <v>-6.7722693368110303</v>
      </c>
      <c r="O9">
        <f t="shared" si="0"/>
        <v>9.0666036346187635</v>
      </c>
    </row>
    <row r="10" spans="1:15" x14ac:dyDescent="0.45">
      <c r="A10">
        <f>Coefficients!$A$2</f>
        <v>-3.8635845644251199</v>
      </c>
      <c r="B10">
        <f>(Games!D10)*Coefficients!$B$2</f>
        <v>-10.471150958820431</v>
      </c>
      <c r="C10">
        <f>(VLOOKUP(Games!B10, Data!$B$2:$L$134, 4, FALSE)-VLOOKUP(Games!C10, Data!$B$2:$L$134, 4, FALSE))*Coefficients!$C$2</f>
        <v>0.20218053748166667</v>
      </c>
      <c r="D10">
        <f>(VLOOKUP(Games!B10, Data!$B$2:$L$134, 3, FALSE)-VLOOKUP(Games!C10, Data!$B$2:$L$134, 3, FALSE))*Coefficients!$D$2</f>
        <v>-11.63658216075908</v>
      </c>
      <c r="E10">
        <f>(VLOOKUP(Games!B10, Data!$B$2:$L$134, 5, FALSE)-VLOOKUP(Games!C10, Data!$B$2:$L$134, 5, FALSE))*Coefficients!$E$2</f>
        <v>21.859832084647788</v>
      </c>
      <c r="F10">
        <f>(VLOOKUP(Games!B10, Data!$B$2:$L$134, 6, FALSE)-VLOOKUP(Games!C10, Data!$B$2:$L$134, 6, FALSE))*Coefficients!$F$2</f>
        <v>1.0518264130906185</v>
      </c>
      <c r="G10">
        <f>(VLOOKUP(Games!B10, Data!$B$2:$L$134, 7, FALSE)-VLOOKUP(Games!C10, Data!$B$2:$L$134, 7, FALSE))*Coefficients!$G$2</f>
        <v>26.279971453049587</v>
      </c>
      <c r="H10">
        <f>(VLOOKUP(Games!B10, Data!$B$2:$L$134, 8, FALSE)-VLOOKUP(Games!C10, Data!$B$2:$L$134, 8, FALSE))*Coefficients!$H$2</f>
        <v>-0.55927538587674686</v>
      </c>
      <c r="I10">
        <f>(VLOOKUP(Games!B10, Data!$B$2:$L$134, 9, FALSE)-VLOOKUP(Games!C10, Data!$B$2:$L$134, 9, FALSE))*Coefficients!$I$2</f>
        <v>4.8435908852632075</v>
      </c>
      <c r="J10">
        <f>(VLOOKUP(Games!B10, Data!$B$2:$L$134, 10, FALSE)-VLOOKUP(Games!C10, Data!$B$2:$L$134, 10, FALSE))*Coefficients!$J$2</f>
        <v>-2.2951106417652989</v>
      </c>
      <c r="K10">
        <f>(IF(AND(VLOOKUP(Games!B10, Data!$B$2:$L$134, 11, FALSE)=1, VLOOKUP(Games!C10, Data!$B$2:$L$134, 11, FALSE)&lt;&gt;1), 1,0))*Coefficients!K$2</f>
        <v>0</v>
      </c>
      <c r="L10">
        <f>(IF(AND(VLOOKUP(Games!B10, Data!$B$2:$L$134, 11, FALSE)&lt;&gt;1, VLOOKUP(Games!C10, Data!$B$2:$L$134, 11, FALSE)=1), 1,0))*Coefficients!L$2</f>
        <v>-6.7722693368110303</v>
      </c>
      <c r="O10">
        <f t="shared" si="0"/>
        <v>18.639428325075166</v>
      </c>
    </row>
    <row r="11" spans="1:15" x14ac:dyDescent="0.45">
      <c r="A11">
        <f>Coefficients!$A$2</f>
        <v>-3.8635845644251199</v>
      </c>
      <c r="B11">
        <f>(Games!D11)*Coefficients!$B$2</f>
        <v>25.902320792871592</v>
      </c>
      <c r="C11">
        <f>(VLOOKUP(Games!B11, Data!$B$2:$L$134, 4, FALSE)-VLOOKUP(Games!C11, Data!$B$2:$L$134, 4, FALSE))*Coefficients!$C$2</f>
        <v>-0.20218053748166667</v>
      </c>
      <c r="D11">
        <f>(VLOOKUP(Games!B11, Data!$B$2:$L$134, 3, FALSE)-VLOOKUP(Games!C11, Data!$B$2:$L$134, 3, FALSE))*Coefficients!$D$2</f>
        <v>12.491514727671994</v>
      </c>
      <c r="E11">
        <f>(VLOOKUP(Games!B11, Data!$B$2:$L$134, 5, FALSE)-VLOOKUP(Games!C11, Data!$B$2:$L$134, 5, FALSE))*Coefficients!$E$2</f>
        <v>-19.524804566514955</v>
      </c>
      <c r="F11">
        <f>(VLOOKUP(Games!B11, Data!$B$2:$L$134, 6, FALSE)-VLOOKUP(Games!C11, Data!$B$2:$L$134, 6, FALSE))*Coefficients!$F$2</f>
        <v>-1.274194981768884</v>
      </c>
      <c r="G11">
        <f>(VLOOKUP(Games!B11, Data!$B$2:$L$134, 7, FALSE)-VLOOKUP(Games!C11, Data!$B$2:$L$134, 7, FALSE))*Coefficients!$G$2</f>
        <v>-30.456920558170047</v>
      </c>
      <c r="H11">
        <f>(VLOOKUP(Games!B11, Data!$B$2:$L$134, 8, FALSE)-VLOOKUP(Games!C11, Data!$B$2:$L$134, 8, FALSE))*Coefficients!$H$2</f>
        <v>0.41310113729532438</v>
      </c>
      <c r="I11">
        <f>(VLOOKUP(Games!B11, Data!$B$2:$L$134, 9, FALSE)-VLOOKUP(Games!C11, Data!$B$2:$L$134, 9, FALSE))*Coefficients!$I$2</f>
        <v>-4.3468123329285202</v>
      </c>
      <c r="J11">
        <f>(VLOOKUP(Games!B11, Data!$B$2:$L$134, 10, FALSE)-VLOOKUP(Games!C11, Data!$B$2:$L$134, 10, FALSE))*Coefficients!$J$2</f>
        <v>0.9313811065401354</v>
      </c>
      <c r="K11">
        <f>(IF(AND(VLOOKUP(Games!B11, Data!$B$2:$L$134, 11, FALSE)=1, VLOOKUP(Games!C11, Data!$B$2:$L$134, 11, FALSE)&lt;&gt;1), 1,0))*Coefficients!K$2</f>
        <v>2.8614063897989799</v>
      </c>
      <c r="L11">
        <f>(IF(AND(VLOOKUP(Games!B11, Data!$B$2:$L$134, 11, FALSE)&lt;&gt;1, VLOOKUP(Games!C11, Data!$B$2:$L$134, 11, FALSE)=1), 1,0))*Coefficients!L$2</f>
        <v>0</v>
      </c>
      <c r="O11">
        <f t="shared" si="0"/>
        <v>-17.068773387111165</v>
      </c>
    </row>
    <row r="12" spans="1:15" x14ac:dyDescent="0.45">
      <c r="A12">
        <f>Coefficients!$A$2</f>
        <v>-3.8635845644251199</v>
      </c>
      <c r="B12">
        <f>(Games!D12)*Coefficients!$B$2</f>
        <v>-27.004547209589532</v>
      </c>
      <c r="C12">
        <f>(VLOOKUP(Games!B12, Data!$B$2:$L$134, 4, FALSE)-VLOOKUP(Games!C12, Data!$B$2:$L$134, 4, FALSE))*Coefficients!$C$2</f>
        <v>0.25272567185208344</v>
      </c>
      <c r="D12">
        <f>(VLOOKUP(Games!B12, Data!$B$2:$L$134, 3, FALSE)-VLOOKUP(Games!C12, Data!$B$2:$L$134, 3, FALSE))*Coefficients!$D$2</f>
        <v>-15.721259980454105</v>
      </c>
      <c r="E12">
        <f>(VLOOKUP(Games!B12, Data!$B$2:$L$134, 5, FALSE)-VLOOKUP(Games!C12, Data!$B$2:$L$134, 5, FALSE))*Coefficients!$E$2</f>
        <v>42.974442620955308</v>
      </c>
      <c r="F12">
        <f>(VLOOKUP(Games!B12, Data!$B$2:$L$134, 6, FALSE)-VLOOKUP(Games!C12, Data!$B$2:$L$134, 6, FALSE))*Coefficients!$F$2</f>
        <v>1.8851314645735302</v>
      </c>
      <c r="G12">
        <f>(VLOOKUP(Games!B12, Data!$B$2:$L$134, 7, FALSE)-VLOOKUP(Games!C12, Data!$B$2:$L$134, 7, FALSE))*Coefficients!$G$2</f>
        <v>49.949349715398874</v>
      </c>
      <c r="H12">
        <f>(VLOOKUP(Games!B12, Data!$B$2:$L$134, 8, FALSE)-VLOOKUP(Games!C12, Data!$B$2:$L$134, 8, FALSE))*Coefficients!$H$2</f>
        <v>-1.0677075548556076</v>
      </c>
      <c r="I12">
        <f>(VLOOKUP(Games!B12, Data!$B$2:$L$134, 9, FALSE)-VLOOKUP(Games!C12, Data!$B$2:$L$134, 9, FALSE))*Coefficients!$I$2</f>
        <v>7.203289008852976</v>
      </c>
      <c r="J12">
        <f>(VLOOKUP(Games!B12, Data!$B$2:$L$134, 10, FALSE)-VLOOKUP(Games!C12, Data!$B$2:$L$134, 10, FALSE))*Coefficients!$J$2</f>
        <v>-2.8524920376442089</v>
      </c>
      <c r="K12">
        <f>(IF(AND(VLOOKUP(Games!B12, Data!$B$2:$L$134, 11, FALSE)=1, VLOOKUP(Games!C12, Data!$B$2:$L$134, 11, FALSE)&lt;&gt;1), 1,0))*Coefficients!K$2</f>
        <v>0</v>
      </c>
      <c r="L12">
        <f>(IF(AND(VLOOKUP(Games!B12, Data!$B$2:$L$134, 11, FALSE)&lt;&gt;1, VLOOKUP(Games!C12, Data!$B$2:$L$134, 11, FALSE)=1), 1,0))*Coefficients!L$2</f>
        <v>-6.7722693368110303</v>
      </c>
      <c r="O12">
        <f t="shared" si="0"/>
        <v>44.98307779785317</v>
      </c>
    </row>
    <row r="13" spans="1:15" x14ac:dyDescent="0.45">
      <c r="A13">
        <f>Coefficients!$A$2</f>
        <v>-3.8635845644251199</v>
      </c>
      <c r="B13">
        <f>(Games!D13)*Coefficients!$B$2</f>
        <v>15.982283042410131</v>
      </c>
      <c r="C13">
        <f>(VLOOKUP(Games!B13, Data!$B$2:$L$134, 4, FALSE)-VLOOKUP(Games!C13, Data!$B$2:$L$134, 4, FALSE))*Coefficients!$C$2</f>
        <v>-0.10109026874083354</v>
      </c>
      <c r="D13">
        <f>(VLOOKUP(Games!B13, Data!$B$2:$L$134, 3, FALSE)-VLOOKUP(Games!C13, Data!$B$2:$L$134, 3, FALSE))*Coefficients!$D$2</f>
        <v>2.1373314172822799</v>
      </c>
      <c r="E13">
        <f>(VLOOKUP(Games!B13, Data!$B$2:$L$134, 5, FALSE)-VLOOKUP(Games!C13, Data!$B$2:$L$134, 5, FALSE))*Coefficients!$E$2</f>
        <v>-14.010165108796992</v>
      </c>
      <c r="F13">
        <f>(VLOOKUP(Games!B13, Data!$B$2:$L$134, 6, FALSE)-VLOOKUP(Games!C13, Data!$B$2:$L$134, 6, FALSE))*Coefficients!$F$2</f>
        <v>-0.58323659189662702</v>
      </c>
      <c r="G13">
        <f>(VLOOKUP(Games!B13, Data!$B$2:$L$134, 7, FALSE)-VLOOKUP(Games!C13, Data!$B$2:$L$134, 7, FALSE))*Coefficients!$G$2</f>
        <v>-18.97031051908877</v>
      </c>
      <c r="H13">
        <f>(VLOOKUP(Games!B13, Data!$B$2:$L$134, 8, FALSE)-VLOOKUP(Games!C13, Data!$B$2:$L$134, 8, FALSE))*Coefficients!$H$2</f>
        <v>0.24150528026495888</v>
      </c>
      <c r="I13">
        <f>(VLOOKUP(Games!B13, Data!$B$2:$L$134, 9, FALSE)-VLOOKUP(Games!C13, Data!$B$2:$L$134, 9, FALSE))*Coefficients!$I$2</f>
        <v>-1.7138860055546736</v>
      </c>
      <c r="J13">
        <f>(VLOOKUP(Games!B13, Data!$B$2:$L$134, 10, FALSE)-VLOOKUP(Games!C13, Data!$B$2:$L$134, 10, FALSE))*Coefficients!$J$2</f>
        <v>0.46972091997814963</v>
      </c>
      <c r="K13">
        <f>(IF(AND(VLOOKUP(Games!B13, Data!$B$2:$L$134, 11, FALSE)=1, VLOOKUP(Games!C13, Data!$B$2:$L$134, 11, FALSE)&lt;&gt;1), 1,0))*Coefficients!K$2</f>
        <v>0</v>
      </c>
      <c r="L13">
        <f>(IF(AND(VLOOKUP(Games!B13, Data!$B$2:$L$134, 11, FALSE)&lt;&gt;1, VLOOKUP(Games!C13, Data!$B$2:$L$134, 11, FALSE)=1), 1,0))*Coefficients!L$2</f>
        <v>0</v>
      </c>
      <c r="O13">
        <f t="shared" si="0"/>
        <v>-20.411432398567491</v>
      </c>
    </row>
    <row r="14" spans="1:15" x14ac:dyDescent="0.45">
      <c r="A14">
        <f>Coefficients!$A$2</f>
        <v>-3.8635845644251199</v>
      </c>
      <c r="B14">
        <f>(Games!D14)*Coefficients!$B$2</f>
        <v>33.617905709897173</v>
      </c>
      <c r="C14">
        <f>(VLOOKUP(Games!B14, Data!$B$2:$L$134, 4, FALSE)-VLOOKUP(Games!C14, Data!$B$2:$L$134, 4, FALSE))*Coefficients!$C$2</f>
        <v>-0.16427168670385422</v>
      </c>
      <c r="D14">
        <f>(VLOOKUP(Games!B14, Data!$B$2:$L$134, 3, FALSE)-VLOOKUP(Games!C14, Data!$B$2:$L$134, 3, FALSE))*Coefficients!$D$2</f>
        <v>21.705787948844488</v>
      </c>
      <c r="E14">
        <f>(VLOOKUP(Games!B14, Data!$B$2:$L$134, 5, FALSE)-VLOOKUP(Games!C14, Data!$B$2:$L$134, 5, FALSE))*Coefficients!$E$2</f>
        <v>-33.833058294648055</v>
      </c>
      <c r="F14">
        <f>(VLOOKUP(Games!B14, Data!$B$2:$L$134, 6, FALSE)-VLOOKUP(Games!C14, Data!$B$2:$L$134, 6, FALSE))*Coefficients!$F$2</f>
        <v>-1.5581188635760812</v>
      </c>
      <c r="G14">
        <f>(VLOOKUP(Games!B14, Data!$B$2:$L$134, 7, FALSE)-VLOOKUP(Games!C14, Data!$B$2:$L$134, 7, FALSE))*Coefficients!$G$2</f>
        <v>-53.952259274472659</v>
      </c>
      <c r="H14">
        <f>(VLOOKUP(Games!B14, Data!$B$2:$L$134, 8, FALSE)-VLOOKUP(Games!C14, Data!$B$2:$L$134, 8, FALSE))*Coefficients!$H$2</f>
        <v>0.9278887083864209</v>
      </c>
      <c r="I14">
        <f>(VLOOKUP(Games!B14, Data!$B$2:$L$134, 9, FALSE)-VLOOKUP(Games!C14, Data!$B$2:$L$134, 9, FALSE))*Coefficients!$I$2</f>
        <v>-7.7745843440378666</v>
      </c>
      <c r="J14">
        <f>(VLOOKUP(Games!B14, Data!$B$2:$L$134, 10, FALSE)-VLOOKUP(Games!C14, Data!$B$2:$L$134, 10, FALSE))*Coefficients!$J$2</f>
        <v>1.6039943505728067</v>
      </c>
      <c r="K14">
        <f>(IF(AND(VLOOKUP(Games!B14, Data!$B$2:$L$134, 11, FALSE)=1, VLOOKUP(Games!C14, Data!$B$2:$L$134, 11, FALSE)&lt;&gt;1), 1,0))*Coefficients!K$2</f>
        <v>2.8614063897989799</v>
      </c>
      <c r="L14">
        <f>(IF(AND(VLOOKUP(Games!B14, Data!$B$2:$L$134, 11, FALSE)&lt;&gt;1, VLOOKUP(Games!C14, Data!$B$2:$L$134, 11, FALSE)=1), 1,0))*Coefficients!L$2</f>
        <v>0</v>
      </c>
      <c r="O14">
        <f t="shared" si="0"/>
        <v>-40.428893920363777</v>
      </c>
    </row>
    <row r="15" spans="1:15" x14ac:dyDescent="0.45">
      <c r="A15">
        <f>Coefficients!$A$2</f>
        <v>-3.8635845644251199</v>
      </c>
      <c r="B15">
        <f>(Games!D15)*Coefficients!$B$2</f>
        <v>31.413452876461292</v>
      </c>
      <c r="C15">
        <f>(VLOOKUP(Games!B15, Data!$B$2:$L$134, 4, FALSE)-VLOOKUP(Games!C15, Data!$B$2:$L$134, 4, FALSE))*Coefficients!$C$2</f>
        <v>-0.30327080622250024</v>
      </c>
      <c r="D15">
        <f>(VLOOKUP(Games!B15, Data!$B$2:$L$134, 3, FALSE)-VLOOKUP(Games!C15, Data!$B$2:$L$134, 3, FALSE))*Coefficients!$D$2</f>
        <v>4.8921141328905513</v>
      </c>
      <c r="E15">
        <f>(VLOOKUP(Games!B15, Data!$B$2:$L$134, 5, FALSE)-VLOOKUP(Games!C15, Data!$B$2:$L$134, 5, FALSE))*Coefficients!$E$2</f>
        <v>-24.393585349004692</v>
      </c>
      <c r="F15">
        <f>(VLOOKUP(Games!B15, Data!$B$2:$L$134, 6, FALSE)-VLOOKUP(Games!C15, Data!$B$2:$L$134, 6, FALSE))*Coefficients!$F$2</f>
        <v>-1.8874397888158649</v>
      </c>
      <c r="G15">
        <f>(VLOOKUP(Games!B15, Data!$B$2:$L$134, 7, FALSE)-VLOOKUP(Games!C15, Data!$B$2:$L$134, 7, FALSE))*Coefficients!$G$2</f>
        <v>-42.291609689344689</v>
      </c>
      <c r="H15">
        <f>(VLOOKUP(Games!B15, Data!$B$2:$L$134, 8, FALSE)-VLOOKUP(Games!C15, Data!$B$2:$L$134, 8, FALSE))*Coefficients!$H$2</f>
        <v>0.6990942323459336</v>
      </c>
      <c r="I15">
        <f>(VLOOKUP(Games!B15, Data!$B$2:$L$134, 9, FALSE)-VLOOKUP(Games!C15, Data!$B$2:$L$134, 9, FALSE))*Coefficients!$I$2</f>
        <v>-6.3836043975007408</v>
      </c>
      <c r="J15">
        <f>(VLOOKUP(Games!B15, Data!$B$2:$L$134, 10, FALSE)-VLOOKUP(Games!C15, Data!$B$2:$L$134, 10, FALSE))*Coefficients!$J$2</f>
        <v>2.9582891637313256</v>
      </c>
      <c r="K15">
        <f>(IF(AND(VLOOKUP(Games!B15, Data!$B$2:$L$134, 11, FALSE)=1, VLOOKUP(Games!C15, Data!$B$2:$L$134, 11, FALSE)&lt;&gt;1), 1,0))*Coefficients!K$2</f>
        <v>2.8614063897989799</v>
      </c>
      <c r="L15">
        <f>(IF(AND(VLOOKUP(Games!B15, Data!$B$2:$L$134, 11, FALSE)&lt;&gt;1, VLOOKUP(Games!C15, Data!$B$2:$L$134, 11, FALSE)=1), 1,0))*Coefficients!L$2</f>
        <v>0</v>
      </c>
      <c r="O15">
        <f t="shared" si="0"/>
        <v>-36.298737800085526</v>
      </c>
    </row>
    <row r="16" spans="1:15" x14ac:dyDescent="0.45">
      <c r="A16">
        <f>Coefficients!$A$2</f>
        <v>-3.8635845644251199</v>
      </c>
      <c r="B16">
        <f>(Games!D16)*Coefficients!$B$2</f>
        <v>-7.7155849170255806</v>
      </c>
      <c r="C16">
        <f>(VLOOKUP(Games!B16, Data!$B$2:$L$134, 4, FALSE)-VLOOKUP(Games!C16, Data!$B$2:$L$134, 4, FALSE))*Coefficients!$C$2</f>
        <v>0.1642716867038542</v>
      </c>
      <c r="D16">
        <f>(VLOOKUP(Games!B16, Data!$B$2:$L$134, 3, FALSE)-VLOOKUP(Games!C16, Data!$B$2:$L$134, 3, FALSE))*Coefficients!$D$2</f>
        <v>-10.876642101280938</v>
      </c>
      <c r="E16">
        <f>(VLOOKUP(Games!B16, Data!$B$2:$L$134, 5, FALSE)-VLOOKUP(Games!C16, Data!$B$2:$L$134, 5, FALSE))*Coefficients!$E$2</f>
        <v>12.519722012116461</v>
      </c>
      <c r="F16">
        <f>(VLOOKUP(Games!B16, Data!$B$2:$L$134, 6, FALSE)-VLOOKUP(Games!C16, Data!$B$2:$L$134, 6, FALSE))*Coefficients!$F$2</f>
        <v>1.2164868757105107</v>
      </c>
      <c r="G16">
        <f>(VLOOKUP(Games!B16, Data!$B$2:$L$134, 7, FALSE)-VLOOKUP(Games!C16, Data!$B$2:$L$134, 7, FALSE))*Coefficients!$G$2</f>
        <v>21.232824617695691</v>
      </c>
      <c r="H16">
        <f>(VLOOKUP(Games!B16, Data!$B$2:$L$134, 8, FALSE)-VLOOKUP(Games!C16, Data!$B$2:$L$134, 8, FALSE))*Coefficients!$H$2</f>
        <v>-0.39403493095861708</v>
      </c>
      <c r="I16">
        <f>(VLOOKUP(Games!B16, Data!$B$2:$L$134, 9, FALSE)-VLOOKUP(Games!C16, Data!$B$2:$L$134, 9, FALSE))*Coefficients!$I$2</f>
        <v>3.4774498663428157</v>
      </c>
      <c r="J16">
        <f>(VLOOKUP(Games!B16, Data!$B$2:$L$134, 10, FALSE)-VLOOKUP(Games!C16, Data!$B$2:$L$134, 10, FALSE))*Coefficients!$J$2</f>
        <v>-0.9728755637846912</v>
      </c>
      <c r="K16">
        <f>(IF(AND(VLOOKUP(Games!B16, Data!$B$2:$L$134, 11, FALSE)=1, VLOOKUP(Games!C16, Data!$B$2:$L$134, 11, FALSE)&lt;&gt;1), 1,0))*Coefficients!K$2</f>
        <v>0</v>
      </c>
      <c r="L16">
        <f>(IF(AND(VLOOKUP(Games!B16, Data!$B$2:$L$134, 11, FALSE)&lt;&gt;1, VLOOKUP(Games!C16, Data!$B$2:$L$134, 11, FALSE)=1), 1,0))*Coefficients!L$2</f>
        <v>0</v>
      </c>
      <c r="O16">
        <f t="shared" si="0"/>
        <v>14.788032981094384</v>
      </c>
    </row>
    <row r="17" spans="1:15" x14ac:dyDescent="0.45">
      <c r="A17">
        <f>Coefficients!$A$2</f>
        <v>-3.8635845644251199</v>
      </c>
      <c r="B17">
        <f>(Games!D17)*Coefficients!$B$2</f>
        <v>-3.3066792501538202</v>
      </c>
      <c r="C17">
        <f>(VLOOKUP(Games!B17, Data!$B$2:$L$134, 4, FALSE)-VLOOKUP(Games!C17, Data!$B$2:$L$134, 4, FALSE))*Coefficients!$C$2</f>
        <v>5.0545134370416772E-2</v>
      </c>
      <c r="D17">
        <f>(VLOOKUP(Games!B17, Data!$B$2:$L$134, 3, FALSE)-VLOOKUP(Games!C17, Data!$B$2:$L$134, 3, FALSE))*Coefficients!$D$2</f>
        <v>-0.23748126858692001</v>
      </c>
      <c r="E17">
        <f>(VLOOKUP(Games!B17, Data!$B$2:$L$134, 5, FALSE)-VLOOKUP(Games!C17, Data!$B$2:$L$134, 5, FALSE))*Coefficients!$E$2</f>
        <v>4.371966416929558</v>
      </c>
      <c r="F17">
        <f>(VLOOKUP(Games!B17, Data!$B$2:$L$134, 6, FALSE)-VLOOKUP(Games!C17, Data!$B$2:$L$134, 6, FALSE))*Coefficients!$F$2</f>
        <v>0.18697426362912972</v>
      </c>
      <c r="G17">
        <f>(VLOOKUP(Games!B17, Data!$B$2:$L$134, 7, FALSE)-VLOOKUP(Games!C17, Data!$B$2:$L$134, 7, FALSE))*Coefficients!$G$2</f>
        <v>5.5692654734939522</v>
      </c>
      <c r="H17">
        <f>(VLOOKUP(Games!B17, Data!$B$2:$L$134, 8, FALSE)-VLOOKUP(Games!C17, Data!$B$2:$L$134, 8, FALSE))*Coefficients!$H$2</f>
        <v>-0.13981884646918669</v>
      </c>
      <c r="I17">
        <f>(VLOOKUP(Games!B17, Data!$B$2:$L$134, 9, FALSE)-VLOOKUP(Games!C17, Data!$B$2:$L$134, 9, FALSE))*Coefficients!$I$2</f>
        <v>1.0929128151363137</v>
      </c>
      <c r="J17">
        <f>(VLOOKUP(Games!B17, Data!$B$2:$L$134, 10, FALSE)-VLOOKUP(Games!C17, Data!$B$2:$L$134, 10, FALSE))*Coefficients!$J$2</f>
        <v>1.4707174514760424</v>
      </c>
      <c r="K17">
        <f>(IF(AND(VLOOKUP(Games!B17, Data!$B$2:$L$134, 11, FALSE)=1, VLOOKUP(Games!C17, Data!$B$2:$L$134, 11, FALSE)&lt;&gt;1), 1,0))*Coefficients!K$2</f>
        <v>0</v>
      </c>
      <c r="L17">
        <f>(IF(AND(VLOOKUP(Games!B17, Data!$B$2:$L$134, 11, FALSE)&lt;&gt;1, VLOOKUP(Games!C17, Data!$B$2:$L$134, 11, FALSE)=1), 1,0))*Coefficients!L$2</f>
        <v>0</v>
      </c>
      <c r="O17">
        <f t="shared" si="0"/>
        <v>5.1948176254003666</v>
      </c>
    </row>
    <row r="18" spans="1:15" x14ac:dyDescent="0.45">
      <c r="A18">
        <f>Coefficients!$A$2</f>
        <v>-3.8635845644251199</v>
      </c>
      <c r="B18">
        <f>(Games!D18)*Coefficients!$B$2</f>
        <v>-2.2044528334358802</v>
      </c>
      <c r="C18">
        <f>(VLOOKUP(Games!B18, Data!$B$2:$L$134, 4, FALSE)-VLOOKUP(Games!C18, Data!$B$2:$L$134, 4, FALSE))*Coefficients!$C$2</f>
        <v>4.4226992574114624E-2</v>
      </c>
      <c r="D18">
        <f>(VLOOKUP(Games!B18, Data!$B$2:$L$134, 3, FALSE)-VLOOKUP(Games!C18, Data!$B$2:$L$134, 3, FALSE))*Coefficients!$D$2</f>
        <v>-0.14248876115215403</v>
      </c>
      <c r="E18">
        <f>(VLOOKUP(Games!B18, Data!$B$2:$L$134, 5, FALSE)-VLOOKUP(Games!C18, Data!$B$2:$L$134, 5, FALSE))*Coefficients!$E$2</f>
        <v>2.2853460815768143</v>
      </c>
      <c r="F18">
        <f>(VLOOKUP(Games!B18, Data!$B$2:$L$134, 6, FALSE)-VLOOKUP(Games!C18, Data!$B$2:$L$134, 6, FALSE))*Coefficients!$F$2</f>
        <v>1.077217979756304E-2</v>
      </c>
      <c r="G18">
        <f>(VLOOKUP(Games!B18, Data!$B$2:$L$134, 7, FALSE)-VLOOKUP(Games!C18, Data!$B$2:$L$134, 7, FALSE))*Coefficients!$G$2</f>
        <v>3.3067513748870341</v>
      </c>
      <c r="H18">
        <f>(VLOOKUP(Games!B18, Data!$B$2:$L$134, 8, FALSE)-VLOOKUP(Games!C18, Data!$B$2:$L$134, 8, FALSE))*Coefficients!$H$2</f>
        <v>-2.5421608448943044E-2</v>
      </c>
      <c r="I18">
        <f>(VLOOKUP(Games!B18, Data!$B$2:$L$134, 9, FALSE)-VLOOKUP(Games!C18, Data!$B$2:$L$134, 9, FALSE))*Coefficients!$I$2</f>
        <v>1.6393692227044703</v>
      </c>
      <c r="J18">
        <f>(VLOOKUP(Games!B18, Data!$B$2:$L$134, 10, FALSE)-VLOOKUP(Games!C18, Data!$B$2:$L$134, 10, FALSE))*Coefficients!$J$2</f>
        <v>-0.98487506466557029</v>
      </c>
      <c r="K18">
        <f>(IF(AND(VLOOKUP(Games!B18, Data!$B$2:$L$134, 11, FALSE)=1, VLOOKUP(Games!C18, Data!$B$2:$L$134, 11, FALSE)&lt;&gt;1), 1,0))*Coefficients!K$2</f>
        <v>0</v>
      </c>
      <c r="L18">
        <f>(IF(AND(VLOOKUP(Games!B18, Data!$B$2:$L$134, 11, FALSE)&lt;&gt;1, VLOOKUP(Games!C18, Data!$B$2:$L$134, 11, FALSE)=1), 1,0))*Coefficients!L$2</f>
        <v>0</v>
      </c>
      <c r="O18">
        <f t="shared" si="0"/>
        <v>6.5643019412329306E-2</v>
      </c>
    </row>
    <row r="19" spans="1:15" x14ac:dyDescent="0.45">
      <c r="A19">
        <f>Coefficients!$A$2</f>
        <v>-3.8635845644251199</v>
      </c>
      <c r="B19">
        <f>(Games!D19)*Coefficients!$B$2</f>
        <v>-2.7555660417948502</v>
      </c>
      <c r="C19">
        <f>(VLOOKUP(Games!B19, Data!$B$2:$L$134, 4, FALSE)-VLOOKUP(Games!C19, Data!$B$2:$L$134, 4, FALSE))*Coefficients!$C$2</f>
        <v>5.0545134370416397E-2</v>
      </c>
      <c r="D19">
        <f>(VLOOKUP(Games!B19, Data!$B$2:$L$134, 3, FALSE)-VLOOKUP(Games!C19, Data!$B$2:$L$134, 3, FALSE))*Coefficients!$D$2</f>
        <v>-3.9896853122602556</v>
      </c>
      <c r="E19">
        <f>(VLOOKUP(Games!B19, Data!$B$2:$L$134, 5, FALSE)-VLOOKUP(Games!C19, Data!$B$2:$L$134, 5, FALSE))*Coefficients!$E$2</f>
        <v>11.178323225103982</v>
      </c>
      <c r="F19">
        <f>(VLOOKUP(Games!B19, Data!$B$2:$L$134, 6, FALSE)-VLOOKUP(Games!C19, Data!$B$2:$L$134, 6, FALSE))*Coefficients!$F$2</f>
        <v>0.36317634746069644</v>
      </c>
      <c r="G19">
        <f>(VLOOKUP(Games!B19, Data!$B$2:$L$134, 7, FALSE)-VLOOKUP(Games!C19, Data!$B$2:$L$134, 7, FALSE))*Coefficients!$G$2</f>
        <v>10.964491400941217</v>
      </c>
      <c r="H19">
        <f>(VLOOKUP(Games!B19, Data!$B$2:$L$134, 8, FALSE)-VLOOKUP(Games!C19, Data!$B$2:$L$134, 8, FALSE))*Coefficients!$H$2</f>
        <v>-0.10804183590800791</v>
      </c>
      <c r="I19">
        <f>(VLOOKUP(Games!B19, Data!$B$2:$L$134, 9, FALSE)-VLOOKUP(Games!C19, Data!$B$2:$L$134, 9, FALSE))*Coefficients!$I$2</f>
        <v>2.2106645578893618</v>
      </c>
      <c r="J19">
        <f>(VLOOKUP(Games!B19, Data!$B$2:$L$134, 10, FALSE)-VLOOKUP(Games!C19, Data!$B$2:$L$134, 10, FALSE))*Coefficients!$J$2</f>
        <v>-1.5520575795845781</v>
      </c>
      <c r="K19">
        <f>(IF(AND(VLOOKUP(Games!B19, Data!$B$2:$L$134, 11, FALSE)=1, VLOOKUP(Games!C19, Data!$B$2:$L$134, 11, FALSE)&lt;&gt;1), 1,0))*Coefficients!K$2</f>
        <v>0</v>
      </c>
      <c r="L19">
        <f>(IF(AND(VLOOKUP(Games!B19, Data!$B$2:$L$134, 11, FALSE)&lt;&gt;1, VLOOKUP(Games!C19, Data!$B$2:$L$134, 11, FALSE)=1), 1,0))*Coefficients!L$2</f>
        <v>0</v>
      </c>
      <c r="O19">
        <f t="shared" si="0"/>
        <v>12.498265331792865</v>
      </c>
    </row>
    <row r="20" spans="1:15" x14ac:dyDescent="0.45">
      <c r="A20">
        <f>Coefficients!$A$2</f>
        <v>-3.8635845644251199</v>
      </c>
      <c r="B20">
        <f>(Games!D20)*Coefficients!$B$2</f>
        <v>-7.1644717086666105</v>
      </c>
      <c r="C20">
        <f>(VLOOKUP(Games!B20, Data!$B$2:$L$134, 4, FALSE)-VLOOKUP(Games!C20, Data!$B$2:$L$134, 4, FALSE))*Coefficients!$C$2</f>
        <v>0.15163540311124993</v>
      </c>
      <c r="D20">
        <f>(VLOOKUP(Games!B20, Data!$B$2:$L$134, 3, FALSE)-VLOOKUP(Games!C20, Data!$B$2:$L$134, 3, FALSE))*Coefficients!$D$2</f>
        <v>-5.6045579386513129</v>
      </c>
      <c r="E20">
        <f>(VLOOKUP(Games!B20, Data!$B$2:$L$134, 5, FALSE)-VLOOKUP(Games!C20, Data!$B$2:$L$134, 5, FALSE))*Coefficients!$E$2</f>
        <v>7.3528526102906193</v>
      </c>
      <c r="F20">
        <f>(VLOOKUP(Games!B20, Data!$B$2:$L$134, 6, FALSE)-VLOOKUP(Games!C20, Data!$B$2:$L$134, 6, FALSE))*Coefficients!$F$2</f>
        <v>0.87793265350138694</v>
      </c>
      <c r="G20">
        <f>(VLOOKUP(Games!B20, Data!$B$2:$L$134, 7, FALSE)-VLOOKUP(Games!C20, Data!$B$2:$L$134, 7, FALSE))*Coefficients!$G$2</f>
        <v>18.448191880948713</v>
      </c>
      <c r="H20">
        <f>(VLOOKUP(Games!B20, Data!$B$2:$L$134, 8, FALSE)-VLOOKUP(Games!C20, Data!$B$2:$L$134, 8, FALSE))*Coefficients!$H$2</f>
        <v>-0.20972826970378008</v>
      </c>
      <c r="I20">
        <f>(VLOOKUP(Games!B20, Data!$B$2:$L$134, 9, FALSE)-VLOOKUP(Games!C20, Data!$B$2:$L$134, 9, FALSE))*Coefficients!$I$2</f>
        <v>2.409375978823237</v>
      </c>
      <c r="J20">
        <f>(VLOOKUP(Games!B20, Data!$B$2:$L$134, 10, FALSE)-VLOOKUP(Games!C20, Data!$B$2:$L$134, 10, FALSE))*Coefficients!$J$2</f>
        <v>-0.98487506466556995</v>
      </c>
      <c r="K20">
        <f>(IF(AND(VLOOKUP(Games!B20, Data!$B$2:$L$134, 11, FALSE)=1, VLOOKUP(Games!C20, Data!$B$2:$L$134, 11, FALSE)&lt;&gt;1), 1,0))*Coefficients!K$2</f>
        <v>0</v>
      </c>
      <c r="L20">
        <f>(IF(AND(VLOOKUP(Games!B20, Data!$B$2:$L$134, 11, FALSE)&lt;&gt;1, VLOOKUP(Games!C20, Data!$B$2:$L$134, 11, FALSE)=1), 1,0))*Coefficients!L$2</f>
        <v>-6.7722693368110303</v>
      </c>
      <c r="O20">
        <f t="shared" si="0"/>
        <v>4.640501643751783</v>
      </c>
    </row>
    <row r="21" spans="1:15" x14ac:dyDescent="0.45">
      <c r="A21">
        <f>Coefficients!$A$2</f>
        <v>-3.8635845644251199</v>
      </c>
      <c r="B21">
        <f>(Games!D21)*Coefficients!$B$2</f>
        <v>7.7155849170255806</v>
      </c>
      <c r="C21">
        <f>(VLOOKUP(Games!B21, Data!$B$2:$L$134, 4, FALSE)-VLOOKUP(Games!C21, Data!$B$2:$L$134, 4, FALSE))*Coefficients!$C$2</f>
        <v>3.7908850777812475E-2</v>
      </c>
      <c r="D21">
        <f>(VLOOKUP(Games!B21, Data!$B$2:$L$134, 3, FALSE)-VLOOKUP(Games!C21, Data!$B$2:$L$134, 3, FALSE))*Coefficients!$D$2</f>
        <v>-1.4248876115215201</v>
      </c>
      <c r="E21">
        <f>(VLOOKUP(Games!B21, Data!$B$2:$L$134, 5, FALSE)-VLOOKUP(Games!C21, Data!$B$2:$L$134, 5, FALSE))*Coefficients!$E$2</f>
        <v>0.74522154834026555</v>
      </c>
      <c r="F21">
        <f>(VLOOKUP(Games!B21, Data!$B$2:$L$134, 6, FALSE)-VLOOKUP(Games!C21, Data!$B$2:$L$134, 6, FALSE))*Coefficients!$F$2</f>
        <v>0.17543264241745501</v>
      </c>
      <c r="G21">
        <f>(VLOOKUP(Games!B21, Data!$B$2:$L$134, 7, FALSE)-VLOOKUP(Games!C21, Data!$B$2:$L$134, 7, FALSE))*Coefficients!$G$2</f>
        <v>-4.8731072893072058</v>
      </c>
      <c r="H21">
        <f>(VLOOKUP(Games!B21, Data!$B$2:$L$134, 8, FALSE)-VLOOKUP(Games!C21, Data!$B$2:$L$134, 8, FALSE))*Coefficients!$H$2</f>
        <v>-6.3554021122357654E-3</v>
      </c>
      <c r="I21">
        <f>(VLOOKUP(Games!B21, Data!$B$2:$L$134, 9, FALSE)-VLOOKUP(Games!C21, Data!$B$2:$L$134, 9, FALSE))*Coefficients!$I$2</f>
        <v>-1.2916242360701886</v>
      </c>
      <c r="J21">
        <f>(VLOOKUP(Games!B21, Data!$B$2:$L$134, 10, FALSE)-VLOOKUP(Games!C21, Data!$B$2:$L$134, 10, FALSE))*Coefficients!$J$2</f>
        <v>-0.75230458576063164</v>
      </c>
      <c r="K21">
        <f>(IF(AND(VLOOKUP(Games!B21, Data!$B$2:$L$134, 11, FALSE)=1, VLOOKUP(Games!C21, Data!$B$2:$L$134, 11, FALSE)&lt;&gt;1), 1,0))*Coefficients!K$2</f>
        <v>0</v>
      </c>
      <c r="L21">
        <f>(IF(AND(VLOOKUP(Games!B21, Data!$B$2:$L$134, 11, FALSE)&lt;&gt;1, VLOOKUP(Games!C21, Data!$B$2:$L$134, 11, FALSE)=1), 1,0))*Coefficients!L$2</f>
        <v>0</v>
      </c>
      <c r="O21">
        <f t="shared" si="0"/>
        <v>-3.5377157306357883</v>
      </c>
    </row>
    <row r="22" spans="1:15" x14ac:dyDescent="0.45">
      <c r="A22">
        <f>Coefficients!$A$2</f>
        <v>-3.8635845644251199</v>
      </c>
      <c r="B22">
        <f>(Games!D22)*Coefficients!$B$2</f>
        <v>-3.3066792501538202</v>
      </c>
      <c r="C22">
        <f>(VLOOKUP(Games!B22, Data!$B$2:$L$134, 4, FALSE)-VLOOKUP(Games!C22, Data!$B$2:$L$134, 4, FALSE))*Coefficients!$C$2</f>
        <v>-5.0545134370416772E-2</v>
      </c>
      <c r="D22">
        <f>(VLOOKUP(Games!B22, Data!$B$2:$L$134, 3, FALSE)-VLOOKUP(Games!C22, Data!$B$2:$L$134, 3, FALSE))*Coefficients!$D$2</f>
        <v>-0.99742132806506389</v>
      </c>
      <c r="E22">
        <f>(VLOOKUP(Games!B22, Data!$B$2:$L$134, 5, FALSE)-VLOOKUP(Games!C22, Data!$B$2:$L$134, 5, FALSE))*Coefficients!$E$2</f>
        <v>7.5018969199586722</v>
      </c>
      <c r="F22">
        <f>(VLOOKUP(Games!B22, Data!$B$2:$L$134, 6, FALSE)-VLOOKUP(Games!C22, Data!$B$2:$L$134, 6, FALSE))*Coefficients!$F$2</f>
        <v>-0.16850766969045022</v>
      </c>
      <c r="G22">
        <f>(VLOOKUP(Games!B22, Data!$B$2:$L$134, 7, FALSE)-VLOOKUP(Games!C22, Data!$B$2:$L$134, 7, FALSE))*Coefficients!$G$2</f>
        <v>2.0884745525602337</v>
      </c>
      <c r="H22">
        <f>(VLOOKUP(Games!B22, Data!$B$2:$L$134, 8, FALSE)-VLOOKUP(Games!C22, Data!$B$2:$L$134, 8, FALSE))*Coefficients!$H$2</f>
        <v>-5.0843216897886089E-2</v>
      </c>
      <c r="I22">
        <f>(VLOOKUP(Games!B22, Data!$B$2:$L$134, 9, FALSE)-VLOOKUP(Games!C22, Data!$B$2:$L$134, 9, FALSE))*Coefficients!$I$2</f>
        <v>0.372583914251016</v>
      </c>
      <c r="J22">
        <f>(VLOOKUP(Games!B22, Data!$B$2:$L$134, 10, FALSE)-VLOOKUP(Games!C22, Data!$B$2:$L$134, 10, FALSE))*Coefficients!$J$2</f>
        <v>0.91965640338935684</v>
      </c>
      <c r="K22">
        <f>(IF(AND(VLOOKUP(Games!B22, Data!$B$2:$L$134, 11, FALSE)=1, VLOOKUP(Games!C22, Data!$B$2:$L$134, 11, FALSE)&lt;&gt;1), 1,0))*Coefficients!K$2</f>
        <v>0</v>
      </c>
      <c r="L22">
        <f>(IF(AND(VLOOKUP(Games!B22, Data!$B$2:$L$134, 11, FALSE)&lt;&gt;1, VLOOKUP(Games!C22, Data!$B$2:$L$134, 11, FALSE)=1), 1,0))*Coefficients!L$2</f>
        <v>0</v>
      </c>
      <c r="O22">
        <f>SUM(A22:L22)</f>
        <v>2.4450306265565223</v>
      </c>
    </row>
    <row r="23" spans="1:15" x14ac:dyDescent="0.45">
      <c r="A23">
        <f>Coefficients!$A$2</f>
        <v>-3.8635845644251199</v>
      </c>
      <c r="B23">
        <f>(Games!D23)*Coefficients!$B$2</f>
        <v>3.8577924585127903</v>
      </c>
      <c r="C23">
        <f>(VLOOKUP(Games!B23, Data!$B$2:$L$134, 4, FALSE)-VLOOKUP(Games!C23, Data!$B$2:$L$134, 4, FALSE))*Coefficients!$C$2</f>
        <v>0.10109026874083354</v>
      </c>
      <c r="D23">
        <f>(VLOOKUP(Games!B23, Data!$B$2:$L$134, 3, FALSE)-VLOOKUP(Games!C23, Data!$B$2:$L$134, 3, FALSE))*Coefficients!$D$2</f>
        <v>-3.9896853122602587</v>
      </c>
      <c r="E23">
        <f>(VLOOKUP(Games!B23, Data!$B$2:$L$134, 5, FALSE)-VLOOKUP(Games!C23, Data!$B$2:$L$134, 5, FALSE))*Coefficients!$E$2</f>
        <v>0.1987257462240708</v>
      </c>
      <c r="F23">
        <f>(VLOOKUP(Games!B23, Data!$B$2:$L$134, 6, FALSE)-VLOOKUP(Games!C23, Data!$B$2:$L$134, 6, FALSE))*Coefficients!$F$2</f>
        <v>0.33932366362323546</v>
      </c>
      <c r="G23">
        <f>(VLOOKUP(Games!B23, Data!$B$2:$L$134, 7, FALSE)-VLOOKUP(Games!C23, Data!$B$2:$L$134, 7, FALSE))*Coefficients!$G$2</f>
        <v>4.8731072893072076</v>
      </c>
      <c r="H23">
        <f>(VLOOKUP(Games!B23, Data!$B$2:$L$134, 8, FALSE)-VLOOKUP(Games!C23, Data!$B$2:$L$134, 8, FALSE))*Coefficients!$H$2</f>
        <v>-5.7198619010121833E-2</v>
      </c>
      <c r="I23">
        <f>(VLOOKUP(Games!B23, Data!$B$2:$L$134, 9, FALSE)-VLOOKUP(Games!C23, Data!$B$2:$L$134, 9, FALSE))*Coefficients!$I$2</f>
        <v>0.19871142093387517</v>
      </c>
      <c r="J23">
        <f>(VLOOKUP(Games!B23, Data!$B$2:$L$134, 10, FALSE)-VLOOKUP(Games!C23, Data!$B$2:$L$134, 10, FALSE))*Coefficients!$J$2</f>
        <v>-0.95043374916015022</v>
      </c>
      <c r="K23">
        <f>(IF(AND(VLOOKUP(Games!B23, Data!$B$2:$L$134, 11, FALSE)=1, VLOOKUP(Games!C23, Data!$B$2:$L$134, 11, FALSE)&lt;&gt;1), 1,0))*Coefficients!K$2</f>
        <v>0</v>
      </c>
      <c r="L23">
        <f>(IF(AND(VLOOKUP(Games!B23, Data!$B$2:$L$134, 11, FALSE)&lt;&gt;1, VLOOKUP(Games!C23, Data!$B$2:$L$134, 11, FALSE)=1), 1,0))*Coefficients!L$2</f>
        <v>0</v>
      </c>
      <c r="O23">
        <f t="shared" si="0"/>
        <v>0.70784860248636239</v>
      </c>
    </row>
    <row r="24" spans="1:15" x14ac:dyDescent="0.45">
      <c r="A24">
        <f>Coefficients!$A$2</f>
        <v>-3.8635845644251199</v>
      </c>
      <c r="B24">
        <f>(Games!D24)*Coefficients!$B$2</f>
        <v>7.1644717086666105</v>
      </c>
      <c r="C24">
        <f>(VLOOKUP(Games!B24, Data!$B$2:$L$134, 4, FALSE)-VLOOKUP(Games!C24, Data!$B$2:$L$134, 4, FALSE))*Coefficients!$C$2</f>
        <v>0.11372655233343744</v>
      </c>
      <c r="D24">
        <f>(VLOOKUP(Games!B24, Data!$B$2:$L$134, 3, FALSE)-VLOOKUP(Games!C24, Data!$B$2:$L$134, 3, FALSE))*Coefficients!$D$2</f>
        <v>3.3247377602168799</v>
      </c>
      <c r="E24">
        <f>(VLOOKUP(Games!B24, Data!$B$2:$L$134, 5, FALSE)-VLOOKUP(Games!C24, Data!$B$2:$L$134, 5, FALSE))*Coefficients!$E$2</f>
        <v>-2.3350275181328319</v>
      </c>
      <c r="F24">
        <f>(VLOOKUP(Games!B24, Data!$B$2:$L$134, 6, FALSE)-VLOOKUP(Games!C24, Data!$B$2:$L$134, 6, FALSE))*Coefficients!$F$2</f>
        <v>-0.11003012221796525</v>
      </c>
      <c r="G24">
        <f>(VLOOKUP(Games!B24, Data!$B$2:$L$134, 7, FALSE)-VLOOKUP(Games!C24, Data!$B$2:$L$134, 7, FALSE))*Coefficients!$G$2</f>
        <v>-4.5250281972138353</v>
      </c>
      <c r="H24">
        <f>(VLOOKUP(Games!B24, Data!$B$2:$L$134, 8, FALSE)-VLOOKUP(Games!C24, Data!$B$2:$L$134, 8, FALSE))*Coefficients!$H$2</f>
        <v>4.4487814785650323E-2</v>
      </c>
      <c r="I24">
        <f>(VLOOKUP(Games!B24, Data!$B$2:$L$134, 9, FALSE)-VLOOKUP(Games!C24, Data!$B$2:$L$134, 9, FALSE))*Coefficients!$I$2</f>
        <v>-7.451678285020337E-2</v>
      </c>
      <c r="J24">
        <f>(VLOOKUP(Games!B24, Data!$B$2:$L$134, 10, FALSE)-VLOOKUP(Games!C24, Data!$B$2:$L$134, 10, FALSE))*Coefficients!$J$2</f>
        <v>-0.37729728342238267</v>
      </c>
      <c r="K24">
        <f>(IF(AND(VLOOKUP(Games!B24, Data!$B$2:$L$134, 11, FALSE)=1, VLOOKUP(Games!C24, Data!$B$2:$L$134, 11, FALSE)&lt;&gt;1), 1,0))*Coefficients!K$2</f>
        <v>0</v>
      </c>
      <c r="L24">
        <f>(IF(AND(VLOOKUP(Games!B24, Data!$B$2:$L$134, 11, FALSE)&lt;&gt;1, VLOOKUP(Games!C24, Data!$B$2:$L$134, 11, FALSE)=1), 1,0))*Coefficients!L$2</f>
        <v>0</v>
      </c>
      <c r="O24">
        <f t="shared" si="0"/>
        <v>-0.63806063225976051</v>
      </c>
    </row>
    <row r="25" spans="1:15" x14ac:dyDescent="0.45">
      <c r="A25">
        <f>Coefficients!$A$2</f>
        <v>-3.8635845644251199</v>
      </c>
      <c r="B25">
        <f>(Games!D25)*Coefficients!$B$2</f>
        <v>3.8577924585127903</v>
      </c>
      <c r="C25">
        <f>(VLOOKUP(Games!B25, Data!$B$2:$L$134, 4, FALSE)-VLOOKUP(Games!C25, Data!$B$2:$L$134, 4, FALSE))*Coefficients!$C$2</f>
        <v>5.0545134370416772E-2</v>
      </c>
      <c r="D25">
        <f>(VLOOKUP(Games!B25, Data!$B$2:$L$134, 3, FALSE)-VLOOKUP(Games!C25, Data!$B$2:$L$134, 3, FALSE))*Coefficients!$D$2</f>
        <v>-0.37997002973907401</v>
      </c>
      <c r="E25">
        <f>(VLOOKUP(Games!B25, Data!$B$2:$L$134, 5, FALSE)-VLOOKUP(Games!C25, Data!$B$2:$L$134, 5, FALSE))*Coefficients!$E$2</f>
        <v>-2.3350275181328319</v>
      </c>
      <c r="F25">
        <f>(VLOOKUP(Games!B25, Data!$B$2:$L$134, 6, FALSE)-VLOOKUP(Games!C25, Data!$B$2:$L$134, 6, FALSE))*Coefficients!$F$2</f>
        <v>7.2327492926494624E-2</v>
      </c>
      <c r="G25">
        <f>(VLOOKUP(Games!B25, Data!$B$2:$L$134, 7, FALSE)-VLOOKUP(Games!C25, Data!$B$2:$L$134, 7, FALSE))*Coefficients!$G$2</f>
        <v>-10.094293670707788</v>
      </c>
      <c r="H25">
        <f>(VLOOKUP(Games!B25, Data!$B$2:$L$134, 8, FALSE)-VLOOKUP(Games!C25, Data!$B$2:$L$134, 8, FALSE))*Coefficients!$H$2</f>
        <v>1.9066206336707282E-2</v>
      </c>
      <c r="I25">
        <f>(VLOOKUP(Games!B25, Data!$B$2:$L$134, 9, FALSE)-VLOOKUP(Games!C25, Data!$B$2:$L$134, 9, FALSE))*Coefficients!$I$2</f>
        <v>-0.29806713140081276</v>
      </c>
      <c r="J25">
        <f>(VLOOKUP(Games!B25, Data!$B$2:$L$134, 10, FALSE)-VLOOKUP(Games!C25, Data!$B$2:$L$134, 10, FALSE))*Coefficients!$J$2</f>
        <v>1.5381344945930302</v>
      </c>
      <c r="K25">
        <f>(IF(AND(VLOOKUP(Games!B25, Data!$B$2:$L$134, 11, FALSE)=1, VLOOKUP(Games!C25, Data!$B$2:$L$134, 11, FALSE)&lt;&gt;1), 1,0))*Coefficients!K$2</f>
        <v>0</v>
      </c>
      <c r="L25">
        <f>(IF(AND(VLOOKUP(Games!B25, Data!$B$2:$L$134, 11, FALSE)&lt;&gt;1, VLOOKUP(Games!C25, Data!$B$2:$L$134, 11, FALSE)=1), 1,0))*Coefficients!L$2</f>
        <v>0</v>
      </c>
      <c r="O25">
        <f t="shared" si="0"/>
        <v>-11.433077127666188</v>
      </c>
    </row>
    <row r="26" spans="1:15" x14ac:dyDescent="0.45">
      <c r="A26">
        <f>Coefficients!$A$2</f>
        <v>-3.8635845644251199</v>
      </c>
      <c r="B26">
        <f>(Games!D26)*Coefficients!$B$2</f>
        <v>-6.0622452919486705</v>
      </c>
      <c r="C26">
        <f>(VLOOKUP(Games!B26, Data!$B$2:$L$134, 4, FALSE)-VLOOKUP(Games!C26, Data!$B$2:$L$134, 4, FALSE))*Coefficients!$C$2</f>
        <v>0.16427168670385422</v>
      </c>
      <c r="D26">
        <f>(VLOOKUP(Games!B26, Data!$B$2:$L$134, 3, FALSE)-VLOOKUP(Games!C26, Data!$B$2:$L$134, 3, FALSE))*Coefficients!$D$2</f>
        <v>-12.966477264845832</v>
      </c>
      <c r="E26">
        <f>(VLOOKUP(Games!B26, Data!$B$2:$L$134, 5, FALSE)-VLOOKUP(Games!C26, Data!$B$2:$L$134, 5, FALSE))*Coefficients!$E$2</f>
        <v>9.6878801284234513</v>
      </c>
      <c r="F26">
        <f>(VLOOKUP(Games!B26, Data!$B$2:$L$134, 6, FALSE)-VLOOKUP(Games!C26, Data!$B$2:$L$134, 6, FALSE))*Coefficients!$F$2</f>
        <v>0.97257394743711933</v>
      </c>
      <c r="G26">
        <f>(VLOOKUP(Games!B26, Data!$B$2:$L$134, 7, FALSE)-VLOOKUP(Games!C26, Data!$B$2:$L$134, 7, FALSE))*Coefficients!$G$2</f>
        <v>17.403954604668598</v>
      </c>
      <c r="H26">
        <f>(VLOOKUP(Games!B26, Data!$B$2:$L$134, 8, FALSE)-VLOOKUP(Games!C26, Data!$B$2:$L$134, 8, FALSE))*Coefficients!$H$2</f>
        <v>-0.36225792039743832</v>
      </c>
      <c r="I26">
        <f>(VLOOKUP(Games!B26, Data!$B$2:$L$134, 9, FALSE)-VLOOKUP(Games!C26, Data!$B$2:$L$134, 9, FALSE))*Coefficients!$I$2</f>
        <v>3.0303491692415965</v>
      </c>
      <c r="J26">
        <f>(VLOOKUP(Games!B26, Data!$B$2:$L$134, 10, FALSE)-VLOOKUP(Games!C26, Data!$B$2:$L$134, 10, FALSE))*Coefficients!$J$2</f>
        <v>-2.1752072321998948</v>
      </c>
      <c r="K26">
        <f>(IF(AND(VLOOKUP(Games!B26, Data!$B$2:$L$134, 11, FALSE)=1, VLOOKUP(Games!C26, Data!$B$2:$L$134, 11, FALSE)&lt;&gt;1), 1,0))*Coefficients!K$2</f>
        <v>0</v>
      </c>
      <c r="L26">
        <f>(IF(AND(VLOOKUP(Games!B26, Data!$B$2:$L$134, 11, FALSE)&lt;&gt;1, VLOOKUP(Games!C26, Data!$B$2:$L$134, 11, FALSE)=1), 1,0))*Coefficients!L$2</f>
        <v>0</v>
      </c>
      <c r="O26">
        <f t="shared" si="0"/>
        <v>5.8292572626576646</v>
      </c>
    </row>
    <row r="27" spans="1:15" x14ac:dyDescent="0.45">
      <c r="A27">
        <f>Coefficients!$A$2</f>
        <v>-3.8635845644251199</v>
      </c>
      <c r="B27">
        <f>(Games!D27)*Coefficients!$B$2</f>
        <v>18.186735875846011</v>
      </c>
      <c r="C27">
        <f>(VLOOKUP(Games!B27, Data!$B$2:$L$134, 4, FALSE)-VLOOKUP(Games!C27, Data!$B$2:$L$134, 4, FALSE))*Coefficients!$C$2</f>
        <v>-0.17690797029645849</v>
      </c>
      <c r="D27">
        <f>(VLOOKUP(Games!B27, Data!$B$2:$L$134, 3, FALSE)-VLOOKUP(Games!C27, Data!$B$2:$L$134, 3, FALSE))*Coefficients!$D$2</f>
        <v>5.6995504460860804</v>
      </c>
      <c r="E27">
        <f>(VLOOKUP(Games!B27, Data!$B$2:$L$134, 5, FALSE)-VLOOKUP(Games!C27, Data!$B$2:$L$134, 5, FALSE))*Coefficients!$E$2</f>
        <v>-14.010165108796992</v>
      </c>
      <c r="F27">
        <f>(VLOOKUP(Games!B27, Data!$B$2:$L$134, 6, FALSE)-VLOOKUP(Games!C27, Data!$B$2:$L$134, 6, FALSE))*Coefficients!$F$2</f>
        <v>-0.80098851209022248</v>
      </c>
      <c r="G27">
        <f>(VLOOKUP(Games!B27, Data!$B$2:$L$134, 7, FALSE)-VLOOKUP(Games!C27, Data!$B$2:$L$134, 7, FALSE))*Coefficients!$G$2</f>
        <v>-14.097203229781568</v>
      </c>
      <c r="H27">
        <f>(VLOOKUP(Games!B27, Data!$B$2:$L$134, 8, FALSE)-VLOOKUP(Games!C27, Data!$B$2:$L$134, 8, FALSE))*Coefficients!$H$2</f>
        <v>0.37496872462190989</v>
      </c>
      <c r="I27">
        <f>(VLOOKUP(Games!B27, Data!$B$2:$L$134, 9, FALSE)-VLOOKUP(Games!C27, Data!$B$2:$L$134, 9, FALSE))*Coefficients!$I$2</f>
        <v>-3.3780941558758788</v>
      </c>
      <c r="J27">
        <f>(VLOOKUP(Games!B27, Data!$B$2:$L$134, 10, FALSE)-VLOOKUP(Games!C27, Data!$B$2:$L$134, 10, FALSE))*Coefficients!$J$2</f>
        <v>1.7453319830857297</v>
      </c>
      <c r="K27">
        <f>(IF(AND(VLOOKUP(Games!B27, Data!$B$2:$L$134, 11, FALSE)=1, VLOOKUP(Games!C27, Data!$B$2:$L$134, 11, FALSE)&lt;&gt;1), 1,0))*Coefficients!K$2</f>
        <v>0</v>
      </c>
      <c r="L27">
        <f>(IF(AND(VLOOKUP(Games!B27, Data!$B$2:$L$134, 11, FALSE)&lt;&gt;1, VLOOKUP(Games!C27, Data!$B$2:$L$134, 11, FALSE)=1), 1,0))*Coefficients!L$2</f>
        <v>0</v>
      </c>
      <c r="O27">
        <f t="shared" si="0"/>
        <v>-10.320356511626507</v>
      </c>
    </row>
    <row r="28" spans="1:15" x14ac:dyDescent="0.45">
      <c r="A28">
        <f>Coefficients!$A$2</f>
        <v>-3.8635845644251199</v>
      </c>
      <c r="B28">
        <f>(Games!D28)*Coefficients!$B$2</f>
        <v>6.0622452919486705</v>
      </c>
      <c r="C28">
        <f>(VLOOKUP(Games!B28, Data!$B$2:$L$134, 4, FALSE)-VLOOKUP(Games!C28, Data!$B$2:$L$134, 4, FALSE))*Coefficients!$C$2</f>
        <v>5.0545134370416397E-2</v>
      </c>
      <c r="D28">
        <f>(VLOOKUP(Games!B28, Data!$B$2:$L$134, 3, FALSE)-VLOOKUP(Games!C28, Data!$B$2:$L$134, 3, FALSE))*Coefficients!$D$2</f>
        <v>0.85493256691291064</v>
      </c>
      <c r="E28">
        <f>(VLOOKUP(Games!B28, Data!$B$2:$L$134, 5, FALSE)-VLOOKUP(Games!C28, Data!$B$2:$L$134, 5, FALSE))*Coefficients!$E$2</f>
        <v>1.4904430966805311</v>
      </c>
      <c r="F28">
        <f>(VLOOKUP(Games!B28, Data!$B$2:$L$134, 6, FALSE)-VLOOKUP(Games!C28, Data!$B$2:$L$134, 6, FALSE))*Coefficients!$F$2</f>
        <v>-2.6930449493907573E-2</v>
      </c>
      <c r="G28">
        <f>(VLOOKUP(Games!B28, Data!$B$2:$L$134, 7, FALSE)-VLOOKUP(Games!C28, Data!$B$2:$L$134, 7, FALSE))*Coefficients!$G$2</f>
        <v>-4.3509886511671496</v>
      </c>
      <c r="H28">
        <f>(VLOOKUP(Games!B28, Data!$B$2:$L$134, 8, FALSE)-VLOOKUP(Games!C28, Data!$B$2:$L$134, 8, FALSE))*Coefficients!$H$2</f>
        <v>-3.8132412673414558E-2</v>
      </c>
      <c r="I28">
        <f>(VLOOKUP(Games!B28, Data!$B$2:$L$134, 9, FALSE)-VLOOKUP(Games!C28, Data!$B$2:$L$134, 9, FALSE))*Coefficients!$I$2</f>
        <v>-0.6954899732685631</v>
      </c>
      <c r="J28">
        <f>(VLOOKUP(Games!B28, Data!$B$2:$L$134, 10, FALSE)-VLOOKUP(Games!C28, Data!$B$2:$L$134, 10, FALSE))*Coefficients!$J$2</f>
        <v>-0.22264722754034449</v>
      </c>
      <c r="K28">
        <f>(IF(AND(VLOOKUP(Games!B28, Data!$B$2:$L$134, 11, FALSE)=1, VLOOKUP(Games!C28, Data!$B$2:$L$134, 11, FALSE)&lt;&gt;1), 1,0))*Coefficients!K$2</f>
        <v>0</v>
      </c>
      <c r="L28">
        <f>(IF(AND(VLOOKUP(Games!B28, Data!$B$2:$L$134, 11, FALSE)&lt;&gt;1, VLOOKUP(Games!C28, Data!$B$2:$L$134, 11, FALSE)=1), 1,0))*Coefficients!L$2</f>
        <v>0</v>
      </c>
      <c r="O28">
        <f t="shared" si="0"/>
        <v>-0.73960718865597175</v>
      </c>
    </row>
    <row r="29" spans="1:15" x14ac:dyDescent="0.45">
      <c r="A29">
        <f>Coefficients!$A$2</f>
        <v>-3.8635845644251199</v>
      </c>
      <c r="B29">
        <f>(Games!D29)*Coefficients!$B$2</f>
        <v>8.2666981253845506</v>
      </c>
      <c r="C29">
        <f>(VLOOKUP(Games!B29, Data!$B$2:$L$134, 4, FALSE)-VLOOKUP(Games!C29, Data!$B$2:$L$134, 4, FALSE))*Coefficients!$C$2</f>
        <v>-0.13268097772234388</v>
      </c>
      <c r="D29">
        <f>(VLOOKUP(Games!B29, Data!$B$2:$L$134, 3, FALSE)-VLOOKUP(Games!C29, Data!$B$2:$L$134, 3, FALSE))*Coefficients!$D$2</f>
        <v>8.0268668782378985</v>
      </c>
      <c r="E29">
        <f>(VLOOKUP(Games!B29, Data!$B$2:$L$134, 5, FALSE)-VLOOKUP(Games!C29, Data!$B$2:$L$134, 5, FALSE))*Coefficients!$E$2</f>
        <v>-11.625456154108141</v>
      </c>
      <c r="F29">
        <f>(VLOOKUP(Games!B29, Data!$B$2:$L$134, 6, FALSE)-VLOOKUP(Games!C29, Data!$B$2:$L$134, 6, FALSE))*Coefficients!$F$2</f>
        <v>-1.2888143686370053</v>
      </c>
      <c r="G29">
        <f>(VLOOKUP(Games!B29, Data!$B$2:$L$134, 7, FALSE)-VLOOKUP(Games!C29, Data!$B$2:$L$134, 7, FALSE))*Coefficients!$G$2</f>
        <v>-22.62514098606918</v>
      </c>
      <c r="H29">
        <f>(VLOOKUP(Games!B29, Data!$B$2:$L$134, 8, FALSE)-VLOOKUP(Games!C29, Data!$B$2:$L$134, 8, FALSE))*Coefficients!$H$2</f>
        <v>0.43216734363203174</v>
      </c>
      <c r="I29">
        <f>(VLOOKUP(Games!B29, Data!$B$2:$L$134, 9, FALSE)-VLOOKUP(Games!C29, Data!$B$2:$L$134, 9, FALSE))*Coefficients!$I$2</f>
        <v>-1.6890470779379394</v>
      </c>
      <c r="J29">
        <f>(VLOOKUP(Games!B29, Data!$B$2:$L$134, 10, FALSE)-VLOOKUP(Games!C29, Data!$B$2:$L$134, 10, FALSE))*Coefficients!$J$2</f>
        <v>1.0502769244285179</v>
      </c>
      <c r="K29">
        <f>(IF(AND(VLOOKUP(Games!B29, Data!$B$2:$L$134, 11, FALSE)=1, VLOOKUP(Games!C29, Data!$B$2:$L$134, 11, FALSE)&lt;&gt;1), 1,0))*Coefficients!K$2</f>
        <v>0</v>
      </c>
      <c r="L29">
        <f>(IF(AND(VLOOKUP(Games!B29, Data!$B$2:$L$134, 11, FALSE)&lt;&gt;1, VLOOKUP(Games!C29, Data!$B$2:$L$134, 11, FALSE)=1), 1,0))*Coefficients!L$2</f>
        <v>0</v>
      </c>
      <c r="O29">
        <f t="shared" si="0"/>
        <v>-23.448714857216729</v>
      </c>
    </row>
    <row r="30" spans="1:15" x14ac:dyDescent="0.45">
      <c r="A30">
        <f>Coefficients!$A$2</f>
        <v>-3.8635845644251199</v>
      </c>
      <c r="B30">
        <f>(Games!D30)*Coefficients!$B$2</f>
        <v>-2.7555660417948502</v>
      </c>
      <c r="C30">
        <f>(VLOOKUP(Games!B30, Data!$B$2:$L$134, 4, FALSE)-VLOOKUP(Games!C30, Data!$B$2:$L$134, 4, FALSE))*Coefficients!$C$2</f>
        <v>0.12004469412973957</v>
      </c>
      <c r="D30">
        <f>(VLOOKUP(Games!B30, Data!$B$2:$L$134, 3, FALSE)-VLOOKUP(Games!C30, Data!$B$2:$L$134, 3, FALSE))*Coefficients!$D$2</f>
        <v>-7.836881863368359</v>
      </c>
      <c r="E30">
        <f>(VLOOKUP(Games!B30, Data!$B$2:$L$134, 5, FALSE)-VLOOKUP(Games!C30, Data!$B$2:$L$134, 5, FALSE))*Coefficients!$E$2</f>
        <v>9.3897915090873454</v>
      </c>
      <c r="F30">
        <f>(VLOOKUP(Games!B30, Data!$B$2:$L$134, 6, FALSE)-VLOOKUP(Games!C30, Data!$B$2:$L$134, 6, FALSE))*Coefficients!$F$2</f>
        <v>0.91255751713641087</v>
      </c>
      <c r="G30">
        <f>(VLOOKUP(Games!B30, Data!$B$2:$L$134, 7, FALSE)-VLOOKUP(Games!C30, Data!$B$2:$L$134, 7, FALSE))*Coefficients!$G$2</f>
        <v>15.141440506061683</v>
      </c>
      <c r="H30">
        <f>(VLOOKUP(Games!B30, Data!$B$2:$L$134, 8, FALSE)-VLOOKUP(Games!C30, Data!$B$2:$L$134, 8, FALSE))*Coefficients!$H$2</f>
        <v>-0.26692688871390191</v>
      </c>
      <c r="I30">
        <f>(VLOOKUP(Games!B30, Data!$B$2:$L$134, 9, FALSE)-VLOOKUP(Games!C30, Data!$B$2:$L$134, 9, FALSE))*Coefficients!$I$2</f>
        <v>2.111308847422424</v>
      </c>
      <c r="J30">
        <f>(VLOOKUP(Games!B30, Data!$B$2:$L$134, 10, FALSE)-VLOOKUP(Games!C30, Data!$B$2:$L$134, 10, FALSE))*Coefficients!$J$2</f>
        <v>-1.0539408941631383</v>
      </c>
      <c r="K30">
        <f>(IF(AND(VLOOKUP(Games!B30, Data!$B$2:$L$134, 11, FALSE)=1, VLOOKUP(Games!C30, Data!$B$2:$L$134, 11, FALSE)&lt;&gt;1), 1,0))*Coefficients!K$2</f>
        <v>0</v>
      </c>
      <c r="L30">
        <f>(IF(AND(VLOOKUP(Games!B30, Data!$B$2:$L$134, 11, FALSE)&lt;&gt;1, VLOOKUP(Games!C30, Data!$B$2:$L$134, 11, FALSE)=1), 1,0))*Coefficients!L$2</f>
        <v>0</v>
      </c>
      <c r="O30">
        <f t="shared" si="0"/>
        <v>11.89824282137223</v>
      </c>
    </row>
    <row r="31" spans="1:15" x14ac:dyDescent="0.45">
      <c r="A31">
        <f>Coefficients!$A$2</f>
        <v>-3.8635845644251199</v>
      </c>
      <c r="B31">
        <f>(Games!D31)*Coefficients!$B$2</f>
        <v>1.6533396250769101</v>
      </c>
      <c r="C31">
        <f>(VLOOKUP(Games!B31, Data!$B$2:$L$134, 4, FALSE)-VLOOKUP(Games!C31, Data!$B$2:$L$134, 4, FALSE))*Coefficients!$C$2</f>
        <v>-0.10109026874083317</v>
      </c>
      <c r="D31">
        <f>(VLOOKUP(Games!B31, Data!$B$2:$L$134, 3, FALSE)-VLOOKUP(Games!C31, Data!$B$2:$L$134, 3, FALSE))*Coefficients!$D$2</f>
        <v>-3.3247377602168799</v>
      </c>
      <c r="E31">
        <f>(VLOOKUP(Games!B31, Data!$B$2:$L$134, 5, FALSE)-VLOOKUP(Games!C31, Data!$B$2:$L$134, 5, FALSE))*Coefficients!$E$2</f>
        <v>2.0866203353527433</v>
      </c>
      <c r="F31">
        <f>(VLOOKUP(Games!B31, Data!$B$2:$L$134, 6, FALSE)-VLOOKUP(Games!C31, Data!$B$2:$L$134, 6, FALSE))*Coefficients!$F$2</f>
        <v>-4.3088719190252117E-2</v>
      </c>
      <c r="G31">
        <f>(VLOOKUP(Games!B31, Data!$B$2:$L$134, 7, FALSE)-VLOOKUP(Games!C31, Data!$B$2:$L$134, 7, FALSE))*Coefficients!$G$2</f>
        <v>5.0471468353538933</v>
      </c>
      <c r="H31">
        <f>(VLOOKUP(Games!B31, Data!$B$2:$L$134, 8, FALSE)-VLOOKUP(Games!C31, Data!$B$2:$L$134, 8, FALSE))*Coefficients!$H$2</f>
        <v>-2.5421608448943044E-2</v>
      </c>
      <c r="I31">
        <f>(VLOOKUP(Games!B31, Data!$B$2:$L$134, 9, FALSE)-VLOOKUP(Games!C31, Data!$B$2:$L$134, 9, FALSE))*Coefficients!$I$2</f>
        <v>0.49677855233468798</v>
      </c>
      <c r="J31">
        <f>(VLOOKUP(Games!B31, Data!$B$2:$L$134, 10, FALSE)-VLOOKUP(Games!C31, Data!$B$2:$L$134, 10, FALSE))*Coefficients!$J$2</f>
        <v>0.3810528524003679</v>
      </c>
      <c r="K31">
        <f>(IF(AND(VLOOKUP(Games!B31, Data!$B$2:$L$134, 11, FALSE)=1, VLOOKUP(Games!C31, Data!$B$2:$L$134, 11, FALSE)&lt;&gt;1), 1,0))*Coefficients!K$2</f>
        <v>0</v>
      </c>
      <c r="L31">
        <f>(IF(AND(VLOOKUP(Games!B31, Data!$B$2:$L$134, 11, FALSE)&lt;&gt;1, VLOOKUP(Games!C31, Data!$B$2:$L$134, 11, FALSE)=1), 1,0))*Coefficients!L$2</f>
        <v>0</v>
      </c>
      <c r="O31">
        <f t="shared" si="0"/>
        <v>2.3070152794965741</v>
      </c>
    </row>
    <row r="32" spans="1:15" x14ac:dyDescent="0.45">
      <c r="A32">
        <f>Coefficients!$A$2</f>
        <v>-3.8635845644251199</v>
      </c>
      <c r="B32">
        <f>(Games!D32)*Coefficients!$B$2</f>
        <v>12.675603792256311</v>
      </c>
      <c r="C32">
        <f>(VLOOKUP(Games!B32, Data!$B$2:$L$134, 4, FALSE)-VLOOKUP(Games!C32, Data!$B$2:$L$134, 4, FALSE))*Coefficients!$C$2</f>
        <v>-5.0545134370416397E-2</v>
      </c>
      <c r="D32">
        <f>(VLOOKUP(Games!B32, Data!$B$2:$L$134, 3, FALSE)-VLOOKUP(Games!C32, Data!$B$2:$L$134, 3, FALSE))*Coefficients!$D$2</f>
        <v>6.1745129832599215</v>
      </c>
      <c r="E32">
        <f>(VLOOKUP(Games!B32, Data!$B$2:$L$134, 5, FALSE)-VLOOKUP(Games!C32, Data!$B$2:$L$134, 5, FALSE))*Coefficients!$E$2</f>
        <v>-6.8063568081744252</v>
      </c>
      <c r="F32">
        <f>(VLOOKUP(Games!B32, Data!$B$2:$L$134, 6, FALSE)-VLOOKUP(Games!C32, Data!$B$2:$L$134, 6, FALSE))*Coefficients!$F$2</f>
        <v>-0.4339649575589678</v>
      </c>
      <c r="G32">
        <f>(VLOOKUP(Games!B32, Data!$B$2:$L$134, 7, FALSE)-VLOOKUP(Games!C32, Data!$B$2:$L$134, 7, FALSE))*Coefficients!$G$2</f>
        <v>-8.3538982102409278</v>
      </c>
      <c r="H32">
        <f>(VLOOKUP(Games!B32, Data!$B$2:$L$134, 8, FALSE)-VLOOKUP(Games!C32, Data!$B$2:$L$134, 8, FALSE))*Coefficients!$H$2</f>
        <v>8.8975629571300646E-2</v>
      </c>
      <c r="I32">
        <f>(VLOOKUP(Games!B32, Data!$B$2:$L$134, 9, FALSE)-VLOOKUP(Games!C32, Data!$B$2:$L$134, 9, FALSE))*Coefficients!$I$2</f>
        <v>-2.4093759788232365</v>
      </c>
      <c r="J32">
        <f>(VLOOKUP(Games!B32, Data!$B$2:$L$134, 10, FALSE)-VLOOKUP(Games!C32, Data!$B$2:$L$134, 10, FALSE))*Coefficients!$J$2</f>
        <v>2.5940905721102081</v>
      </c>
      <c r="K32">
        <f>(IF(AND(VLOOKUP(Games!B32, Data!$B$2:$L$134, 11, FALSE)=1, VLOOKUP(Games!C32, Data!$B$2:$L$134, 11, FALSE)&lt;&gt;1), 1,0))*Coefficients!K$2</f>
        <v>0</v>
      </c>
      <c r="L32">
        <f>(IF(AND(VLOOKUP(Games!B32, Data!$B$2:$L$134, 11, FALSE)&lt;&gt;1, VLOOKUP(Games!C32, Data!$B$2:$L$134, 11, FALSE)=1), 1,0))*Coefficients!L$2</f>
        <v>0</v>
      </c>
      <c r="O32">
        <f t="shared" si="0"/>
        <v>-0.38454267639535145</v>
      </c>
    </row>
    <row r="33" spans="1:15" x14ac:dyDescent="0.45">
      <c r="A33">
        <f>Coefficients!$A$2</f>
        <v>-3.8635845644251199</v>
      </c>
      <c r="B33">
        <f>(Games!D33)*Coefficients!$B$2</f>
        <v>8.2666981253845506</v>
      </c>
      <c r="C33">
        <f>(VLOOKUP(Games!B33, Data!$B$2:$L$134, 4, FALSE)-VLOOKUP(Games!C33, Data!$B$2:$L$134, 4, FALSE))*Coefficients!$C$2</f>
        <v>-0.20849867927796883</v>
      </c>
      <c r="D33">
        <f>(VLOOKUP(Games!B33, Data!$B$2:$L$134, 3, FALSE)-VLOOKUP(Games!C33, Data!$B$2:$L$134, 3, FALSE))*Coefficients!$D$2</f>
        <v>5.5095654312165427</v>
      </c>
      <c r="E33">
        <f>(VLOOKUP(Games!B33, Data!$B$2:$L$134, 5, FALSE)-VLOOKUP(Games!C33, Data!$B$2:$L$134, 5, FALSE))*Coefficients!$E$2</f>
        <v>-6.2101795695022126</v>
      </c>
      <c r="F33">
        <f>(VLOOKUP(Games!B33, Data!$B$2:$L$134, 6, FALSE)-VLOOKUP(Games!C33, Data!$B$2:$L$134, 6, FALSE))*Coefficients!$F$2</f>
        <v>-1.0033516040015851</v>
      </c>
      <c r="G33">
        <f>(VLOOKUP(Games!B33, Data!$B$2:$L$134, 7, FALSE)-VLOOKUP(Games!C33, Data!$B$2:$L$134, 7, FALSE))*Coefficients!$G$2</f>
        <v>-9.9202541246611009</v>
      </c>
      <c r="H33">
        <f>(VLOOKUP(Games!B33, Data!$B$2:$L$134, 8, FALSE)-VLOOKUP(Games!C33, Data!$B$2:$L$134, 8, FALSE))*Coefficients!$H$2</f>
        <v>0.26692688871390191</v>
      </c>
      <c r="I33">
        <f>(VLOOKUP(Games!B33, Data!$B$2:$L$134, 9, FALSE)-VLOOKUP(Games!C33, Data!$B$2:$L$134, 9, FALSE))*Coefficients!$I$2</f>
        <v>-2.8564766759244558</v>
      </c>
      <c r="J33">
        <f>(VLOOKUP(Games!B33, Data!$B$2:$L$134, 10, FALSE)-VLOOKUP(Games!C33, Data!$B$2:$L$134, 10, FALSE))*Coefficients!$J$2</f>
        <v>2.1759400261468227</v>
      </c>
      <c r="K33">
        <f>(IF(AND(VLOOKUP(Games!B33, Data!$B$2:$L$134, 11, FALSE)=1, VLOOKUP(Games!C33, Data!$B$2:$L$134, 11, FALSE)&lt;&gt;1), 1,0))*Coefficients!K$2</f>
        <v>2.8614063897989799</v>
      </c>
      <c r="L33">
        <f>(IF(AND(VLOOKUP(Games!B33, Data!$B$2:$L$134, 11, FALSE)&lt;&gt;1, VLOOKUP(Games!C33, Data!$B$2:$L$134, 11, FALSE)=1), 1,0))*Coefficients!L$2</f>
        <v>0</v>
      </c>
      <c r="O33">
        <f t="shared" si="0"/>
        <v>-4.9818083565316442</v>
      </c>
    </row>
    <row r="34" spans="1:15" x14ac:dyDescent="0.45">
      <c r="A34">
        <f>Coefficients!$A$2</f>
        <v>-3.8635845644251199</v>
      </c>
      <c r="B34">
        <f>(Games!D34)*Coefficients!$B$2</f>
        <v>12.675603792256311</v>
      </c>
      <c r="C34">
        <f>(VLOOKUP(Games!B34, Data!$B$2:$L$134, 4, FALSE)-VLOOKUP(Games!C34, Data!$B$2:$L$134, 4, FALSE))*Coefficients!$C$2</f>
        <v>0</v>
      </c>
      <c r="D34">
        <f>(VLOOKUP(Games!B34, Data!$B$2:$L$134, 3, FALSE)-VLOOKUP(Games!C34, Data!$B$2:$L$134, 3, FALSE))*Coefficients!$D$2</f>
        <v>7.5519043410640556</v>
      </c>
      <c r="E34">
        <f>(VLOOKUP(Games!B34, Data!$B$2:$L$134, 5, FALSE)-VLOOKUP(Games!C34, Data!$B$2:$L$134, 5, FALSE))*Coefficients!$E$2</f>
        <v>-1.8878945891286727</v>
      </c>
      <c r="F34">
        <f>(VLOOKUP(Games!B34, Data!$B$2:$L$134, 6, FALSE)-VLOOKUP(Games!C34, Data!$B$2:$L$134, 6, FALSE))*Coefficients!$F$2</f>
        <v>-0.39472344543927396</v>
      </c>
      <c r="G34">
        <f>(VLOOKUP(Games!B34, Data!$B$2:$L$134, 7, FALSE)-VLOOKUP(Games!C34, Data!$B$2:$L$134, 7, FALSE))*Coefficients!$G$2</f>
        <v>-13.052965953501449</v>
      </c>
      <c r="H34">
        <f>(VLOOKUP(Games!B34, Data!$B$2:$L$134, 8, FALSE)-VLOOKUP(Games!C34, Data!$B$2:$L$134, 8, FALSE))*Coefficients!$H$2</f>
        <v>0.29234849716284494</v>
      </c>
      <c r="I34">
        <f>(VLOOKUP(Games!B34, Data!$B$2:$L$134, 9, FALSE)-VLOOKUP(Games!C34, Data!$B$2:$L$134, 9, FALSE))*Coefficients!$I$2</f>
        <v>-1.3413020913036573</v>
      </c>
      <c r="J34">
        <f>(VLOOKUP(Games!B34, Data!$B$2:$L$134, 10, FALSE)-VLOOKUP(Games!C34, Data!$B$2:$L$134, 10, FALSE))*Coefficients!$J$2</f>
        <v>0.78033395423046814</v>
      </c>
      <c r="K34">
        <f>(IF(AND(VLOOKUP(Games!B34, Data!$B$2:$L$134, 11, FALSE)=1, VLOOKUP(Games!C34, Data!$B$2:$L$134, 11, FALSE)&lt;&gt;1), 1,0))*Coefficients!K$2</f>
        <v>0</v>
      </c>
      <c r="L34">
        <f>(IF(AND(VLOOKUP(Games!B34, Data!$B$2:$L$134, 11, FALSE)&lt;&gt;1, VLOOKUP(Games!C34, Data!$B$2:$L$134, 11, FALSE)=1), 1,0))*Coefficients!L$2</f>
        <v>0</v>
      </c>
      <c r="O34">
        <f t="shared" si="0"/>
        <v>0.75971994091550621</v>
      </c>
    </row>
    <row r="35" spans="1:15" x14ac:dyDescent="0.45">
      <c r="A35">
        <f>Coefficients!$A$2</f>
        <v>-3.8635845644251199</v>
      </c>
      <c r="B35">
        <f>(Games!D35)*Coefficients!$B$2</f>
        <v>8.2666981253845506</v>
      </c>
      <c r="C35">
        <f>(VLOOKUP(Games!B35, Data!$B$2:$L$134, 4, FALSE)-VLOOKUP(Games!C35, Data!$B$2:$L$134, 4, FALSE))*Coefficients!$C$2</f>
        <v>-0.15163540311124993</v>
      </c>
      <c r="D35">
        <f>(VLOOKUP(Games!B35, Data!$B$2:$L$134, 3, FALSE)-VLOOKUP(Games!C35, Data!$B$2:$L$134, 3, FALSE))*Coefficients!$D$2</f>
        <v>4.3221590882819445</v>
      </c>
      <c r="E35">
        <f>(VLOOKUP(Games!B35, Data!$B$2:$L$134, 5, FALSE)-VLOOKUP(Games!C35, Data!$B$2:$L$134, 5, FALSE))*Coefficients!$E$2</f>
        <v>-7.8496669758507966</v>
      </c>
      <c r="F35">
        <f>(VLOOKUP(Games!B35, Data!$B$2:$L$134, 6, FALSE)-VLOOKUP(Games!C35, Data!$B$2:$L$134, 6, FALSE))*Coefficients!$F$2</f>
        <v>-0.66018073330779137</v>
      </c>
      <c r="G35">
        <f>(VLOOKUP(Games!B35, Data!$B$2:$L$134, 7, FALSE)-VLOOKUP(Games!C35, Data!$B$2:$L$134, 7, FALSE))*Coefficients!$G$2</f>
        <v>-13.227005499548135</v>
      </c>
      <c r="H35">
        <f>(VLOOKUP(Games!B35, Data!$B$2:$L$134, 8, FALSE)-VLOOKUP(Games!C35, Data!$B$2:$L$134, 8, FALSE))*Coefficients!$H$2</f>
        <v>0.13346344435695096</v>
      </c>
      <c r="I35">
        <f>(VLOOKUP(Games!B35, Data!$B$2:$L$134, 9, FALSE)-VLOOKUP(Games!C35, Data!$B$2:$L$134, 9, FALSE))*Coefficients!$I$2</f>
        <v>-1.7884027884048765</v>
      </c>
      <c r="J35">
        <f>(VLOOKUP(Games!B35, Data!$B$2:$L$134, 10, FALSE)-VLOOKUP(Games!C35, Data!$B$2:$L$134, 10, FALSE))*Coefficients!$J$2</f>
        <v>1.8444423644071746</v>
      </c>
      <c r="K35">
        <f>(IF(AND(VLOOKUP(Games!B35, Data!$B$2:$L$134, 11, FALSE)=1, VLOOKUP(Games!C35, Data!$B$2:$L$134, 11, FALSE)&lt;&gt;1), 1,0))*Coefficients!K$2</f>
        <v>0</v>
      </c>
      <c r="L35">
        <f>(IF(AND(VLOOKUP(Games!B35, Data!$B$2:$L$134, 11, FALSE)&lt;&gt;1, VLOOKUP(Games!C35, Data!$B$2:$L$134, 11, FALSE)=1), 1,0))*Coefficients!L$2</f>
        <v>0</v>
      </c>
      <c r="O35">
        <f t="shared" si="0"/>
        <v>-12.97371294221735</v>
      </c>
    </row>
    <row r="36" spans="1:15" x14ac:dyDescent="0.45">
      <c r="A36">
        <f>Coefficients!$A$2</f>
        <v>-3.8635845644251199</v>
      </c>
      <c r="B36">
        <f>(Games!D36)*Coefficients!$B$2</f>
        <v>12.675603792256311</v>
      </c>
      <c r="C36">
        <f>(VLOOKUP(Games!B36, Data!$B$2:$L$134, 4, FALSE)-VLOOKUP(Games!C36, Data!$B$2:$L$134, 4, FALSE))*Coefficients!$C$2</f>
        <v>-8.2135843351927112E-2</v>
      </c>
      <c r="D36">
        <f>(VLOOKUP(Games!B36, Data!$B$2:$L$134, 3, FALSE)-VLOOKUP(Games!C36, Data!$B$2:$L$134, 3, FALSE))*Coefficients!$D$2</f>
        <v>0.85493256691291408</v>
      </c>
      <c r="E36">
        <f>(VLOOKUP(Games!B36, Data!$B$2:$L$134, 5, FALSE)-VLOOKUP(Games!C36, Data!$B$2:$L$134, 5, FALSE))*Coefficients!$E$2</f>
        <v>-5.8127280770540706</v>
      </c>
      <c r="F36">
        <f>(VLOOKUP(Games!B36, Data!$B$2:$L$134, 6, FALSE)-VLOOKUP(Games!C36, Data!$B$2:$L$134, 6, FALSE))*Coefficients!$F$2</f>
        <v>-0.42088445351906983</v>
      </c>
      <c r="G36">
        <f>(VLOOKUP(Games!B36, Data!$B$2:$L$134, 7, FALSE)-VLOOKUP(Games!C36, Data!$B$2:$L$134, 7, FALSE))*Coefficients!$G$2</f>
        <v>-8.5279377562876171</v>
      </c>
      <c r="H36">
        <f>(VLOOKUP(Games!B36, Data!$B$2:$L$134, 8, FALSE)-VLOOKUP(Games!C36, Data!$B$2:$L$134, 8, FALSE))*Coefficients!$H$2</f>
        <v>0.13981884646918669</v>
      </c>
      <c r="I36">
        <f>(VLOOKUP(Games!B36, Data!$B$2:$L$134, 9, FALSE)-VLOOKUP(Games!C36, Data!$B$2:$L$134, 9, FALSE))*Coefficients!$I$2</f>
        <v>-1.7884027884048765</v>
      </c>
      <c r="J36">
        <f>(VLOOKUP(Games!B36, Data!$B$2:$L$134, 10, FALSE)-VLOOKUP(Games!C36, Data!$B$2:$L$134, 10, FALSE))*Coefficients!$J$2</f>
        <v>2.0787532289360531</v>
      </c>
      <c r="K36">
        <f>(IF(AND(VLOOKUP(Games!B36, Data!$B$2:$L$134, 11, FALSE)=1, VLOOKUP(Games!C36, Data!$B$2:$L$134, 11, FALSE)&lt;&gt;1), 1,0))*Coefficients!K$2</f>
        <v>0</v>
      </c>
      <c r="L36">
        <f>(IF(AND(VLOOKUP(Games!B36, Data!$B$2:$L$134, 11, FALSE)&lt;&gt;1, VLOOKUP(Games!C36, Data!$B$2:$L$134, 11, FALSE)=1), 1,0))*Coefficients!L$2</f>
        <v>0</v>
      </c>
      <c r="O36">
        <f t="shared" si="0"/>
        <v>-4.7465650484682165</v>
      </c>
    </row>
    <row r="37" spans="1:15" x14ac:dyDescent="0.45">
      <c r="A37">
        <f>Coefficients!$A$2</f>
        <v>-3.8635845644251199</v>
      </c>
      <c r="B37">
        <f>(Games!D37)*Coefficients!$B$2</f>
        <v>-19.288962292563951</v>
      </c>
      <c r="C37">
        <f>(VLOOKUP(Games!B37, Data!$B$2:$L$134, 4, FALSE)-VLOOKUP(Games!C37, Data!$B$2:$L$134, 4, FALSE))*Coefficients!$C$2</f>
        <v>0.15163540311124993</v>
      </c>
      <c r="D37">
        <f>(VLOOKUP(Games!B37, Data!$B$2:$L$134, 3, FALSE)-VLOOKUP(Games!C37, Data!$B$2:$L$134, 3, FALSE))*Coefficients!$D$2</f>
        <v>-19.283479009257903</v>
      </c>
      <c r="E37">
        <f>(VLOOKUP(Games!B37, Data!$B$2:$L$134, 5, FALSE)-VLOOKUP(Games!C37, Data!$B$2:$L$134, 5, FALSE))*Coefficients!$E$2</f>
        <v>28.71587032937823</v>
      </c>
      <c r="F37">
        <f>(VLOOKUP(Games!B37, Data!$B$2:$L$134, 6, FALSE)-VLOOKUP(Games!C37, Data!$B$2:$L$134, 6, FALSE))*Coefficients!$F$2</f>
        <v>1.4103861120666452</v>
      </c>
      <c r="G37">
        <f>(VLOOKUP(Games!B37, Data!$B$2:$L$134, 7, FALSE)-VLOOKUP(Games!C37, Data!$B$2:$L$134, 7, FALSE))*Coefficients!$G$2</f>
        <v>37.244462853990797</v>
      </c>
      <c r="H37">
        <f>(VLOOKUP(Games!B37, Data!$B$2:$L$134, 8, FALSE)-VLOOKUP(Games!C37, Data!$B$2:$L$134, 8, FALSE))*Coefficients!$H$2</f>
        <v>-0.55927538587674686</v>
      </c>
      <c r="I37">
        <f>(VLOOKUP(Games!B37, Data!$B$2:$L$134, 9, FALSE)-VLOOKUP(Games!C37, Data!$B$2:$L$134, 9, FALSE))*Coefficients!$I$2</f>
        <v>5.9365037003995207</v>
      </c>
      <c r="J37">
        <f>(VLOOKUP(Games!B37, Data!$B$2:$L$134, 10, FALSE)-VLOOKUP(Games!C37, Data!$B$2:$L$134, 10, FALSE))*Coefficients!$J$2</f>
        <v>-2.1756652284167237</v>
      </c>
      <c r="K37">
        <f>(IF(AND(VLOOKUP(Games!B37, Data!$B$2:$L$134, 11, FALSE)=1, VLOOKUP(Games!C37, Data!$B$2:$L$134, 11, FALSE)&lt;&gt;1), 1,0))*Coefficients!K$2</f>
        <v>0</v>
      </c>
      <c r="L37">
        <f>(IF(AND(VLOOKUP(Games!B37, Data!$B$2:$L$134, 11, FALSE)&lt;&gt;1, VLOOKUP(Games!C37, Data!$B$2:$L$134, 11, FALSE)=1), 1,0))*Coefficients!L$2</f>
        <v>-6.7722693368110303</v>
      </c>
      <c r="O37">
        <f t="shared" si="0"/>
        <v>21.515622581594968</v>
      </c>
    </row>
    <row r="38" spans="1:15" x14ac:dyDescent="0.45">
      <c r="A38">
        <f>Coefficients!$A$2</f>
        <v>-3.8635845644251199</v>
      </c>
      <c r="B38">
        <f>(Games!D38)*Coefficients!$B$2</f>
        <v>-2.7555660417948502</v>
      </c>
      <c r="C38">
        <f>(VLOOKUP(Games!B38, Data!$B$2:$L$134, 4, FALSE)-VLOOKUP(Games!C38, Data!$B$2:$L$134, 4, FALSE))*Coefficients!$C$2</f>
        <v>-0.12004469412973957</v>
      </c>
      <c r="D38">
        <f>(VLOOKUP(Games!B38, Data!$B$2:$L$134, 3, FALSE)-VLOOKUP(Games!C38, Data!$B$2:$L$134, 3, FALSE))*Coefficients!$D$2</f>
        <v>-17.763598890301616</v>
      </c>
      <c r="E38">
        <f>(VLOOKUP(Games!B38, Data!$B$2:$L$134, 5, FALSE)-VLOOKUP(Games!C38, Data!$B$2:$L$134, 5, FALSE))*Coefficients!$E$2</f>
        <v>5.2662322749378765</v>
      </c>
      <c r="F38">
        <f>(VLOOKUP(Games!B38, Data!$B$2:$L$134, 6, FALSE)-VLOOKUP(Games!C38, Data!$B$2:$L$134, 6, FALSE))*Coefficients!$F$2</f>
        <v>0.11772453635908167</v>
      </c>
      <c r="G38">
        <f>(VLOOKUP(Games!B38, Data!$B$2:$L$134, 7, FALSE)-VLOOKUP(Games!C38, Data!$B$2:$L$134, 7, FALSE))*Coefficients!$G$2</f>
        <v>10.44237276280116</v>
      </c>
      <c r="H38">
        <f>(VLOOKUP(Games!B38, Data!$B$2:$L$134, 8, FALSE)-VLOOKUP(Games!C38, Data!$B$2:$L$134, 8, FALSE))*Coefficients!$H$2</f>
        <v>-0.13346344435695096</v>
      </c>
      <c r="I38">
        <f>(VLOOKUP(Games!B38, Data!$B$2:$L$134, 9, FALSE)-VLOOKUP(Games!C38, Data!$B$2:$L$134, 9, FALSE))*Coefficients!$I$2</f>
        <v>1.4654967293873296</v>
      </c>
      <c r="J38">
        <f>(VLOOKUP(Games!B38, Data!$B$2:$L$134, 10, FALSE)-VLOOKUP(Games!C38, Data!$B$2:$L$134, 10, FALSE))*Coefficients!$J$2</f>
        <v>-0.77108243065055693</v>
      </c>
      <c r="K38">
        <f>(IF(AND(VLOOKUP(Games!B38, Data!$B$2:$L$134, 11, FALSE)=1, VLOOKUP(Games!C38, Data!$B$2:$L$134, 11, FALSE)&lt;&gt;1), 1,0))*Coefficients!K$2</f>
        <v>0</v>
      </c>
      <c r="L38">
        <f>(IF(AND(VLOOKUP(Games!B38, Data!$B$2:$L$134, 11, FALSE)&lt;&gt;1, VLOOKUP(Games!C38, Data!$B$2:$L$134, 11, FALSE)=1), 1,0))*Coefficients!L$2</f>
        <v>0</v>
      </c>
      <c r="O38">
        <f t="shared" si="0"/>
        <v>-8.1155137621733857</v>
      </c>
    </row>
    <row r="39" spans="1:15" x14ac:dyDescent="0.45">
      <c r="A39">
        <f>Coefficients!$A$2</f>
        <v>-3.8635845644251199</v>
      </c>
      <c r="B39">
        <f>(Games!D39)*Coefficients!$B$2</f>
        <v>6.0622452919486705</v>
      </c>
      <c r="C39">
        <f>(VLOOKUP(Games!B39, Data!$B$2:$L$134, 4, FALSE)-VLOOKUP(Games!C39, Data!$B$2:$L$134, 4, FALSE))*Coefficients!$C$2</f>
        <v>-7.581770155562495E-2</v>
      </c>
      <c r="D39">
        <f>(VLOOKUP(Games!B39, Data!$B$2:$L$134, 3, FALSE)-VLOOKUP(Games!C39, Data!$B$2:$L$134, 3, FALSE))*Coefficients!$D$2</f>
        <v>5.6995504460860795</v>
      </c>
      <c r="E39">
        <f>(VLOOKUP(Games!B39, Data!$B$2:$L$134, 5, FALSE)-VLOOKUP(Games!C39, Data!$B$2:$L$134, 5, FALSE))*Coefficients!$E$2</f>
        <v>-13.960483672240974</v>
      </c>
      <c r="F39">
        <f>(VLOOKUP(Games!B39, Data!$B$2:$L$134, 6, FALSE)-VLOOKUP(Games!C39, Data!$B$2:$L$134, 6, FALSE))*Coefficients!$F$2</f>
        <v>-0.66633626462068463</v>
      </c>
      <c r="G39">
        <f>(VLOOKUP(Games!B39, Data!$B$2:$L$134, 7, FALSE)-VLOOKUP(Games!C39, Data!$B$2:$L$134, 7, FALSE))*Coefficients!$G$2</f>
        <v>-15.141440506061679</v>
      </c>
      <c r="H39">
        <f>(VLOOKUP(Games!B39, Data!$B$2:$L$134, 8, FALSE)-VLOOKUP(Games!C39, Data!$B$2:$L$134, 8, FALSE))*Coefficients!$H$2</f>
        <v>0.33683631194849528</v>
      </c>
      <c r="I39">
        <f>(VLOOKUP(Games!B39, Data!$B$2:$L$134, 9, FALSE)-VLOOKUP(Games!C39, Data!$B$2:$L$134, 9, FALSE))*Coefficients!$I$2</f>
        <v>-1.3413020913036577</v>
      </c>
      <c r="J39">
        <f>(VLOOKUP(Games!B39, Data!$B$2:$L$134, 10, FALSE)-VLOOKUP(Games!C39, Data!$B$2:$L$134, 10, FALSE))*Coefficients!$J$2</f>
        <v>0.59457068868528684</v>
      </c>
      <c r="K39">
        <f>(IF(AND(VLOOKUP(Games!B39, Data!$B$2:$L$134, 11, FALSE)=1, VLOOKUP(Games!C39, Data!$B$2:$L$134, 11, FALSE)&lt;&gt;1), 1,0))*Coefficients!K$2</f>
        <v>0</v>
      </c>
      <c r="L39">
        <f>(IF(AND(VLOOKUP(Games!B39, Data!$B$2:$L$134, 11, FALSE)&lt;&gt;1, VLOOKUP(Games!C39, Data!$B$2:$L$134, 11, FALSE)=1), 1,0))*Coefficients!L$2</f>
        <v>0</v>
      </c>
      <c r="O39">
        <f t="shared" si="0"/>
        <v>-22.355762061539206</v>
      </c>
    </row>
    <row r="40" spans="1:15" x14ac:dyDescent="0.45">
      <c r="A40">
        <f>Coefficients!$A$2</f>
        <v>-3.8635845644251199</v>
      </c>
      <c r="B40">
        <f>(Games!D40)*Coefficients!$B$2</f>
        <v>6.6133585003076405</v>
      </c>
      <c r="C40">
        <f>(VLOOKUP(Games!B40, Data!$B$2:$L$134, 4, FALSE)-VLOOKUP(Games!C40, Data!$B$2:$L$134, 4, FALSE))*Coefficients!$C$2</f>
        <v>5.0545134370416758E-2</v>
      </c>
      <c r="D40">
        <f>(VLOOKUP(Games!B40, Data!$B$2:$L$134, 3, FALSE)-VLOOKUP(Games!C40, Data!$B$2:$L$134, 3, FALSE))*Coefficients!$D$2</f>
        <v>1.66236888010844</v>
      </c>
      <c r="E40">
        <f>(VLOOKUP(Games!B40, Data!$B$2:$L$134, 5, FALSE)-VLOOKUP(Games!C40, Data!$B$2:$L$134, 5, FALSE))*Coefficients!$E$2</f>
        <v>-7.6509412296267261</v>
      </c>
      <c r="F40">
        <f>(VLOOKUP(Games!B40, Data!$B$2:$L$134, 6, FALSE)-VLOOKUP(Games!C40, Data!$B$2:$L$134, 6, FALSE))*Coefficients!$F$2</f>
        <v>0.12695783332842145</v>
      </c>
      <c r="G40">
        <f>(VLOOKUP(Games!B40, Data!$B$2:$L$134, 7, FALSE)-VLOOKUP(Games!C40, Data!$B$2:$L$134, 7, FALSE))*Coefficients!$G$2</f>
        <v>-4.1769491051204639</v>
      </c>
      <c r="H40">
        <f>(VLOOKUP(Games!B40, Data!$B$2:$L$134, 8, FALSE)-VLOOKUP(Games!C40, Data!$B$2:$L$134, 8, FALSE))*Coefficients!$H$2</f>
        <v>8.2620227459064874E-2</v>
      </c>
      <c r="I40">
        <f>(VLOOKUP(Games!B40, Data!$B$2:$L$134, 9, FALSE)-VLOOKUP(Games!C40, Data!$B$2:$L$134, 9, FALSE))*Coefficients!$I$2</f>
        <v>-0.96871817705264163</v>
      </c>
      <c r="J40">
        <f>(VLOOKUP(Games!B40, Data!$B$2:$L$134, 10, FALSE)-VLOOKUP(Games!C40, Data!$B$2:$L$134, 10, FALSE))*Coefficients!$J$2</f>
        <v>-0.63972911566446267</v>
      </c>
      <c r="K40">
        <f>(IF(AND(VLOOKUP(Games!B40, Data!$B$2:$L$134, 11, FALSE)=1, VLOOKUP(Games!C40, Data!$B$2:$L$134, 11, FALSE)&lt;&gt;1), 1,0))*Coefficients!K$2</f>
        <v>0</v>
      </c>
      <c r="L40">
        <f>(IF(AND(VLOOKUP(Games!B40, Data!$B$2:$L$134, 11, FALSE)&lt;&gt;1, VLOOKUP(Games!C40, Data!$B$2:$L$134, 11, FALSE)=1), 1,0))*Coefficients!L$2</f>
        <v>0</v>
      </c>
      <c r="O40">
        <f t="shared" si="0"/>
        <v>-8.7640716163154302</v>
      </c>
    </row>
    <row r="41" spans="1:15" x14ac:dyDescent="0.45">
      <c r="A41">
        <f>Coefficients!$A$2</f>
        <v>-3.8635845644251199</v>
      </c>
      <c r="B41">
        <f>(Games!D41)*Coefficients!$B$2</f>
        <v>1.1022264167179401</v>
      </c>
      <c r="C41">
        <f>(VLOOKUP(Games!B41, Data!$B$2:$L$134, 4, FALSE)-VLOOKUP(Games!C41, Data!$B$2:$L$134, 4, FALSE))*Coefficients!$C$2</f>
        <v>0.12636283592604172</v>
      </c>
      <c r="D41">
        <f>(VLOOKUP(Games!B41, Data!$B$2:$L$134, 3, FALSE)-VLOOKUP(Games!C41, Data!$B$2:$L$134, 3, FALSE))*Coefficients!$D$2</f>
        <v>-0.28497752230430468</v>
      </c>
      <c r="E41">
        <f>(VLOOKUP(Games!B41, Data!$B$2:$L$134, 5, FALSE)-VLOOKUP(Games!C41, Data!$B$2:$L$134, 5, FALSE))*Coefficients!$E$2</f>
        <v>0</v>
      </c>
      <c r="F41">
        <f>(VLOOKUP(Games!B41, Data!$B$2:$L$134, 6, FALSE)-VLOOKUP(Games!C41, Data!$B$2:$L$134, 6, FALSE))*Coefficients!$F$2</f>
        <v>0.27084337776729905</v>
      </c>
      <c r="G41">
        <f>(VLOOKUP(Games!B41, Data!$B$2:$L$134, 7, FALSE)-VLOOKUP(Games!C41, Data!$B$2:$L$134, 7, FALSE))*Coefficients!$G$2</f>
        <v>4.3509886511671496</v>
      </c>
      <c r="H41">
        <f>(VLOOKUP(Games!B41, Data!$B$2:$L$134, 8, FALSE)-VLOOKUP(Games!C41, Data!$B$2:$L$134, 8, FALSE))*Coefficients!$H$2</f>
        <v>-8.2620227459064804E-2</v>
      </c>
      <c r="I41">
        <f>(VLOOKUP(Games!B41, Data!$B$2:$L$134, 9, FALSE)-VLOOKUP(Games!C41, Data!$B$2:$L$134, 9, FALSE))*Coefficients!$I$2</f>
        <v>0.74516782850203245</v>
      </c>
      <c r="J41">
        <f>(VLOOKUP(Games!B41, Data!$B$2:$L$134, 10, FALSE)-VLOOKUP(Games!C41, Data!$B$2:$L$134, 10, FALSE))*Coefficients!$J$2</f>
        <v>-0.64980503243466592</v>
      </c>
      <c r="K41">
        <f>(IF(AND(VLOOKUP(Games!B41, Data!$B$2:$L$134, 11, FALSE)=1, VLOOKUP(Games!C41, Data!$B$2:$L$134, 11, FALSE)&lt;&gt;1), 1,0))*Coefficients!K$2</f>
        <v>0</v>
      </c>
      <c r="L41">
        <f>(IF(AND(VLOOKUP(Games!B41, Data!$B$2:$L$134, 11, FALSE)&lt;&gt;1, VLOOKUP(Games!C41, Data!$B$2:$L$134, 11, FALSE)=1), 1,0))*Coefficients!L$2</f>
        <v>0</v>
      </c>
      <c r="O41">
        <f t="shared" si="0"/>
        <v>1.7146017634573076</v>
      </c>
    </row>
    <row r="42" spans="1:15" x14ac:dyDescent="0.45">
      <c r="A42">
        <f>Coefficients!$A$2</f>
        <v>-3.8635845644251199</v>
      </c>
      <c r="B42">
        <f>(Games!D42)*Coefficients!$B$2</f>
        <v>-7.1644717086666105</v>
      </c>
      <c r="C42">
        <f>(VLOOKUP(Games!B42, Data!$B$2:$L$134, 4, FALSE)-VLOOKUP(Games!C42, Data!$B$2:$L$134, 4, FALSE))*Coefficients!$C$2</f>
        <v>8.8453985148229247E-2</v>
      </c>
      <c r="D42">
        <f>(VLOOKUP(Games!B42, Data!$B$2:$L$134, 3, FALSE)-VLOOKUP(Games!C42, Data!$B$2:$L$134, 3, FALSE))*Coefficients!$D$2</f>
        <v>-17.241140099410394</v>
      </c>
      <c r="E42">
        <f>(VLOOKUP(Games!B42, Data!$B$2:$L$134, 5, FALSE)-VLOOKUP(Games!C42, Data!$B$2:$L$134, 5, FALSE))*Coefficients!$E$2</f>
        <v>15.003793839917344</v>
      </c>
      <c r="F42">
        <f>(VLOOKUP(Games!B42, Data!$B$2:$L$134, 6, FALSE)-VLOOKUP(Games!C42, Data!$B$2:$L$134, 6, FALSE))*Coefficients!$F$2</f>
        <v>0.75482202724352376</v>
      </c>
      <c r="G42">
        <f>(VLOOKUP(Games!B42, Data!$B$2:$L$134, 7, FALSE)-VLOOKUP(Games!C42, Data!$B$2:$L$134, 7, FALSE))*Coefficients!$G$2</f>
        <v>15.837598690248422</v>
      </c>
      <c r="H42">
        <f>(VLOOKUP(Games!B42, Data!$B$2:$L$134, 8, FALSE)-VLOOKUP(Games!C42, Data!$B$2:$L$134, 8, FALSE))*Coefficients!$H$2</f>
        <v>-0.47029975630544618</v>
      </c>
      <c r="I42">
        <f>(VLOOKUP(Games!B42, Data!$B$2:$L$134, 9, FALSE)-VLOOKUP(Games!C42, Data!$B$2:$L$134, 9, FALSE))*Coefficients!$I$2</f>
        <v>2.9309934587746591</v>
      </c>
      <c r="J42">
        <f>(VLOOKUP(Games!B42, Data!$B$2:$L$134, 10, FALSE)-VLOOKUP(Games!C42, Data!$B$2:$L$134, 10, FALSE))*Coefficients!$J$2</f>
        <v>-0.77144882762401612</v>
      </c>
      <c r="K42">
        <f>(IF(AND(VLOOKUP(Games!B42, Data!$B$2:$L$134, 11, FALSE)=1, VLOOKUP(Games!C42, Data!$B$2:$L$134, 11, FALSE)&lt;&gt;1), 1,0))*Coefficients!K$2</f>
        <v>0</v>
      </c>
      <c r="L42">
        <f>(IF(AND(VLOOKUP(Games!B42, Data!$B$2:$L$134, 11, FALSE)&lt;&gt;1, VLOOKUP(Games!C42, Data!$B$2:$L$134, 11, FALSE)=1), 1,0))*Coefficients!L$2</f>
        <v>0</v>
      </c>
      <c r="O42">
        <f t="shared" si="0"/>
        <v>5.1047170449005916</v>
      </c>
    </row>
    <row r="43" spans="1:15" x14ac:dyDescent="0.45">
      <c r="A43">
        <f>Coefficients!$A$2</f>
        <v>-3.8635845644251199</v>
      </c>
      <c r="B43">
        <f>(Games!D43)*Coefficients!$B$2</f>
        <v>-5.5111320835897004</v>
      </c>
      <c r="C43">
        <f>(VLOOKUP(Games!B43, Data!$B$2:$L$134, 4, FALSE)-VLOOKUP(Games!C43, Data!$B$2:$L$134, 4, FALSE))*Coefficients!$C$2</f>
        <v>8.8453985148229247E-2</v>
      </c>
      <c r="D43">
        <f>(VLOOKUP(Games!B43, Data!$B$2:$L$134, 3, FALSE)-VLOOKUP(Games!C43, Data!$B$2:$L$134, 3, FALSE))*Coefficients!$D$2</f>
        <v>-0.71244380576076005</v>
      </c>
      <c r="E43">
        <f>(VLOOKUP(Games!B43, Data!$B$2:$L$134, 5, FALSE)-VLOOKUP(Games!C43, Data!$B$2:$L$134, 5, FALSE))*Coefficients!$E$2</f>
        <v>5.2662322749378765</v>
      </c>
      <c r="F43">
        <f>(VLOOKUP(Games!B43, Data!$B$2:$L$134, 6, FALSE)-VLOOKUP(Games!C43, Data!$B$2:$L$134, 6, FALSE))*Coefficients!$F$2</f>
        <v>8.2330231309946031E-2</v>
      </c>
      <c r="G43">
        <f>(VLOOKUP(Games!B43, Data!$B$2:$L$134, 7, FALSE)-VLOOKUP(Games!C43, Data!$B$2:$L$134, 7, FALSE))*Coefficients!$G$2</f>
        <v>5.0471468353538942</v>
      </c>
      <c r="H43">
        <f>(VLOOKUP(Games!B43, Data!$B$2:$L$134, 8, FALSE)-VLOOKUP(Games!C43, Data!$B$2:$L$134, 8, FALSE))*Coefficients!$H$2</f>
        <v>-0.16524045491812975</v>
      </c>
      <c r="I43">
        <f>(VLOOKUP(Games!B43, Data!$B$2:$L$134, 9, FALSE)-VLOOKUP(Games!C43, Data!$B$2:$L$134, 9, FALSE))*Coefficients!$I$2</f>
        <v>-9.9355710466937239E-2</v>
      </c>
      <c r="J43">
        <f>(VLOOKUP(Games!B43, Data!$B$2:$L$134, 10, FALSE)-VLOOKUP(Games!C43, Data!$B$2:$L$134, 10, FALSE))*Coefficients!$J$2</f>
        <v>-7.4378585612764461E-2</v>
      </c>
      <c r="K43">
        <f>(IF(AND(VLOOKUP(Games!B43, Data!$B$2:$L$134, 11, FALSE)=1, VLOOKUP(Games!C43, Data!$B$2:$L$134, 11, FALSE)&lt;&gt;1), 1,0))*Coefficients!K$2</f>
        <v>0</v>
      </c>
      <c r="L43">
        <f>(IF(AND(VLOOKUP(Games!B43, Data!$B$2:$L$134, 11, FALSE)&lt;&gt;1, VLOOKUP(Games!C43, Data!$B$2:$L$134, 11, FALSE)=1), 1,0))*Coefficients!L$2</f>
        <v>0</v>
      </c>
      <c r="O43">
        <f t="shared" si="0"/>
        <v>5.8028121976534772E-2</v>
      </c>
    </row>
    <row r="44" spans="1:15" x14ac:dyDescent="0.45">
      <c r="A44">
        <f>Coefficients!$A$2</f>
        <v>-3.8635845644251199</v>
      </c>
      <c r="B44">
        <f>(Games!D44)*Coefficients!$B$2</f>
        <v>2.7555660417948502</v>
      </c>
      <c r="C44">
        <f>(VLOOKUP(Games!B44, Data!$B$2:$L$134, 4, FALSE)-VLOOKUP(Games!C44, Data!$B$2:$L$134, 4, FALSE))*Coefficients!$C$2</f>
        <v>5.0545134370416397E-2</v>
      </c>
      <c r="D44">
        <f>(VLOOKUP(Games!B44, Data!$B$2:$L$134, 3, FALSE)-VLOOKUP(Games!C44, Data!$B$2:$L$134, 3, FALSE))*Coefficients!$D$2</f>
        <v>-1.2349025966519847</v>
      </c>
      <c r="E44">
        <f>(VLOOKUP(Games!B44, Data!$B$2:$L$134, 5, FALSE)-VLOOKUP(Games!C44, Data!$B$2:$L$134, 5, FALSE))*Coefficients!$E$2</f>
        <v>-0.74522154834026555</v>
      </c>
      <c r="F44">
        <f>(VLOOKUP(Games!B44, Data!$B$2:$L$134, 6, FALSE)-VLOOKUP(Games!C44, Data!$B$2:$L$134, 6, FALSE))*Coefficients!$F$2</f>
        <v>2.6161008079795954E-2</v>
      </c>
      <c r="G44">
        <f>(VLOOKUP(Games!B44, Data!$B$2:$L$134, 7, FALSE)-VLOOKUP(Games!C44, Data!$B$2:$L$134, 7, FALSE))*Coefficients!$G$2</f>
        <v>10.790451854894529</v>
      </c>
      <c r="H44">
        <f>(VLOOKUP(Games!B44, Data!$B$2:$L$134, 8, FALSE)-VLOOKUP(Games!C44, Data!$B$2:$L$134, 8, FALSE))*Coefficients!$H$2</f>
        <v>-5.7198619010121833E-2</v>
      </c>
      <c r="I44">
        <f>(VLOOKUP(Games!B44, Data!$B$2:$L$134, 9, FALSE)-VLOOKUP(Games!C44, Data!$B$2:$L$134, 9, FALSE))*Coefficients!$I$2</f>
        <v>0.745167828502032</v>
      </c>
      <c r="J44">
        <f>(VLOOKUP(Games!B44, Data!$B$2:$L$134, 10, FALSE)-VLOOKUP(Games!C44, Data!$B$2:$L$134, 10, FALSE))*Coefficients!$J$2</f>
        <v>-0.52614605389127589</v>
      </c>
      <c r="K44">
        <f>(IF(AND(VLOOKUP(Games!B44, Data!$B$2:$L$134, 11, FALSE)=1, VLOOKUP(Games!C44, Data!$B$2:$L$134, 11, FALSE)&lt;&gt;1), 1,0))*Coefficients!K$2</f>
        <v>0</v>
      </c>
      <c r="L44">
        <f>(IF(AND(VLOOKUP(Games!B44, Data!$B$2:$L$134, 11, FALSE)&lt;&gt;1, VLOOKUP(Games!C44, Data!$B$2:$L$134, 11, FALSE)=1), 1,0))*Coefficients!L$2</f>
        <v>0</v>
      </c>
      <c r="O44">
        <f t="shared" si="0"/>
        <v>7.9408384853228569</v>
      </c>
    </row>
    <row r="45" spans="1:15" x14ac:dyDescent="0.45">
      <c r="A45">
        <f>Coefficients!$A$2</f>
        <v>-3.8635845644251199</v>
      </c>
      <c r="B45">
        <f>(Games!D45)*Coefficients!$B$2</f>
        <v>-22.595641542717772</v>
      </c>
      <c r="C45">
        <f>(VLOOKUP(Games!B45, Data!$B$2:$L$134, 4, FALSE)-VLOOKUP(Games!C45, Data!$B$2:$L$134, 4, FALSE))*Coefficients!$C$2</f>
        <v>0.15163540311125032</v>
      </c>
      <c r="D45">
        <f>(VLOOKUP(Games!B45, Data!$B$2:$L$134, 3, FALSE)-VLOOKUP(Games!C45, Data!$B$2:$L$134, 3, FALSE))*Coefficients!$D$2</f>
        <v>-16.861170069671321</v>
      </c>
      <c r="E45">
        <f>(VLOOKUP(Games!B45, Data!$B$2:$L$134, 5, FALSE)-VLOOKUP(Games!C45, Data!$B$2:$L$134, 5, FALSE))*Coefficients!$E$2</f>
        <v>23.101867998548229</v>
      </c>
      <c r="F45">
        <f>(VLOOKUP(Games!B45, Data!$B$2:$L$134, 6, FALSE)-VLOOKUP(Games!C45, Data!$B$2:$L$134, 6, FALSE))*Coefficients!$F$2</f>
        <v>1.851276042352618</v>
      </c>
      <c r="G45">
        <f>(VLOOKUP(Games!B45, Data!$B$2:$L$134, 7, FALSE)-VLOOKUP(Games!C45, Data!$B$2:$L$134, 7, FALSE))*Coefficients!$G$2</f>
        <v>40.551214228877839</v>
      </c>
      <c r="H45">
        <f>(VLOOKUP(Games!B45, Data!$B$2:$L$134, 8, FALSE)-VLOOKUP(Games!C45, Data!$B$2:$L$134, 8, FALSE))*Coefficients!$H$2</f>
        <v>-0.68002802600922629</v>
      </c>
      <c r="I45">
        <f>(VLOOKUP(Games!B45, Data!$B$2:$L$134, 9, FALSE)-VLOOKUP(Games!C45, Data!$B$2:$L$134, 9, FALSE))*Coefficients!$I$2</f>
        <v>4.1977787672281135</v>
      </c>
      <c r="J45">
        <f>(VLOOKUP(Games!B45, Data!$B$2:$L$134, 10, FALSE)-VLOOKUP(Games!C45, Data!$B$2:$L$134, 10, FALSE))*Coefficients!$J$2</f>
        <v>-1.8862116193818292</v>
      </c>
      <c r="K45">
        <f>(IF(AND(VLOOKUP(Games!B45, Data!$B$2:$L$134, 11, FALSE)=1, VLOOKUP(Games!C45, Data!$B$2:$L$134, 11, FALSE)&lt;&gt;1), 1,0))*Coefficients!K$2</f>
        <v>0</v>
      </c>
      <c r="L45">
        <f>(IF(AND(VLOOKUP(Games!B45, Data!$B$2:$L$134, 11, FALSE)&lt;&gt;1, VLOOKUP(Games!C45, Data!$B$2:$L$134, 11, FALSE)=1), 1,0))*Coefficients!L$2</f>
        <v>-6.7722693368110303</v>
      </c>
      <c r="O45">
        <f t="shared" si="0"/>
        <v>17.19486728110175</v>
      </c>
    </row>
    <row r="46" spans="1:15" x14ac:dyDescent="0.45">
      <c r="A46">
        <f>Coefficients!$A$2</f>
        <v>-3.8635845644251199</v>
      </c>
      <c r="B46">
        <f>(Games!D46)*Coefficients!$B$2</f>
        <v>-11.573377375538371</v>
      </c>
      <c r="C46">
        <f>(VLOOKUP(Games!B46, Data!$B$2:$L$134, 4, FALSE)-VLOOKUP(Games!C46, Data!$B$2:$L$134, 4, FALSE))*Coefficients!$C$2</f>
        <v>0.10109026874083354</v>
      </c>
      <c r="D46">
        <f>(VLOOKUP(Games!B46, Data!$B$2:$L$134, 3, FALSE)-VLOOKUP(Games!C46, Data!$B$2:$L$134, 3, FALSE))*Coefficients!$D$2</f>
        <v>-10.164198295520176</v>
      </c>
      <c r="E46">
        <f>(VLOOKUP(Games!B46, Data!$B$2:$L$134, 5, FALSE)-VLOOKUP(Games!C46, Data!$B$2:$L$134, 5, FALSE))*Coefficients!$E$2</f>
        <v>18.978308764398761</v>
      </c>
      <c r="F46">
        <f>(VLOOKUP(Games!B46, Data!$B$2:$L$134, 6, FALSE)-VLOOKUP(Games!C46, Data!$B$2:$L$134, 6, FALSE))*Coefficients!$F$2</f>
        <v>1.079526303998638</v>
      </c>
      <c r="G46">
        <f>(VLOOKUP(Games!B46, Data!$B$2:$L$134, 7, FALSE)-VLOOKUP(Games!C46, Data!$B$2:$L$134, 7, FALSE))*Coefficients!$G$2</f>
        <v>34.111751025150454</v>
      </c>
      <c r="H46">
        <f>(VLOOKUP(Games!B46, Data!$B$2:$L$134, 8, FALSE)-VLOOKUP(Games!C46, Data!$B$2:$L$134, 8, FALSE))*Coefficients!$H$2</f>
        <v>-0.50207676686662506</v>
      </c>
      <c r="I46">
        <f>(VLOOKUP(Games!B46, Data!$B$2:$L$134, 9, FALSE)-VLOOKUP(Games!C46, Data!$B$2:$L$134, 9, FALSE))*Coefficients!$I$2</f>
        <v>3.005510241624862</v>
      </c>
      <c r="J46">
        <f>(VLOOKUP(Games!B46, Data!$B$2:$L$134, 10, FALSE)-VLOOKUP(Games!C46, Data!$B$2:$L$134, 10, FALSE))*Coefficients!$J$2</f>
        <v>-0.19419039593480394</v>
      </c>
      <c r="K46">
        <f>(IF(AND(VLOOKUP(Games!B46, Data!$B$2:$L$134, 11, FALSE)=1, VLOOKUP(Games!C46, Data!$B$2:$L$134, 11, FALSE)&lt;&gt;1), 1,0))*Coefficients!K$2</f>
        <v>0</v>
      </c>
      <c r="L46">
        <f>(IF(AND(VLOOKUP(Games!B46, Data!$B$2:$L$134, 11, FALSE)&lt;&gt;1, VLOOKUP(Games!C46, Data!$B$2:$L$134, 11, FALSE)=1), 1,0))*Coefficients!L$2</f>
        <v>-6.7722693368110303</v>
      </c>
      <c r="O46">
        <f t="shared" si="0"/>
        <v>24.206489868817421</v>
      </c>
    </row>
    <row r="47" spans="1:15" x14ac:dyDescent="0.45">
      <c r="A47">
        <f>Coefficients!$A$2</f>
        <v>-3.8635845644251199</v>
      </c>
      <c r="B47">
        <f>(Games!D47)*Coefficients!$B$2</f>
        <v>-15.982283042410131</v>
      </c>
      <c r="C47">
        <f>(VLOOKUP(Games!B47, Data!$B$2:$L$134, 4, FALSE)-VLOOKUP(Games!C47, Data!$B$2:$L$134, 4, FALSE))*Coefficients!$C$2</f>
        <v>0.10109026874083354</v>
      </c>
      <c r="D47">
        <f>(VLOOKUP(Games!B47, Data!$B$2:$L$134, 3, FALSE)-VLOOKUP(Games!C47, Data!$B$2:$L$134, 3, FALSE))*Coefficients!$D$2</f>
        <v>-5.1770916551948556</v>
      </c>
      <c r="E47">
        <f>(VLOOKUP(Games!B47, Data!$B$2:$L$134, 5, FALSE)-VLOOKUP(Games!C47, Data!$B$2:$L$134, 5, FALSE))*Coefficients!$E$2</f>
        <v>23.598682364108406</v>
      </c>
      <c r="F47">
        <f>(VLOOKUP(Games!B47, Data!$B$2:$L$134, 6, FALSE)-VLOOKUP(Games!C47, Data!$B$2:$L$134, 6, FALSE))*Coefficients!$F$2</f>
        <v>0.48936473937500624</v>
      </c>
      <c r="G47">
        <f>(VLOOKUP(Games!B47, Data!$B$2:$L$134, 7, FALSE)-VLOOKUP(Games!C47, Data!$B$2:$L$134, 7, FALSE))*Coefficients!$G$2</f>
        <v>26.279971453049583</v>
      </c>
      <c r="H47">
        <f>(VLOOKUP(Games!B47, Data!$B$2:$L$134, 8, FALSE)-VLOOKUP(Games!C47, Data!$B$2:$L$134, 8, FALSE))*Coefficients!$H$2</f>
        <v>-0.40674573518308854</v>
      </c>
      <c r="I47">
        <f>(VLOOKUP(Games!B47, Data!$B$2:$L$134, 9, FALSE)-VLOOKUP(Games!C47, Data!$B$2:$L$134, 9, FALSE))*Coefficients!$I$2</f>
        <v>3.6761612872766913</v>
      </c>
      <c r="J47">
        <f>(VLOOKUP(Games!B47, Data!$B$2:$L$134, 10, FALSE)-VLOOKUP(Games!C47, Data!$B$2:$L$134, 10, FALSE))*Coefficients!$J$2</f>
        <v>-1.991733947738852</v>
      </c>
      <c r="K47">
        <f>(IF(AND(VLOOKUP(Games!B47, Data!$B$2:$L$134, 11, FALSE)=1, VLOOKUP(Games!C47, Data!$B$2:$L$134, 11, FALSE)&lt;&gt;1), 1,0))*Coefficients!K$2</f>
        <v>0</v>
      </c>
      <c r="L47">
        <f>(IF(AND(VLOOKUP(Games!B47, Data!$B$2:$L$134, 11, FALSE)&lt;&gt;1, VLOOKUP(Games!C47, Data!$B$2:$L$134, 11, FALSE)=1), 1,0))*Coefficients!L$2</f>
        <v>-6.7722693368110303</v>
      </c>
      <c r="O47">
        <f t="shared" si="0"/>
        <v>19.951561830787448</v>
      </c>
    </row>
    <row r="48" spans="1:15" x14ac:dyDescent="0.45">
      <c r="A48">
        <f>Coefficients!$A$2</f>
        <v>-3.8635845644251199</v>
      </c>
      <c r="B48">
        <f>(Games!D48)*Coefficients!$B$2</f>
        <v>19.288962292563951</v>
      </c>
      <c r="C48">
        <f>(VLOOKUP(Games!B48, Data!$B$2:$L$134, 4, FALSE)-VLOOKUP(Games!C48, Data!$B$2:$L$134, 4, FALSE))*Coefficients!$C$2</f>
        <v>-5.0545134370416772E-2</v>
      </c>
      <c r="D48">
        <f>(VLOOKUP(Games!B48, Data!$B$2:$L$134, 3, FALSE)-VLOOKUP(Games!C48, Data!$B$2:$L$134, 3, FALSE))*Coefficients!$D$2</f>
        <v>25.125518216496136</v>
      </c>
      <c r="E48">
        <f>(VLOOKUP(Games!B48, Data!$B$2:$L$134, 5, FALSE)-VLOOKUP(Games!C48, Data!$B$2:$L$134, 5, FALSE))*Coefficients!$E$2</f>
        <v>-20.419070424523273</v>
      </c>
      <c r="F48">
        <f>(VLOOKUP(Games!B48, Data!$B$2:$L$134, 6, FALSE)-VLOOKUP(Games!C48, Data!$B$2:$L$134, 6, FALSE))*Coefficients!$F$2</f>
        <v>-1.6219825009473479</v>
      </c>
      <c r="G48">
        <f>(VLOOKUP(Games!B48, Data!$B$2:$L$134, 7, FALSE)-VLOOKUP(Games!C48, Data!$B$2:$L$134, 7, FALSE))*Coefficients!$G$2</f>
        <v>-37.766581492130861</v>
      </c>
      <c r="H48">
        <f>(VLOOKUP(Games!B48, Data!$B$2:$L$134, 8, FALSE)-VLOOKUP(Games!C48, Data!$B$2:$L$134, 8, FALSE))*Coefficients!$H$2</f>
        <v>0.58469699432568989</v>
      </c>
      <c r="I48">
        <f>(VLOOKUP(Games!B48, Data!$B$2:$L$134, 9, FALSE)-VLOOKUP(Games!C48, Data!$B$2:$L$134, 9, FALSE))*Coefficients!$I$2</f>
        <v>-4.3716512605452538</v>
      </c>
      <c r="J48">
        <f>(VLOOKUP(Games!B48, Data!$B$2:$L$134, 10, FALSE)-VLOOKUP(Games!C48, Data!$B$2:$L$134, 10, FALSE))*Coefficients!$J$2</f>
        <v>2.2218312470729269</v>
      </c>
      <c r="K48">
        <f>(IF(AND(VLOOKUP(Games!B48, Data!$B$2:$L$134, 11, FALSE)=1, VLOOKUP(Games!C48, Data!$B$2:$L$134, 11, FALSE)&lt;&gt;1), 1,0))*Coefficients!K$2</f>
        <v>2.8614063897989799</v>
      </c>
      <c r="L48">
        <f>(IF(AND(VLOOKUP(Games!B48, Data!$B$2:$L$134, 11, FALSE)&lt;&gt;1, VLOOKUP(Games!C48, Data!$B$2:$L$134, 11, FALSE)=1), 1,0))*Coefficients!L$2</f>
        <v>0</v>
      </c>
      <c r="O48">
        <f t="shared" si="0"/>
        <v>-18.011000236684588</v>
      </c>
    </row>
    <row r="49" spans="1:15" x14ac:dyDescent="0.45">
      <c r="A49">
        <f>Coefficients!$A$2</f>
        <v>-3.8635845644251199</v>
      </c>
      <c r="B49">
        <f>(Games!D49)*Coefficients!$B$2</f>
        <v>-7.1644717086666105</v>
      </c>
      <c r="C49">
        <f>(VLOOKUP(Games!B49, Data!$B$2:$L$134, 4, FALSE)-VLOOKUP(Games!C49, Data!$B$2:$L$134, 4, FALSE))*Coefficients!$C$2</f>
        <v>0</v>
      </c>
      <c r="D49">
        <f>(VLOOKUP(Games!B49, Data!$B$2:$L$134, 3, FALSE)-VLOOKUP(Games!C49, Data!$B$2:$L$134, 3, FALSE))*Coefficients!$D$2</f>
        <v>-3.6572115362385684</v>
      </c>
      <c r="E49">
        <f>(VLOOKUP(Games!B49, Data!$B$2:$L$134, 5, FALSE)-VLOOKUP(Games!C49, Data!$B$2:$L$134, 5, FALSE))*Coefficients!$E$2</f>
        <v>2.7324790105809735</v>
      </c>
      <c r="F49">
        <f>(VLOOKUP(Games!B49, Data!$B$2:$L$134, 6, FALSE)-VLOOKUP(Games!C49, Data!$B$2:$L$134, 6, FALSE))*Coefficients!$F$2</f>
        <v>0.21390471312303738</v>
      </c>
      <c r="G49">
        <f>(VLOOKUP(Games!B49, Data!$B$2:$L$134, 7, FALSE)-VLOOKUP(Games!C49, Data!$B$2:$L$134, 7, FALSE))*Coefficients!$G$2</f>
        <v>16.185677782341799</v>
      </c>
      <c r="H49">
        <f>(VLOOKUP(Games!B49, Data!$B$2:$L$134, 8, FALSE)-VLOOKUP(Games!C49, Data!$B$2:$L$134, 8, FALSE))*Coefficients!$H$2</f>
        <v>-0.24786068237719464</v>
      </c>
      <c r="I49">
        <f>(VLOOKUP(Games!B49, Data!$B$2:$L$134, 9, FALSE)-VLOOKUP(Games!C49, Data!$B$2:$L$134, 9, FALSE))*Coefficients!$I$2</f>
        <v>2.2106645578893613</v>
      </c>
      <c r="J49">
        <f>(VLOOKUP(Games!B49, Data!$B$2:$L$134, 10, FALSE)-VLOOKUP(Games!C49, Data!$B$2:$L$134, 10, FALSE))*Coefficients!$J$2</f>
        <v>-0.61261573962828897</v>
      </c>
      <c r="K49">
        <f>(IF(AND(VLOOKUP(Games!B49, Data!$B$2:$L$134, 11, FALSE)=1, VLOOKUP(Games!C49, Data!$B$2:$L$134, 11, FALSE)&lt;&gt;1), 1,0))*Coefficients!K$2</f>
        <v>0</v>
      </c>
      <c r="L49">
        <f>(IF(AND(VLOOKUP(Games!B49, Data!$B$2:$L$134, 11, FALSE)&lt;&gt;1, VLOOKUP(Games!C49, Data!$B$2:$L$134, 11, FALSE)=1), 1,0))*Coefficients!L$2</f>
        <v>0</v>
      </c>
      <c r="O49">
        <f t="shared" si="0"/>
        <v>5.7969818325993892</v>
      </c>
    </row>
    <row r="50" spans="1:15" x14ac:dyDescent="0.45">
      <c r="A50">
        <f>Coefficients!$A$2</f>
        <v>-3.8635845644251199</v>
      </c>
      <c r="B50">
        <f>(Games!D50)*Coefficients!$B$2</f>
        <v>-12.675603792256311</v>
      </c>
      <c r="C50">
        <f>(VLOOKUP(Games!B50, Data!$B$2:$L$134, 4, FALSE)-VLOOKUP(Games!C50, Data!$B$2:$L$134, 4, FALSE))*Coefficients!$C$2</f>
        <v>0.10109026874083354</v>
      </c>
      <c r="D50">
        <f>(VLOOKUP(Games!B50, Data!$B$2:$L$134, 3, FALSE)-VLOOKUP(Games!C50, Data!$B$2:$L$134, 3, FALSE))*Coefficients!$D$2</f>
        <v>-9.3092657286072651</v>
      </c>
      <c r="E50">
        <f>(VLOOKUP(Games!B50, Data!$B$2:$L$134, 5, FALSE)-VLOOKUP(Games!C50, Data!$B$2:$L$134, 5, FALSE))*Coefficients!$E$2</f>
        <v>17.487865667718232</v>
      </c>
      <c r="F50">
        <f>(VLOOKUP(Games!B50, Data!$B$2:$L$134, 6, FALSE)-VLOOKUP(Games!C50, Data!$B$2:$L$134, 6, FALSE))*Coefficients!$F$2</f>
        <v>0.73789431613306766</v>
      </c>
      <c r="G50">
        <f>(VLOOKUP(Games!B50, Data!$B$2:$L$134, 7, FALSE)-VLOOKUP(Games!C50, Data!$B$2:$L$134, 7, FALSE))*Coefficients!$G$2</f>
        <v>14.619321867921624</v>
      </c>
      <c r="H50">
        <f>(VLOOKUP(Games!B50, Data!$B$2:$L$134, 8, FALSE)-VLOOKUP(Games!C50, Data!$B$2:$L$134, 8, FALSE))*Coefficients!$H$2</f>
        <v>-0.47029975630544618</v>
      </c>
      <c r="I50">
        <f>(VLOOKUP(Games!B50, Data!$B$2:$L$134, 9, FALSE)-VLOOKUP(Games!C50, Data!$B$2:$L$134, 9, FALSE))*Coefficients!$I$2</f>
        <v>3.4277720111093473</v>
      </c>
      <c r="J50">
        <f>(VLOOKUP(Games!B50, Data!$B$2:$L$134, 10, FALSE)-VLOOKUP(Games!C50, Data!$B$2:$L$134, 10, FALSE))*Coefficients!$J$2</f>
        <v>-1.3937740870490396</v>
      </c>
      <c r="K50">
        <f>(IF(AND(VLOOKUP(Games!B50, Data!$B$2:$L$134, 11, FALSE)=1, VLOOKUP(Games!C50, Data!$B$2:$L$134, 11, FALSE)&lt;&gt;1), 1,0))*Coefficients!K$2</f>
        <v>0</v>
      </c>
      <c r="L50">
        <f>(IF(AND(VLOOKUP(Games!B50, Data!$B$2:$L$134, 11, FALSE)&lt;&gt;1, VLOOKUP(Games!C50, Data!$B$2:$L$134, 11, FALSE)=1), 1,0))*Coefficients!L$2</f>
        <v>-6.7722693368110303</v>
      </c>
      <c r="O50">
        <f t="shared" si="0"/>
        <v>1.8891468661688915</v>
      </c>
    </row>
    <row r="51" spans="1:15" x14ac:dyDescent="0.45">
      <c r="A51">
        <f>Coefficients!$A$2</f>
        <v>-3.8635845644251199</v>
      </c>
      <c r="B51">
        <f>(Games!D51)*Coefficients!$B$2</f>
        <v>-12.675603792256311</v>
      </c>
      <c r="C51">
        <f>(VLOOKUP(Games!B51, Data!$B$2:$L$134, 4, FALSE)-VLOOKUP(Games!C51, Data!$B$2:$L$134, 4, FALSE))*Coefficients!$C$2</f>
        <v>0.20218053748166667</v>
      </c>
      <c r="D51">
        <f>(VLOOKUP(Games!B51, Data!$B$2:$L$134, 3, FALSE)-VLOOKUP(Games!C51, Data!$B$2:$L$134, 3, FALSE))*Coefficients!$D$2</f>
        <v>-14.153883607780431</v>
      </c>
      <c r="E51">
        <f>(VLOOKUP(Games!B51, Data!$B$2:$L$134, 5, FALSE)-VLOOKUP(Games!C51, Data!$B$2:$L$134, 5, FALSE))*Coefficients!$E$2</f>
        <v>26.082754191909292</v>
      </c>
      <c r="F51">
        <f>(VLOOKUP(Games!B51, Data!$B$2:$L$134, 6, FALSE)-VLOOKUP(Games!C51, Data!$B$2:$L$134, 6, FALSE))*Coefficients!$F$2</f>
        <v>1.2734255403547723</v>
      </c>
      <c r="G51">
        <f>(VLOOKUP(Games!B51, Data!$B$2:$L$134, 7, FALSE)-VLOOKUP(Games!C51, Data!$B$2:$L$134, 7, FALSE))*Coefficients!$G$2</f>
        <v>27.498248275376387</v>
      </c>
      <c r="H51">
        <f>(VLOOKUP(Games!B51, Data!$B$2:$L$134, 8, FALSE)-VLOOKUP(Games!C51, Data!$B$2:$L$134, 8, FALSE))*Coefficients!$H$2</f>
        <v>-0.64189561333581169</v>
      </c>
      <c r="I51">
        <f>(VLOOKUP(Games!B51, Data!$B$2:$L$134, 9, FALSE)-VLOOKUP(Games!C51, Data!$B$2:$L$134, 9, FALSE))*Coefficients!$I$2</f>
        <v>4.9181076681134099</v>
      </c>
      <c r="J51">
        <f>(VLOOKUP(Games!B51, Data!$B$2:$L$134, 10, FALSE)-VLOOKUP(Games!C51, Data!$B$2:$L$134, 10, FALSE))*Coefficients!$J$2</f>
        <v>-2.7289246583441833</v>
      </c>
      <c r="K51">
        <f>(IF(AND(VLOOKUP(Games!B51, Data!$B$2:$L$134, 11, FALSE)=1, VLOOKUP(Games!C51, Data!$B$2:$L$134, 11, FALSE)&lt;&gt;1), 1,0))*Coefficients!K$2</f>
        <v>0</v>
      </c>
      <c r="L51">
        <f>(IF(AND(VLOOKUP(Games!B51, Data!$B$2:$L$134, 11, FALSE)&lt;&gt;1, VLOOKUP(Games!C51, Data!$B$2:$L$134, 11, FALSE)=1), 1,0))*Coefficients!L$2</f>
        <v>-6.7722693368110303</v>
      </c>
      <c r="O51">
        <f t="shared" si="0"/>
        <v>19.138554640282635</v>
      </c>
    </row>
    <row r="52" spans="1:15" x14ac:dyDescent="0.45">
      <c r="A52">
        <f>Coefficients!$A$2</f>
        <v>-3.8635845644251199</v>
      </c>
      <c r="B52">
        <f>(Games!D52)*Coefficients!$B$2</f>
        <v>-15.982283042410131</v>
      </c>
      <c r="C52">
        <f>(VLOOKUP(Games!B52, Data!$B$2:$L$134, 4, FALSE)-VLOOKUP(Games!C52, Data!$B$2:$L$134, 4, FALSE))*Coefficients!$C$2</f>
        <v>0.10109026874083354</v>
      </c>
      <c r="D52">
        <f>(VLOOKUP(Games!B52, Data!$B$2:$L$134, 3, FALSE)-VLOOKUP(Games!C52, Data!$B$2:$L$134, 3, FALSE))*Coefficients!$D$2</f>
        <v>-7.4094155799119052</v>
      </c>
      <c r="E52">
        <f>(VLOOKUP(Games!B52, Data!$B$2:$L$134, 5, FALSE)-VLOOKUP(Games!C52, Data!$B$2:$L$134, 5, FALSE))*Coefficients!$E$2</f>
        <v>19.673848876183008</v>
      </c>
      <c r="F52">
        <f>(VLOOKUP(Games!B52, Data!$B$2:$L$134, 6, FALSE)-VLOOKUP(Games!C52, Data!$B$2:$L$134, 6, FALSE))*Coefficients!$F$2</f>
        <v>0.78098303532331959</v>
      </c>
      <c r="G52">
        <f>(VLOOKUP(Games!B52, Data!$B$2:$L$134, 7, FALSE)-VLOOKUP(Games!C52, Data!$B$2:$L$134, 7, FALSE))*Coefficients!$G$2</f>
        <v>32.893474202823647</v>
      </c>
      <c r="H52">
        <f>(VLOOKUP(Games!B52, Data!$B$2:$L$134, 8, FALSE)-VLOOKUP(Games!C52, Data!$B$2:$L$134, 8, FALSE))*Coefficients!$H$2</f>
        <v>-0.52114297320333225</v>
      </c>
      <c r="I52">
        <f>(VLOOKUP(Games!B52, Data!$B$2:$L$134, 9, FALSE)-VLOOKUP(Games!C52, Data!$B$2:$L$134, 9, FALSE))*Coefficients!$I$2</f>
        <v>2.8813156035411907</v>
      </c>
      <c r="J52">
        <f>(VLOOKUP(Games!B52, Data!$B$2:$L$134, 10, FALSE)-VLOOKUP(Games!C52, Data!$B$2:$L$134, 10, FALSE))*Coefficients!$J$2</f>
        <v>-1.1343650298380217</v>
      </c>
      <c r="K52">
        <f>(IF(AND(VLOOKUP(Games!B52, Data!$B$2:$L$134, 11, FALSE)=1, VLOOKUP(Games!C52, Data!$B$2:$L$134, 11, FALSE)&lt;&gt;1), 1,0))*Coefficients!K$2</f>
        <v>0</v>
      </c>
      <c r="L52">
        <f>(IF(AND(VLOOKUP(Games!B52, Data!$B$2:$L$134, 11, FALSE)&lt;&gt;1, VLOOKUP(Games!C52, Data!$B$2:$L$134, 11, FALSE)=1), 1,0))*Coefficients!L$2</f>
        <v>-6.7722693368110303</v>
      </c>
      <c r="O52">
        <f t="shared" si="0"/>
        <v>20.647651460012455</v>
      </c>
    </row>
    <row r="53" spans="1:15" x14ac:dyDescent="0.45">
      <c r="A53">
        <f>Coefficients!$A$2</f>
        <v>-3.8635845644251199</v>
      </c>
      <c r="B53">
        <f>(Games!D53)*Coefficients!$B$2</f>
        <v>28.106773626307472</v>
      </c>
      <c r="C53">
        <f>(VLOOKUP(Games!B53, Data!$B$2:$L$134, 4, FALSE)-VLOOKUP(Games!C53, Data!$B$2:$L$134, 4, FALSE))*Coefficients!$C$2</f>
        <v>-0.21481682107427097</v>
      </c>
      <c r="D53">
        <f>(VLOOKUP(Games!B53, Data!$B$2:$L$134, 3, FALSE)-VLOOKUP(Games!C53, Data!$B$2:$L$134, 3, FALSE))*Coefficients!$D$2</f>
        <v>19.900930307583895</v>
      </c>
      <c r="E53">
        <f>(VLOOKUP(Games!B53, Data!$B$2:$L$134, 5, FALSE)-VLOOKUP(Games!C53, Data!$B$2:$L$134, 5, FALSE))*Coefficients!$E$2</f>
        <v>-20.07130036863115</v>
      </c>
      <c r="F53">
        <f>(VLOOKUP(Games!B53, Data!$B$2:$L$134, 6, FALSE)-VLOOKUP(Games!C53, Data!$B$2:$L$134, 6, FALSE))*Coefficients!$F$2</f>
        <v>-1.7127765878125218</v>
      </c>
      <c r="G53">
        <f>(VLOOKUP(Games!B53, Data!$B$2:$L$134, 7, FALSE)-VLOOKUP(Games!C53, Data!$B$2:$L$134, 7, FALSE))*Coefficients!$G$2</f>
        <v>-44.902202880044989</v>
      </c>
      <c r="H53">
        <f>(VLOOKUP(Games!B53, Data!$B$2:$L$134, 8, FALSE)-VLOOKUP(Games!C53, Data!$B$2:$L$134, 8, FALSE))*Coefficients!$H$2</f>
        <v>0.67367262389699056</v>
      </c>
      <c r="I53">
        <f>(VLOOKUP(Games!B53, Data!$B$2:$L$134, 9, FALSE)-VLOOKUP(Games!C53, Data!$B$2:$L$134, 9, FALSE))*Coefficients!$I$2</f>
        <v>-4.9677855233468797</v>
      </c>
      <c r="J53">
        <f>(VLOOKUP(Games!B53, Data!$B$2:$L$134, 10, FALSE)-VLOOKUP(Games!C53, Data!$B$2:$L$134, 10, FALSE))*Coefficients!$J$2</f>
        <v>2.5436193890158312</v>
      </c>
      <c r="K53">
        <f>(IF(AND(VLOOKUP(Games!B53, Data!$B$2:$L$134, 11, FALSE)=1, VLOOKUP(Games!C53, Data!$B$2:$L$134, 11, FALSE)&lt;&gt;1), 1,0))*Coefficients!K$2</f>
        <v>2.8614063897989799</v>
      </c>
      <c r="L53">
        <f>(IF(AND(VLOOKUP(Games!B53, Data!$B$2:$L$134, 11, FALSE)&lt;&gt;1, VLOOKUP(Games!C53, Data!$B$2:$L$134, 11, FALSE)=1), 1,0))*Coefficients!L$2</f>
        <v>0</v>
      </c>
      <c r="O53">
        <f t="shared" si="0"/>
        <v>-21.646064408731764</v>
      </c>
    </row>
    <row r="54" spans="1:15" x14ac:dyDescent="0.45">
      <c r="A54">
        <f>Coefficients!$A$2</f>
        <v>-3.8635845644251199</v>
      </c>
      <c r="B54">
        <f>(Games!D54)*Coefficients!$B$2</f>
        <v>19.288962292563951</v>
      </c>
      <c r="C54">
        <f>(VLOOKUP(Games!B54, Data!$B$2:$L$134, 4, FALSE)-VLOOKUP(Games!C54, Data!$B$2:$L$134, 4, FALSE))*Coefficients!$C$2</f>
        <v>-5.0545134370416772E-2</v>
      </c>
      <c r="D54">
        <f>(VLOOKUP(Games!B54, Data!$B$2:$L$134, 3, FALSE)-VLOOKUP(Games!C54, Data!$B$2:$L$134, 3, FALSE))*Coefficients!$D$2</f>
        <v>10.259190802954944</v>
      </c>
      <c r="E54">
        <f>(VLOOKUP(Games!B54, Data!$B$2:$L$134, 5, FALSE)-VLOOKUP(Games!C54, Data!$B$2:$L$134, 5, FALSE))*Coefficients!$E$2</f>
        <v>-22.952823688880176</v>
      </c>
      <c r="F54">
        <f>(VLOOKUP(Games!B54, Data!$B$2:$L$134, 6, FALSE)-VLOOKUP(Games!C54, Data!$B$2:$L$134, 6, FALSE))*Coefficients!$F$2</f>
        <v>-0.59554765452241321</v>
      </c>
      <c r="G54">
        <f>(VLOOKUP(Games!B54, Data!$B$2:$L$134, 7, FALSE)-VLOOKUP(Games!C54, Data!$B$2:$L$134, 7, FALSE))*Coefficients!$G$2</f>
        <v>-21.754943255835748</v>
      </c>
      <c r="H54">
        <f>(VLOOKUP(Games!B54, Data!$B$2:$L$134, 8, FALSE)-VLOOKUP(Games!C54, Data!$B$2:$L$134, 8, FALSE))*Coefficients!$H$2</f>
        <v>0.34319171406073101</v>
      </c>
      <c r="I54">
        <f>(VLOOKUP(Games!B54, Data!$B$2:$L$134, 9, FALSE)-VLOOKUP(Games!C54, Data!$B$2:$L$134, 9, FALSE))*Coefficients!$I$2</f>
        <v>-4.1481009119946446</v>
      </c>
      <c r="J54">
        <f>(VLOOKUP(Games!B54, Data!$B$2:$L$134, 10, FALSE)-VLOOKUP(Games!C54, Data!$B$2:$L$134, 10, FALSE))*Coefficients!$J$2</f>
        <v>1.2845877889573969</v>
      </c>
      <c r="K54">
        <f>(IF(AND(VLOOKUP(Games!B54, Data!$B$2:$L$134, 11, FALSE)=1, VLOOKUP(Games!C54, Data!$B$2:$L$134, 11, FALSE)&lt;&gt;1), 1,0))*Coefficients!K$2</f>
        <v>2.8614063897989799</v>
      </c>
      <c r="L54">
        <f>(IF(AND(VLOOKUP(Games!B54, Data!$B$2:$L$134, 11, FALSE)&lt;&gt;1, VLOOKUP(Games!C54, Data!$B$2:$L$134, 11, FALSE)=1), 1,0))*Coefficients!L$2</f>
        <v>0</v>
      </c>
      <c r="O54">
        <f t="shared" si="0"/>
        <v>-19.328206221692518</v>
      </c>
    </row>
    <row r="55" spans="1:15" x14ac:dyDescent="0.45">
      <c r="A55">
        <f>Coefficients!$A$2</f>
        <v>-3.8635845644251199</v>
      </c>
      <c r="B55">
        <f>(Games!D55)*Coefficients!$B$2</f>
        <v>0</v>
      </c>
      <c r="C55">
        <f>(VLOOKUP(Games!B55, Data!$B$2:$L$134, 4, FALSE)-VLOOKUP(Games!C55, Data!$B$2:$L$134, 4, FALSE))*Coefficients!$C$2</f>
        <v>5.0545134370416772E-2</v>
      </c>
      <c r="D55">
        <f>(VLOOKUP(Games!B55, Data!$B$2:$L$134, 3, FALSE)-VLOOKUP(Games!C55, Data!$B$2:$L$134, 3, FALSE))*Coefficients!$D$2</f>
        <v>-0.85493256691291408</v>
      </c>
      <c r="E55">
        <f>(VLOOKUP(Games!B55, Data!$B$2:$L$134, 5, FALSE)-VLOOKUP(Games!C55, Data!$B$2:$L$134, 5, FALSE))*Coefficients!$E$2</f>
        <v>3.974514924481416</v>
      </c>
      <c r="F55">
        <f>(VLOOKUP(Games!B55, Data!$B$2:$L$134, 6, FALSE)-VLOOKUP(Games!C55, Data!$B$2:$L$134, 6, FALSE))*Coefficients!$F$2</f>
        <v>0.23314074847582844</v>
      </c>
      <c r="G55">
        <f>(VLOOKUP(Games!B55, Data!$B$2:$L$134, 7, FALSE)-VLOOKUP(Games!C55, Data!$B$2:$L$134, 7, FALSE))*Coefficients!$G$2</f>
        <v>2.4365536446536038</v>
      </c>
      <c r="H55">
        <f>(VLOOKUP(Games!B55, Data!$B$2:$L$134, 8, FALSE)-VLOOKUP(Games!C55, Data!$B$2:$L$134, 8, FALSE))*Coefficients!$H$2</f>
        <v>-0.12075264013247944</v>
      </c>
      <c r="I55">
        <f>(VLOOKUP(Games!B55, Data!$B$2:$L$134, 9, FALSE)-VLOOKUP(Games!C55, Data!$B$2:$L$134, 9, FALSE))*Coefficients!$I$2</f>
        <v>1.1425906703697823</v>
      </c>
      <c r="J55">
        <f>(VLOOKUP(Games!B55, Data!$B$2:$L$134, 10, FALSE)-VLOOKUP(Games!C55, Data!$B$2:$L$134, 10, FALSE))*Coefficients!$J$2</f>
        <v>-1.5300737611768658</v>
      </c>
      <c r="K55">
        <f>(IF(AND(VLOOKUP(Games!B55, Data!$B$2:$L$134, 11, FALSE)=1, VLOOKUP(Games!C55, Data!$B$2:$L$134, 11, FALSE)&lt;&gt;1), 1,0))*Coefficients!K$2</f>
        <v>0</v>
      </c>
      <c r="L55">
        <f>(IF(AND(VLOOKUP(Games!B55, Data!$B$2:$L$134, 11, FALSE)&lt;&gt;1, VLOOKUP(Games!C55, Data!$B$2:$L$134, 11, FALSE)=1), 1,0))*Coefficients!L$2</f>
        <v>0</v>
      </c>
      <c r="O55">
        <f t="shared" si="0"/>
        <v>1.4680015897036678</v>
      </c>
    </row>
    <row r="56" spans="1:15" x14ac:dyDescent="0.45">
      <c r="A56">
        <f>Coefficients!$A$2</f>
        <v>-3.8635845644251199</v>
      </c>
      <c r="B56">
        <f>(Games!D56)*Coefficients!$B$2</f>
        <v>-3.8577924585127903</v>
      </c>
      <c r="C56">
        <f>(VLOOKUP(Games!B56, Data!$B$2:$L$134, 4, FALSE)-VLOOKUP(Games!C56, Data!$B$2:$L$134, 4, FALSE))*Coefficients!$C$2</f>
        <v>5.0545134370416772E-2</v>
      </c>
      <c r="D56">
        <f>(VLOOKUP(Games!B56, Data!$B$2:$L$134, 3, FALSE)-VLOOKUP(Games!C56, Data!$B$2:$L$134, 3, FALSE))*Coefficients!$D$2</f>
        <v>-4.9396103866079351</v>
      </c>
      <c r="E56">
        <f>(VLOOKUP(Games!B56, Data!$B$2:$L$134, 5, FALSE)-VLOOKUP(Games!C56, Data!$B$2:$L$134, 5, FALSE))*Coefficients!$E$2</f>
        <v>10.731190296099824</v>
      </c>
      <c r="F56">
        <f>(VLOOKUP(Games!B56, Data!$B$2:$L$134, 6, FALSE)-VLOOKUP(Games!C56, Data!$B$2:$L$134, 6, FALSE))*Coefficients!$F$2</f>
        <v>0.307776565644658</v>
      </c>
      <c r="G56">
        <f>(VLOOKUP(Games!B56, Data!$B$2:$L$134, 7, FALSE)-VLOOKUP(Games!C56, Data!$B$2:$L$134, 7, FALSE))*Coefficients!$G$2</f>
        <v>7.4837004800074975</v>
      </c>
      <c r="H56">
        <f>(VLOOKUP(Games!B56, Data!$B$2:$L$134, 8, FALSE)-VLOOKUP(Games!C56, Data!$B$2:$L$134, 8, FALSE))*Coefficients!$H$2</f>
        <v>-0.22879447604048736</v>
      </c>
      <c r="I56">
        <f>(VLOOKUP(Games!B56, Data!$B$2:$L$134, 9, FALSE)-VLOOKUP(Games!C56, Data!$B$2:$L$134, 9, FALSE))*Coefficients!$I$2</f>
        <v>2.111308847422424</v>
      </c>
      <c r="J56">
        <f>(VLOOKUP(Games!B56, Data!$B$2:$L$134, 10, FALSE)-VLOOKUP(Games!C56, Data!$B$2:$L$134, 10, FALSE))*Coefficients!$J$2</f>
        <v>0.11578144361395555</v>
      </c>
      <c r="K56">
        <f>(IF(AND(VLOOKUP(Games!B56, Data!$B$2:$L$134, 11, FALSE)=1, VLOOKUP(Games!C56, Data!$B$2:$L$134, 11, FALSE)&lt;&gt;1), 1,0))*Coefficients!K$2</f>
        <v>0</v>
      </c>
      <c r="L56">
        <f>(IF(AND(VLOOKUP(Games!B56, Data!$B$2:$L$134, 11, FALSE)&lt;&gt;1, VLOOKUP(Games!C56, Data!$B$2:$L$134, 11, FALSE)=1), 1,0))*Coefficients!L$2</f>
        <v>0</v>
      </c>
      <c r="O56">
        <f t="shared" si="0"/>
        <v>7.9105208815724426</v>
      </c>
    </row>
    <row r="57" spans="1:15" x14ac:dyDescent="0.45">
      <c r="A57">
        <f>Coefficients!$A$2</f>
        <v>-3.8635845644251199</v>
      </c>
      <c r="B57">
        <f>(Games!D57)*Coefficients!$B$2</f>
        <v>35.271245334974083</v>
      </c>
      <c r="C57">
        <f>(VLOOKUP(Games!B57, Data!$B$2:$L$134, 4, FALSE)-VLOOKUP(Games!C57, Data!$B$2:$L$134, 4, FALSE))*Coefficients!$C$2</f>
        <v>-0.20218053748166667</v>
      </c>
      <c r="D57">
        <f>(VLOOKUP(Games!B57, Data!$B$2:$L$134, 3, FALSE)-VLOOKUP(Games!C57, Data!$B$2:$L$134, 3, FALSE))*Coefficients!$D$2</f>
        <v>22.465728008322632</v>
      </c>
      <c r="E57">
        <f>(VLOOKUP(Games!B57, Data!$B$2:$L$134, 5, FALSE)-VLOOKUP(Games!C57, Data!$B$2:$L$134, 5, FALSE))*Coefficients!$E$2</f>
        <v>-35.869997193444782</v>
      </c>
      <c r="F57">
        <f>(VLOOKUP(Games!B57, Data!$B$2:$L$134, 6, FALSE)-VLOOKUP(Games!C57, Data!$B$2:$L$134, 6, FALSE))*Coefficients!$F$2</f>
        <v>-1.6673795443799349</v>
      </c>
      <c r="G57">
        <f>(VLOOKUP(Games!B57, Data!$B$2:$L$134, 7, FALSE)-VLOOKUP(Games!C57, Data!$B$2:$L$134, 7, FALSE))*Coefficients!$G$2</f>
        <v>-53.778219728425967</v>
      </c>
      <c r="H57">
        <f>(VLOOKUP(Games!B57, Data!$B$2:$L$134, 8, FALSE)-VLOOKUP(Games!C57, Data!$B$2:$L$134, 8, FALSE))*Coefficients!$H$2</f>
        <v>0.9278887083864209</v>
      </c>
      <c r="I57">
        <f>(VLOOKUP(Games!B57, Data!$B$2:$L$134, 9, FALSE)-VLOOKUP(Games!C57, Data!$B$2:$L$134, 9, FALSE))*Coefficients!$I$2</f>
        <v>-6.7561883117517567</v>
      </c>
      <c r="J57">
        <f>(VLOOKUP(Games!B57, Data!$B$2:$L$134, 10, FALSE)-VLOOKUP(Games!C57, Data!$B$2:$L$134, 10, FALSE))*Coefficients!$J$2</f>
        <v>2.7377181857072652</v>
      </c>
      <c r="K57">
        <f>(IF(AND(VLOOKUP(Games!B57, Data!$B$2:$L$134, 11, FALSE)=1, VLOOKUP(Games!C57, Data!$B$2:$L$134, 11, FALSE)&lt;&gt;1), 1,0))*Coefficients!K$2</f>
        <v>2.8614063897989799</v>
      </c>
      <c r="L57">
        <f>(IF(AND(VLOOKUP(Games!B57, Data!$B$2:$L$134, 11, FALSE)&lt;&gt;1, VLOOKUP(Games!C57, Data!$B$2:$L$134, 11, FALSE)=1), 1,0))*Coefficients!L$2</f>
        <v>0</v>
      </c>
      <c r="O57">
        <f t="shared" si="0"/>
        <v>-37.873563252719848</v>
      </c>
    </row>
    <row r="58" spans="1:15" x14ac:dyDescent="0.45">
      <c r="A58">
        <f>Coefficients!$A$2</f>
        <v>-3.8635845644251199</v>
      </c>
      <c r="B58">
        <f>(Games!D58)*Coefficients!$B$2</f>
        <v>10.471150958820431</v>
      </c>
      <c r="C58">
        <f>(VLOOKUP(Games!B58, Data!$B$2:$L$134, 4, FALSE)-VLOOKUP(Games!C58, Data!$B$2:$L$134, 4, FALSE))*Coefficients!$C$2</f>
        <v>-5.6863276166718893E-2</v>
      </c>
      <c r="D58">
        <f>(VLOOKUP(Games!B58, Data!$B$2:$L$134, 3, FALSE)-VLOOKUP(Games!C58, Data!$B$2:$L$134, 3, FALSE))*Coefficients!$D$2</f>
        <v>7.6943931022162095</v>
      </c>
      <c r="E58">
        <f>(VLOOKUP(Games!B58, Data!$B$2:$L$134, 5, FALSE)-VLOOKUP(Games!C58, Data!$B$2:$L$134, 5, FALSE))*Coefficients!$E$2</f>
        <v>-17.885317160166373</v>
      </c>
      <c r="F58">
        <f>(VLOOKUP(Games!B58, Data!$B$2:$L$134, 6, FALSE)-VLOOKUP(Games!C58, Data!$B$2:$L$134, 6, FALSE))*Coefficients!$F$2</f>
        <v>-0.58246715048251518</v>
      </c>
      <c r="G58">
        <f>(VLOOKUP(Games!B58, Data!$B$2:$L$134, 7, FALSE)-VLOOKUP(Games!C58, Data!$B$2:$L$134, 7, FALSE))*Coefficients!$G$2</f>
        <v>-17.055875512575227</v>
      </c>
      <c r="H58">
        <f>(VLOOKUP(Games!B58, Data!$B$2:$L$134, 8, FALSE)-VLOOKUP(Games!C58, Data!$B$2:$L$134, 8, FALSE))*Coefficients!$H$2</f>
        <v>0.34319171406073101</v>
      </c>
      <c r="I58">
        <f>(VLOOKUP(Games!B58, Data!$B$2:$L$134, 9, FALSE)-VLOOKUP(Games!C58, Data!$B$2:$L$134, 9, FALSE))*Coefficients!$I$2</f>
        <v>-2.3348591959730336</v>
      </c>
      <c r="J58">
        <f>(VLOOKUP(Games!B58, Data!$B$2:$L$134, 10, FALSE)-VLOOKUP(Games!C58, Data!$B$2:$L$134, 10, FALSE))*Coefficients!$J$2</f>
        <v>1.0434985804194705</v>
      </c>
      <c r="K58">
        <f>(IF(AND(VLOOKUP(Games!B58, Data!$B$2:$L$134, 11, FALSE)=1, VLOOKUP(Games!C58, Data!$B$2:$L$134, 11, FALSE)&lt;&gt;1), 1,0))*Coefficients!K$2</f>
        <v>0</v>
      </c>
      <c r="L58">
        <f>(IF(AND(VLOOKUP(Games!B58, Data!$B$2:$L$134, 11, FALSE)&lt;&gt;1, VLOOKUP(Games!C58, Data!$B$2:$L$134, 11, FALSE)=1), 1,0))*Coefficients!L$2</f>
        <v>0</v>
      </c>
      <c r="O58">
        <f t="shared" si="0"/>
        <v>-22.22673250427215</v>
      </c>
    </row>
    <row r="59" spans="1:15" x14ac:dyDescent="0.45">
      <c r="A59">
        <f>Coefficients!$A$2</f>
        <v>-3.8635845644251199</v>
      </c>
      <c r="B59">
        <f>(Games!D59)*Coefficients!$B$2</f>
        <v>-10.471150958820431</v>
      </c>
      <c r="C59">
        <f>(VLOOKUP(Games!B59, Data!$B$2:$L$134, 4, FALSE)-VLOOKUP(Games!C59, Data!$B$2:$L$134, 4, FALSE))*Coefficients!$C$2</f>
        <v>0</v>
      </c>
      <c r="D59">
        <f>(VLOOKUP(Games!B59, Data!$B$2:$L$134, 3, FALSE)-VLOOKUP(Games!C59, Data!$B$2:$L$134, 3, FALSE))*Coefficients!$D$2</f>
        <v>-9.6417395046289514</v>
      </c>
      <c r="E59">
        <f>(VLOOKUP(Games!B59, Data!$B$2:$L$134, 5, FALSE)-VLOOKUP(Games!C59, Data!$B$2:$L$134, 5, FALSE))*Coefficients!$E$2</f>
        <v>11.22800466166</v>
      </c>
      <c r="F59">
        <f>(VLOOKUP(Games!B59, Data!$B$2:$L$134, 6, FALSE)-VLOOKUP(Games!C59, Data!$B$2:$L$134, 6, FALSE))*Coefficients!$F$2</f>
        <v>0.65556408482312145</v>
      </c>
      <c r="G59">
        <f>(VLOOKUP(Games!B59, Data!$B$2:$L$134, 7, FALSE)-VLOOKUP(Games!C59, Data!$B$2:$L$134, 7, FALSE))*Coefficients!$G$2</f>
        <v>22.277061893975809</v>
      </c>
      <c r="H59">
        <f>(VLOOKUP(Games!B59, Data!$B$2:$L$134, 8, FALSE)-VLOOKUP(Games!C59, Data!$B$2:$L$134, 8, FALSE))*Coefficients!$H$2</f>
        <v>-0.29870389927508073</v>
      </c>
      <c r="I59">
        <f>(VLOOKUP(Games!B59, Data!$B$2:$L$134, 9, FALSE)-VLOOKUP(Games!C59, Data!$B$2:$L$134, 9, FALSE))*Coefficients!$I$2</f>
        <v>2.9061545311579247</v>
      </c>
      <c r="J59">
        <f>(VLOOKUP(Games!B59, Data!$B$2:$L$134, 10, FALSE)-VLOOKUP(Games!C59, Data!$B$2:$L$134, 10, FALSE))*Coefficients!$J$2</f>
        <v>-1.1578144361395799</v>
      </c>
      <c r="K59">
        <f>(IF(AND(VLOOKUP(Games!B59, Data!$B$2:$L$134, 11, FALSE)=1, VLOOKUP(Games!C59, Data!$B$2:$L$134, 11, FALSE)&lt;&gt;1), 1,0))*Coefficients!K$2</f>
        <v>0</v>
      </c>
      <c r="L59">
        <f>(IF(AND(VLOOKUP(Games!B59, Data!$B$2:$L$134, 11, FALSE)&lt;&gt;1, VLOOKUP(Games!C59, Data!$B$2:$L$134, 11, FALSE)=1), 1,0))*Coefficients!L$2</f>
        <v>0</v>
      </c>
      <c r="O59">
        <f t="shared" si="0"/>
        <v>11.633791808327695</v>
      </c>
    </row>
    <row r="60" spans="1:15" x14ac:dyDescent="0.45">
      <c r="A60">
        <f>Coefficients!$A$2</f>
        <v>-3.8635845644251199</v>
      </c>
      <c r="B60">
        <f>(Games!D60)*Coefficients!$B$2</f>
        <v>7.1644717086666105</v>
      </c>
      <c r="C60">
        <f>(VLOOKUP(Games!B60, Data!$B$2:$L$134, 4, FALSE)-VLOOKUP(Games!C60, Data!$B$2:$L$134, 4, FALSE))*Coefficients!$C$2</f>
        <v>-5.0545134370416772E-2</v>
      </c>
      <c r="D60">
        <f>(VLOOKUP(Games!B60, Data!$B$2:$L$134, 3, FALSE)-VLOOKUP(Games!C60, Data!$B$2:$L$134, 3, FALSE))*Coefficients!$D$2</f>
        <v>-5.3195804163470077</v>
      </c>
      <c r="E60">
        <f>(VLOOKUP(Games!B60, Data!$B$2:$L$134, 5, FALSE)-VLOOKUP(Games!C60, Data!$B$2:$L$134, 5, FALSE))*Coefficients!$E$2</f>
        <v>1.3910802235684956</v>
      </c>
      <c r="F60">
        <f>(VLOOKUP(Games!B60, Data!$B$2:$L$134, 6, FALSE)-VLOOKUP(Games!C60, Data!$B$2:$L$134, 6, FALSE))*Coefficients!$F$2</f>
        <v>0.5501506110898261</v>
      </c>
      <c r="G60">
        <f>(VLOOKUP(Games!B60, Data!$B$2:$L$134, 7, FALSE)-VLOOKUP(Games!C60, Data!$B$2:$L$134, 7, FALSE))*Coefficients!$G$2</f>
        <v>3.8288700130270934</v>
      </c>
      <c r="H60">
        <f>(VLOOKUP(Games!B60, Data!$B$2:$L$134, 8, FALSE)-VLOOKUP(Games!C60, Data!$B$2:$L$134, 8, FALSE))*Coefficients!$H$2</f>
        <v>-0.19701746547930854</v>
      </c>
      <c r="I60">
        <f>(VLOOKUP(Games!B60, Data!$B$2:$L$134, 9, FALSE)-VLOOKUP(Games!C60, Data!$B$2:$L$134, 9, FALSE))*Coefficients!$I$2</f>
        <v>0.22355034855060968</v>
      </c>
      <c r="J60">
        <f>(VLOOKUP(Games!B60, Data!$B$2:$L$134, 10, FALSE)-VLOOKUP(Games!C60, Data!$B$2:$L$134, 10, FALSE))*Coefficients!$J$2</f>
        <v>9.37976252062485E-2</v>
      </c>
      <c r="K60">
        <f>(IF(AND(VLOOKUP(Games!B60, Data!$B$2:$L$134, 11, FALSE)=1, VLOOKUP(Games!C60, Data!$B$2:$L$134, 11, FALSE)&lt;&gt;1), 1,0))*Coefficients!K$2</f>
        <v>0</v>
      </c>
      <c r="L60">
        <f>(IF(AND(VLOOKUP(Games!B60, Data!$B$2:$L$134, 11, FALSE)&lt;&gt;1, VLOOKUP(Games!C60, Data!$B$2:$L$134, 11, FALSE)=1), 1,0))*Coefficients!L$2</f>
        <v>0</v>
      </c>
      <c r="O60">
        <f t="shared" si="0"/>
        <v>3.8211929494870307</v>
      </c>
    </row>
    <row r="61" spans="1:15" x14ac:dyDescent="0.45">
      <c r="A61">
        <f>Coefficients!$A$2</f>
        <v>-3.8635845644251199</v>
      </c>
      <c r="B61">
        <f>(Games!D61)*Coefficients!$B$2</f>
        <v>-2.7555660417948502</v>
      </c>
      <c r="C61">
        <f>(VLOOKUP(Games!B61, Data!$B$2:$L$134, 4, FALSE)-VLOOKUP(Games!C61, Data!$B$2:$L$134, 4, FALSE))*Coefficients!$C$2</f>
        <v>5.0545134370416397E-2</v>
      </c>
      <c r="D61">
        <f>(VLOOKUP(Games!B61, Data!$B$2:$L$134, 3, FALSE)-VLOOKUP(Games!C61, Data!$B$2:$L$134, 3, FALSE))*Coefficients!$D$2</f>
        <v>-6.1745129832599188</v>
      </c>
      <c r="E61">
        <f>(VLOOKUP(Games!B61, Data!$B$2:$L$134, 5, FALSE)-VLOOKUP(Games!C61, Data!$B$2:$L$134, 5, FALSE))*Coefficients!$E$2</f>
        <v>6.3592238791702655</v>
      </c>
      <c r="F61">
        <f>(VLOOKUP(Games!B61, Data!$B$2:$L$134, 6, FALSE)-VLOOKUP(Games!C61, Data!$B$2:$L$134, 6, FALSE))*Coefficients!$F$2</f>
        <v>0.56553943937205908</v>
      </c>
      <c r="G61">
        <f>(VLOOKUP(Games!B61, Data!$B$2:$L$134, 7, FALSE)-VLOOKUP(Games!C61, Data!$B$2:$L$134, 7, FALSE))*Coefficients!$G$2</f>
        <v>14.967400960014995</v>
      </c>
      <c r="H61">
        <f>(VLOOKUP(Games!B61, Data!$B$2:$L$134, 8, FALSE)-VLOOKUP(Games!C61, Data!$B$2:$L$134, 8, FALSE))*Coefficients!$H$2</f>
        <v>-0.27328229082613764</v>
      </c>
      <c r="I61">
        <f>(VLOOKUP(Games!B61, Data!$B$2:$L$134, 9, FALSE)-VLOOKUP(Games!C61, Data!$B$2:$L$134, 9, FALSE))*Coefficients!$I$2</f>
        <v>1.7635638607881425</v>
      </c>
      <c r="J61">
        <f>(VLOOKUP(Games!B61, Data!$B$2:$L$134, 10, FALSE)-VLOOKUP(Games!C61, Data!$B$2:$L$134, 10, FALSE))*Coefficients!$J$2</f>
        <v>-2.2628677081006545</v>
      </c>
      <c r="K61">
        <f>(IF(AND(VLOOKUP(Games!B61, Data!$B$2:$L$134, 11, FALSE)=1, VLOOKUP(Games!C61, Data!$B$2:$L$134, 11, FALSE)&lt;&gt;1), 1,0))*Coefficients!K$2</f>
        <v>0</v>
      </c>
      <c r="L61">
        <f>(IF(AND(VLOOKUP(Games!B61, Data!$B$2:$L$134, 11, FALSE)&lt;&gt;1, VLOOKUP(Games!C61, Data!$B$2:$L$134, 11, FALSE)=1), 1,0))*Coefficients!L$2</f>
        <v>0</v>
      </c>
      <c r="O61">
        <f t="shared" si="0"/>
        <v>8.3764596853092002</v>
      </c>
    </row>
    <row r="62" spans="1:15" x14ac:dyDescent="0.45">
      <c r="A62">
        <f>Coefficients!$A$2</f>
        <v>-3.8635845644251199</v>
      </c>
      <c r="B62">
        <f>(Games!D62)*Coefficients!$B$2</f>
        <v>8.2666981253845506</v>
      </c>
      <c r="C62">
        <f>(VLOOKUP(Games!B62, Data!$B$2:$L$134, 4, FALSE)-VLOOKUP(Games!C62, Data!$B$2:$L$134, 4, FALSE))*Coefficients!$C$2</f>
        <v>0</v>
      </c>
      <c r="D62">
        <f>(VLOOKUP(Games!B62, Data!$B$2:$L$134, 3, FALSE)-VLOOKUP(Games!C62, Data!$B$2:$L$134, 3, FALSE))*Coefficients!$D$2</f>
        <v>-2.1373314172822799</v>
      </c>
      <c r="E62">
        <f>(VLOOKUP(Games!B62, Data!$B$2:$L$134, 5, FALSE)-VLOOKUP(Games!C62, Data!$B$2:$L$134, 5, FALSE))*Coefficients!$E$2</f>
        <v>-3.7757891782573454</v>
      </c>
      <c r="F62">
        <f>(VLOOKUP(Games!B62, Data!$B$2:$L$134, 6, FALSE)-VLOOKUP(Games!C62, Data!$B$2:$L$134, 6, FALSE))*Coefficients!$F$2</f>
        <v>0.11541621211674673</v>
      </c>
      <c r="G62">
        <f>(VLOOKUP(Games!B62, Data!$B$2:$L$134, 7, FALSE)-VLOOKUP(Games!C62, Data!$B$2:$L$134, 7, FALSE))*Coefficients!$G$2</f>
        <v>5.0471468353538942</v>
      </c>
      <c r="H62">
        <f>(VLOOKUP(Games!B62, Data!$B$2:$L$134, 8, FALSE)-VLOOKUP(Games!C62, Data!$B$2:$L$134, 8, FALSE))*Coefficients!$H$2</f>
        <v>0.10168643379577215</v>
      </c>
      <c r="I62">
        <f>(VLOOKUP(Games!B62, Data!$B$2:$L$134, 9, FALSE)-VLOOKUP(Games!C62, Data!$B$2:$L$134, 9, FALSE))*Coefficients!$I$2</f>
        <v>0.22355034855060968</v>
      </c>
      <c r="J62">
        <f>(VLOOKUP(Games!B62, Data!$B$2:$L$134, 10, FALSE)-VLOOKUP(Games!C62, Data!$B$2:$L$134, 10, FALSE))*Coefficients!$J$2</f>
        <v>5.5783939209573134E-2</v>
      </c>
      <c r="K62">
        <f>(IF(AND(VLOOKUP(Games!B62, Data!$B$2:$L$134, 11, FALSE)=1, VLOOKUP(Games!C62, Data!$B$2:$L$134, 11, FALSE)&lt;&gt;1), 1,0))*Coefficients!K$2</f>
        <v>0</v>
      </c>
      <c r="L62">
        <f>(IF(AND(VLOOKUP(Games!B62, Data!$B$2:$L$134, 11, FALSE)&lt;&gt;1, VLOOKUP(Games!C62, Data!$B$2:$L$134, 11, FALSE)=1), 1,0))*Coefficients!L$2</f>
        <v>0</v>
      </c>
      <c r="O62">
        <f t="shared" si="0"/>
        <v>4.0335767344464015</v>
      </c>
    </row>
    <row r="63" spans="1:15" x14ac:dyDescent="0.45">
      <c r="A63">
        <f>Coefficients!$A$2</f>
        <v>-3.8635845644251199</v>
      </c>
      <c r="B63">
        <f>(Games!D63)*Coefficients!$B$2</f>
        <v>2.7555660417948502</v>
      </c>
      <c r="C63">
        <f>(VLOOKUP(Games!B63, Data!$B$2:$L$134, 4, FALSE)-VLOOKUP(Games!C63, Data!$B$2:$L$134, 4, FALSE))*Coefficients!$C$2</f>
        <v>-0.10109026874083317</v>
      </c>
      <c r="D63">
        <f>(VLOOKUP(Games!B63, Data!$B$2:$L$134, 3, FALSE)-VLOOKUP(Games!C63, Data!$B$2:$L$134, 3, FALSE))*Coefficients!$D$2</f>
        <v>-1.1399100892172154</v>
      </c>
      <c r="E63">
        <f>(VLOOKUP(Games!B63, Data!$B$2:$L$134, 5, FALSE)-VLOOKUP(Games!C63, Data!$B$2:$L$134, 5, FALSE))*Coefficients!$E$2</f>
        <v>0.2980886193361062</v>
      </c>
      <c r="F63">
        <f>(VLOOKUP(Games!B63, Data!$B$2:$L$134, 6, FALSE)-VLOOKUP(Games!C63, Data!$B$2:$L$134, 6, FALSE))*Coefficients!$F$2</f>
        <v>-0.14157722019654267</v>
      </c>
      <c r="G63">
        <f>(VLOOKUP(Games!B63, Data!$B$2:$L$134, 7, FALSE)-VLOOKUP(Games!C63, Data!$B$2:$L$134, 7, FALSE))*Coefficients!$G$2</f>
        <v>0.87019773023342994</v>
      </c>
      <c r="H63">
        <f>(VLOOKUP(Games!B63, Data!$B$2:$L$134, 8, FALSE)-VLOOKUP(Games!C63, Data!$B$2:$L$134, 8, FALSE))*Coefficients!$H$2</f>
        <v>-6.3554021122357598E-2</v>
      </c>
      <c r="I63">
        <f>(VLOOKUP(Games!B63, Data!$B$2:$L$134, 9, FALSE)-VLOOKUP(Games!C63, Data!$B$2:$L$134, 9, FALSE))*Coefficients!$I$2</f>
        <v>-1.0929128151363137</v>
      </c>
      <c r="J63">
        <f>(VLOOKUP(Games!B63, Data!$B$2:$L$134, 10, FALSE)-VLOOKUP(Games!C63, Data!$B$2:$L$134, 10, FALSE))*Coefficients!$J$2</f>
        <v>2.0151833540404156</v>
      </c>
      <c r="K63">
        <f>(IF(AND(VLOOKUP(Games!B63, Data!$B$2:$L$134, 11, FALSE)=1, VLOOKUP(Games!C63, Data!$B$2:$L$134, 11, FALSE)&lt;&gt;1), 1,0))*Coefficients!K$2</f>
        <v>0</v>
      </c>
      <c r="L63">
        <f>(IF(AND(VLOOKUP(Games!B63, Data!$B$2:$L$134, 11, FALSE)&lt;&gt;1, VLOOKUP(Games!C63, Data!$B$2:$L$134, 11, FALSE)=1), 1,0))*Coefficients!L$2</f>
        <v>0</v>
      </c>
      <c r="O63">
        <f t="shared" si="0"/>
        <v>-0.46359323343358039</v>
      </c>
    </row>
    <row r="64" spans="1:15" x14ac:dyDescent="0.45">
      <c r="A64">
        <f>Coefficients!$A$2</f>
        <v>-3.8635845644251199</v>
      </c>
      <c r="B64">
        <f>(Games!D64)*Coefficients!$B$2</f>
        <v>4.9600188752307304</v>
      </c>
      <c r="C64">
        <f>(VLOOKUP(Games!B64, Data!$B$2:$L$134, 4, FALSE)-VLOOKUP(Games!C64, Data!$B$2:$L$134, 4, FALSE))*Coefficients!$C$2</f>
        <v>0.10109026874083317</v>
      </c>
      <c r="D64">
        <f>(VLOOKUP(Games!B64, Data!$B$2:$L$134, 3, FALSE)-VLOOKUP(Games!C64, Data!$B$2:$L$134, 3, FALSE))*Coefficients!$D$2</f>
        <v>-0.99742132806506467</v>
      </c>
      <c r="E64">
        <f>(VLOOKUP(Games!B64, Data!$B$2:$L$134, 5, FALSE)-VLOOKUP(Games!C64, Data!$B$2:$L$134, 5, FALSE))*Coefficients!$E$2</f>
        <v>-4.9681436556017697</v>
      </c>
      <c r="F64">
        <f>(VLOOKUP(Games!B64, Data!$B$2:$L$134, 6, FALSE)-VLOOKUP(Games!C64, Data!$B$2:$L$134, 6, FALSE))*Coefficients!$F$2</f>
        <v>0.50167580200079254</v>
      </c>
      <c r="G64">
        <f>(VLOOKUP(Games!B64, Data!$B$2:$L$134, 7, FALSE)-VLOOKUP(Games!C64, Data!$B$2:$L$134, 7, FALSE))*Coefficients!$G$2</f>
        <v>-3.1327118288403479</v>
      </c>
      <c r="H64">
        <f>(VLOOKUP(Games!B64, Data!$B$2:$L$134, 8, FALSE)-VLOOKUP(Games!C64, Data!$B$2:$L$134, 8, FALSE))*Coefficients!$H$2</f>
        <v>-3.1777010561178792E-2</v>
      </c>
      <c r="I64">
        <f>(VLOOKUP(Games!B64, Data!$B$2:$L$134, 9, FALSE)-VLOOKUP(Games!C64, Data!$B$2:$L$134, 9, FALSE))*Coefficients!$I$2</f>
        <v>-0.94387924943590717</v>
      </c>
      <c r="J64">
        <f>(VLOOKUP(Games!B64, Data!$B$2:$L$134, 10, FALSE)-VLOOKUP(Games!C64, Data!$B$2:$L$134, 10, FALSE))*Coefficients!$J$2</f>
        <v>0.10112556467548418</v>
      </c>
      <c r="K64">
        <f>(IF(AND(VLOOKUP(Games!B64, Data!$B$2:$L$134, 11, FALSE)=1, VLOOKUP(Games!C64, Data!$B$2:$L$134, 11, FALSE)&lt;&gt;1), 1,0))*Coefficients!K$2</f>
        <v>0</v>
      </c>
      <c r="L64">
        <f>(IF(AND(VLOOKUP(Games!B64, Data!$B$2:$L$134, 11, FALSE)&lt;&gt;1, VLOOKUP(Games!C64, Data!$B$2:$L$134, 11, FALSE)=1), 1,0))*Coefficients!L$2</f>
        <v>0</v>
      </c>
      <c r="O64">
        <f t="shared" si="0"/>
        <v>-8.2736071262815472</v>
      </c>
    </row>
    <row r="65" spans="1:15" x14ac:dyDescent="0.45">
      <c r="A65">
        <f>Coefficients!$A$2</f>
        <v>-3.8635845644251199</v>
      </c>
      <c r="B65">
        <f>(Games!D65)*Coefficients!$B$2</f>
        <v>-3.8577924585127903</v>
      </c>
      <c r="C65">
        <f>(VLOOKUP(Games!B65, Data!$B$2:$L$134, 4, FALSE)-VLOOKUP(Games!C65, Data!$B$2:$L$134, 4, FALSE))*Coefficients!$C$2</f>
        <v>0</v>
      </c>
      <c r="D65">
        <f>(VLOOKUP(Games!B65, Data!$B$2:$L$134, 3, FALSE)-VLOOKUP(Games!C65, Data!$B$2:$L$134, 3, FALSE))*Coefficients!$D$2</f>
        <v>-7.9793706245205129</v>
      </c>
      <c r="E65">
        <f>(VLOOKUP(Games!B65, Data!$B$2:$L$134, 5, FALSE)-VLOOKUP(Games!C65, Data!$B$2:$L$134, 5, FALSE))*Coefficients!$E$2</f>
        <v>14.308253728133097</v>
      </c>
      <c r="F65">
        <f>(VLOOKUP(Games!B65, Data!$B$2:$L$134, 6, FALSE)-VLOOKUP(Games!C65, Data!$B$2:$L$134, 6, FALSE))*Coefficients!$F$2</f>
        <v>0.61324480704698103</v>
      </c>
      <c r="G65">
        <f>(VLOOKUP(Games!B65, Data!$B$2:$L$134, 7, FALSE)-VLOOKUP(Games!C65, Data!$B$2:$L$134, 7, FALSE))*Coefficients!$G$2</f>
        <v>18.796270973042088</v>
      </c>
      <c r="H65">
        <f>(VLOOKUP(Games!B65, Data!$B$2:$L$134, 8, FALSE)-VLOOKUP(Games!C65, Data!$B$2:$L$134, 8, FALSE))*Coefficients!$H$2</f>
        <v>-0.3304809098362595</v>
      </c>
      <c r="I65">
        <f>(VLOOKUP(Games!B65, Data!$B$2:$L$134, 9, FALSE)-VLOOKUP(Games!C65, Data!$B$2:$L$134, 9, FALSE))*Coefficients!$I$2</f>
        <v>0.89420139420243872</v>
      </c>
      <c r="J65">
        <f>(VLOOKUP(Games!B65, Data!$B$2:$L$134, 10, FALSE)-VLOOKUP(Games!C65, Data!$B$2:$L$134, 10, FALSE))*Coefficients!$J$2</f>
        <v>-0.48510959286354405</v>
      </c>
      <c r="K65">
        <f>(IF(AND(VLOOKUP(Games!B65, Data!$B$2:$L$134, 11, FALSE)=1, VLOOKUP(Games!C65, Data!$B$2:$L$134, 11, FALSE)&lt;&gt;1), 1,0))*Coefficients!K$2</f>
        <v>0</v>
      </c>
      <c r="L65">
        <f>(IF(AND(VLOOKUP(Games!B65, Data!$B$2:$L$134, 11, FALSE)&lt;&gt;1, VLOOKUP(Games!C65, Data!$B$2:$L$134, 11, FALSE)=1), 1,0))*Coefficients!L$2</f>
        <v>-6.7722693368110303</v>
      </c>
      <c r="O65">
        <f t="shared" si="0"/>
        <v>11.323363415455349</v>
      </c>
    </row>
    <row r="66" spans="1:15" x14ac:dyDescent="0.45">
      <c r="A66">
        <f>Coefficients!$A$2</f>
        <v>-3.8635845644251199</v>
      </c>
      <c r="B66">
        <f>(Games!D66)*Coefficients!$B$2</f>
        <v>-7.1644717086666105</v>
      </c>
      <c r="C66">
        <f>(VLOOKUP(Games!B66, Data!$B$2:$L$134, 4, FALSE)-VLOOKUP(Games!C66, Data!$B$2:$L$134, 4, FALSE))*Coefficients!$C$2</f>
        <v>0</v>
      </c>
      <c r="D66">
        <f>(VLOOKUP(Games!B66, Data!$B$2:$L$134, 3, FALSE)-VLOOKUP(Games!C66, Data!$B$2:$L$134, 3, FALSE))*Coefficients!$D$2</f>
        <v>-10.21169454923756</v>
      </c>
      <c r="E66">
        <f>(VLOOKUP(Games!B66, Data!$B$2:$L$134, 5, FALSE)-VLOOKUP(Games!C66, Data!$B$2:$L$134, 5, FALSE))*Coefficients!$E$2</f>
        <v>13.016536377676637</v>
      </c>
      <c r="F66">
        <f>(VLOOKUP(Games!B66, Data!$B$2:$L$134, 6, FALSE)-VLOOKUP(Games!C66, Data!$B$2:$L$134, 6, FALSE))*Coefficients!$F$2</f>
        <v>0.67403067876180101</v>
      </c>
      <c r="G66">
        <f>(VLOOKUP(Games!B66, Data!$B$2:$L$134, 7, FALSE)-VLOOKUP(Games!C66, Data!$B$2:$L$134, 7, FALSE))*Coefficients!$G$2</f>
        <v>15.141440506061679</v>
      </c>
      <c r="H66">
        <f>(VLOOKUP(Games!B66, Data!$B$2:$L$134, 8, FALSE)-VLOOKUP(Games!C66, Data!$B$2:$L$134, 8, FALSE))*Coefficients!$H$2</f>
        <v>-0.36861332250967405</v>
      </c>
      <c r="I66">
        <f>(VLOOKUP(Games!B66, Data!$B$2:$L$134, 9, FALSE)-VLOOKUP(Games!C66, Data!$B$2:$L$134, 9, FALSE))*Coefficients!$I$2</f>
        <v>2.2106645578893613</v>
      </c>
      <c r="J66">
        <f>(VLOOKUP(Games!B66, Data!$B$2:$L$134, 10, FALSE)-VLOOKUP(Games!C66, Data!$B$2:$L$134, 10, FALSE))*Coefficients!$J$2</f>
        <v>-0.51881811442204051</v>
      </c>
      <c r="K66">
        <f>(IF(AND(VLOOKUP(Games!B66, Data!$B$2:$L$134, 11, FALSE)=1, VLOOKUP(Games!C66, Data!$B$2:$L$134, 11, FALSE)&lt;&gt;1), 1,0))*Coefficients!K$2</f>
        <v>0</v>
      </c>
      <c r="L66">
        <f>(IF(AND(VLOOKUP(Games!B66, Data!$B$2:$L$134, 11, FALSE)&lt;&gt;1, VLOOKUP(Games!C66, Data!$B$2:$L$134, 11, FALSE)=1), 1,0))*Coefficients!L$2</f>
        <v>0</v>
      </c>
      <c r="O66">
        <f t="shared" ref="O66:O129" si="1">SUM(A66:L66)</f>
        <v>8.9154898611284707</v>
      </c>
    </row>
    <row r="67" spans="1:15" x14ac:dyDescent="0.45">
      <c r="A67">
        <f>Coefficients!$A$2</f>
        <v>-3.8635845644251199</v>
      </c>
      <c r="B67">
        <f>(Games!D67)*Coefficients!$B$2</f>
        <v>-3.8577924585127903</v>
      </c>
      <c r="C67">
        <f>(VLOOKUP(Games!B67, Data!$B$2:$L$134, 4, FALSE)-VLOOKUP(Games!C67, Data!$B$2:$L$134, 4, FALSE))*Coefficients!$C$2</f>
        <v>0.10109026874083354</v>
      </c>
      <c r="D67">
        <f>(VLOOKUP(Games!B67, Data!$B$2:$L$134, 3, FALSE)-VLOOKUP(Games!C67, Data!$B$2:$L$134, 3, FALSE))*Coefficients!$D$2</f>
        <v>-13.203958533432752</v>
      </c>
      <c r="E67">
        <f>(VLOOKUP(Games!B67, Data!$B$2:$L$134, 5, FALSE)-VLOOKUP(Games!C67, Data!$B$2:$L$134, 5, FALSE))*Coefficients!$E$2</f>
        <v>9.1413843263072572</v>
      </c>
      <c r="F67">
        <f>(VLOOKUP(Games!B67, Data!$B$2:$L$134, 6, FALSE)-VLOOKUP(Games!C67, Data!$B$2:$L$134, 6, FALSE))*Coefficients!$F$2</f>
        <v>0.496289712102011</v>
      </c>
      <c r="G67">
        <f>(VLOOKUP(Games!B67, Data!$B$2:$L$134, 7, FALSE)-VLOOKUP(Games!C67, Data!$B$2:$L$134, 7, FALSE))*Coefficients!$G$2</f>
        <v>12.008728677221333</v>
      </c>
      <c r="H67">
        <f>(VLOOKUP(Games!B67, Data!$B$2:$L$134, 8, FALSE)-VLOOKUP(Games!C67, Data!$B$2:$L$134, 8, FALSE))*Coefficients!$H$2</f>
        <v>-0.22879447604048733</v>
      </c>
      <c r="I67">
        <f>(VLOOKUP(Games!B67, Data!$B$2:$L$134, 9, FALSE)-VLOOKUP(Games!C67, Data!$B$2:$L$134, 9, FALSE))*Coefficients!$I$2</f>
        <v>1.7635638607881423</v>
      </c>
      <c r="J67">
        <f>(VLOOKUP(Games!B67, Data!$B$2:$L$134, 10, FALSE)-VLOOKUP(Games!C67, Data!$B$2:$L$134, 10, FALSE))*Coefficients!$J$2</f>
        <v>-0.70934454062222452</v>
      </c>
      <c r="K67">
        <f>(IF(AND(VLOOKUP(Games!B67, Data!$B$2:$L$134, 11, FALSE)=1, VLOOKUP(Games!C67, Data!$B$2:$L$134, 11, FALSE)&lt;&gt;1), 1,0))*Coefficients!K$2</f>
        <v>0</v>
      </c>
      <c r="L67">
        <f>(IF(AND(VLOOKUP(Games!B67, Data!$B$2:$L$134, 11, FALSE)&lt;&gt;1, VLOOKUP(Games!C67, Data!$B$2:$L$134, 11, FALSE)=1), 1,0))*Coefficients!L$2</f>
        <v>-6.7722693368110303</v>
      </c>
      <c r="O67">
        <f t="shared" si="1"/>
        <v>-5.1246870646848279</v>
      </c>
    </row>
    <row r="68" spans="1:15" x14ac:dyDescent="0.45">
      <c r="A68">
        <f>Coefficients!$A$2</f>
        <v>-3.8635845644251199</v>
      </c>
      <c r="B68">
        <f>(Games!D68)*Coefficients!$B$2</f>
        <v>-9.3689245421024907</v>
      </c>
      <c r="C68">
        <f>(VLOOKUP(Games!B68, Data!$B$2:$L$134, 4, FALSE)-VLOOKUP(Games!C68, Data!$B$2:$L$134, 4, FALSE))*Coefficients!$C$2</f>
        <v>0</v>
      </c>
      <c r="D68">
        <f>(VLOOKUP(Games!B68, Data!$B$2:$L$134, 3, FALSE)-VLOOKUP(Games!C68, Data!$B$2:$L$134, 3, FALSE))*Coefficients!$D$2</f>
        <v>5.319580416347006</v>
      </c>
      <c r="E68">
        <f>(VLOOKUP(Games!B68, Data!$B$2:$L$134, 5, FALSE)-VLOOKUP(Games!C68, Data!$B$2:$L$134, 5, FALSE))*Coefficients!$E$2</f>
        <v>-15.500608205477523</v>
      </c>
      <c r="F68">
        <f>(VLOOKUP(Games!B68, Data!$B$2:$L$134, 6, FALSE)-VLOOKUP(Games!C68, Data!$B$2:$L$134, 6, FALSE))*Coefficients!$F$2</f>
        <v>-2.9238773736242535E-2</v>
      </c>
      <c r="G68">
        <f>(VLOOKUP(Games!B68, Data!$B$2:$L$134, 7, FALSE)-VLOOKUP(Games!C68, Data!$B$2:$L$134, 7, FALSE))*Coefficients!$G$2</f>
        <v>-12.008728677221335</v>
      </c>
      <c r="H68">
        <f>(VLOOKUP(Games!B68, Data!$B$2:$L$134, 8, FALSE)-VLOOKUP(Games!C68, Data!$B$2:$L$134, 8, FALSE))*Coefficients!$H$2</f>
        <v>0.41310113729532438</v>
      </c>
      <c r="I68">
        <f>(VLOOKUP(Games!B68, Data!$B$2:$L$134, 9, FALSE)-VLOOKUP(Games!C68, Data!$B$2:$L$134, 9, FALSE))*Coefficients!$I$2</f>
        <v>-1.8877584988718146</v>
      </c>
      <c r="J68">
        <f>(VLOOKUP(Games!B68, Data!$B$2:$L$134, 10, FALSE)-VLOOKUP(Games!C68, Data!$B$2:$L$134, 10, FALSE))*Coefficients!$J$2</f>
        <v>-0.61261573962828897</v>
      </c>
      <c r="K68">
        <f>(IF(AND(VLOOKUP(Games!B68, Data!$B$2:$L$134, 11, FALSE)=1, VLOOKUP(Games!C68, Data!$B$2:$L$134, 11, FALSE)&lt;&gt;1), 1,0))*Coefficients!K$2</f>
        <v>0</v>
      </c>
      <c r="L68">
        <f>(IF(AND(VLOOKUP(Games!B68, Data!$B$2:$L$134, 11, FALSE)&lt;&gt;1, VLOOKUP(Games!C68, Data!$B$2:$L$134, 11, FALSE)=1), 1,0))*Coefficients!L$2</f>
        <v>0</v>
      </c>
      <c r="O68">
        <f t="shared" si="1"/>
        <v>-37.538777447820486</v>
      </c>
    </row>
    <row r="69" spans="1:15" x14ac:dyDescent="0.45">
      <c r="A69">
        <f>Coefficients!$A$2</f>
        <v>-3.8635845644251199</v>
      </c>
      <c r="B69">
        <f>(Games!D69)*Coefficients!$B$2</f>
        <v>7.7155849170255806</v>
      </c>
      <c r="C69">
        <f>(VLOOKUP(Games!B69, Data!$B$2:$L$134, 4, FALSE)-VLOOKUP(Games!C69, Data!$B$2:$L$134, 4, FALSE))*Coefficients!$C$2</f>
        <v>5.0545134370416397E-2</v>
      </c>
      <c r="D69">
        <f>(VLOOKUP(Games!B69, Data!$B$2:$L$134, 3, FALSE)-VLOOKUP(Games!C69, Data!$B$2:$L$134, 3, FALSE))*Coefficients!$D$2</f>
        <v>0.52245879089122471</v>
      </c>
      <c r="E69">
        <f>(VLOOKUP(Games!B69, Data!$B$2:$L$134, 5, FALSE)-VLOOKUP(Games!C69, Data!$B$2:$L$134, 5, FALSE))*Coefficients!$E$2</f>
        <v>-4.6700550362656639</v>
      </c>
      <c r="F69">
        <f>(VLOOKUP(Games!B69, Data!$B$2:$L$134, 6, FALSE)-VLOOKUP(Games!C69, Data!$B$2:$L$134, 6, FALSE))*Coefficients!$F$2</f>
        <v>0.11618565353085841</v>
      </c>
      <c r="G69">
        <f>(VLOOKUP(Games!B69, Data!$B$2:$L$134, 7, FALSE)-VLOOKUP(Games!C69, Data!$B$2:$L$134, 7, FALSE))*Coefficients!$G$2</f>
        <v>-8.7019773023342992</v>
      </c>
      <c r="H69">
        <f>(VLOOKUP(Games!B69, Data!$B$2:$L$134, 8, FALSE)-VLOOKUP(Games!C69, Data!$B$2:$L$134, 8, FALSE))*Coefficients!$H$2</f>
        <v>4.4487814785650323E-2</v>
      </c>
      <c r="I69">
        <f>(VLOOKUP(Games!B69, Data!$B$2:$L$134, 9, FALSE)-VLOOKUP(Games!C69, Data!$B$2:$L$134, 9, FALSE))*Coefficients!$I$2</f>
        <v>-1.5896913674710014</v>
      </c>
      <c r="J69">
        <f>(VLOOKUP(Games!B69, Data!$B$2:$L$134, 10, FALSE)-VLOOKUP(Games!C69, Data!$B$2:$L$134, 10, FALSE))*Coefficients!$J$2</f>
        <v>0.23156288722791565</v>
      </c>
      <c r="K69">
        <f>(IF(AND(VLOOKUP(Games!B69, Data!$B$2:$L$134, 11, FALSE)=1, VLOOKUP(Games!C69, Data!$B$2:$L$134, 11, FALSE)&lt;&gt;1), 1,0))*Coefficients!K$2</f>
        <v>0</v>
      </c>
      <c r="L69">
        <f>(IF(AND(VLOOKUP(Games!B69, Data!$B$2:$L$134, 11, FALSE)&lt;&gt;1, VLOOKUP(Games!C69, Data!$B$2:$L$134, 11, FALSE)=1), 1,0))*Coefficients!L$2</f>
        <v>0</v>
      </c>
      <c r="O69">
        <f t="shared" si="1"/>
        <v>-10.144483072664437</v>
      </c>
    </row>
    <row r="70" spans="1:15" x14ac:dyDescent="0.45">
      <c r="A70">
        <f>Coefficients!$A$2</f>
        <v>-3.8635845644251199</v>
      </c>
      <c r="B70">
        <f>(Games!D70)*Coefficients!$B$2</f>
        <v>18.186735875846011</v>
      </c>
      <c r="C70">
        <f>(VLOOKUP(Games!B70, Data!$B$2:$L$134, 4, FALSE)-VLOOKUP(Games!C70, Data!$B$2:$L$134, 4, FALSE))*Coefficients!$C$2</f>
        <v>-0.10109026874083317</v>
      </c>
      <c r="D70">
        <f>(VLOOKUP(Games!B70, Data!$B$2:$L$134, 3, FALSE)-VLOOKUP(Games!C70, Data!$B$2:$L$134, 3, FALSE))*Coefficients!$D$2</f>
        <v>6.3170017444120719</v>
      </c>
      <c r="E70">
        <f>(VLOOKUP(Games!B70, Data!$B$2:$L$134, 5, FALSE)-VLOOKUP(Games!C70, Data!$B$2:$L$134, 5, FALSE))*Coefficients!$E$2</f>
        <v>-11.724819027220176</v>
      </c>
      <c r="F70">
        <f>(VLOOKUP(Games!B70, Data!$B$2:$L$134, 6, FALSE)-VLOOKUP(Games!C70, Data!$B$2:$L$134, 6, FALSE))*Coefficients!$F$2</f>
        <v>-0.91486584137874583</v>
      </c>
      <c r="G70">
        <f>(VLOOKUP(Games!B70, Data!$B$2:$L$134, 7, FALSE)-VLOOKUP(Games!C70, Data!$B$2:$L$134, 7, FALSE))*Coefficients!$G$2</f>
        <v>-18.274152334902031</v>
      </c>
      <c r="H70">
        <f>(VLOOKUP(Games!B70, Data!$B$2:$L$134, 8, FALSE)-VLOOKUP(Games!C70, Data!$B$2:$L$134, 8, FALSE))*Coefficients!$H$2</f>
        <v>0.33683631194849528</v>
      </c>
      <c r="I70">
        <f>(VLOOKUP(Games!B70, Data!$B$2:$L$134, 9, FALSE)-VLOOKUP(Games!C70, Data!$B$2:$L$134, 9, FALSE))*Coefficients!$I$2</f>
        <v>-2.9309934587746587</v>
      </c>
      <c r="J70">
        <f>(VLOOKUP(Games!B70, Data!$B$2:$L$134, 10, FALSE)-VLOOKUP(Games!C70, Data!$B$2:$L$134, 10, FALSE))*Coefficients!$J$2</f>
        <v>1.113846799324161</v>
      </c>
      <c r="K70">
        <f>(IF(AND(VLOOKUP(Games!B70, Data!$B$2:$L$134, 11, FALSE)=1, VLOOKUP(Games!C70, Data!$B$2:$L$134, 11, FALSE)&lt;&gt;1), 1,0))*Coefficients!K$2</f>
        <v>0</v>
      </c>
      <c r="L70">
        <f>(IF(AND(VLOOKUP(Games!B70, Data!$B$2:$L$134, 11, FALSE)&lt;&gt;1, VLOOKUP(Games!C70, Data!$B$2:$L$134, 11, FALSE)=1), 1,0))*Coefficients!L$2</f>
        <v>0</v>
      </c>
      <c r="O70">
        <f t="shared" si="1"/>
        <v>-11.855084763910824</v>
      </c>
    </row>
    <row r="71" spans="1:15" x14ac:dyDescent="0.45">
      <c r="A71">
        <f>Coefficients!$A$2</f>
        <v>-3.8635845644251199</v>
      </c>
      <c r="B71">
        <f>(Games!D71)*Coefficients!$B$2</f>
        <v>34.720132126615113</v>
      </c>
      <c r="C71">
        <f>(VLOOKUP(Games!B71, Data!$B$2:$L$134, 4, FALSE)-VLOOKUP(Games!C71, Data!$B$2:$L$134, 4, FALSE))*Coefficients!$C$2</f>
        <v>-0.20218053748166667</v>
      </c>
      <c r="D71">
        <f>(VLOOKUP(Games!B71, Data!$B$2:$L$134, 3, FALSE)-VLOOKUP(Games!C71, Data!$B$2:$L$134, 3, FALSE))*Coefficients!$D$2</f>
        <v>22.465728008322632</v>
      </c>
      <c r="E71">
        <f>(VLOOKUP(Games!B71, Data!$B$2:$L$134, 5, FALSE)-VLOOKUP(Games!C71, Data!$B$2:$L$134, 5, FALSE))*Coefficients!$E$2</f>
        <v>-35.869997193444782</v>
      </c>
      <c r="F71">
        <f>(VLOOKUP(Games!B71, Data!$B$2:$L$134, 6, FALSE)-VLOOKUP(Games!C71, Data!$B$2:$L$134, 6, FALSE))*Coefficients!$F$2</f>
        <v>-1.6673795443799349</v>
      </c>
      <c r="G71">
        <f>(VLOOKUP(Games!B71, Data!$B$2:$L$134, 7, FALSE)-VLOOKUP(Games!C71, Data!$B$2:$L$134, 7, FALSE))*Coefficients!$G$2</f>
        <v>-53.778219728425967</v>
      </c>
      <c r="H71">
        <f>(VLOOKUP(Games!B71, Data!$B$2:$L$134, 8, FALSE)-VLOOKUP(Games!C71, Data!$B$2:$L$134, 8, FALSE))*Coefficients!$H$2</f>
        <v>0.9278887083864209</v>
      </c>
      <c r="I71">
        <f>(VLOOKUP(Games!B71, Data!$B$2:$L$134, 9, FALSE)-VLOOKUP(Games!C71, Data!$B$2:$L$134, 9, FALSE))*Coefficients!$I$2</f>
        <v>-6.7561883117517567</v>
      </c>
      <c r="J71">
        <f>(VLOOKUP(Games!B71, Data!$B$2:$L$134, 10, FALSE)-VLOOKUP(Games!C71, Data!$B$2:$L$134, 10, FALSE))*Coefficients!$J$2</f>
        <v>2.7377181857072652</v>
      </c>
      <c r="K71">
        <f>(IF(AND(VLOOKUP(Games!B71, Data!$B$2:$L$134, 11, FALSE)=1, VLOOKUP(Games!C71, Data!$B$2:$L$134, 11, FALSE)&lt;&gt;1), 1,0))*Coefficients!K$2</f>
        <v>2.8614063897989799</v>
      </c>
      <c r="L71">
        <f>(IF(AND(VLOOKUP(Games!B71, Data!$B$2:$L$134, 11, FALSE)&lt;&gt;1, VLOOKUP(Games!C71, Data!$B$2:$L$134, 11, FALSE)=1), 1,0))*Coefficients!L$2</f>
        <v>0</v>
      </c>
      <c r="O71">
        <f t="shared" si="1"/>
        <v>-38.424676461078818</v>
      </c>
    </row>
    <row r="72" spans="1:15" x14ac:dyDescent="0.45">
      <c r="A72">
        <f>Coefficients!$A$2</f>
        <v>-3.8635845644251199</v>
      </c>
      <c r="B72">
        <f>(Games!D72)*Coefficients!$B$2</f>
        <v>22.595641542717772</v>
      </c>
      <c r="C72">
        <f>(VLOOKUP(Games!B72, Data!$B$2:$L$134, 4, FALSE)-VLOOKUP(Games!C72, Data!$B$2:$L$134, 4, FALSE))*Coefficients!$C$2</f>
        <v>-0.10109026874083317</v>
      </c>
      <c r="D72">
        <f>(VLOOKUP(Games!B72, Data!$B$2:$L$134, 3, FALSE)-VLOOKUP(Games!C72, Data!$B$2:$L$134, 3, FALSE))*Coefficients!$D$2</f>
        <v>18.761020218366681</v>
      </c>
      <c r="E72">
        <f>(VLOOKUP(Games!B72, Data!$B$2:$L$134, 5, FALSE)-VLOOKUP(Games!C72, Data!$B$2:$L$134, 5, FALSE))*Coefficients!$E$2</f>
        <v>-23.052186561992212</v>
      </c>
      <c r="F72">
        <f>(VLOOKUP(Games!B72, Data!$B$2:$L$134, 6, FALSE)-VLOOKUP(Games!C72, Data!$B$2:$L$134, 6, FALSE))*Coefficients!$F$2</f>
        <v>-0.83715225855346964</v>
      </c>
      <c r="G72">
        <f>(VLOOKUP(Games!B72, Data!$B$2:$L$134, 7, FALSE)-VLOOKUP(Games!C72, Data!$B$2:$L$134, 7, FALSE))*Coefficients!$G$2</f>
        <v>-39.332937406551039</v>
      </c>
      <c r="H72">
        <f>(VLOOKUP(Games!B72, Data!$B$2:$L$134, 8, FALSE)-VLOOKUP(Games!C72, Data!$B$2:$L$134, 8, FALSE))*Coefficients!$H$2</f>
        <v>0.47665515841768197</v>
      </c>
      <c r="I72">
        <f>(VLOOKUP(Games!B72, Data!$B$2:$L$134, 9, FALSE)-VLOOKUP(Games!C72, Data!$B$2:$L$134, 9, FALSE))*Coefficients!$I$2</f>
        <v>-3.601644504426488</v>
      </c>
      <c r="J72">
        <f>(VLOOKUP(Games!B72, Data!$B$2:$L$134, 10, FALSE)-VLOOKUP(Games!C72, Data!$B$2:$L$134, 10, FALSE))*Coefficients!$J$2</f>
        <v>0.7914174626776882</v>
      </c>
      <c r="K72">
        <f>(IF(AND(VLOOKUP(Games!B72, Data!$B$2:$L$134, 11, FALSE)=1, VLOOKUP(Games!C72, Data!$B$2:$L$134, 11, FALSE)&lt;&gt;1), 1,0))*Coefficients!K$2</f>
        <v>0</v>
      </c>
      <c r="L72">
        <f>(IF(AND(VLOOKUP(Games!B72, Data!$B$2:$L$134, 11, FALSE)&lt;&gt;1, VLOOKUP(Games!C72, Data!$B$2:$L$134, 11, FALSE)=1), 1,0))*Coefficients!L$2</f>
        <v>0</v>
      </c>
      <c r="O72">
        <f t="shared" si="1"/>
        <v>-28.163861182509343</v>
      </c>
    </row>
    <row r="73" spans="1:15" x14ac:dyDescent="0.45">
      <c r="A73">
        <f>Coefficients!$A$2</f>
        <v>-3.8635845644251199</v>
      </c>
      <c r="B73">
        <f>(Games!D73)*Coefficients!$B$2</f>
        <v>-14.880056625692191</v>
      </c>
      <c r="C73">
        <f>(VLOOKUP(Games!B73, Data!$B$2:$L$134, 4, FALSE)-VLOOKUP(Games!C73, Data!$B$2:$L$134, 4, FALSE))*Coefficients!$C$2</f>
        <v>0.10109026874083317</v>
      </c>
      <c r="D73">
        <f>(VLOOKUP(Games!B73, Data!$B$2:$L$134, 3, FALSE)-VLOOKUP(Games!C73, Data!$B$2:$L$134, 3, FALSE))*Coefficients!$D$2</f>
        <v>-12.254033459085074</v>
      </c>
      <c r="E73">
        <f>(VLOOKUP(Games!B73, Data!$B$2:$L$134, 5, FALSE)-VLOOKUP(Games!C73, Data!$B$2:$L$134, 5, FALSE))*Coefficients!$E$2</f>
        <v>17.289139921494158</v>
      </c>
      <c r="F73">
        <f>(VLOOKUP(Games!B73, Data!$B$2:$L$134, 6, FALSE)-VLOOKUP(Games!C73, Data!$B$2:$L$134, 6, FALSE))*Coefficients!$F$2</f>
        <v>1.0002738383451384</v>
      </c>
      <c r="G73">
        <f>(VLOOKUP(Games!B73, Data!$B$2:$L$134, 7, FALSE)-VLOOKUP(Games!C73, Data!$B$2:$L$134, 7, FALSE))*Coefficients!$G$2</f>
        <v>24.539575992582726</v>
      </c>
      <c r="H73">
        <f>(VLOOKUP(Games!B73, Data!$B$2:$L$134, 8, FALSE)-VLOOKUP(Games!C73, Data!$B$2:$L$134, 8, FALSE))*Coefficients!$H$2</f>
        <v>-0.41310113729532438</v>
      </c>
      <c r="I73">
        <f>(VLOOKUP(Games!B73, Data!$B$2:$L$134, 9, FALSE)-VLOOKUP(Games!C73, Data!$B$2:$L$134, 9, FALSE))*Coefficients!$I$2</f>
        <v>4.0984230567611757</v>
      </c>
      <c r="J73">
        <f>(VLOOKUP(Games!B73, Data!$B$2:$L$134, 10, FALSE)-VLOOKUP(Games!C73, Data!$B$2:$L$134, 10, FALSE))*Coefficients!$J$2</f>
        <v>-2.6578436454925805</v>
      </c>
      <c r="K73">
        <f>(IF(AND(VLOOKUP(Games!B73, Data!$B$2:$L$134, 11, FALSE)=1, VLOOKUP(Games!C73, Data!$B$2:$L$134, 11, FALSE)&lt;&gt;1), 1,0))*Coefficients!K$2</f>
        <v>0</v>
      </c>
      <c r="L73">
        <f>(IF(AND(VLOOKUP(Games!B73, Data!$B$2:$L$134, 11, FALSE)&lt;&gt;1, VLOOKUP(Games!C73, Data!$B$2:$L$134, 11, FALSE)=1), 1,0))*Coefficients!L$2</f>
        <v>0</v>
      </c>
      <c r="O73">
        <f t="shared" si="1"/>
        <v>12.95988364593374</v>
      </c>
    </row>
    <row r="74" spans="1:15" x14ac:dyDescent="0.45">
      <c r="A74">
        <f>Coefficients!$A$2</f>
        <v>-3.8635845644251199</v>
      </c>
      <c r="B74">
        <f>(Games!D74)*Coefficients!$B$2</f>
        <v>19.288962292563951</v>
      </c>
      <c r="C74">
        <f>(VLOOKUP(Games!B74, Data!$B$2:$L$134, 4, FALSE)-VLOOKUP(Games!C74, Data!$B$2:$L$134, 4, FALSE))*Coefficients!$C$2</f>
        <v>-0.10109026874083317</v>
      </c>
      <c r="D74">
        <f>(VLOOKUP(Games!B74, Data!$B$2:$L$134, 3, FALSE)-VLOOKUP(Games!C74, Data!$B$2:$L$134, 3, FALSE))*Coefficients!$D$2</f>
        <v>11.826567175628616</v>
      </c>
      <c r="E74">
        <f>(VLOOKUP(Games!B74, Data!$B$2:$L$134, 5, FALSE)-VLOOKUP(Games!C74, Data!$B$2:$L$134, 5, FALSE))*Coefficients!$E$2</f>
        <v>-17.686591413942303</v>
      </c>
      <c r="F74">
        <f>(VLOOKUP(Games!B74, Data!$B$2:$L$134, 6, FALSE)-VLOOKUP(Games!C74, Data!$B$2:$L$134, 6, FALSE))*Coefficients!$F$2</f>
        <v>-1.3103587282321314</v>
      </c>
      <c r="G74">
        <f>(VLOOKUP(Games!B74, Data!$B$2:$L$134, 7, FALSE)-VLOOKUP(Games!C74, Data!$B$2:$L$134, 7, FALSE))*Coefficients!$G$2</f>
        <v>-28.02036691351644</v>
      </c>
      <c r="H74">
        <f>(VLOOKUP(Games!B74, Data!$B$2:$L$134, 8, FALSE)-VLOOKUP(Games!C74, Data!$B$2:$L$134, 8, FALSE))*Coefficients!$H$2</f>
        <v>0.56563078798898259</v>
      </c>
      <c r="I74">
        <f>(VLOOKUP(Games!B74, Data!$B$2:$L$134, 9, FALSE)-VLOOKUP(Games!C74, Data!$B$2:$L$134, 9, FALSE))*Coefficients!$I$2</f>
        <v>-3.2538995177922061</v>
      </c>
      <c r="J74">
        <f>(VLOOKUP(Games!B74, Data!$B$2:$L$134, 10, FALSE)-VLOOKUP(Games!C74, Data!$B$2:$L$134, 10, FALSE))*Coefficients!$J$2</f>
        <v>2.2093737499752151</v>
      </c>
      <c r="K74">
        <f>(IF(AND(VLOOKUP(Games!B74, Data!$B$2:$L$134, 11, FALSE)=1, VLOOKUP(Games!C74, Data!$B$2:$L$134, 11, FALSE)&lt;&gt;1), 1,0))*Coefficients!K$2</f>
        <v>0</v>
      </c>
      <c r="L74">
        <f>(IF(AND(VLOOKUP(Games!B74, Data!$B$2:$L$134, 11, FALSE)&lt;&gt;1, VLOOKUP(Games!C74, Data!$B$2:$L$134, 11, FALSE)=1), 1,0))*Coefficients!L$2</f>
        <v>0</v>
      </c>
      <c r="O74">
        <f t="shared" si="1"/>
        <v>-20.345357400492269</v>
      </c>
    </row>
    <row r="75" spans="1:15" x14ac:dyDescent="0.45">
      <c r="A75">
        <f>Coefficients!$A$2</f>
        <v>-3.8635845644251199</v>
      </c>
      <c r="B75">
        <f>(Games!D75)*Coefficients!$B$2</f>
        <v>15.982283042410131</v>
      </c>
      <c r="C75">
        <f>(VLOOKUP(Games!B75, Data!$B$2:$L$134, 4, FALSE)-VLOOKUP(Games!C75, Data!$B$2:$L$134, 4, FALSE))*Coefficients!$C$2</f>
        <v>-0.1516354031112499</v>
      </c>
      <c r="D75">
        <f>(VLOOKUP(Games!B75, Data!$B$2:$L$134, 3, FALSE)-VLOOKUP(Games!C75, Data!$B$2:$L$134, 3, FALSE))*Coefficients!$D$2</f>
        <v>9.0717844600203446</v>
      </c>
      <c r="E75">
        <f>(VLOOKUP(Games!B75, Data!$B$2:$L$134, 5, FALSE)-VLOOKUP(Games!C75, Data!$B$2:$L$134, 5, FALSE))*Coefficients!$E$2</f>
        <v>-8.5452070876350437</v>
      </c>
      <c r="F75">
        <f>(VLOOKUP(Games!B75, Data!$B$2:$L$134, 6, FALSE)-VLOOKUP(Games!C75, Data!$B$2:$L$134, 6, FALSE))*Coefficients!$F$2</f>
        <v>-0.71558051512382992</v>
      </c>
      <c r="G75">
        <f>(VLOOKUP(Games!B75, Data!$B$2:$L$134, 7, FALSE)-VLOOKUP(Games!C75, Data!$B$2:$L$134, 7, FALSE))*Coefficients!$G$2</f>
        <v>-18.622231426995398</v>
      </c>
      <c r="H75">
        <f>(VLOOKUP(Games!B75, Data!$B$2:$L$134, 8, FALSE)-VLOOKUP(Games!C75, Data!$B$2:$L$134, 8, FALSE))*Coefficients!$H$2</f>
        <v>0.36225792039743826</v>
      </c>
      <c r="I75">
        <f>(VLOOKUP(Games!B75, Data!$B$2:$L$134, 9, FALSE)-VLOOKUP(Games!C75, Data!$B$2:$L$134, 9, FALSE))*Coefficients!$I$2</f>
        <v>-3.3532552282591443</v>
      </c>
      <c r="J75">
        <f>(VLOOKUP(Games!B75, Data!$B$2:$L$134, 10, FALSE)-VLOOKUP(Games!C75, Data!$B$2:$L$134, 10, FALSE))*Coefficients!$J$2</f>
        <v>1.0413001985787016</v>
      </c>
      <c r="K75">
        <f>(IF(AND(VLOOKUP(Games!B75, Data!$B$2:$L$134, 11, FALSE)=1, VLOOKUP(Games!C75, Data!$B$2:$L$134, 11, FALSE)&lt;&gt;1), 1,0))*Coefficients!K$2</f>
        <v>0</v>
      </c>
      <c r="L75">
        <f>(IF(AND(VLOOKUP(Games!B75, Data!$B$2:$L$134, 11, FALSE)&lt;&gt;1, VLOOKUP(Games!C75, Data!$B$2:$L$134, 11, FALSE)=1), 1,0))*Coefficients!L$2</f>
        <v>0</v>
      </c>
      <c r="O75">
        <f t="shared" si="1"/>
        <v>-8.7938686041431708</v>
      </c>
    </row>
    <row r="76" spans="1:15" x14ac:dyDescent="0.45">
      <c r="A76">
        <f>Coefficients!$A$2</f>
        <v>-3.8635845644251199</v>
      </c>
      <c r="B76">
        <f>(Games!D76)*Coefficients!$B$2</f>
        <v>-2.7555660417948502</v>
      </c>
      <c r="C76">
        <f>(VLOOKUP(Games!B76, Data!$B$2:$L$134, 4, FALSE)-VLOOKUP(Games!C76, Data!$B$2:$L$134, 4, FALSE))*Coefficients!$C$2</f>
        <v>-8.8453985148229247E-2</v>
      </c>
      <c r="D76">
        <f>(VLOOKUP(Games!B76, Data!$B$2:$L$134, 3, FALSE)-VLOOKUP(Games!C76, Data!$B$2:$L$134, 3, FALSE))*Coefficients!$D$2</f>
        <v>-3.1347527453473414</v>
      </c>
      <c r="E76">
        <f>(VLOOKUP(Games!B76, Data!$B$2:$L$134, 5, FALSE)-VLOOKUP(Games!C76, Data!$B$2:$L$134, 5, FALSE))*Coefficients!$E$2</f>
        <v>-6.5579496253943361</v>
      </c>
      <c r="F76">
        <f>(VLOOKUP(Games!B76, Data!$B$2:$L$134, 6, FALSE)-VLOOKUP(Games!C76, Data!$B$2:$L$134, 6, FALSE))*Coefficients!$F$2</f>
        <v>0.10156626666273716</v>
      </c>
      <c r="G76">
        <f>(VLOOKUP(Games!B76, Data!$B$2:$L$134, 7, FALSE)-VLOOKUP(Games!C76, Data!$B$2:$L$134, 7, FALSE))*Coefficients!$G$2</f>
        <v>1.9144350065135454</v>
      </c>
      <c r="H76">
        <f>(VLOOKUP(Games!B76, Data!$B$2:$L$134, 8, FALSE)-VLOOKUP(Games!C76, Data!$B$2:$L$134, 8, FALSE))*Coefficients!$H$2</f>
        <v>-6.3554021122357585E-2</v>
      </c>
      <c r="I76">
        <f>(VLOOKUP(Games!B76, Data!$B$2:$L$134, 9, FALSE)-VLOOKUP(Games!C76, Data!$B$2:$L$134, 9, FALSE))*Coefficients!$I$2</f>
        <v>-0.77000675611876668</v>
      </c>
      <c r="J76">
        <f>(VLOOKUP(Games!B76, Data!$B$2:$L$134, 10, FALSE)-VLOOKUP(Games!C76, Data!$B$2:$L$134, 10, FALSE))*Coefficients!$J$2</f>
        <v>0.44434792956591118</v>
      </c>
      <c r="K76">
        <f>(IF(AND(VLOOKUP(Games!B76, Data!$B$2:$L$134, 11, FALSE)=1, VLOOKUP(Games!C76, Data!$B$2:$L$134, 11, FALSE)&lt;&gt;1), 1,0))*Coefficients!K$2</f>
        <v>0</v>
      </c>
      <c r="L76">
        <f>(IF(AND(VLOOKUP(Games!B76, Data!$B$2:$L$134, 11, FALSE)&lt;&gt;1, VLOOKUP(Games!C76, Data!$B$2:$L$134, 11, FALSE)=1), 1,0))*Coefficients!L$2</f>
        <v>0</v>
      </c>
      <c r="O76">
        <f t="shared" si="1"/>
        <v>-14.773518536608806</v>
      </c>
    </row>
    <row r="77" spans="1:15" x14ac:dyDescent="0.45">
      <c r="A77">
        <f>Coefficients!$A$2</f>
        <v>-3.8635845644251199</v>
      </c>
      <c r="B77">
        <f>(Games!D77)*Coefficients!$B$2</f>
        <v>-7.1644717086666105</v>
      </c>
      <c r="C77">
        <f>(VLOOKUP(Games!B77, Data!$B$2:$L$134, 4, FALSE)-VLOOKUP(Games!C77, Data!$B$2:$L$134, 4, FALSE))*Coefficients!$C$2</f>
        <v>0.10109026874083317</v>
      </c>
      <c r="D77">
        <f>(VLOOKUP(Games!B77, Data!$B$2:$L$134, 3, FALSE)-VLOOKUP(Games!C77, Data!$B$2:$L$134, 3, FALSE))*Coefficients!$D$2</f>
        <v>-12.206537205367688</v>
      </c>
      <c r="E77">
        <f>(VLOOKUP(Games!B77, Data!$B$2:$L$134, 5, FALSE)-VLOOKUP(Games!C77, Data!$B$2:$L$134, 5, FALSE))*Coefficients!$E$2</f>
        <v>10.929916042323894</v>
      </c>
      <c r="F77">
        <f>(VLOOKUP(Games!B77, Data!$B$2:$L$134, 6, FALSE)-VLOOKUP(Games!C77, Data!$B$2:$L$134, 6, FALSE))*Coefficients!$F$2</f>
        <v>1.1318483201582299</v>
      </c>
      <c r="G77">
        <f>(VLOOKUP(Games!B77, Data!$B$2:$L$134, 7, FALSE)-VLOOKUP(Games!C77, Data!$B$2:$L$134, 7, FALSE))*Coefficients!$G$2</f>
        <v>24.017457354442666</v>
      </c>
      <c r="H77">
        <f>(VLOOKUP(Games!B77, Data!$B$2:$L$134, 8, FALSE)-VLOOKUP(Games!C77, Data!$B$2:$L$134, 8, FALSE))*Coefficients!$H$2</f>
        <v>-0.41945653940756017</v>
      </c>
      <c r="I77">
        <f>(VLOOKUP(Games!B77, Data!$B$2:$L$134, 9, FALSE)-VLOOKUP(Games!C77, Data!$B$2:$L$134, 9, FALSE))*Coefficients!$I$2</f>
        <v>2.5584095445236428</v>
      </c>
      <c r="J77">
        <f>(VLOOKUP(Games!B77, Data!$B$2:$L$134, 10, FALSE)-VLOOKUP(Games!C77, Data!$B$2:$L$134, 10, FALSE))*Coefficients!$J$2</f>
        <v>-1.1409601753603342</v>
      </c>
      <c r="K77">
        <f>(IF(AND(VLOOKUP(Games!B77, Data!$B$2:$L$134, 11, FALSE)=1, VLOOKUP(Games!C77, Data!$B$2:$L$134, 11, FALSE)&lt;&gt;1), 1,0))*Coefficients!K$2</f>
        <v>0</v>
      </c>
      <c r="L77">
        <f>(IF(AND(VLOOKUP(Games!B77, Data!$B$2:$L$134, 11, FALSE)&lt;&gt;1, VLOOKUP(Games!C77, Data!$B$2:$L$134, 11, FALSE)=1), 1,0))*Coefficients!L$2</f>
        <v>0</v>
      </c>
      <c r="O77">
        <f t="shared" si="1"/>
        <v>13.943711336961956</v>
      </c>
    </row>
    <row r="78" spans="1:15" x14ac:dyDescent="0.45">
      <c r="A78">
        <f>Coefficients!$A$2</f>
        <v>-3.8635845644251199</v>
      </c>
      <c r="B78">
        <f>(Games!D78)*Coefficients!$B$2</f>
        <v>22.595641542717772</v>
      </c>
      <c r="C78">
        <f>(VLOOKUP(Games!B78, Data!$B$2:$L$134, 4, FALSE)-VLOOKUP(Games!C78, Data!$B$2:$L$134, 4, FALSE))*Coefficients!$C$2</f>
        <v>-0.16427168670385422</v>
      </c>
      <c r="D78">
        <f>(VLOOKUP(Games!B78, Data!$B$2:$L$134, 3, FALSE)-VLOOKUP(Games!C78, Data!$B$2:$L$134, 3, FALSE))*Coefficients!$D$2</f>
        <v>12.776492249976295</v>
      </c>
      <c r="E78">
        <f>(VLOOKUP(Games!B78, Data!$B$2:$L$134, 5, FALSE)-VLOOKUP(Games!C78, Data!$B$2:$L$134, 5, FALSE))*Coefficients!$E$2</f>
        <v>-17.289139921494158</v>
      </c>
      <c r="F78">
        <f>(VLOOKUP(Games!B78, Data!$B$2:$L$134, 6, FALSE)-VLOOKUP(Games!C78, Data!$B$2:$L$134, 6, FALSE))*Coefficients!$F$2</f>
        <v>-1.3496002403518252</v>
      </c>
      <c r="G78">
        <f>(VLOOKUP(Games!B78, Data!$B$2:$L$134, 7, FALSE)-VLOOKUP(Games!C78, Data!$B$2:$L$134, 7, FALSE))*Coefficients!$G$2</f>
        <v>-27.672287821423069</v>
      </c>
      <c r="H78">
        <f>(VLOOKUP(Games!B78, Data!$B$2:$L$134, 8, FALSE)-VLOOKUP(Games!C78, Data!$B$2:$L$134, 8, FALSE))*Coefficients!$H$2</f>
        <v>0.52749837531556809</v>
      </c>
      <c r="I78">
        <f>(VLOOKUP(Games!B78, Data!$B$2:$L$134, 9, FALSE)-VLOOKUP(Games!C78, Data!$B$2:$L$134, 9, FALSE))*Coefficients!$I$2</f>
        <v>-4.0239062739109723</v>
      </c>
      <c r="J78">
        <f>(VLOOKUP(Games!B78, Data!$B$2:$L$134, 10, FALSE)-VLOOKUP(Games!C78, Data!$B$2:$L$134, 10, FALSE))*Coefficients!$J$2</f>
        <v>2.2019542112626143</v>
      </c>
      <c r="K78">
        <f>(IF(AND(VLOOKUP(Games!B78, Data!$B$2:$L$134, 11, FALSE)=1, VLOOKUP(Games!C78, Data!$B$2:$L$134, 11, FALSE)&lt;&gt;1), 1,0))*Coefficients!K$2</f>
        <v>2.8614063897989799</v>
      </c>
      <c r="L78">
        <f>(IF(AND(VLOOKUP(Games!B78, Data!$B$2:$L$134, 11, FALSE)&lt;&gt;1, VLOOKUP(Games!C78, Data!$B$2:$L$134, 11, FALSE)=1), 1,0))*Coefficients!L$2</f>
        <v>0</v>
      </c>
      <c r="O78">
        <f t="shared" si="1"/>
        <v>-13.399797739237773</v>
      </c>
    </row>
    <row r="79" spans="1:15" x14ac:dyDescent="0.45">
      <c r="A79">
        <f>Coefficients!$A$2</f>
        <v>-3.8635845644251199</v>
      </c>
      <c r="B79">
        <f>(Games!D79)*Coefficients!$B$2</f>
        <v>7.1644717086666105</v>
      </c>
      <c r="C79">
        <f>(VLOOKUP(Games!B79, Data!$B$2:$L$134, 4, FALSE)-VLOOKUP(Games!C79, Data!$B$2:$L$134, 4, FALSE))*Coefficients!$C$2</f>
        <v>5.0545134370416397E-2</v>
      </c>
      <c r="D79">
        <f>(VLOOKUP(Games!B79, Data!$B$2:$L$134, 3, FALSE)-VLOOKUP(Games!C79, Data!$B$2:$L$134, 3, FALSE))*Coefficients!$D$2</f>
        <v>2.2323239247170479</v>
      </c>
      <c r="E79">
        <f>(VLOOKUP(Games!B79, Data!$B$2:$L$134, 5, FALSE)-VLOOKUP(Games!C79, Data!$B$2:$L$134, 5, FALSE))*Coefficients!$E$2</f>
        <v>4.96814365560177E-2</v>
      </c>
      <c r="F79">
        <f>(VLOOKUP(Games!B79, Data!$B$2:$L$134, 6, FALSE)-VLOOKUP(Games!C79, Data!$B$2:$L$134, 6, FALSE))*Coefficients!$F$2</f>
        <v>-9.6949618178067284E-2</v>
      </c>
      <c r="G79">
        <f>(VLOOKUP(Games!B79, Data!$B$2:$L$134, 7, FALSE)-VLOOKUP(Games!C79, Data!$B$2:$L$134, 7, FALSE))*Coefficients!$G$2</f>
        <v>-4.3509886511671496</v>
      </c>
      <c r="H79">
        <f>(VLOOKUP(Games!B79, Data!$B$2:$L$134, 8, FALSE)-VLOOKUP(Games!C79, Data!$B$2:$L$134, 8, FALSE))*Coefficients!$H$2</f>
        <v>0.10168643379577215</v>
      </c>
      <c r="I79">
        <f>(VLOOKUP(Games!B79, Data!$B$2:$L$134, 9, FALSE)-VLOOKUP(Games!C79, Data!$B$2:$L$134, 9, FALSE))*Coefficients!$I$2</f>
        <v>0</v>
      </c>
      <c r="J79">
        <f>(VLOOKUP(Games!B79, Data!$B$2:$L$134, 10, FALSE)-VLOOKUP(Games!C79, Data!$B$2:$L$134, 10, FALSE))*Coefficients!$J$2</f>
        <v>-0.28432405140642719</v>
      </c>
      <c r="K79">
        <f>(IF(AND(VLOOKUP(Games!B79, Data!$B$2:$L$134, 11, FALSE)=1, VLOOKUP(Games!C79, Data!$B$2:$L$134, 11, FALSE)&lt;&gt;1), 1,0))*Coefficients!K$2</f>
        <v>0</v>
      </c>
      <c r="L79">
        <f>(IF(AND(VLOOKUP(Games!B79, Data!$B$2:$L$134, 11, FALSE)&lt;&gt;1, VLOOKUP(Games!C79, Data!$B$2:$L$134, 11, FALSE)=1), 1,0))*Coefficients!L$2</f>
        <v>0</v>
      </c>
      <c r="O79">
        <f t="shared" si="1"/>
        <v>1.0028617529291004</v>
      </c>
    </row>
    <row r="80" spans="1:15" x14ac:dyDescent="0.45">
      <c r="A80">
        <f>Coefficients!$A$2</f>
        <v>-3.8635845644251199</v>
      </c>
      <c r="B80">
        <f>(Games!D80)*Coefficients!$B$2</f>
        <v>20.391188709281892</v>
      </c>
      <c r="C80">
        <f>(VLOOKUP(Games!B80, Data!$B$2:$L$134, 4, FALSE)-VLOOKUP(Games!C80, Data!$B$2:$L$134, 4, FALSE))*Coefficients!$C$2</f>
        <v>-0.15163540311124993</v>
      </c>
      <c r="D80">
        <f>(VLOOKUP(Games!B80, Data!$B$2:$L$134, 3, FALSE)-VLOOKUP(Games!C80, Data!$B$2:$L$134, 3, FALSE))*Coefficients!$D$2</f>
        <v>11.874063429346002</v>
      </c>
      <c r="E80">
        <f>(VLOOKUP(Games!B80, Data!$B$2:$L$134, 5, FALSE)-VLOOKUP(Games!C80, Data!$B$2:$L$134, 5, FALSE))*Coefficients!$E$2</f>
        <v>-11.873863336888229</v>
      </c>
      <c r="F80">
        <f>(VLOOKUP(Games!B80, Data!$B$2:$L$134, 6, FALSE)-VLOOKUP(Games!C80, Data!$B$2:$L$134, 6, FALSE))*Coefficients!$F$2</f>
        <v>-1.096454015109094</v>
      </c>
      <c r="G80">
        <f>(VLOOKUP(Games!B80, Data!$B$2:$L$134, 7, FALSE)-VLOOKUP(Games!C80, Data!$B$2:$L$134, 7, FALSE))*Coefficients!$G$2</f>
        <v>-30.282881012123358</v>
      </c>
      <c r="H80">
        <f>(VLOOKUP(Games!B80, Data!$B$2:$L$134, 8, FALSE)-VLOOKUP(Games!C80, Data!$B$2:$L$134, 8, FALSE))*Coefficients!$H$2</f>
        <v>0.34319171406073101</v>
      </c>
      <c r="I80">
        <f>(VLOOKUP(Games!B80, Data!$B$2:$L$134, 9, FALSE)-VLOOKUP(Games!C80, Data!$B$2:$L$134, 9, FALSE))*Coefficients!$I$2</f>
        <v>-4.3468123329285202</v>
      </c>
      <c r="J80">
        <f>(VLOOKUP(Games!B80, Data!$B$2:$L$134, 10, FALSE)-VLOOKUP(Games!C80, Data!$B$2:$L$134, 10, FALSE))*Coefficients!$J$2</f>
        <v>1.8950051467449165</v>
      </c>
      <c r="K80">
        <f>(IF(AND(VLOOKUP(Games!B80, Data!$B$2:$L$134, 11, FALSE)=1, VLOOKUP(Games!C80, Data!$B$2:$L$134, 11, FALSE)&lt;&gt;1), 1,0))*Coefficients!K$2</f>
        <v>0</v>
      </c>
      <c r="L80">
        <f>(IF(AND(VLOOKUP(Games!B80, Data!$B$2:$L$134, 11, FALSE)&lt;&gt;1, VLOOKUP(Games!C80, Data!$B$2:$L$134, 11, FALSE)=1), 1,0))*Coefficients!L$2</f>
        <v>0</v>
      </c>
      <c r="O80">
        <f t="shared" si="1"/>
        <v>-17.111781665152034</v>
      </c>
    </row>
    <row r="81" spans="1:15" x14ac:dyDescent="0.45">
      <c r="A81">
        <f>Coefficients!$A$2</f>
        <v>-3.8635845644251199</v>
      </c>
      <c r="B81">
        <f>(Games!D81)*Coefficients!$B$2</f>
        <v>-11.022264167179401</v>
      </c>
      <c r="C81">
        <f>(VLOOKUP(Games!B81, Data!$B$2:$L$134, 4, FALSE)-VLOOKUP(Games!C81, Data!$B$2:$L$134, 4, FALSE))*Coefficients!$C$2</f>
        <v>0.11372655233343745</v>
      </c>
      <c r="D81">
        <f>(VLOOKUP(Games!B81, Data!$B$2:$L$134, 3, FALSE)-VLOOKUP(Games!C81, Data!$B$2:$L$134, 3, FALSE))*Coefficients!$D$2</f>
        <v>-6.7919642815859129</v>
      </c>
      <c r="E81">
        <f>(VLOOKUP(Games!B81, Data!$B$2:$L$134, 5, FALSE)-VLOOKUP(Games!C81, Data!$B$2:$L$134, 5, FALSE))*Coefficients!$E$2</f>
        <v>13.563032179792833</v>
      </c>
      <c r="F81">
        <f>(VLOOKUP(Games!B81, Data!$B$2:$L$134, 6, FALSE)-VLOOKUP(Games!C81, Data!$B$2:$L$134, 6, FALSE))*Coefficients!$F$2</f>
        <v>0.78252191815154293</v>
      </c>
      <c r="G81">
        <f>(VLOOKUP(Games!B81, Data!$B$2:$L$134, 7, FALSE)-VLOOKUP(Games!C81, Data!$B$2:$L$134, 7, FALSE))*Coefficients!$G$2</f>
        <v>20.536666433508948</v>
      </c>
      <c r="H81">
        <f>(VLOOKUP(Games!B81, Data!$B$2:$L$134, 8, FALSE)-VLOOKUP(Games!C81, Data!$B$2:$L$134, 8, FALSE))*Coefficients!$H$2</f>
        <v>-0.36225792039743826</v>
      </c>
      <c r="I81">
        <f>(VLOOKUP(Games!B81, Data!$B$2:$L$134, 9, FALSE)-VLOOKUP(Games!C81, Data!$B$2:$L$134, 9, FALSE))*Coefficients!$I$2</f>
        <v>4.6448794643293327</v>
      </c>
      <c r="J81">
        <f>(VLOOKUP(Games!B81, Data!$B$2:$L$134, 10, FALSE)-VLOOKUP(Games!C81, Data!$B$2:$L$134, 10, FALSE))*Coefficients!$J$2</f>
        <v>-1.3215022840336845</v>
      </c>
      <c r="K81">
        <f>(IF(AND(VLOOKUP(Games!B81, Data!$B$2:$L$134, 11, FALSE)=1, VLOOKUP(Games!C81, Data!$B$2:$L$134, 11, FALSE)&lt;&gt;1), 1,0))*Coefficients!K$2</f>
        <v>0</v>
      </c>
      <c r="L81">
        <f>(IF(AND(VLOOKUP(Games!B81, Data!$B$2:$L$134, 11, FALSE)&lt;&gt;1, VLOOKUP(Games!C81, Data!$B$2:$L$134, 11, FALSE)=1), 1,0))*Coefficients!L$2</f>
        <v>-6.7722693368110303</v>
      </c>
      <c r="O81">
        <f t="shared" si="1"/>
        <v>9.5069839936835105</v>
      </c>
    </row>
    <row r="82" spans="1:15" x14ac:dyDescent="0.45">
      <c r="A82">
        <f>Coefficients!$A$2</f>
        <v>-3.8635845644251199</v>
      </c>
      <c r="B82">
        <f>(Games!D82)*Coefficients!$B$2</f>
        <v>12.675603792256311</v>
      </c>
      <c r="C82">
        <f>(VLOOKUP(Games!B82, Data!$B$2:$L$134, 4, FALSE)-VLOOKUP(Games!C82, Data!$B$2:$L$134, 4, FALSE))*Coefficients!$C$2</f>
        <v>0</v>
      </c>
      <c r="D82">
        <f>(VLOOKUP(Games!B82, Data!$B$2:$L$134, 3, FALSE)-VLOOKUP(Games!C82, Data!$B$2:$L$134, 3, FALSE))*Coefficients!$D$2</f>
        <v>11.114123369867857</v>
      </c>
      <c r="E82">
        <f>(VLOOKUP(Games!B82, Data!$B$2:$L$134, 5, FALSE)-VLOOKUP(Games!C82, Data!$B$2:$L$134, 5, FALSE))*Coefficients!$E$2</f>
        <v>-9.8866058746475218</v>
      </c>
      <c r="F82">
        <f>(VLOOKUP(Games!B82, Data!$B$2:$L$134, 6, FALSE)-VLOOKUP(Games!C82, Data!$B$2:$L$134, 6, FALSE))*Coefficients!$F$2</f>
        <v>-0.30239047574587646</v>
      </c>
      <c r="G82">
        <f>(VLOOKUP(Games!B82, Data!$B$2:$L$134, 7, FALSE)-VLOOKUP(Games!C82, Data!$B$2:$L$134, 7, FALSE))*Coefficients!$G$2</f>
        <v>-14.619321867921624</v>
      </c>
      <c r="H82">
        <f>(VLOOKUP(Games!B82, Data!$B$2:$L$134, 8, FALSE)-VLOOKUP(Games!C82, Data!$B$2:$L$134, 8, FALSE))*Coefficients!$H$2</f>
        <v>0.24150528026495888</v>
      </c>
      <c r="I82">
        <f>(VLOOKUP(Games!B82, Data!$B$2:$L$134, 9, FALSE)-VLOOKUP(Games!C82, Data!$B$2:$L$134, 9, FALSE))*Coefficients!$I$2</f>
        <v>-1.2419463808367199</v>
      </c>
      <c r="J82">
        <f>(VLOOKUP(Games!B82, Data!$B$2:$L$134, 10, FALSE)-VLOOKUP(Games!C82, Data!$B$2:$L$134, 10, FALSE))*Coefficients!$J$2</f>
        <v>0.16194746227015416</v>
      </c>
      <c r="K82">
        <f>(IF(AND(VLOOKUP(Games!B82, Data!$B$2:$L$134, 11, FALSE)=1, VLOOKUP(Games!C82, Data!$B$2:$L$134, 11, FALSE)&lt;&gt;1), 1,0))*Coefficients!K$2</f>
        <v>0</v>
      </c>
      <c r="L82">
        <f>(IF(AND(VLOOKUP(Games!B82, Data!$B$2:$L$134, 11, FALSE)&lt;&gt;1, VLOOKUP(Games!C82, Data!$B$2:$L$134, 11, FALSE)=1), 1,0))*Coefficients!L$2</f>
        <v>0</v>
      </c>
      <c r="O82">
        <f t="shared" si="1"/>
        <v>-5.7206692589175816</v>
      </c>
    </row>
    <row r="83" spans="1:15" x14ac:dyDescent="0.45">
      <c r="A83">
        <f>Coefficients!$A$2</f>
        <v>-3.8635845644251199</v>
      </c>
      <c r="B83">
        <f>(Games!D83)*Coefficients!$B$2</f>
        <v>2.2044528334358802</v>
      </c>
      <c r="C83">
        <f>(VLOOKUP(Games!B83, Data!$B$2:$L$134, 4, FALSE)-VLOOKUP(Games!C83, Data!$B$2:$L$134, 4, FALSE))*Coefficients!$C$2</f>
        <v>5.0545134370416772E-2</v>
      </c>
      <c r="D83">
        <f>(VLOOKUP(Games!B83, Data!$B$2:$L$134, 3, FALSE)-VLOOKUP(Games!C83, Data!$B$2:$L$134, 3, FALSE))*Coefficients!$D$2</f>
        <v>0.71244380576076005</v>
      </c>
      <c r="E83">
        <f>(VLOOKUP(Games!B83, Data!$B$2:$L$134, 5, FALSE)-VLOOKUP(Games!C83, Data!$B$2:$L$134, 5, FALSE))*Coefficients!$E$2</f>
        <v>-1.3910802235684956</v>
      </c>
      <c r="F83">
        <f>(VLOOKUP(Games!B83, Data!$B$2:$L$134, 6, FALSE)-VLOOKUP(Games!C83, Data!$B$2:$L$134, 6, FALSE))*Coefficients!$F$2</f>
        <v>0.37394852725825944</v>
      </c>
      <c r="G83">
        <f>(VLOOKUP(Games!B83, Data!$B$2:$L$134, 7, FALSE)-VLOOKUP(Games!C83, Data!$B$2:$L$134, 7, FALSE))*Coefficients!$G$2</f>
        <v>2.7846327367469783</v>
      </c>
      <c r="H83">
        <f>(VLOOKUP(Games!B83, Data!$B$2:$L$134, 8, FALSE)-VLOOKUP(Games!C83, Data!$B$2:$L$134, 8, FALSE))*Coefficients!$H$2</f>
        <v>8.2620227459064874E-2</v>
      </c>
      <c r="I83">
        <f>(VLOOKUP(Games!B83, Data!$B$2:$L$134, 9, FALSE)-VLOOKUP(Games!C83, Data!$B$2:$L$134, 9, FALSE))*Coefficients!$I$2</f>
        <v>0.39742284186775029</v>
      </c>
      <c r="J83">
        <f>(VLOOKUP(Games!B83, Data!$B$2:$L$134, 10, FALSE)-VLOOKUP(Games!C83, Data!$B$2:$L$134, 10, FALSE))*Coefficients!$J$2</f>
        <v>-1.176134284812677</v>
      </c>
      <c r="K83">
        <f>(IF(AND(VLOOKUP(Games!B83, Data!$B$2:$L$134, 11, FALSE)=1, VLOOKUP(Games!C83, Data!$B$2:$L$134, 11, FALSE)&lt;&gt;1), 1,0))*Coefficients!K$2</f>
        <v>0</v>
      </c>
      <c r="L83">
        <f>(IF(AND(VLOOKUP(Games!B83, Data!$B$2:$L$134, 11, FALSE)&lt;&gt;1, VLOOKUP(Games!C83, Data!$B$2:$L$134, 11, FALSE)=1), 1,0))*Coefficients!L$2</f>
        <v>0</v>
      </c>
      <c r="O83">
        <f t="shared" si="1"/>
        <v>0.1752670340928173</v>
      </c>
    </row>
    <row r="84" spans="1:15" x14ac:dyDescent="0.45">
      <c r="A84">
        <f>Coefficients!$A$2</f>
        <v>-3.8635845644251199</v>
      </c>
      <c r="B84">
        <f>(Games!D84)*Coefficients!$B$2</f>
        <v>-3.8577924585127903</v>
      </c>
      <c r="C84">
        <f>(VLOOKUP(Games!B84, Data!$B$2:$L$134, 4, FALSE)-VLOOKUP(Games!C84, Data!$B$2:$L$134, 4, FALSE))*Coefficients!$C$2</f>
        <v>0</v>
      </c>
      <c r="D84">
        <f>(VLOOKUP(Games!B84, Data!$B$2:$L$134, 3, FALSE)-VLOOKUP(Games!C84, Data!$B$2:$L$134, 3, FALSE))*Coefficients!$D$2</f>
        <v>3.5147227750864154</v>
      </c>
      <c r="E84">
        <f>(VLOOKUP(Games!B84, Data!$B$2:$L$134, 5, FALSE)-VLOOKUP(Games!C84, Data!$B$2:$L$134, 5, FALSE))*Coefficients!$E$2</f>
        <v>4.2726035438175218</v>
      </c>
      <c r="F84">
        <f>(VLOOKUP(Games!B84, Data!$B$2:$L$134, 6, FALSE)-VLOOKUP(Games!C84, Data!$B$2:$L$134, 6, FALSE))*Coefficients!$F$2</f>
        <v>-0.23314074847582841</v>
      </c>
      <c r="G84">
        <f>(VLOOKUP(Games!B84, Data!$B$2:$L$134, 7, FALSE)-VLOOKUP(Games!C84, Data!$B$2:$L$134, 7, FALSE))*Coefficients!$G$2</f>
        <v>-2.7846327367469761</v>
      </c>
      <c r="H84">
        <f>(VLOOKUP(Games!B84, Data!$B$2:$L$134, 8, FALSE)-VLOOKUP(Games!C84, Data!$B$2:$L$134, 8, FALSE))*Coefficients!$H$2</f>
        <v>-0.13346344435695096</v>
      </c>
      <c r="I84">
        <f>(VLOOKUP(Games!B84, Data!$B$2:$L$134, 9, FALSE)-VLOOKUP(Games!C84, Data!$B$2:$L$134, 9, FALSE))*Coefficients!$I$2</f>
        <v>-0.52161747995142249</v>
      </c>
      <c r="J84">
        <f>(VLOOKUP(Games!B84, Data!$B$2:$L$134, 10, FALSE)-VLOOKUP(Games!C84, Data!$B$2:$L$134, 10, FALSE))*Coefficients!$J$2</f>
        <v>0.24182200248484925</v>
      </c>
      <c r="K84">
        <f>(IF(AND(VLOOKUP(Games!B84, Data!$B$2:$L$134, 11, FALSE)=1, VLOOKUP(Games!C84, Data!$B$2:$L$134, 11, FALSE)&lt;&gt;1), 1,0))*Coefficients!K$2</f>
        <v>0</v>
      </c>
      <c r="L84">
        <f>(IF(AND(VLOOKUP(Games!B84, Data!$B$2:$L$134, 11, FALSE)&lt;&gt;1, VLOOKUP(Games!C84, Data!$B$2:$L$134, 11, FALSE)=1), 1,0))*Coefficients!L$2</f>
        <v>0</v>
      </c>
      <c r="O84">
        <f t="shared" si="1"/>
        <v>-3.3650831110803017</v>
      </c>
    </row>
    <row r="85" spans="1:15" x14ac:dyDescent="0.45">
      <c r="A85">
        <f>Coefficients!$A$2</f>
        <v>-3.8635845644251199</v>
      </c>
      <c r="B85">
        <f>(Games!D85)*Coefficients!$B$2</f>
        <v>-29.209000043025412</v>
      </c>
      <c r="C85">
        <f>(VLOOKUP(Games!B85, Data!$B$2:$L$134, 4, FALSE)-VLOOKUP(Games!C85, Data!$B$2:$L$134, 4, FALSE))*Coefficients!$C$2</f>
        <v>0.25272567185208344</v>
      </c>
      <c r="D85">
        <f>(VLOOKUP(Games!B85, Data!$B$2:$L$134, 3, FALSE)-VLOOKUP(Games!C85, Data!$B$2:$L$134, 3, FALSE))*Coefficients!$D$2</f>
        <v>-22.513224262040016</v>
      </c>
      <c r="E85">
        <f>(VLOOKUP(Games!B85, Data!$B$2:$L$134, 5, FALSE)-VLOOKUP(Games!C85, Data!$B$2:$L$134, 5, FALSE))*Coefficients!$E$2</f>
        <v>35.919678630000796</v>
      </c>
      <c r="F85">
        <f>(VLOOKUP(Games!B85, Data!$B$2:$L$134, 6, FALSE)-VLOOKUP(Games!C85, Data!$B$2:$L$134, 6, FALSE))*Coefficients!$F$2</f>
        <v>1.9797727585092624</v>
      </c>
      <c r="G85">
        <f>(VLOOKUP(Games!B85, Data!$B$2:$L$134, 7, FALSE)-VLOOKUP(Games!C85, Data!$B$2:$L$134, 7, FALSE))*Coefficients!$G$2</f>
        <v>50.471468353538938</v>
      </c>
      <c r="H85">
        <f>(VLOOKUP(Games!B85, Data!$B$2:$L$134, 8, FALSE)-VLOOKUP(Games!C85, Data!$B$2:$L$134, 8, FALSE))*Coefficients!$H$2</f>
        <v>-0.91517790416194933</v>
      </c>
      <c r="I85">
        <f>(VLOOKUP(Games!B85, Data!$B$2:$L$134, 9, FALSE)-VLOOKUP(Games!C85, Data!$B$2:$L$134, 9, FALSE))*Coefficients!$I$2</f>
        <v>7.5510339954872574</v>
      </c>
      <c r="J85">
        <f>(VLOOKUP(Games!B85, Data!$B$2:$L$134, 10, FALSE)-VLOOKUP(Games!C85, Data!$B$2:$L$134, 10, FALSE))*Coefficients!$J$2</f>
        <v>-3.2543379182885368</v>
      </c>
      <c r="K85">
        <f>(IF(AND(VLOOKUP(Games!B85, Data!$B$2:$L$134, 11, FALSE)=1, VLOOKUP(Games!C85, Data!$B$2:$L$134, 11, FALSE)&lt;&gt;1), 1,0))*Coefficients!K$2</f>
        <v>0</v>
      </c>
      <c r="L85">
        <f>(IF(AND(VLOOKUP(Games!B85, Data!$B$2:$L$134, 11, FALSE)&lt;&gt;1, VLOOKUP(Games!C85, Data!$B$2:$L$134, 11, FALSE)=1), 1,0))*Coefficients!L$2</f>
        <v>-6.7722693368110303</v>
      </c>
      <c r="O85">
        <f t="shared" si="1"/>
        <v>29.647085380636284</v>
      </c>
    </row>
    <row r="86" spans="1:15" x14ac:dyDescent="0.45">
      <c r="A86">
        <f>Coefficients!$A$2</f>
        <v>-3.8635845644251199</v>
      </c>
      <c r="B86">
        <f>(Games!D86)*Coefficients!$B$2</f>
        <v>22.595641542717772</v>
      </c>
      <c r="C86">
        <f>(VLOOKUP(Games!B86, Data!$B$2:$L$134, 4, FALSE)-VLOOKUP(Games!C86, Data!$B$2:$L$134, 4, FALSE))*Coefficients!$C$2</f>
        <v>-0.15163540311125032</v>
      </c>
      <c r="D86">
        <f>(VLOOKUP(Games!B86, Data!$B$2:$L$134, 3, FALSE)-VLOOKUP(Games!C86, Data!$B$2:$L$134, 3, FALSE))*Coefficients!$D$2</f>
        <v>15.341289950715032</v>
      </c>
      <c r="E86">
        <f>(VLOOKUP(Games!B86, Data!$B$2:$L$134, 5, FALSE)-VLOOKUP(Games!C86, Data!$B$2:$L$134, 5, FALSE))*Coefficients!$E$2</f>
        <v>-14.556660910913186</v>
      </c>
      <c r="F86">
        <f>(VLOOKUP(Games!B86, Data!$B$2:$L$134, 6, FALSE)-VLOOKUP(Games!C86, Data!$B$2:$L$134, 6, FALSE))*Coefficients!$F$2</f>
        <v>-1.2241812898516271</v>
      </c>
      <c r="G86">
        <f>(VLOOKUP(Games!B86, Data!$B$2:$L$134, 7, FALSE)-VLOOKUP(Games!C86, Data!$B$2:$L$134, 7, FALSE))*Coefficients!$G$2</f>
        <v>-25.583813268862841</v>
      </c>
      <c r="H86">
        <f>(VLOOKUP(Games!B86, Data!$B$2:$L$134, 8, FALSE)-VLOOKUP(Games!C86, Data!$B$2:$L$134, 8, FALSE))*Coefficients!$H$2</f>
        <v>0.41945653940756006</v>
      </c>
      <c r="I86">
        <f>(VLOOKUP(Games!B86, Data!$B$2:$L$134, 9, FALSE)-VLOOKUP(Games!C86, Data!$B$2:$L$134, 9, FALSE))*Coefficients!$I$2</f>
        <v>-3.7010002148934258</v>
      </c>
      <c r="J86">
        <f>(VLOOKUP(Games!B86, Data!$B$2:$L$134, 10, FALSE)-VLOOKUP(Games!C86, Data!$B$2:$L$134, 10, FALSE))*Coefficients!$J$2</f>
        <v>2.3442078362091947</v>
      </c>
      <c r="K86">
        <f>(IF(AND(VLOOKUP(Games!B86, Data!$B$2:$L$134, 11, FALSE)=1, VLOOKUP(Games!C86, Data!$B$2:$L$134, 11, FALSE)&lt;&gt;1), 1,0))*Coefficients!K$2</f>
        <v>2.8614063897989799</v>
      </c>
      <c r="L86">
        <f>(IF(AND(VLOOKUP(Games!B86, Data!$B$2:$L$134, 11, FALSE)&lt;&gt;1, VLOOKUP(Games!C86, Data!$B$2:$L$134, 11, FALSE)=1), 1,0))*Coefficients!L$2</f>
        <v>0</v>
      </c>
      <c r="O86">
        <f t="shared" si="1"/>
        <v>-5.5188733932089136</v>
      </c>
    </row>
    <row r="87" spans="1:15" x14ac:dyDescent="0.45">
      <c r="A87">
        <f>Coefficients!$A$2</f>
        <v>-3.8635845644251199</v>
      </c>
      <c r="B87">
        <f>(Games!D87)*Coefficients!$B$2</f>
        <v>-12.675603792256311</v>
      </c>
      <c r="C87">
        <f>(VLOOKUP(Games!B87, Data!$B$2:$L$134, 4, FALSE)-VLOOKUP(Games!C87, Data!$B$2:$L$134, 4, FALSE))*Coefficients!$C$2</f>
        <v>0.15163540311124993</v>
      </c>
      <c r="D87">
        <f>(VLOOKUP(Games!B87, Data!$B$2:$L$134, 3, FALSE)-VLOOKUP(Games!C87, Data!$B$2:$L$134, 3, FALSE))*Coefficients!$D$2</f>
        <v>-10.971634608715705</v>
      </c>
      <c r="E87">
        <f>(VLOOKUP(Games!B87, Data!$B$2:$L$134, 5, FALSE)-VLOOKUP(Games!C87, Data!$B$2:$L$134, 5, FALSE))*Coefficients!$E$2</f>
        <v>20.07130036863115</v>
      </c>
      <c r="F87">
        <f>(VLOOKUP(Games!B87, Data!$B$2:$L$134, 6, FALSE)-VLOOKUP(Games!C87, Data!$B$2:$L$134, 6, FALSE))*Coefficients!$F$2</f>
        <v>1.0779874211704146</v>
      </c>
      <c r="G87">
        <f>(VLOOKUP(Games!B87, Data!$B$2:$L$134, 7, FALSE)-VLOOKUP(Games!C87, Data!$B$2:$L$134, 7, FALSE))*Coefficients!$G$2</f>
        <v>23.84341780839598</v>
      </c>
      <c r="H87">
        <f>(VLOOKUP(Games!B87, Data!$B$2:$L$134, 8, FALSE)-VLOOKUP(Games!C87, Data!$B$2:$L$134, 8, FALSE))*Coefficients!$H$2</f>
        <v>-0.45758895208097466</v>
      </c>
      <c r="I87">
        <f>(VLOOKUP(Games!B87, Data!$B$2:$L$134, 9, FALSE)-VLOOKUP(Games!C87, Data!$B$2:$L$134, 9, FALSE))*Coefficients!$I$2</f>
        <v>3.7755169977436291</v>
      </c>
      <c r="J87">
        <f>(VLOOKUP(Games!B87, Data!$B$2:$L$134, 10, FALSE)-VLOOKUP(Games!C87, Data!$B$2:$L$134, 10, FALSE))*Coefficients!$J$2</f>
        <v>-1.4859839920369518</v>
      </c>
      <c r="K87">
        <f>(IF(AND(VLOOKUP(Games!B87, Data!$B$2:$L$134, 11, FALSE)=1, VLOOKUP(Games!C87, Data!$B$2:$L$134, 11, FALSE)&lt;&gt;1), 1,0))*Coefficients!K$2</f>
        <v>0</v>
      </c>
      <c r="L87">
        <f>(IF(AND(VLOOKUP(Games!B87, Data!$B$2:$L$134, 11, FALSE)&lt;&gt;1, VLOOKUP(Games!C87, Data!$B$2:$L$134, 11, FALSE)=1), 1,0))*Coefficients!L$2</f>
        <v>-6.7722693368110303</v>
      </c>
      <c r="O87">
        <f t="shared" si="1"/>
        <v>12.693192752726327</v>
      </c>
    </row>
    <row r="88" spans="1:15" x14ac:dyDescent="0.45">
      <c r="A88">
        <f>Coefficients!$A$2</f>
        <v>-3.8635845644251199</v>
      </c>
      <c r="B88">
        <f>(Games!D88)*Coefficients!$B$2</f>
        <v>18.186735875846011</v>
      </c>
      <c r="C88">
        <f>(VLOOKUP(Games!B88, Data!$B$2:$L$134, 4, FALSE)-VLOOKUP(Games!C88, Data!$B$2:$L$134, 4, FALSE))*Coefficients!$C$2</f>
        <v>-0.10109026874083354</v>
      </c>
      <c r="D88">
        <f>(VLOOKUP(Games!B88, Data!$B$2:$L$134, 3, FALSE)-VLOOKUP(Games!C88, Data!$B$2:$L$134, 3, FALSE))*Coefficients!$D$2</f>
        <v>7.4569118336292863</v>
      </c>
      <c r="E88">
        <f>(VLOOKUP(Games!B88, Data!$B$2:$L$134, 5, FALSE)-VLOOKUP(Games!C88, Data!$B$2:$L$134, 5, FALSE))*Coefficients!$E$2</f>
        <v>-21.462380592199647</v>
      </c>
      <c r="F88">
        <f>(VLOOKUP(Games!B88, Data!$B$2:$L$134, 6, FALSE)-VLOOKUP(Games!C88, Data!$B$2:$L$134, 6, FALSE))*Coefficients!$F$2</f>
        <v>-0.60401151007764131</v>
      </c>
      <c r="G88">
        <f>(VLOOKUP(Games!B88, Data!$B$2:$L$134, 7, FALSE)-VLOOKUP(Games!C88, Data!$B$2:$L$134, 7, FALSE))*Coefficients!$G$2</f>
        <v>-21.232824617695691</v>
      </c>
      <c r="H88">
        <f>(VLOOKUP(Games!B88, Data!$B$2:$L$134, 8, FALSE)-VLOOKUP(Games!C88, Data!$B$2:$L$134, 8, FALSE))*Coefficients!$H$2</f>
        <v>0.43852274574426736</v>
      </c>
      <c r="I88">
        <f>(VLOOKUP(Games!B88, Data!$B$2:$L$134, 9, FALSE)-VLOOKUP(Games!C88, Data!$B$2:$L$134, 9, FALSE))*Coefficients!$I$2</f>
        <v>-2.4342149064399714</v>
      </c>
      <c r="J88">
        <f>(VLOOKUP(Games!B88, Data!$B$2:$L$134, 10, FALSE)-VLOOKUP(Games!C88, Data!$B$2:$L$134, 10, FALSE))*Coefficients!$J$2</f>
        <v>1.3886445294205727</v>
      </c>
      <c r="K88">
        <f>(IF(AND(VLOOKUP(Games!B88, Data!$B$2:$L$134, 11, FALSE)=1, VLOOKUP(Games!C88, Data!$B$2:$L$134, 11, FALSE)&lt;&gt;1), 1,0))*Coefficients!K$2</f>
        <v>0</v>
      </c>
      <c r="L88">
        <f>(IF(AND(VLOOKUP(Games!B88, Data!$B$2:$L$134, 11, FALSE)&lt;&gt;1, VLOOKUP(Games!C88, Data!$B$2:$L$134, 11, FALSE)=1), 1,0))*Coefficients!L$2</f>
        <v>0</v>
      </c>
      <c r="O88">
        <f t="shared" si="1"/>
        <v>-22.227291474938763</v>
      </c>
    </row>
    <row r="89" spans="1:15" x14ac:dyDescent="0.45">
      <c r="A89">
        <f>Coefficients!$A$2</f>
        <v>-3.8635845644251199</v>
      </c>
      <c r="B89">
        <f>(Games!D89)*Coefficients!$B$2</f>
        <v>8.2666981253845506</v>
      </c>
      <c r="C89">
        <f>(VLOOKUP(Games!B89, Data!$B$2:$L$134, 4, FALSE)-VLOOKUP(Games!C89, Data!$B$2:$L$134, 4, FALSE))*Coefficients!$C$2</f>
        <v>-0.15163540311124993</v>
      </c>
      <c r="D89">
        <f>(VLOOKUP(Games!B89, Data!$B$2:$L$134, 3, FALSE)-VLOOKUP(Games!C89, Data!$B$2:$L$134, 3, FALSE))*Coefficients!$D$2</f>
        <v>5.6995504460860804</v>
      </c>
      <c r="E89">
        <f>(VLOOKUP(Games!B89, Data!$B$2:$L$134, 5, FALSE)-VLOOKUP(Games!C89, Data!$B$2:$L$134, 5, FALSE))*Coefficients!$E$2</f>
        <v>-1.5401245332365487</v>
      </c>
      <c r="F89">
        <f>(VLOOKUP(Games!B89, Data!$B$2:$L$134, 6, FALSE)-VLOOKUP(Games!C89, Data!$B$2:$L$134, 6, FALSE))*Coefficients!$F$2</f>
        <v>-0.53014513432292343</v>
      </c>
      <c r="G89">
        <f>(VLOOKUP(Games!B89, Data!$B$2:$L$134, 7, FALSE)-VLOOKUP(Games!C89, Data!$B$2:$L$134, 7, FALSE))*Coefficients!$G$2</f>
        <v>-5.2211863814005799</v>
      </c>
      <c r="H89">
        <f>(VLOOKUP(Games!B89, Data!$B$2:$L$134, 8, FALSE)-VLOOKUP(Games!C89, Data!$B$2:$L$134, 8, FALSE))*Coefficients!$H$2</f>
        <v>0.24786068237719461</v>
      </c>
      <c r="I89">
        <f>(VLOOKUP(Games!B89, Data!$B$2:$L$134, 9, FALSE)-VLOOKUP(Games!C89, Data!$B$2:$L$134, 9, FALSE))*Coefficients!$I$2</f>
        <v>-1.4158188741538609</v>
      </c>
      <c r="J89">
        <f>(VLOOKUP(Games!B89, Data!$B$2:$L$134, 10, FALSE)-VLOOKUP(Games!C89, Data!$B$2:$L$134, 10, FALSE))*Coefficients!$J$2</f>
        <v>-0.71740527403838839</v>
      </c>
      <c r="K89">
        <f>(IF(AND(VLOOKUP(Games!B89, Data!$B$2:$L$134, 11, FALSE)=1, VLOOKUP(Games!C89, Data!$B$2:$L$134, 11, FALSE)&lt;&gt;1), 1,0))*Coefficients!K$2</f>
        <v>0</v>
      </c>
      <c r="L89">
        <f>(IF(AND(VLOOKUP(Games!B89, Data!$B$2:$L$134, 11, FALSE)&lt;&gt;1, VLOOKUP(Games!C89, Data!$B$2:$L$134, 11, FALSE)=1), 1,0))*Coefficients!L$2</f>
        <v>0</v>
      </c>
      <c r="O89">
        <f t="shared" si="1"/>
        <v>0.77420908915915476</v>
      </c>
    </row>
    <row r="90" spans="1:15" x14ac:dyDescent="0.45">
      <c r="A90">
        <f>Coefficients!$A$2</f>
        <v>-3.8635845644251199</v>
      </c>
      <c r="B90">
        <f>(Games!D90)*Coefficients!$B$2</f>
        <v>-6.0622452919486705</v>
      </c>
      <c r="C90">
        <f>(VLOOKUP(Games!B90, Data!$B$2:$L$134, 4, FALSE)-VLOOKUP(Games!C90, Data!$B$2:$L$134, 4, FALSE))*Coefficients!$C$2</f>
        <v>0.1516354031112499</v>
      </c>
      <c r="D90">
        <f>(VLOOKUP(Games!B90, Data!$B$2:$L$134, 3, FALSE)-VLOOKUP(Games!C90, Data!$B$2:$L$134, 3, FALSE))*Coefficients!$D$2</f>
        <v>1.9473464024127447</v>
      </c>
      <c r="E90">
        <f>(VLOOKUP(Games!B90, Data!$B$2:$L$134, 5, FALSE)-VLOOKUP(Games!C90, Data!$B$2:$L$134, 5, FALSE))*Coefficients!$E$2</f>
        <v>3.3783376858092034</v>
      </c>
      <c r="F90">
        <f>(VLOOKUP(Games!B90, Data!$B$2:$L$134, 6, FALSE)-VLOOKUP(Games!C90, Data!$B$2:$L$134, 6, FALSE))*Coefficients!$F$2</f>
        <v>1.0702930070292982</v>
      </c>
      <c r="G90">
        <f>(VLOOKUP(Games!B90, Data!$B$2:$L$134, 7, FALSE)-VLOOKUP(Games!C90, Data!$B$2:$L$134, 7, FALSE))*Coefficients!$G$2</f>
        <v>14.967400960014995</v>
      </c>
      <c r="H90">
        <f>(VLOOKUP(Games!B90, Data!$B$2:$L$134, 8, FALSE)-VLOOKUP(Games!C90, Data!$B$2:$L$134, 8, FALSE))*Coefficients!$H$2</f>
        <v>-0.20972826970378003</v>
      </c>
      <c r="I90">
        <f>(VLOOKUP(Games!B90, Data!$B$2:$L$134, 9, FALSE)-VLOOKUP(Games!C90, Data!$B$2:$L$134, 9, FALSE))*Coefficients!$I$2</f>
        <v>2.9309934587746591</v>
      </c>
      <c r="J90">
        <f>(VLOOKUP(Games!B90, Data!$B$2:$L$134, 10, FALSE)-VLOOKUP(Games!C90, Data!$B$2:$L$134, 10, FALSE))*Coefficients!$J$2</f>
        <v>-1.2530776492396749</v>
      </c>
      <c r="K90">
        <f>(IF(AND(VLOOKUP(Games!B90, Data!$B$2:$L$134, 11, FALSE)=1, VLOOKUP(Games!C90, Data!$B$2:$L$134, 11, FALSE)&lt;&gt;1), 1,0))*Coefficients!K$2</f>
        <v>0</v>
      </c>
      <c r="L90">
        <f>(IF(AND(VLOOKUP(Games!B90, Data!$B$2:$L$134, 11, FALSE)&lt;&gt;1, VLOOKUP(Games!C90, Data!$B$2:$L$134, 11, FALSE)=1), 1,0))*Coefficients!L$2</f>
        <v>0</v>
      </c>
      <c r="O90">
        <f t="shared" si="1"/>
        <v>13.057371141834906</v>
      </c>
    </row>
    <row r="91" spans="1:15" x14ac:dyDescent="0.45">
      <c r="A91">
        <f>Coefficients!$A$2</f>
        <v>-3.8635845644251199</v>
      </c>
      <c r="B91">
        <f>(Games!D91)*Coefficients!$B$2</f>
        <v>0</v>
      </c>
      <c r="C91" t="e">
        <f>(VLOOKUP(Games!B91, Data!$B$2:$L$134, 4, FALSE)-VLOOKUP(Games!C91, Data!$B$2:$L$134, 4, FALSE))*Coefficients!$C$2</f>
        <v>#N/A</v>
      </c>
      <c r="D91" t="e">
        <f>(VLOOKUP(Games!B91, Data!$B$2:$L$134, 3, FALSE)-VLOOKUP(Games!C91, Data!$B$2:$L$134, 3, FALSE))*Coefficients!$D$2</f>
        <v>#N/A</v>
      </c>
      <c r="E91" t="e">
        <f>(VLOOKUP(Games!B91, Data!$B$2:$L$134, 5, FALSE)-VLOOKUP(Games!C91, Data!$B$2:$L$134, 5, FALSE))*Coefficients!$E$2</f>
        <v>#N/A</v>
      </c>
      <c r="F91" t="e">
        <f>(VLOOKUP(Games!B91, Data!$B$2:$L$134, 6, FALSE)-VLOOKUP(Games!C91, Data!$B$2:$L$134, 6, FALSE))*Coefficients!$F$2</f>
        <v>#N/A</v>
      </c>
      <c r="G91" t="e">
        <f>(VLOOKUP(Games!B91, Data!$B$2:$L$134, 7, FALSE)-VLOOKUP(Games!C91, Data!$B$2:$L$134, 7, FALSE))*Coefficients!$G$2</f>
        <v>#N/A</v>
      </c>
      <c r="H91" t="e">
        <f>(VLOOKUP(Games!B91, Data!$B$2:$L$134, 8, FALSE)-VLOOKUP(Games!C91, Data!$B$2:$L$134, 8, FALSE))*Coefficients!$H$2</f>
        <v>#N/A</v>
      </c>
      <c r="I91" t="e">
        <f>(VLOOKUP(Games!B91, Data!$B$2:$L$134, 9, FALSE)-VLOOKUP(Games!C91, Data!$B$2:$L$134, 9, FALSE))*Coefficients!$I$2</f>
        <v>#N/A</v>
      </c>
      <c r="J91" t="e">
        <f>(VLOOKUP(Games!B91, Data!$B$2:$L$134, 10, FALSE)-VLOOKUP(Games!C91, Data!$B$2:$L$134, 10, FALSE))*Coefficients!$J$2</f>
        <v>#N/A</v>
      </c>
      <c r="K91" t="e">
        <f>(IF(AND(VLOOKUP(Games!B91, Data!$B$2:$L$134, 11, FALSE)=1, VLOOKUP(Games!C91, Data!$B$2:$L$134, 11, FALSE)&lt;&gt;1), 1,0))*Coefficients!K$2</f>
        <v>#N/A</v>
      </c>
      <c r="L91" t="e">
        <f>(IF(AND(VLOOKUP(Games!B91, Data!$B$2:$L$134, 11, FALSE)&lt;&gt;1, VLOOKUP(Games!C91, Data!$B$2:$L$134, 11, FALSE)=1), 1,0))*Coefficients!L$2</f>
        <v>#N/A</v>
      </c>
      <c r="O91" t="e">
        <f t="shared" si="1"/>
        <v>#N/A</v>
      </c>
    </row>
    <row r="92" spans="1:15" x14ac:dyDescent="0.45">
      <c r="A92">
        <f>Coefficients!$A$2</f>
        <v>-3.8635845644251199</v>
      </c>
      <c r="B92">
        <f>(Games!D92)*Coefficients!$B$2</f>
        <v>0</v>
      </c>
      <c r="C92" t="e">
        <f>(VLOOKUP(Games!B92, Data!$B$2:$L$134, 4, FALSE)-VLOOKUP(Games!C92, Data!$B$2:$L$134, 4, FALSE))*Coefficients!$C$2</f>
        <v>#N/A</v>
      </c>
      <c r="D92" t="e">
        <f>(VLOOKUP(Games!B92, Data!$B$2:$L$134, 3, FALSE)-VLOOKUP(Games!C92, Data!$B$2:$L$134, 3, FALSE))*Coefficients!$D$2</f>
        <v>#N/A</v>
      </c>
      <c r="E92" t="e">
        <f>(VLOOKUP(Games!B92, Data!$B$2:$L$134, 5, FALSE)-VLOOKUP(Games!C92, Data!$B$2:$L$134, 5, FALSE))*Coefficients!$E$2</f>
        <v>#N/A</v>
      </c>
      <c r="F92" t="e">
        <f>(VLOOKUP(Games!B92, Data!$B$2:$L$134, 6, FALSE)-VLOOKUP(Games!C92, Data!$B$2:$L$134, 6, FALSE))*Coefficients!$F$2</f>
        <v>#N/A</v>
      </c>
      <c r="G92" t="e">
        <f>(VLOOKUP(Games!B92, Data!$B$2:$L$134, 7, FALSE)-VLOOKUP(Games!C92, Data!$B$2:$L$134, 7, FALSE))*Coefficients!$G$2</f>
        <v>#N/A</v>
      </c>
      <c r="H92" t="e">
        <f>(VLOOKUP(Games!B92, Data!$B$2:$L$134, 8, FALSE)-VLOOKUP(Games!C92, Data!$B$2:$L$134, 8, FALSE))*Coefficients!$H$2</f>
        <v>#N/A</v>
      </c>
      <c r="I92" t="e">
        <f>(VLOOKUP(Games!B92, Data!$B$2:$L$134, 9, FALSE)-VLOOKUP(Games!C92, Data!$B$2:$L$134, 9, FALSE))*Coefficients!$I$2</f>
        <v>#N/A</v>
      </c>
      <c r="J92" t="e">
        <f>(VLOOKUP(Games!B92, Data!$B$2:$L$134, 10, FALSE)-VLOOKUP(Games!C92, Data!$B$2:$L$134, 10, FALSE))*Coefficients!$J$2</f>
        <v>#N/A</v>
      </c>
      <c r="K92" t="e">
        <f>(IF(AND(VLOOKUP(Games!B92, Data!$B$2:$L$134, 11, FALSE)=1, VLOOKUP(Games!C92, Data!$B$2:$L$134, 11, FALSE)&lt;&gt;1), 1,0))*Coefficients!K$2</f>
        <v>#N/A</v>
      </c>
      <c r="L92" t="e">
        <f>(IF(AND(VLOOKUP(Games!B92, Data!$B$2:$L$134, 11, FALSE)&lt;&gt;1, VLOOKUP(Games!C92, Data!$B$2:$L$134, 11, FALSE)=1), 1,0))*Coefficients!L$2</f>
        <v>#N/A</v>
      </c>
      <c r="O92" t="e">
        <f t="shared" si="1"/>
        <v>#N/A</v>
      </c>
    </row>
    <row r="93" spans="1:15" x14ac:dyDescent="0.45">
      <c r="A93">
        <f>Coefficients!$A$2</f>
        <v>-3.8635845644251199</v>
      </c>
      <c r="B93">
        <f>(Games!D93)*Coefficients!$B$2</f>
        <v>0</v>
      </c>
      <c r="C93" t="e">
        <f>(VLOOKUP(Games!B93, Data!$B$2:$L$134, 4, FALSE)-VLOOKUP(Games!C93, Data!$B$2:$L$134, 4, FALSE))*Coefficients!$C$2</f>
        <v>#N/A</v>
      </c>
      <c r="D93" t="e">
        <f>(VLOOKUP(Games!B93, Data!$B$2:$L$134, 3, FALSE)-VLOOKUP(Games!C93, Data!$B$2:$L$134, 3, FALSE))*Coefficients!$D$2</f>
        <v>#N/A</v>
      </c>
      <c r="E93" t="e">
        <f>(VLOOKUP(Games!B93, Data!$B$2:$L$134, 5, FALSE)-VLOOKUP(Games!C93, Data!$B$2:$L$134, 5, FALSE))*Coefficients!$E$2</f>
        <v>#N/A</v>
      </c>
      <c r="F93" t="e">
        <f>(VLOOKUP(Games!B93, Data!$B$2:$L$134, 6, FALSE)-VLOOKUP(Games!C93, Data!$B$2:$L$134, 6, FALSE))*Coefficients!$F$2</f>
        <v>#N/A</v>
      </c>
      <c r="G93" t="e">
        <f>(VLOOKUP(Games!B93, Data!$B$2:$L$134, 7, FALSE)-VLOOKUP(Games!C93, Data!$B$2:$L$134, 7, FALSE))*Coefficients!$G$2</f>
        <v>#N/A</v>
      </c>
      <c r="H93" t="e">
        <f>(VLOOKUP(Games!B93, Data!$B$2:$L$134, 8, FALSE)-VLOOKUP(Games!C93, Data!$B$2:$L$134, 8, FALSE))*Coefficients!$H$2</f>
        <v>#N/A</v>
      </c>
      <c r="I93" t="e">
        <f>(VLOOKUP(Games!B93, Data!$B$2:$L$134, 9, FALSE)-VLOOKUP(Games!C93, Data!$B$2:$L$134, 9, FALSE))*Coefficients!$I$2</f>
        <v>#N/A</v>
      </c>
      <c r="J93" t="e">
        <f>(VLOOKUP(Games!B93, Data!$B$2:$L$134, 10, FALSE)-VLOOKUP(Games!C93, Data!$B$2:$L$134, 10, FALSE))*Coefficients!$J$2</f>
        <v>#N/A</v>
      </c>
      <c r="K93" t="e">
        <f>(IF(AND(VLOOKUP(Games!B93, Data!$B$2:$L$134, 11, FALSE)=1, VLOOKUP(Games!C93, Data!$B$2:$L$134, 11, FALSE)&lt;&gt;1), 1,0))*Coefficients!K$2</f>
        <v>#N/A</v>
      </c>
      <c r="L93" t="e">
        <f>(IF(AND(VLOOKUP(Games!B93, Data!$B$2:$L$134, 11, FALSE)&lt;&gt;1, VLOOKUP(Games!C93, Data!$B$2:$L$134, 11, FALSE)=1), 1,0))*Coefficients!L$2</f>
        <v>#N/A</v>
      </c>
      <c r="O93" t="e">
        <f t="shared" si="1"/>
        <v>#N/A</v>
      </c>
    </row>
    <row r="94" spans="1:15" x14ac:dyDescent="0.45">
      <c r="A94">
        <f>Coefficients!$A$2</f>
        <v>-3.8635845644251199</v>
      </c>
      <c r="B94">
        <f>(Games!D94)*Coefficients!$B$2</f>
        <v>0</v>
      </c>
      <c r="C94" t="e">
        <f>(VLOOKUP(Games!B94, Data!$B$2:$L$134, 4, FALSE)-VLOOKUP(Games!C94, Data!$B$2:$L$134, 4, FALSE))*Coefficients!$C$2</f>
        <v>#N/A</v>
      </c>
      <c r="D94" t="e">
        <f>(VLOOKUP(Games!B94, Data!$B$2:$L$134, 3, FALSE)-VLOOKUP(Games!C94, Data!$B$2:$L$134, 3, FALSE))*Coefficients!$D$2</f>
        <v>#N/A</v>
      </c>
      <c r="E94" t="e">
        <f>(VLOOKUP(Games!B94, Data!$B$2:$L$134, 5, FALSE)-VLOOKUP(Games!C94, Data!$B$2:$L$134, 5, FALSE))*Coefficients!$E$2</f>
        <v>#N/A</v>
      </c>
      <c r="F94" t="e">
        <f>(VLOOKUP(Games!B94, Data!$B$2:$L$134, 6, FALSE)-VLOOKUP(Games!C94, Data!$B$2:$L$134, 6, FALSE))*Coefficients!$F$2</f>
        <v>#N/A</v>
      </c>
      <c r="G94" t="e">
        <f>(VLOOKUP(Games!B94, Data!$B$2:$L$134, 7, FALSE)-VLOOKUP(Games!C94, Data!$B$2:$L$134, 7, FALSE))*Coefficients!$G$2</f>
        <v>#N/A</v>
      </c>
      <c r="H94" t="e">
        <f>(VLOOKUP(Games!B94, Data!$B$2:$L$134, 8, FALSE)-VLOOKUP(Games!C94, Data!$B$2:$L$134, 8, FALSE))*Coefficients!$H$2</f>
        <v>#N/A</v>
      </c>
      <c r="I94" t="e">
        <f>(VLOOKUP(Games!B94, Data!$B$2:$L$134, 9, FALSE)-VLOOKUP(Games!C94, Data!$B$2:$L$134, 9, FALSE))*Coefficients!$I$2</f>
        <v>#N/A</v>
      </c>
      <c r="J94" t="e">
        <f>(VLOOKUP(Games!B94, Data!$B$2:$L$134, 10, FALSE)-VLOOKUP(Games!C94, Data!$B$2:$L$134, 10, FALSE))*Coefficients!$J$2</f>
        <v>#N/A</v>
      </c>
      <c r="K94" t="e">
        <f>(IF(AND(VLOOKUP(Games!B94, Data!$B$2:$L$134, 11, FALSE)=1, VLOOKUP(Games!C94, Data!$B$2:$L$134, 11, FALSE)&lt;&gt;1), 1,0))*Coefficients!K$2</f>
        <v>#N/A</v>
      </c>
      <c r="L94" t="e">
        <f>(IF(AND(VLOOKUP(Games!B94, Data!$B$2:$L$134, 11, FALSE)&lt;&gt;1, VLOOKUP(Games!C94, Data!$B$2:$L$134, 11, FALSE)=1), 1,0))*Coefficients!L$2</f>
        <v>#N/A</v>
      </c>
      <c r="O94" t="e">
        <f t="shared" si="1"/>
        <v>#N/A</v>
      </c>
    </row>
    <row r="95" spans="1:15" x14ac:dyDescent="0.45">
      <c r="A95">
        <f>Coefficients!$A$2</f>
        <v>-3.8635845644251199</v>
      </c>
      <c r="B95">
        <f>(Games!D95)*Coefficients!$B$2</f>
        <v>0</v>
      </c>
      <c r="C95" t="e">
        <f>(VLOOKUP(Games!B95, Data!$B$2:$L$134, 4, FALSE)-VLOOKUP(Games!C95, Data!$B$2:$L$134, 4, FALSE))*Coefficients!$C$2</f>
        <v>#N/A</v>
      </c>
      <c r="D95" t="e">
        <f>(VLOOKUP(Games!B95, Data!$B$2:$L$134, 3, FALSE)-VLOOKUP(Games!C95, Data!$B$2:$L$134, 3, FALSE))*Coefficients!$D$2</f>
        <v>#N/A</v>
      </c>
      <c r="E95" t="e">
        <f>(VLOOKUP(Games!B95, Data!$B$2:$L$134, 5, FALSE)-VLOOKUP(Games!C95, Data!$B$2:$L$134, 5, FALSE))*Coefficients!$E$2</f>
        <v>#N/A</v>
      </c>
      <c r="F95" t="e">
        <f>(VLOOKUP(Games!B95, Data!$B$2:$L$134, 6, FALSE)-VLOOKUP(Games!C95, Data!$B$2:$L$134, 6, FALSE))*Coefficients!$F$2</f>
        <v>#N/A</v>
      </c>
      <c r="G95" t="e">
        <f>(VLOOKUP(Games!B95, Data!$B$2:$L$134, 7, FALSE)-VLOOKUP(Games!C95, Data!$B$2:$L$134, 7, FALSE))*Coefficients!$G$2</f>
        <v>#N/A</v>
      </c>
      <c r="H95" t="e">
        <f>(VLOOKUP(Games!B95, Data!$B$2:$L$134, 8, FALSE)-VLOOKUP(Games!C95, Data!$B$2:$L$134, 8, FALSE))*Coefficients!$H$2</f>
        <v>#N/A</v>
      </c>
      <c r="I95" t="e">
        <f>(VLOOKUP(Games!B95, Data!$B$2:$L$134, 9, FALSE)-VLOOKUP(Games!C95, Data!$B$2:$L$134, 9, FALSE))*Coefficients!$I$2</f>
        <v>#N/A</v>
      </c>
      <c r="J95" t="e">
        <f>(VLOOKUP(Games!B95, Data!$B$2:$L$134, 10, FALSE)-VLOOKUP(Games!C95, Data!$B$2:$L$134, 10, FALSE))*Coefficients!$J$2</f>
        <v>#N/A</v>
      </c>
      <c r="K95" t="e">
        <f>(IF(AND(VLOOKUP(Games!B95, Data!$B$2:$L$134, 11, FALSE)=1, VLOOKUP(Games!C95, Data!$B$2:$L$134, 11, FALSE)&lt;&gt;1), 1,0))*Coefficients!K$2</f>
        <v>#N/A</v>
      </c>
      <c r="L95" t="e">
        <f>(IF(AND(VLOOKUP(Games!B95, Data!$B$2:$L$134, 11, FALSE)&lt;&gt;1, VLOOKUP(Games!C95, Data!$B$2:$L$134, 11, FALSE)=1), 1,0))*Coefficients!L$2</f>
        <v>#N/A</v>
      </c>
      <c r="O95" t="e">
        <f t="shared" si="1"/>
        <v>#N/A</v>
      </c>
    </row>
    <row r="96" spans="1:15" x14ac:dyDescent="0.45">
      <c r="A96">
        <f>Coefficients!$A$2</f>
        <v>-3.8635845644251199</v>
      </c>
      <c r="B96">
        <f>(Games!D96)*Coefficients!$B$2</f>
        <v>0</v>
      </c>
      <c r="C96" t="e">
        <f>(VLOOKUP(Games!B96, Data!$B$2:$L$134, 4, FALSE)-VLOOKUP(Games!C96, Data!$B$2:$L$134, 4, FALSE))*Coefficients!$C$2</f>
        <v>#N/A</v>
      </c>
      <c r="D96" t="e">
        <f>(VLOOKUP(Games!B96, Data!$B$2:$L$134, 3, FALSE)-VLOOKUP(Games!C96, Data!$B$2:$L$134, 3, FALSE))*Coefficients!$D$2</f>
        <v>#N/A</v>
      </c>
      <c r="E96" t="e">
        <f>(VLOOKUP(Games!B96, Data!$B$2:$L$134, 5, FALSE)-VLOOKUP(Games!C96, Data!$B$2:$L$134, 5, FALSE))*Coefficients!$E$2</f>
        <v>#N/A</v>
      </c>
      <c r="F96" t="e">
        <f>(VLOOKUP(Games!B96, Data!$B$2:$L$134, 6, FALSE)-VLOOKUP(Games!C96, Data!$B$2:$L$134, 6, FALSE))*Coefficients!$F$2</f>
        <v>#N/A</v>
      </c>
      <c r="G96" t="e">
        <f>(VLOOKUP(Games!B96, Data!$B$2:$L$134, 7, FALSE)-VLOOKUP(Games!C96, Data!$B$2:$L$134, 7, FALSE))*Coefficients!$G$2</f>
        <v>#N/A</v>
      </c>
      <c r="H96" t="e">
        <f>(VLOOKUP(Games!B96, Data!$B$2:$L$134, 8, FALSE)-VLOOKUP(Games!C96, Data!$B$2:$L$134, 8, FALSE))*Coefficients!$H$2</f>
        <v>#N/A</v>
      </c>
      <c r="I96" t="e">
        <f>(VLOOKUP(Games!B96, Data!$B$2:$L$134, 9, FALSE)-VLOOKUP(Games!C96, Data!$B$2:$L$134, 9, FALSE))*Coefficients!$I$2</f>
        <v>#N/A</v>
      </c>
      <c r="J96" t="e">
        <f>(VLOOKUP(Games!B96, Data!$B$2:$L$134, 10, FALSE)-VLOOKUP(Games!C96, Data!$B$2:$L$134, 10, FALSE))*Coefficients!$J$2</f>
        <v>#N/A</v>
      </c>
      <c r="K96" t="e">
        <f>(IF(AND(VLOOKUP(Games!B96, Data!$B$2:$L$134, 11, FALSE)=1, VLOOKUP(Games!C96, Data!$B$2:$L$134, 11, FALSE)&lt;&gt;1), 1,0))*Coefficients!K$2</f>
        <v>#N/A</v>
      </c>
      <c r="L96" t="e">
        <f>(IF(AND(VLOOKUP(Games!B96, Data!$B$2:$L$134, 11, FALSE)&lt;&gt;1, VLOOKUP(Games!C96, Data!$B$2:$L$134, 11, FALSE)=1), 1,0))*Coefficients!L$2</f>
        <v>#N/A</v>
      </c>
      <c r="O96" t="e">
        <f t="shared" si="1"/>
        <v>#N/A</v>
      </c>
    </row>
    <row r="97" spans="1:15" x14ac:dyDescent="0.45">
      <c r="A97">
        <f>Coefficients!$A$2</f>
        <v>-3.8635845644251199</v>
      </c>
      <c r="B97">
        <f>(Games!D97)*Coefficients!$B$2</f>
        <v>0</v>
      </c>
      <c r="C97" t="e">
        <f>(VLOOKUP(Games!B97, Data!$B$2:$L$134, 4, FALSE)-VLOOKUP(Games!C97, Data!$B$2:$L$134, 4, FALSE))*Coefficients!$C$2</f>
        <v>#N/A</v>
      </c>
      <c r="D97" t="e">
        <f>(VLOOKUP(Games!B97, Data!$B$2:$L$134, 3, FALSE)-VLOOKUP(Games!C97, Data!$B$2:$L$134, 3, FALSE))*Coefficients!$D$2</f>
        <v>#N/A</v>
      </c>
      <c r="E97" t="e">
        <f>(VLOOKUP(Games!B97, Data!$B$2:$L$134, 5, FALSE)-VLOOKUP(Games!C97, Data!$B$2:$L$134, 5, FALSE))*Coefficients!$E$2</f>
        <v>#N/A</v>
      </c>
      <c r="F97" t="e">
        <f>(VLOOKUP(Games!B97, Data!$B$2:$L$134, 6, FALSE)-VLOOKUP(Games!C97, Data!$B$2:$L$134, 6, FALSE))*Coefficients!$F$2</f>
        <v>#N/A</v>
      </c>
      <c r="G97" t="e">
        <f>(VLOOKUP(Games!B97, Data!$B$2:$L$134, 7, FALSE)-VLOOKUP(Games!C97, Data!$B$2:$L$134, 7, FALSE))*Coefficients!$G$2</f>
        <v>#N/A</v>
      </c>
      <c r="H97" t="e">
        <f>(VLOOKUP(Games!B97, Data!$B$2:$L$134, 8, FALSE)-VLOOKUP(Games!C97, Data!$B$2:$L$134, 8, FALSE))*Coefficients!$H$2</f>
        <v>#N/A</v>
      </c>
      <c r="I97" t="e">
        <f>(VLOOKUP(Games!B97, Data!$B$2:$L$134, 9, FALSE)-VLOOKUP(Games!C97, Data!$B$2:$L$134, 9, FALSE))*Coefficients!$I$2</f>
        <v>#N/A</v>
      </c>
      <c r="J97" t="e">
        <f>(VLOOKUP(Games!B97, Data!$B$2:$L$134, 10, FALSE)-VLOOKUP(Games!C97, Data!$B$2:$L$134, 10, FALSE))*Coefficients!$J$2</f>
        <v>#N/A</v>
      </c>
      <c r="K97" t="e">
        <f>(IF(AND(VLOOKUP(Games!B97, Data!$B$2:$L$134, 11, FALSE)=1, VLOOKUP(Games!C97, Data!$B$2:$L$134, 11, FALSE)&lt;&gt;1), 1,0))*Coefficients!K$2</f>
        <v>#N/A</v>
      </c>
      <c r="L97" t="e">
        <f>(IF(AND(VLOOKUP(Games!B97, Data!$B$2:$L$134, 11, FALSE)&lt;&gt;1, VLOOKUP(Games!C97, Data!$B$2:$L$134, 11, FALSE)=1), 1,0))*Coefficients!L$2</f>
        <v>#N/A</v>
      </c>
      <c r="O97" t="e">
        <f t="shared" si="1"/>
        <v>#N/A</v>
      </c>
    </row>
    <row r="98" spans="1:15" x14ac:dyDescent="0.45">
      <c r="A98">
        <f>Coefficients!$A$2</f>
        <v>-3.8635845644251199</v>
      </c>
      <c r="B98">
        <f>(Games!D98)*Coefficients!$B$2</f>
        <v>0</v>
      </c>
      <c r="C98" t="e">
        <f>(VLOOKUP(Games!B98, Data!$B$2:$L$134, 4, FALSE)-VLOOKUP(Games!C98, Data!$B$2:$L$134, 4, FALSE))*Coefficients!$C$2</f>
        <v>#N/A</v>
      </c>
      <c r="D98" t="e">
        <f>(VLOOKUP(Games!B98, Data!$B$2:$L$134, 3, FALSE)-VLOOKUP(Games!C98, Data!$B$2:$L$134, 3, FALSE))*Coefficients!$D$2</f>
        <v>#N/A</v>
      </c>
      <c r="E98" t="e">
        <f>(VLOOKUP(Games!B98, Data!$B$2:$L$134, 5, FALSE)-VLOOKUP(Games!C98, Data!$B$2:$L$134, 5, FALSE))*Coefficients!$E$2</f>
        <v>#N/A</v>
      </c>
      <c r="F98" t="e">
        <f>(VLOOKUP(Games!B98, Data!$B$2:$L$134, 6, FALSE)-VLOOKUP(Games!C98, Data!$B$2:$L$134, 6, FALSE))*Coefficients!$F$2</f>
        <v>#N/A</v>
      </c>
      <c r="G98" t="e">
        <f>(VLOOKUP(Games!B98, Data!$B$2:$L$134, 7, FALSE)-VLOOKUP(Games!C98, Data!$B$2:$L$134, 7, FALSE))*Coefficients!$G$2</f>
        <v>#N/A</v>
      </c>
      <c r="H98" t="e">
        <f>(VLOOKUP(Games!B98, Data!$B$2:$L$134, 8, FALSE)-VLOOKUP(Games!C98, Data!$B$2:$L$134, 8, FALSE))*Coefficients!$H$2</f>
        <v>#N/A</v>
      </c>
      <c r="I98" t="e">
        <f>(VLOOKUP(Games!B98, Data!$B$2:$L$134, 9, FALSE)-VLOOKUP(Games!C98, Data!$B$2:$L$134, 9, FALSE))*Coefficients!$I$2</f>
        <v>#N/A</v>
      </c>
      <c r="J98" t="e">
        <f>(VLOOKUP(Games!B98, Data!$B$2:$L$134, 10, FALSE)-VLOOKUP(Games!C98, Data!$B$2:$L$134, 10, FALSE))*Coefficients!$J$2</f>
        <v>#N/A</v>
      </c>
      <c r="K98" t="e">
        <f>(IF(AND(VLOOKUP(Games!B98, Data!$B$2:$L$134, 11, FALSE)=1, VLOOKUP(Games!C98, Data!$B$2:$L$134, 11, FALSE)&lt;&gt;1), 1,0))*Coefficients!K$2</f>
        <v>#N/A</v>
      </c>
      <c r="L98" t="e">
        <f>(IF(AND(VLOOKUP(Games!B98, Data!$B$2:$L$134, 11, FALSE)&lt;&gt;1, VLOOKUP(Games!C98, Data!$B$2:$L$134, 11, FALSE)=1), 1,0))*Coefficients!L$2</f>
        <v>#N/A</v>
      </c>
      <c r="O98" t="e">
        <f t="shared" si="1"/>
        <v>#N/A</v>
      </c>
    </row>
    <row r="99" spans="1:15" x14ac:dyDescent="0.45">
      <c r="A99">
        <f>Coefficients!$A$2</f>
        <v>-3.8635845644251199</v>
      </c>
      <c r="B99">
        <f>(Games!D99)*Coefficients!$B$2</f>
        <v>0</v>
      </c>
      <c r="C99" t="e">
        <f>(VLOOKUP(Games!B99, Data!$B$2:$L$134, 4, FALSE)-VLOOKUP(Games!C99, Data!$B$2:$L$134, 4, FALSE))*Coefficients!$C$2</f>
        <v>#N/A</v>
      </c>
      <c r="D99" t="e">
        <f>(VLOOKUP(Games!B99, Data!$B$2:$L$134, 3, FALSE)-VLOOKUP(Games!C99, Data!$B$2:$L$134, 3, FALSE))*Coefficients!$D$2</f>
        <v>#N/A</v>
      </c>
      <c r="E99" t="e">
        <f>(VLOOKUP(Games!B99, Data!$B$2:$L$134, 5, FALSE)-VLOOKUP(Games!C99, Data!$B$2:$L$134, 5, FALSE))*Coefficients!$E$2</f>
        <v>#N/A</v>
      </c>
      <c r="F99" t="e">
        <f>(VLOOKUP(Games!B99, Data!$B$2:$L$134, 6, FALSE)-VLOOKUP(Games!C99, Data!$B$2:$L$134, 6, FALSE))*Coefficients!$F$2</f>
        <v>#N/A</v>
      </c>
      <c r="G99" t="e">
        <f>(VLOOKUP(Games!B99, Data!$B$2:$L$134, 7, FALSE)-VLOOKUP(Games!C99, Data!$B$2:$L$134, 7, FALSE))*Coefficients!$G$2</f>
        <v>#N/A</v>
      </c>
      <c r="H99" t="e">
        <f>(VLOOKUP(Games!B99, Data!$B$2:$L$134, 8, FALSE)-VLOOKUP(Games!C99, Data!$B$2:$L$134, 8, FALSE))*Coefficients!$H$2</f>
        <v>#N/A</v>
      </c>
      <c r="I99" t="e">
        <f>(VLOOKUP(Games!B99, Data!$B$2:$L$134, 9, FALSE)-VLOOKUP(Games!C99, Data!$B$2:$L$134, 9, FALSE))*Coefficients!$I$2</f>
        <v>#N/A</v>
      </c>
      <c r="J99" t="e">
        <f>(VLOOKUP(Games!B99, Data!$B$2:$L$134, 10, FALSE)-VLOOKUP(Games!C99, Data!$B$2:$L$134, 10, FALSE))*Coefficients!$J$2</f>
        <v>#N/A</v>
      </c>
      <c r="K99" t="e">
        <f>(IF(AND(VLOOKUP(Games!B99, Data!$B$2:$L$134, 11, FALSE)=1, VLOOKUP(Games!C99, Data!$B$2:$L$134, 11, FALSE)&lt;&gt;1), 1,0))*Coefficients!K$2</f>
        <v>#N/A</v>
      </c>
      <c r="L99" t="e">
        <f>(IF(AND(VLOOKUP(Games!B99, Data!$B$2:$L$134, 11, FALSE)&lt;&gt;1, VLOOKUP(Games!C99, Data!$B$2:$L$134, 11, FALSE)=1), 1,0))*Coefficients!L$2</f>
        <v>#N/A</v>
      </c>
      <c r="O99" t="e">
        <f t="shared" si="1"/>
        <v>#N/A</v>
      </c>
    </row>
    <row r="100" spans="1:15" x14ac:dyDescent="0.45">
      <c r="A100">
        <f>Coefficients!$A$2</f>
        <v>-3.8635845644251199</v>
      </c>
      <c r="B100">
        <f>(Games!D100)*Coefficients!$B$2</f>
        <v>0</v>
      </c>
      <c r="C100" t="e">
        <f>(VLOOKUP(Games!B100, Data!$B$2:$L$134, 4, FALSE)-VLOOKUP(Games!C100, Data!$B$2:$L$134, 4, FALSE))*Coefficients!$C$2</f>
        <v>#N/A</v>
      </c>
      <c r="D100" t="e">
        <f>(VLOOKUP(Games!B100, Data!$B$2:$L$134, 3, FALSE)-VLOOKUP(Games!C100, Data!$B$2:$L$134, 3, FALSE))*Coefficients!$D$2</f>
        <v>#N/A</v>
      </c>
      <c r="E100" t="e">
        <f>(VLOOKUP(Games!B100, Data!$B$2:$L$134, 5, FALSE)-VLOOKUP(Games!C100, Data!$B$2:$L$134, 5, FALSE))*Coefficients!$E$2</f>
        <v>#N/A</v>
      </c>
      <c r="F100" t="e">
        <f>(VLOOKUP(Games!B100, Data!$B$2:$L$134, 6, FALSE)-VLOOKUP(Games!C100, Data!$B$2:$L$134, 6, FALSE))*Coefficients!$F$2</f>
        <v>#N/A</v>
      </c>
      <c r="G100" t="e">
        <f>(VLOOKUP(Games!B100, Data!$B$2:$L$134, 7, FALSE)-VLOOKUP(Games!C100, Data!$B$2:$L$134, 7, FALSE))*Coefficients!$G$2</f>
        <v>#N/A</v>
      </c>
      <c r="H100" t="e">
        <f>(VLOOKUP(Games!B100, Data!$B$2:$L$134, 8, FALSE)-VLOOKUP(Games!C100, Data!$B$2:$L$134, 8, FALSE))*Coefficients!$H$2</f>
        <v>#N/A</v>
      </c>
      <c r="I100" t="e">
        <f>(VLOOKUP(Games!B100, Data!$B$2:$L$134, 9, FALSE)-VLOOKUP(Games!C100, Data!$B$2:$L$134, 9, FALSE))*Coefficients!$I$2</f>
        <v>#N/A</v>
      </c>
      <c r="J100" t="e">
        <f>(VLOOKUP(Games!B100, Data!$B$2:$L$134, 10, FALSE)-VLOOKUP(Games!C100, Data!$B$2:$L$134, 10, FALSE))*Coefficients!$J$2</f>
        <v>#N/A</v>
      </c>
      <c r="K100" t="e">
        <f>(IF(AND(VLOOKUP(Games!B100, Data!$B$2:$L$134, 11, FALSE)=1, VLOOKUP(Games!C100, Data!$B$2:$L$134, 11, FALSE)&lt;&gt;1), 1,0))*Coefficients!K$2</f>
        <v>#N/A</v>
      </c>
      <c r="L100" t="e">
        <f>(IF(AND(VLOOKUP(Games!B100, Data!$B$2:$L$134, 11, FALSE)&lt;&gt;1, VLOOKUP(Games!C100, Data!$B$2:$L$134, 11, FALSE)=1), 1,0))*Coefficients!L$2</f>
        <v>#N/A</v>
      </c>
      <c r="O100" t="e">
        <f t="shared" si="1"/>
        <v>#N/A</v>
      </c>
    </row>
    <row r="101" spans="1:15" x14ac:dyDescent="0.45">
      <c r="A101">
        <f>Coefficients!$A$2</f>
        <v>-3.8635845644251199</v>
      </c>
      <c r="B101">
        <f>(Games!D101)*Coefficients!$B$2</f>
        <v>0</v>
      </c>
      <c r="C101" t="e">
        <f>(VLOOKUP(Games!B101, Data!$B$2:$L$134, 4, FALSE)-VLOOKUP(Games!C101, Data!$B$2:$L$134, 4, FALSE))*Coefficients!$C$2</f>
        <v>#N/A</v>
      </c>
      <c r="D101" t="e">
        <f>(VLOOKUP(Games!B101, Data!$B$2:$L$134, 3, FALSE)-VLOOKUP(Games!C101, Data!$B$2:$L$134, 3, FALSE))*Coefficients!$D$2</f>
        <v>#N/A</v>
      </c>
      <c r="E101" t="e">
        <f>(VLOOKUP(Games!B101, Data!$B$2:$L$134, 5, FALSE)-VLOOKUP(Games!C101, Data!$B$2:$L$134, 5, FALSE))*Coefficients!$E$2</f>
        <v>#N/A</v>
      </c>
      <c r="F101" t="e">
        <f>(VLOOKUP(Games!B101, Data!$B$2:$L$134, 6, FALSE)-VLOOKUP(Games!C101, Data!$B$2:$L$134, 6, FALSE))*Coefficients!$F$2</f>
        <v>#N/A</v>
      </c>
      <c r="G101" t="e">
        <f>(VLOOKUP(Games!B101, Data!$B$2:$L$134, 7, FALSE)-VLOOKUP(Games!C101, Data!$B$2:$L$134, 7, FALSE))*Coefficients!$G$2</f>
        <v>#N/A</v>
      </c>
      <c r="H101" t="e">
        <f>(VLOOKUP(Games!B101, Data!$B$2:$L$134, 8, FALSE)-VLOOKUP(Games!C101, Data!$B$2:$L$134, 8, FALSE))*Coefficients!$H$2</f>
        <v>#N/A</v>
      </c>
      <c r="I101" t="e">
        <f>(VLOOKUP(Games!B101, Data!$B$2:$L$134, 9, FALSE)-VLOOKUP(Games!C101, Data!$B$2:$L$134, 9, FALSE))*Coefficients!$I$2</f>
        <v>#N/A</v>
      </c>
      <c r="J101" t="e">
        <f>(VLOOKUP(Games!B101, Data!$B$2:$L$134, 10, FALSE)-VLOOKUP(Games!C101, Data!$B$2:$L$134, 10, FALSE))*Coefficients!$J$2</f>
        <v>#N/A</v>
      </c>
      <c r="K101" t="e">
        <f>(IF(AND(VLOOKUP(Games!B101, Data!$B$2:$L$134, 11, FALSE)=1, VLOOKUP(Games!C101, Data!$B$2:$L$134, 11, FALSE)&lt;&gt;1), 1,0))*Coefficients!K$2</f>
        <v>#N/A</v>
      </c>
      <c r="L101" t="e">
        <f>(IF(AND(VLOOKUP(Games!B101, Data!$B$2:$L$134, 11, FALSE)&lt;&gt;1, VLOOKUP(Games!C101, Data!$B$2:$L$134, 11, FALSE)=1), 1,0))*Coefficients!L$2</f>
        <v>#N/A</v>
      </c>
      <c r="O101" t="e">
        <f t="shared" si="1"/>
        <v>#N/A</v>
      </c>
    </row>
    <row r="102" spans="1:15" x14ac:dyDescent="0.45">
      <c r="A102">
        <f>Coefficients!$A$2</f>
        <v>-3.8635845644251199</v>
      </c>
      <c r="B102">
        <f>(Games!D102)*Coefficients!$B$2</f>
        <v>0</v>
      </c>
      <c r="C102" t="e">
        <f>(VLOOKUP(Games!B102, Data!$B$2:$L$134, 4, FALSE)-VLOOKUP(Games!C102, Data!$B$2:$L$134, 4, FALSE))*Coefficients!$C$2</f>
        <v>#N/A</v>
      </c>
      <c r="D102" t="e">
        <f>(VLOOKUP(Games!B102, Data!$B$2:$L$134, 3, FALSE)-VLOOKUP(Games!C102, Data!$B$2:$L$134, 3, FALSE))*Coefficients!$D$2</f>
        <v>#N/A</v>
      </c>
      <c r="E102" t="e">
        <f>(VLOOKUP(Games!B102, Data!$B$2:$L$134, 5, FALSE)-VLOOKUP(Games!C102, Data!$B$2:$L$134, 5, FALSE))*Coefficients!$E$2</f>
        <v>#N/A</v>
      </c>
      <c r="F102" t="e">
        <f>(VLOOKUP(Games!B102, Data!$B$2:$L$134, 6, FALSE)-VLOOKUP(Games!C102, Data!$B$2:$L$134, 6, FALSE))*Coefficients!$F$2</f>
        <v>#N/A</v>
      </c>
      <c r="G102" t="e">
        <f>(VLOOKUP(Games!B102, Data!$B$2:$L$134, 7, FALSE)-VLOOKUP(Games!C102, Data!$B$2:$L$134, 7, FALSE))*Coefficients!$G$2</f>
        <v>#N/A</v>
      </c>
      <c r="H102" t="e">
        <f>(VLOOKUP(Games!B102, Data!$B$2:$L$134, 8, FALSE)-VLOOKUP(Games!C102, Data!$B$2:$L$134, 8, FALSE))*Coefficients!$H$2</f>
        <v>#N/A</v>
      </c>
      <c r="I102" t="e">
        <f>(VLOOKUP(Games!B102, Data!$B$2:$L$134, 9, FALSE)-VLOOKUP(Games!C102, Data!$B$2:$L$134, 9, FALSE))*Coefficients!$I$2</f>
        <v>#N/A</v>
      </c>
      <c r="J102" t="e">
        <f>(VLOOKUP(Games!B102, Data!$B$2:$L$134, 10, FALSE)-VLOOKUP(Games!C102, Data!$B$2:$L$134, 10, FALSE))*Coefficients!$J$2</f>
        <v>#N/A</v>
      </c>
      <c r="K102" t="e">
        <f>(IF(AND(VLOOKUP(Games!B102, Data!$B$2:$L$134, 11, FALSE)=1, VLOOKUP(Games!C102, Data!$B$2:$L$134, 11, FALSE)&lt;&gt;1), 1,0))*Coefficients!K$2</f>
        <v>#N/A</v>
      </c>
      <c r="L102" t="e">
        <f>(IF(AND(VLOOKUP(Games!B102, Data!$B$2:$L$134, 11, FALSE)&lt;&gt;1, VLOOKUP(Games!C102, Data!$B$2:$L$134, 11, FALSE)=1), 1,0))*Coefficients!L$2</f>
        <v>#N/A</v>
      </c>
      <c r="O102" t="e">
        <f t="shared" si="1"/>
        <v>#N/A</v>
      </c>
    </row>
    <row r="103" spans="1:15" x14ac:dyDescent="0.45">
      <c r="A103">
        <f>Coefficients!$A$2</f>
        <v>-3.8635845644251199</v>
      </c>
      <c r="B103">
        <f>(Games!D103)*Coefficients!$B$2</f>
        <v>0</v>
      </c>
      <c r="C103" t="e">
        <f>(VLOOKUP(Games!B103, Data!$B$2:$L$134, 4, FALSE)-VLOOKUP(Games!C103, Data!$B$2:$L$134, 4, FALSE))*Coefficients!$C$2</f>
        <v>#N/A</v>
      </c>
      <c r="D103" t="e">
        <f>(VLOOKUP(Games!B103, Data!$B$2:$L$134, 3, FALSE)-VLOOKUP(Games!C103, Data!$B$2:$L$134, 3, FALSE))*Coefficients!$D$2</f>
        <v>#N/A</v>
      </c>
      <c r="E103" t="e">
        <f>(VLOOKUP(Games!B103, Data!$B$2:$L$134, 5, FALSE)-VLOOKUP(Games!C103, Data!$B$2:$L$134, 5, FALSE))*Coefficients!$E$2</f>
        <v>#N/A</v>
      </c>
      <c r="F103" t="e">
        <f>(VLOOKUP(Games!B103, Data!$B$2:$L$134, 6, FALSE)-VLOOKUP(Games!C103, Data!$B$2:$L$134, 6, FALSE))*Coefficients!$F$2</f>
        <v>#N/A</v>
      </c>
      <c r="G103" t="e">
        <f>(VLOOKUP(Games!B103, Data!$B$2:$L$134, 7, FALSE)-VLOOKUP(Games!C103, Data!$B$2:$L$134, 7, FALSE))*Coefficients!$G$2</f>
        <v>#N/A</v>
      </c>
      <c r="H103" t="e">
        <f>(VLOOKUP(Games!B103, Data!$B$2:$L$134, 8, FALSE)-VLOOKUP(Games!C103, Data!$B$2:$L$134, 8, FALSE))*Coefficients!$H$2</f>
        <v>#N/A</v>
      </c>
      <c r="I103" t="e">
        <f>(VLOOKUP(Games!B103, Data!$B$2:$L$134, 9, FALSE)-VLOOKUP(Games!C103, Data!$B$2:$L$134, 9, FALSE))*Coefficients!$I$2</f>
        <v>#N/A</v>
      </c>
      <c r="J103" t="e">
        <f>(VLOOKUP(Games!B103, Data!$B$2:$L$134, 10, FALSE)-VLOOKUP(Games!C103, Data!$B$2:$L$134, 10, FALSE))*Coefficients!$J$2</f>
        <v>#N/A</v>
      </c>
      <c r="K103" t="e">
        <f>(IF(AND(VLOOKUP(Games!B103, Data!$B$2:$L$134, 11, FALSE)=1, VLOOKUP(Games!C103, Data!$B$2:$L$134, 11, FALSE)&lt;&gt;1), 1,0))*Coefficients!K$2</f>
        <v>#N/A</v>
      </c>
      <c r="L103" t="e">
        <f>(IF(AND(VLOOKUP(Games!B103, Data!$B$2:$L$134, 11, FALSE)&lt;&gt;1, VLOOKUP(Games!C103, Data!$B$2:$L$134, 11, FALSE)=1), 1,0))*Coefficients!L$2</f>
        <v>#N/A</v>
      </c>
      <c r="O103" t="e">
        <f t="shared" si="1"/>
        <v>#N/A</v>
      </c>
    </row>
    <row r="104" spans="1:15" x14ac:dyDescent="0.45">
      <c r="A104">
        <f>Coefficients!$A$2</f>
        <v>-3.8635845644251199</v>
      </c>
      <c r="B104">
        <f>(Games!D104)*Coefficients!$B$2</f>
        <v>0</v>
      </c>
      <c r="C104" t="e">
        <f>(VLOOKUP(Games!B104, Data!$B$2:$L$134, 4, FALSE)-VLOOKUP(Games!C104, Data!$B$2:$L$134, 4, FALSE))*Coefficients!$C$2</f>
        <v>#N/A</v>
      </c>
      <c r="D104" t="e">
        <f>(VLOOKUP(Games!B104, Data!$B$2:$L$134, 3, FALSE)-VLOOKUP(Games!C104, Data!$B$2:$L$134, 3, FALSE))*Coefficients!$D$2</f>
        <v>#N/A</v>
      </c>
      <c r="E104" t="e">
        <f>(VLOOKUP(Games!B104, Data!$B$2:$L$134, 5, FALSE)-VLOOKUP(Games!C104, Data!$B$2:$L$134, 5, FALSE))*Coefficients!$E$2</f>
        <v>#N/A</v>
      </c>
      <c r="F104" t="e">
        <f>(VLOOKUP(Games!B104, Data!$B$2:$L$134, 6, FALSE)-VLOOKUP(Games!C104, Data!$B$2:$L$134, 6, FALSE))*Coefficients!$F$2</f>
        <v>#N/A</v>
      </c>
      <c r="G104" t="e">
        <f>(VLOOKUP(Games!B104, Data!$B$2:$L$134, 7, FALSE)-VLOOKUP(Games!C104, Data!$B$2:$L$134, 7, FALSE))*Coefficients!$G$2</f>
        <v>#N/A</v>
      </c>
      <c r="H104" t="e">
        <f>(VLOOKUP(Games!B104, Data!$B$2:$L$134, 8, FALSE)-VLOOKUP(Games!C104, Data!$B$2:$L$134, 8, FALSE))*Coefficients!$H$2</f>
        <v>#N/A</v>
      </c>
      <c r="I104" t="e">
        <f>(VLOOKUP(Games!B104, Data!$B$2:$L$134, 9, FALSE)-VLOOKUP(Games!C104, Data!$B$2:$L$134, 9, FALSE))*Coefficients!$I$2</f>
        <v>#N/A</v>
      </c>
      <c r="J104" t="e">
        <f>(VLOOKUP(Games!B104, Data!$B$2:$L$134, 10, FALSE)-VLOOKUP(Games!C104, Data!$B$2:$L$134, 10, FALSE))*Coefficients!$J$2</f>
        <v>#N/A</v>
      </c>
      <c r="K104" t="e">
        <f>(IF(AND(VLOOKUP(Games!B104, Data!$B$2:$L$134, 11, FALSE)=1, VLOOKUP(Games!C104, Data!$B$2:$L$134, 11, FALSE)&lt;&gt;1), 1,0))*Coefficients!K$2</f>
        <v>#N/A</v>
      </c>
      <c r="L104" t="e">
        <f>(IF(AND(VLOOKUP(Games!B104, Data!$B$2:$L$134, 11, FALSE)&lt;&gt;1, VLOOKUP(Games!C104, Data!$B$2:$L$134, 11, FALSE)=1), 1,0))*Coefficients!L$2</f>
        <v>#N/A</v>
      </c>
      <c r="O104" t="e">
        <f t="shared" si="1"/>
        <v>#N/A</v>
      </c>
    </row>
    <row r="105" spans="1:15" x14ac:dyDescent="0.45">
      <c r="A105">
        <f>Coefficients!$A$2</f>
        <v>-3.8635845644251199</v>
      </c>
      <c r="B105">
        <f>(Games!D105)*Coefficients!$B$2</f>
        <v>0</v>
      </c>
      <c r="C105" t="e">
        <f>(VLOOKUP(Games!B105, Data!$B$2:$L$134, 4, FALSE)-VLOOKUP(Games!C105, Data!$B$2:$L$134, 4, FALSE))*Coefficients!$C$2</f>
        <v>#N/A</v>
      </c>
      <c r="D105" t="e">
        <f>(VLOOKUP(Games!B105, Data!$B$2:$L$134, 3, FALSE)-VLOOKUP(Games!C105, Data!$B$2:$L$134, 3, FALSE))*Coefficients!$D$2</f>
        <v>#N/A</v>
      </c>
      <c r="E105" t="e">
        <f>(VLOOKUP(Games!B105, Data!$B$2:$L$134, 5, FALSE)-VLOOKUP(Games!C105, Data!$B$2:$L$134, 5, FALSE))*Coefficients!$E$2</f>
        <v>#N/A</v>
      </c>
      <c r="F105" t="e">
        <f>(VLOOKUP(Games!B105, Data!$B$2:$L$134, 6, FALSE)-VLOOKUP(Games!C105, Data!$B$2:$L$134, 6, FALSE))*Coefficients!$F$2</f>
        <v>#N/A</v>
      </c>
      <c r="G105" t="e">
        <f>(VLOOKUP(Games!B105, Data!$B$2:$L$134, 7, FALSE)-VLOOKUP(Games!C105, Data!$B$2:$L$134, 7, FALSE))*Coefficients!$G$2</f>
        <v>#N/A</v>
      </c>
      <c r="H105" t="e">
        <f>(VLOOKUP(Games!B105, Data!$B$2:$L$134, 8, FALSE)-VLOOKUP(Games!C105, Data!$B$2:$L$134, 8, FALSE))*Coefficients!$H$2</f>
        <v>#N/A</v>
      </c>
      <c r="I105" t="e">
        <f>(VLOOKUP(Games!B105, Data!$B$2:$L$134, 9, FALSE)-VLOOKUP(Games!C105, Data!$B$2:$L$134, 9, FALSE))*Coefficients!$I$2</f>
        <v>#N/A</v>
      </c>
      <c r="J105" t="e">
        <f>(VLOOKUP(Games!B105, Data!$B$2:$L$134, 10, FALSE)-VLOOKUP(Games!C105, Data!$B$2:$L$134, 10, FALSE))*Coefficients!$J$2</f>
        <v>#N/A</v>
      </c>
      <c r="K105" t="e">
        <f>(IF(AND(VLOOKUP(Games!B105, Data!$B$2:$L$134, 11, FALSE)=1, VLOOKUP(Games!C105, Data!$B$2:$L$134, 11, FALSE)&lt;&gt;1), 1,0))*Coefficients!K$2</f>
        <v>#N/A</v>
      </c>
      <c r="L105" t="e">
        <f>(IF(AND(VLOOKUP(Games!B105, Data!$B$2:$L$134, 11, FALSE)&lt;&gt;1, VLOOKUP(Games!C105, Data!$B$2:$L$134, 11, FALSE)=1), 1,0))*Coefficients!L$2</f>
        <v>#N/A</v>
      </c>
      <c r="O105" t="e">
        <f t="shared" si="1"/>
        <v>#N/A</v>
      </c>
    </row>
    <row r="106" spans="1:15" x14ac:dyDescent="0.45">
      <c r="A106">
        <f>Coefficients!$A$2</f>
        <v>-3.8635845644251199</v>
      </c>
      <c r="B106">
        <f>(Games!D106)*Coefficients!$B$2</f>
        <v>0</v>
      </c>
      <c r="C106" t="e">
        <f>(VLOOKUP(Games!B106, Data!$B$2:$L$134, 4, FALSE)-VLOOKUP(Games!C106, Data!$B$2:$L$134, 4, FALSE))*Coefficients!$C$2</f>
        <v>#N/A</v>
      </c>
      <c r="D106" t="e">
        <f>(VLOOKUP(Games!B106, Data!$B$2:$L$134, 3, FALSE)-VLOOKUP(Games!C106, Data!$B$2:$L$134, 3, FALSE))*Coefficients!$D$2</f>
        <v>#N/A</v>
      </c>
      <c r="E106" t="e">
        <f>(VLOOKUP(Games!B106, Data!$B$2:$L$134, 5, FALSE)-VLOOKUP(Games!C106, Data!$B$2:$L$134, 5, FALSE))*Coefficients!$E$2</f>
        <v>#N/A</v>
      </c>
      <c r="F106" t="e">
        <f>(VLOOKUP(Games!B106, Data!$B$2:$L$134, 6, FALSE)-VLOOKUP(Games!C106, Data!$B$2:$L$134, 6, FALSE))*Coefficients!$F$2</f>
        <v>#N/A</v>
      </c>
      <c r="G106" t="e">
        <f>(VLOOKUP(Games!B106, Data!$B$2:$L$134, 7, FALSE)-VLOOKUP(Games!C106, Data!$B$2:$L$134, 7, FALSE))*Coefficients!$G$2</f>
        <v>#N/A</v>
      </c>
      <c r="H106" t="e">
        <f>(VLOOKUP(Games!B106, Data!$B$2:$L$134, 8, FALSE)-VLOOKUP(Games!C106, Data!$B$2:$L$134, 8, FALSE))*Coefficients!$H$2</f>
        <v>#N/A</v>
      </c>
      <c r="I106" t="e">
        <f>(VLOOKUP(Games!B106, Data!$B$2:$L$134, 9, FALSE)-VLOOKUP(Games!C106, Data!$B$2:$L$134, 9, FALSE))*Coefficients!$I$2</f>
        <v>#N/A</v>
      </c>
      <c r="J106" t="e">
        <f>(VLOOKUP(Games!B106, Data!$B$2:$L$134, 10, FALSE)-VLOOKUP(Games!C106, Data!$B$2:$L$134, 10, FALSE))*Coefficients!$J$2</f>
        <v>#N/A</v>
      </c>
      <c r="K106" t="e">
        <f>(IF(AND(VLOOKUP(Games!B106, Data!$B$2:$L$134, 11, FALSE)=1, VLOOKUP(Games!C106, Data!$B$2:$L$134, 11, FALSE)&lt;&gt;1), 1,0))*Coefficients!K$2</f>
        <v>#N/A</v>
      </c>
      <c r="L106" t="e">
        <f>(IF(AND(VLOOKUP(Games!B106, Data!$B$2:$L$134, 11, FALSE)&lt;&gt;1, VLOOKUP(Games!C106, Data!$B$2:$L$134, 11, FALSE)=1), 1,0))*Coefficients!L$2</f>
        <v>#N/A</v>
      </c>
      <c r="O106" t="e">
        <f t="shared" si="1"/>
        <v>#N/A</v>
      </c>
    </row>
    <row r="107" spans="1:15" x14ac:dyDescent="0.45">
      <c r="A107">
        <f>Coefficients!$A$2</f>
        <v>-3.8635845644251199</v>
      </c>
      <c r="B107">
        <f>(Games!D107)*Coefficients!$B$2</f>
        <v>0</v>
      </c>
      <c r="C107" t="e">
        <f>(VLOOKUP(Games!B107, Data!$B$2:$L$134, 4, FALSE)-VLOOKUP(Games!C107, Data!$B$2:$L$134, 4, FALSE))*Coefficients!$C$2</f>
        <v>#N/A</v>
      </c>
      <c r="D107" t="e">
        <f>(VLOOKUP(Games!B107, Data!$B$2:$L$134, 3, FALSE)-VLOOKUP(Games!C107, Data!$B$2:$L$134, 3, FALSE))*Coefficients!$D$2</f>
        <v>#N/A</v>
      </c>
      <c r="E107" t="e">
        <f>(VLOOKUP(Games!B107, Data!$B$2:$L$134, 5, FALSE)-VLOOKUP(Games!C107, Data!$B$2:$L$134, 5, FALSE))*Coefficients!$E$2</f>
        <v>#N/A</v>
      </c>
      <c r="F107" t="e">
        <f>(VLOOKUP(Games!B107, Data!$B$2:$L$134, 6, FALSE)-VLOOKUP(Games!C107, Data!$B$2:$L$134, 6, FALSE))*Coefficients!$F$2</f>
        <v>#N/A</v>
      </c>
      <c r="G107" t="e">
        <f>(VLOOKUP(Games!B107, Data!$B$2:$L$134, 7, FALSE)-VLOOKUP(Games!C107, Data!$B$2:$L$134, 7, FALSE))*Coefficients!$G$2</f>
        <v>#N/A</v>
      </c>
      <c r="H107" t="e">
        <f>(VLOOKUP(Games!B107, Data!$B$2:$L$134, 8, FALSE)-VLOOKUP(Games!C107, Data!$B$2:$L$134, 8, FALSE))*Coefficients!$H$2</f>
        <v>#N/A</v>
      </c>
      <c r="I107" t="e">
        <f>(VLOOKUP(Games!B107, Data!$B$2:$L$134, 9, FALSE)-VLOOKUP(Games!C107, Data!$B$2:$L$134, 9, FALSE))*Coefficients!$I$2</f>
        <v>#N/A</v>
      </c>
      <c r="J107" t="e">
        <f>(VLOOKUP(Games!B107, Data!$B$2:$L$134, 10, FALSE)-VLOOKUP(Games!C107, Data!$B$2:$L$134, 10, FALSE))*Coefficients!$J$2</f>
        <v>#N/A</v>
      </c>
      <c r="K107" t="e">
        <f>(IF(AND(VLOOKUP(Games!B107, Data!$B$2:$L$134, 11, FALSE)=1, VLOOKUP(Games!C107, Data!$B$2:$L$134, 11, FALSE)&lt;&gt;1), 1,0))*Coefficients!K$2</f>
        <v>#N/A</v>
      </c>
      <c r="L107" t="e">
        <f>(IF(AND(VLOOKUP(Games!B107, Data!$B$2:$L$134, 11, FALSE)&lt;&gt;1, VLOOKUP(Games!C107, Data!$B$2:$L$134, 11, FALSE)=1), 1,0))*Coefficients!L$2</f>
        <v>#N/A</v>
      </c>
      <c r="O107" t="e">
        <f t="shared" si="1"/>
        <v>#N/A</v>
      </c>
    </row>
    <row r="108" spans="1:15" x14ac:dyDescent="0.45">
      <c r="A108">
        <f>Coefficients!$A$2</f>
        <v>-3.8635845644251199</v>
      </c>
      <c r="B108">
        <f>(Games!D108)*Coefficients!$B$2</f>
        <v>0</v>
      </c>
      <c r="C108" t="e">
        <f>(VLOOKUP(Games!B108, Data!$B$2:$L$134, 4, FALSE)-VLOOKUP(Games!C108, Data!$B$2:$L$134, 4, FALSE))*Coefficients!$C$2</f>
        <v>#N/A</v>
      </c>
      <c r="D108" t="e">
        <f>(VLOOKUP(Games!B108, Data!$B$2:$L$134, 3, FALSE)-VLOOKUP(Games!C108, Data!$B$2:$L$134, 3, FALSE))*Coefficients!$D$2</f>
        <v>#N/A</v>
      </c>
      <c r="E108" t="e">
        <f>(VLOOKUP(Games!B108, Data!$B$2:$L$134, 5, FALSE)-VLOOKUP(Games!C108, Data!$B$2:$L$134, 5, FALSE))*Coefficients!$E$2</f>
        <v>#N/A</v>
      </c>
      <c r="F108" t="e">
        <f>(VLOOKUP(Games!B108, Data!$B$2:$L$134, 6, FALSE)-VLOOKUP(Games!C108, Data!$B$2:$L$134, 6, FALSE))*Coefficients!$F$2</f>
        <v>#N/A</v>
      </c>
      <c r="G108" t="e">
        <f>(VLOOKUP(Games!B108, Data!$B$2:$L$134, 7, FALSE)-VLOOKUP(Games!C108, Data!$B$2:$L$134, 7, FALSE))*Coefficients!$G$2</f>
        <v>#N/A</v>
      </c>
      <c r="H108" t="e">
        <f>(VLOOKUP(Games!B108, Data!$B$2:$L$134, 8, FALSE)-VLOOKUP(Games!C108, Data!$B$2:$L$134, 8, FALSE))*Coefficients!$H$2</f>
        <v>#N/A</v>
      </c>
      <c r="I108" t="e">
        <f>(VLOOKUP(Games!B108, Data!$B$2:$L$134, 9, FALSE)-VLOOKUP(Games!C108, Data!$B$2:$L$134, 9, FALSE))*Coefficients!$I$2</f>
        <v>#N/A</v>
      </c>
      <c r="J108" t="e">
        <f>(VLOOKUP(Games!B108, Data!$B$2:$L$134, 10, FALSE)-VLOOKUP(Games!C108, Data!$B$2:$L$134, 10, FALSE))*Coefficients!$J$2</f>
        <v>#N/A</v>
      </c>
      <c r="K108" t="e">
        <f>(IF(AND(VLOOKUP(Games!B108, Data!$B$2:$L$134, 11, FALSE)=1, VLOOKUP(Games!C108, Data!$B$2:$L$134, 11, FALSE)&lt;&gt;1), 1,0))*Coefficients!K$2</f>
        <v>#N/A</v>
      </c>
      <c r="L108" t="e">
        <f>(IF(AND(VLOOKUP(Games!B108, Data!$B$2:$L$134, 11, FALSE)&lt;&gt;1, VLOOKUP(Games!C108, Data!$B$2:$L$134, 11, FALSE)=1), 1,0))*Coefficients!L$2</f>
        <v>#N/A</v>
      </c>
      <c r="O108" t="e">
        <f t="shared" si="1"/>
        <v>#N/A</v>
      </c>
    </row>
    <row r="109" spans="1:15" x14ac:dyDescent="0.45">
      <c r="A109">
        <f>Coefficients!$A$2</f>
        <v>-3.8635845644251199</v>
      </c>
      <c r="B109">
        <f>(Games!D109)*Coefficients!$B$2</f>
        <v>0</v>
      </c>
      <c r="C109" t="e">
        <f>(VLOOKUP(Games!B109, Data!$B$2:$L$134, 4, FALSE)-VLOOKUP(Games!C109, Data!$B$2:$L$134, 4, FALSE))*Coefficients!$C$2</f>
        <v>#N/A</v>
      </c>
      <c r="D109" t="e">
        <f>(VLOOKUP(Games!B109, Data!$B$2:$L$134, 3, FALSE)-VLOOKUP(Games!C109, Data!$B$2:$L$134, 3, FALSE))*Coefficients!$D$2</f>
        <v>#N/A</v>
      </c>
      <c r="E109" t="e">
        <f>(VLOOKUP(Games!B109, Data!$B$2:$L$134, 5, FALSE)-VLOOKUP(Games!C109, Data!$B$2:$L$134, 5, FALSE))*Coefficients!$E$2</f>
        <v>#N/A</v>
      </c>
      <c r="F109" t="e">
        <f>(VLOOKUP(Games!B109, Data!$B$2:$L$134, 6, FALSE)-VLOOKUP(Games!C109, Data!$B$2:$L$134, 6, FALSE))*Coefficients!$F$2</f>
        <v>#N/A</v>
      </c>
      <c r="G109" t="e">
        <f>(VLOOKUP(Games!B109, Data!$B$2:$L$134, 7, FALSE)-VLOOKUP(Games!C109, Data!$B$2:$L$134, 7, FALSE))*Coefficients!$G$2</f>
        <v>#N/A</v>
      </c>
      <c r="H109" t="e">
        <f>(VLOOKUP(Games!B109, Data!$B$2:$L$134, 8, FALSE)-VLOOKUP(Games!C109, Data!$B$2:$L$134, 8, FALSE))*Coefficients!$H$2</f>
        <v>#N/A</v>
      </c>
      <c r="I109" t="e">
        <f>(VLOOKUP(Games!B109, Data!$B$2:$L$134, 9, FALSE)-VLOOKUP(Games!C109, Data!$B$2:$L$134, 9, FALSE))*Coefficients!$I$2</f>
        <v>#N/A</v>
      </c>
      <c r="J109" t="e">
        <f>(VLOOKUP(Games!B109, Data!$B$2:$L$134, 10, FALSE)-VLOOKUP(Games!C109, Data!$B$2:$L$134, 10, FALSE))*Coefficients!$J$2</f>
        <v>#N/A</v>
      </c>
      <c r="K109" t="e">
        <f>(IF(AND(VLOOKUP(Games!B109, Data!$B$2:$L$134, 11, FALSE)=1, VLOOKUP(Games!C109, Data!$B$2:$L$134, 11, FALSE)&lt;&gt;1), 1,0))*Coefficients!K$2</f>
        <v>#N/A</v>
      </c>
      <c r="L109" t="e">
        <f>(IF(AND(VLOOKUP(Games!B109, Data!$B$2:$L$134, 11, FALSE)&lt;&gt;1, VLOOKUP(Games!C109, Data!$B$2:$L$134, 11, FALSE)=1), 1,0))*Coefficients!L$2</f>
        <v>#N/A</v>
      </c>
      <c r="O109" t="e">
        <f t="shared" si="1"/>
        <v>#N/A</v>
      </c>
    </row>
    <row r="110" spans="1:15" x14ac:dyDescent="0.45">
      <c r="A110">
        <f>Coefficients!$A$2</f>
        <v>-3.8635845644251199</v>
      </c>
      <c r="B110">
        <f>(Games!D110)*Coefficients!$B$2</f>
        <v>0</v>
      </c>
      <c r="C110" t="e">
        <f>(VLOOKUP(Games!B110, Data!$B$2:$L$134, 4, FALSE)-VLOOKUP(Games!C110, Data!$B$2:$L$134, 4, FALSE))*Coefficients!$C$2</f>
        <v>#N/A</v>
      </c>
      <c r="D110" t="e">
        <f>(VLOOKUP(Games!B110, Data!$B$2:$L$134, 3, FALSE)-VLOOKUP(Games!C110, Data!$B$2:$L$134, 3, FALSE))*Coefficients!$D$2</f>
        <v>#N/A</v>
      </c>
      <c r="E110" t="e">
        <f>(VLOOKUP(Games!B110, Data!$B$2:$L$134, 5, FALSE)-VLOOKUP(Games!C110, Data!$B$2:$L$134, 5, FALSE))*Coefficients!$E$2</f>
        <v>#N/A</v>
      </c>
      <c r="F110" t="e">
        <f>(VLOOKUP(Games!B110, Data!$B$2:$L$134, 6, FALSE)-VLOOKUP(Games!C110, Data!$B$2:$L$134, 6, FALSE))*Coefficients!$F$2</f>
        <v>#N/A</v>
      </c>
      <c r="G110" t="e">
        <f>(VLOOKUP(Games!B110, Data!$B$2:$L$134, 7, FALSE)-VLOOKUP(Games!C110, Data!$B$2:$L$134, 7, FALSE))*Coefficients!$G$2</f>
        <v>#N/A</v>
      </c>
      <c r="H110" t="e">
        <f>(VLOOKUP(Games!B110, Data!$B$2:$L$134, 8, FALSE)-VLOOKUP(Games!C110, Data!$B$2:$L$134, 8, FALSE))*Coefficients!$H$2</f>
        <v>#N/A</v>
      </c>
      <c r="I110" t="e">
        <f>(VLOOKUP(Games!B110, Data!$B$2:$L$134, 9, FALSE)-VLOOKUP(Games!C110, Data!$B$2:$L$134, 9, FALSE))*Coefficients!$I$2</f>
        <v>#N/A</v>
      </c>
      <c r="J110" t="e">
        <f>(VLOOKUP(Games!B110, Data!$B$2:$L$134, 10, FALSE)-VLOOKUP(Games!C110, Data!$B$2:$L$134, 10, FALSE))*Coefficients!$J$2</f>
        <v>#N/A</v>
      </c>
      <c r="K110" t="e">
        <f>(IF(AND(VLOOKUP(Games!B110, Data!$B$2:$L$134, 11, FALSE)=1, VLOOKUP(Games!C110, Data!$B$2:$L$134, 11, FALSE)&lt;&gt;1), 1,0))*Coefficients!K$2</f>
        <v>#N/A</v>
      </c>
      <c r="L110" t="e">
        <f>(IF(AND(VLOOKUP(Games!B110, Data!$B$2:$L$134, 11, FALSE)&lt;&gt;1, VLOOKUP(Games!C110, Data!$B$2:$L$134, 11, FALSE)=1), 1,0))*Coefficients!L$2</f>
        <v>#N/A</v>
      </c>
      <c r="O110" t="e">
        <f t="shared" si="1"/>
        <v>#N/A</v>
      </c>
    </row>
    <row r="111" spans="1:15" x14ac:dyDescent="0.45">
      <c r="A111">
        <f>Coefficients!$A$2</f>
        <v>-3.8635845644251199</v>
      </c>
      <c r="B111">
        <f>(Games!D111)*Coefficients!$B$2</f>
        <v>0</v>
      </c>
      <c r="C111" t="e">
        <f>(VLOOKUP(Games!B111, Data!$B$2:$L$134, 4, FALSE)-VLOOKUP(Games!C111, Data!$B$2:$L$134, 4, FALSE))*Coefficients!$C$2</f>
        <v>#N/A</v>
      </c>
      <c r="D111" t="e">
        <f>(VLOOKUP(Games!B111, Data!$B$2:$L$134, 3, FALSE)-VLOOKUP(Games!C111, Data!$B$2:$L$134, 3, FALSE))*Coefficients!$D$2</f>
        <v>#N/A</v>
      </c>
      <c r="E111" t="e">
        <f>(VLOOKUP(Games!B111, Data!$B$2:$L$134, 5, FALSE)-VLOOKUP(Games!C111, Data!$B$2:$L$134, 5, FALSE))*Coefficients!$E$2</f>
        <v>#N/A</v>
      </c>
      <c r="F111" t="e">
        <f>(VLOOKUP(Games!B111, Data!$B$2:$L$134, 6, FALSE)-VLOOKUP(Games!C111, Data!$B$2:$L$134, 6, FALSE))*Coefficients!$F$2</f>
        <v>#N/A</v>
      </c>
      <c r="G111" t="e">
        <f>(VLOOKUP(Games!B111, Data!$B$2:$L$134, 7, FALSE)-VLOOKUP(Games!C111, Data!$B$2:$L$134, 7, FALSE))*Coefficients!$G$2</f>
        <v>#N/A</v>
      </c>
      <c r="H111" t="e">
        <f>(VLOOKUP(Games!B111, Data!$B$2:$L$134, 8, FALSE)-VLOOKUP(Games!C111, Data!$B$2:$L$134, 8, FALSE))*Coefficients!$H$2</f>
        <v>#N/A</v>
      </c>
      <c r="I111" t="e">
        <f>(VLOOKUP(Games!B111, Data!$B$2:$L$134, 9, FALSE)-VLOOKUP(Games!C111, Data!$B$2:$L$134, 9, FALSE))*Coefficients!$I$2</f>
        <v>#N/A</v>
      </c>
      <c r="J111" t="e">
        <f>(VLOOKUP(Games!B111, Data!$B$2:$L$134, 10, FALSE)-VLOOKUP(Games!C111, Data!$B$2:$L$134, 10, FALSE))*Coefficients!$J$2</f>
        <v>#N/A</v>
      </c>
      <c r="K111" t="e">
        <f>(IF(AND(VLOOKUP(Games!B111, Data!$B$2:$L$134, 11, FALSE)=1, VLOOKUP(Games!C111, Data!$B$2:$L$134, 11, FALSE)&lt;&gt;1), 1,0))*Coefficients!K$2</f>
        <v>#N/A</v>
      </c>
      <c r="L111" t="e">
        <f>(IF(AND(VLOOKUP(Games!B111, Data!$B$2:$L$134, 11, FALSE)&lt;&gt;1, VLOOKUP(Games!C111, Data!$B$2:$L$134, 11, FALSE)=1), 1,0))*Coefficients!L$2</f>
        <v>#N/A</v>
      </c>
      <c r="O111" t="e">
        <f t="shared" si="1"/>
        <v>#N/A</v>
      </c>
    </row>
    <row r="112" spans="1:15" x14ac:dyDescent="0.45">
      <c r="A112">
        <f>Coefficients!$A$2</f>
        <v>-3.8635845644251199</v>
      </c>
      <c r="B112">
        <f>(Games!D112)*Coefficients!$B$2</f>
        <v>0</v>
      </c>
      <c r="C112" t="e">
        <f>(VLOOKUP(Games!B112, Data!$B$2:$L$134, 4, FALSE)-VLOOKUP(Games!C112, Data!$B$2:$L$134, 4, FALSE))*Coefficients!$C$2</f>
        <v>#N/A</v>
      </c>
      <c r="D112" t="e">
        <f>(VLOOKUP(Games!B112, Data!$B$2:$L$134, 3, FALSE)-VLOOKUP(Games!C112, Data!$B$2:$L$134, 3, FALSE))*Coefficients!$D$2</f>
        <v>#N/A</v>
      </c>
      <c r="E112" t="e">
        <f>(VLOOKUP(Games!B112, Data!$B$2:$L$134, 5, FALSE)-VLOOKUP(Games!C112, Data!$B$2:$L$134, 5, FALSE))*Coefficients!$E$2</f>
        <v>#N/A</v>
      </c>
      <c r="F112" t="e">
        <f>(VLOOKUP(Games!B112, Data!$B$2:$L$134, 6, FALSE)-VLOOKUP(Games!C112, Data!$B$2:$L$134, 6, FALSE))*Coefficients!$F$2</f>
        <v>#N/A</v>
      </c>
      <c r="G112" t="e">
        <f>(VLOOKUP(Games!B112, Data!$B$2:$L$134, 7, FALSE)-VLOOKUP(Games!C112, Data!$B$2:$L$134, 7, FALSE))*Coefficients!$G$2</f>
        <v>#N/A</v>
      </c>
      <c r="H112" t="e">
        <f>(VLOOKUP(Games!B112, Data!$B$2:$L$134, 8, FALSE)-VLOOKUP(Games!C112, Data!$B$2:$L$134, 8, FALSE))*Coefficients!$H$2</f>
        <v>#N/A</v>
      </c>
      <c r="I112" t="e">
        <f>(VLOOKUP(Games!B112, Data!$B$2:$L$134, 9, FALSE)-VLOOKUP(Games!C112, Data!$B$2:$L$134, 9, FALSE))*Coefficients!$I$2</f>
        <v>#N/A</v>
      </c>
      <c r="J112" t="e">
        <f>(VLOOKUP(Games!B112, Data!$B$2:$L$134, 10, FALSE)-VLOOKUP(Games!C112, Data!$B$2:$L$134, 10, FALSE))*Coefficients!$J$2</f>
        <v>#N/A</v>
      </c>
      <c r="K112" t="e">
        <f>(IF(AND(VLOOKUP(Games!B112, Data!$B$2:$L$134, 11, FALSE)=1, VLOOKUP(Games!C112, Data!$B$2:$L$134, 11, FALSE)&lt;&gt;1), 1,0))*Coefficients!K$2</f>
        <v>#N/A</v>
      </c>
      <c r="L112" t="e">
        <f>(IF(AND(VLOOKUP(Games!B112, Data!$B$2:$L$134, 11, FALSE)&lt;&gt;1, VLOOKUP(Games!C112, Data!$B$2:$L$134, 11, FALSE)=1), 1,0))*Coefficients!L$2</f>
        <v>#N/A</v>
      </c>
      <c r="O112" t="e">
        <f t="shared" si="1"/>
        <v>#N/A</v>
      </c>
    </row>
    <row r="113" spans="1:15" x14ac:dyDescent="0.45">
      <c r="A113">
        <f>Coefficients!$A$2</f>
        <v>-3.8635845644251199</v>
      </c>
      <c r="B113">
        <f>(Games!D113)*Coefficients!$B$2</f>
        <v>0</v>
      </c>
      <c r="C113" t="e">
        <f>(VLOOKUP(Games!B113, Data!$B$2:$L$134, 4, FALSE)-VLOOKUP(Games!C113, Data!$B$2:$L$134, 4, FALSE))*Coefficients!$C$2</f>
        <v>#N/A</v>
      </c>
      <c r="D113" t="e">
        <f>(VLOOKUP(Games!B113, Data!$B$2:$L$134, 3, FALSE)-VLOOKUP(Games!C113, Data!$B$2:$L$134, 3, FALSE))*Coefficients!$D$2</f>
        <v>#N/A</v>
      </c>
      <c r="E113" t="e">
        <f>(VLOOKUP(Games!B113, Data!$B$2:$L$134, 5, FALSE)-VLOOKUP(Games!C113, Data!$B$2:$L$134, 5, FALSE))*Coefficients!$E$2</f>
        <v>#N/A</v>
      </c>
      <c r="F113" t="e">
        <f>(VLOOKUP(Games!B113, Data!$B$2:$L$134, 6, FALSE)-VLOOKUP(Games!C113, Data!$B$2:$L$134, 6, FALSE))*Coefficients!$F$2</f>
        <v>#N/A</v>
      </c>
      <c r="G113" t="e">
        <f>(VLOOKUP(Games!B113, Data!$B$2:$L$134, 7, FALSE)-VLOOKUP(Games!C113, Data!$B$2:$L$134, 7, FALSE))*Coefficients!$G$2</f>
        <v>#N/A</v>
      </c>
      <c r="H113" t="e">
        <f>(VLOOKUP(Games!B113, Data!$B$2:$L$134, 8, FALSE)-VLOOKUP(Games!C113, Data!$B$2:$L$134, 8, FALSE))*Coefficients!$H$2</f>
        <v>#N/A</v>
      </c>
      <c r="I113" t="e">
        <f>(VLOOKUP(Games!B113, Data!$B$2:$L$134, 9, FALSE)-VLOOKUP(Games!C113, Data!$B$2:$L$134, 9, FALSE))*Coefficients!$I$2</f>
        <v>#N/A</v>
      </c>
      <c r="J113" t="e">
        <f>(VLOOKUP(Games!B113, Data!$B$2:$L$134, 10, FALSE)-VLOOKUP(Games!C113, Data!$B$2:$L$134, 10, FALSE))*Coefficients!$J$2</f>
        <v>#N/A</v>
      </c>
      <c r="K113" t="e">
        <f>(IF(AND(VLOOKUP(Games!B113, Data!$B$2:$L$134, 11, FALSE)=1, VLOOKUP(Games!C113, Data!$B$2:$L$134, 11, FALSE)&lt;&gt;1), 1,0))*Coefficients!K$2</f>
        <v>#N/A</v>
      </c>
      <c r="L113" t="e">
        <f>(IF(AND(VLOOKUP(Games!B113, Data!$B$2:$L$134, 11, FALSE)&lt;&gt;1, VLOOKUP(Games!C113, Data!$B$2:$L$134, 11, FALSE)=1), 1,0))*Coefficients!L$2</f>
        <v>#N/A</v>
      </c>
      <c r="O113" t="e">
        <f t="shared" si="1"/>
        <v>#N/A</v>
      </c>
    </row>
    <row r="114" spans="1:15" x14ac:dyDescent="0.45">
      <c r="A114">
        <f>Coefficients!$A$2</f>
        <v>-3.8635845644251199</v>
      </c>
      <c r="B114">
        <f>(Games!D114)*Coefficients!$B$2</f>
        <v>0</v>
      </c>
      <c r="C114" t="e">
        <f>(VLOOKUP(Games!B114, Data!$B$2:$L$134, 4, FALSE)-VLOOKUP(Games!C114, Data!$B$2:$L$134, 4, FALSE))*Coefficients!$C$2</f>
        <v>#N/A</v>
      </c>
      <c r="D114" t="e">
        <f>(VLOOKUP(Games!B114, Data!$B$2:$L$134, 3, FALSE)-VLOOKUP(Games!C114, Data!$B$2:$L$134, 3, FALSE))*Coefficients!$D$2</f>
        <v>#N/A</v>
      </c>
      <c r="E114" t="e">
        <f>(VLOOKUP(Games!B114, Data!$B$2:$L$134, 5, FALSE)-VLOOKUP(Games!C114, Data!$B$2:$L$134, 5, FALSE))*Coefficients!$E$2</f>
        <v>#N/A</v>
      </c>
      <c r="F114" t="e">
        <f>(VLOOKUP(Games!B114, Data!$B$2:$L$134, 6, FALSE)-VLOOKUP(Games!C114, Data!$B$2:$L$134, 6, FALSE))*Coefficients!$F$2</f>
        <v>#N/A</v>
      </c>
      <c r="G114" t="e">
        <f>(VLOOKUP(Games!B114, Data!$B$2:$L$134, 7, FALSE)-VLOOKUP(Games!C114, Data!$B$2:$L$134, 7, FALSE))*Coefficients!$G$2</f>
        <v>#N/A</v>
      </c>
      <c r="H114" t="e">
        <f>(VLOOKUP(Games!B114, Data!$B$2:$L$134, 8, FALSE)-VLOOKUP(Games!C114, Data!$B$2:$L$134, 8, FALSE))*Coefficients!$H$2</f>
        <v>#N/A</v>
      </c>
      <c r="I114" t="e">
        <f>(VLOOKUP(Games!B114, Data!$B$2:$L$134, 9, FALSE)-VLOOKUP(Games!C114, Data!$B$2:$L$134, 9, FALSE))*Coefficients!$I$2</f>
        <v>#N/A</v>
      </c>
      <c r="J114" t="e">
        <f>(VLOOKUP(Games!B114, Data!$B$2:$L$134, 10, FALSE)-VLOOKUP(Games!C114, Data!$B$2:$L$134, 10, FALSE))*Coefficients!$J$2</f>
        <v>#N/A</v>
      </c>
      <c r="K114" t="e">
        <f>(IF(AND(VLOOKUP(Games!B114, Data!$B$2:$L$134, 11, FALSE)=1, VLOOKUP(Games!C114, Data!$B$2:$L$134, 11, FALSE)&lt;&gt;1), 1,0))*Coefficients!K$2</f>
        <v>#N/A</v>
      </c>
      <c r="L114" t="e">
        <f>(IF(AND(VLOOKUP(Games!B114, Data!$B$2:$L$134, 11, FALSE)&lt;&gt;1, VLOOKUP(Games!C114, Data!$B$2:$L$134, 11, FALSE)=1), 1,0))*Coefficients!L$2</f>
        <v>#N/A</v>
      </c>
      <c r="O114" t="e">
        <f t="shared" si="1"/>
        <v>#N/A</v>
      </c>
    </row>
    <row r="115" spans="1:15" x14ac:dyDescent="0.45">
      <c r="A115">
        <f>Coefficients!$A$2</f>
        <v>-3.8635845644251199</v>
      </c>
      <c r="B115">
        <f>(Games!D115)*Coefficients!$B$2</f>
        <v>0</v>
      </c>
      <c r="C115" t="e">
        <f>(VLOOKUP(Games!B115, Data!$B$2:$L$134, 4, FALSE)-VLOOKUP(Games!C115, Data!$B$2:$L$134, 4, FALSE))*Coefficients!$C$2</f>
        <v>#N/A</v>
      </c>
      <c r="D115" t="e">
        <f>(VLOOKUP(Games!B115, Data!$B$2:$L$134, 3, FALSE)-VLOOKUP(Games!C115, Data!$B$2:$L$134, 3, FALSE))*Coefficients!$D$2</f>
        <v>#N/A</v>
      </c>
      <c r="E115" t="e">
        <f>(VLOOKUP(Games!B115, Data!$B$2:$L$134, 5, FALSE)-VLOOKUP(Games!C115, Data!$B$2:$L$134, 5, FALSE))*Coefficients!$E$2</f>
        <v>#N/A</v>
      </c>
      <c r="F115" t="e">
        <f>(VLOOKUP(Games!B115, Data!$B$2:$L$134, 6, FALSE)-VLOOKUP(Games!C115, Data!$B$2:$L$134, 6, FALSE))*Coefficients!$F$2</f>
        <v>#N/A</v>
      </c>
      <c r="G115" t="e">
        <f>(VLOOKUP(Games!B115, Data!$B$2:$L$134, 7, FALSE)-VLOOKUP(Games!C115, Data!$B$2:$L$134, 7, FALSE))*Coefficients!$G$2</f>
        <v>#N/A</v>
      </c>
      <c r="H115" t="e">
        <f>(VLOOKUP(Games!B115, Data!$B$2:$L$134, 8, FALSE)-VLOOKUP(Games!C115, Data!$B$2:$L$134, 8, FALSE))*Coefficients!$H$2</f>
        <v>#N/A</v>
      </c>
      <c r="I115" t="e">
        <f>(VLOOKUP(Games!B115, Data!$B$2:$L$134, 9, FALSE)-VLOOKUP(Games!C115, Data!$B$2:$L$134, 9, FALSE))*Coefficients!$I$2</f>
        <v>#N/A</v>
      </c>
      <c r="J115" t="e">
        <f>(VLOOKUP(Games!B115, Data!$B$2:$L$134, 10, FALSE)-VLOOKUP(Games!C115, Data!$B$2:$L$134, 10, FALSE))*Coefficients!$J$2</f>
        <v>#N/A</v>
      </c>
      <c r="K115" t="e">
        <f>(IF(AND(VLOOKUP(Games!B115, Data!$B$2:$L$134, 11, FALSE)=1, VLOOKUP(Games!C115, Data!$B$2:$L$134, 11, FALSE)&lt;&gt;1), 1,0))*Coefficients!K$2</f>
        <v>#N/A</v>
      </c>
      <c r="L115" t="e">
        <f>(IF(AND(VLOOKUP(Games!B115, Data!$B$2:$L$134, 11, FALSE)&lt;&gt;1, VLOOKUP(Games!C115, Data!$B$2:$L$134, 11, FALSE)=1), 1,0))*Coefficients!L$2</f>
        <v>#N/A</v>
      </c>
      <c r="O115" t="e">
        <f t="shared" si="1"/>
        <v>#N/A</v>
      </c>
    </row>
    <row r="116" spans="1:15" x14ac:dyDescent="0.45">
      <c r="A116">
        <f>Coefficients!$A$2</f>
        <v>-3.8635845644251199</v>
      </c>
      <c r="B116">
        <f>(Games!D116)*Coefficients!$B$2</f>
        <v>0</v>
      </c>
      <c r="C116" t="e">
        <f>(VLOOKUP(Games!B116, Data!$B$2:$L$134, 4, FALSE)-VLOOKUP(Games!C116, Data!$B$2:$L$134, 4, FALSE))*Coefficients!$C$2</f>
        <v>#N/A</v>
      </c>
      <c r="D116" t="e">
        <f>(VLOOKUP(Games!B116, Data!$B$2:$L$134, 3, FALSE)-VLOOKUP(Games!C116, Data!$B$2:$L$134, 3, FALSE))*Coefficients!$D$2</f>
        <v>#N/A</v>
      </c>
      <c r="E116" t="e">
        <f>(VLOOKUP(Games!B116, Data!$B$2:$L$134, 5, FALSE)-VLOOKUP(Games!C116, Data!$B$2:$L$134, 5, FALSE))*Coefficients!$E$2</f>
        <v>#N/A</v>
      </c>
      <c r="F116" t="e">
        <f>(VLOOKUP(Games!B116, Data!$B$2:$L$134, 6, FALSE)-VLOOKUP(Games!C116, Data!$B$2:$L$134, 6, FALSE))*Coefficients!$F$2</f>
        <v>#N/A</v>
      </c>
      <c r="G116" t="e">
        <f>(VLOOKUP(Games!B116, Data!$B$2:$L$134, 7, FALSE)-VLOOKUP(Games!C116, Data!$B$2:$L$134, 7, FALSE))*Coefficients!$G$2</f>
        <v>#N/A</v>
      </c>
      <c r="H116" t="e">
        <f>(VLOOKUP(Games!B116, Data!$B$2:$L$134, 8, FALSE)-VLOOKUP(Games!C116, Data!$B$2:$L$134, 8, FALSE))*Coefficients!$H$2</f>
        <v>#N/A</v>
      </c>
      <c r="I116" t="e">
        <f>(VLOOKUP(Games!B116, Data!$B$2:$L$134, 9, FALSE)-VLOOKUP(Games!C116, Data!$B$2:$L$134, 9, FALSE))*Coefficients!$I$2</f>
        <v>#N/A</v>
      </c>
      <c r="J116" t="e">
        <f>(VLOOKUP(Games!B116, Data!$B$2:$L$134, 10, FALSE)-VLOOKUP(Games!C116, Data!$B$2:$L$134, 10, FALSE))*Coefficients!$J$2</f>
        <v>#N/A</v>
      </c>
      <c r="K116" t="e">
        <f>(IF(AND(VLOOKUP(Games!B116, Data!$B$2:$L$134, 11, FALSE)=1, VLOOKUP(Games!C116, Data!$B$2:$L$134, 11, FALSE)&lt;&gt;1), 1,0))*Coefficients!K$2</f>
        <v>#N/A</v>
      </c>
      <c r="L116" t="e">
        <f>(IF(AND(VLOOKUP(Games!B116, Data!$B$2:$L$134, 11, FALSE)&lt;&gt;1, VLOOKUP(Games!C116, Data!$B$2:$L$134, 11, FALSE)=1), 1,0))*Coefficients!L$2</f>
        <v>#N/A</v>
      </c>
      <c r="O116" t="e">
        <f t="shared" si="1"/>
        <v>#N/A</v>
      </c>
    </row>
    <row r="117" spans="1:15" x14ac:dyDescent="0.45">
      <c r="A117">
        <f>Coefficients!$A$2</f>
        <v>-3.8635845644251199</v>
      </c>
      <c r="B117">
        <f>(Games!D117)*Coefficients!$B$2</f>
        <v>0</v>
      </c>
      <c r="C117" t="e">
        <f>(VLOOKUP(Games!B117, Data!$B$2:$L$134, 4, FALSE)-VLOOKUP(Games!C117, Data!$B$2:$L$134, 4, FALSE))*Coefficients!$C$2</f>
        <v>#N/A</v>
      </c>
      <c r="D117" t="e">
        <f>(VLOOKUP(Games!B117, Data!$B$2:$L$134, 3, FALSE)-VLOOKUP(Games!C117, Data!$B$2:$L$134, 3, FALSE))*Coefficients!$D$2</f>
        <v>#N/A</v>
      </c>
      <c r="E117" t="e">
        <f>(VLOOKUP(Games!B117, Data!$B$2:$L$134, 5, FALSE)-VLOOKUP(Games!C117, Data!$B$2:$L$134, 5, FALSE))*Coefficients!$E$2</f>
        <v>#N/A</v>
      </c>
      <c r="F117" t="e">
        <f>(VLOOKUP(Games!B117, Data!$B$2:$L$134, 6, FALSE)-VLOOKUP(Games!C117, Data!$B$2:$L$134, 6, FALSE))*Coefficients!$F$2</f>
        <v>#N/A</v>
      </c>
      <c r="G117" t="e">
        <f>(VLOOKUP(Games!B117, Data!$B$2:$L$134, 7, FALSE)-VLOOKUP(Games!C117, Data!$B$2:$L$134, 7, FALSE))*Coefficients!$G$2</f>
        <v>#N/A</v>
      </c>
      <c r="H117" t="e">
        <f>(VLOOKUP(Games!B117, Data!$B$2:$L$134, 8, FALSE)-VLOOKUP(Games!C117, Data!$B$2:$L$134, 8, FALSE))*Coefficients!$H$2</f>
        <v>#N/A</v>
      </c>
      <c r="I117" t="e">
        <f>(VLOOKUP(Games!B117, Data!$B$2:$L$134, 9, FALSE)-VLOOKUP(Games!C117, Data!$B$2:$L$134, 9, FALSE))*Coefficients!$I$2</f>
        <v>#N/A</v>
      </c>
      <c r="J117" t="e">
        <f>(VLOOKUP(Games!B117, Data!$B$2:$L$134, 10, FALSE)-VLOOKUP(Games!C117, Data!$B$2:$L$134, 10, FALSE))*Coefficients!$J$2</f>
        <v>#N/A</v>
      </c>
      <c r="K117" t="e">
        <f>(IF(AND(VLOOKUP(Games!B117, Data!$B$2:$L$134, 11, FALSE)=1, VLOOKUP(Games!C117, Data!$B$2:$L$134, 11, FALSE)&lt;&gt;1), 1,0))*Coefficients!K$2</f>
        <v>#N/A</v>
      </c>
      <c r="L117" t="e">
        <f>(IF(AND(VLOOKUP(Games!B117, Data!$B$2:$L$134, 11, FALSE)&lt;&gt;1, VLOOKUP(Games!C117, Data!$B$2:$L$134, 11, FALSE)=1), 1,0))*Coefficients!L$2</f>
        <v>#N/A</v>
      </c>
      <c r="O117" t="e">
        <f t="shared" si="1"/>
        <v>#N/A</v>
      </c>
    </row>
    <row r="118" spans="1:15" x14ac:dyDescent="0.45">
      <c r="A118">
        <f>Coefficients!$A$2</f>
        <v>-3.8635845644251199</v>
      </c>
      <c r="B118">
        <f>(Games!D118)*Coefficients!$B$2</f>
        <v>0</v>
      </c>
      <c r="C118" t="e">
        <f>(VLOOKUP(Games!B118, Data!$B$2:$L$134, 4, FALSE)-VLOOKUP(Games!C118, Data!$B$2:$L$134, 4, FALSE))*Coefficients!$C$2</f>
        <v>#N/A</v>
      </c>
      <c r="D118" t="e">
        <f>(VLOOKUP(Games!B118, Data!$B$2:$L$134, 3, FALSE)-VLOOKUP(Games!C118, Data!$B$2:$L$134, 3, FALSE))*Coefficients!$D$2</f>
        <v>#N/A</v>
      </c>
      <c r="E118" t="e">
        <f>(VLOOKUP(Games!B118, Data!$B$2:$L$134, 5, FALSE)-VLOOKUP(Games!C118, Data!$B$2:$L$134, 5, FALSE))*Coefficients!$E$2</f>
        <v>#N/A</v>
      </c>
      <c r="F118" t="e">
        <f>(VLOOKUP(Games!B118, Data!$B$2:$L$134, 6, FALSE)-VLOOKUP(Games!C118, Data!$B$2:$L$134, 6, FALSE))*Coefficients!$F$2</f>
        <v>#N/A</v>
      </c>
      <c r="G118" t="e">
        <f>(VLOOKUP(Games!B118, Data!$B$2:$L$134, 7, FALSE)-VLOOKUP(Games!C118, Data!$B$2:$L$134, 7, FALSE))*Coefficients!$G$2</f>
        <v>#N/A</v>
      </c>
      <c r="H118" t="e">
        <f>(VLOOKUP(Games!B118, Data!$B$2:$L$134, 8, FALSE)-VLOOKUP(Games!C118, Data!$B$2:$L$134, 8, FALSE))*Coefficients!$H$2</f>
        <v>#N/A</v>
      </c>
      <c r="I118" t="e">
        <f>(VLOOKUP(Games!B118, Data!$B$2:$L$134, 9, FALSE)-VLOOKUP(Games!C118, Data!$B$2:$L$134, 9, FALSE))*Coefficients!$I$2</f>
        <v>#N/A</v>
      </c>
      <c r="J118" t="e">
        <f>(VLOOKUP(Games!B118, Data!$B$2:$L$134, 10, FALSE)-VLOOKUP(Games!C118, Data!$B$2:$L$134, 10, FALSE))*Coefficients!$J$2</f>
        <v>#N/A</v>
      </c>
      <c r="K118" t="e">
        <f>(IF(AND(VLOOKUP(Games!B118, Data!$B$2:$L$134, 11, FALSE)=1, VLOOKUP(Games!C118, Data!$B$2:$L$134, 11, FALSE)&lt;&gt;1), 1,0))*Coefficients!K$2</f>
        <v>#N/A</v>
      </c>
      <c r="L118" t="e">
        <f>(IF(AND(VLOOKUP(Games!B118, Data!$B$2:$L$134, 11, FALSE)&lt;&gt;1, VLOOKUP(Games!C118, Data!$B$2:$L$134, 11, FALSE)=1), 1,0))*Coefficients!L$2</f>
        <v>#N/A</v>
      </c>
      <c r="O118" t="e">
        <f t="shared" si="1"/>
        <v>#N/A</v>
      </c>
    </row>
    <row r="119" spans="1:15" x14ac:dyDescent="0.45">
      <c r="A119">
        <f>Coefficients!$A$2</f>
        <v>-3.8635845644251199</v>
      </c>
      <c r="B119">
        <f>(Games!D119)*Coefficients!$B$2</f>
        <v>0</v>
      </c>
      <c r="C119" t="e">
        <f>(VLOOKUP(Games!B119, Data!$B$2:$L$134, 4, FALSE)-VLOOKUP(Games!C119, Data!$B$2:$L$134, 4, FALSE))*Coefficients!$C$2</f>
        <v>#N/A</v>
      </c>
      <c r="D119" t="e">
        <f>(VLOOKUP(Games!B119, Data!$B$2:$L$134, 3, FALSE)-VLOOKUP(Games!C119, Data!$B$2:$L$134, 3, FALSE))*Coefficients!$D$2</f>
        <v>#N/A</v>
      </c>
      <c r="E119" t="e">
        <f>(VLOOKUP(Games!B119, Data!$B$2:$L$134, 5, FALSE)-VLOOKUP(Games!C119, Data!$B$2:$L$134, 5, FALSE))*Coefficients!$E$2</f>
        <v>#N/A</v>
      </c>
      <c r="F119" t="e">
        <f>(VLOOKUP(Games!B119, Data!$B$2:$L$134, 6, FALSE)-VLOOKUP(Games!C119, Data!$B$2:$L$134, 6, FALSE))*Coefficients!$F$2</f>
        <v>#N/A</v>
      </c>
      <c r="G119" t="e">
        <f>(VLOOKUP(Games!B119, Data!$B$2:$L$134, 7, FALSE)-VLOOKUP(Games!C119, Data!$B$2:$L$134, 7, FALSE))*Coefficients!$G$2</f>
        <v>#N/A</v>
      </c>
      <c r="H119" t="e">
        <f>(VLOOKUP(Games!B119, Data!$B$2:$L$134, 8, FALSE)-VLOOKUP(Games!C119, Data!$B$2:$L$134, 8, FALSE))*Coefficients!$H$2</f>
        <v>#N/A</v>
      </c>
      <c r="I119" t="e">
        <f>(VLOOKUP(Games!B119, Data!$B$2:$L$134, 9, FALSE)-VLOOKUP(Games!C119, Data!$B$2:$L$134, 9, FALSE))*Coefficients!$I$2</f>
        <v>#N/A</v>
      </c>
      <c r="J119" t="e">
        <f>(VLOOKUP(Games!B119, Data!$B$2:$L$134, 10, FALSE)-VLOOKUP(Games!C119, Data!$B$2:$L$134, 10, FALSE))*Coefficients!$J$2</f>
        <v>#N/A</v>
      </c>
      <c r="K119" t="e">
        <f>(IF(AND(VLOOKUP(Games!B119, Data!$B$2:$L$134, 11, FALSE)=1, VLOOKUP(Games!C119, Data!$B$2:$L$134, 11, FALSE)&lt;&gt;1), 1,0))*Coefficients!K$2</f>
        <v>#N/A</v>
      </c>
      <c r="L119" t="e">
        <f>(IF(AND(VLOOKUP(Games!B119, Data!$B$2:$L$134, 11, FALSE)&lt;&gt;1, VLOOKUP(Games!C119, Data!$B$2:$L$134, 11, FALSE)=1), 1,0))*Coefficients!L$2</f>
        <v>#N/A</v>
      </c>
      <c r="O119" t="e">
        <f t="shared" si="1"/>
        <v>#N/A</v>
      </c>
    </row>
    <row r="120" spans="1:15" x14ac:dyDescent="0.45">
      <c r="A120">
        <f>Coefficients!$A$2</f>
        <v>-3.8635845644251199</v>
      </c>
      <c r="B120">
        <f>(Games!D120)*Coefficients!$B$2</f>
        <v>0</v>
      </c>
      <c r="C120" t="e">
        <f>(VLOOKUP(Games!B120, Data!$B$2:$L$134, 4, FALSE)-VLOOKUP(Games!C120, Data!$B$2:$L$134, 4, FALSE))*Coefficients!$C$2</f>
        <v>#N/A</v>
      </c>
      <c r="D120" t="e">
        <f>(VLOOKUP(Games!B120, Data!$B$2:$L$134, 3, FALSE)-VLOOKUP(Games!C120, Data!$B$2:$L$134, 3, FALSE))*Coefficients!$D$2</f>
        <v>#N/A</v>
      </c>
      <c r="E120" t="e">
        <f>(VLOOKUP(Games!B120, Data!$B$2:$L$134, 5, FALSE)-VLOOKUP(Games!C120, Data!$B$2:$L$134, 5, FALSE))*Coefficients!$E$2</f>
        <v>#N/A</v>
      </c>
      <c r="F120" t="e">
        <f>(VLOOKUP(Games!B120, Data!$B$2:$L$134, 6, FALSE)-VLOOKUP(Games!C120, Data!$B$2:$L$134, 6, FALSE))*Coefficients!$F$2</f>
        <v>#N/A</v>
      </c>
      <c r="G120" t="e">
        <f>(VLOOKUP(Games!B120, Data!$B$2:$L$134, 7, FALSE)-VLOOKUP(Games!C120, Data!$B$2:$L$134, 7, FALSE))*Coefficients!$G$2</f>
        <v>#N/A</v>
      </c>
      <c r="H120" t="e">
        <f>(VLOOKUP(Games!B120, Data!$B$2:$L$134, 8, FALSE)-VLOOKUP(Games!C120, Data!$B$2:$L$134, 8, FALSE))*Coefficients!$H$2</f>
        <v>#N/A</v>
      </c>
      <c r="I120" t="e">
        <f>(VLOOKUP(Games!B120, Data!$B$2:$L$134, 9, FALSE)-VLOOKUP(Games!C120, Data!$B$2:$L$134, 9, FALSE))*Coefficients!$I$2</f>
        <v>#N/A</v>
      </c>
      <c r="J120" t="e">
        <f>(VLOOKUP(Games!B120, Data!$B$2:$L$134, 10, FALSE)-VLOOKUP(Games!C120, Data!$B$2:$L$134, 10, FALSE))*Coefficients!$J$2</f>
        <v>#N/A</v>
      </c>
      <c r="K120" t="e">
        <f>(IF(AND(VLOOKUP(Games!B120, Data!$B$2:$L$134, 11, FALSE)=1, VLOOKUP(Games!C120, Data!$B$2:$L$134, 11, FALSE)&lt;&gt;1), 1,0))*Coefficients!K$2</f>
        <v>#N/A</v>
      </c>
      <c r="L120" t="e">
        <f>(IF(AND(VLOOKUP(Games!B120, Data!$B$2:$L$134, 11, FALSE)&lt;&gt;1, VLOOKUP(Games!C120, Data!$B$2:$L$134, 11, FALSE)=1), 1,0))*Coefficients!L$2</f>
        <v>#N/A</v>
      </c>
      <c r="O120" t="e">
        <f t="shared" si="1"/>
        <v>#N/A</v>
      </c>
    </row>
    <row r="121" spans="1:15" x14ac:dyDescent="0.45">
      <c r="A121">
        <f>Coefficients!$A$2</f>
        <v>-3.8635845644251199</v>
      </c>
      <c r="B121">
        <f>(Games!D121)*Coefficients!$B$2</f>
        <v>0</v>
      </c>
      <c r="C121" t="e">
        <f>(VLOOKUP(Games!B121, Data!$B$2:$L$134, 4, FALSE)-VLOOKUP(Games!C121, Data!$B$2:$L$134, 4, FALSE))*Coefficients!$C$2</f>
        <v>#N/A</v>
      </c>
      <c r="D121" t="e">
        <f>(VLOOKUP(Games!B121, Data!$B$2:$L$134, 3, FALSE)-VLOOKUP(Games!C121, Data!$B$2:$L$134, 3, FALSE))*Coefficients!$D$2</f>
        <v>#N/A</v>
      </c>
      <c r="E121" t="e">
        <f>(VLOOKUP(Games!B121, Data!$B$2:$L$134, 5, FALSE)-VLOOKUP(Games!C121, Data!$B$2:$L$134, 5, FALSE))*Coefficients!$E$2</f>
        <v>#N/A</v>
      </c>
      <c r="F121" t="e">
        <f>(VLOOKUP(Games!B121, Data!$B$2:$L$134, 6, FALSE)-VLOOKUP(Games!C121, Data!$B$2:$L$134, 6, FALSE))*Coefficients!$F$2</f>
        <v>#N/A</v>
      </c>
      <c r="G121" t="e">
        <f>(VLOOKUP(Games!B121, Data!$B$2:$L$134, 7, FALSE)-VLOOKUP(Games!C121, Data!$B$2:$L$134, 7, FALSE))*Coefficients!$G$2</f>
        <v>#N/A</v>
      </c>
      <c r="H121" t="e">
        <f>(VLOOKUP(Games!B121, Data!$B$2:$L$134, 8, FALSE)-VLOOKUP(Games!C121, Data!$B$2:$L$134, 8, FALSE))*Coefficients!$H$2</f>
        <v>#N/A</v>
      </c>
      <c r="I121" t="e">
        <f>(VLOOKUP(Games!B121, Data!$B$2:$L$134, 9, FALSE)-VLOOKUP(Games!C121, Data!$B$2:$L$134, 9, FALSE))*Coefficients!$I$2</f>
        <v>#N/A</v>
      </c>
      <c r="J121" t="e">
        <f>(VLOOKUP(Games!B121, Data!$B$2:$L$134, 10, FALSE)-VLOOKUP(Games!C121, Data!$B$2:$L$134, 10, FALSE))*Coefficients!$J$2</f>
        <v>#N/A</v>
      </c>
      <c r="K121" t="e">
        <f>(IF(AND(VLOOKUP(Games!B121, Data!$B$2:$L$134, 11, FALSE)=1, VLOOKUP(Games!C121, Data!$B$2:$L$134, 11, FALSE)&lt;&gt;1), 1,0))*Coefficients!K$2</f>
        <v>#N/A</v>
      </c>
      <c r="L121" t="e">
        <f>(IF(AND(VLOOKUP(Games!B121, Data!$B$2:$L$134, 11, FALSE)&lt;&gt;1, VLOOKUP(Games!C121, Data!$B$2:$L$134, 11, FALSE)=1), 1,0))*Coefficients!L$2</f>
        <v>#N/A</v>
      </c>
      <c r="O121" t="e">
        <f t="shared" si="1"/>
        <v>#N/A</v>
      </c>
    </row>
    <row r="122" spans="1:15" x14ac:dyDescent="0.45">
      <c r="A122">
        <f>Coefficients!$A$2</f>
        <v>-3.8635845644251199</v>
      </c>
      <c r="B122">
        <f>(Games!D122)*Coefficients!$B$2</f>
        <v>0</v>
      </c>
      <c r="C122" t="e">
        <f>(VLOOKUP(Games!B122, Data!$B$2:$L$134, 4, FALSE)-VLOOKUP(Games!C122, Data!$B$2:$L$134, 4, FALSE))*Coefficients!$C$2</f>
        <v>#N/A</v>
      </c>
      <c r="D122" t="e">
        <f>(VLOOKUP(Games!B122, Data!$B$2:$L$134, 3, FALSE)-VLOOKUP(Games!C122, Data!$B$2:$L$134, 3, FALSE))*Coefficients!$D$2</f>
        <v>#N/A</v>
      </c>
      <c r="E122" t="e">
        <f>(VLOOKUP(Games!B122, Data!$B$2:$L$134, 5, FALSE)-VLOOKUP(Games!C122, Data!$B$2:$L$134, 5, FALSE))*Coefficients!$E$2</f>
        <v>#N/A</v>
      </c>
      <c r="F122" t="e">
        <f>(VLOOKUP(Games!B122, Data!$B$2:$L$134, 6, FALSE)-VLOOKUP(Games!C122, Data!$B$2:$L$134, 6, FALSE))*Coefficients!$F$2</f>
        <v>#N/A</v>
      </c>
      <c r="G122" t="e">
        <f>(VLOOKUP(Games!B122, Data!$B$2:$L$134, 7, FALSE)-VLOOKUP(Games!C122, Data!$B$2:$L$134, 7, FALSE))*Coefficients!$G$2</f>
        <v>#N/A</v>
      </c>
      <c r="H122" t="e">
        <f>(VLOOKUP(Games!B122, Data!$B$2:$L$134, 8, FALSE)-VLOOKUP(Games!C122, Data!$B$2:$L$134, 8, FALSE))*Coefficients!$H$2</f>
        <v>#N/A</v>
      </c>
      <c r="I122" t="e">
        <f>(VLOOKUP(Games!B122, Data!$B$2:$L$134, 9, FALSE)-VLOOKUP(Games!C122, Data!$B$2:$L$134, 9, FALSE))*Coefficients!$I$2</f>
        <v>#N/A</v>
      </c>
      <c r="J122" t="e">
        <f>(VLOOKUP(Games!B122, Data!$B$2:$L$134, 10, FALSE)-VLOOKUP(Games!C122, Data!$B$2:$L$134, 10, FALSE))*Coefficients!$J$2</f>
        <v>#N/A</v>
      </c>
      <c r="K122" t="e">
        <f>(IF(AND(VLOOKUP(Games!B122, Data!$B$2:$L$134, 11, FALSE)=1, VLOOKUP(Games!C122, Data!$B$2:$L$134, 11, FALSE)&lt;&gt;1), 1,0))*Coefficients!K$2</f>
        <v>#N/A</v>
      </c>
      <c r="L122" t="e">
        <f>(IF(AND(VLOOKUP(Games!B122, Data!$B$2:$L$134, 11, FALSE)&lt;&gt;1, VLOOKUP(Games!C122, Data!$B$2:$L$134, 11, FALSE)=1), 1,0))*Coefficients!L$2</f>
        <v>#N/A</v>
      </c>
      <c r="O122" t="e">
        <f t="shared" si="1"/>
        <v>#N/A</v>
      </c>
    </row>
    <row r="123" spans="1:15" x14ac:dyDescent="0.45">
      <c r="A123">
        <f>Coefficients!$A$2</f>
        <v>-3.8635845644251199</v>
      </c>
      <c r="B123">
        <f>(Games!D123)*Coefficients!$B$2</f>
        <v>0</v>
      </c>
      <c r="C123" t="e">
        <f>(VLOOKUP(Games!B123, Data!$B$2:$L$134, 4, FALSE)-VLOOKUP(Games!C123, Data!$B$2:$L$134, 4, FALSE))*Coefficients!$C$2</f>
        <v>#N/A</v>
      </c>
      <c r="D123" t="e">
        <f>(VLOOKUP(Games!B123, Data!$B$2:$L$134, 3, FALSE)-VLOOKUP(Games!C123, Data!$B$2:$L$134, 3, FALSE))*Coefficients!$D$2</f>
        <v>#N/A</v>
      </c>
      <c r="E123" t="e">
        <f>(VLOOKUP(Games!B123, Data!$B$2:$L$134, 5, FALSE)-VLOOKUP(Games!C123, Data!$B$2:$L$134, 5, FALSE))*Coefficients!$E$2</f>
        <v>#N/A</v>
      </c>
      <c r="F123" t="e">
        <f>(VLOOKUP(Games!B123, Data!$B$2:$L$134, 6, FALSE)-VLOOKUP(Games!C123, Data!$B$2:$L$134, 6, FALSE))*Coefficients!$F$2</f>
        <v>#N/A</v>
      </c>
      <c r="G123" t="e">
        <f>(VLOOKUP(Games!B123, Data!$B$2:$L$134, 7, FALSE)-VLOOKUP(Games!C123, Data!$B$2:$L$134, 7, FALSE))*Coefficients!$G$2</f>
        <v>#N/A</v>
      </c>
      <c r="H123" t="e">
        <f>(VLOOKUP(Games!B123, Data!$B$2:$L$134, 8, FALSE)-VLOOKUP(Games!C123, Data!$B$2:$L$134, 8, FALSE))*Coefficients!$H$2</f>
        <v>#N/A</v>
      </c>
      <c r="I123" t="e">
        <f>(VLOOKUP(Games!B123, Data!$B$2:$L$134, 9, FALSE)-VLOOKUP(Games!C123, Data!$B$2:$L$134, 9, FALSE))*Coefficients!$I$2</f>
        <v>#N/A</v>
      </c>
      <c r="J123" t="e">
        <f>(VLOOKUP(Games!B123, Data!$B$2:$L$134, 10, FALSE)-VLOOKUP(Games!C123, Data!$B$2:$L$134, 10, FALSE))*Coefficients!$J$2</f>
        <v>#N/A</v>
      </c>
      <c r="K123" t="e">
        <f>(IF(AND(VLOOKUP(Games!B123, Data!$B$2:$L$134, 11, FALSE)=1, VLOOKUP(Games!C123, Data!$B$2:$L$134, 11, FALSE)&lt;&gt;1), 1,0))*Coefficients!K$2</f>
        <v>#N/A</v>
      </c>
      <c r="L123" t="e">
        <f>(IF(AND(VLOOKUP(Games!B123, Data!$B$2:$L$134, 11, FALSE)&lt;&gt;1, VLOOKUP(Games!C123, Data!$B$2:$L$134, 11, FALSE)=1), 1,0))*Coefficients!L$2</f>
        <v>#N/A</v>
      </c>
      <c r="O123" t="e">
        <f t="shared" si="1"/>
        <v>#N/A</v>
      </c>
    </row>
    <row r="124" spans="1:15" x14ac:dyDescent="0.45">
      <c r="A124">
        <f>Coefficients!$A$2</f>
        <v>-3.8635845644251199</v>
      </c>
      <c r="B124">
        <f>(Games!D124)*Coefficients!$B$2</f>
        <v>0</v>
      </c>
      <c r="C124" t="e">
        <f>(VLOOKUP(Games!B124, Data!$B$2:$L$134, 4, FALSE)-VLOOKUP(Games!C124, Data!$B$2:$L$134, 4, FALSE))*Coefficients!$C$2</f>
        <v>#N/A</v>
      </c>
      <c r="D124" t="e">
        <f>(VLOOKUP(Games!B124, Data!$B$2:$L$134, 3, FALSE)-VLOOKUP(Games!C124, Data!$B$2:$L$134, 3, FALSE))*Coefficients!$D$2</f>
        <v>#N/A</v>
      </c>
      <c r="E124" t="e">
        <f>(VLOOKUP(Games!B124, Data!$B$2:$L$134, 5, FALSE)-VLOOKUP(Games!C124, Data!$B$2:$L$134, 5, FALSE))*Coefficients!$E$2</f>
        <v>#N/A</v>
      </c>
      <c r="F124" t="e">
        <f>(VLOOKUP(Games!B124, Data!$B$2:$L$134, 6, FALSE)-VLOOKUP(Games!C124, Data!$B$2:$L$134, 6, FALSE))*Coefficients!$F$2</f>
        <v>#N/A</v>
      </c>
      <c r="G124" t="e">
        <f>(VLOOKUP(Games!B124, Data!$B$2:$L$134, 7, FALSE)-VLOOKUP(Games!C124, Data!$B$2:$L$134, 7, FALSE))*Coefficients!$G$2</f>
        <v>#N/A</v>
      </c>
      <c r="H124" t="e">
        <f>(VLOOKUP(Games!B124, Data!$B$2:$L$134, 8, FALSE)-VLOOKUP(Games!C124, Data!$B$2:$L$134, 8, FALSE))*Coefficients!$H$2</f>
        <v>#N/A</v>
      </c>
      <c r="I124" t="e">
        <f>(VLOOKUP(Games!B124, Data!$B$2:$L$134, 9, FALSE)-VLOOKUP(Games!C124, Data!$B$2:$L$134, 9, FALSE))*Coefficients!$I$2</f>
        <v>#N/A</v>
      </c>
      <c r="J124" t="e">
        <f>(VLOOKUP(Games!B124, Data!$B$2:$L$134, 10, FALSE)-VLOOKUP(Games!C124, Data!$B$2:$L$134, 10, FALSE))*Coefficients!$J$2</f>
        <v>#N/A</v>
      </c>
      <c r="K124" t="e">
        <f>(IF(AND(VLOOKUP(Games!B124, Data!$B$2:$L$134, 11, FALSE)=1, VLOOKUP(Games!C124, Data!$B$2:$L$134, 11, FALSE)&lt;&gt;1), 1,0))*Coefficients!K$2</f>
        <v>#N/A</v>
      </c>
      <c r="L124" t="e">
        <f>(IF(AND(VLOOKUP(Games!B124, Data!$B$2:$L$134, 11, FALSE)&lt;&gt;1, VLOOKUP(Games!C124, Data!$B$2:$L$134, 11, FALSE)=1), 1,0))*Coefficients!L$2</f>
        <v>#N/A</v>
      </c>
      <c r="O124" t="e">
        <f t="shared" si="1"/>
        <v>#N/A</v>
      </c>
    </row>
    <row r="125" spans="1:15" x14ac:dyDescent="0.45">
      <c r="A125">
        <f>Coefficients!$A$2</f>
        <v>-3.8635845644251199</v>
      </c>
      <c r="B125">
        <f>(Games!D125)*Coefficients!$B$2</f>
        <v>0</v>
      </c>
      <c r="C125" t="e">
        <f>(VLOOKUP(Games!B125, Data!$B$2:$L$134, 4, FALSE)-VLOOKUP(Games!C125, Data!$B$2:$L$134, 4, FALSE))*Coefficients!$C$2</f>
        <v>#N/A</v>
      </c>
      <c r="D125" t="e">
        <f>(VLOOKUP(Games!B125, Data!$B$2:$L$134, 3, FALSE)-VLOOKUP(Games!C125, Data!$B$2:$L$134, 3, FALSE))*Coefficients!$D$2</f>
        <v>#N/A</v>
      </c>
      <c r="E125" t="e">
        <f>(VLOOKUP(Games!B125, Data!$B$2:$L$134, 5, FALSE)-VLOOKUP(Games!C125, Data!$B$2:$L$134, 5, FALSE))*Coefficients!$E$2</f>
        <v>#N/A</v>
      </c>
      <c r="F125" t="e">
        <f>(VLOOKUP(Games!B125, Data!$B$2:$L$134, 6, FALSE)-VLOOKUP(Games!C125, Data!$B$2:$L$134, 6, FALSE))*Coefficients!$F$2</f>
        <v>#N/A</v>
      </c>
      <c r="G125" t="e">
        <f>(VLOOKUP(Games!B125, Data!$B$2:$L$134, 7, FALSE)-VLOOKUP(Games!C125, Data!$B$2:$L$134, 7, FALSE))*Coefficients!$G$2</f>
        <v>#N/A</v>
      </c>
      <c r="H125" t="e">
        <f>(VLOOKUP(Games!B125, Data!$B$2:$L$134, 8, FALSE)-VLOOKUP(Games!C125, Data!$B$2:$L$134, 8, FALSE))*Coefficients!$H$2</f>
        <v>#N/A</v>
      </c>
      <c r="I125" t="e">
        <f>(VLOOKUP(Games!B125, Data!$B$2:$L$134, 9, FALSE)-VLOOKUP(Games!C125, Data!$B$2:$L$134, 9, FALSE))*Coefficients!$I$2</f>
        <v>#N/A</v>
      </c>
      <c r="J125" t="e">
        <f>(VLOOKUP(Games!B125, Data!$B$2:$L$134, 10, FALSE)-VLOOKUP(Games!C125, Data!$B$2:$L$134, 10, FALSE))*Coefficients!$J$2</f>
        <v>#N/A</v>
      </c>
      <c r="K125" t="e">
        <f>(IF(AND(VLOOKUP(Games!B125, Data!$B$2:$L$134, 11, FALSE)=1, VLOOKUP(Games!C125, Data!$B$2:$L$134, 11, FALSE)&lt;&gt;1), 1,0))*Coefficients!K$2</f>
        <v>#N/A</v>
      </c>
      <c r="L125" t="e">
        <f>(IF(AND(VLOOKUP(Games!B125, Data!$B$2:$L$134, 11, FALSE)&lt;&gt;1, VLOOKUP(Games!C125, Data!$B$2:$L$134, 11, FALSE)=1), 1,0))*Coefficients!L$2</f>
        <v>#N/A</v>
      </c>
      <c r="O125" t="e">
        <f t="shared" si="1"/>
        <v>#N/A</v>
      </c>
    </row>
    <row r="126" spans="1:15" x14ac:dyDescent="0.45">
      <c r="A126">
        <f>Coefficients!$A$2</f>
        <v>-3.8635845644251199</v>
      </c>
      <c r="B126">
        <f>(Games!D126)*Coefficients!$B$2</f>
        <v>0</v>
      </c>
      <c r="C126" t="e">
        <f>(VLOOKUP(Games!B126, Data!$B$2:$L$134, 4, FALSE)-VLOOKUP(Games!C126, Data!$B$2:$L$134, 4, FALSE))*Coefficients!$C$2</f>
        <v>#N/A</v>
      </c>
      <c r="D126" t="e">
        <f>(VLOOKUP(Games!B126, Data!$B$2:$L$134, 3, FALSE)-VLOOKUP(Games!C126, Data!$B$2:$L$134, 3, FALSE))*Coefficients!$D$2</f>
        <v>#N/A</v>
      </c>
      <c r="E126" t="e">
        <f>(VLOOKUP(Games!B126, Data!$B$2:$L$134, 5, FALSE)-VLOOKUP(Games!C126, Data!$B$2:$L$134, 5, FALSE))*Coefficients!$E$2</f>
        <v>#N/A</v>
      </c>
      <c r="F126" t="e">
        <f>(VLOOKUP(Games!B126, Data!$B$2:$L$134, 6, FALSE)-VLOOKUP(Games!C126, Data!$B$2:$L$134, 6, FALSE))*Coefficients!$F$2</f>
        <v>#N/A</v>
      </c>
      <c r="G126" t="e">
        <f>(VLOOKUP(Games!B126, Data!$B$2:$L$134, 7, FALSE)-VLOOKUP(Games!C126, Data!$B$2:$L$134, 7, FALSE))*Coefficients!$G$2</f>
        <v>#N/A</v>
      </c>
      <c r="H126" t="e">
        <f>(VLOOKUP(Games!B126, Data!$B$2:$L$134, 8, FALSE)-VLOOKUP(Games!C126, Data!$B$2:$L$134, 8, FALSE))*Coefficients!$H$2</f>
        <v>#N/A</v>
      </c>
      <c r="I126" t="e">
        <f>(VLOOKUP(Games!B126, Data!$B$2:$L$134, 9, FALSE)-VLOOKUP(Games!C126, Data!$B$2:$L$134, 9, FALSE))*Coefficients!$I$2</f>
        <v>#N/A</v>
      </c>
      <c r="J126" t="e">
        <f>(VLOOKUP(Games!B126, Data!$B$2:$L$134, 10, FALSE)-VLOOKUP(Games!C126, Data!$B$2:$L$134, 10, FALSE))*Coefficients!$J$2</f>
        <v>#N/A</v>
      </c>
      <c r="K126" t="e">
        <f>(IF(AND(VLOOKUP(Games!B126, Data!$B$2:$L$134, 11, FALSE)=1, VLOOKUP(Games!C126, Data!$B$2:$L$134, 11, FALSE)&lt;&gt;1), 1,0))*Coefficients!K$2</f>
        <v>#N/A</v>
      </c>
      <c r="L126" t="e">
        <f>(IF(AND(VLOOKUP(Games!B126, Data!$B$2:$L$134, 11, FALSE)&lt;&gt;1, VLOOKUP(Games!C126, Data!$B$2:$L$134, 11, FALSE)=1), 1,0))*Coefficients!L$2</f>
        <v>#N/A</v>
      </c>
      <c r="O126" t="e">
        <f t="shared" si="1"/>
        <v>#N/A</v>
      </c>
    </row>
    <row r="127" spans="1:15" x14ac:dyDescent="0.45">
      <c r="A127">
        <f>Coefficients!$A$2</f>
        <v>-3.8635845644251199</v>
      </c>
      <c r="B127">
        <f>(Games!D127)*Coefficients!$B$2</f>
        <v>0</v>
      </c>
      <c r="C127" t="e">
        <f>(VLOOKUP(Games!B127, Data!$B$2:$L$134, 4, FALSE)-VLOOKUP(Games!C127, Data!$B$2:$L$134, 4, FALSE))*Coefficients!$C$2</f>
        <v>#N/A</v>
      </c>
      <c r="D127" t="e">
        <f>(VLOOKUP(Games!B127, Data!$B$2:$L$134, 3, FALSE)-VLOOKUP(Games!C127, Data!$B$2:$L$134, 3, FALSE))*Coefficients!$D$2</f>
        <v>#N/A</v>
      </c>
      <c r="E127" t="e">
        <f>(VLOOKUP(Games!B127, Data!$B$2:$L$134, 5, FALSE)-VLOOKUP(Games!C127, Data!$B$2:$L$134, 5, FALSE))*Coefficients!$E$2</f>
        <v>#N/A</v>
      </c>
      <c r="F127" t="e">
        <f>(VLOOKUP(Games!B127, Data!$B$2:$L$134, 6, FALSE)-VLOOKUP(Games!C127, Data!$B$2:$L$134, 6, FALSE))*Coefficients!$F$2</f>
        <v>#N/A</v>
      </c>
      <c r="G127" t="e">
        <f>(VLOOKUP(Games!B127, Data!$B$2:$L$134, 7, FALSE)-VLOOKUP(Games!C127, Data!$B$2:$L$134, 7, FALSE))*Coefficients!$G$2</f>
        <v>#N/A</v>
      </c>
      <c r="H127" t="e">
        <f>(VLOOKUP(Games!B127, Data!$B$2:$L$134, 8, FALSE)-VLOOKUP(Games!C127, Data!$B$2:$L$134, 8, FALSE))*Coefficients!$H$2</f>
        <v>#N/A</v>
      </c>
      <c r="I127" t="e">
        <f>(VLOOKUP(Games!B127, Data!$B$2:$L$134, 9, FALSE)-VLOOKUP(Games!C127, Data!$B$2:$L$134, 9, FALSE))*Coefficients!$I$2</f>
        <v>#N/A</v>
      </c>
      <c r="J127" t="e">
        <f>(VLOOKUP(Games!B127, Data!$B$2:$L$134, 10, FALSE)-VLOOKUP(Games!C127, Data!$B$2:$L$134, 10, FALSE))*Coefficients!$J$2</f>
        <v>#N/A</v>
      </c>
      <c r="K127" t="e">
        <f>(IF(AND(VLOOKUP(Games!B127, Data!$B$2:$L$134, 11, FALSE)=1, VLOOKUP(Games!C127, Data!$B$2:$L$134, 11, FALSE)&lt;&gt;1), 1,0))*Coefficients!K$2</f>
        <v>#N/A</v>
      </c>
      <c r="L127" t="e">
        <f>(IF(AND(VLOOKUP(Games!B127, Data!$B$2:$L$134, 11, FALSE)&lt;&gt;1, VLOOKUP(Games!C127, Data!$B$2:$L$134, 11, FALSE)=1), 1,0))*Coefficients!L$2</f>
        <v>#N/A</v>
      </c>
      <c r="O127" t="e">
        <f t="shared" si="1"/>
        <v>#N/A</v>
      </c>
    </row>
    <row r="128" spans="1:15" x14ac:dyDescent="0.45">
      <c r="A128">
        <f>Coefficients!$A$2</f>
        <v>-3.8635845644251199</v>
      </c>
      <c r="B128">
        <f>(Games!D128)*Coefficients!$B$2</f>
        <v>0</v>
      </c>
      <c r="C128" t="e">
        <f>(VLOOKUP(Games!B128, Data!$B$2:$L$134, 4, FALSE)-VLOOKUP(Games!C128, Data!$B$2:$L$134, 4, FALSE))*Coefficients!$C$2</f>
        <v>#N/A</v>
      </c>
      <c r="D128" t="e">
        <f>(VLOOKUP(Games!B128, Data!$B$2:$L$134, 3, FALSE)-VLOOKUP(Games!C128, Data!$B$2:$L$134, 3, FALSE))*Coefficients!$D$2</f>
        <v>#N/A</v>
      </c>
      <c r="E128" t="e">
        <f>(VLOOKUP(Games!B128, Data!$B$2:$L$134, 5, FALSE)-VLOOKUP(Games!C128, Data!$B$2:$L$134, 5, FALSE))*Coefficients!$E$2</f>
        <v>#N/A</v>
      </c>
      <c r="F128" t="e">
        <f>(VLOOKUP(Games!B128, Data!$B$2:$L$134, 6, FALSE)-VLOOKUP(Games!C128, Data!$B$2:$L$134, 6, FALSE))*Coefficients!$F$2</f>
        <v>#N/A</v>
      </c>
      <c r="G128" t="e">
        <f>(VLOOKUP(Games!B128, Data!$B$2:$L$134, 7, FALSE)-VLOOKUP(Games!C128, Data!$B$2:$L$134, 7, FALSE))*Coefficients!$G$2</f>
        <v>#N/A</v>
      </c>
      <c r="H128" t="e">
        <f>(VLOOKUP(Games!B128, Data!$B$2:$L$134, 8, FALSE)-VLOOKUP(Games!C128, Data!$B$2:$L$134, 8, FALSE))*Coefficients!$H$2</f>
        <v>#N/A</v>
      </c>
      <c r="I128" t="e">
        <f>(VLOOKUP(Games!B128, Data!$B$2:$L$134, 9, FALSE)-VLOOKUP(Games!C128, Data!$B$2:$L$134, 9, FALSE))*Coefficients!$I$2</f>
        <v>#N/A</v>
      </c>
      <c r="J128" t="e">
        <f>(VLOOKUP(Games!B128, Data!$B$2:$L$134, 10, FALSE)-VLOOKUP(Games!C128, Data!$B$2:$L$134, 10, FALSE))*Coefficients!$J$2</f>
        <v>#N/A</v>
      </c>
      <c r="K128" t="e">
        <f>(IF(AND(VLOOKUP(Games!B128, Data!$B$2:$L$134, 11, FALSE)=1, VLOOKUP(Games!C128, Data!$B$2:$L$134, 11, FALSE)&lt;&gt;1), 1,0))*Coefficients!K$2</f>
        <v>#N/A</v>
      </c>
      <c r="L128" t="e">
        <f>(IF(AND(VLOOKUP(Games!B128, Data!$B$2:$L$134, 11, FALSE)&lt;&gt;1, VLOOKUP(Games!C128, Data!$B$2:$L$134, 11, FALSE)=1), 1,0))*Coefficients!L$2</f>
        <v>#N/A</v>
      </c>
      <c r="O128" t="e">
        <f t="shared" si="1"/>
        <v>#N/A</v>
      </c>
    </row>
    <row r="129" spans="1:15" x14ac:dyDescent="0.45">
      <c r="A129">
        <f>Coefficients!$A$2</f>
        <v>-3.8635845644251199</v>
      </c>
      <c r="B129">
        <f>(Games!D129)*Coefficients!$B$2</f>
        <v>0</v>
      </c>
      <c r="C129" t="e">
        <f>(VLOOKUP(Games!B129, Data!$B$2:$L$134, 4, FALSE)-VLOOKUP(Games!C129, Data!$B$2:$L$134, 4, FALSE))*Coefficients!$C$2</f>
        <v>#N/A</v>
      </c>
      <c r="D129" t="e">
        <f>(VLOOKUP(Games!B129, Data!$B$2:$L$134, 3, FALSE)-VLOOKUP(Games!C129, Data!$B$2:$L$134, 3, FALSE))*Coefficients!$D$2</f>
        <v>#N/A</v>
      </c>
      <c r="E129" t="e">
        <f>(VLOOKUP(Games!B129, Data!$B$2:$L$134, 5, FALSE)-VLOOKUP(Games!C129, Data!$B$2:$L$134, 5, FALSE))*Coefficients!$E$2</f>
        <v>#N/A</v>
      </c>
      <c r="F129" t="e">
        <f>(VLOOKUP(Games!B129, Data!$B$2:$L$134, 6, FALSE)-VLOOKUP(Games!C129, Data!$B$2:$L$134, 6, FALSE))*Coefficients!$F$2</f>
        <v>#N/A</v>
      </c>
      <c r="G129" t="e">
        <f>(VLOOKUP(Games!B129, Data!$B$2:$L$134, 7, FALSE)-VLOOKUP(Games!C129, Data!$B$2:$L$134, 7, FALSE))*Coefficients!$G$2</f>
        <v>#N/A</v>
      </c>
      <c r="H129" t="e">
        <f>(VLOOKUP(Games!B129, Data!$B$2:$L$134, 8, FALSE)-VLOOKUP(Games!C129, Data!$B$2:$L$134, 8, FALSE))*Coefficients!$H$2</f>
        <v>#N/A</v>
      </c>
      <c r="I129" t="e">
        <f>(VLOOKUP(Games!B129, Data!$B$2:$L$134, 9, FALSE)-VLOOKUP(Games!C129, Data!$B$2:$L$134, 9, FALSE))*Coefficients!$I$2</f>
        <v>#N/A</v>
      </c>
      <c r="J129" t="e">
        <f>(VLOOKUP(Games!B129, Data!$B$2:$L$134, 10, FALSE)-VLOOKUP(Games!C129, Data!$B$2:$L$134, 10, FALSE))*Coefficients!$J$2</f>
        <v>#N/A</v>
      </c>
      <c r="K129" t="e">
        <f>(IF(AND(VLOOKUP(Games!B129, Data!$B$2:$L$134, 11, FALSE)=1, VLOOKUP(Games!C129, Data!$B$2:$L$134, 11, FALSE)&lt;&gt;1), 1,0))*Coefficients!K$2</f>
        <v>#N/A</v>
      </c>
      <c r="L129" t="e">
        <f>(IF(AND(VLOOKUP(Games!B129, Data!$B$2:$L$134, 11, FALSE)&lt;&gt;1, VLOOKUP(Games!C129, Data!$B$2:$L$134, 11, FALSE)=1), 1,0))*Coefficients!L$2</f>
        <v>#N/A</v>
      </c>
      <c r="O129" t="e">
        <f t="shared" si="1"/>
        <v>#N/A</v>
      </c>
    </row>
    <row r="130" spans="1:15" x14ac:dyDescent="0.45">
      <c r="A130">
        <f>Coefficients!$A$2</f>
        <v>-3.8635845644251199</v>
      </c>
      <c r="B130">
        <f>(Games!D130)*Coefficients!$B$2</f>
        <v>0</v>
      </c>
      <c r="C130" t="e">
        <f>(VLOOKUP(Games!B130, Data!$B$2:$L$134, 4, FALSE)-VLOOKUP(Games!C130, Data!$B$2:$L$134, 4, FALSE))*Coefficients!$C$2</f>
        <v>#N/A</v>
      </c>
      <c r="D130" t="e">
        <f>(VLOOKUP(Games!B130, Data!$B$2:$L$134, 3, FALSE)-VLOOKUP(Games!C130, Data!$B$2:$L$134, 3, FALSE))*Coefficients!$D$2</f>
        <v>#N/A</v>
      </c>
      <c r="E130" t="e">
        <f>(VLOOKUP(Games!B130, Data!$B$2:$L$134, 5, FALSE)-VLOOKUP(Games!C130, Data!$B$2:$L$134, 5, FALSE))*Coefficients!$E$2</f>
        <v>#N/A</v>
      </c>
      <c r="F130" t="e">
        <f>(VLOOKUP(Games!B130, Data!$B$2:$L$134, 6, FALSE)-VLOOKUP(Games!C130, Data!$B$2:$L$134, 6, FALSE))*Coefficients!$F$2</f>
        <v>#N/A</v>
      </c>
      <c r="G130" t="e">
        <f>(VLOOKUP(Games!B130, Data!$B$2:$L$134, 7, FALSE)-VLOOKUP(Games!C130, Data!$B$2:$L$134, 7, FALSE))*Coefficients!$G$2</f>
        <v>#N/A</v>
      </c>
      <c r="H130" t="e">
        <f>(VLOOKUP(Games!B130, Data!$B$2:$L$134, 8, FALSE)-VLOOKUP(Games!C130, Data!$B$2:$L$134, 8, FALSE))*Coefficients!$H$2</f>
        <v>#N/A</v>
      </c>
      <c r="I130" t="e">
        <f>(VLOOKUP(Games!B130, Data!$B$2:$L$134, 9, FALSE)-VLOOKUP(Games!C130, Data!$B$2:$L$134, 9, FALSE))*Coefficients!$I$2</f>
        <v>#N/A</v>
      </c>
      <c r="J130" t="e">
        <f>(VLOOKUP(Games!B130, Data!$B$2:$L$134, 10, FALSE)-VLOOKUP(Games!C130, Data!$B$2:$L$134, 10, FALSE))*Coefficients!$J$2</f>
        <v>#N/A</v>
      </c>
      <c r="K130" t="e">
        <f>(IF(AND(VLOOKUP(Games!B130, Data!$B$2:$L$134, 11, FALSE)=1, VLOOKUP(Games!C130, Data!$B$2:$L$134, 11, FALSE)&lt;&gt;1), 1,0))*Coefficients!K$2</f>
        <v>#N/A</v>
      </c>
      <c r="L130" t="e">
        <f>(IF(AND(VLOOKUP(Games!B130, Data!$B$2:$L$134, 11, FALSE)&lt;&gt;1, VLOOKUP(Games!C130, Data!$B$2:$L$134, 11, FALSE)=1), 1,0))*Coefficients!L$2</f>
        <v>#N/A</v>
      </c>
      <c r="O130" t="e">
        <f t="shared" ref="O130:O193" si="2">SUM(A130:L130)</f>
        <v>#N/A</v>
      </c>
    </row>
    <row r="131" spans="1:15" x14ac:dyDescent="0.45">
      <c r="A131">
        <f>Coefficients!$A$2</f>
        <v>-3.8635845644251199</v>
      </c>
      <c r="B131">
        <f>(Games!D131)*Coefficients!$B$2</f>
        <v>0</v>
      </c>
      <c r="C131" t="e">
        <f>(VLOOKUP(Games!B131, Data!$B$2:$L$134, 4, FALSE)-VLOOKUP(Games!C131, Data!$B$2:$L$134, 4, FALSE))*Coefficients!$C$2</f>
        <v>#N/A</v>
      </c>
      <c r="D131" t="e">
        <f>(VLOOKUP(Games!B131, Data!$B$2:$L$134, 3, FALSE)-VLOOKUP(Games!C131, Data!$B$2:$L$134, 3, FALSE))*Coefficients!$D$2</f>
        <v>#N/A</v>
      </c>
      <c r="E131" t="e">
        <f>(VLOOKUP(Games!B131, Data!$B$2:$L$134, 5, FALSE)-VLOOKUP(Games!C131, Data!$B$2:$L$134, 5, FALSE))*Coefficients!$E$2</f>
        <v>#N/A</v>
      </c>
      <c r="F131" t="e">
        <f>(VLOOKUP(Games!B131, Data!$B$2:$L$134, 6, FALSE)-VLOOKUP(Games!C131, Data!$B$2:$L$134, 6, FALSE))*Coefficients!$F$2</f>
        <v>#N/A</v>
      </c>
      <c r="G131" t="e">
        <f>(VLOOKUP(Games!B131, Data!$B$2:$L$134, 7, FALSE)-VLOOKUP(Games!C131, Data!$B$2:$L$134, 7, FALSE))*Coefficients!$G$2</f>
        <v>#N/A</v>
      </c>
      <c r="H131" t="e">
        <f>(VLOOKUP(Games!B131, Data!$B$2:$L$134, 8, FALSE)-VLOOKUP(Games!C131, Data!$B$2:$L$134, 8, FALSE))*Coefficients!$H$2</f>
        <v>#N/A</v>
      </c>
      <c r="I131" t="e">
        <f>(VLOOKUP(Games!B131, Data!$B$2:$L$134, 9, FALSE)-VLOOKUP(Games!C131, Data!$B$2:$L$134, 9, FALSE))*Coefficients!$I$2</f>
        <v>#N/A</v>
      </c>
      <c r="J131" t="e">
        <f>(VLOOKUP(Games!B131, Data!$B$2:$L$134, 10, FALSE)-VLOOKUP(Games!C131, Data!$B$2:$L$134, 10, FALSE))*Coefficients!$J$2</f>
        <v>#N/A</v>
      </c>
      <c r="K131" t="e">
        <f>(IF(AND(VLOOKUP(Games!B131, Data!$B$2:$L$134, 11, FALSE)=1, VLOOKUP(Games!C131, Data!$B$2:$L$134, 11, FALSE)&lt;&gt;1), 1,0))*Coefficients!K$2</f>
        <v>#N/A</v>
      </c>
      <c r="L131" t="e">
        <f>(IF(AND(VLOOKUP(Games!B131, Data!$B$2:$L$134, 11, FALSE)&lt;&gt;1, VLOOKUP(Games!C131, Data!$B$2:$L$134, 11, FALSE)=1), 1,0))*Coefficients!L$2</f>
        <v>#N/A</v>
      </c>
      <c r="O131" t="e">
        <f t="shared" si="2"/>
        <v>#N/A</v>
      </c>
    </row>
    <row r="132" spans="1:15" x14ac:dyDescent="0.45">
      <c r="A132">
        <f>Coefficients!$A$2</f>
        <v>-3.8635845644251199</v>
      </c>
      <c r="B132">
        <f>(Games!D132)*Coefficients!$B$2</f>
        <v>0</v>
      </c>
      <c r="C132" t="e">
        <f>(VLOOKUP(Games!B132, Data!$B$2:$L$134, 4, FALSE)-VLOOKUP(Games!C132, Data!$B$2:$L$134, 4, FALSE))*Coefficients!$C$2</f>
        <v>#N/A</v>
      </c>
      <c r="D132" t="e">
        <f>(VLOOKUP(Games!B132, Data!$B$2:$L$134, 3, FALSE)-VLOOKUP(Games!C132, Data!$B$2:$L$134, 3, FALSE))*Coefficients!$D$2</f>
        <v>#N/A</v>
      </c>
      <c r="E132" t="e">
        <f>(VLOOKUP(Games!B132, Data!$B$2:$L$134, 5, FALSE)-VLOOKUP(Games!C132, Data!$B$2:$L$134, 5, FALSE))*Coefficients!$E$2</f>
        <v>#N/A</v>
      </c>
      <c r="F132" t="e">
        <f>(VLOOKUP(Games!B132, Data!$B$2:$L$134, 6, FALSE)-VLOOKUP(Games!C132, Data!$B$2:$L$134, 6, FALSE))*Coefficients!$F$2</f>
        <v>#N/A</v>
      </c>
      <c r="G132" t="e">
        <f>(VLOOKUP(Games!B132, Data!$B$2:$L$134, 7, FALSE)-VLOOKUP(Games!C132, Data!$B$2:$L$134, 7, FALSE))*Coefficients!$G$2</f>
        <v>#N/A</v>
      </c>
      <c r="H132" t="e">
        <f>(VLOOKUP(Games!B132, Data!$B$2:$L$134, 8, FALSE)-VLOOKUP(Games!C132, Data!$B$2:$L$134, 8, FALSE))*Coefficients!$H$2</f>
        <v>#N/A</v>
      </c>
      <c r="I132" t="e">
        <f>(VLOOKUP(Games!B132, Data!$B$2:$L$134, 9, FALSE)-VLOOKUP(Games!C132, Data!$B$2:$L$134, 9, FALSE))*Coefficients!$I$2</f>
        <v>#N/A</v>
      </c>
      <c r="J132" t="e">
        <f>(VLOOKUP(Games!B132, Data!$B$2:$L$134, 10, FALSE)-VLOOKUP(Games!C132, Data!$B$2:$L$134, 10, FALSE))*Coefficients!$J$2</f>
        <v>#N/A</v>
      </c>
      <c r="K132" t="e">
        <f>(IF(AND(VLOOKUP(Games!B132, Data!$B$2:$L$134, 11, FALSE)=1, VLOOKUP(Games!C132, Data!$B$2:$L$134, 11, FALSE)&lt;&gt;1), 1,0))*Coefficients!K$2</f>
        <v>#N/A</v>
      </c>
      <c r="L132" t="e">
        <f>(IF(AND(VLOOKUP(Games!B132, Data!$B$2:$L$134, 11, FALSE)&lt;&gt;1, VLOOKUP(Games!C132, Data!$B$2:$L$134, 11, FALSE)=1), 1,0))*Coefficients!L$2</f>
        <v>#N/A</v>
      </c>
      <c r="O132" t="e">
        <f t="shared" si="2"/>
        <v>#N/A</v>
      </c>
    </row>
    <row r="133" spans="1:15" x14ac:dyDescent="0.45">
      <c r="A133">
        <f>Coefficients!$A$2</f>
        <v>-3.8635845644251199</v>
      </c>
      <c r="B133">
        <f>(Games!D133)*Coefficients!$B$2</f>
        <v>0</v>
      </c>
      <c r="C133" t="e">
        <f>(VLOOKUP(Games!B133, Data!$B$2:$L$134, 4, FALSE)-VLOOKUP(Games!C133, Data!$B$2:$L$134, 4, FALSE))*Coefficients!$C$2</f>
        <v>#N/A</v>
      </c>
      <c r="D133" t="e">
        <f>(VLOOKUP(Games!B133, Data!$B$2:$L$134, 3, FALSE)-VLOOKUP(Games!C133, Data!$B$2:$L$134, 3, FALSE))*Coefficients!$D$2</f>
        <v>#N/A</v>
      </c>
      <c r="E133" t="e">
        <f>(VLOOKUP(Games!B133, Data!$B$2:$L$134, 5, FALSE)-VLOOKUP(Games!C133, Data!$B$2:$L$134, 5, FALSE))*Coefficients!$E$2</f>
        <v>#N/A</v>
      </c>
      <c r="F133" t="e">
        <f>(VLOOKUP(Games!B133, Data!$B$2:$L$134, 6, FALSE)-VLOOKUP(Games!C133, Data!$B$2:$L$134, 6, FALSE))*Coefficients!$F$2</f>
        <v>#N/A</v>
      </c>
      <c r="G133" t="e">
        <f>(VLOOKUP(Games!B133, Data!$B$2:$L$134, 7, FALSE)-VLOOKUP(Games!C133, Data!$B$2:$L$134, 7, FALSE))*Coefficients!$G$2</f>
        <v>#N/A</v>
      </c>
      <c r="H133" t="e">
        <f>(VLOOKUP(Games!B133, Data!$B$2:$L$134, 8, FALSE)-VLOOKUP(Games!C133, Data!$B$2:$L$134, 8, FALSE))*Coefficients!$H$2</f>
        <v>#N/A</v>
      </c>
      <c r="I133" t="e">
        <f>(VLOOKUP(Games!B133, Data!$B$2:$L$134, 9, FALSE)-VLOOKUP(Games!C133, Data!$B$2:$L$134, 9, FALSE))*Coefficients!$I$2</f>
        <v>#N/A</v>
      </c>
      <c r="J133" t="e">
        <f>(VLOOKUP(Games!B133, Data!$B$2:$L$134, 10, FALSE)-VLOOKUP(Games!C133, Data!$B$2:$L$134, 10, FALSE))*Coefficients!$J$2</f>
        <v>#N/A</v>
      </c>
      <c r="K133" t="e">
        <f>(IF(AND(VLOOKUP(Games!B133, Data!$B$2:$L$134, 11, FALSE)=1, VLOOKUP(Games!C133, Data!$B$2:$L$134, 11, FALSE)&lt;&gt;1), 1,0))*Coefficients!K$2</f>
        <v>#N/A</v>
      </c>
      <c r="L133" t="e">
        <f>(IF(AND(VLOOKUP(Games!B133, Data!$B$2:$L$134, 11, FALSE)&lt;&gt;1, VLOOKUP(Games!C133, Data!$B$2:$L$134, 11, FALSE)=1), 1,0))*Coefficients!L$2</f>
        <v>#N/A</v>
      </c>
      <c r="O133" t="e">
        <f t="shared" si="2"/>
        <v>#N/A</v>
      </c>
    </row>
    <row r="134" spans="1:15" x14ac:dyDescent="0.45">
      <c r="A134">
        <f>Coefficients!$A$2</f>
        <v>-3.8635845644251199</v>
      </c>
      <c r="B134">
        <f>(Games!D134)*Coefficients!$B$2</f>
        <v>0</v>
      </c>
      <c r="C134" t="e">
        <f>(VLOOKUP(Games!B134, Data!$B$2:$L$134, 4, FALSE)-VLOOKUP(Games!C134, Data!$B$2:$L$134, 4, FALSE))*Coefficients!$C$2</f>
        <v>#N/A</v>
      </c>
      <c r="D134" t="e">
        <f>(VLOOKUP(Games!B134, Data!$B$2:$L$134, 3, FALSE)-VLOOKUP(Games!C134, Data!$B$2:$L$134, 3, FALSE))*Coefficients!$D$2</f>
        <v>#N/A</v>
      </c>
      <c r="E134" t="e">
        <f>(VLOOKUP(Games!B134, Data!$B$2:$L$134, 5, FALSE)-VLOOKUP(Games!C134, Data!$B$2:$L$134, 5, FALSE))*Coefficients!$E$2</f>
        <v>#N/A</v>
      </c>
      <c r="F134" t="e">
        <f>(VLOOKUP(Games!B134, Data!$B$2:$L$134, 6, FALSE)-VLOOKUP(Games!C134, Data!$B$2:$L$134, 6, FALSE))*Coefficients!$F$2</f>
        <v>#N/A</v>
      </c>
      <c r="G134" t="e">
        <f>(VLOOKUP(Games!B134, Data!$B$2:$L$134, 7, FALSE)-VLOOKUP(Games!C134, Data!$B$2:$L$134, 7, FALSE))*Coefficients!$G$2</f>
        <v>#N/A</v>
      </c>
      <c r="H134" t="e">
        <f>(VLOOKUP(Games!B134, Data!$B$2:$L$134, 8, FALSE)-VLOOKUP(Games!C134, Data!$B$2:$L$134, 8, FALSE))*Coefficients!$H$2</f>
        <v>#N/A</v>
      </c>
      <c r="I134" t="e">
        <f>(VLOOKUP(Games!B134, Data!$B$2:$L$134, 9, FALSE)-VLOOKUP(Games!C134, Data!$B$2:$L$134, 9, FALSE))*Coefficients!$I$2</f>
        <v>#N/A</v>
      </c>
      <c r="J134" t="e">
        <f>(VLOOKUP(Games!B134, Data!$B$2:$L$134, 10, FALSE)-VLOOKUP(Games!C134, Data!$B$2:$L$134, 10, FALSE))*Coefficients!$J$2</f>
        <v>#N/A</v>
      </c>
      <c r="K134" t="e">
        <f>(IF(AND(VLOOKUP(Games!B134, Data!$B$2:$L$134, 11, FALSE)=1, VLOOKUP(Games!C134, Data!$B$2:$L$134, 11, FALSE)&lt;&gt;1), 1,0))*Coefficients!K$2</f>
        <v>#N/A</v>
      </c>
      <c r="L134" t="e">
        <f>(IF(AND(VLOOKUP(Games!B134, Data!$B$2:$L$134, 11, FALSE)&lt;&gt;1, VLOOKUP(Games!C134, Data!$B$2:$L$134, 11, FALSE)=1), 1,0))*Coefficients!L$2</f>
        <v>#N/A</v>
      </c>
      <c r="O134" t="e">
        <f t="shared" si="2"/>
        <v>#N/A</v>
      </c>
    </row>
    <row r="135" spans="1:15" x14ac:dyDescent="0.45">
      <c r="A135">
        <f>Coefficients!$A$2</f>
        <v>-3.8635845644251199</v>
      </c>
      <c r="B135">
        <f>(Games!D135)*Coefficients!$B$2</f>
        <v>0</v>
      </c>
      <c r="C135" t="e">
        <f>(VLOOKUP(Games!B135, Data!$B$2:$L$134, 4, FALSE)-VLOOKUP(Games!C135, Data!$B$2:$L$134, 4, FALSE))*Coefficients!$C$2</f>
        <v>#N/A</v>
      </c>
      <c r="D135" t="e">
        <f>(VLOOKUP(Games!B135, Data!$B$2:$L$134, 3, FALSE)-VLOOKUP(Games!C135, Data!$B$2:$L$134, 3, FALSE))*Coefficients!$D$2</f>
        <v>#N/A</v>
      </c>
      <c r="E135" t="e">
        <f>(VLOOKUP(Games!B135, Data!$B$2:$L$134, 5, FALSE)-VLOOKUP(Games!C135, Data!$B$2:$L$134, 5, FALSE))*Coefficients!$E$2</f>
        <v>#N/A</v>
      </c>
      <c r="F135" t="e">
        <f>(VLOOKUP(Games!B135, Data!$B$2:$L$134, 6, FALSE)-VLOOKUP(Games!C135, Data!$B$2:$L$134, 6, FALSE))*Coefficients!$F$2</f>
        <v>#N/A</v>
      </c>
      <c r="G135" t="e">
        <f>(VLOOKUP(Games!B135, Data!$B$2:$L$134, 7, FALSE)-VLOOKUP(Games!C135, Data!$B$2:$L$134, 7, FALSE))*Coefficients!$G$2</f>
        <v>#N/A</v>
      </c>
      <c r="H135" t="e">
        <f>(VLOOKUP(Games!B135, Data!$B$2:$L$134, 8, FALSE)-VLOOKUP(Games!C135, Data!$B$2:$L$134, 8, FALSE))*Coefficients!$H$2</f>
        <v>#N/A</v>
      </c>
      <c r="I135" t="e">
        <f>(VLOOKUP(Games!B135, Data!$B$2:$L$134, 9, FALSE)-VLOOKUP(Games!C135, Data!$B$2:$L$134, 9, FALSE))*Coefficients!$I$2</f>
        <v>#N/A</v>
      </c>
      <c r="J135" t="e">
        <f>(VLOOKUP(Games!B135, Data!$B$2:$L$134, 10, FALSE)-VLOOKUP(Games!C135, Data!$B$2:$L$134, 10, FALSE))*Coefficients!$J$2</f>
        <v>#N/A</v>
      </c>
      <c r="K135" t="e">
        <f>(IF(AND(VLOOKUP(Games!B135, Data!$B$2:$L$134, 11, FALSE)=1, VLOOKUP(Games!C135, Data!$B$2:$L$134, 11, FALSE)&lt;&gt;1), 1,0))*Coefficients!K$2</f>
        <v>#N/A</v>
      </c>
      <c r="L135" t="e">
        <f>(IF(AND(VLOOKUP(Games!B135, Data!$B$2:$L$134, 11, FALSE)&lt;&gt;1, VLOOKUP(Games!C135, Data!$B$2:$L$134, 11, FALSE)=1), 1,0))*Coefficients!L$2</f>
        <v>#N/A</v>
      </c>
      <c r="O135" t="e">
        <f t="shared" si="2"/>
        <v>#N/A</v>
      </c>
    </row>
    <row r="136" spans="1:15" x14ac:dyDescent="0.45">
      <c r="A136">
        <f>Coefficients!$A$2</f>
        <v>-3.8635845644251199</v>
      </c>
      <c r="B136">
        <f>(Games!D136)*Coefficients!$B$2</f>
        <v>0</v>
      </c>
      <c r="C136" t="e">
        <f>(VLOOKUP(Games!B136, Data!$B$2:$L$134, 4, FALSE)-VLOOKUP(Games!C136, Data!$B$2:$L$134, 4, FALSE))*Coefficients!$C$2</f>
        <v>#N/A</v>
      </c>
      <c r="D136" t="e">
        <f>(VLOOKUP(Games!B136, Data!$B$2:$L$134, 3, FALSE)-VLOOKUP(Games!C136, Data!$B$2:$L$134, 3, FALSE))*Coefficients!$D$2</f>
        <v>#N/A</v>
      </c>
      <c r="E136" t="e">
        <f>(VLOOKUP(Games!B136, Data!$B$2:$L$134, 5, FALSE)-VLOOKUP(Games!C136, Data!$B$2:$L$134, 5, FALSE))*Coefficients!$E$2</f>
        <v>#N/A</v>
      </c>
      <c r="F136" t="e">
        <f>(VLOOKUP(Games!B136, Data!$B$2:$L$134, 6, FALSE)-VLOOKUP(Games!C136, Data!$B$2:$L$134, 6, FALSE))*Coefficients!$F$2</f>
        <v>#N/A</v>
      </c>
      <c r="G136" t="e">
        <f>(VLOOKUP(Games!B136, Data!$B$2:$L$134, 7, FALSE)-VLOOKUP(Games!C136, Data!$B$2:$L$134, 7, FALSE))*Coefficients!$G$2</f>
        <v>#N/A</v>
      </c>
      <c r="H136" t="e">
        <f>(VLOOKUP(Games!B136, Data!$B$2:$L$134, 8, FALSE)-VLOOKUP(Games!C136, Data!$B$2:$L$134, 8, FALSE))*Coefficients!$H$2</f>
        <v>#N/A</v>
      </c>
      <c r="I136" t="e">
        <f>(VLOOKUP(Games!B136, Data!$B$2:$L$134, 9, FALSE)-VLOOKUP(Games!C136, Data!$B$2:$L$134, 9, FALSE))*Coefficients!$I$2</f>
        <v>#N/A</v>
      </c>
      <c r="J136" t="e">
        <f>(VLOOKUP(Games!B136, Data!$B$2:$L$134, 10, FALSE)-VLOOKUP(Games!C136, Data!$B$2:$L$134, 10, FALSE))*Coefficients!$J$2</f>
        <v>#N/A</v>
      </c>
      <c r="K136" t="e">
        <f>(IF(AND(VLOOKUP(Games!B136, Data!$B$2:$L$134, 11, FALSE)=1, VLOOKUP(Games!C136, Data!$B$2:$L$134, 11, FALSE)&lt;&gt;1), 1,0))*Coefficients!K$2</f>
        <v>#N/A</v>
      </c>
      <c r="L136" t="e">
        <f>(IF(AND(VLOOKUP(Games!B136, Data!$B$2:$L$134, 11, FALSE)&lt;&gt;1, VLOOKUP(Games!C136, Data!$B$2:$L$134, 11, FALSE)=1), 1,0))*Coefficients!L$2</f>
        <v>#N/A</v>
      </c>
      <c r="O136" t="e">
        <f t="shared" si="2"/>
        <v>#N/A</v>
      </c>
    </row>
    <row r="137" spans="1:15" x14ac:dyDescent="0.45">
      <c r="A137">
        <f>Coefficients!$A$2</f>
        <v>-3.8635845644251199</v>
      </c>
      <c r="B137">
        <f>(Games!D137)*Coefficients!$B$2</f>
        <v>0</v>
      </c>
      <c r="C137" t="e">
        <f>(VLOOKUP(Games!B137, Data!$B$2:$L$134, 4, FALSE)-VLOOKUP(Games!C137, Data!$B$2:$L$134, 4, FALSE))*Coefficients!$C$2</f>
        <v>#N/A</v>
      </c>
      <c r="D137" t="e">
        <f>(VLOOKUP(Games!B137, Data!$B$2:$L$134, 3, FALSE)-VLOOKUP(Games!C137, Data!$B$2:$L$134, 3, FALSE))*Coefficients!$D$2</f>
        <v>#N/A</v>
      </c>
      <c r="E137" t="e">
        <f>(VLOOKUP(Games!B137, Data!$B$2:$L$134, 5, FALSE)-VLOOKUP(Games!C137, Data!$B$2:$L$134, 5, FALSE))*Coefficients!$E$2</f>
        <v>#N/A</v>
      </c>
      <c r="F137" t="e">
        <f>(VLOOKUP(Games!B137, Data!$B$2:$L$134, 6, FALSE)-VLOOKUP(Games!C137, Data!$B$2:$L$134, 6, FALSE))*Coefficients!$F$2</f>
        <v>#N/A</v>
      </c>
      <c r="G137" t="e">
        <f>(VLOOKUP(Games!B137, Data!$B$2:$L$134, 7, FALSE)-VLOOKUP(Games!C137, Data!$B$2:$L$134, 7, FALSE))*Coefficients!$G$2</f>
        <v>#N/A</v>
      </c>
      <c r="H137" t="e">
        <f>(VLOOKUP(Games!B137, Data!$B$2:$L$134, 8, FALSE)-VLOOKUP(Games!C137, Data!$B$2:$L$134, 8, FALSE))*Coefficients!$H$2</f>
        <v>#N/A</v>
      </c>
      <c r="I137" t="e">
        <f>(VLOOKUP(Games!B137, Data!$B$2:$L$134, 9, FALSE)-VLOOKUP(Games!C137, Data!$B$2:$L$134, 9, FALSE))*Coefficients!$I$2</f>
        <v>#N/A</v>
      </c>
      <c r="J137" t="e">
        <f>(VLOOKUP(Games!B137, Data!$B$2:$L$134, 10, FALSE)-VLOOKUP(Games!C137, Data!$B$2:$L$134, 10, FALSE))*Coefficients!$J$2</f>
        <v>#N/A</v>
      </c>
      <c r="K137" t="e">
        <f>(IF(AND(VLOOKUP(Games!B137, Data!$B$2:$L$134, 11, FALSE)=1, VLOOKUP(Games!C137, Data!$B$2:$L$134, 11, FALSE)&lt;&gt;1), 1,0))*Coefficients!K$2</f>
        <v>#N/A</v>
      </c>
      <c r="L137" t="e">
        <f>(IF(AND(VLOOKUP(Games!B137, Data!$B$2:$L$134, 11, FALSE)&lt;&gt;1, VLOOKUP(Games!C137, Data!$B$2:$L$134, 11, FALSE)=1), 1,0))*Coefficients!L$2</f>
        <v>#N/A</v>
      </c>
      <c r="O137" t="e">
        <f t="shared" si="2"/>
        <v>#N/A</v>
      </c>
    </row>
    <row r="138" spans="1:15" x14ac:dyDescent="0.45">
      <c r="A138">
        <f>Coefficients!$A$2</f>
        <v>-3.8635845644251199</v>
      </c>
      <c r="B138">
        <f>(Games!D138)*Coefficients!$B$2</f>
        <v>0</v>
      </c>
      <c r="C138" t="e">
        <f>(VLOOKUP(Games!B138, Data!$B$2:$L$134, 4, FALSE)-VLOOKUP(Games!C138, Data!$B$2:$L$134, 4, FALSE))*Coefficients!$C$2</f>
        <v>#N/A</v>
      </c>
      <c r="D138" t="e">
        <f>(VLOOKUP(Games!B138, Data!$B$2:$L$134, 3, FALSE)-VLOOKUP(Games!C138, Data!$B$2:$L$134, 3, FALSE))*Coefficients!$D$2</f>
        <v>#N/A</v>
      </c>
      <c r="E138" t="e">
        <f>(VLOOKUP(Games!B138, Data!$B$2:$L$134, 5, FALSE)-VLOOKUP(Games!C138, Data!$B$2:$L$134, 5, FALSE))*Coefficients!$E$2</f>
        <v>#N/A</v>
      </c>
      <c r="F138" t="e">
        <f>(VLOOKUP(Games!B138, Data!$B$2:$L$134, 6, FALSE)-VLOOKUP(Games!C138, Data!$B$2:$L$134, 6, FALSE))*Coefficients!$F$2</f>
        <v>#N/A</v>
      </c>
      <c r="G138" t="e">
        <f>(VLOOKUP(Games!B138, Data!$B$2:$L$134, 7, FALSE)-VLOOKUP(Games!C138, Data!$B$2:$L$134, 7, FALSE))*Coefficients!$G$2</f>
        <v>#N/A</v>
      </c>
      <c r="H138" t="e">
        <f>(VLOOKUP(Games!B138, Data!$B$2:$L$134, 8, FALSE)-VLOOKUP(Games!C138, Data!$B$2:$L$134, 8, FALSE))*Coefficients!$H$2</f>
        <v>#N/A</v>
      </c>
      <c r="I138" t="e">
        <f>(VLOOKUP(Games!B138, Data!$B$2:$L$134, 9, FALSE)-VLOOKUP(Games!C138, Data!$B$2:$L$134, 9, FALSE))*Coefficients!$I$2</f>
        <v>#N/A</v>
      </c>
      <c r="J138" t="e">
        <f>(VLOOKUP(Games!B138, Data!$B$2:$L$134, 10, FALSE)-VLOOKUP(Games!C138, Data!$B$2:$L$134, 10, FALSE))*Coefficients!$J$2</f>
        <v>#N/A</v>
      </c>
      <c r="K138" t="e">
        <f>(IF(AND(VLOOKUP(Games!B138, Data!$B$2:$L$134, 11, FALSE)=1, VLOOKUP(Games!C138, Data!$B$2:$L$134, 11, FALSE)&lt;&gt;1), 1,0))*Coefficients!K$2</f>
        <v>#N/A</v>
      </c>
      <c r="L138" t="e">
        <f>(IF(AND(VLOOKUP(Games!B138, Data!$B$2:$L$134, 11, FALSE)&lt;&gt;1, VLOOKUP(Games!C138, Data!$B$2:$L$134, 11, FALSE)=1), 1,0))*Coefficients!L$2</f>
        <v>#N/A</v>
      </c>
      <c r="O138" t="e">
        <f t="shared" si="2"/>
        <v>#N/A</v>
      </c>
    </row>
    <row r="139" spans="1:15" x14ac:dyDescent="0.45">
      <c r="A139">
        <f>Coefficients!$A$2</f>
        <v>-3.8635845644251199</v>
      </c>
      <c r="B139">
        <f>(Games!D139)*Coefficients!$B$2</f>
        <v>0</v>
      </c>
      <c r="C139" t="e">
        <f>(VLOOKUP(Games!B139, Data!$B$2:$L$134, 4, FALSE)-VLOOKUP(Games!C139, Data!$B$2:$L$134, 4, FALSE))*Coefficients!$C$2</f>
        <v>#N/A</v>
      </c>
      <c r="D139" t="e">
        <f>(VLOOKUP(Games!B139, Data!$B$2:$L$134, 3, FALSE)-VLOOKUP(Games!C139, Data!$B$2:$L$134, 3, FALSE))*Coefficients!$D$2</f>
        <v>#N/A</v>
      </c>
      <c r="E139" t="e">
        <f>(VLOOKUP(Games!B139, Data!$B$2:$L$134, 5, FALSE)-VLOOKUP(Games!C139, Data!$B$2:$L$134, 5, FALSE))*Coefficients!$E$2</f>
        <v>#N/A</v>
      </c>
      <c r="F139" t="e">
        <f>(VLOOKUP(Games!B139, Data!$B$2:$L$134, 6, FALSE)-VLOOKUP(Games!C139, Data!$B$2:$L$134, 6, FALSE))*Coefficients!$F$2</f>
        <v>#N/A</v>
      </c>
      <c r="G139" t="e">
        <f>(VLOOKUP(Games!B139, Data!$B$2:$L$134, 7, FALSE)-VLOOKUP(Games!C139, Data!$B$2:$L$134, 7, FALSE))*Coefficients!$G$2</f>
        <v>#N/A</v>
      </c>
      <c r="H139" t="e">
        <f>(VLOOKUP(Games!B139, Data!$B$2:$L$134, 8, FALSE)-VLOOKUP(Games!C139, Data!$B$2:$L$134, 8, FALSE))*Coefficients!$H$2</f>
        <v>#N/A</v>
      </c>
      <c r="I139" t="e">
        <f>(VLOOKUP(Games!B139, Data!$B$2:$L$134, 9, FALSE)-VLOOKUP(Games!C139, Data!$B$2:$L$134, 9, FALSE))*Coefficients!$I$2</f>
        <v>#N/A</v>
      </c>
      <c r="J139" t="e">
        <f>(VLOOKUP(Games!B139, Data!$B$2:$L$134, 10, FALSE)-VLOOKUP(Games!C139, Data!$B$2:$L$134, 10, FALSE))*Coefficients!$J$2</f>
        <v>#N/A</v>
      </c>
      <c r="K139" t="e">
        <f>(IF(AND(VLOOKUP(Games!B139, Data!$B$2:$L$134, 11, FALSE)=1, VLOOKUP(Games!C139, Data!$B$2:$L$134, 11, FALSE)&lt;&gt;1), 1,0))*Coefficients!K$2</f>
        <v>#N/A</v>
      </c>
      <c r="L139" t="e">
        <f>(IF(AND(VLOOKUP(Games!B139, Data!$B$2:$L$134, 11, FALSE)&lt;&gt;1, VLOOKUP(Games!C139, Data!$B$2:$L$134, 11, FALSE)=1), 1,0))*Coefficients!L$2</f>
        <v>#N/A</v>
      </c>
      <c r="O139" t="e">
        <f t="shared" si="2"/>
        <v>#N/A</v>
      </c>
    </row>
    <row r="140" spans="1:15" x14ac:dyDescent="0.45">
      <c r="A140">
        <f>Coefficients!$A$2</f>
        <v>-3.8635845644251199</v>
      </c>
      <c r="B140">
        <f>(Games!D140)*Coefficients!$B$2</f>
        <v>0</v>
      </c>
      <c r="C140" t="e">
        <f>(VLOOKUP(Games!B140, Data!$B$2:$L$134, 4, FALSE)-VLOOKUP(Games!C140, Data!$B$2:$L$134, 4, FALSE))*Coefficients!$C$2</f>
        <v>#N/A</v>
      </c>
      <c r="D140" t="e">
        <f>(VLOOKUP(Games!B140, Data!$B$2:$L$134, 3, FALSE)-VLOOKUP(Games!C140, Data!$B$2:$L$134, 3, FALSE))*Coefficients!$D$2</f>
        <v>#N/A</v>
      </c>
      <c r="E140" t="e">
        <f>(VLOOKUP(Games!B140, Data!$B$2:$L$134, 5, FALSE)-VLOOKUP(Games!C140, Data!$B$2:$L$134, 5, FALSE))*Coefficients!$E$2</f>
        <v>#N/A</v>
      </c>
      <c r="F140" t="e">
        <f>(VLOOKUP(Games!B140, Data!$B$2:$L$134, 6, FALSE)-VLOOKUP(Games!C140, Data!$B$2:$L$134, 6, FALSE))*Coefficients!$F$2</f>
        <v>#N/A</v>
      </c>
      <c r="G140" t="e">
        <f>(VLOOKUP(Games!B140, Data!$B$2:$L$134, 7, FALSE)-VLOOKUP(Games!C140, Data!$B$2:$L$134, 7, FALSE))*Coefficients!$G$2</f>
        <v>#N/A</v>
      </c>
      <c r="H140" t="e">
        <f>(VLOOKUP(Games!B140, Data!$B$2:$L$134, 8, FALSE)-VLOOKUP(Games!C140, Data!$B$2:$L$134, 8, FALSE))*Coefficients!$H$2</f>
        <v>#N/A</v>
      </c>
      <c r="I140" t="e">
        <f>(VLOOKUP(Games!B140, Data!$B$2:$L$134, 9, FALSE)-VLOOKUP(Games!C140, Data!$B$2:$L$134, 9, FALSE))*Coefficients!$I$2</f>
        <v>#N/A</v>
      </c>
      <c r="J140" t="e">
        <f>(VLOOKUP(Games!B140, Data!$B$2:$L$134, 10, FALSE)-VLOOKUP(Games!C140, Data!$B$2:$L$134, 10, FALSE))*Coefficients!$J$2</f>
        <v>#N/A</v>
      </c>
      <c r="K140" t="e">
        <f>(IF(AND(VLOOKUP(Games!B140, Data!$B$2:$L$134, 11, FALSE)=1, VLOOKUP(Games!C140, Data!$B$2:$L$134, 11, FALSE)&lt;&gt;1), 1,0))*Coefficients!K$2</f>
        <v>#N/A</v>
      </c>
      <c r="L140" t="e">
        <f>(IF(AND(VLOOKUP(Games!B140, Data!$B$2:$L$134, 11, FALSE)&lt;&gt;1, VLOOKUP(Games!C140, Data!$B$2:$L$134, 11, FALSE)=1), 1,0))*Coefficients!L$2</f>
        <v>#N/A</v>
      </c>
      <c r="O140" t="e">
        <f t="shared" si="2"/>
        <v>#N/A</v>
      </c>
    </row>
    <row r="141" spans="1:15" x14ac:dyDescent="0.45">
      <c r="A141">
        <f>Coefficients!$A$2</f>
        <v>-3.8635845644251199</v>
      </c>
      <c r="B141">
        <f>(Games!D141)*Coefficients!$B$2</f>
        <v>0</v>
      </c>
      <c r="C141" t="e">
        <f>(VLOOKUP(Games!B141, Data!$B$2:$L$134, 4, FALSE)-VLOOKUP(Games!C141, Data!$B$2:$L$134, 4, FALSE))*Coefficients!$C$2</f>
        <v>#N/A</v>
      </c>
      <c r="D141" t="e">
        <f>(VLOOKUP(Games!B141, Data!$B$2:$L$134, 3, FALSE)-VLOOKUP(Games!C141, Data!$B$2:$L$134, 3, FALSE))*Coefficients!$D$2</f>
        <v>#N/A</v>
      </c>
      <c r="E141" t="e">
        <f>(VLOOKUP(Games!B141, Data!$B$2:$L$134, 5, FALSE)-VLOOKUP(Games!C141, Data!$B$2:$L$134, 5, FALSE))*Coefficients!$E$2</f>
        <v>#N/A</v>
      </c>
      <c r="F141" t="e">
        <f>(VLOOKUP(Games!B141, Data!$B$2:$L$134, 6, FALSE)-VLOOKUP(Games!C141, Data!$B$2:$L$134, 6, FALSE))*Coefficients!$F$2</f>
        <v>#N/A</v>
      </c>
      <c r="G141" t="e">
        <f>(VLOOKUP(Games!B141, Data!$B$2:$L$134, 7, FALSE)-VLOOKUP(Games!C141, Data!$B$2:$L$134, 7, FALSE))*Coefficients!$G$2</f>
        <v>#N/A</v>
      </c>
      <c r="H141" t="e">
        <f>(VLOOKUP(Games!B141, Data!$B$2:$L$134, 8, FALSE)-VLOOKUP(Games!C141, Data!$B$2:$L$134, 8, FALSE))*Coefficients!$H$2</f>
        <v>#N/A</v>
      </c>
      <c r="I141" t="e">
        <f>(VLOOKUP(Games!B141, Data!$B$2:$L$134, 9, FALSE)-VLOOKUP(Games!C141, Data!$B$2:$L$134, 9, FALSE))*Coefficients!$I$2</f>
        <v>#N/A</v>
      </c>
      <c r="J141" t="e">
        <f>(VLOOKUP(Games!B141, Data!$B$2:$L$134, 10, FALSE)-VLOOKUP(Games!C141, Data!$B$2:$L$134, 10, FALSE))*Coefficients!$J$2</f>
        <v>#N/A</v>
      </c>
      <c r="K141" t="e">
        <f>(IF(AND(VLOOKUP(Games!B141, Data!$B$2:$L$134, 11, FALSE)=1, VLOOKUP(Games!C141, Data!$B$2:$L$134, 11, FALSE)&lt;&gt;1), 1,0))*Coefficients!K$2</f>
        <v>#N/A</v>
      </c>
      <c r="L141" t="e">
        <f>(IF(AND(VLOOKUP(Games!B141, Data!$B$2:$L$134, 11, FALSE)&lt;&gt;1, VLOOKUP(Games!C141, Data!$B$2:$L$134, 11, FALSE)=1), 1,0))*Coefficients!L$2</f>
        <v>#N/A</v>
      </c>
      <c r="O141" t="e">
        <f t="shared" si="2"/>
        <v>#N/A</v>
      </c>
    </row>
    <row r="142" spans="1:15" x14ac:dyDescent="0.45">
      <c r="A142">
        <f>Coefficients!$A$2</f>
        <v>-3.8635845644251199</v>
      </c>
      <c r="B142">
        <f>(Games!D142)*Coefficients!$B$2</f>
        <v>0</v>
      </c>
      <c r="C142" t="e">
        <f>(VLOOKUP(Games!B142, Data!$B$2:$L$134, 4, FALSE)-VLOOKUP(Games!C142, Data!$B$2:$L$134, 4, FALSE))*Coefficients!$C$2</f>
        <v>#N/A</v>
      </c>
      <c r="D142" t="e">
        <f>(VLOOKUP(Games!B142, Data!$B$2:$L$134, 3, FALSE)-VLOOKUP(Games!C142, Data!$B$2:$L$134, 3, FALSE))*Coefficients!$D$2</f>
        <v>#N/A</v>
      </c>
      <c r="E142" t="e">
        <f>(VLOOKUP(Games!B142, Data!$B$2:$L$134, 5, FALSE)-VLOOKUP(Games!C142, Data!$B$2:$L$134, 5, FALSE))*Coefficients!$E$2</f>
        <v>#N/A</v>
      </c>
      <c r="F142" t="e">
        <f>(VLOOKUP(Games!B142, Data!$B$2:$L$134, 6, FALSE)-VLOOKUP(Games!C142, Data!$B$2:$L$134, 6, FALSE))*Coefficients!$F$2</f>
        <v>#N/A</v>
      </c>
      <c r="G142" t="e">
        <f>(VLOOKUP(Games!B142, Data!$B$2:$L$134, 7, FALSE)-VLOOKUP(Games!C142, Data!$B$2:$L$134, 7, FALSE))*Coefficients!$G$2</f>
        <v>#N/A</v>
      </c>
      <c r="H142" t="e">
        <f>(VLOOKUP(Games!B142, Data!$B$2:$L$134, 8, FALSE)-VLOOKUP(Games!C142, Data!$B$2:$L$134, 8, FALSE))*Coefficients!$H$2</f>
        <v>#N/A</v>
      </c>
      <c r="I142" t="e">
        <f>(VLOOKUP(Games!B142, Data!$B$2:$L$134, 9, FALSE)-VLOOKUP(Games!C142, Data!$B$2:$L$134, 9, FALSE))*Coefficients!$I$2</f>
        <v>#N/A</v>
      </c>
      <c r="J142" t="e">
        <f>(VLOOKUP(Games!B142, Data!$B$2:$L$134, 10, FALSE)-VLOOKUP(Games!C142, Data!$B$2:$L$134, 10, FALSE))*Coefficients!$J$2</f>
        <v>#N/A</v>
      </c>
      <c r="K142" t="e">
        <f>(IF(AND(VLOOKUP(Games!B142, Data!$B$2:$L$134, 11, FALSE)=1, VLOOKUP(Games!C142, Data!$B$2:$L$134, 11, FALSE)&lt;&gt;1), 1,0))*Coefficients!K$2</f>
        <v>#N/A</v>
      </c>
      <c r="L142" t="e">
        <f>(IF(AND(VLOOKUP(Games!B142, Data!$B$2:$L$134, 11, FALSE)&lt;&gt;1, VLOOKUP(Games!C142, Data!$B$2:$L$134, 11, FALSE)=1), 1,0))*Coefficients!L$2</f>
        <v>#N/A</v>
      </c>
      <c r="O142" t="e">
        <f t="shared" si="2"/>
        <v>#N/A</v>
      </c>
    </row>
    <row r="143" spans="1:15" x14ac:dyDescent="0.45">
      <c r="A143">
        <f>Coefficients!$A$2</f>
        <v>-3.8635845644251199</v>
      </c>
      <c r="B143">
        <f>(Games!D143)*Coefficients!$B$2</f>
        <v>0</v>
      </c>
      <c r="C143" t="e">
        <f>(VLOOKUP(Games!B143, Data!$B$2:$L$134, 4, FALSE)-VLOOKUP(Games!C143, Data!$B$2:$L$134, 4, FALSE))*Coefficients!$C$2</f>
        <v>#N/A</v>
      </c>
      <c r="D143" t="e">
        <f>(VLOOKUP(Games!B143, Data!$B$2:$L$134, 3, FALSE)-VLOOKUP(Games!C143, Data!$B$2:$L$134, 3, FALSE))*Coefficients!$D$2</f>
        <v>#N/A</v>
      </c>
      <c r="E143" t="e">
        <f>(VLOOKUP(Games!B143, Data!$B$2:$L$134, 5, FALSE)-VLOOKUP(Games!C143, Data!$B$2:$L$134, 5, FALSE))*Coefficients!$E$2</f>
        <v>#N/A</v>
      </c>
      <c r="F143" t="e">
        <f>(VLOOKUP(Games!B143, Data!$B$2:$L$134, 6, FALSE)-VLOOKUP(Games!C143, Data!$B$2:$L$134, 6, FALSE))*Coefficients!$F$2</f>
        <v>#N/A</v>
      </c>
      <c r="G143" t="e">
        <f>(VLOOKUP(Games!B143, Data!$B$2:$L$134, 7, FALSE)-VLOOKUP(Games!C143, Data!$B$2:$L$134, 7, FALSE))*Coefficients!$G$2</f>
        <v>#N/A</v>
      </c>
      <c r="H143" t="e">
        <f>(VLOOKUP(Games!B143, Data!$B$2:$L$134, 8, FALSE)-VLOOKUP(Games!C143, Data!$B$2:$L$134, 8, FALSE))*Coefficients!$H$2</f>
        <v>#N/A</v>
      </c>
      <c r="I143" t="e">
        <f>(VLOOKUP(Games!B143, Data!$B$2:$L$134, 9, FALSE)-VLOOKUP(Games!C143, Data!$B$2:$L$134, 9, FALSE))*Coefficients!$I$2</f>
        <v>#N/A</v>
      </c>
      <c r="J143" t="e">
        <f>(VLOOKUP(Games!B143, Data!$B$2:$L$134, 10, FALSE)-VLOOKUP(Games!C143, Data!$B$2:$L$134, 10, FALSE))*Coefficients!$J$2</f>
        <v>#N/A</v>
      </c>
      <c r="K143" t="e">
        <f>(IF(AND(VLOOKUP(Games!B143, Data!$B$2:$L$134, 11, FALSE)=1, VLOOKUP(Games!C143, Data!$B$2:$L$134, 11, FALSE)&lt;&gt;1), 1,0))*Coefficients!K$2</f>
        <v>#N/A</v>
      </c>
      <c r="L143" t="e">
        <f>(IF(AND(VLOOKUP(Games!B143, Data!$B$2:$L$134, 11, FALSE)&lt;&gt;1, VLOOKUP(Games!C143, Data!$B$2:$L$134, 11, FALSE)=1), 1,0))*Coefficients!L$2</f>
        <v>#N/A</v>
      </c>
      <c r="O143" t="e">
        <f t="shared" si="2"/>
        <v>#N/A</v>
      </c>
    </row>
    <row r="144" spans="1:15" x14ac:dyDescent="0.45">
      <c r="A144">
        <f>Coefficients!$A$2</f>
        <v>-3.8635845644251199</v>
      </c>
      <c r="B144">
        <f>(Games!D144)*Coefficients!$B$2</f>
        <v>0</v>
      </c>
      <c r="C144" t="e">
        <f>(VLOOKUP(Games!B144, Data!$B$2:$L$134, 4, FALSE)-VLOOKUP(Games!C144, Data!$B$2:$L$134, 4, FALSE))*Coefficients!$C$2</f>
        <v>#N/A</v>
      </c>
      <c r="D144" t="e">
        <f>(VLOOKUP(Games!B144, Data!$B$2:$L$134, 3, FALSE)-VLOOKUP(Games!C144, Data!$B$2:$L$134, 3, FALSE))*Coefficients!$D$2</f>
        <v>#N/A</v>
      </c>
      <c r="E144" t="e">
        <f>(VLOOKUP(Games!B144, Data!$B$2:$L$134, 5, FALSE)-VLOOKUP(Games!C144, Data!$B$2:$L$134, 5, FALSE))*Coefficients!$E$2</f>
        <v>#N/A</v>
      </c>
      <c r="F144" t="e">
        <f>(VLOOKUP(Games!B144, Data!$B$2:$L$134, 6, FALSE)-VLOOKUP(Games!C144, Data!$B$2:$L$134, 6, FALSE))*Coefficients!$F$2</f>
        <v>#N/A</v>
      </c>
      <c r="G144" t="e">
        <f>(VLOOKUP(Games!B144, Data!$B$2:$L$134, 7, FALSE)-VLOOKUP(Games!C144, Data!$B$2:$L$134, 7, FALSE))*Coefficients!$G$2</f>
        <v>#N/A</v>
      </c>
      <c r="H144" t="e">
        <f>(VLOOKUP(Games!B144, Data!$B$2:$L$134, 8, FALSE)-VLOOKUP(Games!C144, Data!$B$2:$L$134, 8, FALSE))*Coefficients!$H$2</f>
        <v>#N/A</v>
      </c>
      <c r="I144" t="e">
        <f>(VLOOKUP(Games!B144, Data!$B$2:$L$134, 9, FALSE)-VLOOKUP(Games!C144, Data!$B$2:$L$134, 9, FALSE))*Coefficients!$I$2</f>
        <v>#N/A</v>
      </c>
      <c r="J144" t="e">
        <f>(VLOOKUP(Games!B144, Data!$B$2:$L$134, 10, FALSE)-VLOOKUP(Games!C144, Data!$B$2:$L$134, 10, FALSE))*Coefficients!$J$2</f>
        <v>#N/A</v>
      </c>
      <c r="K144" t="e">
        <f>(IF(AND(VLOOKUP(Games!B144, Data!$B$2:$L$134, 11, FALSE)=1, VLOOKUP(Games!C144, Data!$B$2:$L$134, 11, FALSE)&lt;&gt;1), 1,0))*Coefficients!K$2</f>
        <v>#N/A</v>
      </c>
      <c r="L144" t="e">
        <f>(IF(AND(VLOOKUP(Games!B144, Data!$B$2:$L$134, 11, FALSE)&lt;&gt;1, VLOOKUP(Games!C144, Data!$B$2:$L$134, 11, FALSE)=1), 1,0))*Coefficients!L$2</f>
        <v>#N/A</v>
      </c>
      <c r="O144" t="e">
        <f t="shared" si="2"/>
        <v>#N/A</v>
      </c>
    </row>
    <row r="145" spans="1:15" x14ac:dyDescent="0.45">
      <c r="A145">
        <f>Coefficients!$A$2</f>
        <v>-3.8635845644251199</v>
      </c>
      <c r="B145">
        <f>(Games!D145)*Coefficients!$B$2</f>
        <v>0</v>
      </c>
      <c r="C145" t="e">
        <f>(VLOOKUP(Games!B145, Data!$B$2:$L$134, 4, FALSE)-VLOOKUP(Games!C145, Data!$B$2:$L$134, 4, FALSE))*Coefficients!$C$2</f>
        <v>#N/A</v>
      </c>
      <c r="D145" t="e">
        <f>(VLOOKUP(Games!B145, Data!$B$2:$L$134, 3, FALSE)-VLOOKUP(Games!C145, Data!$B$2:$L$134, 3, FALSE))*Coefficients!$D$2</f>
        <v>#N/A</v>
      </c>
      <c r="E145" t="e">
        <f>(VLOOKUP(Games!B145, Data!$B$2:$L$134, 5, FALSE)-VLOOKUP(Games!C145, Data!$B$2:$L$134, 5, FALSE))*Coefficients!$E$2</f>
        <v>#N/A</v>
      </c>
      <c r="F145" t="e">
        <f>(VLOOKUP(Games!B145, Data!$B$2:$L$134, 6, FALSE)-VLOOKUP(Games!C145, Data!$B$2:$L$134, 6, FALSE))*Coefficients!$F$2</f>
        <v>#N/A</v>
      </c>
      <c r="G145" t="e">
        <f>(VLOOKUP(Games!B145, Data!$B$2:$L$134, 7, FALSE)-VLOOKUP(Games!C145, Data!$B$2:$L$134, 7, FALSE))*Coefficients!$G$2</f>
        <v>#N/A</v>
      </c>
      <c r="H145" t="e">
        <f>(VLOOKUP(Games!B145, Data!$B$2:$L$134, 8, FALSE)-VLOOKUP(Games!C145, Data!$B$2:$L$134, 8, FALSE))*Coefficients!$H$2</f>
        <v>#N/A</v>
      </c>
      <c r="I145" t="e">
        <f>(VLOOKUP(Games!B145, Data!$B$2:$L$134, 9, FALSE)-VLOOKUP(Games!C145, Data!$B$2:$L$134, 9, FALSE))*Coefficients!$I$2</f>
        <v>#N/A</v>
      </c>
      <c r="J145" t="e">
        <f>(VLOOKUP(Games!B145, Data!$B$2:$L$134, 10, FALSE)-VLOOKUP(Games!C145, Data!$B$2:$L$134, 10, FALSE))*Coefficients!$J$2</f>
        <v>#N/A</v>
      </c>
      <c r="K145" t="e">
        <f>(IF(AND(VLOOKUP(Games!B145, Data!$B$2:$L$134, 11, FALSE)=1, VLOOKUP(Games!C145, Data!$B$2:$L$134, 11, FALSE)&lt;&gt;1), 1,0))*Coefficients!K$2</f>
        <v>#N/A</v>
      </c>
      <c r="L145" t="e">
        <f>(IF(AND(VLOOKUP(Games!B145, Data!$B$2:$L$134, 11, FALSE)&lt;&gt;1, VLOOKUP(Games!C145, Data!$B$2:$L$134, 11, FALSE)=1), 1,0))*Coefficients!L$2</f>
        <v>#N/A</v>
      </c>
      <c r="O145" t="e">
        <f t="shared" si="2"/>
        <v>#N/A</v>
      </c>
    </row>
    <row r="146" spans="1:15" x14ac:dyDescent="0.45">
      <c r="A146">
        <f>Coefficients!$A$2</f>
        <v>-3.8635845644251199</v>
      </c>
      <c r="B146">
        <f>(Games!D146)*Coefficients!$B$2</f>
        <v>0</v>
      </c>
      <c r="C146" t="e">
        <f>(VLOOKUP(Games!B146, Data!$B$2:$L$134, 4, FALSE)-VLOOKUP(Games!C146, Data!$B$2:$L$134, 4, FALSE))*Coefficients!$C$2</f>
        <v>#N/A</v>
      </c>
      <c r="D146" t="e">
        <f>(VLOOKUP(Games!B146, Data!$B$2:$L$134, 3, FALSE)-VLOOKUP(Games!C146, Data!$B$2:$L$134, 3, FALSE))*Coefficients!$D$2</f>
        <v>#N/A</v>
      </c>
      <c r="E146" t="e">
        <f>(VLOOKUP(Games!B146, Data!$B$2:$L$134, 5, FALSE)-VLOOKUP(Games!C146, Data!$B$2:$L$134, 5, FALSE))*Coefficients!$E$2</f>
        <v>#N/A</v>
      </c>
      <c r="F146" t="e">
        <f>(VLOOKUP(Games!B146, Data!$B$2:$L$134, 6, FALSE)-VLOOKUP(Games!C146, Data!$B$2:$L$134, 6, FALSE))*Coefficients!$F$2</f>
        <v>#N/A</v>
      </c>
      <c r="G146" t="e">
        <f>(VLOOKUP(Games!B146, Data!$B$2:$L$134, 7, FALSE)-VLOOKUP(Games!C146, Data!$B$2:$L$134, 7, FALSE))*Coefficients!$G$2</f>
        <v>#N/A</v>
      </c>
      <c r="H146" t="e">
        <f>(VLOOKUP(Games!B146, Data!$B$2:$L$134, 8, FALSE)-VLOOKUP(Games!C146, Data!$B$2:$L$134, 8, FALSE))*Coefficients!$H$2</f>
        <v>#N/A</v>
      </c>
      <c r="I146" t="e">
        <f>(VLOOKUP(Games!B146, Data!$B$2:$L$134, 9, FALSE)-VLOOKUP(Games!C146, Data!$B$2:$L$134, 9, FALSE))*Coefficients!$I$2</f>
        <v>#N/A</v>
      </c>
      <c r="J146" t="e">
        <f>(VLOOKUP(Games!B146, Data!$B$2:$L$134, 10, FALSE)-VLOOKUP(Games!C146, Data!$B$2:$L$134, 10, FALSE))*Coefficients!$J$2</f>
        <v>#N/A</v>
      </c>
      <c r="K146" t="e">
        <f>(IF(AND(VLOOKUP(Games!B146, Data!$B$2:$L$134, 11, FALSE)=1, VLOOKUP(Games!C146, Data!$B$2:$L$134, 11, FALSE)&lt;&gt;1), 1,0))*Coefficients!K$2</f>
        <v>#N/A</v>
      </c>
      <c r="L146" t="e">
        <f>(IF(AND(VLOOKUP(Games!B146, Data!$B$2:$L$134, 11, FALSE)&lt;&gt;1, VLOOKUP(Games!C146, Data!$B$2:$L$134, 11, FALSE)=1), 1,0))*Coefficients!L$2</f>
        <v>#N/A</v>
      </c>
      <c r="O146" t="e">
        <f t="shared" si="2"/>
        <v>#N/A</v>
      </c>
    </row>
    <row r="147" spans="1:15" x14ac:dyDescent="0.45">
      <c r="A147">
        <f>Coefficients!$A$2</f>
        <v>-3.8635845644251199</v>
      </c>
      <c r="B147">
        <f>(Games!D147)*Coefficients!$B$2</f>
        <v>0</v>
      </c>
      <c r="C147" t="e">
        <f>(VLOOKUP(Games!B147, Data!$B$2:$L$134, 4, FALSE)-VLOOKUP(Games!C147, Data!$B$2:$L$134, 4, FALSE))*Coefficients!$C$2</f>
        <v>#N/A</v>
      </c>
      <c r="D147" t="e">
        <f>(VLOOKUP(Games!B147, Data!$B$2:$L$134, 3, FALSE)-VLOOKUP(Games!C147, Data!$B$2:$L$134, 3, FALSE))*Coefficients!$D$2</f>
        <v>#N/A</v>
      </c>
      <c r="E147" t="e">
        <f>(VLOOKUP(Games!B147, Data!$B$2:$L$134, 5, FALSE)-VLOOKUP(Games!C147, Data!$B$2:$L$134, 5, FALSE))*Coefficients!$E$2</f>
        <v>#N/A</v>
      </c>
      <c r="F147" t="e">
        <f>(VLOOKUP(Games!B147, Data!$B$2:$L$134, 6, FALSE)-VLOOKUP(Games!C147, Data!$B$2:$L$134, 6, FALSE))*Coefficients!$F$2</f>
        <v>#N/A</v>
      </c>
      <c r="G147" t="e">
        <f>(VLOOKUP(Games!B147, Data!$B$2:$L$134, 7, FALSE)-VLOOKUP(Games!C147, Data!$B$2:$L$134, 7, FALSE))*Coefficients!$G$2</f>
        <v>#N/A</v>
      </c>
      <c r="H147" t="e">
        <f>(VLOOKUP(Games!B147, Data!$B$2:$L$134, 8, FALSE)-VLOOKUP(Games!C147, Data!$B$2:$L$134, 8, FALSE))*Coefficients!$H$2</f>
        <v>#N/A</v>
      </c>
      <c r="I147" t="e">
        <f>(VLOOKUP(Games!B147, Data!$B$2:$L$134, 9, FALSE)-VLOOKUP(Games!C147, Data!$B$2:$L$134, 9, FALSE))*Coefficients!$I$2</f>
        <v>#N/A</v>
      </c>
      <c r="J147" t="e">
        <f>(VLOOKUP(Games!B147, Data!$B$2:$L$134, 10, FALSE)-VLOOKUP(Games!C147, Data!$B$2:$L$134, 10, FALSE))*Coefficients!$J$2</f>
        <v>#N/A</v>
      </c>
      <c r="K147" t="e">
        <f>(IF(AND(VLOOKUP(Games!B147, Data!$B$2:$L$134, 11, FALSE)=1, VLOOKUP(Games!C147, Data!$B$2:$L$134, 11, FALSE)&lt;&gt;1), 1,0))*Coefficients!K$2</f>
        <v>#N/A</v>
      </c>
      <c r="L147" t="e">
        <f>(IF(AND(VLOOKUP(Games!B147, Data!$B$2:$L$134, 11, FALSE)&lt;&gt;1, VLOOKUP(Games!C147, Data!$B$2:$L$134, 11, FALSE)=1), 1,0))*Coefficients!L$2</f>
        <v>#N/A</v>
      </c>
      <c r="O147" t="e">
        <f t="shared" si="2"/>
        <v>#N/A</v>
      </c>
    </row>
    <row r="148" spans="1:15" x14ac:dyDescent="0.45">
      <c r="A148">
        <f>Coefficients!$A$2</f>
        <v>-3.8635845644251199</v>
      </c>
      <c r="B148">
        <f>(Games!D148)*Coefficients!$B$2</f>
        <v>0</v>
      </c>
      <c r="C148" t="e">
        <f>(VLOOKUP(Games!B148, Data!$B$2:$L$134, 4, FALSE)-VLOOKUP(Games!C148, Data!$B$2:$L$134, 4, FALSE))*Coefficients!$C$2</f>
        <v>#N/A</v>
      </c>
      <c r="D148" t="e">
        <f>(VLOOKUP(Games!B148, Data!$B$2:$L$134, 3, FALSE)-VLOOKUP(Games!C148, Data!$B$2:$L$134, 3, FALSE))*Coefficients!$D$2</f>
        <v>#N/A</v>
      </c>
      <c r="E148" t="e">
        <f>(VLOOKUP(Games!B148, Data!$B$2:$L$134, 5, FALSE)-VLOOKUP(Games!C148, Data!$B$2:$L$134, 5, FALSE))*Coefficients!$E$2</f>
        <v>#N/A</v>
      </c>
      <c r="F148" t="e">
        <f>(VLOOKUP(Games!B148, Data!$B$2:$L$134, 6, FALSE)-VLOOKUP(Games!C148, Data!$B$2:$L$134, 6, FALSE))*Coefficients!$F$2</f>
        <v>#N/A</v>
      </c>
      <c r="G148" t="e">
        <f>(VLOOKUP(Games!B148, Data!$B$2:$L$134, 7, FALSE)-VLOOKUP(Games!C148, Data!$B$2:$L$134, 7, FALSE))*Coefficients!$G$2</f>
        <v>#N/A</v>
      </c>
      <c r="H148" t="e">
        <f>(VLOOKUP(Games!B148, Data!$B$2:$L$134, 8, FALSE)-VLOOKUP(Games!C148, Data!$B$2:$L$134, 8, FALSE))*Coefficients!$H$2</f>
        <v>#N/A</v>
      </c>
      <c r="I148" t="e">
        <f>(VLOOKUP(Games!B148, Data!$B$2:$L$134, 9, FALSE)-VLOOKUP(Games!C148, Data!$B$2:$L$134, 9, FALSE))*Coefficients!$I$2</f>
        <v>#N/A</v>
      </c>
      <c r="J148" t="e">
        <f>(VLOOKUP(Games!B148, Data!$B$2:$L$134, 10, FALSE)-VLOOKUP(Games!C148, Data!$B$2:$L$134, 10, FALSE))*Coefficients!$J$2</f>
        <v>#N/A</v>
      </c>
      <c r="K148" t="e">
        <f>(IF(AND(VLOOKUP(Games!B148, Data!$B$2:$L$134, 11, FALSE)=1, VLOOKUP(Games!C148, Data!$B$2:$L$134, 11, FALSE)&lt;&gt;1), 1,0))*Coefficients!K$2</f>
        <v>#N/A</v>
      </c>
      <c r="L148" t="e">
        <f>(IF(AND(VLOOKUP(Games!B148, Data!$B$2:$L$134, 11, FALSE)&lt;&gt;1, VLOOKUP(Games!C148, Data!$B$2:$L$134, 11, FALSE)=1), 1,0))*Coefficients!L$2</f>
        <v>#N/A</v>
      </c>
      <c r="O148" t="e">
        <f t="shared" si="2"/>
        <v>#N/A</v>
      </c>
    </row>
    <row r="149" spans="1:15" x14ac:dyDescent="0.45">
      <c r="A149">
        <f>Coefficients!$A$2</f>
        <v>-3.8635845644251199</v>
      </c>
      <c r="B149">
        <f>(Games!D149)*Coefficients!$B$2</f>
        <v>0</v>
      </c>
      <c r="C149" t="e">
        <f>(VLOOKUP(Games!B149, Data!$B$2:$L$134, 4, FALSE)-VLOOKUP(Games!C149, Data!$B$2:$L$134, 4, FALSE))*Coefficients!$C$2</f>
        <v>#N/A</v>
      </c>
      <c r="D149" t="e">
        <f>(VLOOKUP(Games!B149, Data!$B$2:$L$134, 3, FALSE)-VLOOKUP(Games!C149, Data!$B$2:$L$134, 3, FALSE))*Coefficients!$D$2</f>
        <v>#N/A</v>
      </c>
      <c r="E149" t="e">
        <f>(VLOOKUP(Games!B149, Data!$B$2:$L$134, 5, FALSE)-VLOOKUP(Games!C149, Data!$B$2:$L$134, 5, FALSE))*Coefficients!$E$2</f>
        <v>#N/A</v>
      </c>
      <c r="F149" t="e">
        <f>(VLOOKUP(Games!B149, Data!$B$2:$L$134, 6, FALSE)-VLOOKUP(Games!C149, Data!$B$2:$L$134, 6, FALSE))*Coefficients!$F$2</f>
        <v>#N/A</v>
      </c>
      <c r="G149" t="e">
        <f>(VLOOKUP(Games!B149, Data!$B$2:$L$134, 7, FALSE)-VLOOKUP(Games!C149, Data!$B$2:$L$134, 7, FALSE))*Coefficients!$G$2</f>
        <v>#N/A</v>
      </c>
      <c r="H149" t="e">
        <f>(VLOOKUP(Games!B149, Data!$B$2:$L$134, 8, FALSE)-VLOOKUP(Games!C149, Data!$B$2:$L$134, 8, FALSE))*Coefficients!$H$2</f>
        <v>#N/A</v>
      </c>
      <c r="I149" t="e">
        <f>(VLOOKUP(Games!B149, Data!$B$2:$L$134, 9, FALSE)-VLOOKUP(Games!C149, Data!$B$2:$L$134, 9, FALSE))*Coefficients!$I$2</f>
        <v>#N/A</v>
      </c>
      <c r="J149" t="e">
        <f>(VLOOKUP(Games!B149, Data!$B$2:$L$134, 10, FALSE)-VLOOKUP(Games!C149, Data!$B$2:$L$134, 10, FALSE))*Coefficients!$J$2</f>
        <v>#N/A</v>
      </c>
      <c r="K149" t="e">
        <f>(IF(AND(VLOOKUP(Games!B149, Data!$B$2:$L$134, 11, FALSE)=1, VLOOKUP(Games!C149, Data!$B$2:$L$134, 11, FALSE)&lt;&gt;1), 1,0))*Coefficients!K$2</f>
        <v>#N/A</v>
      </c>
      <c r="L149" t="e">
        <f>(IF(AND(VLOOKUP(Games!B149, Data!$B$2:$L$134, 11, FALSE)&lt;&gt;1, VLOOKUP(Games!C149, Data!$B$2:$L$134, 11, FALSE)=1), 1,0))*Coefficients!L$2</f>
        <v>#N/A</v>
      </c>
      <c r="O149" t="e">
        <f t="shared" si="2"/>
        <v>#N/A</v>
      </c>
    </row>
    <row r="150" spans="1:15" x14ac:dyDescent="0.45">
      <c r="A150">
        <f>Coefficients!$A$2</f>
        <v>-3.8635845644251199</v>
      </c>
      <c r="B150">
        <f>(Games!D150)*Coefficients!$B$2</f>
        <v>0</v>
      </c>
      <c r="C150" t="e">
        <f>(VLOOKUP(Games!B150, Data!$B$2:$L$134, 4, FALSE)-VLOOKUP(Games!C150, Data!$B$2:$L$134, 4, FALSE))*Coefficients!$C$2</f>
        <v>#N/A</v>
      </c>
      <c r="D150" t="e">
        <f>(VLOOKUP(Games!B150, Data!$B$2:$L$134, 3, FALSE)-VLOOKUP(Games!C150, Data!$B$2:$L$134, 3, FALSE))*Coefficients!$D$2</f>
        <v>#N/A</v>
      </c>
      <c r="E150" t="e">
        <f>(VLOOKUP(Games!B150, Data!$B$2:$L$134, 5, FALSE)-VLOOKUP(Games!C150, Data!$B$2:$L$134, 5, FALSE))*Coefficients!$E$2</f>
        <v>#N/A</v>
      </c>
      <c r="F150" t="e">
        <f>(VLOOKUP(Games!B150, Data!$B$2:$L$134, 6, FALSE)-VLOOKUP(Games!C150, Data!$B$2:$L$134, 6, FALSE))*Coefficients!$F$2</f>
        <v>#N/A</v>
      </c>
      <c r="G150" t="e">
        <f>(VLOOKUP(Games!B150, Data!$B$2:$L$134, 7, FALSE)-VLOOKUP(Games!C150, Data!$B$2:$L$134, 7, FALSE))*Coefficients!$G$2</f>
        <v>#N/A</v>
      </c>
      <c r="H150" t="e">
        <f>(VLOOKUP(Games!B150, Data!$B$2:$L$134, 8, FALSE)-VLOOKUP(Games!C150, Data!$B$2:$L$134, 8, FALSE))*Coefficients!$H$2</f>
        <v>#N/A</v>
      </c>
      <c r="I150" t="e">
        <f>(VLOOKUP(Games!B150, Data!$B$2:$L$134, 9, FALSE)-VLOOKUP(Games!C150, Data!$B$2:$L$134, 9, FALSE))*Coefficients!$I$2</f>
        <v>#N/A</v>
      </c>
      <c r="J150" t="e">
        <f>(VLOOKUP(Games!B150, Data!$B$2:$L$134, 10, FALSE)-VLOOKUP(Games!C150, Data!$B$2:$L$134, 10, FALSE))*Coefficients!$J$2</f>
        <v>#N/A</v>
      </c>
      <c r="K150" t="e">
        <f>(IF(AND(VLOOKUP(Games!B150, Data!$B$2:$L$134, 11, FALSE)=1, VLOOKUP(Games!C150, Data!$B$2:$L$134, 11, FALSE)&lt;&gt;1), 1,0))*Coefficients!K$2</f>
        <v>#N/A</v>
      </c>
      <c r="L150" t="e">
        <f>(IF(AND(VLOOKUP(Games!B150, Data!$B$2:$L$134, 11, FALSE)&lt;&gt;1, VLOOKUP(Games!C150, Data!$B$2:$L$134, 11, FALSE)=1), 1,0))*Coefficients!L$2</f>
        <v>#N/A</v>
      </c>
      <c r="O150" t="e">
        <f t="shared" si="2"/>
        <v>#N/A</v>
      </c>
    </row>
    <row r="151" spans="1:15" x14ac:dyDescent="0.45">
      <c r="A151">
        <f>Coefficients!$A$2</f>
        <v>-3.8635845644251199</v>
      </c>
      <c r="B151">
        <f>(Games!D151)*Coefficients!$B$2</f>
        <v>0</v>
      </c>
      <c r="C151" t="e">
        <f>(VLOOKUP(Games!B151, Data!$B$2:$L$134, 4, FALSE)-VLOOKUP(Games!C151, Data!$B$2:$L$134, 4, FALSE))*Coefficients!$C$2</f>
        <v>#N/A</v>
      </c>
      <c r="D151" t="e">
        <f>(VLOOKUP(Games!B151, Data!$B$2:$L$134, 3, FALSE)-VLOOKUP(Games!C151, Data!$B$2:$L$134, 3, FALSE))*Coefficients!$D$2</f>
        <v>#N/A</v>
      </c>
      <c r="E151" t="e">
        <f>(VLOOKUP(Games!B151, Data!$B$2:$L$134, 5, FALSE)-VLOOKUP(Games!C151, Data!$B$2:$L$134, 5, FALSE))*Coefficients!$E$2</f>
        <v>#N/A</v>
      </c>
      <c r="F151" t="e">
        <f>(VLOOKUP(Games!B151, Data!$B$2:$L$134, 6, FALSE)-VLOOKUP(Games!C151, Data!$B$2:$L$134, 6, FALSE))*Coefficients!$F$2</f>
        <v>#N/A</v>
      </c>
      <c r="G151" t="e">
        <f>(VLOOKUP(Games!B151, Data!$B$2:$L$134, 7, FALSE)-VLOOKUP(Games!C151, Data!$B$2:$L$134, 7, FALSE))*Coefficients!$G$2</f>
        <v>#N/A</v>
      </c>
      <c r="H151" t="e">
        <f>(VLOOKUP(Games!B151, Data!$B$2:$L$134, 8, FALSE)-VLOOKUP(Games!C151, Data!$B$2:$L$134, 8, FALSE))*Coefficients!$H$2</f>
        <v>#N/A</v>
      </c>
      <c r="I151" t="e">
        <f>(VLOOKUP(Games!B151, Data!$B$2:$L$134, 9, FALSE)-VLOOKUP(Games!C151, Data!$B$2:$L$134, 9, FALSE))*Coefficients!$I$2</f>
        <v>#N/A</v>
      </c>
      <c r="J151" t="e">
        <f>(VLOOKUP(Games!B151, Data!$B$2:$L$134, 10, FALSE)-VLOOKUP(Games!C151, Data!$B$2:$L$134, 10, FALSE))*Coefficients!$J$2</f>
        <v>#N/A</v>
      </c>
      <c r="K151" t="e">
        <f>(IF(AND(VLOOKUP(Games!B151, Data!$B$2:$L$134, 11, FALSE)=1, VLOOKUP(Games!C151, Data!$B$2:$L$134, 11, FALSE)&lt;&gt;1), 1,0))*Coefficients!K$2</f>
        <v>#N/A</v>
      </c>
      <c r="L151" t="e">
        <f>(IF(AND(VLOOKUP(Games!B151, Data!$B$2:$L$134, 11, FALSE)&lt;&gt;1, VLOOKUP(Games!C151, Data!$B$2:$L$134, 11, FALSE)=1), 1,0))*Coefficients!L$2</f>
        <v>#N/A</v>
      </c>
      <c r="O151" t="e">
        <f t="shared" si="2"/>
        <v>#N/A</v>
      </c>
    </row>
    <row r="152" spans="1:15" x14ac:dyDescent="0.45">
      <c r="A152">
        <f>Coefficients!$A$2</f>
        <v>-3.8635845644251199</v>
      </c>
      <c r="B152">
        <f>(Games!D152)*Coefficients!$B$2</f>
        <v>0</v>
      </c>
      <c r="C152" t="e">
        <f>(VLOOKUP(Games!B152, Data!$B$2:$L$134, 4, FALSE)-VLOOKUP(Games!C152, Data!$B$2:$L$134, 4, FALSE))*Coefficients!$C$2</f>
        <v>#N/A</v>
      </c>
      <c r="D152" t="e">
        <f>(VLOOKUP(Games!B152, Data!$B$2:$L$134, 3, FALSE)-VLOOKUP(Games!C152, Data!$B$2:$L$134, 3, FALSE))*Coefficients!$D$2</f>
        <v>#N/A</v>
      </c>
      <c r="E152" t="e">
        <f>(VLOOKUP(Games!B152, Data!$B$2:$L$134, 5, FALSE)-VLOOKUP(Games!C152, Data!$B$2:$L$134, 5, FALSE))*Coefficients!$E$2</f>
        <v>#N/A</v>
      </c>
      <c r="F152" t="e">
        <f>(VLOOKUP(Games!B152, Data!$B$2:$L$134, 6, FALSE)-VLOOKUP(Games!C152, Data!$B$2:$L$134, 6, FALSE))*Coefficients!$F$2</f>
        <v>#N/A</v>
      </c>
      <c r="G152" t="e">
        <f>(VLOOKUP(Games!B152, Data!$B$2:$L$134, 7, FALSE)-VLOOKUP(Games!C152, Data!$B$2:$L$134, 7, FALSE))*Coefficients!$G$2</f>
        <v>#N/A</v>
      </c>
      <c r="H152" t="e">
        <f>(VLOOKUP(Games!B152, Data!$B$2:$L$134, 8, FALSE)-VLOOKUP(Games!C152, Data!$B$2:$L$134, 8, FALSE))*Coefficients!$H$2</f>
        <v>#N/A</v>
      </c>
      <c r="I152" t="e">
        <f>(VLOOKUP(Games!B152, Data!$B$2:$L$134, 9, FALSE)-VLOOKUP(Games!C152, Data!$B$2:$L$134, 9, FALSE))*Coefficients!$I$2</f>
        <v>#N/A</v>
      </c>
      <c r="J152" t="e">
        <f>(VLOOKUP(Games!B152, Data!$B$2:$L$134, 10, FALSE)-VLOOKUP(Games!C152, Data!$B$2:$L$134, 10, FALSE))*Coefficients!$J$2</f>
        <v>#N/A</v>
      </c>
      <c r="K152" t="e">
        <f>(IF(AND(VLOOKUP(Games!B152, Data!$B$2:$L$134, 11, FALSE)=1, VLOOKUP(Games!C152, Data!$B$2:$L$134, 11, FALSE)&lt;&gt;1), 1,0))*Coefficients!K$2</f>
        <v>#N/A</v>
      </c>
      <c r="L152" t="e">
        <f>(IF(AND(VLOOKUP(Games!B152, Data!$B$2:$L$134, 11, FALSE)&lt;&gt;1, VLOOKUP(Games!C152, Data!$B$2:$L$134, 11, FALSE)=1), 1,0))*Coefficients!L$2</f>
        <v>#N/A</v>
      </c>
      <c r="O152" t="e">
        <f t="shared" si="2"/>
        <v>#N/A</v>
      </c>
    </row>
    <row r="153" spans="1:15" x14ac:dyDescent="0.45">
      <c r="A153">
        <f>Coefficients!$A$2</f>
        <v>-3.8635845644251199</v>
      </c>
      <c r="B153">
        <f>(Games!D153)*Coefficients!$B$2</f>
        <v>0</v>
      </c>
      <c r="C153" t="e">
        <f>(VLOOKUP(Games!B153, Data!$B$2:$L$134, 4, FALSE)-VLOOKUP(Games!C153, Data!$B$2:$L$134, 4, FALSE))*Coefficients!$C$2</f>
        <v>#N/A</v>
      </c>
      <c r="D153" t="e">
        <f>(VLOOKUP(Games!B153, Data!$B$2:$L$134, 3, FALSE)-VLOOKUP(Games!C153, Data!$B$2:$L$134, 3, FALSE))*Coefficients!$D$2</f>
        <v>#N/A</v>
      </c>
      <c r="E153" t="e">
        <f>(VLOOKUP(Games!B153, Data!$B$2:$L$134, 5, FALSE)-VLOOKUP(Games!C153, Data!$B$2:$L$134, 5, FALSE))*Coefficients!$E$2</f>
        <v>#N/A</v>
      </c>
      <c r="F153" t="e">
        <f>(VLOOKUP(Games!B153, Data!$B$2:$L$134, 6, FALSE)-VLOOKUP(Games!C153, Data!$B$2:$L$134, 6, FALSE))*Coefficients!$F$2</f>
        <v>#N/A</v>
      </c>
      <c r="G153" t="e">
        <f>(VLOOKUP(Games!B153, Data!$B$2:$L$134, 7, FALSE)-VLOOKUP(Games!C153, Data!$B$2:$L$134, 7, FALSE))*Coefficients!$G$2</f>
        <v>#N/A</v>
      </c>
      <c r="H153" t="e">
        <f>(VLOOKUP(Games!B153, Data!$B$2:$L$134, 8, FALSE)-VLOOKUP(Games!C153, Data!$B$2:$L$134, 8, FALSE))*Coefficients!$H$2</f>
        <v>#N/A</v>
      </c>
      <c r="I153" t="e">
        <f>(VLOOKUP(Games!B153, Data!$B$2:$L$134, 9, FALSE)-VLOOKUP(Games!C153, Data!$B$2:$L$134, 9, FALSE))*Coefficients!$I$2</f>
        <v>#N/A</v>
      </c>
      <c r="J153" t="e">
        <f>(VLOOKUP(Games!B153, Data!$B$2:$L$134, 10, FALSE)-VLOOKUP(Games!C153, Data!$B$2:$L$134, 10, FALSE))*Coefficients!$J$2</f>
        <v>#N/A</v>
      </c>
      <c r="K153" t="e">
        <f>(IF(AND(VLOOKUP(Games!B153, Data!$B$2:$L$134, 11, FALSE)=1, VLOOKUP(Games!C153, Data!$B$2:$L$134, 11, FALSE)&lt;&gt;1), 1,0))*Coefficients!K$2</f>
        <v>#N/A</v>
      </c>
      <c r="L153" t="e">
        <f>(IF(AND(VLOOKUP(Games!B153, Data!$B$2:$L$134, 11, FALSE)&lt;&gt;1, VLOOKUP(Games!C153, Data!$B$2:$L$134, 11, FALSE)=1), 1,0))*Coefficients!L$2</f>
        <v>#N/A</v>
      </c>
      <c r="O153" t="e">
        <f t="shared" si="2"/>
        <v>#N/A</v>
      </c>
    </row>
    <row r="154" spans="1:15" x14ac:dyDescent="0.45">
      <c r="A154">
        <f>Coefficients!$A$2</f>
        <v>-3.8635845644251199</v>
      </c>
      <c r="B154">
        <f>(Games!D154)*Coefficients!$B$2</f>
        <v>0</v>
      </c>
      <c r="C154" t="e">
        <f>(VLOOKUP(Games!B154, Data!$B$2:$L$134, 4, FALSE)-VLOOKUP(Games!C154, Data!$B$2:$L$134, 4, FALSE))*Coefficients!$C$2</f>
        <v>#N/A</v>
      </c>
      <c r="D154" t="e">
        <f>(VLOOKUP(Games!B154, Data!$B$2:$L$134, 3, FALSE)-VLOOKUP(Games!C154, Data!$B$2:$L$134, 3, FALSE))*Coefficients!$D$2</f>
        <v>#N/A</v>
      </c>
      <c r="E154" t="e">
        <f>(VLOOKUP(Games!B154, Data!$B$2:$L$134, 5, FALSE)-VLOOKUP(Games!C154, Data!$B$2:$L$134, 5, FALSE))*Coefficients!$E$2</f>
        <v>#N/A</v>
      </c>
      <c r="F154" t="e">
        <f>(VLOOKUP(Games!B154, Data!$B$2:$L$134, 6, FALSE)-VLOOKUP(Games!C154, Data!$B$2:$L$134, 6, FALSE))*Coefficients!$F$2</f>
        <v>#N/A</v>
      </c>
      <c r="G154" t="e">
        <f>(VLOOKUP(Games!B154, Data!$B$2:$L$134, 7, FALSE)-VLOOKUP(Games!C154, Data!$B$2:$L$134, 7, FALSE))*Coefficients!$G$2</f>
        <v>#N/A</v>
      </c>
      <c r="H154" t="e">
        <f>(VLOOKUP(Games!B154, Data!$B$2:$L$134, 8, FALSE)-VLOOKUP(Games!C154, Data!$B$2:$L$134, 8, FALSE))*Coefficients!$H$2</f>
        <v>#N/A</v>
      </c>
      <c r="I154" t="e">
        <f>(VLOOKUP(Games!B154, Data!$B$2:$L$134, 9, FALSE)-VLOOKUP(Games!C154, Data!$B$2:$L$134, 9, FALSE))*Coefficients!$I$2</f>
        <v>#N/A</v>
      </c>
      <c r="J154" t="e">
        <f>(VLOOKUP(Games!B154, Data!$B$2:$L$134, 10, FALSE)-VLOOKUP(Games!C154, Data!$B$2:$L$134, 10, FALSE))*Coefficients!$J$2</f>
        <v>#N/A</v>
      </c>
      <c r="K154" t="e">
        <f>(IF(AND(VLOOKUP(Games!B154, Data!$B$2:$L$134, 11, FALSE)=1, VLOOKUP(Games!C154, Data!$B$2:$L$134, 11, FALSE)&lt;&gt;1), 1,0))*Coefficients!K$2</f>
        <v>#N/A</v>
      </c>
      <c r="L154" t="e">
        <f>(IF(AND(VLOOKUP(Games!B154, Data!$B$2:$L$134, 11, FALSE)&lt;&gt;1, VLOOKUP(Games!C154, Data!$B$2:$L$134, 11, FALSE)=1), 1,0))*Coefficients!L$2</f>
        <v>#N/A</v>
      </c>
      <c r="O154" t="e">
        <f t="shared" si="2"/>
        <v>#N/A</v>
      </c>
    </row>
    <row r="155" spans="1:15" x14ac:dyDescent="0.45">
      <c r="A155">
        <f>Coefficients!$A$2</f>
        <v>-3.8635845644251199</v>
      </c>
      <c r="B155">
        <f>(Games!D155)*Coefficients!$B$2</f>
        <v>0</v>
      </c>
      <c r="C155" t="e">
        <f>(VLOOKUP(Games!B155, Data!$B$2:$L$134, 4, FALSE)-VLOOKUP(Games!C155, Data!$B$2:$L$134, 4, FALSE))*Coefficients!$C$2</f>
        <v>#N/A</v>
      </c>
      <c r="D155" t="e">
        <f>(VLOOKUP(Games!B155, Data!$B$2:$L$134, 3, FALSE)-VLOOKUP(Games!C155, Data!$B$2:$L$134, 3, FALSE))*Coefficients!$D$2</f>
        <v>#N/A</v>
      </c>
      <c r="E155" t="e">
        <f>(VLOOKUP(Games!B155, Data!$B$2:$L$134, 5, FALSE)-VLOOKUP(Games!C155, Data!$B$2:$L$134, 5, FALSE))*Coefficients!$E$2</f>
        <v>#N/A</v>
      </c>
      <c r="F155" t="e">
        <f>(VLOOKUP(Games!B155, Data!$B$2:$L$134, 6, FALSE)-VLOOKUP(Games!C155, Data!$B$2:$L$134, 6, FALSE))*Coefficients!$F$2</f>
        <v>#N/A</v>
      </c>
      <c r="G155" t="e">
        <f>(VLOOKUP(Games!B155, Data!$B$2:$L$134, 7, FALSE)-VLOOKUP(Games!C155, Data!$B$2:$L$134, 7, FALSE))*Coefficients!$G$2</f>
        <v>#N/A</v>
      </c>
      <c r="H155" t="e">
        <f>(VLOOKUP(Games!B155, Data!$B$2:$L$134, 8, FALSE)-VLOOKUP(Games!C155, Data!$B$2:$L$134, 8, FALSE))*Coefficients!$H$2</f>
        <v>#N/A</v>
      </c>
      <c r="I155" t="e">
        <f>(VLOOKUP(Games!B155, Data!$B$2:$L$134, 9, FALSE)-VLOOKUP(Games!C155, Data!$B$2:$L$134, 9, FALSE))*Coefficients!$I$2</f>
        <v>#N/A</v>
      </c>
      <c r="J155" t="e">
        <f>(VLOOKUP(Games!B155, Data!$B$2:$L$134, 10, FALSE)-VLOOKUP(Games!C155, Data!$B$2:$L$134, 10, FALSE))*Coefficients!$J$2</f>
        <v>#N/A</v>
      </c>
      <c r="K155" t="e">
        <f>(IF(AND(VLOOKUP(Games!B155, Data!$B$2:$L$134, 11, FALSE)=1, VLOOKUP(Games!C155, Data!$B$2:$L$134, 11, FALSE)&lt;&gt;1), 1,0))*Coefficients!K$2</f>
        <v>#N/A</v>
      </c>
      <c r="L155" t="e">
        <f>(IF(AND(VLOOKUP(Games!B155, Data!$B$2:$L$134, 11, FALSE)&lt;&gt;1, VLOOKUP(Games!C155, Data!$B$2:$L$134, 11, FALSE)=1), 1,0))*Coefficients!L$2</f>
        <v>#N/A</v>
      </c>
      <c r="O155" t="e">
        <f t="shared" si="2"/>
        <v>#N/A</v>
      </c>
    </row>
    <row r="156" spans="1:15" x14ac:dyDescent="0.45">
      <c r="A156">
        <f>Coefficients!$A$2</f>
        <v>-3.8635845644251199</v>
      </c>
      <c r="B156">
        <f>(Games!D156)*Coefficients!$B$2</f>
        <v>0</v>
      </c>
      <c r="C156" t="e">
        <f>(VLOOKUP(Games!B156, Data!$B$2:$L$134, 4, FALSE)-VLOOKUP(Games!C156, Data!$B$2:$L$134, 4, FALSE))*Coefficients!$C$2</f>
        <v>#N/A</v>
      </c>
      <c r="D156" t="e">
        <f>(VLOOKUP(Games!B156, Data!$B$2:$L$134, 3, FALSE)-VLOOKUP(Games!C156, Data!$B$2:$L$134, 3, FALSE))*Coefficients!$D$2</f>
        <v>#N/A</v>
      </c>
      <c r="E156" t="e">
        <f>(VLOOKUP(Games!B156, Data!$B$2:$L$134, 5, FALSE)-VLOOKUP(Games!C156, Data!$B$2:$L$134, 5, FALSE))*Coefficients!$E$2</f>
        <v>#N/A</v>
      </c>
      <c r="F156" t="e">
        <f>(VLOOKUP(Games!B156, Data!$B$2:$L$134, 6, FALSE)-VLOOKUP(Games!C156, Data!$B$2:$L$134, 6, FALSE))*Coefficients!$F$2</f>
        <v>#N/A</v>
      </c>
      <c r="G156" t="e">
        <f>(VLOOKUP(Games!B156, Data!$B$2:$L$134, 7, FALSE)-VLOOKUP(Games!C156, Data!$B$2:$L$134, 7, FALSE))*Coefficients!$G$2</f>
        <v>#N/A</v>
      </c>
      <c r="H156" t="e">
        <f>(VLOOKUP(Games!B156, Data!$B$2:$L$134, 8, FALSE)-VLOOKUP(Games!C156, Data!$B$2:$L$134, 8, FALSE))*Coefficients!$H$2</f>
        <v>#N/A</v>
      </c>
      <c r="I156" t="e">
        <f>(VLOOKUP(Games!B156, Data!$B$2:$L$134, 9, FALSE)-VLOOKUP(Games!C156, Data!$B$2:$L$134, 9, FALSE))*Coefficients!$I$2</f>
        <v>#N/A</v>
      </c>
      <c r="J156" t="e">
        <f>(VLOOKUP(Games!B156, Data!$B$2:$L$134, 10, FALSE)-VLOOKUP(Games!C156, Data!$B$2:$L$134, 10, FALSE))*Coefficients!$J$2</f>
        <v>#N/A</v>
      </c>
      <c r="K156" t="e">
        <f>(IF(AND(VLOOKUP(Games!B156, Data!$B$2:$L$134, 11, FALSE)=1, VLOOKUP(Games!C156, Data!$B$2:$L$134, 11, FALSE)&lt;&gt;1), 1,0))*Coefficients!K$2</f>
        <v>#N/A</v>
      </c>
      <c r="L156" t="e">
        <f>(IF(AND(VLOOKUP(Games!B156, Data!$B$2:$L$134, 11, FALSE)&lt;&gt;1, VLOOKUP(Games!C156, Data!$B$2:$L$134, 11, FALSE)=1), 1,0))*Coefficients!L$2</f>
        <v>#N/A</v>
      </c>
      <c r="O156" t="e">
        <f t="shared" si="2"/>
        <v>#N/A</v>
      </c>
    </row>
    <row r="157" spans="1:15" x14ac:dyDescent="0.45">
      <c r="A157">
        <f>Coefficients!$A$2</f>
        <v>-3.8635845644251199</v>
      </c>
      <c r="B157">
        <f>(Games!D157)*Coefficients!$B$2</f>
        <v>0</v>
      </c>
      <c r="C157" t="e">
        <f>(VLOOKUP(Games!B157, Data!$B$2:$L$134, 4, FALSE)-VLOOKUP(Games!C157, Data!$B$2:$L$134, 4, FALSE))*Coefficients!$C$2</f>
        <v>#N/A</v>
      </c>
      <c r="D157" t="e">
        <f>(VLOOKUP(Games!B157, Data!$B$2:$L$134, 3, FALSE)-VLOOKUP(Games!C157, Data!$B$2:$L$134, 3, FALSE))*Coefficients!$D$2</f>
        <v>#N/A</v>
      </c>
      <c r="E157" t="e">
        <f>(VLOOKUP(Games!B157, Data!$B$2:$L$134, 5, FALSE)-VLOOKUP(Games!C157, Data!$B$2:$L$134, 5, FALSE))*Coefficients!$E$2</f>
        <v>#N/A</v>
      </c>
      <c r="F157" t="e">
        <f>(VLOOKUP(Games!B157, Data!$B$2:$L$134, 6, FALSE)-VLOOKUP(Games!C157, Data!$B$2:$L$134, 6, FALSE))*Coefficients!$F$2</f>
        <v>#N/A</v>
      </c>
      <c r="G157" t="e">
        <f>(VLOOKUP(Games!B157, Data!$B$2:$L$134, 7, FALSE)-VLOOKUP(Games!C157, Data!$B$2:$L$134, 7, FALSE))*Coefficients!$G$2</f>
        <v>#N/A</v>
      </c>
      <c r="H157" t="e">
        <f>(VLOOKUP(Games!B157, Data!$B$2:$L$134, 8, FALSE)-VLOOKUP(Games!C157, Data!$B$2:$L$134, 8, FALSE))*Coefficients!$H$2</f>
        <v>#N/A</v>
      </c>
      <c r="I157" t="e">
        <f>(VLOOKUP(Games!B157, Data!$B$2:$L$134, 9, FALSE)-VLOOKUP(Games!C157, Data!$B$2:$L$134, 9, FALSE))*Coefficients!$I$2</f>
        <v>#N/A</v>
      </c>
      <c r="J157" t="e">
        <f>(VLOOKUP(Games!B157, Data!$B$2:$L$134, 10, FALSE)-VLOOKUP(Games!C157, Data!$B$2:$L$134, 10, FALSE))*Coefficients!$J$2</f>
        <v>#N/A</v>
      </c>
      <c r="K157" t="e">
        <f>(IF(AND(VLOOKUP(Games!B157, Data!$B$2:$L$134, 11, FALSE)=1, VLOOKUP(Games!C157, Data!$B$2:$L$134, 11, FALSE)&lt;&gt;1), 1,0))*Coefficients!K$2</f>
        <v>#N/A</v>
      </c>
      <c r="L157" t="e">
        <f>(IF(AND(VLOOKUP(Games!B157, Data!$B$2:$L$134, 11, FALSE)&lt;&gt;1, VLOOKUP(Games!C157, Data!$B$2:$L$134, 11, FALSE)=1), 1,0))*Coefficients!L$2</f>
        <v>#N/A</v>
      </c>
      <c r="O157" t="e">
        <f t="shared" si="2"/>
        <v>#N/A</v>
      </c>
    </row>
    <row r="158" spans="1:15" x14ac:dyDescent="0.45">
      <c r="A158">
        <f>Coefficients!$A$2</f>
        <v>-3.8635845644251199</v>
      </c>
      <c r="B158">
        <f>(Games!D158)*Coefficients!$B$2</f>
        <v>0</v>
      </c>
      <c r="C158" t="e">
        <f>(VLOOKUP(Games!B158, Data!$B$2:$L$134, 4, FALSE)-VLOOKUP(Games!C158, Data!$B$2:$L$134, 4, FALSE))*Coefficients!$C$2</f>
        <v>#N/A</v>
      </c>
      <c r="D158" t="e">
        <f>(VLOOKUP(Games!B158, Data!$B$2:$L$134, 3, FALSE)-VLOOKUP(Games!C158, Data!$B$2:$L$134, 3, FALSE))*Coefficients!$D$2</f>
        <v>#N/A</v>
      </c>
      <c r="E158" t="e">
        <f>(VLOOKUP(Games!B158, Data!$B$2:$L$134, 5, FALSE)-VLOOKUP(Games!C158, Data!$B$2:$L$134, 5, FALSE))*Coefficients!$E$2</f>
        <v>#N/A</v>
      </c>
      <c r="F158" t="e">
        <f>(VLOOKUP(Games!B158, Data!$B$2:$L$134, 6, FALSE)-VLOOKUP(Games!C158, Data!$B$2:$L$134, 6, FALSE))*Coefficients!$F$2</f>
        <v>#N/A</v>
      </c>
      <c r="G158" t="e">
        <f>(VLOOKUP(Games!B158, Data!$B$2:$L$134, 7, FALSE)-VLOOKUP(Games!C158, Data!$B$2:$L$134, 7, FALSE))*Coefficients!$G$2</f>
        <v>#N/A</v>
      </c>
      <c r="H158" t="e">
        <f>(VLOOKUP(Games!B158, Data!$B$2:$L$134, 8, FALSE)-VLOOKUP(Games!C158, Data!$B$2:$L$134, 8, FALSE))*Coefficients!$H$2</f>
        <v>#N/A</v>
      </c>
      <c r="I158" t="e">
        <f>(VLOOKUP(Games!B158, Data!$B$2:$L$134, 9, FALSE)-VLOOKUP(Games!C158, Data!$B$2:$L$134, 9, FALSE))*Coefficients!$I$2</f>
        <v>#N/A</v>
      </c>
      <c r="J158" t="e">
        <f>(VLOOKUP(Games!B158, Data!$B$2:$L$134, 10, FALSE)-VLOOKUP(Games!C158, Data!$B$2:$L$134, 10, FALSE))*Coefficients!$J$2</f>
        <v>#N/A</v>
      </c>
      <c r="K158" t="e">
        <f>(IF(AND(VLOOKUP(Games!B158, Data!$B$2:$L$134, 11, FALSE)=1, VLOOKUP(Games!C158, Data!$B$2:$L$134, 11, FALSE)&lt;&gt;1), 1,0))*Coefficients!K$2</f>
        <v>#N/A</v>
      </c>
      <c r="L158" t="e">
        <f>(IF(AND(VLOOKUP(Games!B158, Data!$B$2:$L$134, 11, FALSE)&lt;&gt;1, VLOOKUP(Games!C158, Data!$B$2:$L$134, 11, FALSE)=1), 1,0))*Coefficients!L$2</f>
        <v>#N/A</v>
      </c>
      <c r="O158" t="e">
        <f t="shared" si="2"/>
        <v>#N/A</v>
      </c>
    </row>
    <row r="159" spans="1:15" x14ac:dyDescent="0.45">
      <c r="A159">
        <f>Coefficients!$A$2</f>
        <v>-3.8635845644251199</v>
      </c>
      <c r="B159">
        <f>(Games!D159)*Coefficients!$B$2</f>
        <v>0</v>
      </c>
      <c r="C159" t="e">
        <f>(VLOOKUP(Games!B159, Data!$B$2:$L$134, 4, FALSE)-VLOOKUP(Games!C159, Data!$B$2:$L$134, 4, FALSE))*Coefficients!$C$2</f>
        <v>#N/A</v>
      </c>
      <c r="D159" t="e">
        <f>(VLOOKUP(Games!B159, Data!$B$2:$L$134, 3, FALSE)-VLOOKUP(Games!C159, Data!$B$2:$L$134, 3, FALSE))*Coefficients!$D$2</f>
        <v>#N/A</v>
      </c>
      <c r="E159" t="e">
        <f>(VLOOKUP(Games!B159, Data!$B$2:$L$134, 5, FALSE)-VLOOKUP(Games!C159, Data!$B$2:$L$134, 5, FALSE))*Coefficients!$E$2</f>
        <v>#N/A</v>
      </c>
      <c r="F159" t="e">
        <f>(VLOOKUP(Games!B159, Data!$B$2:$L$134, 6, FALSE)-VLOOKUP(Games!C159, Data!$B$2:$L$134, 6, FALSE))*Coefficients!$F$2</f>
        <v>#N/A</v>
      </c>
      <c r="G159" t="e">
        <f>(VLOOKUP(Games!B159, Data!$B$2:$L$134, 7, FALSE)-VLOOKUP(Games!C159, Data!$B$2:$L$134, 7, FALSE))*Coefficients!$G$2</f>
        <v>#N/A</v>
      </c>
      <c r="H159" t="e">
        <f>(VLOOKUP(Games!B159, Data!$B$2:$L$134, 8, FALSE)-VLOOKUP(Games!C159, Data!$B$2:$L$134, 8, FALSE))*Coefficients!$H$2</f>
        <v>#N/A</v>
      </c>
      <c r="I159" t="e">
        <f>(VLOOKUP(Games!B159, Data!$B$2:$L$134, 9, FALSE)-VLOOKUP(Games!C159, Data!$B$2:$L$134, 9, FALSE))*Coefficients!$I$2</f>
        <v>#N/A</v>
      </c>
      <c r="J159" t="e">
        <f>(VLOOKUP(Games!B159, Data!$B$2:$L$134, 10, FALSE)-VLOOKUP(Games!C159, Data!$B$2:$L$134, 10, FALSE))*Coefficients!$J$2</f>
        <v>#N/A</v>
      </c>
      <c r="K159" t="e">
        <f>(IF(AND(VLOOKUP(Games!B159, Data!$B$2:$L$134, 11, FALSE)=1, VLOOKUP(Games!C159, Data!$B$2:$L$134, 11, FALSE)&lt;&gt;1), 1,0))*Coefficients!K$2</f>
        <v>#N/A</v>
      </c>
      <c r="L159" t="e">
        <f>(IF(AND(VLOOKUP(Games!B159, Data!$B$2:$L$134, 11, FALSE)&lt;&gt;1, VLOOKUP(Games!C159, Data!$B$2:$L$134, 11, FALSE)=1), 1,0))*Coefficients!L$2</f>
        <v>#N/A</v>
      </c>
      <c r="O159" t="e">
        <f t="shared" si="2"/>
        <v>#N/A</v>
      </c>
    </row>
    <row r="160" spans="1:15" x14ac:dyDescent="0.45">
      <c r="A160">
        <f>Coefficients!$A$2</f>
        <v>-3.8635845644251199</v>
      </c>
      <c r="B160">
        <f>(Games!D160)*Coefficients!$B$2</f>
        <v>0</v>
      </c>
      <c r="C160" t="e">
        <f>(VLOOKUP(Games!B160, Data!$B$2:$L$134, 4, FALSE)-VLOOKUP(Games!C160, Data!$B$2:$L$134, 4, FALSE))*Coefficients!$C$2</f>
        <v>#N/A</v>
      </c>
      <c r="D160" t="e">
        <f>(VLOOKUP(Games!B160, Data!$B$2:$L$134, 3, FALSE)-VLOOKUP(Games!C160, Data!$B$2:$L$134, 3, FALSE))*Coefficients!$D$2</f>
        <v>#N/A</v>
      </c>
      <c r="E160" t="e">
        <f>(VLOOKUP(Games!B160, Data!$B$2:$L$134, 5, FALSE)-VLOOKUP(Games!C160, Data!$B$2:$L$134, 5, FALSE))*Coefficients!$E$2</f>
        <v>#N/A</v>
      </c>
      <c r="F160" t="e">
        <f>(VLOOKUP(Games!B160, Data!$B$2:$L$134, 6, FALSE)-VLOOKUP(Games!C160, Data!$B$2:$L$134, 6, FALSE))*Coefficients!$F$2</f>
        <v>#N/A</v>
      </c>
      <c r="G160" t="e">
        <f>(VLOOKUP(Games!B160, Data!$B$2:$L$134, 7, FALSE)-VLOOKUP(Games!C160, Data!$B$2:$L$134, 7, FALSE))*Coefficients!$G$2</f>
        <v>#N/A</v>
      </c>
      <c r="H160" t="e">
        <f>(VLOOKUP(Games!B160, Data!$B$2:$L$134, 8, FALSE)-VLOOKUP(Games!C160, Data!$B$2:$L$134, 8, FALSE))*Coefficients!$H$2</f>
        <v>#N/A</v>
      </c>
      <c r="I160" t="e">
        <f>(VLOOKUP(Games!B160, Data!$B$2:$L$134, 9, FALSE)-VLOOKUP(Games!C160, Data!$B$2:$L$134, 9, FALSE))*Coefficients!$I$2</f>
        <v>#N/A</v>
      </c>
      <c r="J160" t="e">
        <f>(VLOOKUP(Games!B160, Data!$B$2:$L$134, 10, FALSE)-VLOOKUP(Games!C160, Data!$B$2:$L$134, 10, FALSE))*Coefficients!$J$2</f>
        <v>#N/A</v>
      </c>
      <c r="K160" t="e">
        <f>(IF(AND(VLOOKUP(Games!B160, Data!$B$2:$L$134, 11, FALSE)=1, VLOOKUP(Games!C160, Data!$B$2:$L$134, 11, FALSE)&lt;&gt;1), 1,0))*Coefficients!K$2</f>
        <v>#N/A</v>
      </c>
      <c r="L160" t="e">
        <f>(IF(AND(VLOOKUP(Games!B160, Data!$B$2:$L$134, 11, FALSE)&lt;&gt;1, VLOOKUP(Games!C160, Data!$B$2:$L$134, 11, FALSE)=1), 1,0))*Coefficients!L$2</f>
        <v>#N/A</v>
      </c>
      <c r="O160" t="e">
        <f t="shared" si="2"/>
        <v>#N/A</v>
      </c>
    </row>
    <row r="161" spans="1:15" x14ac:dyDescent="0.45">
      <c r="A161">
        <f>Coefficients!$A$2</f>
        <v>-3.8635845644251199</v>
      </c>
      <c r="B161">
        <f>(Games!D161)*Coefficients!$B$2</f>
        <v>0</v>
      </c>
      <c r="C161" t="e">
        <f>(VLOOKUP(Games!B161, Data!$B$2:$L$134, 4, FALSE)-VLOOKUP(Games!C161, Data!$B$2:$L$134, 4, FALSE))*Coefficients!$C$2</f>
        <v>#N/A</v>
      </c>
      <c r="D161" t="e">
        <f>(VLOOKUP(Games!B161, Data!$B$2:$L$134, 3, FALSE)-VLOOKUP(Games!C161, Data!$B$2:$L$134, 3, FALSE))*Coefficients!$D$2</f>
        <v>#N/A</v>
      </c>
      <c r="E161" t="e">
        <f>(VLOOKUP(Games!B161, Data!$B$2:$L$134, 5, FALSE)-VLOOKUP(Games!C161, Data!$B$2:$L$134, 5, FALSE))*Coefficients!$E$2</f>
        <v>#N/A</v>
      </c>
      <c r="F161" t="e">
        <f>(VLOOKUP(Games!B161, Data!$B$2:$L$134, 6, FALSE)-VLOOKUP(Games!C161, Data!$B$2:$L$134, 6, FALSE))*Coefficients!$F$2</f>
        <v>#N/A</v>
      </c>
      <c r="G161" t="e">
        <f>(VLOOKUP(Games!B161, Data!$B$2:$L$134, 7, FALSE)-VLOOKUP(Games!C161, Data!$B$2:$L$134, 7, FALSE))*Coefficients!$G$2</f>
        <v>#N/A</v>
      </c>
      <c r="H161" t="e">
        <f>(VLOOKUP(Games!B161, Data!$B$2:$L$134, 8, FALSE)-VLOOKUP(Games!C161, Data!$B$2:$L$134, 8, FALSE))*Coefficients!$H$2</f>
        <v>#N/A</v>
      </c>
      <c r="I161" t="e">
        <f>(VLOOKUP(Games!B161, Data!$B$2:$L$134, 9, FALSE)-VLOOKUP(Games!C161, Data!$B$2:$L$134, 9, FALSE))*Coefficients!$I$2</f>
        <v>#N/A</v>
      </c>
      <c r="J161" t="e">
        <f>(VLOOKUP(Games!B161, Data!$B$2:$L$134, 10, FALSE)-VLOOKUP(Games!C161, Data!$B$2:$L$134, 10, FALSE))*Coefficients!$J$2</f>
        <v>#N/A</v>
      </c>
      <c r="K161" t="e">
        <f>(IF(AND(VLOOKUP(Games!B161, Data!$B$2:$L$134, 11, FALSE)=1, VLOOKUP(Games!C161, Data!$B$2:$L$134, 11, FALSE)&lt;&gt;1), 1,0))*Coefficients!K$2</f>
        <v>#N/A</v>
      </c>
      <c r="L161" t="e">
        <f>(IF(AND(VLOOKUP(Games!B161, Data!$B$2:$L$134, 11, FALSE)&lt;&gt;1, VLOOKUP(Games!C161, Data!$B$2:$L$134, 11, FALSE)=1), 1,0))*Coefficients!L$2</f>
        <v>#N/A</v>
      </c>
      <c r="O161" t="e">
        <f t="shared" si="2"/>
        <v>#N/A</v>
      </c>
    </row>
    <row r="162" spans="1:15" x14ac:dyDescent="0.45">
      <c r="A162">
        <f>Coefficients!$A$2</f>
        <v>-3.8635845644251199</v>
      </c>
      <c r="B162">
        <f>(Games!D162)*Coefficients!$B$2</f>
        <v>0</v>
      </c>
      <c r="C162" t="e">
        <f>(VLOOKUP(Games!B162, Data!$B$2:$L$134, 4, FALSE)-VLOOKUP(Games!C162, Data!$B$2:$L$134, 4, FALSE))*Coefficients!$C$2</f>
        <v>#N/A</v>
      </c>
      <c r="D162" t="e">
        <f>(VLOOKUP(Games!B162, Data!$B$2:$L$134, 3, FALSE)-VLOOKUP(Games!C162, Data!$B$2:$L$134, 3, FALSE))*Coefficients!$D$2</f>
        <v>#N/A</v>
      </c>
      <c r="E162" t="e">
        <f>(VLOOKUP(Games!B162, Data!$B$2:$L$134, 5, FALSE)-VLOOKUP(Games!C162, Data!$B$2:$L$134, 5, FALSE))*Coefficients!$E$2</f>
        <v>#N/A</v>
      </c>
      <c r="F162" t="e">
        <f>(VLOOKUP(Games!B162, Data!$B$2:$L$134, 6, FALSE)-VLOOKUP(Games!C162, Data!$B$2:$L$134, 6, FALSE))*Coefficients!$F$2</f>
        <v>#N/A</v>
      </c>
      <c r="G162" t="e">
        <f>(VLOOKUP(Games!B162, Data!$B$2:$L$134, 7, FALSE)-VLOOKUP(Games!C162, Data!$B$2:$L$134, 7, FALSE))*Coefficients!$G$2</f>
        <v>#N/A</v>
      </c>
      <c r="H162" t="e">
        <f>(VLOOKUP(Games!B162, Data!$B$2:$L$134, 8, FALSE)-VLOOKUP(Games!C162, Data!$B$2:$L$134, 8, FALSE))*Coefficients!$H$2</f>
        <v>#N/A</v>
      </c>
      <c r="I162" t="e">
        <f>(VLOOKUP(Games!B162, Data!$B$2:$L$134, 9, FALSE)-VLOOKUP(Games!C162, Data!$B$2:$L$134, 9, FALSE))*Coefficients!$I$2</f>
        <v>#N/A</v>
      </c>
      <c r="J162" t="e">
        <f>(VLOOKUP(Games!B162, Data!$B$2:$L$134, 10, FALSE)-VLOOKUP(Games!C162, Data!$B$2:$L$134, 10, FALSE))*Coefficients!$J$2</f>
        <v>#N/A</v>
      </c>
      <c r="K162" t="e">
        <f>(IF(AND(VLOOKUP(Games!B162, Data!$B$2:$L$134, 11, FALSE)=1, VLOOKUP(Games!C162, Data!$B$2:$L$134, 11, FALSE)&lt;&gt;1), 1,0))*Coefficients!K$2</f>
        <v>#N/A</v>
      </c>
      <c r="L162" t="e">
        <f>(IF(AND(VLOOKUP(Games!B162, Data!$B$2:$L$134, 11, FALSE)&lt;&gt;1, VLOOKUP(Games!C162, Data!$B$2:$L$134, 11, FALSE)=1), 1,0))*Coefficients!L$2</f>
        <v>#N/A</v>
      </c>
      <c r="O162" t="e">
        <f t="shared" si="2"/>
        <v>#N/A</v>
      </c>
    </row>
    <row r="163" spans="1:15" x14ac:dyDescent="0.45">
      <c r="A163">
        <f>Coefficients!$A$2</f>
        <v>-3.8635845644251199</v>
      </c>
      <c r="B163">
        <f>(Games!D163)*Coefficients!$B$2</f>
        <v>0</v>
      </c>
      <c r="C163" t="e">
        <f>(VLOOKUP(Games!B163, Data!$B$2:$L$134, 4, FALSE)-VLOOKUP(Games!C163, Data!$B$2:$L$134, 4, FALSE))*Coefficients!$C$2</f>
        <v>#N/A</v>
      </c>
      <c r="D163" t="e">
        <f>(VLOOKUP(Games!B163, Data!$B$2:$L$134, 3, FALSE)-VLOOKUP(Games!C163, Data!$B$2:$L$134, 3, FALSE))*Coefficients!$D$2</f>
        <v>#N/A</v>
      </c>
      <c r="E163" t="e">
        <f>(VLOOKUP(Games!B163, Data!$B$2:$L$134, 5, FALSE)-VLOOKUP(Games!C163, Data!$B$2:$L$134, 5, FALSE))*Coefficients!$E$2</f>
        <v>#N/A</v>
      </c>
      <c r="F163" t="e">
        <f>(VLOOKUP(Games!B163, Data!$B$2:$L$134, 6, FALSE)-VLOOKUP(Games!C163, Data!$B$2:$L$134, 6, FALSE))*Coefficients!$F$2</f>
        <v>#N/A</v>
      </c>
      <c r="G163" t="e">
        <f>(VLOOKUP(Games!B163, Data!$B$2:$L$134, 7, FALSE)-VLOOKUP(Games!C163, Data!$B$2:$L$134, 7, FALSE))*Coefficients!$G$2</f>
        <v>#N/A</v>
      </c>
      <c r="H163" t="e">
        <f>(VLOOKUP(Games!B163, Data!$B$2:$L$134, 8, FALSE)-VLOOKUP(Games!C163, Data!$B$2:$L$134, 8, FALSE))*Coefficients!$H$2</f>
        <v>#N/A</v>
      </c>
      <c r="I163" t="e">
        <f>(VLOOKUP(Games!B163, Data!$B$2:$L$134, 9, FALSE)-VLOOKUP(Games!C163, Data!$B$2:$L$134, 9, FALSE))*Coefficients!$I$2</f>
        <v>#N/A</v>
      </c>
      <c r="J163" t="e">
        <f>(VLOOKUP(Games!B163, Data!$B$2:$L$134, 10, FALSE)-VLOOKUP(Games!C163, Data!$B$2:$L$134, 10, FALSE))*Coefficients!$J$2</f>
        <v>#N/A</v>
      </c>
      <c r="K163" t="e">
        <f>(IF(AND(VLOOKUP(Games!B163, Data!$B$2:$L$134, 11, FALSE)=1, VLOOKUP(Games!C163, Data!$B$2:$L$134, 11, FALSE)&lt;&gt;1), 1,0))*Coefficients!K$2</f>
        <v>#N/A</v>
      </c>
      <c r="L163" t="e">
        <f>(IF(AND(VLOOKUP(Games!B163, Data!$B$2:$L$134, 11, FALSE)&lt;&gt;1, VLOOKUP(Games!C163, Data!$B$2:$L$134, 11, FALSE)=1), 1,0))*Coefficients!L$2</f>
        <v>#N/A</v>
      </c>
      <c r="O163" t="e">
        <f t="shared" si="2"/>
        <v>#N/A</v>
      </c>
    </row>
    <row r="164" spans="1:15" x14ac:dyDescent="0.45">
      <c r="A164">
        <f>Coefficients!$A$2</f>
        <v>-3.8635845644251199</v>
      </c>
      <c r="B164">
        <f>(Games!D164)*Coefficients!$B$2</f>
        <v>0</v>
      </c>
      <c r="C164" t="e">
        <f>(VLOOKUP(Games!B164, Data!$B$2:$L$134, 4, FALSE)-VLOOKUP(Games!C164, Data!$B$2:$L$134, 4, FALSE))*Coefficients!$C$2</f>
        <v>#N/A</v>
      </c>
      <c r="D164" t="e">
        <f>(VLOOKUP(Games!B164, Data!$B$2:$L$134, 3, FALSE)-VLOOKUP(Games!C164, Data!$B$2:$L$134, 3, FALSE))*Coefficients!$D$2</f>
        <v>#N/A</v>
      </c>
      <c r="E164" t="e">
        <f>(VLOOKUP(Games!B164, Data!$B$2:$L$134, 5, FALSE)-VLOOKUP(Games!C164, Data!$B$2:$L$134, 5, FALSE))*Coefficients!$E$2</f>
        <v>#N/A</v>
      </c>
      <c r="F164" t="e">
        <f>(VLOOKUP(Games!B164, Data!$B$2:$L$134, 6, FALSE)-VLOOKUP(Games!C164, Data!$B$2:$L$134, 6, FALSE))*Coefficients!$F$2</f>
        <v>#N/A</v>
      </c>
      <c r="G164" t="e">
        <f>(VLOOKUP(Games!B164, Data!$B$2:$L$134, 7, FALSE)-VLOOKUP(Games!C164, Data!$B$2:$L$134, 7, FALSE))*Coefficients!$G$2</f>
        <v>#N/A</v>
      </c>
      <c r="H164" t="e">
        <f>(VLOOKUP(Games!B164, Data!$B$2:$L$134, 8, FALSE)-VLOOKUP(Games!C164, Data!$B$2:$L$134, 8, FALSE))*Coefficients!$H$2</f>
        <v>#N/A</v>
      </c>
      <c r="I164" t="e">
        <f>(VLOOKUP(Games!B164, Data!$B$2:$L$134, 9, FALSE)-VLOOKUP(Games!C164, Data!$B$2:$L$134, 9, FALSE))*Coefficients!$I$2</f>
        <v>#N/A</v>
      </c>
      <c r="J164" t="e">
        <f>(VLOOKUP(Games!B164, Data!$B$2:$L$134, 10, FALSE)-VLOOKUP(Games!C164, Data!$B$2:$L$134, 10, FALSE))*Coefficients!$J$2</f>
        <v>#N/A</v>
      </c>
      <c r="K164" t="e">
        <f>(IF(AND(VLOOKUP(Games!B164, Data!$B$2:$L$134, 11, FALSE)=1, VLOOKUP(Games!C164, Data!$B$2:$L$134, 11, FALSE)&lt;&gt;1), 1,0))*Coefficients!K$2</f>
        <v>#N/A</v>
      </c>
      <c r="L164" t="e">
        <f>(IF(AND(VLOOKUP(Games!B164, Data!$B$2:$L$134, 11, FALSE)&lt;&gt;1, VLOOKUP(Games!C164, Data!$B$2:$L$134, 11, FALSE)=1), 1,0))*Coefficients!L$2</f>
        <v>#N/A</v>
      </c>
      <c r="O164" t="e">
        <f t="shared" si="2"/>
        <v>#N/A</v>
      </c>
    </row>
    <row r="165" spans="1:15" x14ac:dyDescent="0.45">
      <c r="A165">
        <f>Coefficients!$A$2</f>
        <v>-3.8635845644251199</v>
      </c>
      <c r="B165">
        <f>(Games!D165)*Coefficients!$B$2</f>
        <v>0</v>
      </c>
      <c r="C165" t="e">
        <f>(VLOOKUP(Games!B165, Data!$B$2:$L$134, 4, FALSE)-VLOOKUP(Games!C165, Data!$B$2:$L$134, 4, FALSE))*Coefficients!$C$2</f>
        <v>#N/A</v>
      </c>
      <c r="D165" t="e">
        <f>(VLOOKUP(Games!B165, Data!$B$2:$L$134, 3, FALSE)-VLOOKUP(Games!C165, Data!$B$2:$L$134, 3, FALSE))*Coefficients!$D$2</f>
        <v>#N/A</v>
      </c>
      <c r="E165" t="e">
        <f>(VLOOKUP(Games!B165, Data!$B$2:$L$134, 5, FALSE)-VLOOKUP(Games!C165, Data!$B$2:$L$134, 5, FALSE))*Coefficients!$E$2</f>
        <v>#N/A</v>
      </c>
      <c r="F165" t="e">
        <f>(VLOOKUP(Games!B165, Data!$B$2:$L$134, 6, FALSE)-VLOOKUP(Games!C165, Data!$B$2:$L$134, 6, FALSE))*Coefficients!$F$2</f>
        <v>#N/A</v>
      </c>
      <c r="G165" t="e">
        <f>(VLOOKUP(Games!B165, Data!$B$2:$L$134, 7, FALSE)-VLOOKUP(Games!C165, Data!$B$2:$L$134, 7, FALSE))*Coefficients!$G$2</f>
        <v>#N/A</v>
      </c>
      <c r="H165" t="e">
        <f>(VLOOKUP(Games!B165, Data!$B$2:$L$134, 8, FALSE)-VLOOKUP(Games!C165, Data!$B$2:$L$134, 8, FALSE))*Coefficients!$H$2</f>
        <v>#N/A</v>
      </c>
      <c r="I165" t="e">
        <f>(VLOOKUP(Games!B165, Data!$B$2:$L$134, 9, FALSE)-VLOOKUP(Games!C165, Data!$B$2:$L$134, 9, FALSE))*Coefficients!$I$2</f>
        <v>#N/A</v>
      </c>
      <c r="J165" t="e">
        <f>(VLOOKUP(Games!B165, Data!$B$2:$L$134, 10, FALSE)-VLOOKUP(Games!C165, Data!$B$2:$L$134, 10, FALSE))*Coefficients!$J$2</f>
        <v>#N/A</v>
      </c>
      <c r="K165" t="e">
        <f>(IF(AND(VLOOKUP(Games!B165, Data!$B$2:$L$134, 11, FALSE)=1, VLOOKUP(Games!C165, Data!$B$2:$L$134, 11, FALSE)&lt;&gt;1), 1,0))*Coefficients!K$2</f>
        <v>#N/A</v>
      </c>
      <c r="L165" t="e">
        <f>(IF(AND(VLOOKUP(Games!B165, Data!$B$2:$L$134, 11, FALSE)&lt;&gt;1, VLOOKUP(Games!C165, Data!$B$2:$L$134, 11, FALSE)=1), 1,0))*Coefficients!L$2</f>
        <v>#N/A</v>
      </c>
      <c r="O165" t="e">
        <f t="shared" si="2"/>
        <v>#N/A</v>
      </c>
    </row>
    <row r="166" spans="1:15" x14ac:dyDescent="0.45">
      <c r="A166">
        <f>Coefficients!$A$2</f>
        <v>-3.8635845644251199</v>
      </c>
      <c r="B166">
        <f>(Games!D166)*Coefficients!$B$2</f>
        <v>0</v>
      </c>
      <c r="C166" t="e">
        <f>(VLOOKUP(Games!B166, Data!$B$2:$L$134, 4, FALSE)-VLOOKUP(Games!C166, Data!$B$2:$L$134, 4, FALSE))*Coefficients!$C$2</f>
        <v>#N/A</v>
      </c>
      <c r="D166" t="e">
        <f>(VLOOKUP(Games!B166, Data!$B$2:$L$134, 3, FALSE)-VLOOKUP(Games!C166, Data!$B$2:$L$134, 3, FALSE))*Coefficients!$D$2</f>
        <v>#N/A</v>
      </c>
      <c r="E166" t="e">
        <f>(VLOOKUP(Games!B166, Data!$B$2:$L$134, 5, FALSE)-VLOOKUP(Games!C166, Data!$B$2:$L$134, 5, FALSE))*Coefficients!$E$2</f>
        <v>#N/A</v>
      </c>
      <c r="F166" t="e">
        <f>(VLOOKUP(Games!B166, Data!$B$2:$L$134, 6, FALSE)-VLOOKUP(Games!C166, Data!$B$2:$L$134, 6, FALSE))*Coefficients!$F$2</f>
        <v>#N/A</v>
      </c>
      <c r="G166" t="e">
        <f>(VLOOKUP(Games!B166, Data!$B$2:$L$134, 7, FALSE)-VLOOKUP(Games!C166, Data!$B$2:$L$134, 7, FALSE))*Coefficients!$G$2</f>
        <v>#N/A</v>
      </c>
      <c r="H166" t="e">
        <f>(VLOOKUP(Games!B166, Data!$B$2:$L$134, 8, FALSE)-VLOOKUP(Games!C166, Data!$B$2:$L$134, 8, FALSE))*Coefficients!$H$2</f>
        <v>#N/A</v>
      </c>
      <c r="I166" t="e">
        <f>(VLOOKUP(Games!B166, Data!$B$2:$L$134, 9, FALSE)-VLOOKUP(Games!C166, Data!$B$2:$L$134, 9, FALSE))*Coefficients!$I$2</f>
        <v>#N/A</v>
      </c>
      <c r="J166" t="e">
        <f>(VLOOKUP(Games!B166, Data!$B$2:$L$134, 10, FALSE)-VLOOKUP(Games!C166, Data!$B$2:$L$134, 10, FALSE))*Coefficients!$J$2</f>
        <v>#N/A</v>
      </c>
      <c r="K166" t="e">
        <f>(IF(AND(VLOOKUP(Games!B166, Data!$B$2:$L$134, 11, FALSE)=1, VLOOKUP(Games!C166, Data!$B$2:$L$134, 11, FALSE)&lt;&gt;1), 1,0))*Coefficients!K$2</f>
        <v>#N/A</v>
      </c>
      <c r="L166" t="e">
        <f>(IF(AND(VLOOKUP(Games!B166, Data!$B$2:$L$134, 11, FALSE)&lt;&gt;1, VLOOKUP(Games!C166, Data!$B$2:$L$134, 11, FALSE)=1), 1,0))*Coefficients!L$2</f>
        <v>#N/A</v>
      </c>
      <c r="O166" t="e">
        <f t="shared" si="2"/>
        <v>#N/A</v>
      </c>
    </row>
    <row r="167" spans="1:15" x14ac:dyDescent="0.45">
      <c r="A167">
        <f>Coefficients!$A$2</f>
        <v>-3.8635845644251199</v>
      </c>
      <c r="B167">
        <f>(Games!D167)*Coefficients!$B$2</f>
        <v>0</v>
      </c>
      <c r="C167" t="e">
        <f>(VLOOKUP(Games!B167, Data!$B$2:$L$134, 4, FALSE)-VLOOKUP(Games!C167, Data!$B$2:$L$134, 4, FALSE))*Coefficients!$C$2</f>
        <v>#N/A</v>
      </c>
      <c r="D167" t="e">
        <f>(VLOOKUP(Games!B167, Data!$B$2:$L$134, 3, FALSE)-VLOOKUP(Games!C167, Data!$B$2:$L$134, 3, FALSE))*Coefficients!$D$2</f>
        <v>#N/A</v>
      </c>
      <c r="E167" t="e">
        <f>(VLOOKUP(Games!B167, Data!$B$2:$L$134, 5, FALSE)-VLOOKUP(Games!C167, Data!$B$2:$L$134, 5, FALSE))*Coefficients!$E$2</f>
        <v>#N/A</v>
      </c>
      <c r="F167" t="e">
        <f>(VLOOKUP(Games!B167, Data!$B$2:$L$134, 6, FALSE)-VLOOKUP(Games!C167, Data!$B$2:$L$134, 6, FALSE))*Coefficients!$F$2</f>
        <v>#N/A</v>
      </c>
      <c r="G167" t="e">
        <f>(VLOOKUP(Games!B167, Data!$B$2:$L$134, 7, FALSE)-VLOOKUP(Games!C167, Data!$B$2:$L$134, 7, FALSE))*Coefficients!$G$2</f>
        <v>#N/A</v>
      </c>
      <c r="H167" t="e">
        <f>(VLOOKUP(Games!B167, Data!$B$2:$L$134, 8, FALSE)-VLOOKUP(Games!C167, Data!$B$2:$L$134, 8, FALSE))*Coefficients!$H$2</f>
        <v>#N/A</v>
      </c>
      <c r="I167" t="e">
        <f>(VLOOKUP(Games!B167, Data!$B$2:$L$134, 9, FALSE)-VLOOKUP(Games!C167, Data!$B$2:$L$134, 9, FALSE))*Coefficients!$I$2</f>
        <v>#N/A</v>
      </c>
      <c r="J167" t="e">
        <f>(VLOOKUP(Games!B167, Data!$B$2:$L$134, 10, FALSE)-VLOOKUP(Games!C167, Data!$B$2:$L$134, 10, FALSE))*Coefficients!$J$2</f>
        <v>#N/A</v>
      </c>
      <c r="K167" t="e">
        <f>(IF(AND(VLOOKUP(Games!B167, Data!$B$2:$L$134, 11, FALSE)=1, VLOOKUP(Games!C167, Data!$B$2:$L$134, 11, FALSE)&lt;&gt;1), 1,0))*Coefficients!K$2</f>
        <v>#N/A</v>
      </c>
      <c r="L167" t="e">
        <f>(IF(AND(VLOOKUP(Games!B167, Data!$B$2:$L$134, 11, FALSE)&lt;&gt;1, VLOOKUP(Games!C167, Data!$B$2:$L$134, 11, FALSE)=1), 1,0))*Coefficients!L$2</f>
        <v>#N/A</v>
      </c>
      <c r="O167" t="e">
        <f t="shared" si="2"/>
        <v>#N/A</v>
      </c>
    </row>
    <row r="168" spans="1:15" x14ac:dyDescent="0.45">
      <c r="A168">
        <f>Coefficients!$A$2</f>
        <v>-3.8635845644251199</v>
      </c>
      <c r="B168">
        <f>(Games!D168)*Coefficients!$B$2</f>
        <v>0</v>
      </c>
      <c r="C168" t="e">
        <f>(VLOOKUP(Games!B168, Data!$B$2:$L$134, 4, FALSE)-VLOOKUP(Games!C168, Data!$B$2:$L$134, 4, FALSE))*Coefficients!$C$2</f>
        <v>#N/A</v>
      </c>
      <c r="D168" t="e">
        <f>(VLOOKUP(Games!B168, Data!$B$2:$L$134, 3, FALSE)-VLOOKUP(Games!C168, Data!$B$2:$L$134, 3, FALSE))*Coefficients!$D$2</f>
        <v>#N/A</v>
      </c>
      <c r="E168" t="e">
        <f>(VLOOKUP(Games!B168, Data!$B$2:$L$134, 5, FALSE)-VLOOKUP(Games!C168, Data!$B$2:$L$134, 5, FALSE))*Coefficients!$E$2</f>
        <v>#N/A</v>
      </c>
      <c r="F168" t="e">
        <f>(VLOOKUP(Games!B168, Data!$B$2:$L$134, 6, FALSE)-VLOOKUP(Games!C168, Data!$B$2:$L$134, 6, FALSE))*Coefficients!$F$2</f>
        <v>#N/A</v>
      </c>
      <c r="G168" t="e">
        <f>(VLOOKUP(Games!B168, Data!$B$2:$L$134, 7, FALSE)-VLOOKUP(Games!C168, Data!$B$2:$L$134, 7, FALSE))*Coefficients!$G$2</f>
        <v>#N/A</v>
      </c>
      <c r="H168" t="e">
        <f>(VLOOKUP(Games!B168, Data!$B$2:$L$134, 8, FALSE)-VLOOKUP(Games!C168, Data!$B$2:$L$134, 8, FALSE))*Coefficients!$H$2</f>
        <v>#N/A</v>
      </c>
      <c r="I168" t="e">
        <f>(VLOOKUP(Games!B168, Data!$B$2:$L$134, 9, FALSE)-VLOOKUP(Games!C168, Data!$B$2:$L$134, 9, FALSE))*Coefficients!$I$2</f>
        <v>#N/A</v>
      </c>
      <c r="J168" t="e">
        <f>(VLOOKUP(Games!B168, Data!$B$2:$L$134, 10, FALSE)-VLOOKUP(Games!C168, Data!$B$2:$L$134, 10, FALSE))*Coefficients!$J$2</f>
        <v>#N/A</v>
      </c>
      <c r="K168" t="e">
        <f>(IF(AND(VLOOKUP(Games!B168, Data!$B$2:$L$134, 11, FALSE)=1, VLOOKUP(Games!C168, Data!$B$2:$L$134, 11, FALSE)&lt;&gt;1), 1,0))*Coefficients!K$2</f>
        <v>#N/A</v>
      </c>
      <c r="L168" t="e">
        <f>(IF(AND(VLOOKUP(Games!B168, Data!$B$2:$L$134, 11, FALSE)&lt;&gt;1, VLOOKUP(Games!C168, Data!$B$2:$L$134, 11, FALSE)=1), 1,0))*Coefficients!L$2</f>
        <v>#N/A</v>
      </c>
      <c r="O168" t="e">
        <f t="shared" si="2"/>
        <v>#N/A</v>
      </c>
    </row>
    <row r="169" spans="1:15" x14ac:dyDescent="0.45">
      <c r="A169">
        <f>Coefficients!$A$2</f>
        <v>-3.8635845644251199</v>
      </c>
      <c r="B169">
        <f>(Games!D169)*Coefficients!$B$2</f>
        <v>0</v>
      </c>
      <c r="C169" t="e">
        <f>(VLOOKUP(Games!B169, Data!$B$2:$L$134, 4, FALSE)-VLOOKUP(Games!C169, Data!$B$2:$L$134, 4, FALSE))*Coefficients!$C$2</f>
        <v>#N/A</v>
      </c>
      <c r="D169" t="e">
        <f>(VLOOKUP(Games!B169, Data!$B$2:$L$134, 3, FALSE)-VLOOKUP(Games!C169, Data!$B$2:$L$134, 3, FALSE))*Coefficients!$D$2</f>
        <v>#N/A</v>
      </c>
      <c r="E169" t="e">
        <f>(VLOOKUP(Games!B169, Data!$B$2:$L$134, 5, FALSE)-VLOOKUP(Games!C169, Data!$B$2:$L$134, 5, FALSE))*Coefficients!$E$2</f>
        <v>#N/A</v>
      </c>
      <c r="F169" t="e">
        <f>(VLOOKUP(Games!B169, Data!$B$2:$L$134, 6, FALSE)-VLOOKUP(Games!C169, Data!$B$2:$L$134, 6, FALSE))*Coefficients!$F$2</f>
        <v>#N/A</v>
      </c>
      <c r="G169" t="e">
        <f>(VLOOKUP(Games!B169, Data!$B$2:$L$134, 7, FALSE)-VLOOKUP(Games!C169, Data!$B$2:$L$134, 7, FALSE))*Coefficients!$G$2</f>
        <v>#N/A</v>
      </c>
      <c r="H169" t="e">
        <f>(VLOOKUP(Games!B169, Data!$B$2:$L$134, 8, FALSE)-VLOOKUP(Games!C169, Data!$B$2:$L$134, 8, FALSE))*Coefficients!$H$2</f>
        <v>#N/A</v>
      </c>
      <c r="I169" t="e">
        <f>(VLOOKUP(Games!B169, Data!$B$2:$L$134, 9, FALSE)-VLOOKUP(Games!C169, Data!$B$2:$L$134, 9, FALSE))*Coefficients!$I$2</f>
        <v>#N/A</v>
      </c>
      <c r="J169" t="e">
        <f>(VLOOKUP(Games!B169, Data!$B$2:$L$134, 10, FALSE)-VLOOKUP(Games!C169, Data!$B$2:$L$134, 10, FALSE))*Coefficients!$J$2</f>
        <v>#N/A</v>
      </c>
      <c r="K169" t="e">
        <f>(IF(AND(VLOOKUP(Games!B169, Data!$B$2:$L$134, 11, FALSE)=1, VLOOKUP(Games!C169, Data!$B$2:$L$134, 11, FALSE)&lt;&gt;1), 1,0))*Coefficients!K$2</f>
        <v>#N/A</v>
      </c>
      <c r="L169" t="e">
        <f>(IF(AND(VLOOKUP(Games!B169, Data!$B$2:$L$134, 11, FALSE)&lt;&gt;1, VLOOKUP(Games!C169, Data!$B$2:$L$134, 11, FALSE)=1), 1,0))*Coefficients!L$2</f>
        <v>#N/A</v>
      </c>
      <c r="O169" t="e">
        <f t="shared" si="2"/>
        <v>#N/A</v>
      </c>
    </row>
    <row r="170" spans="1:15" x14ac:dyDescent="0.45">
      <c r="A170">
        <f>Coefficients!$A$2</f>
        <v>-3.8635845644251199</v>
      </c>
      <c r="B170">
        <f>(Games!D170)*Coefficients!$B$2</f>
        <v>0</v>
      </c>
      <c r="C170" t="e">
        <f>(VLOOKUP(Games!B170, Data!$B$2:$L$134, 4, FALSE)-VLOOKUP(Games!C170, Data!$B$2:$L$134, 4, FALSE))*Coefficients!$C$2</f>
        <v>#N/A</v>
      </c>
      <c r="D170" t="e">
        <f>(VLOOKUP(Games!B170, Data!$B$2:$L$134, 3, FALSE)-VLOOKUP(Games!C170, Data!$B$2:$L$134, 3, FALSE))*Coefficients!$D$2</f>
        <v>#N/A</v>
      </c>
      <c r="E170" t="e">
        <f>(VLOOKUP(Games!B170, Data!$B$2:$L$134, 5, FALSE)-VLOOKUP(Games!C170, Data!$B$2:$L$134, 5, FALSE))*Coefficients!$E$2</f>
        <v>#N/A</v>
      </c>
      <c r="F170" t="e">
        <f>(VLOOKUP(Games!B170, Data!$B$2:$L$134, 6, FALSE)-VLOOKUP(Games!C170, Data!$B$2:$L$134, 6, FALSE))*Coefficients!$F$2</f>
        <v>#N/A</v>
      </c>
      <c r="G170" t="e">
        <f>(VLOOKUP(Games!B170, Data!$B$2:$L$134, 7, FALSE)-VLOOKUP(Games!C170, Data!$B$2:$L$134, 7, FALSE))*Coefficients!$G$2</f>
        <v>#N/A</v>
      </c>
      <c r="H170" t="e">
        <f>(VLOOKUP(Games!B170, Data!$B$2:$L$134, 8, FALSE)-VLOOKUP(Games!C170, Data!$B$2:$L$134, 8, FALSE))*Coefficients!$H$2</f>
        <v>#N/A</v>
      </c>
      <c r="I170" t="e">
        <f>(VLOOKUP(Games!B170, Data!$B$2:$L$134, 9, FALSE)-VLOOKUP(Games!C170, Data!$B$2:$L$134, 9, FALSE))*Coefficients!$I$2</f>
        <v>#N/A</v>
      </c>
      <c r="J170" t="e">
        <f>(VLOOKUP(Games!B170, Data!$B$2:$L$134, 10, FALSE)-VLOOKUP(Games!C170, Data!$B$2:$L$134, 10, FALSE))*Coefficients!$J$2</f>
        <v>#N/A</v>
      </c>
      <c r="K170" t="e">
        <f>(IF(AND(VLOOKUP(Games!B170, Data!$B$2:$L$134, 11, FALSE)=1, VLOOKUP(Games!C170, Data!$B$2:$L$134, 11, FALSE)&lt;&gt;1), 1,0))*Coefficients!K$2</f>
        <v>#N/A</v>
      </c>
      <c r="L170" t="e">
        <f>(IF(AND(VLOOKUP(Games!B170, Data!$B$2:$L$134, 11, FALSE)&lt;&gt;1, VLOOKUP(Games!C170, Data!$B$2:$L$134, 11, FALSE)=1), 1,0))*Coefficients!L$2</f>
        <v>#N/A</v>
      </c>
      <c r="O170" t="e">
        <f t="shared" si="2"/>
        <v>#N/A</v>
      </c>
    </row>
    <row r="171" spans="1:15" x14ac:dyDescent="0.45">
      <c r="A171">
        <f>Coefficients!$A$2</f>
        <v>-3.8635845644251199</v>
      </c>
      <c r="B171">
        <f>(Games!D171)*Coefficients!$B$2</f>
        <v>0</v>
      </c>
      <c r="C171" t="e">
        <f>(VLOOKUP(Games!B171, Data!$B$2:$L$134, 4, FALSE)-VLOOKUP(Games!C171, Data!$B$2:$L$134, 4, FALSE))*Coefficients!$C$2</f>
        <v>#N/A</v>
      </c>
      <c r="D171" t="e">
        <f>(VLOOKUP(Games!B171, Data!$B$2:$L$134, 3, FALSE)-VLOOKUP(Games!C171, Data!$B$2:$L$134, 3, FALSE))*Coefficients!$D$2</f>
        <v>#N/A</v>
      </c>
      <c r="E171" t="e">
        <f>(VLOOKUP(Games!B171, Data!$B$2:$L$134, 5, FALSE)-VLOOKUP(Games!C171, Data!$B$2:$L$134, 5, FALSE))*Coefficients!$E$2</f>
        <v>#N/A</v>
      </c>
      <c r="F171" t="e">
        <f>(VLOOKUP(Games!B171, Data!$B$2:$L$134, 6, FALSE)-VLOOKUP(Games!C171, Data!$B$2:$L$134, 6, FALSE))*Coefficients!$F$2</f>
        <v>#N/A</v>
      </c>
      <c r="G171" t="e">
        <f>(VLOOKUP(Games!B171, Data!$B$2:$L$134, 7, FALSE)-VLOOKUP(Games!C171, Data!$B$2:$L$134, 7, FALSE))*Coefficients!$G$2</f>
        <v>#N/A</v>
      </c>
      <c r="H171" t="e">
        <f>(VLOOKUP(Games!B171, Data!$B$2:$L$134, 8, FALSE)-VLOOKUP(Games!C171, Data!$B$2:$L$134, 8, FALSE))*Coefficients!$H$2</f>
        <v>#N/A</v>
      </c>
      <c r="I171" t="e">
        <f>(VLOOKUP(Games!B171, Data!$B$2:$L$134, 9, FALSE)-VLOOKUP(Games!C171, Data!$B$2:$L$134, 9, FALSE))*Coefficients!$I$2</f>
        <v>#N/A</v>
      </c>
      <c r="J171" t="e">
        <f>(VLOOKUP(Games!B171, Data!$B$2:$L$134, 10, FALSE)-VLOOKUP(Games!C171, Data!$B$2:$L$134, 10, FALSE))*Coefficients!$J$2</f>
        <v>#N/A</v>
      </c>
      <c r="K171" t="e">
        <f>(IF(AND(VLOOKUP(Games!B171, Data!$B$2:$L$134, 11, FALSE)=1, VLOOKUP(Games!C171, Data!$B$2:$L$134, 11, FALSE)&lt;&gt;1), 1,0))*Coefficients!K$2</f>
        <v>#N/A</v>
      </c>
      <c r="L171" t="e">
        <f>(IF(AND(VLOOKUP(Games!B171, Data!$B$2:$L$134, 11, FALSE)&lt;&gt;1, VLOOKUP(Games!C171, Data!$B$2:$L$134, 11, FALSE)=1), 1,0))*Coefficients!L$2</f>
        <v>#N/A</v>
      </c>
      <c r="O171" t="e">
        <f t="shared" si="2"/>
        <v>#N/A</v>
      </c>
    </row>
    <row r="172" spans="1:15" x14ac:dyDescent="0.45">
      <c r="A172">
        <f>Coefficients!$A$2</f>
        <v>-3.8635845644251199</v>
      </c>
      <c r="B172">
        <f>(Games!D172)*Coefficients!$B$2</f>
        <v>0</v>
      </c>
      <c r="C172" t="e">
        <f>(VLOOKUP(Games!B172, Data!$B$2:$L$134, 4, FALSE)-VLOOKUP(Games!C172, Data!$B$2:$L$134, 4, FALSE))*Coefficients!$C$2</f>
        <v>#N/A</v>
      </c>
      <c r="D172" t="e">
        <f>(VLOOKUP(Games!B172, Data!$B$2:$L$134, 3, FALSE)-VLOOKUP(Games!C172, Data!$B$2:$L$134, 3, FALSE))*Coefficients!$D$2</f>
        <v>#N/A</v>
      </c>
      <c r="E172" t="e">
        <f>(VLOOKUP(Games!B172, Data!$B$2:$L$134, 5, FALSE)-VLOOKUP(Games!C172, Data!$B$2:$L$134, 5, FALSE))*Coefficients!$E$2</f>
        <v>#N/A</v>
      </c>
      <c r="F172" t="e">
        <f>(VLOOKUP(Games!B172, Data!$B$2:$L$134, 6, FALSE)-VLOOKUP(Games!C172, Data!$B$2:$L$134, 6, FALSE))*Coefficients!$F$2</f>
        <v>#N/A</v>
      </c>
      <c r="G172" t="e">
        <f>(VLOOKUP(Games!B172, Data!$B$2:$L$134, 7, FALSE)-VLOOKUP(Games!C172, Data!$B$2:$L$134, 7, FALSE))*Coefficients!$G$2</f>
        <v>#N/A</v>
      </c>
      <c r="H172" t="e">
        <f>(VLOOKUP(Games!B172, Data!$B$2:$L$134, 8, FALSE)-VLOOKUP(Games!C172, Data!$B$2:$L$134, 8, FALSE))*Coefficients!$H$2</f>
        <v>#N/A</v>
      </c>
      <c r="I172" t="e">
        <f>(VLOOKUP(Games!B172, Data!$B$2:$L$134, 9, FALSE)-VLOOKUP(Games!C172, Data!$B$2:$L$134, 9, FALSE))*Coefficients!$I$2</f>
        <v>#N/A</v>
      </c>
      <c r="J172" t="e">
        <f>(VLOOKUP(Games!B172, Data!$B$2:$L$134, 10, FALSE)-VLOOKUP(Games!C172, Data!$B$2:$L$134, 10, FALSE))*Coefficients!$J$2</f>
        <v>#N/A</v>
      </c>
      <c r="K172" t="e">
        <f>(IF(AND(VLOOKUP(Games!B172, Data!$B$2:$L$134, 11, FALSE)=1, VLOOKUP(Games!C172, Data!$B$2:$L$134, 11, FALSE)&lt;&gt;1), 1,0))*Coefficients!K$2</f>
        <v>#N/A</v>
      </c>
      <c r="L172" t="e">
        <f>(IF(AND(VLOOKUP(Games!B172, Data!$B$2:$L$134, 11, FALSE)&lt;&gt;1, VLOOKUP(Games!C172, Data!$B$2:$L$134, 11, FALSE)=1), 1,0))*Coefficients!L$2</f>
        <v>#N/A</v>
      </c>
      <c r="O172" t="e">
        <f t="shared" si="2"/>
        <v>#N/A</v>
      </c>
    </row>
    <row r="173" spans="1:15" x14ac:dyDescent="0.45">
      <c r="A173">
        <f>Coefficients!$A$2</f>
        <v>-3.8635845644251199</v>
      </c>
      <c r="B173">
        <f>(Games!D173)*Coefficients!$B$2</f>
        <v>0</v>
      </c>
      <c r="C173" t="e">
        <f>(VLOOKUP(Games!B173, Data!$B$2:$L$134, 4, FALSE)-VLOOKUP(Games!C173, Data!$B$2:$L$134, 4, FALSE))*Coefficients!$C$2</f>
        <v>#N/A</v>
      </c>
      <c r="D173" t="e">
        <f>(VLOOKUP(Games!B173, Data!$B$2:$L$134, 3, FALSE)-VLOOKUP(Games!C173, Data!$B$2:$L$134, 3, FALSE))*Coefficients!$D$2</f>
        <v>#N/A</v>
      </c>
      <c r="E173" t="e">
        <f>(VLOOKUP(Games!B173, Data!$B$2:$L$134, 5, FALSE)-VLOOKUP(Games!C173, Data!$B$2:$L$134, 5, FALSE))*Coefficients!$E$2</f>
        <v>#N/A</v>
      </c>
      <c r="F173" t="e">
        <f>(VLOOKUP(Games!B173, Data!$B$2:$L$134, 6, FALSE)-VLOOKUP(Games!C173, Data!$B$2:$L$134, 6, FALSE))*Coefficients!$F$2</f>
        <v>#N/A</v>
      </c>
      <c r="G173" t="e">
        <f>(VLOOKUP(Games!B173, Data!$B$2:$L$134, 7, FALSE)-VLOOKUP(Games!C173, Data!$B$2:$L$134, 7, FALSE))*Coefficients!$G$2</f>
        <v>#N/A</v>
      </c>
      <c r="H173" t="e">
        <f>(VLOOKUP(Games!B173, Data!$B$2:$L$134, 8, FALSE)-VLOOKUP(Games!C173, Data!$B$2:$L$134, 8, FALSE))*Coefficients!$H$2</f>
        <v>#N/A</v>
      </c>
      <c r="I173" t="e">
        <f>(VLOOKUP(Games!B173, Data!$B$2:$L$134, 9, FALSE)-VLOOKUP(Games!C173, Data!$B$2:$L$134, 9, FALSE))*Coefficients!$I$2</f>
        <v>#N/A</v>
      </c>
      <c r="J173" t="e">
        <f>(VLOOKUP(Games!B173, Data!$B$2:$L$134, 10, FALSE)-VLOOKUP(Games!C173, Data!$B$2:$L$134, 10, FALSE))*Coefficients!$J$2</f>
        <v>#N/A</v>
      </c>
      <c r="K173" t="e">
        <f>(IF(AND(VLOOKUP(Games!B173, Data!$B$2:$L$134, 11, FALSE)=1, VLOOKUP(Games!C173, Data!$B$2:$L$134, 11, FALSE)&lt;&gt;1), 1,0))*Coefficients!K$2</f>
        <v>#N/A</v>
      </c>
      <c r="L173" t="e">
        <f>(IF(AND(VLOOKUP(Games!B173, Data!$B$2:$L$134, 11, FALSE)&lt;&gt;1, VLOOKUP(Games!C173, Data!$B$2:$L$134, 11, FALSE)=1), 1,0))*Coefficients!L$2</f>
        <v>#N/A</v>
      </c>
      <c r="O173" t="e">
        <f t="shared" si="2"/>
        <v>#N/A</v>
      </c>
    </row>
    <row r="174" spans="1:15" x14ac:dyDescent="0.45">
      <c r="A174">
        <f>Coefficients!$A$2</f>
        <v>-3.8635845644251199</v>
      </c>
      <c r="B174">
        <f>(Games!D174)*Coefficients!$B$2</f>
        <v>0</v>
      </c>
      <c r="C174" t="e">
        <f>(VLOOKUP(Games!B174, Data!$B$2:$L$134, 4, FALSE)-VLOOKUP(Games!C174, Data!$B$2:$L$134, 4, FALSE))*Coefficients!$C$2</f>
        <v>#N/A</v>
      </c>
      <c r="D174" t="e">
        <f>(VLOOKUP(Games!B174, Data!$B$2:$L$134, 3, FALSE)-VLOOKUP(Games!C174, Data!$B$2:$L$134, 3, FALSE))*Coefficients!$D$2</f>
        <v>#N/A</v>
      </c>
      <c r="E174" t="e">
        <f>(VLOOKUP(Games!B174, Data!$B$2:$L$134, 5, FALSE)-VLOOKUP(Games!C174, Data!$B$2:$L$134, 5, FALSE))*Coefficients!$E$2</f>
        <v>#N/A</v>
      </c>
      <c r="F174" t="e">
        <f>(VLOOKUP(Games!B174, Data!$B$2:$L$134, 6, FALSE)-VLOOKUP(Games!C174, Data!$B$2:$L$134, 6, FALSE))*Coefficients!$F$2</f>
        <v>#N/A</v>
      </c>
      <c r="G174" t="e">
        <f>(VLOOKUP(Games!B174, Data!$B$2:$L$134, 7, FALSE)-VLOOKUP(Games!C174, Data!$B$2:$L$134, 7, FALSE))*Coefficients!$G$2</f>
        <v>#N/A</v>
      </c>
      <c r="H174" t="e">
        <f>(VLOOKUP(Games!B174, Data!$B$2:$L$134, 8, FALSE)-VLOOKUP(Games!C174, Data!$B$2:$L$134, 8, FALSE))*Coefficients!$H$2</f>
        <v>#N/A</v>
      </c>
      <c r="I174" t="e">
        <f>(VLOOKUP(Games!B174, Data!$B$2:$L$134, 9, FALSE)-VLOOKUP(Games!C174, Data!$B$2:$L$134, 9, FALSE))*Coefficients!$I$2</f>
        <v>#N/A</v>
      </c>
      <c r="J174" t="e">
        <f>(VLOOKUP(Games!B174, Data!$B$2:$L$134, 10, FALSE)-VLOOKUP(Games!C174, Data!$B$2:$L$134, 10, FALSE))*Coefficients!$J$2</f>
        <v>#N/A</v>
      </c>
      <c r="K174" t="e">
        <f>(IF(AND(VLOOKUP(Games!B174, Data!$B$2:$L$134, 11, FALSE)=1, VLOOKUP(Games!C174, Data!$B$2:$L$134, 11, FALSE)&lt;&gt;1), 1,0))*Coefficients!K$2</f>
        <v>#N/A</v>
      </c>
      <c r="L174" t="e">
        <f>(IF(AND(VLOOKUP(Games!B174, Data!$B$2:$L$134, 11, FALSE)&lt;&gt;1, VLOOKUP(Games!C174, Data!$B$2:$L$134, 11, FALSE)=1), 1,0))*Coefficients!L$2</f>
        <v>#N/A</v>
      </c>
      <c r="O174" t="e">
        <f t="shared" si="2"/>
        <v>#N/A</v>
      </c>
    </row>
    <row r="175" spans="1:15" x14ac:dyDescent="0.45">
      <c r="A175">
        <f>Coefficients!$A$2</f>
        <v>-3.8635845644251199</v>
      </c>
      <c r="B175">
        <f>(Games!D175)*Coefficients!$B$2</f>
        <v>0</v>
      </c>
      <c r="C175" t="e">
        <f>(VLOOKUP(Games!B175, Data!$B$2:$L$134, 4, FALSE)-VLOOKUP(Games!C175, Data!$B$2:$L$134, 4, FALSE))*Coefficients!$C$2</f>
        <v>#N/A</v>
      </c>
      <c r="D175" t="e">
        <f>(VLOOKUP(Games!B175, Data!$B$2:$L$134, 3, FALSE)-VLOOKUP(Games!C175, Data!$B$2:$L$134, 3, FALSE))*Coefficients!$D$2</f>
        <v>#N/A</v>
      </c>
      <c r="E175" t="e">
        <f>(VLOOKUP(Games!B175, Data!$B$2:$L$134, 5, FALSE)-VLOOKUP(Games!C175, Data!$B$2:$L$134, 5, FALSE))*Coefficients!$E$2</f>
        <v>#N/A</v>
      </c>
      <c r="F175" t="e">
        <f>(VLOOKUP(Games!B175, Data!$B$2:$L$134, 6, FALSE)-VLOOKUP(Games!C175, Data!$B$2:$L$134, 6, FALSE))*Coefficients!$F$2</f>
        <v>#N/A</v>
      </c>
      <c r="G175" t="e">
        <f>(VLOOKUP(Games!B175, Data!$B$2:$L$134, 7, FALSE)-VLOOKUP(Games!C175, Data!$B$2:$L$134, 7, FALSE))*Coefficients!$G$2</f>
        <v>#N/A</v>
      </c>
      <c r="H175" t="e">
        <f>(VLOOKUP(Games!B175, Data!$B$2:$L$134, 8, FALSE)-VLOOKUP(Games!C175, Data!$B$2:$L$134, 8, FALSE))*Coefficients!$H$2</f>
        <v>#N/A</v>
      </c>
      <c r="I175" t="e">
        <f>(VLOOKUP(Games!B175, Data!$B$2:$L$134, 9, FALSE)-VLOOKUP(Games!C175, Data!$B$2:$L$134, 9, FALSE))*Coefficients!$I$2</f>
        <v>#N/A</v>
      </c>
      <c r="J175" t="e">
        <f>(VLOOKUP(Games!B175, Data!$B$2:$L$134, 10, FALSE)-VLOOKUP(Games!C175, Data!$B$2:$L$134, 10, FALSE))*Coefficients!$J$2</f>
        <v>#N/A</v>
      </c>
      <c r="K175" t="e">
        <f>(IF(AND(VLOOKUP(Games!B175, Data!$B$2:$L$134, 11, FALSE)=1, VLOOKUP(Games!C175, Data!$B$2:$L$134, 11, FALSE)&lt;&gt;1), 1,0))*Coefficients!K$2</f>
        <v>#N/A</v>
      </c>
      <c r="L175" t="e">
        <f>(IF(AND(VLOOKUP(Games!B175, Data!$B$2:$L$134, 11, FALSE)&lt;&gt;1, VLOOKUP(Games!C175, Data!$B$2:$L$134, 11, FALSE)=1), 1,0))*Coefficients!L$2</f>
        <v>#N/A</v>
      </c>
      <c r="O175" t="e">
        <f t="shared" si="2"/>
        <v>#N/A</v>
      </c>
    </row>
    <row r="176" spans="1:15" x14ac:dyDescent="0.45">
      <c r="A176">
        <f>Coefficients!$A$2</f>
        <v>-3.8635845644251199</v>
      </c>
      <c r="B176">
        <f>(Games!D176)*Coefficients!$B$2</f>
        <v>0</v>
      </c>
      <c r="C176" t="e">
        <f>(VLOOKUP(Games!B176, Data!$B$2:$L$134, 4, FALSE)-VLOOKUP(Games!C176, Data!$B$2:$L$134, 4, FALSE))*Coefficients!$C$2</f>
        <v>#N/A</v>
      </c>
      <c r="D176" t="e">
        <f>(VLOOKUP(Games!B176, Data!$B$2:$L$134, 3, FALSE)-VLOOKUP(Games!C176, Data!$B$2:$L$134, 3, FALSE))*Coefficients!$D$2</f>
        <v>#N/A</v>
      </c>
      <c r="E176" t="e">
        <f>(VLOOKUP(Games!B176, Data!$B$2:$L$134, 5, FALSE)-VLOOKUP(Games!C176, Data!$B$2:$L$134, 5, FALSE))*Coefficients!$E$2</f>
        <v>#N/A</v>
      </c>
      <c r="F176" t="e">
        <f>(VLOOKUP(Games!B176, Data!$B$2:$L$134, 6, FALSE)-VLOOKUP(Games!C176, Data!$B$2:$L$134, 6, FALSE))*Coefficients!$F$2</f>
        <v>#N/A</v>
      </c>
      <c r="G176" t="e">
        <f>(VLOOKUP(Games!B176, Data!$B$2:$L$134, 7, FALSE)-VLOOKUP(Games!C176, Data!$B$2:$L$134, 7, FALSE))*Coefficients!$G$2</f>
        <v>#N/A</v>
      </c>
      <c r="H176" t="e">
        <f>(VLOOKUP(Games!B176, Data!$B$2:$L$134, 8, FALSE)-VLOOKUP(Games!C176, Data!$B$2:$L$134, 8, FALSE))*Coefficients!$H$2</f>
        <v>#N/A</v>
      </c>
      <c r="I176" t="e">
        <f>(VLOOKUP(Games!B176, Data!$B$2:$L$134, 9, FALSE)-VLOOKUP(Games!C176, Data!$B$2:$L$134, 9, FALSE))*Coefficients!$I$2</f>
        <v>#N/A</v>
      </c>
      <c r="J176" t="e">
        <f>(VLOOKUP(Games!B176, Data!$B$2:$L$134, 10, FALSE)-VLOOKUP(Games!C176, Data!$B$2:$L$134, 10, FALSE))*Coefficients!$J$2</f>
        <v>#N/A</v>
      </c>
      <c r="K176" t="e">
        <f>(IF(AND(VLOOKUP(Games!B176, Data!$B$2:$L$134, 11, FALSE)=1, VLOOKUP(Games!C176, Data!$B$2:$L$134, 11, FALSE)&lt;&gt;1), 1,0))*Coefficients!K$2</f>
        <v>#N/A</v>
      </c>
      <c r="L176" t="e">
        <f>(IF(AND(VLOOKUP(Games!B176, Data!$B$2:$L$134, 11, FALSE)&lt;&gt;1, VLOOKUP(Games!C176, Data!$B$2:$L$134, 11, FALSE)=1), 1,0))*Coefficients!L$2</f>
        <v>#N/A</v>
      </c>
      <c r="O176" t="e">
        <f t="shared" si="2"/>
        <v>#N/A</v>
      </c>
    </row>
    <row r="177" spans="1:15" x14ac:dyDescent="0.45">
      <c r="A177">
        <f>Coefficients!$A$2</f>
        <v>-3.8635845644251199</v>
      </c>
      <c r="B177">
        <f>(Games!D177)*Coefficients!$B$2</f>
        <v>0</v>
      </c>
      <c r="C177" t="e">
        <f>(VLOOKUP(Games!B177, Data!$B$2:$L$134, 4, FALSE)-VLOOKUP(Games!C177, Data!$B$2:$L$134, 4, FALSE))*Coefficients!$C$2</f>
        <v>#N/A</v>
      </c>
      <c r="D177" t="e">
        <f>(VLOOKUP(Games!B177, Data!$B$2:$L$134, 3, FALSE)-VLOOKUP(Games!C177, Data!$B$2:$L$134, 3, FALSE))*Coefficients!$D$2</f>
        <v>#N/A</v>
      </c>
      <c r="E177" t="e">
        <f>(VLOOKUP(Games!B177, Data!$B$2:$L$134, 5, FALSE)-VLOOKUP(Games!C177, Data!$B$2:$L$134, 5, FALSE))*Coefficients!$E$2</f>
        <v>#N/A</v>
      </c>
      <c r="F177" t="e">
        <f>(VLOOKUP(Games!B177, Data!$B$2:$L$134, 6, FALSE)-VLOOKUP(Games!C177, Data!$B$2:$L$134, 6, FALSE))*Coefficients!$F$2</f>
        <v>#N/A</v>
      </c>
      <c r="G177" t="e">
        <f>(VLOOKUP(Games!B177, Data!$B$2:$L$134, 7, FALSE)-VLOOKUP(Games!C177, Data!$B$2:$L$134, 7, FALSE))*Coefficients!$G$2</f>
        <v>#N/A</v>
      </c>
      <c r="H177" t="e">
        <f>(VLOOKUP(Games!B177, Data!$B$2:$L$134, 8, FALSE)-VLOOKUP(Games!C177, Data!$B$2:$L$134, 8, FALSE))*Coefficients!$H$2</f>
        <v>#N/A</v>
      </c>
      <c r="I177" t="e">
        <f>(VLOOKUP(Games!B177, Data!$B$2:$L$134, 9, FALSE)-VLOOKUP(Games!C177, Data!$B$2:$L$134, 9, FALSE))*Coefficients!$I$2</f>
        <v>#N/A</v>
      </c>
      <c r="J177" t="e">
        <f>(VLOOKUP(Games!B177, Data!$B$2:$L$134, 10, FALSE)-VLOOKUP(Games!C177, Data!$B$2:$L$134, 10, FALSE))*Coefficients!$J$2</f>
        <v>#N/A</v>
      </c>
      <c r="K177" t="e">
        <f>(IF(AND(VLOOKUP(Games!B177, Data!$B$2:$L$134, 11, FALSE)=1, VLOOKUP(Games!C177, Data!$B$2:$L$134, 11, FALSE)&lt;&gt;1), 1,0))*Coefficients!K$2</f>
        <v>#N/A</v>
      </c>
      <c r="L177" t="e">
        <f>(IF(AND(VLOOKUP(Games!B177, Data!$B$2:$L$134, 11, FALSE)&lt;&gt;1, VLOOKUP(Games!C177, Data!$B$2:$L$134, 11, FALSE)=1), 1,0))*Coefficients!L$2</f>
        <v>#N/A</v>
      </c>
      <c r="O177" t="e">
        <f t="shared" si="2"/>
        <v>#N/A</v>
      </c>
    </row>
    <row r="178" spans="1:15" x14ac:dyDescent="0.45">
      <c r="A178">
        <f>Coefficients!$A$2</f>
        <v>-3.8635845644251199</v>
      </c>
      <c r="B178">
        <f>(Games!D178)*Coefficients!$B$2</f>
        <v>0</v>
      </c>
      <c r="C178" t="e">
        <f>(VLOOKUP(Games!B178, Data!$B$2:$L$134, 4, FALSE)-VLOOKUP(Games!C178, Data!$B$2:$L$134, 4, FALSE))*Coefficients!$C$2</f>
        <v>#N/A</v>
      </c>
      <c r="D178" t="e">
        <f>(VLOOKUP(Games!B178, Data!$B$2:$L$134, 3, FALSE)-VLOOKUP(Games!C178, Data!$B$2:$L$134, 3, FALSE))*Coefficients!$D$2</f>
        <v>#N/A</v>
      </c>
      <c r="E178" t="e">
        <f>(VLOOKUP(Games!B178, Data!$B$2:$L$134, 5, FALSE)-VLOOKUP(Games!C178, Data!$B$2:$L$134, 5, FALSE))*Coefficients!$E$2</f>
        <v>#N/A</v>
      </c>
      <c r="F178" t="e">
        <f>(VLOOKUP(Games!B178, Data!$B$2:$L$134, 6, FALSE)-VLOOKUP(Games!C178, Data!$B$2:$L$134, 6, FALSE))*Coefficients!$F$2</f>
        <v>#N/A</v>
      </c>
      <c r="G178" t="e">
        <f>(VLOOKUP(Games!B178, Data!$B$2:$L$134, 7, FALSE)-VLOOKUP(Games!C178, Data!$B$2:$L$134, 7, FALSE))*Coefficients!$G$2</f>
        <v>#N/A</v>
      </c>
      <c r="H178" t="e">
        <f>(VLOOKUP(Games!B178, Data!$B$2:$L$134, 8, FALSE)-VLOOKUP(Games!C178, Data!$B$2:$L$134, 8, FALSE))*Coefficients!$H$2</f>
        <v>#N/A</v>
      </c>
      <c r="I178" t="e">
        <f>(VLOOKUP(Games!B178, Data!$B$2:$L$134, 9, FALSE)-VLOOKUP(Games!C178, Data!$B$2:$L$134, 9, FALSE))*Coefficients!$I$2</f>
        <v>#N/A</v>
      </c>
      <c r="J178" t="e">
        <f>(VLOOKUP(Games!B178, Data!$B$2:$L$134, 10, FALSE)-VLOOKUP(Games!C178, Data!$B$2:$L$134, 10, FALSE))*Coefficients!$J$2</f>
        <v>#N/A</v>
      </c>
      <c r="K178" t="e">
        <f>(IF(AND(VLOOKUP(Games!B178, Data!$B$2:$L$134, 11, FALSE)=1, VLOOKUP(Games!C178, Data!$B$2:$L$134, 11, FALSE)&lt;&gt;1), 1,0))*Coefficients!K$2</f>
        <v>#N/A</v>
      </c>
      <c r="L178" t="e">
        <f>(IF(AND(VLOOKUP(Games!B178, Data!$B$2:$L$134, 11, FALSE)&lt;&gt;1, VLOOKUP(Games!C178, Data!$B$2:$L$134, 11, FALSE)=1), 1,0))*Coefficients!L$2</f>
        <v>#N/A</v>
      </c>
      <c r="O178" t="e">
        <f t="shared" si="2"/>
        <v>#N/A</v>
      </c>
    </row>
    <row r="179" spans="1:15" x14ac:dyDescent="0.45">
      <c r="A179">
        <f>Coefficients!$A$2</f>
        <v>-3.8635845644251199</v>
      </c>
      <c r="B179">
        <f>(Games!D179)*Coefficients!$B$2</f>
        <v>0</v>
      </c>
      <c r="C179" t="e">
        <f>(VLOOKUP(Games!B179, Data!$B$2:$L$134, 4, FALSE)-VLOOKUP(Games!C179, Data!$B$2:$L$134, 4, FALSE))*Coefficients!$C$2</f>
        <v>#N/A</v>
      </c>
      <c r="D179" t="e">
        <f>(VLOOKUP(Games!B179, Data!$B$2:$L$134, 3, FALSE)-VLOOKUP(Games!C179, Data!$B$2:$L$134, 3, FALSE))*Coefficients!$D$2</f>
        <v>#N/A</v>
      </c>
      <c r="E179" t="e">
        <f>(VLOOKUP(Games!B179, Data!$B$2:$L$134, 5, FALSE)-VLOOKUP(Games!C179, Data!$B$2:$L$134, 5, FALSE))*Coefficients!$E$2</f>
        <v>#N/A</v>
      </c>
      <c r="F179" t="e">
        <f>(VLOOKUP(Games!B179, Data!$B$2:$L$134, 6, FALSE)-VLOOKUP(Games!C179, Data!$B$2:$L$134, 6, FALSE))*Coefficients!$F$2</f>
        <v>#N/A</v>
      </c>
      <c r="G179" t="e">
        <f>(VLOOKUP(Games!B179, Data!$B$2:$L$134, 7, FALSE)-VLOOKUP(Games!C179, Data!$B$2:$L$134, 7, FALSE))*Coefficients!$G$2</f>
        <v>#N/A</v>
      </c>
      <c r="H179" t="e">
        <f>(VLOOKUP(Games!B179, Data!$B$2:$L$134, 8, FALSE)-VLOOKUP(Games!C179, Data!$B$2:$L$134, 8, FALSE))*Coefficients!$H$2</f>
        <v>#N/A</v>
      </c>
      <c r="I179" t="e">
        <f>(VLOOKUP(Games!B179, Data!$B$2:$L$134, 9, FALSE)-VLOOKUP(Games!C179, Data!$B$2:$L$134, 9, FALSE))*Coefficients!$I$2</f>
        <v>#N/A</v>
      </c>
      <c r="J179" t="e">
        <f>(VLOOKUP(Games!B179, Data!$B$2:$L$134, 10, FALSE)-VLOOKUP(Games!C179, Data!$B$2:$L$134, 10, FALSE))*Coefficients!$J$2</f>
        <v>#N/A</v>
      </c>
      <c r="K179" t="e">
        <f>(IF(AND(VLOOKUP(Games!B179, Data!$B$2:$L$134, 11, FALSE)=1, VLOOKUP(Games!C179, Data!$B$2:$L$134, 11, FALSE)&lt;&gt;1), 1,0))*Coefficients!K$2</f>
        <v>#N/A</v>
      </c>
      <c r="L179" t="e">
        <f>(IF(AND(VLOOKUP(Games!B179, Data!$B$2:$L$134, 11, FALSE)&lt;&gt;1, VLOOKUP(Games!C179, Data!$B$2:$L$134, 11, FALSE)=1), 1,0))*Coefficients!L$2</f>
        <v>#N/A</v>
      </c>
      <c r="O179" t="e">
        <f t="shared" si="2"/>
        <v>#N/A</v>
      </c>
    </row>
    <row r="180" spans="1:15" x14ac:dyDescent="0.45">
      <c r="A180">
        <f>Coefficients!$A$2</f>
        <v>-3.8635845644251199</v>
      </c>
      <c r="B180">
        <f>(Games!D180)*Coefficients!$B$2</f>
        <v>0</v>
      </c>
      <c r="C180" t="e">
        <f>(VLOOKUP(Games!B180, Data!$B$2:$L$134, 4, FALSE)-VLOOKUP(Games!C180, Data!$B$2:$L$134, 4, FALSE))*Coefficients!$C$2</f>
        <v>#N/A</v>
      </c>
      <c r="D180" t="e">
        <f>(VLOOKUP(Games!B180, Data!$B$2:$L$134, 3, FALSE)-VLOOKUP(Games!C180, Data!$B$2:$L$134, 3, FALSE))*Coefficients!$D$2</f>
        <v>#N/A</v>
      </c>
      <c r="E180" t="e">
        <f>(VLOOKUP(Games!B180, Data!$B$2:$L$134, 5, FALSE)-VLOOKUP(Games!C180, Data!$B$2:$L$134, 5, FALSE))*Coefficients!$E$2</f>
        <v>#N/A</v>
      </c>
      <c r="F180" t="e">
        <f>(VLOOKUP(Games!B180, Data!$B$2:$L$134, 6, FALSE)-VLOOKUP(Games!C180, Data!$B$2:$L$134, 6, FALSE))*Coefficients!$F$2</f>
        <v>#N/A</v>
      </c>
      <c r="G180" t="e">
        <f>(VLOOKUP(Games!B180, Data!$B$2:$L$134, 7, FALSE)-VLOOKUP(Games!C180, Data!$B$2:$L$134, 7, FALSE))*Coefficients!$G$2</f>
        <v>#N/A</v>
      </c>
      <c r="H180" t="e">
        <f>(VLOOKUP(Games!B180, Data!$B$2:$L$134, 8, FALSE)-VLOOKUP(Games!C180, Data!$B$2:$L$134, 8, FALSE))*Coefficients!$H$2</f>
        <v>#N/A</v>
      </c>
      <c r="I180" t="e">
        <f>(VLOOKUP(Games!B180, Data!$B$2:$L$134, 9, FALSE)-VLOOKUP(Games!C180, Data!$B$2:$L$134, 9, FALSE))*Coefficients!$I$2</f>
        <v>#N/A</v>
      </c>
      <c r="J180" t="e">
        <f>(VLOOKUP(Games!B180, Data!$B$2:$L$134, 10, FALSE)-VLOOKUP(Games!C180, Data!$B$2:$L$134, 10, FALSE))*Coefficients!$J$2</f>
        <v>#N/A</v>
      </c>
      <c r="K180" t="e">
        <f>(IF(AND(VLOOKUP(Games!B180, Data!$B$2:$L$134, 11, FALSE)=1, VLOOKUP(Games!C180, Data!$B$2:$L$134, 11, FALSE)&lt;&gt;1), 1,0))*Coefficients!K$2</f>
        <v>#N/A</v>
      </c>
      <c r="L180" t="e">
        <f>(IF(AND(VLOOKUP(Games!B180, Data!$B$2:$L$134, 11, FALSE)&lt;&gt;1, VLOOKUP(Games!C180, Data!$B$2:$L$134, 11, FALSE)=1), 1,0))*Coefficients!L$2</f>
        <v>#N/A</v>
      </c>
      <c r="O180" t="e">
        <f t="shared" si="2"/>
        <v>#N/A</v>
      </c>
    </row>
    <row r="181" spans="1:15" x14ac:dyDescent="0.45">
      <c r="A181">
        <f>Coefficients!$A$2</f>
        <v>-3.8635845644251199</v>
      </c>
      <c r="B181">
        <f>(Games!D181)*Coefficients!$B$2</f>
        <v>0</v>
      </c>
      <c r="C181" t="e">
        <f>(VLOOKUP(Games!B181, Data!$B$2:$L$134, 4, FALSE)-VLOOKUP(Games!C181, Data!$B$2:$L$134, 4, FALSE))*Coefficients!$C$2</f>
        <v>#N/A</v>
      </c>
      <c r="D181" t="e">
        <f>(VLOOKUP(Games!B181, Data!$B$2:$L$134, 3, FALSE)-VLOOKUP(Games!C181, Data!$B$2:$L$134, 3, FALSE))*Coefficients!$D$2</f>
        <v>#N/A</v>
      </c>
      <c r="E181" t="e">
        <f>(VLOOKUP(Games!B181, Data!$B$2:$L$134, 5, FALSE)-VLOOKUP(Games!C181, Data!$B$2:$L$134, 5, FALSE))*Coefficients!$E$2</f>
        <v>#N/A</v>
      </c>
      <c r="F181" t="e">
        <f>(VLOOKUP(Games!B181, Data!$B$2:$L$134, 6, FALSE)-VLOOKUP(Games!C181, Data!$B$2:$L$134, 6, FALSE))*Coefficients!$F$2</f>
        <v>#N/A</v>
      </c>
      <c r="G181" t="e">
        <f>(VLOOKUP(Games!B181, Data!$B$2:$L$134, 7, FALSE)-VLOOKUP(Games!C181, Data!$B$2:$L$134, 7, FALSE))*Coefficients!$G$2</f>
        <v>#N/A</v>
      </c>
      <c r="H181" t="e">
        <f>(VLOOKUP(Games!B181, Data!$B$2:$L$134, 8, FALSE)-VLOOKUP(Games!C181, Data!$B$2:$L$134, 8, FALSE))*Coefficients!$H$2</f>
        <v>#N/A</v>
      </c>
      <c r="I181" t="e">
        <f>(VLOOKUP(Games!B181, Data!$B$2:$L$134, 9, FALSE)-VLOOKUP(Games!C181, Data!$B$2:$L$134, 9, FALSE))*Coefficients!$I$2</f>
        <v>#N/A</v>
      </c>
      <c r="J181" t="e">
        <f>(VLOOKUP(Games!B181, Data!$B$2:$L$134, 10, FALSE)-VLOOKUP(Games!C181, Data!$B$2:$L$134, 10, FALSE))*Coefficients!$J$2</f>
        <v>#N/A</v>
      </c>
      <c r="K181" t="e">
        <f>(IF(AND(VLOOKUP(Games!B181, Data!$B$2:$L$134, 11, FALSE)=1, VLOOKUP(Games!C181, Data!$B$2:$L$134, 11, FALSE)&lt;&gt;1), 1,0))*Coefficients!K$2</f>
        <v>#N/A</v>
      </c>
      <c r="L181" t="e">
        <f>(IF(AND(VLOOKUP(Games!B181, Data!$B$2:$L$134, 11, FALSE)&lt;&gt;1, VLOOKUP(Games!C181, Data!$B$2:$L$134, 11, FALSE)=1), 1,0))*Coefficients!L$2</f>
        <v>#N/A</v>
      </c>
      <c r="O181" t="e">
        <f t="shared" si="2"/>
        <v>#N/A</v>
      </c>
    </row>
    <row r="182" spans="1:15" x14ac:dyDescent="0.45">
      <c r="A182">
        <f>Coefficients!$A$2</f>
        <v>-3.8635845644251199</v>
      </c>
      <c r="B182">
        <f>(Games!D182)*Coefficients!$B$2</f>
        <v>0</v>
      </c>
      <c r="C182" t="e">
        <f>(VLOOKUP(Games!B182, Data!$B$2:$L$134, 4, FALSE)-VLOOKUP(Games!C182, Data!$B$2:$L$134, 4, FALSE))*Coefficients!$C$2</f>
        <v>#N/A</v>
      </c>
      <c r="D182" t="e">
        <f>(VLOOKUP(Games!B182, Data!$B$2:$L$134, 3, FALSE)-VLOOKUP(Games!C182, Data!$B$2:$L$134, 3, FALSE))*Coefficients!$D$2</f>
        <v>#N/A</v>
      </c>
      <c r="E182" t="e">
        <f>(VLOOKUP(Games!B182, Data!$B$2:$L$134, 5, FALSE)-VLOOKUP(Games!C182, Data!$B$2:$L$134, 5, FALSE))*Coefficients!$E$2</f>
        <v>#N/A</v>
      </c>
      <c r="F182" t="e">
        <f>(VLOOKUP(Games!B182, Data!$B$2:$L$134, 6, FALSE)-VLOOKUP(Games!C182, Data!$B$2:$L$134, 6, FALSE))*Coefficients!$F$2</f>
        <v>#N/A</v>
      </c>
      <c r="G182" t="e">
        <f>(VLOOKUP(Games!B182, Data!$B$2:$L$134, 7, FALSE)-VLOOKUP(Games!C182, Data!$B$2:$L$134, 7, FALSE))*Coefficients!$G$2</f>
        <v>#N/A</v>
      </c>
      <c r="H182" t="e">
        <f>(VLOOKUP(Games!B182, Data!$B$2:$L$134, 8, FALSE)-VLOOKUP(Games!C182, Data!$B$2:$L$134, 8, FALSE))*Coefficients!$H$2</f>
        <v>#N/A</v>
      </c>
      <c r="I182" t="e">
        <f>(VLOOKUP(Games!B182, Data!$B$2:$L$134, 9, FALSE)-VLOOKUP(Games!C182, Data!$B$2:$L$134, 9, FALSE))*Coefficients!$I$2</f>
        <v>#N/A</v>
      </c>
      <c r="J182" t="e">
        <f>(VLOOKUP(Games!B182, Data!$B$2:$L$134, 10, FALSE)-VLOOKUP(Games!C182, Data!$B$2:$L$134, 10, FALSE))*Coefficients!$J$2</f>
        <v>#N/A</v>
      </c>
      <c r="K182" t="e">
        <f>(IF(AND(VLOOKUP(Games!B182, Data!$B$2:$L$134, 11, FALSE)=1, VLOOKUP(Games!C182, Data!$B$2:$L$134, 11, FALSE)&lt;&gt;1), 1,0))*Coefficients!K$2</f>
        <v>#N/A</v>
      </c>
      <c r="L182" t="e">
        <f>(IF(AND(VLOOKUP(Games!B182, Data!$B$2:$L$134, 11, FALSE)&lt;&gt;1, VLOOKUP(Games!C182, Data!$B$2:$L$134, 11, FALSE)=1), 1,0))*Coefficients!L$2</f>
        <v>#N/A</v>
      </c>
      <c r="O182" t="e">
        <f t="shared" si="2"/>
        <v>#N/A</v>
      </c>
    </row>
    <row r="183" spans="1:15" x14ac:dyDescent="0.45">
      <c r="A183">
        <f>Coefficients!$A$2</f>
        <v>-3.8635845644251199</v>
      </c>
      <c r="B183">
        <f>(Games!D183)*Coefficients!$B$2</f>
        <v>0</v>
      </c>
      <c r="C183" t="e">
        <f>(VLOOKUP(Games!B183, Data!$B$2:$L$134, 4, FALSE)-VLOOKUP(Games!C183, Data!$B$2:$L$134, 4, FALSE))*Coefficients!$C$2</f>
        <v>#N/A</v>
      </c>
      <c r="D183" t="e">
        <f>(VLOOKUP(Games!B183, Data!$B$2:$L$134, 3, FALSE)-VLOOKUP(Games!C183, Data!$B$2:$L$134, 3, FALSE))*Coefficients!$D$2</f>
        <v>#N/A</v>
      </c>
      <c r="E183" t="e">
        <f>(VLOOKUP(Games!B183, Data!$B$2:$L$134, 5, FALSE)-VLOOKUP(Games!C183, Data!$B$2:$L$134, 5, FALSE))*Coefficients!$E$2</f>
        <v>#N/A</v>
      </c>
      <c r="F183" t="e">
        <f>(VLOOKUP(Games!B183, Data!$B$2:$L$134, 6, FALSE)-VLOOKUP(Games!C183, Data!$B$2:$L$134, 6, FALSE))*Coefficients!$F$2</f>
        <v>#N/A</v>
      </c>
      <c r="G183" t="e">
        <f>(VLOOKUP(Games!B183, Data!$B$2:$L$134, 7, FALSE)-VLOOKUP(Games!C183, Data!$B$2:$L$134, 7, FALSE))*Coefficients!$G$2</f>
        <v>#N/A</v>
      </c>
      <c r="H183" t="e">
        <f>(VLOOKUP(Games!B183, Data!$B$2:$L$134, 8, FALSE)-VLOOKUP(Games!C183, Data!$B$2:$L$134, 8, FALSE))*Coefficients!$H$2</f>
        <v>#N/A</v>
      </c>
      <c r="I183" t="e">
        <f>(VLOOKUP(Games!B183, Data!$B$2:$L$134, 9, FALSE)-VLOOKUP(Games!C183, Data!$B$2:$L$134, 9, FALSE))*Coefficients!$I$2</f>
        <v>#N/A</v>
      </c>
      <c r="J183" t="e">
        <f>(VLOOKUP(Games!B183, Data!$B$2:$L$134, 10, FALSE)-VLOOKUP(Games!C183, Data!$B$2:$L$134, 10, FALSE))*Coefficients!$J$2</f>
        <v>#N/A</v>
      </c>
      <c r="K183" t="e">
        <f>(IF(AND(VLOOKUP(Games!B183, Data!$B$2:$L$134, 11, FALSE)=1, VLOOKUP(Games!C183, Data!$B$2:$L$134, 11, FALSE)&lt;&gt;1), 1,0))*Coefficients!K$2</f>
        <v>#N/A</v>
      </c>
      <c r="L183" t="e">
        <f>(IF(AND(VLOOKUP(Games!B183, Data!$B$2:$L$134, 11, FALSE)&lt;&gt;1, VLOOKUP(Games!C183, Data!$B$2:$L$134, 11, FALSE)=1), 1,0))*Coefficients!L$2</f>
        <v>#N/A</v>
      </c>
      <c r="O183" t="e">
        <f t="shared" si="2"/>
        <v>#N/A</v>
      </c>
    </row>
    <row r="184" spans="1:15" x14ac:dyDescent="0.45">
      <c r="A184">
        <f>Coefficients!$A$2</f>
        <v>-3.8635845644251199</v>
      </c>
      <c r="B184">
        <f>(Games!D184)*Coefficients!$B$2</f>
        <v>0</v>
      </c>
      <c r="C184" t="e">
        <f>(VLOOKUP(Games!B184, Data!$B$2:$L$134, 4, FALSE)-VLOOKUP(Games!C184, Data!$B$2:$L$134, 4, FALSE))*Coefficients!$C$2</f>
        <v>#N/A</v>
      </c>
      <c r="D184" t="e">
        <f>(VLOOKUP(Games!B184, Data!$B$2:$L$134, 3, FALSE)-VLOOKUP(Games!C184, Data!$B$2:$L$134, 3, FALSE))*Coefficients!$D$2</f>
        <v>#N/A</v>
      </c>
      <c r="E184" t="e">
        <f>(VLOOKUP(Games!B184, Data!$B$2:$L$134, 5, FALSE)-VLOOKUP(Games!C184, Data!$B$2:$L$134, 5, FALSE))*Coefficients!$E$2</f>
        <v>#N/A</v>
      </c>
      <c r="F184" t="e">
        <f>(VLOOKUP(Games!B184, Data!$B$2:$L$134, 6, FALSE)-VLOOKUP(Games!C184, Data!$B$2:$L$134, 6, FALSE))*Coefficients!$F$2</f>
        <v>#N/A</v>
      </c>
      <c r="G184" t="e">
        <f>(VLOOKUP(Games!B184, Data!$B$2:$L$134, 7, FALSE)-VLOOKUP(Games!C184, Data!$B$2:$L$134, 7, FALSE))*Coefficients!$G$2</f>
        <v>#N/A</v>
      </c>
      <c r="H184" t="e">
        <f>(VLOOKUP(Games!B184, Data!$B$2:$L$134, 8, FALSE)-VLOOKUP(Games!C184, Data!$B$2:$L$134, 8, FALSE))*Coefficients!$H$2</f>
        <v>#N/A</v>
      </c>
      <c r="I184" t="e">
        <f>(VLOOKUP(Games!B184, Data!$B$2:$L$134, 9, FALSE)-VLOOKUP(Games!C184, Data!$B$2:$L$134, 9, FALSE))*Coefficients!$I$2</f>
        <v>#N/A</v>
      </c>
      <c r="J184" t="e">
        <f>(VLOOKUP(Games!B184, Data!$B$2:$L$134, 10, FALSE)-VLOOKUP(Games!C184, Data!$B$2:$L$134, 10, FALSE))*Coefficients!$J$2</f>
        <v>#N/A</v>
      </c>
      <c r="K184" t="e">
        <f>(IF(AND(VLOOKUP(Games!B184, Data!$B$2:$L$134, 11, FALSE)=1, VLOOKUP(Games!C184, Data!$B$2:$L$134, 11, FALSE)&lt;&gt;1), 1,0))*Coefficients!K$2</f>
        <v>#N/A</v>
      </c>
      <c r="L184" t="e">
        <f>(IF(AND(VLOOKUP(Games!B184, Data!$B$2:$L$134, 11, FALSE)&lt;&gt;1, VLOOKUP(Games!C184, Data!$B$2:$L$134, 11, FALSE)=1), 1,0))*Coefficients!L$2</f>
        <v>#N/A</v>
      </c>
      <c r="O184" t="e">
        <f t="shared" si="2"/>
        <v>#N/A</v>
      </c>
    </row>
    <row r="185" spans="1:15" x14ac:dyDescent="0.45">
      <c r="A185">
        <f>Coefficients!$A$2</f>
        <v>-3.8635845644251199</v>
      </c>
      <c r="B185">
        <f>(Games!D185)*Coefficients!$B$2</f>
        <v>0</v>
      </c>
      <c r="C185" t="e">
        <f>(VLOOKUP(Games!B185, Data!$B$2:$L$134, 4, FALSE)-VLOOKUP(Games!C185, Data!$B$2:$L$134, 4, FALSE))*Coefficients!$C$2</f>
        <v>#N/A</v>
      </c>
      <c r="D185" t="e">
        <f>(VLOOKUP(Games!B185, Data!$B$2:$L$134, 3, FALSE)-VLOOKUP(Games!C185, Data!$B$2:$L$134, 3, FALSE))*Coefficients!$D$2</f>
        <v>#N/A</v>
      </c>
      <c r="E185" t="e">
        <f>(VLOOKUP(Games!B185, Data!$B$2:$L$134, 5, FALSE)-VLOOKUP(Games!C185, Data!$B$2:$L$134, 5, FALSE))*Coefficients!$E$2</f>
        <v>#N/A</v>
      </c>
      <c r="F185" t="e">
        <f>(VLOOKUP(Games!B185, Data!$B$2:$L$134, 6, FALSE)-VLOOKUP(Games!C185, Data!$B$2:$L$134, 6, FALSE))*Coefficients!$F$2</f>
        <v>#N/A</v>
      </c>
      <c r="G185" t="e">
        <f>(VLOOKUP(Games!B185, Data!$B$2:$L$134, 7, FALSE)-VLOOKUP(Games!C185, Data!$B$2:$L$134, 7, FALSE))*Coefficients!$G$2</f>
        <v>#N/A</v>
      </c>
      <c r="H185" t="e">
        <f>(VLOOKUP(Games!B185, Data!$B$2:$L$134, 8, FALSE)-VLOOKUP(Games!C185, Data!$B$2:$L$134, 8, FALSE))*Coefficients!$H$2</f>
        <v>#N/A</v>
      </c>
      <c r="I185" t="e">
        <f>(VLOOKUP(Games!B185, Data!$B$2:$L$134, 9, FALSE)-VLOOKUP(Games!C185, Data!$B$2:$L$134, 9, FALSE))*Coefficients!$I$2</f>
        <v>#N/A</v>
      </c>
      <c r="J185" t="e">
        <f>(VLOOKUP(Games!B185, Data!$B$2:$L$134, 10, FALSE)-VLOOKUP(Games!C185, Data!$B$2:$L$134, 10, FALSE))*Coefficients!$J$2</f>
        <v>#N/A</v>
      </c>
      <c r="K185" t="e">
        <f>(IF(AND(VLOOKUP(Games!B185, Data!$B$2:$L$134, 11, FALSE)=1, VLOOKUP(Games!C185, Data!$B$2:$L$134, 11, FALSE)&lt;&gt;1), 1,0))*Coefficients!K$2</f>
        <v>#N/A</v>
      </c>
      <c r="L185" t="e">
        <f>(IF(AND(VLOOKUP(Games!B185, Data!$B$2:$L$134, 11, FALSE)&lt;&gt;1, VLOOKUP(Games!C185, Data!$B$2:$L$134, 11, FALSE)=1), 1,0))*Coefficients!L$2</f>
        <v>#N/A</v>
      </c>
      <c r="O185" t="e">
        <f t="shared" si="2"/>
        <v>#N/A</v>
      </c>
    </row>
    <row r="186" spans="1:15" x14ac:dyDescent="0.45">
      <c r="A186">
        <f>Coefficients!$A$2</f>
        <v>-3.8635845644251199</v>
      </c>
      <c r="B186">
        <f>(Games!D186)*Coefficients!$B$2</f>
        <v>0</v>
      </c>
      <c r="C186" t="e">
        <f>(VLOOKUP(Games!B186, Data!$B$2:$L$134, 4, FALSE)-VLOOKUP(Games!C186, Data!$B$2:$L$134, 4, FALSE))*Coefficients!$C$2</f>
        <v>#N/A</v>
      </c>
      <c r="D186" t="e">
        <f>(VLOOKUP(Games!B186, Data!$B$2:$L$134, 3, FALSE)-VLOOKUP(Games!C186, Data!$B$2:$L$134, 3, FALSE))*Coefficients!$D$2</f>
        <v>#N/A</v>
      </c>
      <c r="E186" t="e">
        <f>(VLOOKUP(Games!B186, Data!$B$2:$L$134, 5, FALSE)-VLOOKUP(Games!C186, Data!$B$2:$L$134, 5, FALSE))*Coefficients!$E$2</f>
        <v>#N/A</v>
      </c>
      <c r="F186" t="e">
        <f>(VLOOKUP(Games!B186, Data!$B$2:$L$134, 6, FALSE)-VLOOKUP(Games!C186, Data!$B$2:$L$134, 6, FALSE))*Coefficients!$F$2</f>
        <v>#N/A</v>
      </c>
      <c r="G186" t="e">
        <f>(VLOOKUP(Games!B186, Data!$B$2:$L$134, 7, FALSE)-VLOOKUP(Games!C186, Data!$B$2:$L$134, 7, FALSE))*Coefficients!$G$2</f>
        <v>#N/A</v>
      </c>
      <c r="H186" t="e">
        <f>(VLOOKUP(Games!B186, Data!$B$2:$L$134, 8, FALSE)-VLOOKUP(Games!C186, Data!$B$2:$L$134, 8, FALSE))*Coefficients!$H$2</f>
        <v>#N/A</v>
      </c>
      <c r="I186" t="e">
        <f>(VLOOKUP(Games!B186, Data!$B$2:$L$134, 9, FALSE)-VLOOKUP(Games!C186, Data!$B$2:$L$134, 9, FALSE))*Coefficients!$I$2</f>
        <v>#N/A</v>
      </c>
      <c r="J186" t="e">
        <f>(VLOOKUP(Games!B186, Data!$B$2:$L$134, 10, FALSE)-VLOOKUP(Games!C186, Data!$B$2:$L$134, 10, FALSE))*Coefficients!$J$2</f>
        <v>#N/A</v>
      </c>
      <c r="K186" t="e">
        <f>(IF(AND(VLOOKUP(Games!B186, Data!$B$2:$L$134, 11, FALSE)=1, VLOOKUP(Games!C186, Data!$B$2:$L$134, 11, FALSE)&lt;&gt;1), 1,0))*Coefficients!K$2</f>
        <v>#N/A</v>
      </c>
      <c r="L186" t="e">
        <f>(IF(AND(VLOOKUP(Games!B186, Data!$B$2:$L$134, 11, FALSE)&lt;&gt;1, VLOOKUP(Games!C186, Data!$B$2:$L$134, 11, FALSE)=1), 1,0))*Coefficients!L$2</f>
        <v>#N/A</v>
      </c>
      <c r="O186" t="e">
        <f t="shared" si="2"/>
        <v>#N/A</v>
      </c>
    </row>
    <row r="187" spans="1:15" x14ac:dyDescent="0.45">
      <c r="A187">
        <f>Coefficients!$A$2</f>
        <v>-3.8635845644251199</v>
      </c>
      <c r="B187">
        <f>(Games!D187)*Coefficients!$B$2</f>
        <v>0</v>
      </c>
      <c r="C187" t="e">
        <f>(VLOOKUP(Games!B187, Data!$B$2:$L$134, 4, FALSE)-VLOOKUP(Games!C187, Data!$B$2:$L$134, 4, FALSE))*Coefficients!$C$2</f>
        <v>#N/A</v>
      </c>
      <c r="D187" t="e">
        <f>(VLOOKUP(Games!B187, Data!$B$2:$L$134, 3, FALSE)-VLOOKUP(Games!C187, Data!$B$2:$L$134, 3, FALSE))*Coefficients!$D$2</f>
        <v>#N/A</v>
      </c>
      <c r="E187" t="e">
        <f>(VLOOKUP(Games!B187, Data!$B$2:$L$134, 5, FALSE)-VLOOKUP(Games!C187, Data!$B$2:$L$134, 5, FALSE))*Coefficients!$E$2</f>
        <v>#N/A</v>
      </c>
      <c r="F187" t="e">
        <f>(VLOOKUP(Games!B187, Data!$B$2:$L$134, 6, FALSE)-VLOOKUP(Games!C187, Data!$B$2:$L$134, 6, FALSE))*Coefficients!$F$2</f>
        <v>#N/A</v>
      </c>
      <c r="G187" t="e">
        <f>(VLOOKUP(Games!B187, Data!$B$2:$L$134, 7, FALSE)-VLOOKUP(Games!C187, Data!$B$2:$L$134, 7, FALSE))*Coefficients!$G$2</f>
        <v>#N/A</v>
      </c>
      <c r="H187" t="e">
        <f>(VLOOKUP(Games!B187, Data!$B$2:$L$134, 8, FALSE)-VLOOKUP(Games!C187, Data!$B$2:$L$134, 8, FALSE))*Coefficients!$H$2</f>
        <v>#N/A</v>
      </c>
      <c r="I187" t="e">
        <f>(VLOOKUP(Games!B187, Data!$B$2:$L$134, 9, FALSE)-VLOOKUP(Games!C187, Data!$B$2:$L$134, 9, FALSE))*Coefficients!$I$2</f>
        <v>#N/A</v>
      </c>
      <c r="J187" t="e">
        <f>(VLOOKUP(Games!B187, Data!$B$2:$L$134, 10, FALSE)-VLOOKUP(Games!C187, Data!$B$2:$L$134, 10, FALSE))*Coefficients!$J$2</f>
        <v>#N/A</v>
      </c>
      <c r="K187" t="e">
        <f>(IF(AND(VLOOKUP(Games!B187, Data!$B$2:$L$134, 11, FALSE)=1, VLOOKUP(Games!C187, Data!$B$2:$L$134, 11, FALSE)&lt;&gt;1), 1,0))*Coefficients!K$2</f>
        <v>#N/A</v>
      </c>
      <c r="L187" t="e">
        <f>(IF(AND(VLOOKUP(Games!B187, Data!$B$2:$L$134, 11, FALSE)&lt;&gt;1, VLOOKUP(Games!C187, Data!$B$2:$L$134, 11, FALSE)=1), 1,0))*Coefficients!L$2</f>
        <v>#N/A</v>
      </c>
      <c r="O187" t="e">
        <f t="shared" si="2"/>
        <v>#N/A</v>
      </c>
    </row>
    <row r="188" spans="1:15" x14ac:dyDescent="0.45">
      <c r="A188">
        <f>Coefficients!$A$2</f>
        <v>-3.8635845644251199</v>
      </c>
      <c r="B188">
        <f>(Games!D188)*Coefficients!$B$2</f>
        <v>0</v>
      </c>
      <c r="C188" t="e">
        <f>(VLOOKUP(Games!B188, Data!$B$2:$L$134, 4, FALSE)-VLOOKUP(Games!C188, Data!$B$2:$L$134, 4, FALSE))*Coefficients!$C$2</f>
        <v>#N/A</v>
      </c>
      <c r="D188" t="e">
        <f>(VLOOKUP(Games!B188, Data!$B$2:$L$134, 3, FALSE)-VLOOKUP(Games!C188, Data!$B$2:$L$134, 3, FALSE))*Coefficients!$D$2</f>
        <v>#N/A</v>
      </c>
      <c r="E188" t="e">
        <f>(VLOOKUP(Games!B188, Data!$B$2:$L$134, 5, FALSE)-VLOOKUP(Games!C188, Data!$B$2:$L$134, 5, FALSE))*Coefficients!$E$2</f>
        <v>#N/A</v>
      </c>
      <c r="F188" t="e">
        <f>(VLOOKUP(Games!B188, Data!$B$2:$L$134, 6, FALSE)-VLOOKUP(Games!C188, Data!$B$2:$L$134, 6, FALSE))*Coefficients!$F$2</f>
        <v>#N/A</v>
      </c>
      <c r="G188" t="e">
        <f>(VLOOKUP(Games!B188, Data!$B$2:$L$134, 7, FALSE)-VLOOKUP(Games!C188, Data!$B$2:$L$134, 7, FALSE))*Coefficients!$G$2</f>
        <v>#N/A</v>
      </c>
      <c r="H188" t="e">
        <f>(VLOOKUP(Games!B188, Data!$B$2:$L$134, 8, FALSE)-VLOOKUP(Games!C188, Data!$B$2:$L$134, 8, FALSE))*Coefficients!$H$2</f>
        <v>#N/A</v>
      </c>
      <c r="I188" t="e">
        <f>(VLOOKUP(Games!B188, Data!$B$2:$L$134, 9, FALSE)-VLOOKUP(Games!C188, Data!$B$2:$L$134, 9, FALSE))*Coefficients!$I$2</f>
        <v>#N/A</v>
      </c>
      <c r="J188" t="e">
        <f>(VLOOKUP(Games!B188, Data!$B$2:$L$134, 10, FALSE)-VLOOKUP(Games!C188, Data!$B$2:$L$134, 10, FALSE))*Coefficients!$J$2</f>
        <v>#N/A</v>
      </c>
      <c r="K188" t="e">
        <f>(IF(AND(VLOOKUP(Games!B188, Data!$B$2:$L$134, 11, FALSE)=1, VLOOKUP(Games!C188, Data!$B$2:$L$134, 11, FALSE)&lt;&gt;1), 1,0))*Coefficients!K$2</f>
        <v>#N/A</v>
      </c>
      <c r="L188" t="e">
        <f>(IF(AND(VLOOKUP(Games!B188, Data!$B$2:$L$134, 11, FALSE)&lt;&gt;1, VLOOKUP(Games!C188, Data!$B$2:$L$134, 11, FALSE)=1), 1,0))*Coefficients!L$2</f>
        <v>#N/A</v>
      </c>
      <c r="O188" t="e">
        <f t="shared" si="2"/>
        <v>#N/A</v>
      </c>
    </row>
    <row r="189" spans="1:15" x14ac:dyDescent="0.45">
      <c r="A189">
        <f>Coefficients!$A$2</f>
        <v>-3.8635845644251199</v>
      </c>
      <c r="B189">
        <f>(Games!D189)*Coefficients!$B$2</f>
        <v>0</v>
      </c>
      <c r="C189" t="e">
        <f>(VLOOKUP(Games!B189, Data!$B$2:$L$134, 4, FALSE)-VLOOKUP(Games!C189, Data!$B$2:$L$134, 4, FALSE))*Coefficients!$C$2</f>
        <v>#N/A</v>
      </c>
      <c r="D189" t="e">
        <f>(VLOOKUP(Games!B189, Data!$B$2:$L$134, 3, FALSE)-VLOOKUP(Games!C189, Data!$B$2:$L$134, 3, FALSE))*Coefficients!$D$2</f>
        <v>#N/A</v>
      </c>
      <c r="E189" t="e">
        <f>(VLOOKUP(Games!B189, Data!$B$2:$L$134, 5, FALSE)-VLOOKUP(Games!C189, Data!$B$2:$L$134, 5, FALSE))*Coefficients!$E$2</f>
        <v>#N/A</v>
      </c>
      <c r="F189" t="e">
        <f>(VLOOKUP(Games!B189, Data!$B$2:$L$134, 6, FALSE)-VLOOKUP(Games!C189, Data!$B$2:$L$134, 6, FALSE))*Coefficients!$F$2</f>
        <v>#N/A</v>
      </c>
      <c r="G189" t="e">
        <f>(VLOOKUP(Games!B189, Data!$B$2:$L$134, 7, FALSE)-VLOOKUP(Games!C189, Data!$B$2:$L$134, 7, FALSE))*Coefficients!$G$2</f>
        <v>#N/A</v>
      </c>
      <c r="H189" t="e">
        <f>(VLOOKUP(Games!B189, Data!$B$2:$L$134, 8, FALSE)-VLOOKUP(Games!C189, Data!$B$2:$L$134, 8, FALSE))*Coefficients!$H$2</f>
        <v>#N/A</v>
      </c>
      <c r="I189" t="e">
        <f>(VLOOKUP(Games!B189, Data!$B$2:$L$134, 9, FALSE)-VLOOKUP(Games!C189, Data!$B$2:$L$134, 9, FALSE))*Coefficients!$I$2</f>
        <v>#N/A</v>
      </c>
      <c r="J189" t="e">
        <f>(VLOOKUP(Games!B189, Data!$B$2:$L$134, 10, FALSE)-VLOOKUP(Games!C189, Data!$B$2:$L$134, 10, FALSE))*Coefficients!$J$2</f>
        <v>#N/A</v>
      </c>
      <c r="K189" t="e">
        <f>(IF(AND(VLOOKUP(Games!B189, Data!$B$2:$L$134, 11, FALSE)=1, VLOOKUP(Games!C189, Data!$B$2:$L$134, 11, FALSE)&lt;&gt;1), 1,0))*Coefficients!K$2</f>
        <v>#N/A</v>
      </c>
      <c r="L189" t="e">
        <f>(IF(AND(VLOOKUP(Games!B189, Data!$B$2:$L$134, 11, FALSE)&lt;&gt;1, VLOOKUP(Games!C189, Data!$B$2:$L$134, 11, FALSE)=1), 1,0))*Coefficients!L$2</f>
        <v>#N/A</v>
      </c>
      <c r="O189" t="e">
        <f t="shared" si="2"/>
        <v>#N/A</v>
      </c>
    </row>
    <row r="190" spans="1:15" x14ac:dyDescent="0.45">
      <c r="A190">
        <f>Coefficients!$A$2</f>
        <v>-3.8635845644251199</v>
      </c>
      <c r="B190">
        <f>(Games!D190)*Coefficients!$B$2</f>
        <v>0</v>
      </c>
      <c r="C190" t="e">
        <f>(VLOOKUP(Games!B190, Data!$B$2:$L$134, 4, FALSE)-VLOOKUP(Games!C190, Data!$B$2:$L$134, 4, FALSE))*Coefficients!$C$2</f>
        <v>#N/A</v>
      </c>
      <c r="D190" t="e">
        <f>(VLOOKUP(Games!B190, Data!$B$2:$L$134, 3, FALSE)-VLOOKUP(Games!C190, Data!$B$2:$L$134, 3, FALSE))*Coefficients!$D$2</f>
        <v>#N/A</v>
      </c>
      <c r="E190" t="e">
        <f>(VLOOKUP(Games!B190, Data!$B$2:$L$134, 5, FALSE)-VLOOKUP(Games!C190, Data!$B$2:$L$134, 5, FALSE))*Coefficients!$E$2</f>
        <v>#N/A</v>
      </c>
      <c r="F190" t="e">
        <f>(VLOOKUP(Games!B190, Data!$B$2:$L$134, 6, FALSE)-VLOOKUP(Games!C190, Data!$B$2:$L$134, 6, FALSE))*Coefficients!$F$2</f>
        <v>#N/A</v>
      </c>
      <c r="G190" t="e">
        <f>(VLOOKUP(Games!B190, Data!$B$2:$L$134, 7, FALSE)-VLOOKUP(Games!C190, Data!$B$2:$L$134, 7, FALSE))*Coefficients!$G$2</f>
        <v>#N/A</v>
      </c>
      <c r="H190" t="e">
        <f>(VLOOKUP(Games!B190, Data!$B$2:$L$134, 8, FALSE)-VLOOKUP(Games!C190, Data!$B$2:$L$134, 8, FALSE))*Coefficients!$H$2</f>
        <v>#N/A</v>
      </c>
      <c r="I190" t="e">
        <f>(VLOOKUP(Games!B190, Data!$B$2:$L$134, 9, FALSE)-VLOOKUP(Games!C190, Data!$B$2:$L$134, 9, FALSE))*Coefficients!$I$2</f>
        <v>#N/A</v>
      </c>
      <c r="J190" t="e">
        <f>(VLOOKUP(Games!B190, Data!$B$2:$L$134, 10, FALSE)-VLOOKUP(Games!C190, Data!$B$2:$L$134, 10, FALSE))*Coefficients!$J$2</f>
        <v>#N/A</v>
      </c>
      <c r="K190" t="e">
        <f>(IF(AND(VLOOKUP(Games!B190, Data!$B$2:$L$134, 11, FALSE)=1, VLOOKUP(Games!C190, Data!$B$2:$L$134, 11, FALSE)&lt;&gt;1), 1,0))*Coefficients!K$2</f>
        <v>#N/A</v>
      </c>
      <c r="L190" t="e">
        <f>(IF(AND(VLOOKUP(Games!B190, Data!$B$2:$L$134, 11, FALSE)&lt;&gt;1, VLOOKUP(Games!C190, Data!$B$2:$L$134, 11, FALSE)=1), 1,0))*Coefficients!L$2</f>
        <v>#N/A</v>
      </c>
      <c r="O190" t="e">
        <f t="shared" si="2"/>
        <v>#N/A</v>
      </c>
    </row>
    <row r="191" spans="1:15" x14ac:dyDescent="0.45">
      <c r="A191">
        <f>Coefficients!$A$2</f>
        <v>-3.8635845644251199</v>
      </c>
      <c r="B191">
        <f>(Games!D191)*Coefficients!$B$2</f>
        <v>0</v>
      </c>
      <c r="C191" t="e">
        <f>(VLOOKUP(Games!B191, Data!$B$2:$L$134, 4, FALSE)-VLOOKUP(Games!C191, Data!$B$2:$L$134, 4, FALSE))*Coefficients!$C$2</f>
        <v>#N/A</v>
      </c>
      <c r="D191" t="e">
        <f>(VLOOKUP(Games!B191, Data!$B$2:$L$134, 3, FALSE)-VLOOKUP(Games!C191, Data!$B$2:$L$134, 3, FALSE))*Coefficients!$D$2</f>
        <v>#N/A</v>
      </c>
      <c r="E191" t="e">
        <f>(VLOOKUP(Games!B191, Data!$B$2:$L$134, 5, FALSE)-VLOOKUP(Games!C191, Data!$B$2:$L$134, 5, FALSE))*Coefficients!$E$2</f>
        <v>#N/A</v>
      </c>
      <c r="F191" t="e">
        <f>(VLOOKUP(Games!B191, Data!$B$2:$L$134, 6, FALSE)-VLOOKUP(Games!C191, Data!$B$2:$L$134, 6, FALSE))*Coefficients!$F$2</f>
        <v>#N/A</v>
      </c>
      <c r="G191" t="e">
        <f>(VLOOKUP(Games!B191, Data!$B$2:$L$134, 7, FALSE)-VLOOKUP(Games!C191, Data!$B$2:$L$134, 7, FALSE))*Coefficients!$G$2</f>
        <v>#N/A</v>
      </c>
      <c r="H191" t="e">
        <f>(VLOOKUP(Games!B191, Data!$B$2:$L$134, 8, FALSE)-VLOOKUP(Games!C191, Data!$B$2:$L$134, 8, FALSE))*Coefficients!$H$2</f>
        <v>#N/A</v>
      </c>
      <c r="I191" t="e">
        <f>(VLOOKUP(Games!B191, Data!$B$2:$L$134, 9, FALSE)-VLOOKUP(Games!C191, Data!$B$2:$L$134, 9, FALSE))*Coefficients!$I$2</f>
        <v>#N/A</v>
      </c>
      <c r="J191" t="e">
        <f>(VLOOKUP(Games!B191, Data!$B$2:$L$134, 10, FALSE)-VLOOKUP(Games!C191, Data!$B$2:$L$134, 10, FALSE))*Coefficients!$J$2</f>
        <v>#N/A</v>
      </c>
      <c r="K191" t="e">
        <f>(IF(AND(VLOOKUP(Games!B191, Data!$B$2:$L$134, 11, FALSE)=1, VLOOKUP(Games!C191, Data!$B$2:$L$134, 11, FALSE)&lt;&gt;1), 1,0))*Coefficients!K$2</f>
        <v>#N/A</v>
      </c>
      <c r="L191" t="e">
        <f>(IF(AND(VLOOKUP(Games!B191, Data!$B$2:$L$134, 11, FALSE)&lt;&gt;1, VLOOKUP(Games!C191, Data!$B$2:$L$134, 11, FALSE)=1), 1,0))*Coefficients!L$2</f>
        <v>#N/A</v>
      </c>
      <c r="O191" t="e">
        <f t="shared" si="2"/>
        <v>#N/A</v>
      </c>
    </row>
    <row r="192" spans="1:15" x14ac:dyDescent="0.45">
      <c r="A192">
        <f>Coefficients!$A$2</f>
        <v>-3.8635845644251199</v>
      </c>
      <c r="B192">
        <f>(Games!D192)*Coefficients!$B$2</f>
        <v>0</v>
      </c>
      <c r="C192" t="e">
        <f>(VLOOKUP(Games!B192, Data!$B$2:$L$134, 4, FALSE)-VLOOKUP(Games!C192, Data!$B$2:$L$134, 4, FALSE))*Coefficients!$C$2</f>
        <v>#N/A</v>
      </c>
      <c r="D192" t="e">
        <f>(VLOOKUP(Games!B192, Data!$B$2:$L$134, 3, FALSE)-VLOOKUP(Games!C192, Data!$B$2:$L$134, 3, FALSE))*Coefficients!$D$2</f>
        <v>#N/A</v>
      </c>
      <c r="E192" t="e">
        <f>(VLOOKUP(Games!B192, Data!$B$2:$L$134, 5, FALSE)-VLOOKUP(Games!C192, Data!$B$2:$L$134, 5, FALSE))*Coefficients!$E$2</f>
        <v>#N/A</v>
      </c>
      <c r="F192" t="e">
        <f>(VLOOKUP(Games!B192, Data!$B$2:$L$134, 6, FALSE)-VLOOKUP(Games!C192, Data!$B$2:$L$134, 6, FALSE))*Coefficients!$F$2</f>
        <v>#N/A</v>
      </c>
      <c r="G192" t="e">
        <f>(VLOOKUP(Games!B192, Data!$B$2:$L$134, 7, FALSE)-VLOOKUP(Games!C192, Data!$B$2:$L$134, 7, FALSE))*Coefficients!$G$2</f>
        <v>#N/A</v>
      </c>
      <c r="H192" t="e">
        <f>(VLOOKUP(Games!B192, Data!$B$2:$L$134, 8, FALSE)-VLOOKUP(Games!C192, Data!$B$2:$L$134, 8, FALSE))*Coefficients!$H$2</f>
        <v>#N/A</v>
      </c>
      <c r="I192" t="e">
        <f>(VLOOKUP(Games!B192, Data!$B$2:$L$134, 9, FALSE)-VLOOKUP(Games!C192, Data!$B$2:$L$134, 9, FALSE))*Coefficients!$I$2</f>
        <v>#N/A</v>
      </c>
      <c r="J192" t="e">
        <f>(VLOOKUP(Games!B192, Data!$B$2:$L$134, 10, FALSE)-VLOOKUP(Games!C192, Data!$B$2:$L$134, 10, FALSE))*Coefficients!$J$2</f>
        <v>#N/A</v>
      </c>
      <c r="K192" t="e">
        <f>(IF(AND(VLOOKUP(Games!B192, Data!$B$2:$L$134, 11, FALSE)=1, VLOOKUP(Games!C192, Data!$B$2:$L$134, 11, FALSE)&lt;&gt;1), 1,0))*Coefficients!K$2</f>
        <v>#N/A</v>
      </c>
      <c r="L192" t="e">
        <f>(IF(AND(VLOOKUP(Games!B192, Data!$B$2:$L$134, 11, FALSE)&lt;&gt;1, VLOOKUP(Games!C192, Data!$B$2:$L$134, 11, FALSE)=1), 1,0))*Coefficients!L$2</f>
        <v>#N/A</v>
      </c>
      <c r="O192" t="e">
        <f t="shared" si="2"/>
        <v>#N/A</v>
      </c>
    </row>
    <row r="193" spans="1:15" x14ac:dyDescent="0.45">
      <c r="A193">
        <f>Coefficients!$A$2</f>
        <v>-3.8635845644251199</v>
      </c>
      <c r="B193">
        <f>(Games!D193)*Coefficients!$B$2</f>
        <v>0</v>
      </c>
      <c r="C193" t="e">
        <f>(VLOOKUP(Games!B193, Data!$B$2:$L$134, 4, FALSE)-VLOOKUP(Games!C193, Data!$B$2:$L$134, 4, FALSE))*Coefficients!$C$2</f>
        <v>#N/A</v>
      </c>
      <c r="D193" t="e">
        <f>(VLOOKUP(Games!B193, Data!$B$2:$L$134, 3, FALSE)-VLOOKUP(Games!C193, Data!$B$2:$L$134, 3, FALSE))*Coefficients!$D$2</f>
        <v>#N/A</v>
      </c>
      <c r="E193" t="e">
        <f>(VLOOKUP(Games!B193, Data!$B$2:$L$134, 5, FALSE)-VLOOKUP(Games!C193, Data!$B$2:$L$134, 5, FALSE))*Coefficients!$E$2</f>
        <v>#N/A</v>
      </c>
      <c r="F193" t="e">
        <f>(VLOOKUP(Games!B193, Data!$B$2:$L$134, 6, FALSE)-VLOOKUP(Games!C193, Data!$B$2:$L$134, 6, FALSE))*Coefficients!$F$2</f>
        <v>#N/A</v>
      </c>
      <c r="G193" t="e">
        <f>(VLOOKUP(Games!B193, Data!$B$2:$L$134, 7, FALSE)-VLOOKUP(Games!C193, Data!$B$2:$L$134, 7, FALSE))*Coefficients!$G$2</f>
        <v>#N/A</v>
      </c>
      <c r="H193" t="e">
        <f>(VLOOKUP(Games!B193, Data!$B$2:$L$134, 8, FALSE)-VLOOKUP(Games!C193, Data!$B$2:$L$134, 8, FALSE))*Coefficients!$H$2</f>
        <v>#N/A</v>
      </c>
      <c r="I193" t="e">
        <f>(VLOOKUP(Games!B193, Data!$B$2:$L$134, 9, FALSE)-VLOOKUP(Games!C193, Data!$B$2:$L$134, 9, FALSE))*Coefficients!$I$2</f>
        <v>#N/A</v>
      </c>
      <c r="J193" t="e">
        <f>(VLOOKUP(Games!B193, Data!$B$2:$L$134, 10, FALSE)-VLOOKUP(Games!C193, Data!$B$2:$L$134, 10, FALSE))*Coefficients!$J$2</f>
        <v>#N/A</v>
      </c>
      <c r="K193" t="e">
        <f>(IF(AND(VLOOKUP(Games!B193, Data!$B$2:$L$134, 11, FALSE)=1, VLOOKUP(Games!C193, Data!$B$2:$L$134, 11, FALSE)&lt;&gt;1), 1,0))*Coefficients!K$2</f>
        <v>#N/A</v>
      </c>
      <c r="L193" t="e">
        <f>(IF(AND(VLOOKUP(Games!B193, Data!$B$2:$L$134, 11, FALSE)&lt;&gt;1, VLOOKUP(Games!C193, Data!$B$2:$L$134, 11, FALSE)=1), 1,0))*Coefficients!L$2</f>
        <v>#N/A</v>
      </c>
      <c r="O193" t="e">
        <f t="shared" si="2"/>
        <v>#N/A</v>
      </c>
    </row>
    <row r="194" spans="1:15" x14ac:dyDescent="0.45">
      <c r="A194">
        <f>Coefficients!$A$2</f>
        <v>-3.8635845644251199</v>
      </c>
      <c r="B194">
        <f>(Games!D194)*Coefficients!$B$2</f>
        <v>0</v>
      </c>
      <c r="C194" t="e">
        <f>(VLOOKUP(Games!B194, Data!$B$2:$L$134, 4, FALSE)-VLOOKUP(Games!C194, Data!$B$2:$L$134, 4, FALSE))*Coefficients!$C$2</f>
        <v>#N/A</v>
      </c>
      <c r="D194" t="e">
        <f>(VLOOKUP(Games!B194, Data!$B$2:$L$134, 3, FALSE)-VLOOKUP(Games!C194, Data!$B$2:$L$134, 3, FALSE))*Coefficients!$D$2</f>
        <v>#N/A</v>
      </c>
      <c r="E194" t="e">
        <f>(VLOOKUP(Games!B194, Data!$B$2:$L$134, 5, FALSE)-VLOOKUP(Games!C194, Data!$B$2:$L$134, 5, FALSE))*Coefficients!$E$2</f>
        <v>#N/A</v>
      </c>
      <c r="F194" t="e">
        <f>(VLOOKUP(Games!B194, Data!$B$2:$L$134, 6, FALSE)-VLOOKUP(Games!C194, Data!$B$2:$L$134, 6, FALSE))*Coefficients!$F$2</f>
        <v>#N/A</v>
      </c>
      <c r="G194" t="e">
        <f>(VLOOKUP(Games!B194, Data!$B$2:$L$134, 7, FALSE)-VLOOKUP(Games!C194, Data!$B$2:$L$134, 7, FALSE))*Coefficients!$G$2</f>
        <v>#N/A</v>
      </c>
      <c r="H194" t="e">
        <f>(VLOOKUP(Games!B194, Data!$B$2:$L$134, 8, FALSE)-VLOOKUP(Games!C194, Data!$B$2:$L$134, 8, FALSE))*Coefficients!$H$2</f>
        <v>#N/A</v>
      </c>
      <c r="I194" t="e">
        <f>(VLOOKUP(Games!B194, Data!$B$2:$L$134, 9, FALSE)-VLOOKUP(Games!C194, Data!$B$2:$L$134, 9, FALSE))*Coefficients!$I$2</f>
        <v>#N/A</v>
      </c>
      <c r="J194" t="e">
        <f>(VLOOKUP(Games!B194, Data!$B$2:$L$134, 10, FALSE)-VLOOKUP(Games!C194, Data!$B$2:$L$134, 10, FALSE))*Coefficients!$J$2</f>
        <v>#N/A</v>
      </c>
      <c r="K194" t="e">
        <f>(IF(AND(VLOOKUP(Games!B194, Data!$B$2:$L$134, 11, FALSE)=1, VLOOKUP(Games!C194, Data!$B$2:$L$134, 11, FALSE)&lt;&gt;1), 1,0))*Coefficients!K$2</f>
        <v>#N/A</v>
      </c>
      <c r="L194" t="e">
        <f>(IF(AND(VLOOKUP(Games!B194, Data!$B$2:$L$134, 11, FALSE)&lt;&gt;1, VLOOKUP(Games!C194, Data!$B$2:$L$134, 11, FALSE)=1), 1,0))*Coefficients!L$2</f>
        <v>#N/A</v>
      </c>
      <c r="O194" t="e">
        <f t="shared" ref="O194:O212" si="3">SUM(A194:L194)</f>
        <v>#N/A</v>
      </c>
    </row>
    <row r="195" spans="1:15" x14ac:dyDescent="0.45">
      <c r="A195">
        <f>Coefficients!$A$2</f>
        <v>-3.8635845644251199</v>
      </c>
      <c r="B195">
        <f>(Games!D195)*Coefficients!$B$2</f>
        <v>0</v>
      </c>
      <c r="C195" t="e">
        <f>(VLOOKUP(Games!B195, Data!$B$2:$L$134, 4, FALSE)-VLOOKUP(Games!C195, Data!$B$2:$L$134, 4, FALSE))*Coefficients!$C$2</f>
        <v>#N/A</v>
      </c>
      <c r="D195" t="e">
        <f>(VLOOKUP(Games!B195, Data!$B$2:$L$134, 3, FALSE)-VLOOKUP(Games!C195, Data!$B$2:$L$134, 3, FALSE))*Coefficients!$D$2</f>
        <v>#N/A</v>
      </c>
      <c r="E195" t="e">
        <f>(VLOOKUP(Games!B195, Data!$B$2:$L$134, 5, FALSE)-VLOOKUP(Games!C195, Data!$B$2:$L$134, 5, FALSE))*Coefficients!$E$2</f>
        <v>#N/A</v>
      </c>
      <c r="F195" t="e">
        <f>(VLOOKUP(Games!B195, Data!$B$2:$L$134, 6, FALSE)-VLOOKUP(Games!C195, Data!$B$2:$L$134, 6, FALSE))*Coefficients!$F$2</f>
        <v>#N/A</v>
      </c>
      <c r="G195" t="e">
        <f>(VLOOKUP(Games!B195, Data!$B$2:$L$134, 7, FALSE)-VLOOKUP(Games!C195, Data!$B$2:$L$134, 7, FALSE))*Coefficients!$G$2</f>
        <v>#N/A</v>
      </c>
      <c r="H195" t="e">
        <f>(VLOOKUP(Games!B195, Data!$B$2:$L$134, 8, FALSE)-VLOOKUP(Games!C195, Data!$B$2:$L$134, 8, FALSE))*Coefficients!$H$2</f>
        <v>#N/A</v>
      </c>
      <c r="I195" t="e">
        <f>(VLOOKUP(Games!B195, Data!$B$2:$L$134, 9, FALSE)-VLOOKUP(Games!C195, Data!$B$2:$L$134, 9, FALSE))*Coefficients!$I$2</f>
        <v>#N/A</v>
      </c>
      <c r="J195" t="e">
        <f>(VLOOKUP(Games!B195, Data!$B$2:$L$134, 10, FALSE)-VLOOKUP(Games!C195, Data!$B$2:$L$134, 10, FALSE))*Coefficients!$J$2</f>
        <v>#N/A</v>
      </c>
      <c r="K195" t="e">
        <f>(IF(AND(VLOOKUP(Games!B195, Data!$B$2:$L$134, 11, FALSE)=1, VLOOKUP(Games!C195, Data!$B$2:$L$134, 11, FALSE)&lt;&gt;1), 1,0))*Coefficients!K$2</f>
        <v>#N/A</v>
      </c>
      <c r="L195" t="e">
        <f>(IF(AND(VLOOKUP(Games!B195, Data!$B$2:$L$134, 11, FALSE)&lt;&gt;1, VLOOKUP(Games!C195, Data!$B$2:$L$134, 11, FALSE)=1), 1,0))*Coefficients!L$2</f>
        <v>#N/A</v>
      </c>
      <c r="O195" t="e">
        <f t="shared" si="3"/>
        <v>#N/A</v>
      </c>
    </row>
    <row r="196" spans="1:15" x14ac:dyDescent="0.45">
      <c r="A196">
        <f>Coefficients!$A$2</f>
        <v>-3.8635845644251199</v>
      </c>
      <c r="B196">
        <f>(Games!D196)*Coefficients!$B$2</f>
        <v>0</v>
      </c>
      <c r="C196" t="e">
        <f>(VLOOKUP(Games!B196, Data!$B$2:$L$134, 4, FALSE)-VLOOKUP(Games!C196, Data!$B$2:$L$134, 4, FALSE))*Coefficients!$C$2</f>
        <v>#N/A</v>
      </c>
      <c r="D196" t="e">
        <f>(VLOOKUP(Games!B196, Data!$B$2:$L$134, 3, FALSE)-VLOOKUP(Games!C196, Data!$B$2:$L$134, 3, FALSE))*Coefficients!$D$2</f>
        <v>#N/A</v>
      </c>
      <c r="E196" t="e">
        <f>(VLOOKUP(Games!B196, Data!$B$2:$L$134, 5, FALSE)-VLOOKUP(Games!C196, Data!$B$2:$L$134, 5, FALSE))*Coefficients!$E$2</f>
        <v>#N/A</v>
      </c>
      <c r="F196" t="e">
        <f>(VLOOKUP(Games!B196, Data!$B$2:$L$134, 6, FALSE)-VLOOKUP(Games!C196, Data!$B$2:$L$134, 6, FALSE))*Coefficients!$F$2</f>
        <v>#N/A</v>
      </c>
      <c r="G196" t="e">
        <f>(VLOOKUP(Games!B196, Data!$B$2:$L$134, 7, FALSE)-VLOOKUP(Games!C196, Data!$B$2:$L$134, 7, FALSE))*Coefficients!$G$2</f>
        <v>#N/A</v>
      </c>
      <c r="H196" t="e">
        <f>(VLOOKUP(Games!B196, Data!$B$2:$L$134, 8, FALSE)-VLOOKUP(Games!C196, Data!$B$2:$L$134, 8, FALSE))*Coefficients!$H$2</f>
        <v>#N/A</v>
      </c>
      <c r="I196" t="e">
        <f>(VLOOKUP(Games!B196, Data!$B$2:$L$134, 9, FALSE)-VLOOKUP(Games!C196, Data!$B$2:$L$134, 9, FALSE))*Coefficients!$I$2</f>
        <v>#N/A</v>
      </c>
      <c r="J196" t="e">
        <f>(VLOOKUP(Games!B196, Data!$B$2:$L$134, 10, FALSE)-VLOOKUP(Games!C196, Data!$B$2:$L$134, 10, FALSE))*Coefficients!$J$2</f>
        <v>#N/A</v>
      </c>
      <c r="K196" t="e">
        <f>(IF(AND(VLOOKUP(Games!B196, Data!$B$2:$L$134, 11, FALSE)=1, VLOOKUP(Games!C196, Data!$B$2:$L$134, 11, FALSE)&lt;&gt;1), 1,0))*Coefficients!K$2</f>
        <v>#N/A</v>
      </c>
      <c r="L196" t="e">
        <f>(IF(AND(VLOOKUP(Games!B196, Data!$B$2:$L$134, 11, FALSE)&lt;&gt;1, VLOOKUP(Games!C196, Data!$B$2:$L$134, 11, FALSE)=1), 1,0))*Coefficients!L$2</f>
        <v>#N/A</v>
      </c>
      <c r="O196" t="e">
        <f t="shared" si="3"/>
        <v>#N/A</v>
      </c>
    </row>
    <row r="197" spans="1:15" x14ac:dyDescent="0.45">
      <c r="A197">
        <f>Coefficients!$A$2</f>
        <v>-3.8635845644251199</v>
      </c>
      <c r="B197">
        <f>(Games!D197)*Coefficients!$B$2</f>
        <v>0</v>
      </c>
      <c r="C197" t="e">
        <f>(VLOOKUP(Games!B197, Data!$B$2:$L$134, 4, FALSE)-VLOOKUP(Games!C197, Data!$B$2:$L$134, 4, FALSE))*Coefficients!$C$2</f>
        <v>#N/A</v>
      </c>
      <c r="D197" t="e">
        <f>(VLOOKUP(Games!B197, Data!$B$2:$L$134, 3, FALSE)-VLOOKUP(Games!C197, Data!$B$2:$L$134, 3, FALSE))*Coefficients!$D$2</f>
        <v>#N/A</v>
      </c>
      <c r="E197" t="e">
        <f>(VLOOKUP(Games!B197, Data!$B$2:$L$134, 5, FALSE)-VLOOKUP(Games!C197, Data!$B$2:$L$134, 5, FALSE))*Coefficients!$E$2</f>
        <v>#N/A</v>
      </c>
      <c r="F197" t="e">
        <f>(VLOOKUP(Games!B197, Data!$B$2:$L$134, 6, FALSE)-VLOOKUP(Games!C197, Data!$B$2:$L$134, 6, FALSE))*Coefficients!$F$2</f>
        <v>#N/A</v>
      </c>
      <c r="G197" t="e">
        <f>(VLOOKUP(Games!B197, Data!$B$2:$L$134, 7, FALSE)-VLOOKUP(Games!C197, Data!$B$2:$L$134, 7, FALSE))*Coefficients!$G$2</f>
        <v>#N/A</v>
      </c>
      <c r="H197" t="e">
        <f>(VLOOKUP(Games!B197, Data!$B$2:$L$134, 8, FALSE)-VLOOKUP(Games!C197, Data!$B$2:$L$134, 8, FALSE))*Coefficients!$H$2</f>
        <v>#N/A</v>
      </c>
      <c r="I197" t="e">
        <f>(VLOOKUP(Games!B197, Data!$B$2:$L$134, 9, FALSE)-VLOOKUP(Games!C197, Data!$B$2:$L$134, 9, FALSE))*Coefficients!$I$2</f>
        <v>#N/A</v>
      </c>
      <c r="J197" t="e">
        <f>(VLOOKUP(Games!B197, Data!$B$2:$L$134, 10, FALSE)-VLOOKUP(Games!C197, Data!$B$2:$L$134, 10, FALSE))*Coefficients!$J$2</f>
        <v>#N/A</v>
      </c>
      <c r="K197" t="e">
        <f>(IF(AND(VLOOKUP(Games!B197, Data!$B$2:$L$134, 11, FALSE)=1, VLOOKUP(Games!C197, Data!$B$2:$L$134, 11, FALSE)&lt;&gt;1), 1,0))*Coefficients!K$2</f>
        <v>#N/A</v>
      </c>
      <c r="L197" t="e">
        <f>(IF(AND(VLOOKUP(Games!B197, Data!$B$2:$L$134, 11, FALSE)&lt;&gt;1, VLOOKUP(Games!C197, Data!$B$2:$L$134, 11, FALSE)=1), 1,0))*Coefficients!L$2</f>
        <v>#N/A</v>
      </c>
      <c r="O197" t="e">
        <f t="shared" si="3"/>
        <v>#N/A</v>
      </c>
    </row>
    <row r="198" spans="1:15" x14ac:dyDescent="0.45">
      <c r="A198">
        <f>Coefficients!$A$2</f>
        <v>-3.8635845644251199</v>
      </c>
      <c r="B198">
        <f>(Games!D198)*Coefficients!$B$2</f>
        <v>0</v>
      </c>
      <c r="C198" t="e">
        <f>(VLOOKUP(Games!B198, Data!$B$2:$L$134, 4, FALSE)-VLOOKUP(Games!C198, Data!$B$2:$L$134, 4, FALSE))*Coefficients!$C$2</f>
        <v>#N/A</v>
      </c>
      <c r="D198" t="e">
        <f>(VLOOKUP(Games!B198, Data!$B$2:$L$134, 3, FALSE)-VLOOKUP(Games!C198, Data!$B$2:$L$134, 3, FALSE))*Coefficients!$D$2</f>
        <v>#N/A</v>
      </c>
      <c r="E198" t="e">
        <f>(VLOOKUP(Games!B198, Data!$B$2:$L$134, 5, FALSE)-VLOOKUP(Games!C198, Data!$B$2:$L$134, 5, FALSE))*Coefficients!$E$2</f>
        <v>#N/A</v>
      </c>
      <c r="F198" t="e">
        <f>(VLOOKUP(Games!B198, Data!$B$2:$L$134, 6, FALSE)-VLOOKUP(Games!C198, Data!$B$2:$L$134, 6, FALSE))*Coefficients!$F$2</f>
        <v>#N/A</v>
      </c>
      <c r="G198" t="e">
        <f>(VLOOKUP(Games!B198, Data!$B$2:$L$134, 7, FALSE)-VLOOKUP(Games!C198, Data!$B$2:$L$134, 7, FALSE))*Coefficients!$G$2</f>
        <v>#N/A</v>
      </c>
      <c r="H198" t="e">
        <f>(VLOOKUP(Games!B198, Data!$B$2:$L$134, 8, FALSE)-VLOOKUP(Games!C198, Data!$B$2:$L$134, 8, FALSE))*Coefficients!$H$2</f>
        <v>#N/A</v>
      </c>
      <c r="I198" t="e">
        <f>(VLOOKUP(Games!B198, Data!$B$2:$L$134, 9, FALSE)-VLOOKUP(Games!C198, Data!$B$2:$L$134, 9, FALSE))*Coefficients!$I$2</f>
        <v>#N/A</v>
      </c>
      <c r="J198" t="e">
        <f>(VLOOKUP(Games!B198, Data!$B$2:$L$134, 10, FALSE)-VLOOKUP(Games!C198, Data!$B$2:$L$134, 10, FALSE))*Coefficients!$J$2</f>
        <v>#N/A</v>
      </c>
      <c r="K198" t="e">
        <f>(IF(AND(VLOOKUP(Games!B198, Data!$B$2:$L$134, 11, FALSE)=1, VLOOKUP(Games!C198, Data!$B$2:$L$134, 11, FALSE)&lt;&gt;1), 1,0))*Coefficients!K$2</f>
        <v>#N/A</v>
      </c>
      <c r="L198" t="e">
        <f>(IF(AND(VLOOKUP(Games!B198, Data!$B$2:$L$134, 11, FALSE)&lt;&gt;1, VLOOKUP(Games!C198, Data!$B$2:$L$134, 11, FALSE)=1), 1,0))*Coefficients!L$2</f>
        <v>#N/A</v>
      </c>
      <c r="O198" t="e">
        <f t="shared" si="3"/>
        <v>#N/A</v>
      </c>
    </row>
    <row r="199" spans="1:15" x14ac:dyDescent="0.45">
      <c r="A199">
        <f>Coefficients!$A$2</f>
        <v>-3.8635845644251199</v>
      </c>
      <c r="B199">
        <f>(Games!D199)*Coefficients!$B$2</f>
        <v>0</v>
      </c>
      <c r="C199" t="e">
        <f>(VLOOKUP(Games!B199, Data!$B$2:$L$134, 4, FALSE)-VLOOKUP(Games!C199, Data!$B$2:$L$134, 4, FALSE))*Coefficients!$C$2</f>
        <v>#N/A</v>
      </c>
      <c r="D199" t="e">
        <f>(VLOOKUP(Games!B199, Data!$B$2:$L$134, 3, FALSE)-VLOOKUP(Games!C199, Data!$B$2:$L$134, 3, FALSE))*Coefficients!$D$2</f>
        <v>#N/A</v>
      </c>
      <c r="E199" t="e">
        <f>(VLOOKUP(Games!B199, Data!$B$2:$L$134, 5, FALSE)-VLOOKUP(Games!C199, Data!$B$2:$L$134, 5, FALSE))*Coefficients!$E$2</f>
        <v>#N/A</v>
      </c>
      <c r="F199" t="e">
        <f>(VLOOKUP(Games!B199, Data!$B$2:$L$134, 6, FALSE)-VLOOKUP(Games!C199, Data!$B$2:$L$134, 6, FALSE))*Coefficients!$F$2</f>
        <v>#N/A</v>
      </c>
      <c r="G199" t="e">
        <f>(VLOOKUP(Games!B199, Data!$B$2:$L$134, 7, FALSE)-VLOOKUP(Games!C199, Data!$B$2:$L$134, 7, FALSE))*Coefficients!$G$2</f>
        <v>#N/A</v>
      </c>
      <c r="H199" t="e">
        <f>(VLOOKUP(Games!B199, Data!$B$2:$L$134, 8, FALSE)-VLOOKUP(Games!C199, Data!$B$2:$L$134, 8, FALSE))*Coefficients!$H$2</f>
        <v>#N/A</v>
      </c>
      <c r="I199" t="e">
        <f>(VLOOKUP(Games!B199, Data!$B$2:$L$134, 9, FALSE)-VLOOKUP(Games!C199, Data!$B$2:$L$134, 9, FALSE))*Coefficients!$I$2</f>
        <v>#N/A</v>
      </c>
      <c r="J199" t="e">
        <f>(VLOOKUP(Games!B199, Data!$B$2:$L$134, 10, FALSE)-VLOOKUP(Games!C199, Data!$B$2:$L$134, 10, FALSE))*Coefficients!$J$2</f>
        <v>#N/A</v>
      </c>
      <c r="K199" t="e">
        <f>(IF(AND(VLOOKUP(Games!B199, Data!$B$2:$L$134, 11, FALSE)=1, VLOOKUP(Games!C199, Data!$B$2:$L$134, 11, FALSE)&lt;&gt;1), 1,0))*Coefficients!K$2</f>
        <v>#N/A</v>
      </c>
      <c r="L199" t="e">
        <f>(IF(AND(VLOOKUP(Games!B199, Data!$B$2:$L$134, 11, FALSE)&lt;&gt;1, VLOOKUP(Games!C199, Data!$B$2:$L$134, 11, FALSE)=1), 1,0))*Coefficients!L$2</f>
        <v>#N/A</v>
      </c>
      <c r="O199" t="e">
        <f t="shared" si="3"/>
        <v>#N/A</v>
      </c>
    </row>
    <row r="200" spans="1:15" x14ac:dyDescent="0.45">
      <c r="A200">
        <f>Coefficients!$A$2</f>
        <v>-3.8635845644251199</v>
      </c>
      <c r="B200">
        <f>(Games!D200)*Coefficients!$B$2</f>
        <v>0</v>
      </c>
      <c r="C200" t="e">
        <f>(VLOOKUP(Games!B200, Data!$B$2:$L$134, 4, FALSE)-VLOOKUP(Games!C200, Data!$B$2:$L$134, 4, FALSE))*Coefficients!$C$2</f>
        <v>#N/A</v>
      </c>
      <c r="D200" t="e">
        <f>(VLOOKUP(Games!B200, Data!$B$2:$L$134, 3, FALSE)-VLOOKUP(Games!C200, Data!$B$2:$L$134, 3, FALSE))*Coefficients!$D$2</f>
        <v>#N/A</v>
      </c>
      <c r="E200" t="e">
        <f>(VLOOKUP(Games!B200, Data!$B$2:$L$134, 5, FALSE)-VLOOKUP(Games!C200, Data!$B$2:$L$134, 5, FALSE))*Coefficients!$E$2</f>
        <v>#N/A</v>
      </c>
      <c r="F200" t="e">
        <f>(VLOOKUP(Games!B200, Data!$B$2:$L$134, 6, FALSE)-VLOOKUP(Games!C200, Data!$B$2:$L$134, 6, FALSE))*Coefficients!$F$2</f>
        <v>#N/A</v>
      </c>
      <c r="G200" t="e">
        <f>(VLOOKUP(Games!B200, Data!$B$2:$L$134, 7, FALSE)-VLOOKUP(Games!C200, Data!$B$2:$L$134, 7, FALSE))*Coefficients!$G$2</f>
        <v>#N/A</v>
      </c>
      <c r="H200" t="e">
        <f>(VLOOKUP(Games!B200, Data!$B$2:$L$134, 8, FALSE)-VLOOKUP(Games!C200, Data!$B$2:$L$134, 8, FALSE))*Coefficients!$H$2</f>
        <v>#N/A</v>
      </c>
      <c r="I200" t="e">
        <f>(VLOOKUP(Games!B200, Data!$B$2:$L$134, 9, FALSE)-VLOOKUP(Games!C200, Data!$B$2:$L$134, 9, FALSE))*Coefficients!$I$2</f>
        <v>#N/A</v>
      </c>
      <c r="J200" t="e">
        <f>(VLOOKUP(Games!B200, Data!$B$2:$L$134, 10, FALSE)-VLOOKUP(Games!C200, Data!$B$2:$L$134, 10, FALSE))*Coefficients!$J$2</f>
        <v>#N/A</v>
      </c>
      <c r="K200" t="e">
        <f>(IF(AND(VLOOKUP(Games!B200, Data!$B$2:$L$134, 11, FALSE)=1, VLOOKUP(Games!C200, Data!$B$2:$L$134, 11, FALSE)&lt;&gt;1), 1,0))*Coefficients!K$2</f>
        <v>#N/A</v>
      </c>
      <c r="L200" t="e">
        <f>(IF(AND(VLOOKUP(Games!B200, Data!$B$2:$L$134, 11, FALSE)&lt;&gt;1, VLOOKUP(Games!C200, Data!$B$2:$L$134, 11, FALSE)=1), 1,0))*Coefficients!L$2</f>
        <v>#N/A</v>
      </c>
      <c r="O200" t="e">
        <f t="shared" si="3"/>
        <v>#N/A</v>
      </c>
    </row>
    <row r="201" spans="1:15" x14ac:dyDescent="0.45">
      <c r="A201">
        <f>Coefficients!$A$2</f>
        <v>-3.8635845644251199</v>
      </c>
      <c r="B201">
        <f>(Games!D201)*Coefficients!$B$2</f>
        <v>0</v>
      </c>
      <c r="C201" t="e">
        <f>(VLOOKUP(Games!B201, Data!$B$2:$L$134, 4, FALSE)-VLOOKUP(Games!C201, Data!$B$2:$L$134, 4, FALSE))*Coefficients!$C$2</f>
        <v>#N/A</v>
      </c>
      <c r="D201" t="e">
        <f>(VLOOKUP(Games!B201, Data!$B$2:$L$134, 3, FALSE)-VLOOKUP(Games!C201, Data!$B$2:$L$134, 3, FALSE))*Coefficients!$D$2</f>
        <v>#N/A</v>
      </c>
      <c r="E201" t="e">
        <f>(VLOOKUP(Games!B201, Data!$B$2:$L$134, 5, FALSE)-VLOOKUP(Games!C201, Data!$B$2:$L$134, 5, FALSE))*Coefficients!$E$2</f>
        <v>#N/A</v>
      </c>
      <c r="F201" t="e">
        <f>(VLOOKUP(Games!B201, Data!$B$2:$L$134, 6, FALSE)-VLOOKUP(Games!C201, Data!$B$2:$L$134, 6, FALSE))*Coefficients!$F$2</f>
        <v>#N/A</v>
      </c>
      <c r="G201" t="e">
        <f>(VLOOKUP(Games!B201, Data!$B$2:$L$134, 7, FALSE)-VLOOKUP(Games!C201, Data!$B$2:$L$134, 7, FALSE))*Coefficients!$G$2</f>
        <v>#N/A</v>
      </c>
      <c r="H201" t="e">
        <f>(VLOOKUP(Games!B201, Data!$B$2:$L$134, 8, FALSE)-VLOOKUP(Games!C201, Data!$B$2:$L$134, 8, FALSE))*Coefficients!$H$2</f>
        <v>#N/A</v>
      </c>
      <c r="I201" t="e">
        <f>(VLOOKUP(Games!B201, Data!$B$2:$L$134, 9, FALSE)-VLOOKUP(Games!C201, Data!$B$2:$L$134, 9, FALSE))*Coefficients!$I$2</f>
        <v>#N/A</v>
      </c>
      <c r="J201" t="e">
        <f>(VLOOKUP(Games!B201, Data!$B$2:$L$134, 10, FALSE)-VLOOKUP(Games!C201, Data!$B$2:$L$134, 10, FALSE))*Coefficients!$J$2</f>
        <v>#N/A</v>
      </c>
      <c r="K201" t="e">
        <f>(IF(AND(VLOOKUP(Games!B201, Data!$B$2:$L$134, 11, FALSE)=1, VLOOKUP(Games!C201, Data!$B$2:$L$134, 11, FALSE)&lt;&gt;1), 1,0))*Coefficients!K$2</f>
        <v>#N/A</v>
      </c>
      <c r="L201" t="e">
        <f>(IF(AND(VLOOKUP(Games!B201, Data!$B$2:$L$134, 11, FALSE)&lt;&gt;1, VLOOKUP(Games!C201, Data!$B$2:$L$134, 11, FALSE)=1), 1,0))*Coefficients!L$2</f>
        <v>#N/A</v>
      </c>
      <c r="O201" t="e">
        <f t="shared" si="3"/>
        <v>#N/A</v>
      </c>
    </row>
    <row r="202" spans="1:15" x14ac:dyDescent="0.45">
      <c r="A202">
        <f>Coefficients!$A$2</f>
        <v>-3.8635845644251199</v>
      </c>
      <c r="B202">
        <f>(Games!D202)*Coefficients!$B$2</f>
        <v>0</v>
      </c>
      <c r="C202" t="e">
        <f>(VLOOKUP(Games!B202, Data!$B$2:$L$134, 4, FALSE)-VLOOKUP(Games!C202, Data!$B$2:$L$134, 4, FALSE))*Coefficients!$C$2</f>
        <v>#N/A</v>
      </c>
      <c r="D202" t="e">
        <f>(VLOOKUP(Games!B202, Data!$B$2:$L$134, 3, FALSE)-VLOOKUP(Games!C202, Data!$B$2:$L$134, 3, FALSE))*Coefficients!$D$2</f>
        <v>#N/A</v>
      </c>
      <c r="E202" t="e">
        <f>(VLOOKUP(Games!B202, Data!$B$2:$L$134, 5, FALSE)-VLOOKUP(Games!C202, Data!$B$2:$L$134, 5, FALSE))*Coefficients!$E$2</f>
        <v>#N/A</v>
      </c>
      <c r="F202" t="e">
        <f>(VLOOKUP(Games!B202, Data!$B$2:$L$134, 6, FALSE)-VLOOKUP(Games!C202, Data!$B$2:$L$134, 6, FALSE))*Coefficients!$F$2</f>
        <v>#N/A</v>
      </c>
      <c r="G202" t="e">
        <f>(VLOOKUP(Games!B202, Data!$B$2:$L$134, 7, FALSE)-VLOOKUP(Games!C202, Data!$B$2:$L$134, 7, FALSE))*Coefficients!$G$2</f>
        <v>#N/A</v>
      </c>
      <c r="H202" t="e">
        <f>(VLOOKUP(Games!B202, Data!$B$2:$L$134, 8, FALSE)-VLOOKUP(Games!C202, Data!$B$2:$L$134, 8, FALSE))*Coefficients!$H$2</f>
        <v>#N/A</v>
      </c>
      <c r="I202" t="e">
        <f>(VLOOKUP(Games!B202, Data!$B$2:$L$134, 9, FALSE)-VLOOKUP(Games!C202, Data!$B$2:$L$134, 9, FALSE))*Coefficients!$I$2</f>
        <v>#N/A</v>
      </c>
      <c r="J202" t="e">
        <f>(VLOOKUP(Games!B202, Data!$B$2:$L$134, 10, FALSE)-VLOOKUP(Games!C202, Data!$B$2:$L$134, 10, FALSE))*Coefficients!$J$2</f>
        <v>#N/A</v>
      </c>
      <c r="K202" t="e">
        <f>(IF(AND(VLOOKUP(Games!B202, Data!$B$2:$L$134, 11, FALSE)=1, VLOOKUP(Games!C202, Data!$B$2:$L$134, 11, FALSE)&lt;&gt;1), 1,0))*Coefficients!K$2</f>
        <v>#N/A</v>
      </c>
      <c r="L202" t="e">
        <f>(IF(AND(VLOOKUP(Games!B202, Data!$B$2:$L$134, 11, FALSE)&lt;&gt;1, VLOOKUP(Games!C202, Data!$B$2:$L$134, 11, FALSE)=1), 1,0))*Coefficients!L$2</f>
        <v>#N/A</v>
      </c>
      <c r="O202" t="e">
        <f t="shared" si="3"/>
        <v>#N/A</v>
      </c>
    </row>
    <row r="203" spans="1:15" x14ac:dyDescent="0.45">
      <c r="A203">
        <f>Coefficients!$A$2</f>
        <v>-3.8635845644251199</v>
      </c>
      <c r="B203">
        <f>(Games!D203)*Coefficients!$B$2</f>
        <v>0</v>
      </c>
      <c r="C203" t="e">
        <f>(VLOOKUP(Games!B203, Data!$B$2:$L$134, 4, FALSE)-VLOOKUP(Games!C203, Data!$B$2:$L$134, 4, FALSE))*Coefficients!$C$2</f>
        <v>#N/A</v>
      </c>
      <c r="D203" t="e">
        <f>(VLOOKUP(Games!B203, Data!$B$2:$L$134, 3, FALSE)-VLOOKUP(Games!C203, Data!$B$2:$L$134, 3, FALSE))*Coefficients!$D$2</f>
        <v>#N/A</v>
      </c>
      <c r="E203" t="e">
        <f>(VLOOKUP(Games!B203, Data!$B$2:$L$134, 5, FALSE)-VLOOKUP(Games!C203, Data!$B$2:$L$134, 5, FALSE))*Coefficients!$E$2</f>
        <v>#N/A</v>
      </c>
      <c r="F203" t="e">
        <f>(VLOOKUP(Games!B203, Data!$B$2:$L$134, 6, FALSE)-VLOOKUP(Games!C203, Data!$B$2:$L$134, 6, FALSE))*Coefficients!$F$2</f>
        <v>#N/A</v>
      </c>
      <c r="G203" t="e">
        <f>(VLOOKUP(Games!B203, Data!$B$2:$L$134, 7, FALSE)-VLOOKUP(Games!C203, Data!$B$2:$L$134, 7, FALSE))*Coefficients!$G$2</f>
        <v>#N/A</v>
      </c>
      <c r="H203" t="e">
        <f>(VLOOKUP(Games!B203, Data!$B$2:$L$134, 8, FALSE)-VLOOKUP(Games!C203, Data!$B$2:$L$134, 8, FALSE))*Coefficients!$H$2</f>
        <v>#N/A</v>
      </c>
      <c r="I203" t="e">
        <f>(VLOOKUP(Games!B203, Data!$B$2:$L$134, 9, FALSE)-VLOOKUP(Games!C203, Data!$B$2:$L$134, 9, FALSE))*Coefficients!$I$2</f>
        <v>#N/A</v>
      </c>
      <c r="J203" t="e">
        <f>(VLOOKUP(Games!B203, Data!$B$2:$L$134, 10, FALSE)-VLOOKUP(Games!C203, Data!$B$2:$L$134, 10, FALSE))*Coefficients!$J$2</f>
        <v>#N/A</v>
      </c>
      <c r="K203" t="e">
        <f>(IF(AND(VLOOKUP(Games!B203, Data!$B$2:$L$134, 11, FALSE)=1, VLOOKUP(Games!C203, Data!$B$2:$L$134, 11, FALSE)&lt;&gt;1), 1,0))*Coefficients!K$2</f>
        <v>#N/A</v>
      </c>
      <c r="L203" t="e">
        <f>(IF(AND(VLOOKUP(Games!B203, Data!$B$2:$L$134, 11, FALSE)&lt;&gt;1, VLOOKUP(Games!C203, Data!$B$2:$L$134, 11, FALSE)=1), 1,0))*Coefficients!L$2</f>
        <v>#N/A</v>
      </c>
      <c r="O203" t="e">
        <f t="shared" si="3"/>
        <v>#N/A</v>
      </c>
    </row>
    <row r="204" spans="1:15" x14ac:dyDescent="0.45">
      <c r="A204">
        <f>Coefficients!$A$2</f>
        <v>-3.8635845644251199</v>
      </c>
      <c r="B204">
        <f>(Games!D204)*Coefficients!$B$2</f>
        <v>0</v>
      </c>
      <c r="C204" t="e">
        <f>(VLOOKUP(Games!B204, Data!$B$2:$L$134, 4, FALSE)-VLOOKUP(Games!C204, Data!$B$2:$L$134, 4, FALSE))*Coefficients!$C$2</f>
        <v>#N/A</v>
      </c>
      <c r="D204" t="e">
        <f>(VLOOKUP(Games!B204, Data!$B$2:$L$134, 3, FALSE)-VLOOKUP(Games!C204, Data!$B$2:$L$134, 3, FALSE))*Coefficients!$D$2</f>
        <v>#N/A</v>
      </c>
      <c r="E204" t="e">
        <f>(VLOOKUP(Games!B204, Data!$B$2:$L$134, 5, FALSE)-VLOOKUP(Games!C204, Data!$B$2:$L$134, 5, FALSE))*Coefficients!$E$2</f>
        <v>#N/A</v>
      </c>
      <c r="F204" t="e">
        <f>(VLOOKUP(Games!B204, Data!$B$2:$L$134, 6, FALSE)-VLOOKUP(Games!C204, Data!$B$2:$L$134, 6, FALSE))*Coefficients!$F$2</f>
        <v>#N/A</v>
      </c>
      <c r="G204" t="e">
        <f>(VLOOKUP(Games!B204, Data!$B$2:$L$134, 7, FALSE)-VLOOKUP(Games!C204, Data!$B$2:$L$134, 7, FALSE))*Coefficients!$G$2</f>
        <v>#N/A</v>
      </c>
      <c r="H204" t="e">
        <f>(VLOOKUP(Games!B204, Data!$B$2:$L$134, 8, FALSE)-VLOOKUP(Games!C204, Data!$B$2:$L$134, 8, FALSE))*Coefficients!$H$2</f>
        <v>#N/A</v>
      </c>
      <c r="I204" t="e">
        <f>(VLOOKUP(Games!B204, Data!$B$2:$L$134, 9, FALSE)-VLOOKUP(Games!C204, Data!$B$2:$L$134, 9, FALSE))*Coefficients!$I$2</f>
        <v>#N/A</v>
      </c>
      <c r="J204" t="e">
        <f>(VLOOKUP(Games!B204, Data!$B$2:$L$134, 10, FALSE)-VLOOKUP(Games!C204, Data!$B$2:$L$134, 10, FALSE))*Coefficients!$J$2</f>
        <v>#N/A</v>
      </c>
      <c r="K204" t="e">
        <f>(IF(AND(VLOOKUP(Games!B204, Data!$B$2:$L$134, 11, FALSE)=1, VLOOKUP(Games!C204, Data!$B$2:$L$134, 11, FALSE)&lt;&gt;1), 1,0))*Coefficients!K$2</f>
        <v>#N/A</v>
      </c>
      <c r="L204" t="e">
        <f>(IF(AND(VLOOKUP(Games!B204, Data!$B$2:$L$134, 11, FALSE)&lt;&gt;1, VLOOKUP(Games!C204, Data!$B$2:$L$134, 11, FALSE)=1), 1,0))*Coefficients!L$2</f>
        <v>#N/A</v>
      </c>
      <c r="O204" t="e">
        <f t="shared" si="3"/>
        <v>#N/A</v>
      </c>
    </row>
    <row r="205" spans="1:15" x14ac:dyDescent="0.45">
      <c r="A205">
        <f>Coefficients!$A$2</f>
        <v>-3.8635845644251199</v>
      </c>
      <c r="B205">
        <f>(Games!D205)*Coefficients!$B$2</f>
        <v>0</v>
      </c>
      <c r="C205" t="e">
        <f>(VLOOKUP(Games!B205, Data!$B$2:$L$134, 4, FALSE)-VLOOKUP(Games!C205, Data!$B$2:$L$134, 4, FALSE))*Coefficients!$C$2</f>
        <v>#N/A</v>
      </c>
      <c r="D205" t="e">
        <f>(VLOOKUP(Games!B205, Data!$B$2:$L$134, 3, FALSE)-VLOOKUP(Games!C205, Data!$B$2:$L$134, 3, FALSE))*Coefficients!$D$2</f>
        <v>#N/A</v>
      </c>
      <c r="E205" t="e">
        <f>(VLOOKUP(Games!B205, Data!$B$2:$L$134, 5, FALSE)-VLOOKUP(Games!C205, Data!$B$2:$L$134, 5, FALSE))*Coefficients!$E$2</f>
        <v>#N/A</v>
      </c>
      <c r="F205" t="e">
        <f>(VLOOKUP(Games!B205, Data!$B$2:$L$134, 6, FALSE)-VLOOKUP(Games!C205, Data!$B$2:$L$134, 6, FALSE))*Coefficients!$F$2</f>
        <v>#N/A</v>
      </c>
      <c r="G205" t="e">
        <f>(VLOOKUP(Games!B205, Data!$B$2:$L$134, 7, FALSE)-VLOOKUP(Games!C205, Data!$B$2:$L$134, 7, FALSE))*Coefficients!$G$2</f>
        <v>#N/A</v>
      </c>
      <c r="H205" t="e">
        <f>(VLOOKUP(Games!B205, Data!$B$2:$L$134, 8, FALSE)-VLOOKUP(Games!C205, Data!$B$2:$L$134, 8, FALSE))*Coefficients!$H$2</f>
        <v>#N/A</v>
      </c>
      <c r="I205" t="e">
        <f>(VLOOKUP(Games!B205, Data!$B$2:$L$134, 9, FALSE)-VLOOKUP(Games!C205, Data!$B$2:$L$134, 9, FALSE))*Coefficients!$I$2</f>
        <v>#N/A</v>
      </c>
      <c r="J205" t="e">
        <f>(VLOOKUP(Games!B205, Data!$B$2:$L$134, 10, FALSE)-VLOOKUP(Games!C205, Data!$B$2:$L$134, 10, FALSE))*Coefficients!$J$2</f>
        <v>#N/A</v>
      </c>
      <c r="K205" t="e">
        <f>(IF(AND(VLOOKUP(Games!B205, Data!$B$2:$L$134, 11, FALSE)=1, VLOOKUP(Games!C205, Data!$B$2:$L$134, 11, FALSE)&lt;&gt;1), 1,0))*Coefficients!K$2</f>
        <v>#N/A</v>
      </c>
      <c r="L205" t="e">
        <f>(IF(AND(VLOOKUP(Games!B205, Data!$B$2:$L$134, 11, FALSE)&lt;&gt;1, VLOOKUP(Games!C205, Data!$B$2:$L$134, 11, FALSE)=1), 1,0))*Coefficients!L$2</f>
        <v>#N/A</v>
      </c>
      <c r="O205" t="e">
        <f t="shared" si="3"/>
        <v>#N/A</v>
      </c>
    </row>
    <row r="206" spans="1:15" x14ac:dyDescent="0.45">
      <c r="A206">
        <f>Coefficients!$A$2</f>
        <v>-3.8635845644251199</v>
      </c>
      <c r="B206">
        <f>(Games!D206)*Coefficients!$B$2</f>
        <v>0</v>
      </c>
      <c r="C206" t="e">
        <f>(VLOOKUP(Games!B206, Data!$B$2:$L$134, 4, FALSE)-VLOOKUP(Games!C206, Data!$B$2:$L$134, 4, FALSE))*Coefficients!$C$2</f>
        <v>#N/A</v>
      </c>
      <c r="D206" t="e">
        <f>(VLOOKUP(Games!B206, Data!$B$2:$L$134, 3, FALSE)-VLOOKUP(Games!C206, Data!$B$2:$L$134, 3, FALSE))*Coefficients!$D$2</f>
        <v>#N/A</v>
      </c>
      <c r="E206" t="e">
        <f>(VLOOKUP(Games!B206, Data!$B$2:$L$134, 5, FALSE)-VLOOKUP(Games!C206, Data!$B$2:$L$134, 5, FALSE))*Coefficients!$E$2</f>
        <v>#N/A</v>
      </c>
      <c r="F206" t="e">
        <f>(VLOOKUP(Games!B206, Data!$B$2:$L$134, 6, FALSE)-VLOOKUP(Games!C206, Data!$B$2:$L$134, 6, FALSE))*Coefficients!$F$2</f>
        <v>#N/A</v>
      </c>
      <c r="G206" t="e">
        <f>(VLOOKUP(Games!B206, Data!$B$2:$L$134, 7, FALSE)-VLOOKUP(Games!C206, Data!$B$2:$L$134, 7, FALSE))*Coefficients!$G$2</f>
        <v>#N/A</v>
      </c>
      <c r="H206" t="e">
        <f>(VLOOKUP(Games!B206, Data!$B$2:$L$134, 8, FALSE)-VLOOKUP(Games!C206, Data!$B$2:$L$134, 8, FALSE))*Coefficients!$H$2</f>
        <v>#N/A</v>
      </c>
      <c r="I206" t="e">
        <f>(VLOOKUP(Games!B206, Data!$B$2:$L$134, 9, FALSE)-VLOOKUP(Games!C206, Data!$B$2:$L$134, 9, FALSE))*Coefficients!$I$2</f>
        <v>#N/A</v>
      </c>
      <c r="J206" t="e">
        <f>(VLOOKUP(Games!B206, Data!$B$2:$L$134, 10, FALSE)-VLOOKUP(Games!C206, Data!$B$2:$L$134, 10, FALSE))*Coefficients!$J$2</f>
        <v>#N/A</v>
      </c>
      <c r="K206" t="e">
        <f>(IF(AND(VLOOKUP(Games!B206, Data!$B$2:$L$134, 11, FALSE)=1, VLOOKUP(Games!C206, Data!$B$2:$L$134, 11, FALSE)&lt;&gt;1), 1,0))*Coefficients!K$2</f>
        <v>#N/A</v>
      </c>
      <c r="L206" t="e">
        <f>(IF(AND(VLOOKUP(Games!B206, Data!$B$2:$L$134, 11, FALSE)&lt;&gt;1, VLOOKUP(Games!C206, Data!$B$2:$L$134, 11, FALSE)=1), 1,0))*Coefficients!L$2</f>
        <v>#N/A</v>
      </c>
      <c r="O206" t="e">
        <f t="shared" si="3"/>
        <v>#N/A</v>
      </c>
    </row>
    <row r="207" spans="1:15" x14ac:dyDescent="0.45">
      <c r="A207">
        <f>Coefficients!$A$2</f>
        <v>-3.8635845644251199</v>
      </c>
      <c r="B207">
        <f>(Games!D207)*Coefficients!$B$2</f>
        <v>0</v>
      </c>
      <c r="C207" t="e">
        <f>(VLOOKUP(Games!B207, Data!$B$2:$L$134, 4, FALSE)-VLOOKUP(Games!C207, Data!$B$2:$L$134, 4, FALSE))*Coefficients!$C$2</f>
        <v>#N/A</v>
      </c>
      <c r="D207" t="e">
        <f>(VLOOKUP(Games!B207, Data!$B$2:$L$134, 3, FALSE)-VLOOKUP(Games!C207, Data!$B$2:$L$134, 3, FALSE))*Coefficients!$D$2</f>
        <v>#N/A</v>
      </c>
      <c r="E207" t="e">
        <f>(VLOOKUP(Games!B207, Data!$B$2:$L$134, 5, FALSE)-VLOOKUP(Games!C207, Data!$B$2:$L$134, 5, FALSE))*Coefficients!$E$2</f>
        <v>#N/A</v>
      </c>
      <c r="F207" t="e">
        <f>(VLOOKUP(Games!B207, Data!$B$2:$L$134, 6, FALSE)-VLOOKUP(Games!C207, Data!$B$2:$L$134, 6, FALSE))*Coefficients!$F$2</f>
        <v>#N/A</v>
      </c>
      <c r="G207" t="e">
        <f>(VLOOKUP(Games!B207, Data!$B$2:$L$134, 7, FALSE)-VLOOKUP(Games!C207, Data!$B$2:$L$134, 7, FALSE))*Coefficients!$G$2</f>
        <v>#N/A</v>
      </c>
      <c r="H207" t="e">
        <f>(VLOOKUP(Games!B207, Data!$B$2:$L$134, 8, FALSE)-VLOOKUP(Games!C207, Data!$B$2:$L$134, 8, FALSE))*Coefficients!$H$2</f>
        <v>#N/A</v>
      </c>
      <c r="I207" t="e">
        <f>(VLOOKUP(Games!B207, Data!$B$2:$L$134, 9, FALSE)-VLOOKUP(Games!C207, Data!$B$2:$L$134, 9, FALSE))*Coefficients!$I$2</f>
        <v>#N/A</v>
      </c>
      <c r="J207" t="e">
        <f>(VLOOKUP(Games!B207, Data!$B$2:$L$134, 10, FALSE)-VLOOKUP(Games!C207, Data!$B$2:$L$134, 10, FALSE))*Coefficients!$J$2</f>
        <v>#N/A</v>
      </c>
      <c r="K207" t="e">
        <f>(IF(AND(VLOOKUP(Games!B207, Data!$B$2:$L$134, 11, FALSE)=1, VLOOKUP(Games!C207, Data!$B$2:$L$134, 11, FALSE)&lt;&gt;1), 1,0))*Coefficients!K$2</f>
        <v>#N/A</v>
      </c>
      <c r="L207" t="e">
        <f>(IF(AND(VLOOKUP(Games!B207, Data!$B$2:$L$134, 11, FALSE)&lt;&gt;1, VLOOKUP(Games!C207, Data!$B$2:$L$134, 11, FALSE)=1), 1,0))*Coefficients!L$2</f>
        <v>#N/A</v>
      </c>
      <c r="O207" t="e">
        <f t="shared" si="3"/>
        <v>#N/A</v>
      </c>
    </row>
    <row r="208" spans="1:15" x14ac:dyDescent="0.45">
      <c r="A208">
        <f>Coefficients!$A$2</f>
        <v>-3.8635845644251199</v>
      </c>
      <c r="B208">
        <f>(Games!D208)*Coefficients!$B$2</f>
        <v>0</v>
      </c>
      <c r="C208" t="e">
        <f>(VLOOKUP(Games!B208, Data!$B$2:$L$134, 4, FALSE)-VLOOKUP(Games!C208, Data!$B$2:$L$134, 4, FALSE))*Coefficients!$C$2</f>
        <v>#N/A</v>
      </c>
      <c r="D208" t="e">
        <f>(VLOOKUP(Games!B208, Data!$B$2:$L$134, 3, FALSE)-VLOOKUP(Games!C208, Data!$B$2:$L$134, 3, FALSE))*Coefficients!$D$2</f>
        <v>#N/A</v>
      </c>
      <c r="E208" t="e">
        <f>(VLOOKUP(Games!B208, Data!$B$2:$L$134, 5, FALSE)-VLOOKUP(Games!C208, Data!$B$2:$L$134, 5, FALSE))*Coefficients!$E$2</f>
        <v>#N/A</v>
      </c>
      <c r="F208" t="e">
        <f>(VLOOKUP(Games!B208, Data!$B$2:$L$134, 6, FALSE)-VLOOKUP(Games!C208, Data!$B$2:$L$134, 6, FALSE))*Coefficients!$F$2</f>
        <v>#N/A</v>
      </c>
      <c r="G208" t="e">
        <f>(VLOOKUP(Games!B208, Data!$B$2:$L$134, 7, FALSE)-VLOOKUP(Games!C208, Data!$B$2:$L$134, 7, FALSE))*Coefficients!$G$2</f>
        <v>#N/A</v>
      </c>
      <c r="H208" t="e">
        <f>(VLOOKUP(Games!B208, Data!$B$2:$L$134, 8, FALSE)-VLOOKUP(Games!C208, Data!$B$2:$L$134, 8, FALSE))*Coefficients!$H$2</f>
        <v>#N/A</v>
      </c>
      <c r="I208" t="e">
        <f>(VLOOKUP(Games!B208, Data!$B$2:$L$134, 9, FALSE)-VLOOKUP(Games!C208, Data!$B$2:$L$134, 9, FALSE))*Coefficients!$I$2</f>
        <v>#N/A</v>
      </c>
      <c r="J208" t="e">
        <f>(VLOOKUP(Games!B208, Data!$B$2:$L$134, 10, FALSE)-VLOOKUP(Games!C208, Data!$B$2:$L$134, 10, FALSE))*Coefficients!$J$2</f>
        <v>#N/A</v>
      </c>
      <c r="K208" t="e">
        <f>(IF(AND(VLOOKUP(Games!B208, Data!$B$2:$L$134, 11, FALSE)=1, VLOOKUP(Games!C208, Data!$B$2:$L$134, 11, FALSE)&lt;&gt;1), 1,0))*Coefficients!K$2</f>
        <v>#N/A</v>
      </c>
      <c r="L208" t="e">
        <f>(IF(AND(VLOOKUP(Games!B208, Data!$B$2:$L$134, 11, FALSE)&lt;&gt;1, VLOOKUP(Games!C208, Data!$B$2:$L$134, 11, FALSE)=1), 1,0))*Coefficients!L$2</f>
        <v>#N/A</v>
      </c>
      <c r="O208" t="e">
        <f t="shared" si="3"/>
        <v>#N/A</v>
      </c>
    </row>
    <row r="209" spans="1:15" x14ac:dyDescent="0.45">
      <c r="A209">
        <f>Coefficients!$A$2</f>
        <v>-3.8635845644251199</v>
      </c>
      <c r="B209">
        <f>(Games!D209)*Coefficients!$B$2</f>
        <v>0</v>
      </c>
      <c r="C209" t="e">
        <f>(VLOOKUP(Games!B209, Data!$B$2:$L$134, 4, FALSE)-VLOOKUP(Games!C209, Data!$B$2:$L$134, 4, FALSE))*Coefficients!$C$2</f>
        <v>#N/A</v>
      </c>
      <c r="D209" t="e">
        <f>(VLOOKUP(Games!B209, Data!$B$2:$L$134, 3, FALSE)-VLOOKUP(Games!C209, Data!$B$2:$L$134, 3, FALSE))*Coefficients!$D$2</f>
        <v>#N/A</v>
      </c>
      <c r="E209" t="e">
        <f>(VLOOKUP(Games!B209, Data!$B$2:$L$134, 5, FALSE)-VLOOKUP(Games!C209, Data!$B$2:$L$134, 5, FALSE))*Coefficients!$E$2</f>
        <v>#N/A</v>
      </c>
      <c r="F209" t="e">
        <f>(VLOOKUP(Games!B209, Data!$B$2:$L$134, 6, FALSE)-VLOOKUP(Games!C209, Data!$B$2:$L$134, 6, FALSE))*Coefficients!$F$2</f>
        <v>#N/A</v>
      </c>
      <c r="G209" t="e">
        <f>(VLOOKUP(Games!B209, Data!$B$2:$L$134, 7, FALSE)-VLOOKUP(Games!C209, Data!$B$2:$L$134, 7, FALSE))*Coefficients!$G$2</f>
        <v>#N/A</v>
      </c>
      <c r="H209" t="e">
        <f>(VLOOKUP(Games!B209, Data!$B$2:$L$134, 8, FALSE)-VLOOKUP(Games!C209, Data!$B$2:$L$134, 8, FALSE))*Coefficients!$H$2</f>
        <v>#N/A</v>
      </c>
      <c r="I209" t="e">
        <f>(VLOOKUP(Games!B209, Data!$B$2:$L$134, 9, FALSE)-VLOOKUP(Games!C209, Data!$B$2:$L$134, 9, FALSE))*Coefficients!$I$2</f>
        <v>#N/A</v>
      </c>
      <c r="J209" t="e">
        <f>(VLOOKUP(Games!B209, Data!$B$2:$L$134, 10, FALSE)-VLOOKUP(Games!C209, Data!$B$2:$L$134, 10, FALSE))*Coefficients!$J$2</f>
        <v>#N/A</v>
      </c>
      <c r="K209" t="e">
        <f>(IF(AND(VLOOKUP(Games!B209, Data!$B$2:$L$134, 11, FALSE)=1, VLOOKUP(Games!C209, Data!$B$2:$L$134, 11, FALSE)&lt;&gt;1), 1,0))*Coefficients!K$2</f>
        <v>#N/A</v>
      </c>
      <c r="L209" t="e">
        <f>(IF(AND(VLOOKUP(Games!B209, Data!$B$2:$L$134, 11, FALSE)&lt;&gt;1, VLOOKUP(Games!C209, Data!$B$2:$L$134, 11, FALSE)=1), 1,0))*Coefficients!L$2</f>
        <v>#N/A</v>
      </c>
      <c r="O209" t="e">
        <f t="shared" si="3"/>
        <v>#N/A</v>
      </c>
    </row>
    <row r="210" spans="1:15" x14ac:dyDescent="0.45">
      <c r="A210">
        <f>Coefficients!$A$2</f>
        <v>-3.8635845644251199</v>
      </c>
      <c r="B210">
        <f>(Games!D210)*Coefficients!$B$2</f>
        <v>0</v>
      </c>
      <c r="C210" t="e">
        <f>(VLOOKUP(Games!B210, Data!$B$2:$L$134, 4, FALSE)-VLOOKUP(Games!C210, Data!$B$2:$L$134, 4, FALSE))*Coefficients!$C$2</f>
        <v>#N/A</v>
      </c>
      <c r="D210" t="e">
        <f>(VLOOKUP(Games!B210, Data!$B$2:$L$134, 3, FALSE)-VLOOKUP(Games!C210, Data!$B$2:$L$134, 3, FALSE))*Coefficients!$D$2</f>
        <v>#N/A</v>
      </c>
      <c r="E210" t="e">
        <f>(VLOOKUP(Games!B210, Data!$B$2:$L$134, 5, FALSE)-VLOOKUP(Games!C210, Data!$B$2:$L$134, 5, FALSE))*Coefficients!$E$2</f>
        <v>#N/A</v>
      </c>
      <c r="F210" t="e">
        <f>(VLOOKUP(Games!B210, Data!$B$2:$L$134, 6, FALSE)-VLOOKUP(Games!C210, Data!$B$2:$L$134, 6, FALSE))*Coefficients!$F$2</f>
        <v>#N/A</v>
      </c>
      <c r="G210" t="e">
        <f>(VLOOKUP(Games!B210, Data!$B$2:$L$134, 7, FALSE)-VLOOKUP(Games!C210, Data!$B$2:$L$134, 7, FALSE))*Coefficients!$G$2</f>
        <v>#N/A</v>
      </c>
      <c r="H210" t="e">
        <f>(VLOOKUP(Games!B210, Data!$B$2:$L$134, 8, FALSE)-VLOOKUP(Games!C210, Data!$B$2:$L$134, 8, FALSE))*Coefficients!$H$2</f>
        <v>#N/A</v>
      </c>
      <c r="I210" t="e">
        <f>(VLOOKUP(Games!B210, Data!$B$2:$L$134, 9, FALSE)-VLOOKUP(Games!C210, Data!$B$2:$L$134, 9, FALSE))*Coefficients!$I$2</f>
        <v>#N/A</v>
      </c>
      <c r="J210" t="e">
        <f>(VLOOKUP(Games!B210, Data!$B$2:$L$134, 10, FALSE)-VLOOKUP(Games!C210, Data!$B$2:$L$134, 10, FALSE))*Coefficients!$J$2</f>
        <v>#N/A</v>
      </c>
      <c r="K210" t="e">
        <f>(IF(AND(VLOOKUP(Games!B210, Data!$B$2:$L$134, 11, FALSE)=1, VLOOKUP(Games!C210, Data!$B$2:$L$134, 11, FALSE)&lt;&gt;1), 1,0))*Coefficients!K$2</f>
        <v>#N/A</v>
      </c>
      <c r="L210" t="e">
        <f>(IF(AND(VLOOKUP(Games!B210, Data!$B$2:$L$134, 11, FALSE)&lt;&gt;1, VLOOKUP(Games!C210, Data!$B$2:$L$134, 11, FALSE)=1), 1,0))*Coefficients!L$2</f>
        <v>#N/A</v>
      </c>
      <c r="O210" t="e">
        <f t="shared" si="3"/>
        <v>#N/A</v>
      </c>
    </row>
    <row r="211" spans="1:15" x14ac:dyDescent="0.45">
      <c r="A211">
        <f>Coefficients!$A$2</f>
        <v>-3.8635845644251199</v>
      </c>
      <c r="B211">
        <f>(Games!D211)*Coefficients!$B$2</f>
        <v>0</v>
      </c>
      <c r="C211" t="e">
        <f>(VLOOKUP(Games!B211, Data!$B$2:$L$134, 4, FALSE)-VLOOKUP(Games!C211, Data!$B$2:$L$134, 4, FALSE))*Coefficients!$C$2</f>
        <v>#N/A</v>
      </c>
      <c r="D211" t="e">
        <f>(VLOOKUP(Games!B211, Data!$B$2:$L$134, 3, FALSE)-VLOOKUP(Games!C211, Data!$B$2:$L$134, 3, FALSE))*Coefficients!$D$2</f>
        <v>#N/A</v>
      </c>
      <c r="E211" t="e">
        <f>(VLOOKUP(Games!B211, Data!$B$2:$L$134, 5, FALSE)-VLOOKUP(Games!C211, Data!$B$2:$L$134, 5, FALSE))*Coefficients!$E$2</f>
        <v>#N/A</v>
      </c>
      <c r="F211" t="e">
        <f>(VLOOKUP(Games!B211, Data!$B$2:$L$134, 6, FALSE)-VLOOKUP(Games!C211, Data!$B$2:$L$134, 6, FALSE))*Coefficients!$F$2</f>
        <v>#N/A</v>
      </c>
      <c r="G211" t="e">
        <f>(VLOOKUP(Games!B211, Data!$B$2:$L$134, 7, FALSE)-VLOOKUP(Games!C211, Data!$B$2:$L$134, 7, FALSE))*Coefficients!$G$2</f>
        <v>#N/A</v>
      </c>
      <c r="H211" t="e">
        <f>(VLOOKUP(Games!B211, Data!$B$2:$L$134, 8, FALSE)-VLOOKUP(Games!C211, Data!$B$2:$L$134, 8, FALSE))*Coefficients!$H$2</f>
        <v>#N/A</v>
      </c>
      <c r="I211" t="e">
        <f>(VLOOKUP(Games!B211, Data!$B$2:$L$134, 9, FALSE)-VLOOKUP(Games!C211, Data!$B$2:$L$134, 9, FALSE))*Coefficients!$I$2</f>
        <v>#N/A</v>
      </c>
      <c r="J211" t="e">
        <f>(VLOOKUP(Games!B211, Data!$B$2:$L$134, 10, FALSE)-VLOOKUP(Games!C211, Data!$B$2:$L$134, 10, FALSE))*Coefficients!$J$2</f>
        <v>#N/A</v>
      </c>
      <c r="K211" t="e">
        <f>(IF(AND(VLOOKUP(Games!B211, Data!$B$2:$L$134, 11, FALSE)=1, VLOOKUP(Games!C211, Data!$B$2:$L$134, 11, FALSE)&lt;&gt;1), 1,0))*Coefficients!K$2</f>
        <v>#N/A</v>
      </c>
      <c r="L211" t="e">
        <f>(IF(AND(VLOOKUP(Games!B211, Data!$B$2:$L$134, 11, FALSE)&lt;&gt;1, VLOOKUP(Games!C211, Data!$B$2:$L$134, 11, FALSE)=1), 1,0))*Coefficients!L$2</f>
        <v>#N/A</v>
      </c>
      <c r="O211" t="e">
        <f t="shared" si="3"/>
        <v>#N/A</v>
      </c>
    </row>
    <row r="212" spans="1:15" x14ac:dyDescent="0.45">
      <c r="A212">
        <f>Coefficients!$A$2</f>
        <v>-3.8635845644251199</v>
      </c>
      <c r="B212">
        <f>(Games!D212)*Coefficients!$B$2</f>
        <v>0</v>
      </c>
      <c r="C212" t="e">
        <f>(VLOOKUP(Games!B212, Data!$B$2:$L$134, 4, FALSE)-VLOOKUP(Games!C212, Data!$B$2:$L$134, 4, FALSE))*Coefficients!$C$2</f>
        <v>#N/A</v>
      </c>
      <c r="D212" t="e">
        <f>(VLOOKUP(Games!B212, Data!$B$2:$L$134, 3, FALSE)-VLOOKUP(Games!C212, Data!$B$2:$L$134, 3, FALSE))*Coefficients!$D$2</f>
        <v>#N/A</v>
      </c>
      <c r="E212" t="e">
        <f>(VLOOKUP(Games!B212, Data!$B$2:$L$134, 5, FALSE)-VLOOKUP(Games!C212, Data!$B$2:$L$134, 5, FALSE))*Coefficients!$E$2</f>
        <v>#N/A</v>
      </c>
      <c r="F212" t="e">
        <f>(VLOOKUP(Games!B212, Data!$B$2:$L$134, 6, FALSE)-VLOOKUP(Games!C212, Data!$B$2:$L$134, 6, FALSE))*Coefficients!$F$2</f>
        <v>#N/A</v>
      </c>
      <c r="G212" t="e">
        <f>(VLOOKUP(Games!B212, Data!$B$2:$L$134, 7, FALSE)-VLOOKUP(Games!C212, Data!$B$2:$L$134, 7, FALSE))*Coefficients!$G$2</f>
        <v>#N/A</v>
      </c>
      <c r="H212" t="e">
        <f>(VLOOKUP(Games!B212, Data!$B$2:$L$134, 8, FALSE)-VLOOKUP(Games!C212, Data!$B$2:$L$134, 8, FALSE))*Coefficients!$H$2</f>
        <v>#N/A</v>
      </c>
      <c r="I212" t="e">
        <f>(VLOOKUP(Games!B212, Data!$B$2:$L$134, 9, FALSE)-VLOOKUP(Games!C212, Data!$B$2:$L$134, 9, FALSE))*Coefficients!$I$2</f>
        <v>#N/A</v>
      </c>
      <c r="J212" t="e">
        <f>(VLOOKUP(Games!B212, Data!$B$2:$L$134, 10, FALSE)-VLOOKUP(Games!C212, Data!$B$2:$L$134, 10, FALSE))*Coefficients!$J$2</f>
        <v>#N/A</v>
      </c>
      <c r="K212" t="e">
        <f>(IF(AND(VLOOKUP(Games!B212, Data!$B$2:$L$134, 11, FALSE)=1, VLOOKUP(Games!C212, Data!$B$2:$L$134, 11, FALSE)&lt;&gt;1), 1,0))*Coefficients!K$2</f>
        <v>#N/A</v>
      </c>
      <c r="L212" t="e">
        <f>(IF(AND(VLOOKUP(Games!B212, Data!$B$2:$L$134, 11, FALSE)&lt;&gt;1, VLOOKUP(Games!C212, Data!$B$2:$L$134, 11, FALSE)=1), 1,0))*Coefficients!L$2</f>
        <v>#N/A</v>
      </c>
      <c r="O212" t="e">
        <f t="shared" si="3"/>
        <v>#N/A</v>
      </c>
    </row>
    <row r="213" spans="1:15" x14ac:dyDescent="0.45">
      <c r="A213">
        <f>Coefficients!$A$2</f>
        <v>-3.8635845644251199</v>
      </c>
      <c r="B213">
        <f>(Games!D213)*Coefficients!$B$2</f>
        <v>0</v>
      </c>
      <c r="C213" t="e">
        <f>(VLOOKUP(Games!B213, Data!$B$2:$L$134, 4, FALSE)-VLOOKUP(Games!C213, Data!$B$2:$L$134, 4, FALSE))*Coefficients!$C$2</f>
        <v>#N/A</v>
      </c>
      <c r="D213" t="e">
        <f>(VLOOKUP(Games!B213, Data!$B$2:$L$134, 3, FALSE)-VLOOKUP(Games!C213, Data!$B$2:$L$134, 3, FALSE))*Coefficients!$D$2</f>
        <v>#N/A</v>
      </c>
      <c r="E213" t="e">
        <f>(VLOOKUP(Games!B213, Data!$B$2:$L$134, 5, FALSE)-VLOOKUP(Games!C213, Data!$B$2:$L$134, 5, FALSE))*Coefficients!$E$2</f>
        <v>#N/A</v>
      </c>
      <c r="F213" t="e">
        <f>(VLOOKUP(Games!B213, Data!$B$2:$L$134, 6, FALSE)-VLOOKUP(Games!C213, Data!$B$2:$L$134, 6, FALSE))*Coefficients!$F$2</f>
        <v>#N/A</v>
      </c>
      <c r="G213" t="e">
        <f>(VLOOKUP(Games!B213, Data!$B$2:$L$134, 7, FALSE)-VLOOKUP(Games!C213, Data!$B$2:$L$134, 7, FALSE))*Coefficients!$G$2</f>
        <v>#N/A</v>
      </c>
      <c r="H213" t="e">
        <f>(VLOOKUP(Games!B213, Data!$B$2:$L$134, 8, FALSE)-VLOOKUP(Games!C213, Data!$B$2:$L$134, 8, FALSE))*Coefficients!$H$2</f>
        <v>#N/A</v>
      </c>
      <c r="I213" t="e">
        <f>(VLOOKUP(Games!B213, Data!$B$2:$L$134, 9, FALSE)-VLOOKUP(Games!C213, Data!$B$2:$L$134, 9, FALSE))*Coefficients!$I$2</f>
        <v>#N/A</v>
      </c>
      <c r="J213" t="e">
        <f>(VLOOKUP(Games!B213, Data!$B$2:$L$134, 10, FALSE)-VLOOKUP(Games!C213, Data!$B$2:$L$134, 10, FALSE))*Coefficients!$J$2</f>
        <v>#N/A</v>
      </c>
      <c r="K213" t="e">
        <f>(IF(AND(VLOOKUP(Games!B213, Data!$B$2:$L$134, 11, FALSE)=1, VLOOKUP(Games!C213, Data!$B$2:$L$134, 11, FALSE)&lt;&gt;1), 1,0))*Coefficients!K$2</f>
        <v>#N/A</v>
      </c>
      <c r="L213" t="e">
        <f>(IF(AND(VLOOKUP(Games!B213, Data!$B$2:$L$134, 11, FALSE)&lt;&gt;1, VLOOKUP(Games!C213, Data!$B$2:$L$134, 11, FALSE)=1), 1,0))*Coefficients!L$2</f>
        <v>#N/A</v>
      </c>
    </row>
    <row r="214" spans="1:15" x14ac:dyDescent="0.45">
      <c r="A214">
        <f>Coefficients!$A$2</f>
        <v>-3.8635845644251199</v>
      </c>
      <c r="B214">
        <f>(Games!D214)*Coefficients!$B$2</f>
        <v>0</v>
      </c>
      <c r="C214" t="e">
        <f>(VLOOKUP(Games!B214, Data!$B$2:$L$134, 4, FALSE)-VLOOKUP(Games!C214, Data!$B$2:$L$134, 4, FALSE))*Coefficients!$C$2</f>
        <v>#N/A</v>
      </c>
      <c r="D214" t="e">
        <f>(VLOOKUP(Games!B214, Data!$B$2:$L$134, 3, FALSE)-VLOOKUP(Games!C214, Data!$B$2:$L$134, 3, FALSE))*Coefficients!$D$2</f>
        <v>#N/A</v>
      </c>
      <c r="E214" t="e">
        <f>(VLOOKUP(Games!B214, Data!$B$2:$L$134, 5, FALSE)-VLOOKUP(Games!C214, Data!$B$2:$L$134, 5, FALSE))*Coefficients!$E$2</f>
        <v>#N/A</v>
      </c>
      <c r="F214" t="e">
        <f>(VLOOKUP(Games!B214, Data!$B$2:$L$134, 6, FALSE)-VLOOKUP(Games!C214, Data!$B$2:$L$134, 6, FALSE))*Coefficients!$F$2</f>
        <v>#N/A</v>
      </c>
      <c r="G214" t="e">
        <f>(VLOOKUP(Games!B214, Data!$B$2:$L$134, 7, FALSE)-VLOOKUP(Games!C214, Data!$B$2:$L$134, 7, FALSE))*Coefficients!$G$2</f>
        <v>#N/A</v>
      </c>
      <c r="H214" t="e">
        <f>(VLOOKUP(Games!B214, Data!$B$2:$L$134, 8, FALSE)-VLOOKUP(Games!C214, Data!$B$2:$L$134, 8, FALSE))*Coefficients!$H$2</f>
        <v>#N/A</v>
      </c>
      <c r="I214" t="e">
        <f>(VLOOKUP(Games!B214, Data!$B$2:$L$134, 9, FALSE)-VLOOKUP(Games!C214, Data!$B$2:$L$134, 9, FALSE))*Coefficients!$I$2</f>
        <v>#N/A</v>
      </c>
      <c r="J214" t="e">
        <f>(VLOOKUP(Games!B214, Data!$B$2:$L$134, 10, FALSE)-VLOOKUP(Games!C214, Data!$B$2:$L$134, 10, FALSE))*Coefficients!$J$2</f>
        <v>#N/A</v>
      </c>
      <c r="K214" t="e">
        <f>(IF(AND(VLOOKUP(Games!B214, Data!$B$2:$L$134, 11, FALSE)=1, VLOOKUP(Games!C214, Data!$B$2:$L$134, 11, FALSE)&lt;&gt;1), 1,0))*Coefficients!K$2</f>
        <v>#N/A</v>
      </c>
      <c r="L214" t="e">
        <f>(IF(AND(VLOOKUP(Games!B214, Data!$B$2:$L$134, 11, FALSE)&lt;&gt;1, VLOOKUP(Games!C214, Data!$B$2:$L$134, 11, FALSE)=1), 1,0))*Coefficients!L$2</f>
        <v>#N/A</v>
      </c>
    </row>
    <row r="215" spans="1:15" x14ac:dyDescent="0.45">
      <c r="A215">
        <f>Coefficients!$A$2</f>
        <v>-3.8635845644251199</v>
      </c>
      <c r="B215">
        <f>(Games!D215)*Coefficients!$B$2</f>
        <v>0</v>
      </c>
      <c r="C215" t="e">
        <f>(VLOOKUP(Games!B215, Data!$B$2:$L$134, 4, FALSE)-VLOOKUP(Games!C215, Data!$B$2:$L$134, 4, FALSE))*Coefficients!$C$2</f>
        <v>#N/A</v>
      </c>
      <c r="D215" t="e">
        <f>(VLOOKUP(Games!B215, Data!$B$2:$L$134, 3, FALSE)-VLOOKUP(Games!C215, Data!$B$2:$L$134, 3, FALSE))*Coefficients!$D$2</f>
        <v>#N/A</v>
      </c>
      <c r="E215" t="e">
        <f>(VLOOKUP(Games!B215, Data!$B$2:$L$134, 5, FALSE)-VLOOKUP(Games!C215, Data!$B$2:$L$134, 5, FALSE))*Coefficients!$E$2</f>
        <v>#N/A</v>
      </c>
      <c r="F215" t="e">
        <f>(VLOOKUP(Games!B215, Data!$B$2:$L$134, 6, FALSE)-VLOOKUP(Games!C215, Data!$B$2:$L$134, 6, FALSE))*Coefficients!$F$2</f>
        <v>#N/A</v>
      </c>
      <c r="G215" t="e">
        <f>(VLOOKUP(Games!B215, Data!$B$2:$L$134, 7, FALSE)-VLOOKUP(Games!C215, Data!$B$2:$L$134, 7, FALSE))*Coefficients!$G$2</f>
        <v>#N/A</v>
      </c>
      <c r="H215" t="e">
        <f>(VLOOKUP(Games!B215, Data!$B$2:$L$134, 8, FALSE)-VLOOKUP(Games!C215, Data!$B$2:$L$134, 8, FALSE))*Coefficients!$H$2</f>
        <v>#N/A</v>
      </c>
      <c r="I215" t="e">
        <f>(VLOOKUP(Games!B215, Data!$B$2:$L$134, 9, FALSE)-VLOOKUP(Games!C215, Data!$B$2:$L$134, 9, FALSE))*Coefficients!$I$2</f>
        <v>#N/A</v>
      </c>
      <c r="J215" t="e">
        <f>(VLOOKUP(Games!B215, Data!$B$2:$L$134, 10, FALSE)-VLOOKUP(Games!C215, Data!$B$2:$L$134, 10, FALSE))*Coefficients!$J$2</f>
        <v>#N/A</v>
      </c>
      <c r="K215" t="e">
        <f>(IF(AND(VLOOKUP(Games!B215, Data!$B$2:$L$134, 11, FALSE)=1, VLOOKUP(Games!C215, Data!$B$2:$L$134, 11, FALSE)&lt;&gt;1), 1,0))*Coefficients!K$2</f>
        <v>#N/A</v>
      </c>
      <c r="L215" t="e">
        <f>(IF(AND(VLOOKUP(Games!B215, Data!$B$2:$L$134, 11, FALSE)&lt;&gt;1, VLOOKUP(Games!C215, Data!$B$2:$L$134, 11, FALSE)=1), 1,0))*Coefficients!L$2</f>
        <v>#N/A</v>
      </c>
    </row>
    <row r="216" spans="1:15" x14ac:dyDescent="0.45">
      <c r="A216">
        <f>Coefficients!$A$2</f>
        <v>-3.8635845644251199</v>
      </c>
      <c r="B216">
        <f>(Games!D216)*Coefficients!$B$2</f>
        <v>0</v>
      </c>
      <c r="C216" t="e">
        <f>(VLOOKUP(Games!B216, Data!$B$2:$L$134, 4, FALSE)-VLOOKUP(Games!C216, Data!$B$2:$L$134, 4, FALSE))*Coefficients!$C$2</f>
        <v>#N/A</v>
      </c>
      <c r="D216" t="e">
        <f>(VLOOKUP(Games!B216, Data!$B$2:$L$134, 3, FALSE)-VLOOKUP(Games!C216, Data!$B$2:$L$134, 3, FALSE))*Coefficients!$D$2</f>
        <v>#N/A</v>
      </c>
      <c r="E216" t="e">
        <f>(VLOOKUP(Games!B216, Data!$B$2:$L$134, 5, FALSE)-VLOOKUP(Games!C216, Data!$B$2:$L$134, 5, FALSE))*Coefficients!$E$2</f>
        <v>#N/A</v>
      </c>
      <c r="F216" t="e">
        <f>(VLOOKUP(Games!B216, Data!$B$2:$L$134, 6, FALSE)-VLOOKUP(Games!C216, Data!$B$2:$L$134, 6, FALSE))*Coefficients!$F$2</f>
        <v>#N/A</v>
      </c>
      <c r="G216" t="e">
        <f>(VLOOKUP(Games!B216, Data!$B$2:$L$134, 7, FALSE)-VLOOKUP(Games!C216, Data!$B$2:$L$134, 7, FALSE))*Coefficients!$G$2</f>
        <v>#N/A</v>
      </c>
      <c r="H216" t="e">
        <f>(VLOOKUP(Games!B216, Data!$B$2:$L$134, 8, FALSE)-VLOOKUP(Games!C216, Data!$B$2:$L$134, 8, FALSE))*Coefficients!$H$2</f>
        <v>#N/A</v>
      </c>
      <c r="I216" t="e">
        <f>(VLOOKUP(Games!B216, Data!$B$2:$L$134, 9, FALSE)-VLOOKUP(Games!C216, Data!$B$2:$L$134, 9, FALSE))*Coefficients!$I$2</f>
        <v>#N/A</v>
      </c>
      <c r="J216" t="e">
        <f>(VLOOKUP(Games!B216, Data!$B$2:$L$134, 10, FALSE)-VLOOKUP(Games!C216, Data!$B$2:$L$134, 10, FALSE))*Coefficients!$J$2</f>
        <v>#N/A</v>
      </c>
      <c r="K216" t="e">
        <f>(IF(AND(VLOOKUP(Games!B216, Data!$B$2:$L$134, 11, FALSE)=1, VLOOKUP(Games!C216, Data!$B$2:$L$134, 11, FALSE)&lt;&gt;1), 1,0))*Coefficients!K$2</f>
        <v>#N/A</v>
      </c>
      <c r="L216" t="e">
        <f>(IF(AND(VLOOKUP(Games!B216, Data!$B$2:$L$134, 11, FALSE)&lt;&gt;1, VLOOKUP(Games!C216, Data!$B$2:$L$134, 11, FALSE)=1), 1,0))*Coefficients!L$2</f>
        <v>#N/A</v>
      </c>
    </row>
    <row r="217" spans="1:15" x14ac:dyDescent="0.45">
      <c r="A217">
        <f>Coefficients!$A$2</f>
        <v>-3.8635845644251199</v>
      </c>
      <c r="B217">
        <f>(Games!D217)*Coefficients!$B$2</f>
        <v>0</v>
      </c>
      <c r="C217" t="e">
        <f>(VLOOKUP(Games!B217, Data!$B$2:$L$134, 4, FALSE)-VLOOKUP(Games!C217, Data!$B$2:$L$134, 4, FALSE))*Coefficients!$C$2</f>
        <v>#N/A</v>
      </c>
      <c r="D217" t="e">
        <f>(VLOOKUP(Games!B217, Data!$B$2:$L$134, 3, FALSE)-VLOOKUP(Games!C217, Data!$B$2:$L$134, 3, FALSE))*Coefficients!$D$2</f>
        <v>#N/A</v>
      </c>
      <c r="E217" t="e">
        <f>(VLOOKUP(Games!B217, Data!$B$2:$L$134, 5, FALSE)-VLOOKUP(Games!C217, Data!$B$2:$L$134, 5, FALSE))*Coefficients!$E$2</f>
        <v>#N/A</v>
      </c>
      <c r="F217" t="e">
        <f>(VLOOKUP(Games!B217, Data!$B$2:$L$134, 6, FALSE)-VLOOKUP(Games!C217, Data!$B$2:$L$134, 6, FALSE))*Coefficients!$F$2</f>
        <v>#N/A</v>
      </c>
      <c r="G217" t="e">
        <f>(VLOOKUP(Games!B217, Data!$B$2:$L$134, 7, FALSE)-VLOOKUP(Games!C217, Data!$B$2:$L$134, 7, FALSE))*Coefficients!$G$2</f>
        <v>#N/A</v>
      </c>
      <c r="H217" t="e">
        <f>(VLOOKUP(Games!B217, Data!$B$2:$L$134, 8, FALSE)-VLOOKUP(Games!C217, Data!$B$2:$L$134, 8, FALSE))*Coefficients!$H$2</f>
        <v>#N/A</v>
      </c>
      <c r="I217" t="e">
        <f>(VLOOKUP(Games!B217, Data!$B$2:$L$134, 9, FALSE)-VLOOKUP(Games!C217, Data!$B$2:$L$134, 9, FALSE))*Coefficients!$I$2</f>
        <v>#N/A</v>
      </c>
      <c r="J217" t="e">
        <f>(VLOOKUP(Games!B217, Data!$B$2:$L$134, 10, FALSE)-VLOOKUP(Games!C217, Data!$B$2:$L$134, 10, FALSE))*Coefficients!$J$2</f>
        <v>#N/A</v>
      </c>
      <c r="K217" t="e">
        <f>(IF(AND(VLOOKUP(Games!B217, Data!$B$2:$L$134, 11, FALSE)=1, VLOOKUP(Games!C217, Data!$B$2:$L$134, 11, FALSE)&lt;&gt;1), 1,0))*Coefficients!K$2</f>
        <v>#N/A</v>
      </c>
      <c r="L217" t="e">
        <f>(IF(AND(VLOOKUP(Games!B217, Data!$B$2:$L$134, 11, FALSE)&lt;&gt;1, VLOOKUP(Games!C217, Data!$B$2:$L$134, 11, FALSE)=1), 1,0))*Coefficients!L$2</f>
        <v>#N/A</v>
      </c>
    </row>
    <row r="218" spans="1:15" x14ac:dyDescent="0.45">
      <c r="A218">
        <f>Coefficients!$A$2</f>
        <v>-3.8635845644251199</v>
      </c>
      <c r="B218">
        <f>(Games!D218)*Coefficients!$B$2</f>
        <v>0</v>
      </c>
      <c r="C218" t="e">
        <f>(VLOOKUP(Games!B218, Data!$B$2:$L$134, 4, FALSE)-VLOOKUP(Games!C218, Data!$B$2:$L$134, 4, FALSE))*Coefficients!$C$2</f>
        <v>#N/A</v>
      </c>
      <c r="D218" t="e">
        <f>(VLOOKUP(Games!B218, Data!$B$2:$L$134, 3, FALSE)-VLOOKUP(Games!C218, Data!$B$2:$L$134, 3, FALSE))*Coefficients!$D$2</f>
        <v>#N/A</v>
      </c>
      <c r="E218" t="e">
        <f>(VLOOKUP(Games!B218, Data!$B$2:$L$134, 5, FALSE)-VLOOKUP(Games!C218, Data!$B$2:$L$134, 5, FALSE))*Coefficients!$E$2</f>
        <v>#N/A</v>
      </c>
      <c r="F218" t="e">
        <f>(VLOOKUP(Games!B218, Data!$B$2:$L$134, 6, FALSE)-VLOOKUP(Games!C218, Data!$B$2:$L$134, 6, FALSE))*Coefficients!$F$2</f>
        <v>#N/A</v>
      </c>
      <c r="G218" t="e">
        <f>(VLOOKUP(Games!B218, Data!$B$2:$L$134, 7, FALSE)-VLOOKUP(Games!C218, Data!$B$2:$L$134, 7, FALSE))*Coefficients!$G$2</f>
        <v>#N/A</v>
      </c>
      <c r="H218" t="e">
        <f>(VLOOKUP(Games!B218, Data!$B$2:$L$134, 8, FALSE)-VLOOKUP(Games!C218, Data!$B$2:$L$134, 8, FALSE))*Coefficients!$H$2</f>
        <v>#N/A</v>
      </c>
      <c r="I218" t="e">
        <f>(VLOOKUP(Games!B218, Data!$B$2:$L$134, 9, FALSE)-VLOOKUP(Games!C218, Data!$B$2:$L$134, 9, FALSE))*Coefficients!$I$2</f>
        <v>#N/A</v>
      </c>
      <c r="J218" t="e">
        <f>(VLOOKUP(Games!B218, Data!$B$2:$L$134, 10, FALSE)-VLOOKUP(Games!C218, Data!$B$2:$L$134, 10, FALSE))*Coefficients!$J$2</f>
        <v>#N/A</v>
      </c>
      <c r="K218" t="e">
        <f>(IF(AND(VLOOKUP(Games!B218, Data!$B$2:$L$134, 11, FALSE)=1, VLOOKUP(Games!C218, Data!$B$2:$L$134, 11, FALSE)&lt;&gt;1), 1,0))*Coefficients!K$2</f>
        <v>#N/A</v>
      </c>
      <c r="L218" t="e">
        <f>(IF(AND(VLOOKUP(Games!B218, Data!$B$2:$L$134, 11, FALSE)&lt;&gt;1, VLOOKUP(Games!C218, Data!$B$2:$L$134, 11, FALSE)=1), 1,0))*Coefficients!L$2</f>
        <v>#N/A</v>
      </c>
    </row>
    <row r="219" spans="1:15" x14ac:dyDescent="0.45">
      <c r="A219">
        <f>Coefficients!$A$2</f>
        <v>-3.8635845644251199</v>
      </c>
      <c r="B219">
        <f>(Games!D219)*Coefficients!$B$2</f>
        <v>0</v>
      </c>
      <c r="C219" t="e">
        <f>(VLOOKUP(Games!B219, Data!$B$2:$L$134, 4, FALSE)-VLOOKUP(Games!C219, Data!$B$2:$L$134, 4, FALSE))*Coefficients!$C$2</f>
        <v>#N/A</v>
      </c>
      <c r="D219" t="e">
        <f>(VLOOKUP(Games!B219, Data!$B$2:$L$134, 3, FALSE)-VLOOKUP(Games!C219, Data!$B$2:$L$134, 3, FALSE))*Coefficients!$D$2</f>
        <v>#N/A</v>
      </c>
      <c r="E219" t="e">
        <f>(VLOOKUP(Games!B219, Data!$B$2:$L$134, 5, FALSE)-VLOOKUP(Games!C219, Data!$B$2:$L$134, 5, FALSE))*Coefficients!$E$2</f>
        <v>#N/A</v>
      </c>
      <c r="F219" t="e">
        <f>(VLOOKUP(Games!B219, Data!$B$2:$L$134, 6, FALSE)-VLOOKUP(Games!C219, Data!$B$2:$L$134, 6, FALSE))*Coefficients!$F$2</f>
        <v>#N/A</v>
      </c>
      <c r="G219" t="e">
        <f>(VLOOKUP(Games!B219, Data!$B$2:$L$134, 7, FALSE)-VLOOKUP(Games!C219, Data!$B$2:$L$134, 7, FALSE))*Coefficients!$G$2</f>
        <v>#N/A</v>
      </c>
      <c r="H219" t="e">
        <f>(VLOOKUP(Games!B219, Data!$B$2:$L$134, 8, FALSE)-VLOOKUP(Games!C219, Data!$B$2:$L$134, 8, FALSE))*Coefficients!$H$2</f>
        <v>#N/A</v>
      </c>
      <c r="I219" t="e">
        <f>(VLOOKUP(Games!B219, Data!$B$2:$L$134, 9, FALSE)-VLOOKUP(Games!C219, Data!$B$2:$L$134, 9, FALSE))*Coefficients!$I$2</f>
        <v>#N/A</v>
      </c>
      <c r="J219" t="e">
        <f>(VLOOKUP(Games!B219, Data!$B$2:$L$134, 10, FALSE)-VLOOKUP(Games!C219, Data!$B$2:$L$134, 10, FALSE))*Coefficients!$J$2</f>
        <v>#N/A</v>
      </c>
      <c r="K219" t="e">
        <f>(IF(AND(VLOOKUP(Games!B219, Data!$B$2:$L$134, 11, FALSE)=1, VLOOKUP(Games!C219, Data!$B$2:$L$134, 11, FALSE)&lt;&gt;1), 1,0))*Coefficients!K$2</f>
        <v>#N/A</v>
      </c>
      <c r="L219" t="e">
        <f>(IF(AND(VLOOKUP(Games!B219, Data!$B$2:$L$134, 11, FALSE)&lt;&gt;1, VLOOKUP(Games!C219, Data!$B$2:$L$134, 11, FALSE)=1), 1,0))*Coefficients!L$2</f>
        <v>#N/A</v>
      </c>
    </row>
    <row r="220" spans="1:15" x14ac:dyDescent="0.45">
      <c r="A220">
        <f>Coefficients!$A$2</f>
        <v>-3.8635845644251199</v>
      </c>
      <c r="B220">
        <f>(Games!D220)*Coefficients!$B$2</f>
        <v>0</v>
      </c>
      <c r="C220" t="e">
        <f>(VLOOKUP(Games!B220, Data!$B$2:$L$134, 4, FALSE)-VLOOKUP(Games!C220, Data!$B$2:$L$134, 4, FALSE))*Coefficients!$C$2</f>
        <v>#N/A</v>
      </c>
      <c r="D220" t="e">
        <f>(VLOOKUP(Games!B220, Data!$B$2:$L$134, 3, FALSE)-VLOOKUP(Games!C220, Data!$B$2:$L$134, 3, FALSE))*Coefficients!$D$2</f>
        <v>#N/A</v>
      </c>
      <c r="E220" t="e">
        <f>(VLOOKUP(Games!B220, Data!$B$2:$L$134, 5, FALSE)-VLOOKUP(Games!C220, Data!$B$2:$L$134, 5, FALSE))*Coefficients!$E$2</f>
        <v>#N/A</v>
      </c>
      <c r="F220" t="e">
        <f>(VLOOKUP(Games!B220, Data!$B$2:$L$134, 6, FALSE)-VLOOKUP(Games!C220, Data!$B$2:$L$134, 6, FALSE))*Coefficients!$F$2</f>
        <v>#N/A</v>
      </c>
      <c r="G220" t="e">
        <f>(VLOOKUP(Games!B220, Data!$B$2:$L$134, 7, FALSE)-VLOOKUP(Games!C220, Data!$B$2:$L$134, 7, FALSE))*Coefficients!$G$2</f>
        <v>#N/A</v>
      </c>
      <c r="H220" t="e">
        <f>(VLOOKUP(Games!B220, Data!$B$2:$L$134, 8, FALSE)-VLOOKUP(Games!C220, Data!$B$2:$L$134, 8, FALSE))*Coefficients!$H$2</f>
        <v>#N/A</v>
      </c>
      <c r="I220" t="e">
        <f>(VLOOKUP(Games!B220, Data!$B$2:$L$134, 9, FALSE)-VLOOKUP(Games!C220, Data!$B$2:$L$134, 9, FALSE))*Coefficients!$I$2</f>
        <v>#N/A</v>
      </c>
      <c r="J220" t="e">
        <f>(VLOOKUP(Games!B220, Data!$B$2:$L$134, 10, FALSE)-VLOOKUP(Games!C220, Data!$B$2:$L$134, 10, FALSE))*Coefficients!$J$2</f>
        <v>#N/A</v>
      </c>
      <c r="K220" t="e">
        <f>(IF(AND(VLOOKUP(Games!B220, Data!$B$2:$L$134, 11, FALSE)=1, VLOOKUP(Games!C220, Data!$B$2:$L$134, 11, FALSE)&lt;&gt;1), 1,0))*Coefficients!K$2</f>
        <v>#N/A</v>
      </c>
      <c r="L220" t="e">
        <f>(IF(AND(VLOOKUP(Games!B220, Data!$B$2:$L$134, 11, FALSE)&lt;&gt;1, VLOOKUP(Games!C220, Data!$B$2:$L$134, 11, FALSE)=1), 1,0))*Coefficients!L$2</f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86"/>
  <sheetViews>
    <sheetView workbookViewId="0">
      <selection activeCell="I19" sqref="I19"/>
    </sheetView>
  </sheetViews>
  <sheetFormatPr defaultColWidth="10.6640625" defaultRowHeight="14.25" x14ac:dyDescent="0.45"/>
  <sheetData>
    <row r="1" spans="1:14" x14ac:dyDescent="0.45">
      <c r="A1" t="s">
        <v>3</v>
      </c>
      <c r="B1" t="s">
        <v>13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159</v>
      </c>
      <c r="N1" t="s">
        <v>160</v>
      </c>
    </row>
    <row r="2" spans="1:14" x14ac:dyDescent="0.45">
      <c r="A2">
        <f>'Coefficients - Win Probability'!$A$2</f>
        <v>1.5006452889456501</v>
      </c>
      <c r="B2">
        <f>(Games!D2)*'Coefficients - Win Probability'!$B$2</f>
        <v>6.6412676245266713</v>
      </c>
      <c r="C2">
        <f>(VLOOKUP(Games!B2, Data!$B$2:$L$134, 4, FALSE)-VLOOKUP(Games!C2, Data!$B$2:$L$134, 4, FALSE))*'Coefficients - Win Probability'!$C$2</f>
        <v>-1.2780099883074123</v>
      </c>
      <c r="D2">
        <f>(VLOOKUP(Games!B2, Data!$B$2:$L$134, 5, FALSE)-VLOOKUP(Games!C2, Data!$B$2:$L$134, 5, FALSE))*'Coefficients - Win Probability'!$D$2</f>
        <v>-7.3060758616814141</v>
      </c>
      <c r="E2">
        <f>(VLOOKUP(Games!B2, Data!$B$2:$L$134, 6, FALSE)-VLOOKUP(Games!C2, Data!$B$2:$L$134, 6, FALSE))*'Coefficients - Win Probability'!$E$2</f>
        <v>-0.74514883176607272</v>
      </c>
      <c r="F2">
        <f>(VLOOKUP(Games!B2, Data!$B$2:$L$134, 7, FALSE)-VLOOKUP(Games!C2, Data!$B$2:$L$134, 7, FALSE))*'Coefficients - Win Probability'!$F$2</f>
        <v>-10.435837139289594</v>
      </c>
      <c r="G2">
        <f>(VLOOKUP(Games!B2, Data!$B$2:$L$134, 8, FALSE)-VLOOKUP(Games!C2, Data!$B$2:$L$134, 8, FALSE))*'Coefficients - Win Probability'!$G$2</f>
        <v>-3.8381902624582334</v>
      </c>
      <c r="H2">
        <f>(VLOOKUP(Games!B2, Data!$B$2:$L$134, 9, FALSE)-VLOOKUP(Games!C2, Data!$B$2:$L$134, 9, FALSE))*'Coefficients - Win Probability'!$H$2</f>
        <v>-1.6454307803598147</v>
      </c>
      <c r="I2">
        <f>(VLOOKUP(Games!B2, Data!$B$2:$L$134, 10, FALSE)-VLOOKUP(Games!C2, Data!$B$2:$L$134, 10, FALSE))*'Coefficients - Win Probability'!$I$2</f>
        <v>1.4250912363962949</v>
      </c>
      <c r="J2">
        <f>(IF(AND(VLOOKUP(Games!B2, Data!$B$2:$L$134, 11, FALSE)=1, VLOOKUP(Games!C2, Data!$B$2:$L$134, 11, FALSE)&lt;&gt;1), 1,0))*'Coefficients - Win Probability'!$J$2</f>
        <v>0</v>
      </c>
      <c r="K2">
        <f>(IF(AND(VLOOKUP(Games!B2, Data!$B$2:$L$134, 11, FALSE)&lt;&gt;1, VLOOKUP(Games!C2, Data!$B$2:$L$134, 11, FALSE)=1), 1,0))*'Coefficients - Win Probability'!$K$2</f>
        <v>0</v>
      </c>
      <c r="L2">
        <f>(VLOOKUP(Games!B2, Data!$B$2:$L$134, 3, FALSE)-VLOOKUP(Games!C2, Data!$B$2:$L$134, 3, FALSE))*'Coefficients - Win Probability'!$L$2</f>
        <v>7.2159069874871706</v>
      </c>
      <c r="N2">
        <f>ROUND(EXP(SUM(A2:L2))/(1+EXP(SUM(A2:L2))), 6)</f>
        <v>2.1100000000000001E-4</v>
      </c>
    </row>
    <row r="3" spans="1:14" x14ac:dyDescent="0.45">
      <c r="A3">
        <f>'Coefficients - Win Probability'!$A$2</f>
        <v>1.5006452889456501</v>
      </c>
      <c r="B3">
        <f>(Games!D3)*'Coefficients - Win Probability'!$B$2</f>
        <v>-1.521957163954029</v>
      </c>
      <c r="C3">
        <f>(VLOOKUP(Games!B3, Data!$B$2:$L$134, 4, FALSE)-VLOOKUP(Games!C3, Data!$B$2:$L$134, 4, FALSE))*'Coefficients - Win Probability'!$C$2</f>
        <v>0.39323384255612759</v>
      </c>
      <c r="D3">
        <f>(VLOOKUP(Games!B3, Data!$B$2:$L$134, 5, FALSE)-VLOOKUP(Games!C3, Data!$B$2:$L$134, 5, FALSE))*'Coefficients - Win Probability'!$D$2</f>
        <v>0.74861218297384147</v>
      </c>
      <c r="E3">
        <f>(VLOOKUP(Games!B3, Data!$B$2:$L$134, 6, FALSE)-VLOOKUP(Games!C3, Data!$B$2:$L$134, 6, FALSE))*'Coefficients - Win Probability'!$E$2</f>
        <v>0.13031598290703458</v>
      </c>
      <c r="F3">
        <f>(VLOOKUP(Games!B3, Data!$B$2:$L$134, 7, FALSE)-VLOOKUP(Games!C3, Data!$B$2:$L$134, 7, FALSE))*'Coefficients - Win Probability'!$F$2</f>
        <v>0.96035311097757003</v>
      </c>
      <c r="G3">
        <f>(VLOOKUP(Games!B3, Data!$B$2:$L$134, 8, FALSE)-VLOOKUP(Games!C3, Data!$B$2:$L$134, 8, FALSE))*'Coefficients - Win Probability'!$G$2</f>
        <v>0.56862077962344193</v>
      </c>
      <c r="H3">
        <f>(VLOOKUP(Games!B3, Data!$B$2:$L$134, 9, FALSE)-VLOOKUP(Games!C3, Data!$B$2:$L$134, 9, FALSE))*'Coefficients - Win Probability'!$H$2</f>
        <v>0.24888868946619055</v>
      </c>
      <c r="I3">
        <f>(VLOOKUP(Games!B3, Data!$B$2:$L$134, 10, FALSE)-VLOOKUP(Games!C3, Data!$B$2:$L$134, 10, FALSE))*'Coefficients - Win Probability'!$I$2</f>
        <v>-0.22211201475415429</v>
      </c>
      <c r="J3">
        <f>(IF(AND(VLOOKUP(Games!B3, Data!$B$2:$L$134, 11, FALSE)=1, VLOOKUP(Games!C3, Data!$B$2:$L$134, 11, FALSE)&lt;&gt;1), 1,0))*'Coefficients - Win Probability'!$J$2</f>
        <v>0</v>
      </c>
      <c r="K3">
        <f>(IF(AND(VLOOKUP(Games!B3, Data!$B$2:$L$134, 11, FALSE)&lt;&gt;1, VLOOKUP(Games!C3, Data!$B$2:$L$134, 11, FALSE)=1), 1,0))*'Coefficients - Win Probability'!$K$2</f>
        <v>0</v>
      </c>
      <c r="L3">
        <f>(VLOOKUP(Games!B3, Data!$B$2:$L$134, 3, FALSE)-VLOOKUP(Games!C3, Data!$B$2:$L$134, 3, FALSE))*'Coefficients - Win Probability'!$L$2</f>
        <v>-0.11274854667948704</v>
      </c>
      <c r="N3">
        <f t="shared" ref="N3:N66" si="0">ROUND(EXP(SUM(A3:L3))/(1+EXP(SUM(A3:L3))), 6)</f>
        <v>0.93666300000000002</v>
      </c>
    </row>
    <row r="4" spans="1:14" x14ac:dyDescent="0.45">
      <c r="A4">
        <f>'Coefficients - Win Probability'!$A$2</f>
        <v>1.5006452889456501</v>
      </c>
      <c r="B4">
        <f>(Games!D4)*'Coefficients - Win Probability'!$B$2</f>
        <v>-4.8425909762173651</v>
      </c>
      <c r="C4">
        <f>(VLOOKUP(Games!B4, Data!$B$2:$L$134, 4, FALSE)-VLOOKUP(Games!C4, Data!$B$2:$L$134, 4, FALSE))*'Coefficients - Win Probability'!$C$2</f>
        <v>1.5729353702245072</v>
      </c>
      <c r="D4">
        <f>(VLOOKUP(Games!B4, Data!$B$2:$L$134, 5, FALSE)-VLOOKUP(Games!C4, Data!$B$2:$L$134, 5, FALSE))*'Coefficients - Win Probability'!$D$2</f>
        <v>3.5724910503941545</v>
      </c>
      <c r="E4">
        <f>(VLOOKUP(Games!B4, Data!$B$2:$L$134, 6, FALSE)-VLOOKUP(Games!C4, Data!$B$2:$L$134, 6, FALSE))*'Coefficients - Win Probability'!$E$2</f>
        <v>0.66995344737324081</v>
      </c>
      <c r="F4">
        <f>(VLOOKUP(Games!B4, Data!$B$2:$L$134, 7, FALSE)-VLOOKUP(Games!C4, Data!$B$2:$L$134, 7, FALSE))*'Coefficients - Win Probability'!$F$2</f>
        <v>5.3459656511084725</v>
      </c>
      <c r="G4">
        <f>(VLOOKUP(Games!B4, Data!$B$2:$L$134, 8, FALSE)-VLOOKUP(Games!C4, Data!$B$2:$L$134, 8, FALSE))*'Coefficients - Win Probability'!$G$2</f>
        <v>2.3029141574749405</v>
      </c>
      <c r="H4">
        <f>(VLOOKUP(Games!B4, Data!$B$2:$L$134, 9, FALSE)-VLOOKUP(Games!C4, Data!$B$2:$L$134, 9, FALSE))*'Coefficients - Win Probability'!$H$2</f>
        <v>0.74666606839857141</v>
      </c>
      <c r="I4">
        <f>(VLOOKUP(Games!B4, Data!$B$2:$L$134, 10, FALSE)-VLOOKUP(Games!C4, Data!$B$2:$L$134, 10, FALSE))*'Coefficients - Win Probability'!$I$2</f>
        <v>-0.37732808805675927</v>
      </c>
      <c r="J4">
        <f>(IF(AND(VLOOKUP(Games!B4, Data!$B$2:$L$134, 11, FALSE)=1, VLOOKUP(Games!C4, Data!$B$2:$L$134, 11, FALSE)&lt;&gt;1), 1,0))*'Coefficients - Win Probability'!$J$2</f>
        <v>-0.76401995355778196</v>
      </c>
      <c r="K4">
        <f>(IF(AND(VLOOKUP(Games!B4, Data!$B$2:$L$134, 11, FALSE)&lt;&gt;1, VLOOKUP(Games!C4, Data!$B$2:$L$134, 11, FALSE)=1), 1,0))*'Coefficients - Win Probability'!$K$2</f>
        <v>0</v>
      </c>
      <c r="L4">
        <f>(VLOOKUP(Games!B4, Data!$B$2:$L$134, 3, FALSE)-VLOOKUP(Games!C4, Data!$B$2:$L$134, 3, FALSE))*'Coefficients - Win Probability'!$L$2</f>
        <v>-2.7059651203076887</v>
      </c>
      <c r="N4">
        <f t="shared" si="0"/>
        <v>0.999108</v>
      </c>
    </row>
    <row r="5" spans="1:14" x14ac:dyDescent="0.45">
      <c r="A5">
        <f>'Coefficients - Win Probability'!$A$2</f>
        <v>1.5006452889456501</v>
      </c>
      <c r="B5">
        <f>(Games!D5)*'Coefficients - Win Probability'!$B$2</f>
        <v>-2.3521156170198627</v>
      </c>
      <c r="C5">
        <f>(VLOOKUP(Games!B5, Data!$B$2:$L$134, 4, FALSE)-VLOOKUP(Games!C5, Data!$B$2:$L$134, 4, FALSE))*'Coefficients - Win Probability'!$C$2</f>
        <v>0.44238807287564391</v>
      </c>
      <c r="D5">
        <f>(VLOOKUP(Games!B5, Data!$B$2:$L$134, 5, FALSE)-VLOOKUP(Games!C5, Data!$B$2:$L$134, 5, FALSE))*'Coefficients - Win Probability'!$D$2</f>
        <v>1.0423713940142096</v>
      </c>
      <c r="E5">
        <f>(VLOOKUP(Games!B5, Data!$B$2:$L$134, 6, FALSE)-VLOOKUP(Games!C5, Data!$B$2:$L$134, 6, FALSE))*'Coefficients - Win Probability'!$E$2</f>
        <v>0.23613392202997927</v>
      </c>
      <c r="F5">
        <f>(VLOOKUP(Games!B5, Data!$B$2:$L$134, 7, FALSE)-VLOOKUP(Games!C5, Data!$B$2:$L$134, 7, FALSE))*'Coefficients - Win Probability'!$F$2</f>
        <v>2.5609416292735205</v>
      </c>
      <c r="G5">
        <f>(VLOOKUP(Games!B5, Data!$B$2:$L$134, 8, FALSE)-VLOOKUP(Games!C5, Data!$B$2:$L$134, 8, FALSE))*'Coefficients - Win Probability'!$G$2</f>
        <v>0.42646558471758156</v>
      </c>
      <c r="H5">
        <f>(VLOOKUP(Games!B5, Data!$B$2:$L$134, 9, FALSE)-VLOOKUP(Games!C5, Data!$B$2:$L$134, 9, FALSE))*'Coefficients - Win Probability'!$H$2</f>
        <v>0.51851810305456347</v>
      </c>
      <c r="I5">
        <f>(VLOOKUP(Games!B5, Data!$B$2:$L$134, 10, FALSE)-VLOOKUP(Games!C5, Data!$B$2:$L$134, 10, FALSE))*'Coefficients - Win Probability'!$I$2</f>
        <v>-0.44559036818174586</v>
      </c>
      <c r="J5">
        <f>(IF(AND(VLOOKUP(Games!B5, Data!$B$2:$L$134, 11, FALSE)=1, VLOOKUP(Games!C5, Data!$B$2:$L$134, 11, FALSE)&lt;&gt;1), 1,0))*'Coefficients - Win Probability'!$J$2</f>
        <v>0</v>
      </c>
      <c r="K5">
        <f>(IF(AND(VLOOKUP(Games!B5, Data!$B$2:$L$134, 11, FALSE)&lt;&gt;1, VLOOKUP(Games!C5, Data!$B$2:$L$134, 11, FALSE)=1), 1,0))*'Coefficients - Win Probability'!$K$2</f>
        <v>0</v>
      </c>
      <c r="L5">
        <f>(VLOOKUP(Games!B5, Data!$B$2:$L$134, 3, FALSE)-VLOOKUP(Games!C5, Data!$B$2:$L$134, 3, FALSE))*'Coefficients - Win Probability'!$L$2</f>
        <v>-1.0852047617900629</v>
      </c>
      <c r="N5">
        <f t="shared" si="0"/>
        <v>0.94503599999999999</v>
      </c>
    </row>
    <row r="6" spans="1:14" x14ac:dyDescent="0.45">
      <c r="A6">
        <f>'Coefficients - Win Probability'!$A$2</f>
        <v>1.5006452889456501</v>
      </c>
      <c r="B6">
        <f>(Games!D6)*'Coefficients - Win Probability'!$B$2</f>
        <v>-0.96851819524347293</v>
      </c>
      <c r="C6">
        <f>(VLOOKUP(Games!B6, Data!$B$2:$L$134, 4, FALSE)-VLOOKUP(Games!C6, Data!$B$2:$L$134, 4, FALSE))*'Coefficients - Win Probability'!$C$2</f>
        <v>0.49154230319516024</v>
      </c>
      <c r="D6">
        <f>(VLOOKUP(Games!B6, Data!$B$2:$L$134, 5, FALSE)-VLOOKUP(Games!C6, Data!$B$2:$L$134, 5, FALSE))*'Coefficients - Win Probability'!$D$2</f>
        <v>0.76756439013773614</v>
      </c>
      <c r="E6">
        <f>(VLOOKUP(Games!B6, Data!$B$2:$L$134, 6, FALSE)-VLOOKUP(Games!C6, Data!$B$2:$L$134, 6, FALSE))*'Coefficients - Win Probability'!$E$2</f>
        <v>0.12929523108269758</v>
      </c>
      <c r="F6">
        <f>(VLOOKUP(Games!B6, Data!$B$2:$L$134, 7, FALSE)-VLOOKUP(Games!C6, Data!$B$2:$L$134, 7, FALSE))*'Coefficients - Win Probability'!$F$2</f>
        <v>1.6005885182959501</v>
      </c>
      <c r="G6">
        <f>(VLOOKUP(Games!B6, Data!$B$2:$L$134, 8, FALSE)-VLOOKUP(Games!C6, Data!$B$2:$L$134, 8, FALSE))*'Coefficients - Win Probability'!$G$2</f>
        <v>0.39803454573640945</v>
      </c>
      <c r="H6">
        <f>(VLOOKUP(Games!B6, Data!$B$2:$L$134, 9, FALSE)-VLOOKUP(Games!C6, Data!$B$2:$L$134, 9, FALSE))*'Coefficients - Win Probability'!$H$2</f>
        <v>0.31802443654013224</v>
      </c>
      <c r="I6">
        <f>(VLOOKUP(Games!B6, Data!$B$2:$L$134, 10, FALSE)-VLOOKUP(Games!C6, Data!$B$2:$L$134, 10, FALSE))*'Coefficients - Win Probability'!$I$2</f>
        <v>-9.2801722699940123E-2</v>
      </c>
      <c r="J6">
        <f>(IF(AND(VLOOKUP(Games!B6, Data!$B$2:$L$134, 11, FALSE)=1, VLOOKUP(Games!C6, Data!$B$2:$L$134, 11, FALSE)&lt;&gt;1), 1,0))*'Coefficients - Win Probability'!$J$2</f>
        <v>0</v>
      </c>
      <c r="K6">
        <f>(IF(AND(VLOOKUP(Games!B6, Data!$B$2:$L$134, 11, FALSE)&lt;&gt;1, VLOOKUP(Games!C6, Data!$B$2:$L$134, 11, FALSE)=1), 1,0))*'Coefficients - Win Probability'!$K$2</f>
        <v>0</v>
      </c>
      <c r="L6">
        <f>(VLOOKUP(Games!B6, Data!$B$2:$L$134, 3, FALSE)-VLOOKUP(Games!C6, Data!$B$2:$L$134, 3, FALSE))*'Coefficients - Win Probability'!$L$2</f>
        <v>-1.5080118118381389</v>
      </c>
      <c r="N6">
        <f t="shared" si="0"/>
        <v>0.93316500000000002</v>
      </c>
    </row>
    <row r="7" spans="1:14" x14ac:dyDescent="0.45">
      <c r="A7">
        <f>'Coefficients - Win Probability'!$A$2</f>
        <v>1.5006452889456501</v>
      </c>
      <c r="B7">
        <f>(Games!D7)*'Coefficients - Win Probability'!$B$2</f>
        <v>-5.3960299449279212</v>
      </c>
      <c r="C7">
        <f>(VLOOKUP(Games!B7, Data!$B$2:$L$134, 4, FALSE)-VLOOKUP(Games!C7, Data!$B$2:$L$134, 4, FALSE))*'Coefficients - Win Probability'!$C$2</f>
        <v>0.78646768511225518</v>
      </c>
      <c r="D7">
        <f>(VLOOKUP(Games!B7, Data!$B$2:$L$134, 5, FALSE)-VLOOKUP(Games!C7, Data!$B$2:$L$134, 5, FALSE))*'Coefficients - Win Probability'!$D$2</f>
        <v>3.4587778074107862</v>
      </c>
      <c r="E7">
        <f>(VLOOKUP(Games!B7, Data!$B$2:$L$134, 6, FALSE)-VLOOKUP(Games!C7, Data!$B$2:$L$134, 6, FALSE))*'Coefficients - Win Probability'!$E$2</f>
        <v>0.24770244270579952</v>
      </c>
      <c r="F7">
        <f>(VLOOKUP(Games!B7, Data!$B$2:$L$134, 7, FALSE)-VLOOKUP(Games!C7, Data!$B$2:$L$134, 7, FALSE))*'Coefficients - Win Probability'!$F$2</f>
        <v>6.1142481398905293</v>
      </c>
      <c r="G7">
        <f>(VLOOKUP(Games!B7, Data!$B$2:$L$134, 8, FALSE)-VLOOKUP(Games!C7, Data!$B$2:$L$134, 8, FALSE))*'Coefficients - Win Probability'!$G$2</f>
        <v>2.2460520795125962</v>
      </c>
      <c r="H7">
        <f>(VLOOKUP(Games!B7, Data!$B$2:$L$134, 9, FALSE)-VLOOKUP(Games!C7, Data!$B$2:$L$134, 9, FALSE))*'Coefficients - Win Probability'!$H$2</f>
        <v>1.00938190727955</v>
      </c>
      <c r="I7">
        <f>(VLOOKUP(Games!B7, Data!$B$2:$L$134, 10, FALSE)-VLOOKUP(Games!C7, Data!$B$2:$L$134, 10, FALSE))*'Coefficients - Win Probability'!$I$2</f>
        <v>-1.0489108728252239</v>
      </c>
      <c r="J7">
        <f>(IF(AND(VLOOKUP(Games!B7, Data!$B$2:$L$134, 11, FALSE)=1, VLOOKUP(Games!C7, Data!$B$2:$L$134, 11, FALSE)&lt;&gt;1), 1,0))*'Coefficients - Win Probability'!$J$2</f>
        <v>-0.76401995355778196</v>
      </c>
      <c r="K7">
        <f>(IF(AND(VLOOKUP(Games!B7, Data!$B$2:$L$134, 11, FALSE)&lt;&gt;1, VLOOKUP(Games!C7, Data!$B$2:$L$134, 11, FALSE)=1), 1,0))*'Coefficients - Win Probability'!$K$2</f>
        <v>0</v>
      </c>
      <c r="L7">
        <f>(VLOOKUP(Games!B7, Data!$B$2:$L$134, 3, FALSE)-VLOOKUP(Games!C7, Data!$B$2:$L$134, 3, FALSE))*'Coefficients - Win Probability'!$L$2</f>
        <v>-2.2549709335897408</v>
      </c>
      <c r="N7">
        <f t="shared" si="0"/>
        <v>0.99726599999999999</v>
      </c>
    </row>
    <row r="8" spans="1:14" x14ac:dyDescent="0.45">
      <c r="A8">
        <f>'Coefficients - Win Probability'!$A$2</f>
        <v>1.5006452889456501</v>
      </c>
      <c r="B8">
        <f>(Games!D8)*'Coefficients - Win Probability'!$B$2</f>
        <v>-5.6727494292831988</v>
      </c>
      <c r="C8">
        <f>(VLOOKUP(Games!B8, Data!$B$2:$L$134, 4, FALSE)-VLOOKUP(Games!C8, Data!$B$2:$L$134, 4, FALSE))*'Coefficients - Win Probability'!$C$2</f>
        <v>1.17970152766838</v>
      </c>
      <c r="D8">
        <f>(VLOOKUP(Games!B8, Data!$B$2:$L$134, 5, FALSE)-VLOOKUP(Games!C8, Data!$B$2:$L$134, 5, FALSE))*'Coefficients - Win Probability'!$D$2</f>
        <v>2.5016913456341028</v>
      </c>
      <c r="E8">
        <f>(VLOOKUP(Games!B8, Data!$B$2:$L$134, 6, FALSE)-VLOOKUP(Games!C8, Data!$B$2:$L$134, 6, FALSE))*'Coefficients - Win Probability'!$E$2</f>
        <v>0.51581992189834081</v>
      </c>
      <c r="F8">
        <f>(VLOOKUP(Games!B8, Data!$B$2:$L$134, 7, FALSE)-VLOOKUP(Games!C8, Data!$B$2:$L$134, 7, FALSE))*'Coefficients - Win Probability'!$F$2</f>
        <v>4.8657890956196876</v>
      </c>
      <c r="G8">
        <f>(VLOOKUP(Games!B8, Data!$B$2:$L$134, 8, FALSE)-VLOOKUP(Games!C8, Data!$B$2:$L$134, 8, FALSE))*'Coefficients - Win Probability'!$G$2</f>
        <v>2.2744831184937682</v>
      </c>
      <c r="H8">
        <f>(VLOOKUP(Games!B8, Data!$B$2:$L$134, 9, FALSE)-VLOOKUP(Games!C8, Data!$B$2:$L$134, 9, FALSE))*'Coefficients - Win Probability'!$H$2</f>
        <v>0.97481403374257924</v>
      </c>
      <c r="I8">
        <f>(VLOOKUP(Games!B8, Data!$B$2:$L$134, 10, FALSE)-VLOOKUP(Games!C8, Data!$B$2:$L$134, 10, FALSE))*'Coefficients - Win Probability'!$I$2</f>
        <v>-1.262278320069369</v>
      </c>
      <c r="J8">
        <f>(IF(AND(VLOOKUP(Games!B8, Data!$B$2:$L$134, 11, FALSE)=1, VLOOKUP(Games!C8, Data!$B$2:$L$134, 11, FALSE)&lt;&gt;1), 1,0))*'Coefficients - Win Probability'!$J$2</f>
        <v>-0.76401995355778196</v>
      </c>
      <c r="K8">
        <f>(IF(AND(VLOOKUP(Games!B8, Data!$B$2:$L$134, 11, FALSE)&lt;&gt;1, VLOOKUP(Games!C8, Data!$B$2:$L$134, 11, FALSE)=1), 1,0))*'Coefficients - Win Probability'!$K$2</f>
        <v>0</v>
      </c>
      <c r="L8">
        <f>(VLOOKUP(Games!B8, Data!$B$2:$L$134, 3, FALSE)-VLOOKUP(Games!C8, Data!$B$2:$L$134, 3, FALSE))*'Coefficients - Win Probability'!$L$2</f>
        <v>-4.0589476804615332</v>
      </c>
      <c r="N8">
        <f t="shared" si="0"/>
        <v>0.88644699999999998</v>
      </c>
    </row>
    <row r="9" spans="1:14" x14ac:dyDescent="0.45">
      <c r="A9">
        <f>'Coefficients - Win Probability'!$A$2</f>
        <v>1.5006452889456501</v>
      </c>
      <c r="B9">
        <f>(Games!D9)*'Coefficients - Win Probability'!$B$2</f>
        <v>6.2261883979937549</v>
      </c>
      <c r="C9">
        <f>(VLOOKUP(Games!B9, Data!$B$2:$L$134, 4, FALSE)-VLOOKUP(Games!C9, Data!$B$2:$L$134, 4, FALSE))*'Coefficients - Win Probability'!$C$2</f>
        <v>-1.17970152766838</v>
      </c>
      <c r="D9">
        <f>(VLOOKUP(Games!B9, Data!$B$2:$L$134, 5, FALSE)-VLOOKUP(Games!C9, Data!$B$2:$L$134, 5, FALSE))*'Coefficients - Win Probability'!$D$2</f>
        <v>-3.5156344289024704</v>
      </c>
      <c r="E9">
        <f>(VLOOKUP(Games!B9, Data!$B$2:$L$134, 6, FALSE)-VLOOKUP(Games!C9, Data!$B$2:$L$134, 6, FALSE))*'Coefficients - Win Probability'!$E$2</f>
        <v>-0.87682581710555696</v>
      </c>
      <c r="F9">
        <f>(VLOOKUP(Games!B9, Data!$B$2:$L$134, 7, FALSE)-VLOOKUP(Games!C9, Data!$B$2:$L$134, 7, FALSE))*'Coefficients - Win Probability'!$F$2</f>
        <v>-6.7864953175748282</v>
      </c>
      <c r="G9">
        <f>(VLOOKUP(Games!B9, Data!$B$2:$L$134, 8, FALSE)-VLOOKUP(Games!C9, Data!$B$2:$L$134, 8, FALSE))*'Coefficients - Win Probability'!$G$2</f>
        <v>-2.871534937098382</v>
      </c>
      <c r="H9">
        <f>(VLOOKUP(Games!B9, Data!$B$2:$L$134, 9, FALSE)-VLOOKUP(Games!C9, Data!$B$2:$L$134, 9, FALSE))*'Coefficients - Win Probability'!$H$2</f>
        <v>-1.2582705967457406</v>
      </c>
      <c r="I9">
        <f>(VLOOKUP(Games!B9, Data!$B$2:$L$134, 10, FALSE)-VLOOKUP(Games!C9, Data!$B$2:$L$134, 10, FALSE))*'Coefficients - Win Probability'!$I$2</f>
        <v>1.7720866059027216</v>
      </c>
      <c r="J9">
        <f>(IF(AND(VLOOKUP(Games!B9, Data!$B$2:$L$134, 11, FALSE)=1, VLOOKUP(Games!C9, Data!$B$2:$L$134, 11, FALSE)&lt;&gt;1), 1,0))*'Coefficients - Win Probability'!$J$2</f>
        <v>0</v>
      </c>
      <c r="K9">
        <f>(IF(AND(VLOOKUP(Games!B9, Data!$B$2:$L$134, 11, FALSE)&lt;&gt;1, VLOOKUP(Games!C9, Data!$B$2:$L$134, 11, FALSE)=1), 1,0))*'Coefficients - Win Probability'!$K$2</f>
        <v>0.28179960620559602</v>
      </c>
      <c r="L9">
        <f>(VLOOKUP(Games!B9, Data!$B$2:$L$134, 3, FALSE)-VLOOKUP(Games!C9, Data!$B$2:$L$134, 3, FALSE))*'Coefficients - Win Probability'!$L$2</f>
        <v>4.115321953801276</v>
      </c>
      <c r="N9">
        <f t="shared" si="0"/>
        <v>6.9627999999999995E-2</v>
      </c>
    </row>
    <row r="10" spans="1:14" x14ac:dyDescent="0.45">
      <c r="A10">
        <f>'Coefficients - Win Probability'!$A$2</f>
        <v>1.5006452889456501</v>
      </c>
      <c r="B10">
        <f>(Games!D10)*'Coefficients - Win Probability'!$B$2</f>
        <v>2.6288351013751408</v>
      </c>
      <c r="C10">
        <f>(VLOOKUP(Games!B10, Data!$B$2:$L$134, 4, FALSE)-VLOOKUP(Games!C10, Data!$B$2:$L$134, 4, FALSE))*'Coefficients - Win Probability'!$C$2</f>
        <v>-1.5729353702245072</v>
      </c>
      <c r="D10">
        <f>(VLOOKUP(Games!B10, Data!$B$2:$L$134, 5, FALSE)-VLOOKUP(Games!C10, Data!$B$2:$L$134, 5, FALSE))*'Coefficients - Win Probability'!$D$2</f>
        <v>-4.1694855760568386</v>
      </c>
      <c r="E10">
        <f>(VLOOKUP(Games!B10, Data!$B$2:$L$134, 6, FALSE)-VLOOKUP(Games!C10, Data!$B$2:$L$134, 6, FALSE))*'Coefficients - Win Probability'!$E$2</f>
        <v>-0.46512258128959877</v>
      </c>
      <c r="F10">
        <f>(VLOOKUP(Games!B10, Data!$B$2:$L$134, 7, FALSE)-VLOOKUP(Games!C10, Data!$B$2:$L$134, 7, FALSE))*'Coefficients - Win Probability'!$F$2</f>
        <v>-4.8337773252537692</v>
      </c>
      <c r="G10">
        <f>(VLOOKUP(Games!B10, Data!$B$2:$L$134, 8, FALSE)-VLOOKUP(Games!C10, Data!$B$2:$L$134, 8, FALSE))*'Coefficients - Win Probability'!$G$2</f>
        <v>-2.501931430343145</v>
      </c>
      <c r="H10">
        <f>(VLOOKUP(Games!B10, Data!$B$2:$L$134, 9, FALSE)-VLOOKUP(Games!C10, Data!$B$2:$L$134, 9, FALSE))*'Coefficients - Win Probability'!$H$2</f>
        <v>-1.348147067941865</v>
      </c>
      <c r="I10">
        <f>(VLOOKUP(Games!B10, Data!$B$2:$L$134, 10, FALSE)-VLOOKUP(Games!C10, Data!$B$2:$L$134, 10, FALSE))*'Coefficients - Win Probability'!$I$2</f>
        <v>1.3693992720669426</v>
      </c>
      <c r="J10">
        <f>(IF(AND(VLOOKUP(Games!B10, Data!$B$2:$L$134, 11, FALSE)=1, VLOOKUP(Games!C10, Data!$B$2:$L$134, 11, FALSE)&lt;&gt;1), 1,0))*'Coefficients - Win Probability'!$J$2</f>
        <v>0</v>
      </c>
      <c r="K10">
        <f>(IF(AND(VLOOKUP(Games!B10, Data!$B$2:$L$134, 11, FALSE)&lt;&gt;1, VLOOKUP(Games!C10, Data!$B$2:$L$134, 11, FALSE)=1), 1,0))*'Coefficients - Win Probability'!$K$2</f>
        <v>0.28179960620559602</v>
      </c>
      <c r="L10">
        <f>(VLOOKUP(Games!B10, Data!$B$2:$L$134, 3, FALSE)-VLOOKUP(Games!C10, Data!$B$2:$L$134, 3, FALSE))*'Coefficients - Win Probability'!$L$2</f>
        <v>3.4529242420592907</v>
      </c>
      <c r="N10">
        <f t="shared" si="0"/>
        <v>3.4780000000000002E-3</v>
      </c>
    </row>
    <row r="11" spans="1:14" x14ac:dyDescent="0.45">
      <c r="A11">
        <f>'Coefficients - Win Probability'!$A$2</f>
        <v>1.5006452889456501</v>
      </c>
      <c r="B11">
        <f>(Games!D11)*'Coefficients - Win Probability'!$B$2</f>
        <v>-6.5029078823490325</v>
      </c>
      <c r="C11">
        <f>(VLOOKUP(Games!B11, Data!$B$2:$L$134, 4, FALSE)-VLOOKUP(Games!C11, Data!$B$2:$L$134, 4, FALSE))*'Coefficients - Win Probability'!$C$2</f>
        <v>1.5729353702245072</v>
      </c>
      <c r="D11">
        <f>(VLOOKUP(Games!B11, Data!$B$2:$L$134, 5, FALSE)-VLOOKUP(Games!C11, Data!$B$2:$L$134, 5, FALSE))*'Coefficients - Win Probability'!$D$2</f>
        <v>3.7241087077053123</v>
      </c>
      <c r="E11">
        <f>(VLOOKUP(Games!B11, Data!$B$2:$L$134, 6, FALSE)-VLOOKUP(Games!C11, Data!$B$2:$L$134, 6, FALSE))*'Coefficients - Win Probability'!$E$2</f>
        <v>0.56345500703407136</v>
      </c>
      <c r="F11">
        <f>(VLOOKUP(Games!B11, Data!$B$2:$L$134, 7, FALSE)-VLOOKUP(Games!C11, Data!$B$2:$L$134, 7, FALSE))*'Coefficients - Win Probability'!$F$2</f>
        <v>5.6020598140358251</v>
      </c>
      <c r="G11">
        <f>(VLOOKUP(Games!B11, Data!$B$2:$L$134, 8, FALSE)-VLOOKUP(Games!C11, Data!$B$2:$L$134, 8, FALSE))*'Coefficients - Win Probability'!$G$2</f>
        <v>1.8480175337761866</v>
      </c>
      <c r="H11">
        <f>(VLOOKUP(Games!B11, Data!$B$2:$L$134, 9, FALSE)-VLOOKUP(Games!C11, Data!$B$2:$L$134, 9, FALSE))*'Coefficients - Win Probability'!$H$2</f>
        <v>1.2098755737939815</v>
      </c>
      <c r="I11">
        <f>(VLOOKUP(Games!B11, Data!$B$2:$L$134, 10, FALSE)-VLOOKUP(Games!C11, Data!$B$2:$L$134, 10, FALSE))*'Coefficients - Win Probability'!$I$2</f>
        <v>-0.55571726526088427</v>
      </c>
      <c r="J11">
        <f>(IF(AND(VLOOKUP(Games!B11, Data!$B$2:$L$134, 11, FALSE)=1, VLOOKUP(Games!C11, Data!$B$2:$L$134, 11, FALSE)&lt;&gt;1), 1,0))*'Coefficients - Win Probability'!$J$2</f>
        <v>-0.76401995355778196</v>
      </c>
      <c r="K11">
        <f>(IF(AND(VLOOKUP(Games!B11, Data!$B$2:$L$134, 11, FALSE)&lt;&gt;1, VLOOKUP(Games!C11, Data!$B$2:$L$134, 11, FALSE)=1), 1,0))*'Coefficients - Win Probability'!$K$2</f>
        <v>0</v>
      </c>
      <c r="L11">
        <f>(VLOOKUP(Games!B11, Data!$B$2:$L$134, 3, FALSE)-VLOOKUP(Games!C11, Data!$B$2:$L$134, 3, FALSE))*'Coefficients - Win Probability'!$L$2</f>
        <v>-3.7066084720881372</v>
      </c>
      <c r="N11">
        <f t="shared" si="0"/>
        <v>0.98892400000000003</v>
      </c>
    </row>
    <row r="12" spans="1:14" x14ac:dyDescent="0.45">
      <c r="A12">
        <f>'Coefficients - Win Probability'!$A$2</f>
        <v>1.5006452889456501</v>
      </c>
      <c r="B12">
        <f>(Games!D12)*'Coefficients - Win Probability'!$B$2</f>
        <v>6.779627366704311</v>
      </c>
      <c r="C12">
        <f>(VLOOKUP(Games!B12, Data!$B$2:$L$134, 4, FALSE)-VLOOKUP(Games!C12, Data!$B$2:$L$134, 4, FALSE))*'Coefficients - Win Probability'!$C$2</f>
        <v>-1.9661692127806349</v>
      </c>
      <c r="D12">
        <f>(VLOOKUP(Games!B12, Data!$B$2:$L$134, 5, FALSE)-VLOOKUP(Games!C12, Data!$B$2:$L$134, 5, FALSE))*'Coefficients - Win Probability'!$D$2</f>
        <v>-8.1968295983844666</v>
      </c>
      <c r="E12">
        <f>(VLOOKUP(Games!B12, Data!$B$2:$L$134, 6, FALSE)-VLOOKUP(Games!C12, Data!$B$2:$L$134, 6, FALSE))*'Coefficients - Win Probability'!$E$2</f>
        <v>-0.8336139898752869</v>
      </c>
      <c r="F12">
        <f>(VLOOKUP(Games!B12, Data!$B$2:$L$134, 7, FALSE)-VLOOKUP(Games!C12, Data!$B$2:$L$134, 7, FALSE))*'Coefficients - Win Probability'!$F$2</f>
        <v>-9.1873780950187527</v>
      </c>
      <c r="G12">
        <f>(VLOOKUP(Games!B12, Data!$B$2:$L$134, 8, FALSE)-VLOOKUP(Games!C12, Data!$B$2:$L$134, 8, FALSE))*'Coefficients - Win Probability'!$G$2</f>
        <v>-4.7764145488369127</v>
      </c>
      <c r="H12">
        <f>(VLOOKUP(Games!B12, Data!$B$2:$L$134, 9, FALSE)-VLOOKUP(Games!C12, Data!$B$2:$L$134, 9, FALSE))*'Coefficients - Win Probability'!$H$2</f>
        <v>-2.0049366651443119</v>
      </c>
      <c r="I12">
        <f>(VLOOKUP(Games!B12, Data!$B$2:$L$134, 10, FALSE)-VLOOKUP(Games!C12, Data!$B$2:$L$134, 10, FALSE))*'Coefficients - Win Probability'!$I$2</f>
        <v>1.701966105181862</v>
      </c>
      <c r="J12">
        <f>(IF(AND(VLOOKUP(Games!B12, Data!$B$2:$L$134, 11, FALSE)=1, VLOOKUP(Games!C12, Data!$B$2:$L$134, 11, FALSE)&lt;&gt;1), 1,0))*'Coefficients - Win Probability'!$J$2</f>
        <v>0</v>
      </c>
      <c r="K12">
        <f>(IF(AND(VLOOKUP(Games!B12, Data!$B$2:$L$134, 11, FALSE)&lt;&gt;1, VLOOKUP(Games!C12, Data!$B$2:$L$134, 11, FALSE)=1), 1,0))*'Coefficients - Win Probability'!$K$2</f>
        <v>0.28179960620559602</v>
      </c>
      <c r="L12">
        <f>(VLOOKUP(Games!B12, Data!$B$2:$L$134, 3, FALSE)-VLOOKUP(Games!C12, Data!$B$2:$L$134, 3, FALSE))*'Coefficients - Win Probability'!$L$2</f>
        <v>4.6649711188637761</v>
      </c>
      <c r="N12">
        <f t="shared" si="0"/>
        <v>6.0000000000000002E-6</v>
      </c>
    </row>
    <row r="13" spans="1:14" x14ac:dyDescent="0.45">
      <c r="A13">
        <f>'Coefficients - Win Probability'!$A$2</f>
        <v>1.5006452889456501</v>
      </c>
      <c r="B13">
        <f>(Games!D13)*'Coefficients - Win Probability'!$B$2</f>
        <v>-4.0124325231515305</v>
      </c>
      <c r="C13">
        <f>(VLOOKUP(Games!B13, Data!$B$2:$L$134, 4, FALSE)-VLOOKUP(Games!C13, Data!$B$2:$L$134, 4, FALSE))*'Coefficients - Win Probability'!$C$2</f>
        <v>0.78646768511225518</v>
      </c>
      <c r="D13">
        <f>(VLOOKUP(Games!B13, Data!$B$2:$L$134, 5, FALSE)-VLOOKUP(Games!C13, Data!$B$2:$L$134, 5, FALSE))*'Coefficients - Win Probability'!$D$2</f>
        <v>2.6722612101091556</v>
      </c>
      <c r="E13">
        <f>(VLOOKUP(Games!B13, Data!$B$2:$L$134, 6, FALSE)-VLOOKUP(Games!C13, Data!$B$2:$L$134, 6, FALSE))*'Coefficients - Win Probability'!$E$2</f>
        <v>0.25790996094917046</v>
      </c>
      <c r="F13">
        <f>(VLOOKUP(Games!B13, Data!$B$2:$L$134, 7, FALSE)-VLOOKUP(Games!C13, Data!$B$2:$L$134, 7, FALSE))*'Coefficients - Win Probability'!$F$2</f>
        <v>3.4892829698851706</v>
      </c>
      <c r="G13">
        <f>(VLOOKUP(Games!B13, Data!$B$2:$L$134, 8, FALSE)-VLOOKUP(Games!C13, Data!$B$2:$L$134, 8, FALSE))*'Coefficients - Win Probability'!$G$2</f>
        <v>1.0803794812845398</v>
      </c>
      <c r="H13">
        <f>(VLOOKUP(Games!B13, Data!$B$2:$L$134, 9, FALSE)-VLOOKUP(Games!C13, Data!$B$2:$L$134, 9, FALSE))*'Coefficients - Win Probability'!$H$2</f>
        <v>0.47703665481019841</v>
      </c>
      <c r="I13">
        <f>(VLOOKUP(Games!B13, Data!$B$2:$L$134, 10, FALSE)-VLOOKUP(Games!C13, Data!$B$2:$L$134, 10, FALSE))*'Coefficients - Win Probability'!$I$2</f>
        <v>-0.28026338869569445</v>
      </c>
      <c r="J13">
        <f>(IF(AND(VLOOKUP(Games!B13, Data!$B$2:$L$134, 11, FALSE)=1, VLOOKUP(Games!C13, Data!$B$2:$L$134, 11, FALSE)&lt;&gt;1), 1,0))*'Coefficients - Win Probability'!$J$2</f>
        <v>0</v>
      </c>
      <c r="K13">
        <f>(IF(AND(VLOOKUP(Games!B13, Data!$B$2:$L$134, 11, FALSE)&lt;&gt;1, VLOOKUP(Games!C13, Data!$B$2:$L$134, 11, FALSE)=1), 1,0))*'Coefficients - Win Probability'!$K$2</f>
        <v>0</v>
      </c>
      <c r="L13">
        <f>(VLOOKUP(Games!B13, Data!$B$2:$L$134, 3, FALSE)-VLOOKUP(Games!C13, Data!$B$2:$L$134, 3, FALSE))*'Coefficients - Win Probability'!$L$2</f>
        <v>-0.63421057507211454</v>
      </c>
      <c r="N13">
        <f t="shared" si="0"/>
        <v>0.99521300000000001</v>
      </c>
    </row>
    <row r="14" spans="1:14" x14ac:dyDescent="0.45">
      <c r="A14">
        <f>'Coefficients - Win Probability'!$A$2</f>
        <v>1.5006452889456501</v>
      </c>
      <c r="B14">
        <f>(Games!D14)*'Coefficients - Win Probability'!$B$2</f>
        <v>-8.4399442728359784</v>
      </c>
      <c r="C14">
        <f>(VLOOKUP(Games!B14, Data!$B$2:$L$134, 4, FALSE)-VLOOKUP(Games!C14, Data!$B$2:$L$134, 4, FALSE))*'Coefficients - Win Probability'!$C$2</f>
        <v>1.2780099883074125</v>
      </c>
      <c r="D14">
        <f>(VLOOKUP(Games!B14, Data!$B$2:$L$134, 5, FALSE)-VLOOKUP(Games!C14, Data!$B$2:$L$134, 5, FALSE))*'Coefficients - Win Probability'!$D$2</f>
        <v>6.4532265393061516</v>
      </c>
      <c r="E14">
        <f>(VLOOKUP(Games!B14, Data!$B$2:$L$134, 6, FALSE)-VLOOKUP(Games!C14, Data!$B$2:$L$134, 6, FALSE))*'Coefficients - Win Probability'!$E$2</f>
        <v>0.68900748142753299</v>
      </c>
      <c r="F14">
        <f>(VLOOKUP(Games!B14, Data!$B$2:$L$134, 7, FALSE)-VLOOKUP(Games!C14, Data!$B$2:$L$134, 7, FALSE))*'Coefficients - Win Probability'!$F$2</f>
        <v>9.923648813434891</v>
      </c>
      <c r="G14">
        <f>(VLOOKUP(Games!B14, Data!$B$2:$L$134, 8, FALSE)-VLOOKUP(Games!C14, Data!$B$2:$L$134, 8, FALSE))*'Coefficients - Win Probability'!$G$2</f>
        <v>4.1509316912511265</v>
      </c>
      <c r="H14">
        <f>(VLOOKUP(Games!B14, Data!$B$2:$L$134, 9, FALSE)-VLOOKUP(Games!C14, Data!$B$2:$L$134, 9, FALSE))*'Coefficients - Win Probability'!$H$2</f>
        <v>2.1639488834143781</v>
      </c>
      <c r="I14">
        <f>(VLOOKUP(Games!B14, Data!$B$2:$L$134, 10, FALSE)-VLOOKUP(Games!C14, Data!$B$2:$L$134, 10, FALSE))*'Coefficients - Win Probability'!$I$2</f>
        <v>-0.9570382604232236</v>
      </c>
      <c r="J14">
        <f>(IF(AND(VLOOKUP(Games!B14, Data!$B$2:$L$134, 11, FALSE)=1, VLOOKUP(Games!C14, Data!$B$2:$L$134, 11, FALSE)&lt;&gt;1), 1,0))*'Coefficients - Win Probability'!$J$2</f>
        <v>-0.76401995355778196</v>
      </c>
      <c r="K14">
        <f>(IF(AND(VLOOKUP(Games!B14, Data!$B$2:$L$134, 11, FALSE)&lt;&gt;1, VLOOKUP(Games!C14, Data!$B$2:$L$134, 11, FALSE)=1), 1,0))*'Coefficients - Win Probability'!$K$2</f>
        <v>0</v>
      </c>
      <c r="L14">
        <f>(VLOOKUP(Games!B14, Data!$B$2:$L$134, 3, FALSE)-VLOOKUP(Games!C14, Data!$B$2:$L$134, 3, FALSE))*'Coefficients - Win Probability'!$L$2</f>
        <v>-6.4407607290656967</v>
      </c>
      <c r="N14">
        <f t="shared" si="0"/>
        <v>0.99992899999999996</v>
      </c>
    </row>
    <row r="15" spans="1:14" x14ac:dyDescent="0.45">
      <c r="A15">
        <f>'Coefficients - Win Probability'!$A$2</f>
        <v>1.5006452889456501</v>
      </c>
      <c r="B15">
        <f>(Games!D15)*'Coefficients - Win Probability'!$B$2</f>
        <v>-7.8865053041254223</v>
      </c>
      <c r="C15">
        <f>(VLOOKUP(Games!B15, Data!$B$2:$L$134, 4, FALSE)-VLOOKUP(Games!C15, Data!$B$2:$L$134, 4, FALSE))*'Coefficients - Win Probability'!$C$2</f>
        <v>2.3594030553367626</v>
      </c>
      <c r="D15">
        <f>(VLOOKUP(Games!B15, Data!$B$2:$L$134, 5, FALSE)-VLOOKUP(Games!C15, Data!$B$2:$L$134, 5, FALSE))*'Coefficients - Win Probability'!$D$2</f>
        <v>4.6527668587361539</v>
      </c>
      <c r="E15">
        <f>(VLOOKUP(Games!B15, Data!$B$2:$L$134, 6, FALSE)-VLOOKUP(Games!C15, Data!$B$2:$L$134, 6, FALSE))*'Coefficients - Win Probability'!$E$2</f>
        <v>0.83463474169962393</v>
      </c>
      <c r="F15">
        <f>(VLOOKUP(Games!B15, Data!$B$2:$L$134, 7, FALSE)-VLOOKUP(Games!C15, Data!$B$2:$L$134, 7, FALSE))*'Coefficients - Win Probability'!$F$2</f>
        <v>7.7788601989183164</v>
      </c>
      <c r="G15">
        <f>(VLOOKUP(Games!B15, Data!$B$2:$L$134, 8, FALSE)-VLOOKUP(Games!C15, Data!$B$2:$L$134, 8, FALSE))*'Coefficients - Win Probability'!$G$2</f>
        <v>3.1274142879289313</v>
      </c>
      <c r="H15">
        <f>(VLOOKUP(Games!B15, Data!$B$2:$L$134, 9, FALSE)-VLOOKUP(Games!C15, Data!$B$2:$L$134, 9, FALSE))*'Coefficients - Win Probability'!$H$2</f>
        <v>1.776788699800304</v>
      </c>
      <c r="I15">
        <f>(VLOOKUP(Games!B15, Data!$B$2:$L$134, 10, FALSE)-VLOOKUP(Games!C15, Data!$B$2:$L$134, 10, FALSE))*'Coefficients - Win Probability'!$I$2</f>
        <v>-1.7650909518947149</v>
      </c>
      <c r="J15">
        <f>(IF(AND(VLOOKUP(Games!B15, Data!$B$2:$L$134, 11, FALSE)=1, VLOOKUP(Games!C15, Data!$B$2:$L$134, 11, FALSE)&lt;&gt;1), 1,0))*'Coefficients - Win Probability'!$J$2</f>
        <v>-0.76401995355778196</v>
      </c>
      <c r="K15">
        <f>(IF(AND(VLOOKUP(Games!B15, Data!$B$2:$L$134, 11, FALSE)&lt;&gt;1, VLOOKUP(Games!C15, Data!$B$2:$L$134, 11, FALSE)=1), 1,0))*'Coefficients - Win Probability'!$K$2</f>
        <v>0</v>
      </c>
      <c r="L15">
        <f>(VLOOKUP(Games!B15, Data!$B$2:$L$134, 3, FALSE)-VLOOKUP(Games!C15, Data!$B$2:$L$134, 3, FALSE))*'Coefficients - Win Probability'!$L$2</f>
        <v>-1.4516375384983955</v>
      </c>
      <c r="N15">
        <f t="shared" si="0"/>
        <v>0.99996099999999999</v>
      </c>
    </row>
    <row r="16" spans="1:14" x14ac:dyDescent="0.45">
      <c r="A16">
        <f>'Coefficients - Win Probability'!$A$2</f>
        <v>1.5006452889456501</v>
      </c>
      <c r="B16">
        <f>(Games!D16)*'Coefficients - Win Probability'!$B$2</f>
        <v>1.9370363904869459</v>
      </c>
      <c r="C16">
        <f>(VLOOKUP(Games!B16, Data!$B$2:$L$134, 4, FALSE)-VLOOKUP(Games!C16, Data!$B$2:$L$134, 4, FALSE))*'Coefficients - Win Probability'!$C$2</f>
        <v>-1.2780099883074123</v>
      </c>
      <c r="D16">
        <f>(VLOOKUP(Games!B16, Data!$B$2:$L$134, 5, FALSE)-VLOOKUP(Games!C16, Data!$B$2:$L$134, 5, FALSE))*'Coefficients - Win Probability'!$D$2</f>
        <v>-2.3879781026507345</v>
      </c>
      <c r="E16">
        <f>(VLOOKUP(Games!B16, Data!$B$2:$L$134, 6, FALSE)-VLOOKUP(Games!C16, Data!$B$2:$L$134, 6, FALSE))*'Coefficients - Win Probability'!$E$2</f>
        <v>-0.5379362114256443</v>
      </c>
      <c r="F16">
        <f>(VLOOKUP(Games!B16, Data!$B$2:$L$134, 7, FALSE)-VLOOKUP(Games!C16, Data!$B$2:$L$134, 7, FALSE))*'Coefficients - Win Probability'!$F$2</f>
        <v>-3.9054359846421178</v>
      </c>
      <c r="G16">
        <f>(VLOOKUP(Games!B16, Data!$B$2:$L$134, 8, FALSE)-VLOOKUP(Games!C16, Data!$B$2:$L$134, 8, FALSE))*'Coefficients - Win Probability'!$G$2</f>
        <v>-1.7627244168326703</v>
      </c>
      <c r="H16">
        <f>(VLOOKUP(Games!B16, Data!$B$2:$L$134, 9, FALSE)-VLOOKUP(Games!C16, Data!$B$2:$L$134, 9, FALSE))*'Coefficients - Win Probability'!$H$2</f>
        <v>-0.96790045903518518</v>
      </c>
      <c r="I16">
        <f>(VLOOKUP(Games!B16, Data!$B$2:$L$134, 10, FALSE)-VLOOKUP(Games!C16, Data!$B$2:$L$134, 10, FALSE))*'Coefficients - Win Probability'!$I$2</f>
        <v>0.58047532202358665</v>
      </c>
      <c r="J16">
        <f>(IF(AND(VLOOKUP(Games!B16, Data!$B$2:$L$134, 11, FALSE)=1, VLOOKUP(Games!C16, Data!$B$2:$L$134, 11, FALSE)&lt;&gt;1), 1,0))*'Coefficients - Win Probability'!$J$2</f>
        <v>0</v>
      </c>
      <c r="K16">
        <f>(IF(AND(VLOOKUP(Games!B16, Data!$B$2:$L$134, 11, FALSE)&lt;&gt;1, VLOOKUP(Games!C16, Data!$B$2:$L$134, 11, FALSE)=1), 1,0))*'Coefficients - Win Probability'!$K$2</f>
        <v>0</v>
      </c>
      <c r="L16">
        <f>(VLOOKUP(Games!B16, Data!$B$2:$L$134, 3, FALSE)-VLOOKUP(Games!C16, Data!$B$2:$L$134, 3, FALSE))*'Coefficients - Win Probability'!$L$2</f>
        <v>3.227427148700317</v>
      </c>
      <c r="N16">
        <f t="shared" si="0"/>
        <v>2.6741999999999998E-2</v>
      </c>
    </row>
    <row r="17" spans="1:14" x14ac:dyDescent="0.45">
      <c r="A17">
        <f>'Coefficients - Win Probability'!$A$2</f>
        <v>1.5006452889456501</v>
      </c>
      <c r="B17">
        <f>(Games!D17)*'Coefficients - Win Probability'!$B$2</f>
        <v>0.83015845306583391</v>
      </c>
      <c r="C17">
        <f>(VLOOKUP(Games!B17, Data!$B$2:$L$134, 4, FALSE)-VLOOKUP(Games!C17, Data!$B$2:$L$134, 4, FALSE))*'Coefficients - Win Probability'!$C$2</f>
        <v>-0.39323384255612759</v>
      </c>
      <c r="D17">
        <f>(VLOOKUP(Games!B17, Data!$B$2:$L$134, 5, FALSE)-VLOOKUP(Games!C17, Data!$B$2:$L$134, 5, FALSE))*'Coefficients - Win Probability'!$D$2</f>
        <v>-0.83389711521136767</v>
      </c>
      <c r="E17">
        <f>(VLOOKUP(Games!B17, Data!$B$2:$L$134, 6, FALSE)-VLOOKUP(Games!C17, Data!$B$2:$L$134, 6, FALSE))*'Coefficients - Win Probability'!$E$2</f>
        <v>-8.2680897771303954E-2</v>
      </c>
      <c r="F17">
        <f>(VLOOKUP(Games!B17, Data!$B$2:$L$134, 7, FALSE)-VLOOKUP(Games!C17, Data!$B$2:$L$134, 7, FALSE))*'Coefficients - Win Probability'!$F$2</f>
        <v>-1.0243766517094082</v>
      </c>
      <c r="G17">
        <f>(VLOOKUP(Games!B17, Data!$B$2:$L$134, 8, FALSE)-VLOOKUP(Games!C17, Data!$B$2:$L$134, 8, FALSE))*'Coefficients - Win Probability'!$G$2</f>
        <v>-0.62548285758578615</v>
      </c>
      <c r="H17">
        <f>(VLOOKUP(Games!B17, Data!$B$2:$L$134, 9, FALSE)-VLOOKUP(Games!C17, Data!$B$2:$L$134, 9, FALSE))*'Coefficients - Win Probability'!$H$2</f>
        <v>-0.30419728712534394</v>
      </c>
      <c r="I17">
        <f>(VLOOKUP(Games!B17, Data!$B$2:$L$134, 10, FALSE)-VLOOKUP(Games!C17, Data!$B$2:$L$134, 10, FALSE))*'Coefficients - Win Probability'!$I$2</f>
        <v>-0.87751734962910599</v>
      </c>
      <c r="J17">
        <f>(IF(AND(VLOOKUP(Games!B17, Data!$B$2:$L$134, 11, FALSE)=1, VLOOKUP(Games!C17, Data!$B$2:$L$134, 11, FALSE)&lt;&gt;1), 1,0))*'Coefficients - Win Probability'!$J$2</f>
        <v>0</v>
      </c>
      <c r="K17">
        <f>(IF(AND(VLOOKUP(Games!B17, Data!$B$2:$L$134, 11, FALSE)&lt;&gt;1, VLOOKUP(Games!C17, Data!$B$2:$L$134, 11, FALSE)=1), 1,0))*'Coefficients - Win Probability'!$K$2</f>
        <v>0</v>
      </c>
      <c r="L17">
        <f>(VLOOKUP(Games!B17, Data!$B$2:$L$134, 3, FALSE)-VLOOKUP(Games!C17, Data!$B$2:$L$134, 3, FALSE))*'Coefficients - Win Probability'!$L$2</f>
        <v>7.0467841674679399E-2</v>
      </c>
      <c r="N17">
        <f t="shared" si="0"/>
        <v>0.14929799999999999</v>
      </c>
    </row>
    <row r="18" spans="1:14" x14ac:dyDescent="0.45">
      <c r="A18">
        <f>'Coefficients - Win Probability'!$A$2</f>
        <v>1.5006452889456501</v>
      </c>
      <c r="B18">
        <f>(Games!D18)*'Coefficients - Win Probability'!$B$2</f>
        <v>0.55343896871055598</v>
      </c>
      <c r="C18">
        <f>(VLOOKUP(Games!B18, Data!$B$2:$L$134, 4, FALSE)-VLOOKUP(Games!C18, Data!$B$2:$L$134, 4, FALSE))*'Coefficients - Win Probability'!$C$2</f>
        <v>-0.34407961223661127</v>
      </c>
      <c r="D18">
        <f>(VLOOKUP(Games!B18, Data!$B$2:$L$134, 5, FALSE)-VLOOKUP(Games!C18, Data!$B$2:$L$134, 5, FALSE))*'Coefficients - Win Probability'!$D$2</f>
        <v>-0.43590076476957856</v>
      </c>
      <c r="E18">
        <f>(VLOOKUP(Games!B18, Data!$B$2:$L$134, 6, FALSE)-VLOOKUP(Games!C18, Data!$B$2:$L$134, 6, FALSE))*'Coefficients - Win Probability'!$E$2</f>
        <v>-4.7635085135730717E-3</v>
      </c>
      <c r="F18">
        <f>(VLOOKUP(Games!B18, Data!$B$2:$L$134, 7, FALSE)-VLOOKUP(Games!C18, Data!$B$2:$L$134, 7, FALSE))*'Coefficients - Win Probability'!$F$2</f>
        <v>-0.60822363695246107</v>
      </c>
      <c r="G18">
        <f>(VLOOKUP(Games!B18, Data!$B$2:$L$134, 8, FALSE)-VLOOKUP(Games!C18, Data!$B$2:$L$134, 8, FALSE))*'Coefficients - Win Probability'!$G$2</f>
        <v>-0.11372415592468843</v>
      </c>
      <c r="H18">
        <f>(VLOOKUP(Games!B18, Data!$B$2:$L$134, 9, FALSE)-VLOOKUP(Games!C18, Data!$B$2:$L$134, 9, FALSE))*'Coefficients - Win Probability'!$H$2</f>
        <v>-0.45629593068801583</v>
      </c>
      <c r="I18">
        <f>(VLOOKUP(Games!B18, Data!$B$2:$L$134, 10, FALSE)-VLOOKUP(Games!C18, Data!$B$2:$L$134, 10, FALSE))*'Coefficients - Win Probability'!$I$2</f>
        <v>0.58763493667240529</v>
      </c>
      <c r="J18">
        <f>(IF(AND(VLOOKUP(Games!B18, Data!$B$2:$L$134, 11, FALSE)=1, VLOOKUP(Games!C18, Data!$B$2:$L$134, 11, FALSE)&lt;&gt;1), 1,0))*'Coefficients - Win Probability'!$J$2</f>
        <v>0</v>
      </c>
      <c r="K18">
        <f>(IF(AND(VLOOKUP(Games!B18, Data!$B$2:$L$134, 11, FALSE)&lt;&gt;1, VLOOKUP(Games!C18, Data!$B$2:$L$134, 11, FALSE)=1), 1,0))*'Coefficients - Win Probability'!$K$2</f>
        <v>0</v>
      </c>
      <c r="L18">
        <f>(VLOOKUP(Games!B18, Data!$B$2:$L$134, 3, FALSE)-VLOOKUP(Games!C18, Data!$B$2:$L$134, 3, FALSE))*'Coefficients - Win Probability'!$L$2</f>
        <v>4.2280705004808239E-2</v>
      </c>
      <c r="N18">
        <f t="shared" si="0"/>
        <v>0.67283000000000004</v>
      </c>
    </row>
    <row r="19" spans="1:14" x14ac:dyDescent="0.45">
      <c r="A19">
        <f>'Coefficients - Win Probability'!$A$2</f>
        <v>1.5006452889456501</v>
      </c>
      <c r="B19">
        <f>(Games!D19)*'Coefficients - Win Probability'!$B$2</f>
        <v>0.691798710888195</v>
      </c>
      <c r="C19">
        <f>(VLOOKUP(Games!B19, Data!$B$2:$L$134, 4, FALSE)-VLOOKUP(Games!C19, Data!$B$2:$L$134, 4, FALSE))*'Coefficients - Win Probability'!$C$2</f>
        <v>-0.3932338425561247</v>
      </c>
      <c r="D19">
        <f>(VLOOKUP(Games!B19, Data!$B$2:$L$134, 5, FALSE)-VLOOKUP(Games!C19, Data!$B$2:$L$134, 5, FALSE))*'Coefficients - Win Probability'!$D$2</f>
        <v>-2.1321233059381561</v>
      </c>
      <c r="E19">
        <f>(VLOOKUP(Games!B19, Data!$B$2:$L$134, 6, FALSE)-VLOOKUP(Games!C19, Data!$B$2:$L$134, 6, FALSE))*'Coefficients - Win Probability'!$E$2</f>
        <v>-0.16059828702903486</v>
      </c>
      <c r="F19">
        <f>(VLOOKUP(Games!B19, Data!$B$2:$L$134, 7, FALSE)-VLOOKUP(Games!C19, Data!$B$2:$L$134, 7, FALSE))*'Coefficients - Win Probability'!$F$2</f>
        <v>-2.0167415330528971</v>
      </c>
      <c r="G19">
        <f>(VLOOKUP(Games!B19, Data!$B$2:$L$134, 8, FALSE)-VLOOKUP(Games!C19, Data!$B$2:$L$134, 8, FALSE))*'Coefficients - Win Probability'!$G$2</f>
        <v>-0.48332766267992566</v>
      </c>
      <c r="H19">
        <f>(VLOOKUP(Games!B19, Data!$B$2:$L$134, 9, FALSE)-VLOOKUP(Games!C19, Data!$B$2:$L$134, 9, FALSE))*'Coefficients - Win Probability'!$H$2</f>
        <v>-0.61530814895808195</v>
      </c>
      <c r="I19">
        <f>(VLOOKUP(Games!B19, Data!$B$2:$L$134, 10, FALSE)-VLOOKUP(Games!C19, Data!$B$2:$L$134, 10, FALSE))*'Coefficients - Win Probability'!$I$2</f>
        <v>0.92604969930963665</v>
      </c>
      <c r="J19">
        <f>(IF(AND(VLOOKUP(Games!B19, Data!$B$2:$L$134, 11, FALSE)=1, VLOOKUP(Games!C19, Data!$B$2:$L$134, 11, FALSE)&lt;&gt;1), 1,0))*'Coefficients - Win Probability'!$J$2</f>
        <v>0</v>
      </c>
      <c r="K19">
        <f>(IF(AND(VLOOKUP(Games!B19, Data!$B$2:$L$134, 11, FALSE)&lt;&gt;1, VLOOKUP(Games!C19, Data!$B$2:$L$134, 11, FALSE)=1), 1,0))*'Coefficients - Win Probability'!$K$2</f>
        <v>0</v>
      </c>
      <c r="L19">
        <f>(VLOOKUP(Games!B19, Data!$B$2:$L$134, 3, FALSE)-VLOOKUP(Games!C19, Data!$B$2:$L$134, 3, FALSE))*'Coefficients - Win Probability'!$L$2</f>
        <v>1.1838597401346136</v>
      </c>
      <c r="N19">
        <f t="shared" si="0"/>
        <v>0.18257799999999999</v>
      </c>
    </row>
    <row r="20" spans="1:14" x14ac:dyDescent="0.45">
      <c r="A20">
        <f>'Coefficients - Win Probability'!$A$2</f>
        <v>1.5006452889456501</v>
      </c>
      <c r="B20">
        <f>(Games!D20)*'Coefficients - Win Probability'!$B$2</f>
        <v>1.7986766483093068</v>
      </c>
      <c r="C20">
        <f>(VLOOKUP(Games!B20, Data!$B$2:$L$134, 4, FALSE)-VLOOKUP(Games!C20, Data!$B$2:$L$134, 4, FALSE))*'Coefficients - Win Probability'!$C$2</f>
        <v>-1.17970152766838</v>
      </c>
      <c r="D20">
        <f>(VLOOKUP(Games!B20, Data!$B$2:$L$134, 5, FALSE)-VLOOKUP(Games!C20, Data!$B$2:$L$134, 5, FALSE))*'Coefficients - Win Probability'!$D$2</f>
        <v>-1.4024633301282092</v>
      </c>
      <c r="E20">
        <f>(VLOOKUP(Games!B20, Data!$B$2:$L$134, 6, FALSE)-VLOOKUP(Games!C20, Data!$B$2:$L$134, 6, FALSE))*'Coefficients - Win Probability'!$E$2</f>
        <v>-0.38822594385620501</v>
      </c>
      <c r="F20">
        <f>(VLOOKUP(Games!B20, Data!$B$2:$L$134, 7, FALSE)-VLOOKUP(Games!C20, Data!$B$2:$L$134, 7, FALSE))*'Coefficients - Win Probability'!$F$2</f>
        <v>-3.3932476587874141</v>
      </c>
      <c r="G20">
        <f>(VLOOKUP(Games!B20, Data!$B$2:$L$134, 8, FALSE)-VLOOKUP(Games!C20, Data!$B$2:$L$134, 8, FALSE))*'Coefficients - Win Probability'!$G$2</f>
        <v>-0.93822428637867938</v>
      </c>
      <c r="H20">
        <f>(VLOOKUP(Games!B20, Data!$B$2:$L$134, 9, FALSE)-VLOOKUP(Games!C20, Data!$B$2:$L$134, 9, FALSE))*'Coefficients - Win Probability'!$H$2</f>
        <v>-0.67061674661723547</v>
      </c>
      <c r="I20">
        <f>(VLOOKUP(Games!B20, Data!$B$2:$L$134, 10, FALSE)-VLOOKUP(Games!C20, Data!$B$2:$L$134, 10, FALSE))*'Coefficients - Win Probability'!$I$2</f>
        <v>0.58763493667240518</v>
      </c>
      <c r="J20">
        <f>(IF(AND(VLOOKUP(Games!B20, Data!$B$2:$L$134, 11, FALSE)=1, VLOOKUP(Games!C20, Data!$B$2:$L$134, 11, FALSE)&lt;&gt;1), 1,0))*'Coefficients - Win Probability'!$J$2</f>
        <v>0</v>
      </c>
      <c r="K20">
        <f>(IF(AND(VLOOKUP(Games!B20, Data!$B$2:$L$134, 11, FALSE)&lt;&gt;1, VLOOKUP(Games!C20, Data!$B$2:$L$134, 11, FALSE)=1), 1,0))*'Coefficients - Win Probability'!$K$2</f>
        <v>0.28179960620559602</v>
      </c>
      <c r="L20">
        <f>(VLOOKUP(Games!B20, Data!$B$2:$L$134, 3, FALSE)-VLOOKUP(Games!C20, Data!$B$2:$L$134, 3, FALSE))*'Coefficients - Win Probability'!$L$2</f>
        <v>1.663041063522434</v>
      </c>
      <c r="N20">
        <f t="shared" si="0"/>
        <v>0.10520500000000001</v>
      </c>
    </row>
    <row r="21" spans="1:14" x14ac:dyDescent="0.45">
      <c r="A21">
        <f>'Coefficients - Win Probability'!$A$2</f>
        <v>1.5006452889456501</v>
      </c>
      <c r="B21">
        <f>(Games!D21)*'Coefficients - Win Probability'!$B$2</f>
        <v>-1.9370363904869459</v>
      </c>
      <c r="C21">
        <f>(VLOOKUP(Games!B21, Data!$B$2:$L$134, 4, FALSE)-VLOOKUP(Games!C21, Data!$B$2:$L$134, 4, FALSE))*'Coefficients - Win Probability'!$C$2</f>
        <v>-0.29492538191709494</v>
      </c>
      <c r="D21">
        <f>(VLOOKUP(Games!B21, Data!$B$2:$L$134, 5, FALSE)-VLOOKUP(Games!C21, Data!$B$2:$L$134, 5, FALSE))*'Coefficients - Win Probability'!$D$2</f>
        <v>-0.14214155372921039</v>
      </c>
      <c r="E21">
        <f>(VLOOKUP(Games!B21, Data!$B$2:$L$134, 6, FALSE)-VLOOKUP(Games!C21, Data!$B$2:$L$134, 6, FALSE))*'Coefficients - Win Probability'!$E$2</f>
        <v>-7.7577138649618516E-2</v>
      </c>
      <c r="F21">
        <f>(VLOOKUP(Games!B21, Data!$B$2:$L$134, 7, FALSE)-VLOOKUP(Games!C21, Data!$B$2:$L$134, 7, FALSE))*'Coefficients - Win Probability'!$F$2</f>
        <v>0.89632957024573168</v>
      </c>
      <c r="G21">
        <f>(VLOOKUP(Games!B21, Data!$B$2:$L$134, 8, FALSE)-VLOOKUP(Games!C21, Data!$B$2:$L$134, 8, FALSE))*'Coefficients - Win Probability'!$G$2</f>
        <v>-2.8431038981172125E-2</v>
      </c>
      <c r="H21">
        <f>(VLOOKUP(Games!B21, Data!$B$2:$L$134, 9, FALSE)-VLOOKUP(Games!C21, Data!$B$2:$L$134, 9, FALSE))*'Coefficients - Win Probability'!$H$2</f>
        <v>0.3595058847844973</v>
      </c>
      <c r="I21">
        <f>(VLOOKUP(Games!B21, Data!$B$2:$L$134, 10, FALSE)-VLOOKUP(Games!C21, Data!$B$2:$L$134, 10, FALSE))*'Coefficients - Win Probability'!$I$2</f>
        <v>0.44886958099799618</v>
      </c>
      <c r="J21">
        <f>(IF(AND(VLOOKUP(Games!B21, Data!$B$2:$L$134, 11, FALSE)=1, VLOOKUP(Games!C21, Data!$B$2:$L$134, 11, FALSE)&lt;&gt;1), 1,0))*'Coefficients - Win Probability'!$J$2</f>
        <v>0</v>
      </c>
      <c r="K21">
        <f>(IF(AND(VLOOKUP(Games!B21, Data!$B$2:$L$134, 11, FALSE)&lt;&gt;1, VLOOKUP(Games!C21, Data!$B$2:$L$134, 11, FALSE)=1), 1,0))*'Coefficients - Win Probability'!$K$2</f>
        <v>0</v>
      </c>
      <c r="L21">
        <f>(VLOOKUP(Games!B21, Data!$B$2:$L$134, 3, FALSE)-VLOOKUP(Games!C21, Data!$B$2:$L$134, 3, FALSE))*'Coefficients - Win Probability'!$L$2</f>
        <v>0.42280705004807639</v>
      </c>
      <c r="N21">
        <f t="shared" si="0"/>
        <v>0.759154</v>
      </c>
    </row>
    <row r="22" spans="1:14" x14ac:dyDescent="0.45">
      <c r="A22">
        <f>'Coefficients - Win Probability'!$A$2</f>
        <v>1.5006452889456501</v>
      </c>
      <c r="B22">
        <f>(Games!D22)*'Coefficients - Win Probability'!$B$2</f>
        <v>0.83015845306583391</v>
      </c>
      <c r="C22">
        <f>(VLOOKUP(Games!B22, Data!$B$2:$L$134, 4, FALSE)-VLOOKUP(Games!C22, Data!$B$2:$L$134, 4, FALSE))*'Coefficients - Win Probability'!$C$2</f>
        <v>0.39323384255612759</v>
      </c>
      <c r="D22">
        <f>(VLOOKUP(Games!B22, Data!$B$2:$L$134, 5, FALSE)-VLOOKUP(Games!C22, Data!$B$2:$L$134, 5, FALSE))*'Coefficients - Win Probability'!$D$2</f>
        <v>-1.4308916408740513</v>
      </c>
      <c r="E22">
        <f>(VLOOKUP(Games!B22, Data!$B$2:$L$134, 6, FALSE)-VLOOKUP(Games!C22, Data!$B$2:$L$134, 6, FALSE))*'Coefficients - Win Probability'!$E$2</f>
        <v>7.4514883176607261E-2</v>
      </c>
      <c r="F22">
        <f>(VLOOKUP(Games!B22, Data!$B$2:$L$134, 7, FALSE)-VLOOKUP(Games!C22, Data!$B$2:$L$134, 7, FALSE))*'Coefficients - Win Probability'!$F$2</f>
        <v>-0.38414124439102837</v>
      </c>
      <c r="G22">
        <f>(VLOOKUP(Games!B22, Data!$B$2:$L$134, 8, FALSE)-VLOOKUP(Games!C22, Data!$B$2:$L$134, 8, FALSE))*'Coefficients - Win Probability'!$G$2</f>
        <v>-0.22744831184937686</v>
      </c>
      <c r="H22">
        <f>(VLOOKUP(Games!B22, Data!$B$2:$L$134, 9, FALSE)-VLOOKUP(Games!C22, Data!$B$2:$L$134, 9, FALSE))*'Coefficients - Win Probability'!$H$2</f>
        <v>-0.10370362061091269</v>
      </c>
      <c r="I22">
        <f>(VLOOKUP(Games!B22, Data!$B$2:$L$134, 10, FALSE)-VLOOKUP(Games!C22, Data!$B$2:$L$134, 10, FALSE))*'Coefficients - Win Probability'!$I$2</f>
        <v>-0.54872161125288066</v>
      </c>
      <c r="J22">
        <f>(IF(AND(VLOOKUP(Games!B22, Data!$B$2:$L$134, 11, FALSE)=1, VLOOKUP(Games!C22, Data!$B$2:$L$134, 11, FALSE)&lt;&gt;1), 1,0))*'Coefficients - Win Probability'!$J$2</f>
        <v>0</v>
      </c>
      <c r="K22">
        <f>(IF(AND(VLOOKUP(Games!B22, Data!$B$2:$L$134, 11, FALSE)&lt;&gt;1, VLOOKUP(Games!C22, Data!$B$2:$L$134, 11, FALSE)=1), 1,0))*'Coefficients - Win Probability'!$K$2</f>
        <v>0</v>
      </c>
      <c r="L22">
        <f>(VLOOKUP(Games!B22, Data!$B$2:$L$134, 3, FALSE)-VLOOKUP(Games!C22, Data!$B$2:$L$134, 3, FALSE))*'Coefficients - Win Probability'!$L$2</f>
        <v>0.2959649350336534</v>
      </c>
      <c r="N22">
        <f t="shared" si="0"/>
        <v>0.59859399999999996</v>
      </c>
    </row>
    <row r="23" spans="1:14" x14ac:dyDescent="0.45">
      <c r="A23">
        <f>'Coefficients - Win Probability'!$A$2</f>
        <v>1.5006452889456501</v>
      </c>
      <c r="B23">
        <f>(Games!D23)*'Coefficients - Win Probability'!$B$2</f>
        <v>-0.96851819524347293</v>
      </c>
      <c r="C23">
        <f>(VLOOKUP(Games!B23, Data!$B$2:$L$134, 4, FALSE)-VLOOKUP(Games!C23, Data!$B$2:$L$134, 4, FALSE))*'Coefficients - Win Probability'!$C$2</f>
        <v>-0.78646768511225518</v>
      </c>
      <c r="D23">
        <f>(VLOOKUP(Games!B23, Data!$B$2:$L$134, 5, FALSE)-VLOOKUP(Games!C23, Data!$B$2:$L$134, 5, FALSE))*'Coefficients - Win Probability'!$D$2</f>
        <v>-3.7904414327789439E-2</v>
      </c>
      <c r="E23">
        <f>(VLOOKUP(Games!B23, Data!$B$2:$L$134, 6, FALSE)-VLOOKUP(Games!C23, Data!$B$2:$L$134, 6, FALSE))*'Coefficients - Win Probability'!$E$2</f>
        <v>-0.15005051817755163</v>
      </c>
      <c r="F23">
        <f>(VLOOKUP(Games!B23, Data!$B$2:$L$134, 7, FALSE)-VLOOKUP(Games!C23, Data!$B$2:$L$134, 7, FALSE))*'Coefficients - Win Probability'!$F$2</f>
        <v>-0.89632957024573201</v>
      </c>
      <c r="G23">
        <f>(VLOOKUP(Games!B23, Data!$B$2:$L$134, 8, FALSE)-VLOOKUP(Games!C23, Data!$B$2:$L$134, 8, FALSE))*'Coefficients - Win Probability'!$G$2</f>
        <v>-0.25587935083054891</v>
      </c>
      <c r="H23">
        <f>(VLOOKUP(Games!B23, Data!$B$2:$L$134, 9, FALSE)-VLOOKUP(Games!C23, Data!$B$2:$L$134, 9, FALSE))*'Coefficients - Win Probability'!$H$2</f>
        <v>-5.5308597659153434E-2</v>
      </c>
      <c r="I23">
        <f>(VLOOKUP(Games!B23, Data!$B$2:$L$134, 10, FALSE)-VLOOKUP(Games!C23, Data!$B$2:$L$134, 10, FALSE))*'Coefficients - Win Probability'!$I$2</f>
        <v>0.56708520302388987</v>
      </c>
      <c r="J23">
        <f>(IF(AND(VLOOKUP(Games!B23, Data!$B$2:$L$134, 11, FALSE)=1, VLOOKUP(Games!C23, Data!$B$2:$L$134, 11, FALSE)&lt;&gt;1), 1,0))*'Coefficients - Win Probability'!$J$2</f>
        <v>0</v>
      </c>
      <c r="K23">
        <f>(IF(AND(VLOOKUP(Games!B23, Data!$B$2:$L$134, 11, FALSE)&lt;&gt;1, VLOOKUP(Games!C23, Data!$B$2:$L$134, 11, FALSE)=1), 1,0))*'Coefficients - Win Probability'!$K$2</f>
        <v>0</v>
      </c>
      <c r="L23">
        <f>(VLOOKUP(Games!B23, Data!$B$2:$L$134, 3, FALSE)-VLOOKUP(Games!C23, Data!$B$2:$L$134, 3, FALSE))*'Coefficients - Win Probability'!$L$2</f>
        <v>1.1838597401346147</v>
      </c>
      <c r="N23">
        <f t="shared" si="0"/>
        <v>0.52526099999999998</v>
      </c>
    </row>
    <row r="24" spans="1:14" x14ac:dyDescent="0.45">
      <c r="A24">
        <f>'Coefficients - Win Probability'!$A$2</f>
        <v>1.5006452889456501</v>
      </c>
      <c r="B24">
        <f>(Games!D24)*'Coefficients - Win Probability'!$B$2</f>
        <v>-1.7986766483093068</v>
      </c>
      <c r="C24">
        <f>(VLOOKUP(Games!B24, Data!$B$2:$L$134, 4, FALSE)-VLOOKUP(Games!C24, Data!$B$2:$L$134, 4, FALSE))*'Coefficients - Win Probability'!$C$2</f>
        <v>-0.88477614575128483</v>
      </c>
      <c r="D24">
        <f>(VLOOKUP(Games!B24, Data!$B$2:$L$134, 5, FALSE)-VLOOKUP(Games!C24, Data!$B$2:$L$134, 5, FALSE))*'Coefficients - Win Probability'!$D$2</f>
        <v>0.4453768683515259</v>
      </c>
      <c r="E24">
        <f>(VLOOKUP(Games!B24, Data!$B$2:$L$134, 6, FALSE)-VLOOKUP(Games!C24, Data!$B$2:$L$134, 6, FALSE))*'Coefficients - Win Probability'!$E$2</f>
        <v>4.8655836960067769E-2</v>
      </c>
      <c r="F24">
        <f>(VLOOKUP(Games!B24, Data!$B$2:$L$134, 7, FALSE)-VLOOKUP(Games!C24, Data!$B$2:$L$134, 7, FALSE))*'Coefficients - Win Probability'!$F$2</f>
        <v>0.83230602951389387</v>
      </c>
      <c r="G24">
        <f>(VLOOKUP(Games!B24, Data!$B$2:$L$134, 8, FALSE)-VLOOKUP(Games!C24, Data!$B$2:$L$134, 8, FALSE))*'Coefficients - Win Probability'!$G$2</f>
        <v>0.19901727286820473</v>
      </c>
      <c r="H24">
        <f>(VLOOKUP(Games!B24, Data!$B$2:$L$134, 9, FALSE)-VLOOKUP(Games!C24, Data!$B$2:$L$134, 9, FALSE))*'Coefficients - Win Probability'!$H$2</f>
        <v>2.0740724122182589E-2</v>
      </c>
      <c r="I24">
        <f>(VLOOKUP(Games!B24, Data!$B$2:$L$134, 10, FALSE)-VLOOKUP(Games!C24, Data!$B$2:$L$134, 10, FALSE))*'Coefficients - Win Probability'!$I$2</f>
        <v>0.22511795983571639</v>
      </c>
      <c r="J24">
        <f>(IF(AND(VLOOKUP(Games!B24, Data!$B$2:$L$134, 11, FALSE)=1, VLOOKUP(Games!C24, Data!$B$2:$L$134, 11, FALSE)&lt;&gt;1), 1,0))*'Coefficients - Win Probability'!$J$2</f>
        <v>0</v>
      </c>
      <c r="K24">
        <f>(IF(AND(VLOOKUP(Games!B24, Data!$B$2:$L$134, 11, FALSE)&lt;&gt;1, VLOOKUP(Games!C24, Data!$B$2:$L$134, 11, FALSE)=1), 1,0))*'Coefficients - Win Probability'!$K$2</f>
        <v>0</v>
      </c>
      <c r="L24">
        <f>(VLOOKUP(Games!B24, Data!$B$2:$L$134, 3, FALSE)-VLOOKUP(Games!C24, Data!$B$2:$L$134, 3, FALSE))*'Coefficients - Win Probability'!$L$2</f>
        <v>-0.98654978344551159</v>
      </c>
      <c r="N24">
        <f t="shared" si="0"/>
        <v>0.40175899999999998</v>
      </c>
    </row>
    <row r="25" spans="1:14" x14ac:dyDescent="0.45">
      <c r="A25">
        <f>'Coefficients - Win Probability'!$A$2</f>
        <v>1.5006452889456501</v>
      </c>
      <c r="B25">
        <f>(Games!D25)*'Coefficients - Win Probability'!$B$2</f>
        <v>-0.96851819524347293</v>
      </c>
      <c r="C25">
        <f>(VLOOKUP(Games!B25, Data!$B$2:$L$134, 4, FALSE)-VLOOKUP(Games!C25, Data!$B$2:$L$134, 4, FALSE))*'Coefficients - Win Probability'!$C$2</f>
        <v>-0.39323384255612759</v>
      </c>
      <c r="D25">
        <f>(VLOOKUP(Games!B25, Data!$B$2:$L$134, 5, FALSE)-VLOOKUP(Games!C25, Data!$B$2:$L$134, 5, FALSE))*'Coefficients - Win Probability'!$D$2</f>
        <v>0.4453768683515259</v>
      </c>
      <c r="E25">
        <f>(VLOOKUP(Games!B25, Data!$B$2:$L$134, 6, FALSE)-VLOOKUP(Games!C25, Data!$B$2:$L$134, 6, FALSE))*'Coefficients - Win Probability'!$E$2</f>
        <v>-3.1983557162562022E-2</v>
      </c>
      <c r="F25">
        <f>(VLOOKUP(Games!B25, Data!$B$2:$L$134, 7, FALSE)-VLOOKUP(Games!C25, Data!$B$2:$L$134, 7, FALSE))*'Coefficients - Win Probability'!$F$2</f>
        <v>1.8566826812233024</v>
      </c>
      <c r="G25">
        <f>(VLOOKUP(Games!B25, Data!$B$2:$L$134, 8, FALSE)-VLOOKUP(Games!C25, Data!$B$2:$L$134, 8, FALSE))*'Coefficients - Win Probability'!$G$2</f>
        <v>8.5293116943516323E-2</v>
      </c>
      <c r="H25">
        <f>(VLOOKUP(Games!B25, Data!$B$2:$L$134, 9, FALSE)-VLOOKUP(Games!C25, Data!$B$2:$L$134, 9, FALSE))*'Coefficients - Win Probability'!$H$2</f>
        <v>8.2962896488730148E-2</v>
      </c>
      <c r="I25">
        <f>(VLOOKUP(Games!B25, Data!$B$2:$L$134, 10, FALSE)-VLOOKUP(Games!C25, Data!$B$2:$L$134, 10, FALSE))*'Coefficients - Win Probability'!$I$2</f>
        <v>-0.91774236017513333</v>
      </c>
      <c r="J25">
        <f>(IF(AND(VLOOKUP(Games!B25, Data!$B$2:$L$134, 11, FALSE)=1, VLOOKUP(Games!C25, Data!$B$2:$L$134, 11, FALSE)&lt;&gt;1), 1,0))*'Coefficients - Win Probability'!$J$2</f>
        <v>0</v>
      </c>
      <c r="K25">
        <f>(IF(AND(VLOOKUP(Games!B25, Data!$B$2:$L$134, 11, FALSE)&lt;&gt;1, VLOOKUP(Games!C25, Data!$B$2:$L$134, 11, FALSE)=1), 1,0))*'Coefficients - Win Probability'!$K$2</f>
        <v>0</v>
      </c>
      <c r="L25">
        <f>(VLOOKUP(Games!B25, Data!$B$2:$L$134, 3, FALSE)-VLOOKUP(Games!C25, Data!$B$2:$L$134, 3, FALSE))*'Coefficients - Win Probability'!$L$2</f>
        <v>0.11274854667948764</v>
      </c>
      <c r="N25">
        <f t="shared" si="0"/>
        <v>0.85473500000000002</v>
      </c>
    </row>
    <row r="26" spans="1:14" x14ac:dyDescent="0.45">
      <c r="A26">
        <f>'Coefficients - Win Probability'!$A$2</f>
        <v>1.5006452889456501</v>
      </c>
      <c r="B26">
        <f>(Games!D26)*'Coefficients - Win Probability'!$B$2</f>
        <v>1.521957163954029</v>
      </c>
      <c r="C26">
        <f>(VLOOKUP(Games!B26, Data!$B$2:$L$134, 4, FALSE)-VLOOKUP(Games!C26, Data!$B$2:$L$134, 4, FALSE))*'Coefficients - Win Probability'!$C$2</f>
        <v>-1.2780099883074125</v>
      </c>
      <c r="D26">
        <f>(VLOOKUP(Games!B26, Data!$B$2:$L$134, 5, FALSE)-VLOOKUP(Games!C26, Data!$B$2:$L$134, 5, FALSE))*'Coefficients - Win Probability'!$D$2</f>
        <v>-1.8478401984797352</v>
      </c>
      <c r="E26">
        <f>(VLOOKUP(Games!B26, Data!$B$2:$L$134, 6, FALSE)-VLOOKUP(Games!C26, Data!$B$2:$L$134, 6, FALSE))*'Coefficients - Win Probability'!$E$2</f>
        <v>-0.43007676865402555</v>
      </c>
      <c r="F26">
        <f>(VLOOKUP(Games!B26, Data!$B$2:$L$134, 7, FALSE)-VLOOKUP(Games!C26, Data!$B$2:$L$134, 7, FALSE))*'Coefficients - Win Probability'!$F$2</f>
        <v>-3.2011770365919001</v>
      </c>
      <c r="G26">
        <f>(VLOOKUP(Games!B26, Data!$B$2:$L$134, 8, FALSE)-VLOOKUP(Games!C26, Data!$B$2:$L$134, 8, FALSE))*'Coefficients - Win Probability'!$G$2</f>
        <v>-1.62056922192681</v>
      </c>
      <c r="H26">
        <f>(VLOOKUP(Games!B26, Data!$B$2:$L$134, 9, FALSE)-VLOOKUP(Games!C26, Data!$B$2:$L$134, 9, FALSE))*'Coefficients - Win Probability'!$H$2</f>
        <v>-0.84345611430208989</v>
      </c>
      <c r="I26">
        <f>(VLOOKUP(Games!B26, Data!$B$2:$L$134, 10, FALSE)-VLOOKUP(Games!C26, Data!$B$2:$L$134, 10, FALSE))*'Coefficients - Win Probability'!$I$2</f>
        <v>1.297857779125706</v>
      </c>
      <c r="J26">
        <f>(IF(AND(VLOOKUP(Games!B26, Data!$B$2:$L$134, 11, FALSE)=1, VLOOKUP(Games!C26, Data!$B$2:$L$134, 11, FALSE)&lt;&gt;1), 1,0))*'Coefficients - Win Probability'!$J$2</f>
        <v>0</v>
      </c>
      <c r="K26">
        <f>(IF(AND(VLOOKUP(Games!B26, Data!$B$2:$L$134, 11, FALSE)&lt;&gt;1, VLOOKUP(Games!C26, Data!$B$2:$L$134, 11, FALSE)=1), 1,0))*'Coefficients - Win Probability'!$K$2</f>
        <v>0</v>
      </c>
      <c r="L26">
        <f>(VLOOKUP(Games!B26, Data!$B$2:$L$134, 3, FALSE)-VLOOKUP(Games!C26, Data!$B$2:$L$134, 3, FALSE))*'Coefficients - Win Probability'!$L$2</f>
        <v>3.847544155437495</v>
      </c>
      <c r="N26">
        <f t="shared" si="0"/>
        <v>0.25862499999999999</v>
      </c>
    </row>
    <row r="27" spans="1:14" x14ac:dyDescent="0.45">
      <c r="A27">
        <f>'Coefficients - Win Probability'!$A$2</f>
        <v>1.5006452889456501</v>
      </c>
      <c r="B27">
        <f>(Games!D27)*'Coefficients - Win Probability'!$B$2</f>
        <v>-4.5658714918620866</v>
      </c>
      <c r="C27">
        <f>(VLOOKUP(Games!B27, Data!$B$2:$L$134, 4, FALSE)-VLOOKUP(Games!C27, Data!$B$2:$L$134, 4, FALSE))*'Coefficients - Win Probability'!$C$2</f>
        <v>1.3763184489464451</v>
      </c>
      <c r="D27">
        <f>(VLOOKUP(Games!B27, Data!$B$2:$L$134, 5, FALSE)-VLOOKUP(Games!C27, Data!$B$2:$L$134, 5, FALSE))*'Coefficients - Win Probability'!$D$2</f>
        <v>2.6722612101091556</v>
      </c>
      <c r="E27">
        <f>(VLOOKUP(Games!B27, Data!$B$2:$L$134, 6, FALSE)-VLOOKUP(Games!C27, Data!$B$2:$L$134, 6, FALSE))*'Coefficients - Win Probability'!$E$2</f>
        <v>0.35420088304496883</v>
      </c>
      <c r="F27">
        <f>(VLOOKUP(Games!B27, Data!$B$2:$L$134, 7, FALSE)-VLOOKUP(Games!C27, Data!$B$2:$L$134, 7, FALSE))*'Coefficients - Win Probability'!$F$2</f>
        <v>2.5929533996394394</v>
      </c>
      <c r="G27">
        <f>(VLOOKUP(Games!B27, Data!$B$2:$L$134, 8, FALSE)-VLOOKUP(Games!C27, Data!$B$2:$L$134, 8, FALSE))*'Coefficients - Win Probability'!$G$2</f>
        <v>1.6774312998891543</v>
      </c>
      <c r="H27">
        <f>(VLOOKUP(Games!B27, Data!$B$2:$L$134, 9, FALSE)-VLOOKUP(Games!C27, Data!$B$2:$L$134, 9, FALSE))*'Coefficients - Win Probability'!$H$2</f>
        <v>0.94024616020560847</v>
      </c>
      <c r="I27">
        <f>(VLOOKUP(Games!B27, Data!$B$2:$L$134, 10, FALSE)-VLOOKUP(Games!C27, Data!$B$2:$L$134, 10, FALSE))*'Coefficients - Win Probability'!$I$2</f>
        <v>-1.0413686833478428</v>
      </c>
      <c r="J27">
        <f>(IF(AND(VLOOKUP(Games!B27, Data!$B$2:$L$134, 11, FALSE)=1, VLOOKUP(Games!C27, Data!$B$2:$L$134, 11, FALSE)&lt;&gt;1), 1,0))*'Coefficients - Win Probability'!$J$2</f>
        <v>0</v>
      </c>
      <c r="K27">
        <f>(IF(AND(VLOOKUP(Games!B27, Data!$B$2:$L$134, 11, FALSE)&lt;&gt;1, VLOOKUP(Games!C27, Data!$B$2:$L$134, 11, FALSE)=1), 1,0))*'Coefficients - Win Probability'!$K$2</f>
        <v>0</v>
      </c>
      <c r="L27">
        <f>(VLOOKUP(Games!B27, Data!$B$2:$L$134, 3, FALSE)-VLOOKUP(Games!C27, Data!$B$2:$L$134, 3, FALSE))*'Coefficients - Win Probability'!$L$2</f>
        <v>-1.6912282001923056</v>
      </c>
      <c r="N27">
        <f t="shared" si="0"/>
        <v>0.97845000000000004</v>
      </c>
    </row>
    <row r="28" spans="1:14" x14ac:dyDescent="0.45">
      <c r="A28">
        <f>'Coefficients - Win Probability'!$A$2</f>
        <v>1.5006452889456501</v>
      </c>
      <c r="B28">
        <f>(Games!D28)*'Coefficients - Win Probability'!$B$2</f>
        <v>-1.521957163954029</v>
      </c>
      <c r="C28">
        <f>(VLOOKUP(Games!B28, Data!$B$2:$L$134, 4, FALSE)-VLOOKUP(Games!C28, Data!$B$2:$L$134, 4, FALSE))*'Coefficients - Win Probability'!$C$2</f>
        <v>-0.3932338425561247</v>
      </c>
      <c r="D28">
        <f>(VLOOKUP(Games!B28, Data!$B$2:$L$134, 5, FALSE)-VLOOKUP(Games!C28, Data!$B$2:$L$134, 5, FALSE))*'Coefficients - Win Probability'!$D$2</f>
        <v>-0.28428310745842078</v>
      </c>
      <c r="E28">
        <f>(VLOOKUP(Games!B28, Data!$B$2:$L$134, 6, FALSE)-VLOOKUP(Games!C28, Data!$B$2:$L$134, 6, FALSE))*'Coefficients - Win Probability'!$E$2</f>
        <v>1.1908771283932669E-2</v>
      </c>
      <c r="F28">
        <f>(VLOOKUP(Games!B28, Data!$B$2:$L$134, 7, FALSE)-VLOOKUP(Games!C28, Data!$B$2:$L$134, 7, FALSE))*'Coefficients - Win Probability'!$F$2</f>
        <v>0.80029425914797503</v>
      </c>
      <c r="G28">
        <f>(VLOOKUP(Games!B28, Data!$B$2:$L$134, 8, FALSE)-VLOOKUP(Games!C28, Data!$B$2:$L$134, 8, FALSE))*'Coefficients - Win Probability'!$G$2</f>
        <v>-0.17058623388703259</v>
      </c>
      <c r="H28">
        <f>(VLOOKUP(Games!B28, Data!$B$2:$L$134, 9, FALSE)-VLOOKUP(Games!C28, Data!$B$2:$L$134, 9, FALSE))*'Coefficients - Win Probability'!$H$2</f>
        <v>0.193580091807037</v>
      </c>
      <c r="I28">
        <f>(VLOOKUP(Games!B28, Data!$B$2:$L$134, 10, FALSE)-VLOOKUP(Games!C28, Data!$B$2:$L$134, 10, FALSE))*'Coefficients - Win Probability'!$I$2</f>
        <v>0.13284455475617521</v>
      </c>
      <c r="J28">
        <f>(IF(AND(VLOOKUP(Games!B28, Data!$B$2:$L$134, 11, FALSE)=1, VLOOKUP(Games!C28, Data!$B$2:$L$134, 11, FALSE)&lt;&gt;1), 1,0))*'Coefficients - Win Probability'!$J$2</f>
        <v>0</v>
      </c>
      <c r="K28">
        <f>(IF(AND(VLOOKUP(Games!B28, Data!$B$2:$L$134, 11, FALSE)&lt;&gt;1, VLOOKUP(Games!C28, Data!$B$2:$L$134, 11, FALSE)=1), 1,0))*'Coefficients - Win Probability'!$K$2</f>
        <v>0</v>
      </c>
      <c r="L28">
        <f>(VLOOKUP(Games!B28, Data!$B$2:$L$134, 3, FALSE)-VLOOKUP(Games!C28, Data!$B$2:$L$134, 3, FALSE))*'Coefficients - Win Probability'!$L$2</f>
        <v>-0.25368423002884544</v>
      </c>
      <c r="N28">
        <f t="shared" si="0"/>
        <v>0.50388200000000005</v>
      </c>
    </row>
    <row r="29" spans="1:14" x14ac:dyDescent="0.45">
      <c r="A29">
        <f>'Coefficients - Win Probability'!$A$2</f>
        <v>1.5006452889456501</v>
      </c>
      <c r="B29">
        <f>(Games!D29)*'Coefficients - Win Probability'!$B$2</f>
        <v>-2.0753961326645851</v>
      </c>
      <c r="C29">
        <f>(VLOOKUP(Games!B29, Data!$B$2:$L$134, 4, FALSE)-VLOOKUP(Games!C29, Data!$B$2:$L$134, 4, FALSE))*'Coefficients - Win Probability'!$C$2</f>
        <v>1.0322388367098339</v>
      </c>
      <c r="D29">
        <f>(VLOOKUP(Games!B29, Data!$B$2:$L$134, 5, FALSE)-VLOOKUP(Games!C29, Data!$B$2:$L$134, 5, FALSE))*'Coefficients - Win Probability'!$D$2</f>
        <v>2.2174082381756821</v>
      </c>
      <c r="E29">
        <f>(VLOOKUP(Games!B29, Data!$B$2:$L$134, 6, FALSE)-VLOOKUP(Games!C29, Data!$B$2:$L$134, 6, FALSE))*'Coefficients - Win Probability'!$E$2</f>
        <v>0.56991976858820637</v>
      </c>
      <c r="F29">
        <f>(VLOOKUP(Games!B29, Data!$B$2:$L$134, 7, FALSE)-VLOOKUP(Games!C29, Data!$B$2:$L$134, 7, FALSE))*'Coefficients - Win Probability'!$F$2</f>
        <v>4.1615301475694704</v>
      </c>
      <c r="G29">
        <f>(VLOOKUP(Games!B29, Data!$B$2:$L$134, 8, FALSE)-VLOOKUP(Games!C29, Data!$B$2:$L$134, 8, FALSE))*'Coefficients - Win Probability'!$G$2</f>
        <v>1.9333106507197033</v>
      </c>
      <c r="H29">
        <f>(VLOOKUP(Games!B29, Data!$B$2:$L$134, 9, FALSE)-VLOOKUP(Games!C29, Data!$B$2:$L$134, 9, FALSE))*'Coefficients - Win Probability'!$H$2</f>
        <v>0.47012308010280424</v>
      </c>
      <c r="I29">
        <f>(VLOOKUP(Games!B29, Data!$B$2:$L$134, 10, FALSE)-VLOOKUP(Games!C29, Data!$B$2:$L$134, 10, FALSE))*'Coefficients - Win Probability'!$I$2</f>
        <v>-0.62665756918580695</v>
      </c>
      <c r="J29">
        <f>(IF(AND(VLOOKUP(Games!B29, Data!$B$2:$L$134, 11, FALSE)=1, VLOOKUP(Games!C29, Data!$B$2:$L$134, 11, FALSE)&lt;&gt;1), 1,0))*'Coefficients - Win Probability'!$J$2</f>
        <v>0</v>
      </c>
      <c r="K29">
        <f>(IF(AND(VLOOKUP(Games!B29, Data!$B$2:$L$134, 11, FALSE)&lt;&gt;1, VLOOKUP(Games!C29, Data!$B$2:$L$134, 11, FALSE)=1), 1,0))*'Coefficients - Win Probability'!$K$2</f>
        <v>0</v>
      </c>
      <c r="L29">
        <f>(VLOOKUP(Games!B29, Data!$B$2:$L$134, 3, FALSE)-VLOOKUP(Games!C29, Data!$B$2:$L$134, 3, FALSE))*'Coefficients - Win Probability'!$L$2</f>
        <v>-2.3818130486041644</v>
      </c>
      <c r="N29">
        <f t="shared" si="0"/>
        <v>0.99888900000000003</v>
      </c>
    </row>
    <row r="30" spans="1:14" x14ac:dyDescent="0.45">
      <c r="A30">
        <f>'Coefficients - Win Probability'!$A$2</f>
        <v>1.5006452889456501</v>
      </c>
      <c r="B30">
        <f>(Games!D30)*'Coefficients - Win Probability'!$B$2</f>
        <v>0.691798710888195</v>
      </c>
      <c r="C30">
        <f>(VLOOKUP(Games!B30, Data!$B$2:$L$134, 4, FALSE)-VLOOKUP(Games!C30, Data!$B$2:$L$134, 4, FALSE))*'Coefficients - Win Probability'!$C$2</f>
        <v>-0.93393037607080109</v>
      </c>
      <c r="D30">
        <f>(VLOOKUP(Games!B30, Data!$B$2:$L$134, 5, FALSE)-VLOOKUP(Games!C30, Data!$B$2:$L$134, 5, FALSE))*'Coefficients - Win Probability'!$D$2</f>
        <v>-1.7909835769880509</v>
      </c>
      <c r="E30">
        <f>(VLOOKUP(Games!B30, Data!$B$2:$L$134, 6, FALSE)-VLOOKUP(Games!C30, Data!$B$2:$L$134, 6, FALSE))*'Coefficients - Win Probability'!$E$2</f>
        <v>-0.40353722122126129</v>
      </c>
      <c r="F30">
        <f>(VLOOKUP(Games!B30, Data!$B$2:$L$134, 7, FALSE)-VLOOKUP(Games!C30, Data!$B$2:$L$134, 7, FALSE))*'Coefficients - Win Probability'!$F$2</f>
        <v>-2.7850240218349533</v>
      </c>
      <c r="G30">
        <f>(VLOOKUP(Games!B30, Data!$B$2:$L$134, 8, FALSE)-VLOOKUP(Games!C30, Data!$B$2:$L$134, 8, FALSE))*'Coefficients - Win Probability'!$G$2</f>
        <v>-1.1941036372092282</v>
      </c>
      <c r="H30">
        <f>(VLOOKUP(Games!B30, Data!$B$2:$L$134, 9, FALSE)-VLOOKUP(Games!C30, Data!$B$2:$L$134, 9, FALSE))*'Coefficients - Win Probability'!$H$2</f>
        <v>-0.58765385012850524</v>
      </c>
      <c r="I30">
        <f>(VLOOKUP(Games!B30, Data!$B$2:$L$134, 10, FALSE)-VLOOKUP(Games!C30, Data!$B$2:$L$134, 10, FALSE))*'Coefficients - Win Probability'!$I$2</f>
        <v>0.62884371106330939</v>
      </c>
      <c r="J30">
        <f>(IF(AND(VLOOKUP(Games!B30, Data!$B$2:$L$134, 11, FALSE)=1, VLOOKUP(Games!C30, Data!$B$2:$L$134, 11, FALSE)&lt;&gt;1), 1,0))*'Coefficients - Win Probability'!$J$2</f>
        <v>0</v>
      </c>
      <c r="K30">
        <f>(IF(AND(VLOOKUP(Games!B30, Data!$B$2:$L$134, 11, FALSE)&lt;&gt;1, VLOOKUP(Games!C30, Data!$B$2:$L$134, 11, FALSE)=1), 1,0))*'Coefficients - Win Probability'!$K$2</f>
        <v>0</v>
      </c>
      <c r="L30">
        <f>(VLOOKUP(Games!B30, Data!$B$2:$L$134, 3, FALSE)-VLOOKUP(Games!C30, Data!$B$2:$L$134, 3, FALSE))*'Coefficients - Win Probability'!$L$2</f>
        <v>2.3254387752644194</v>
      </c>
      <c r="N30">
        <f t="shared" si="0"/>
        <v>7.2526999999999994E-2</v>
      </c>
    </row>
    <row r="31" spans="1:14" x14ac:dyDescent="0.45">
      <c r="A31">
        <f>'Coefficients - Win Probability'!$A$2</f>
        <v>1.5006452889456501</v>
      </c>
      <c r="B31">
        <f>(Games!D31)*'Coefficients - Win Probability'!$B$2</f>
        <v>-0.41507922653291696</v>
      </c>
      <c r="C31">
        <f>(VLOOKUP(Games!B31, Data!$B$2:$L$134, 4, FALSE)-VLOOKUP(Games!C31, Data!$B$2:$L$134, 4, FALSE))*'Coefficients - Win Probability'!$C$2</f>
        <v>0.78646768511225229</v>
      </c>
      <c r="D31">
        <f>(VLOOKUP(Games!B31, Data!$B$2:$L$134, 5, FALSE)-VLOOKUP(Games!C31, Data!$B$2:$L$134, 5, FALSE))*'Coefficients - Win Probability'!$D$2</f>
        <v>-0.3979963504417891</v>
      </c>
      <c r="E31">
        <f>(VLOOKUP(Games!B31, Data!$B$2:$L$134, 6, FALSE)-VLOOKUP(Games!C31, Data!$B$2:$L$134, 6, FALSE))*'Coefficients - Win Probability'!$E$2</f>
        <v>1.905403405429227E-2</v>
      </c>
      <c r="F31">
        <f>(VLOOKUP(Games!B31, Data!$B$2:$L$134, 7, FALSE)-VLOOKUP(Games!C31, Data!$B$2:$L$134, 7, FALSE))*'Coefficients - Win Probability'!$F$2</f>
        <v>-0.92834134061165097</v>
      </c>
      <c r="G31">
        <f>(VLOOKUP(Games!B31, Data!$B$2:$L$134, 8, FALSE)-VLOOKUP(Games!C31, Data!$B$2:$L$134, 8, FALSE))*'Coefficients - Win Probability'!$G$2</f>
        <v>-0.11372415592468843</v>
      </c>
      <c r="H31">
        <f>(VLOOKUP(Games!B31, Data!$B$2:$L$134, 9, FALSE)-VLOOKUP(Games!C31, Data!$B$2:$L$134, 9, FALSE))*'Coefficients - Win Probability'!$H$2</f>
        <v>-0.13827149414788359</v>
      </c>
      <c r="I31">
        <f>(VLOOKUP(Games!B31, Data!$B$2:$L$134, 10, FALSE)-VLOOKUP(Games!C31, Data!$B$2:$L$134, 10, FALSE))*'Coefficients - Win Probability'!$I$2</f>
        <v>-0.22735875526015589</v>
      </c>
      <c r="J31">
        <f>(IF(AND(VLOOKUP(Games!B31, Data!$B$2:$L$134, 11, FALSE)=1, VLOOKUP(Games!C31, Data!$B$2:$L$134, 11, FALSE)&lt;&gt;1), 1,0))*'Coefficients - Win Probability'!$J$2</f>
        <v>0</v>
      </c>
      <c r="K31">
        <f>(IF(AND(VLOOKUP(Games!B31, Data!$B$2:$L$134, 11, FALSE)&lt;&gt;1, VLOOKUP(Games!C31, Data!$B$2:$L$134, 11, FALSE)=1), 1,0))*'Coefficients - Win Probability'!$K$2</f>
        <v>0</v>
      </c>
      <c r="L31">
        <f>(VLOOKUP(Games!B31, Data!$B$2:$L$134, 3, FALSE)-VLOOKUP(Games!C31, Data!$B$2:$L$134, 3, FALSE))*'Coefficients - Win Probability'!$L$2</f>
        <v>0.98654978344551159</v>
      </c>
      <c r="N31">
        <f t="shared" si="0"/>
        <v>0.74496700000000005</v>
      </c>
    </row>
    <row r="32" spans="1:14" x14ac:dyDescent="0.45">
      <c r="A32">
        <f>'Coefficients - Win Probability'!$A$2</f>
        <v>1.5006452889456501</v>
      </c>
      <c r="B32">
        <f>(Games!D32)*'Coefficients - Win Probability'!$B$2</f>
        <v>-3.1822740700856968</v>
      </c>
      <c r="C32">
        <f>(VLOOKUP(Games!B32, Data!$B$2:$L$134, 4, FALSE)-VLOOKUP(Games!C32, Data!$B$2:$L$134, 4, FALSE))*'Coefficients - Win Probability'!$C$2</f>
        <v>0.3932338425561247</v>
      </c>
      <c r="D32">
        <f>(VLOOKUP(Games!B32, Data!$B$2:$L$134, 5, FALSE)-VLOOKUP(Games!C32, Data!$B$2:$L$134, 5, FALSE))*'Coefficients - Win Probability'!$D$2</f>
        <v>1.2982261907267882</v>
      </c>
      <c r="E32">
        <f>(VLOOKUP(Games!B32, Data!$B$2:$L$134, 6, FALSE)-VLOOKUP(Games!C32, Data!$B$2:$L$134, 6, FALSE))*'Coefficients - Win Probability'!$E$2</f>
        <v>0.19190134297537217</v>
      </c>
      <c r="F32">
        <f>(VLOOKUP(Games!B32, Data!$B$2:$L$134, 7, FALSE)-VLOOKUP(Games!C32, Data!$B$2:$L$134, 7, FALSE))*'Coefficients - Win Probability'!$F$2</f>
        <v>1.5365649775641119</v>
      </c>
      <c r="G32">
        <f>(VLOOKUP(Games!B32, Data!$B$2:$L$134, 8, FALSE)-VLOOKUP(Games!C32, Data!$B$2:$L$134, 8, FALSE))*'Coefficients - Win Probability'!$G$2</f>
        <v>0.39803454573640945</v>
      </c>
      <c r="H32">
        <f>(VLOOKUP(Games!B32, Data!$B$2:$L$134, 9, FALSE)-VLOOKUP(Games!C32, Data!$B$2:$L$134, 9, FALSE))*'Coefficients - Win Probability'!$H$2</f>
        <v>0.67061674661723536</v>
      </c>
      <c r="I32">
        <f>(VLOOKUP(Games!B32, Data!$B$2:$L$134, 10, FALSE)-VLOOKUP(Games!C32, Data!$B$2:$L$134, 10, FALSE))*'Coefficients - Win Probability'!$I$2</f>
        <v>-1.5477884492710681</v>
      </c>
      <c r="J32">
        <f>(IF(AND(VLOOKUP(Games!B32, Data!$B$2:$L$134, 11, FALSE)=1, VLOOKUP(Games!C32, Data!$B$2:$L$134, 11, FALSE)&lt;&gt;1), 1,0))*'Coefficients - Win Probability'!$J$2</f>
        <v>0</v>
      </c>
      <c r="K32">
        <f>(IF(AND(VLOOKUP(Games!B32, Data!$B$2:$L$134, 11, FALSE)&lt;&gt;1, VLOOKUP(Games!C32, Data!$B$2:$L$134, 11, FALSE)=1), 1,0))*'Coefficients - Win Probability'!$K$2</f>
        <v>0</v>
      </c>
      <c r="L32">
        <f>(VLOOKUP(Games!B32, Data!$B$2:$L$134, 3, FALSE)-VLOOKUP(Games!C32, Data!$B$2:$L$134, 3, FALSE))*'Coefficients - Win Probability'!$L$2</f>
        <v>-1.8321638835416649</v>
      </c>
      <c r="N32">
        <f t="shared" si="0"/>
        <v>0.36054399999999998</v>
      </c>
    </row>
    <row r="33" spans="1:14" x14ac:dyDescent="0.45">
      <c r="A33">
        <f>'Coefficients - Win Probability'!$A$2</f>
        <v>1.5006452889456501</v>
      </c>
      <c r="B33">
        <f>(Games!D33)*'Coefficients - Win Probability'!$B$2</f>
        <v>-2.0753961326645851</v>
      </c>
      <c r="C33">
        <f>(VLOOKUP(Games!B33, Data!$B$2:$L$134, 4, FALSE)-VLOOKUP(Games!C33, Data!$B$2:$L$134, 4, FALSE))*'Coefficients - Win Probability'!$C$2</f>
        <v>1.6220896005440237</v>
      </c>
      <c r="D33">
        <f>(VLOOKUP(Games!B33, Data!$B$2:$L$134, 5, FALSE)-VLOOKUP(Games!C33, Data!$B$2:$L$134, 5, FALSE))*'Coefficients - Win Probability'!$D$2</f>
        <v>1.18451294774342</v>
      </c>
      <c r="E33">
        <f>(VLOOKUP(Games!B33, Data!$B$2:$L$134, 6, FALSE)-VLOOKUP(Games!C33, Data!$B$2:$L$134, 6, FALSE))*'Coefficients - Win Probability'!$E$2</f>
        <v>0.44368679297851998</v>
      </c>
      <c r="F33">
        <f>(VLOOKUP(Games!B33, Data!$B$2:$L$134, 7, FALSE)-VLOOKUP(Games!C33, Data!$B$2:$L$134, 7, FALSE))*'Coefficients - Win Probability'!$F$2</f>
        <v>1.8246709108573831</v>
      </c>
      <c r="G33">
        <f>(VLOOKUP(Games!B33, Data!$B$2:$L$134, 8, FALSE)-VLOOKUP(Games!C33, Data!$B$2:$L$134, 8, FALSE))*'Coefficients - Win Probability'!$G$2</f>
        <v>1.1941036372092284</v>
      </c>
      <c r="H33">
        <f>(VLOOKUP(Games!B33, Data!$B$2:$L$134, 9, FALSE)-VLOOKUP(Games!C33, Data!$B$2:$L$134, 9, FALSE))*'Coefficients - Win Probability'!$H$2</f>
        <v>0.79506109135033065</v>
      </c>
      <c r="I33">
        <f>(VLOOKUP(Games!B33, Data!$B$2:$L$134, 10, FALSE)-VLOOKUP(Games!C33, Data!$B$2:$L$134, 10, FALSE))*'Coefficients - Win Probability'!$I$2</f>
        <v>-1.2982950075012087</v>
      </c>
      <c r="J33">
        <f>(IF(AND(VLOOKUP(Games!B33, Data!$B$2:$L$134, 11, FALSE)=1, VLOOKUP(Games!C33, Data!$B$2:$L$134, 11, FALSE)&lt;&gt;1), 1,0))*'Coefficients - Win Probability'!$J$2</f>
        <v>-0.76401995355778196</v>
      </c>
      <c r="K33">
        <f>(IF(AND(VLOOKUP(Games!B33, Data!$B$2:$L$134, 11, FALSE)&lt;&gt;1, VLOOKUP(Games!C33, Data!$B$2:$L$134, 11, FALSE)=1), 1,0))*'Coefficients - Win Probability'!$K$2</f>
        <v>0</v>
      </c>
      <c r="L33">
        <f>(VLOOKUP(Games!B33, Data!$B$2:$L$134, 3, FALSE)-VLOOKUP(Games!C33, Data!$B$2:$L$134, 3, FALSE))*'Coefficients - Win Probability'!$L$2</f>
        <v>-1.6348539268525617</v>
      </c>
      <c r="N33">
        <f t="shared" si="0"/>
        <v>0.94225300000000001</v>
      </c>
    </row>
    <row r="34" spans="1:14" x14ac:dyDescent="0.45">
      <c r="A34">
        <f>'Coefficients - Win Probability'!$A$2</f>
        <v>1.5006452889456501</v>
      </c>
      <c r="B34">
        <f>(Games!D34)*'Coefficients - Win Probability'!$B$2</f>
        <v>-3.1822740700856968</v>
      </c>
      <c r="C34">
        <f>(VLOOKUP(Games!B34, Data!$B$2:$L$134, 4, FALSE)-VLOOKUP(Games!C34, Data!$B$2:$L$134, 4, FALSE))*'Coefficients - Win Probability'!$C$2</f>
        <v>0</v>
      </c>
      <c r="D34">
        <f>(VLOOKUP(Games!B34, Data!$B$2:$L$134, 5, FALSE)-VLOOKUP(Games!C34, Data!$B$2:$L$134, 5, FALSE))*'Coefficients - Win Probability'!$D$2</f>
        <v>0.36009193611399964</v>
      </c>
      <c r="E34">
        <f>(VLOOKUP(Games!B34, Data!$B$2:$L$134, 6, FALSE)-VLOOKUP(Games!C34, Data!$B$2:$L$134, 6, FALSE))*'Coefficients - Win Probability'!$E$2</f>
        <v>0.17454856196164173</v>
      </c>
      <c r="F34">
        <f>(VLOOKUP(Games!B34, Data!$B$2:$L$134, 7, FALSE)-VLOOKUP(Games!C34, Data!$B$2:$L$134, 7, FALSE))*'Coefficients - Win Probability'!$F$2</f>
        <v>2.400882777443925</v>
      </c>
      <c r="G34">
        <f>(VLOOKUP(Games!B34, Data!$B$2:$L$134, 8, FALSE)-VLOOKUP(Games!C34, Data!$B$2:$L$134, 8, FALSE))*'Coefficients - Win Probability'!$G$2</f>
        <v>1.3078277931339166</v>
      </c>
      <c r="H34">
        <f>(VLOOKUP(Games!B34, Data!$B$2:$L$134, 9, FALSE)-VLOOKUP(Games!C34, Data!$B$2:$L$134, 9, FALSE))*'Coefficients - Win Probability'!$H$2</f>
        <v>0.3733330341992856</v>
      </c>
      <c r="I34">
        <f>(VLOOKUP(Games!B34, Data!$B$2:$L$134, 10, FALSE)-VLOOKUP(Games!C34, Data!$B$2:$L$134, 10, FALSE))*'Coefficients - Win Probability'!$I$2</f>
        <v>-0.46559356636088367</v>
      </c>
      <c r="J34">
        <f>(IF(AND(VLOOKUP(Games!B34, Data!$B$2:$L$134, 11, FALSE)=1, VLOOKUP(Games!C34, Data!$B$2:$L$134, 11, FALSE)&lt;&gt;1), 1,0))*'Coefficients - Win Probability'!$J$2</f>
        <v>0</v>
      </c>
      <c r="K34">
        <f>(IF(AND(VLOOKUP(Games!B34, Data!$B$2:$L$134, 11, FALSE)&lt;&gt;1, VLOOKUP(Games!C34, Data!$B$2:$L$134, 11, FALSE)=1), 1,0))*'Coefficients - Win Probability'!$K$2</f>
        <v>0</v>
      </c>
      <c r="L34">
        <f>(VLOOKUP(Games!B34, Data!$B$2:$L$134, 3, FALSE)-VLOOKUP(Games!C34, Data!$B$2:$L$134, 3, FALSE))*'Coefficients - Win Probability'!$L$2</f>
        <v>-2.2408773652548049</v>
      </c>
      <c r="N34">
        <f t="shared" si="0"/>
        <v>0.55689900000000003</v>
      </c>
    </row>
    <row r="35" spans="1:14" x14ac:dyDescent="0.45">
      <c r="A35">
        <f>'Coefficients - Win Probability'!$A$2</f>
        <v>1.5006452889456501</v>
      </c>
      <c r="B35">
        <f>(Games!D35)*'Coefficients - Win Probability'!$B$2</f>
        <v>-2.0753961326645851</v>
      </c>
      <c r="C35">
        <f>(VLOOKUP(Games!B35, Data!$B$2:$L$134, 4, FALSE)-VLOOKUP(Games!C35, Data!$B$2:$L$134, 4, FALSE))*'Coefficients - Win Probability'!$C$2</f>
        <v>1.17970152766838</v>
      </c>
      <c r="D35">
        <f>(VLOOKUP(Games!B35, Data!$B$2:$L$134, 5, FALSE)-VLOOKUP(Games!C35, Data!$B$2:$L$134, 5, FALSE))*'Coefficients - Win Probability'!$D$2</f>
        <v>1.4972243659476829</v>
      </c>
      <c r="E35">
        <f>(VLOOKUP(Games!B35, Data!$B$2:$L$134, 6, FALSE)-VLOOKUP(Games!C35, Data!$B$2:$L$134, 6, FALSE))*'Coefficients - Win Probability'!$E$2</f>
        <v>0.29193502176040659</v>
      </c>
      <c r="F35">
        <f>(VLOOKUP(Games!B35, Data!$B$2:$L$134, 7, FALSE)-VLOOKUP(Games!C35, Data!$B$2:$L$134, 7, FALSE))*'Coefficients - Win Probability'!$F$2</f>
        <v>2.4328945478098438</v>
      </c>
      <c r="G35">
        <f>(VLOOKUP(Games!B35, Data!$B$2:$L$134, 8, FALSE)-VLOOKUP(Games!C35, Data!$B$2:$L$134, 8, FALSE))*'Coefficients - Win Probability'!$G$2</f>
        <v>0.5970518186046142</v>
      </c>
      <c r="H35">
        <f>(VLOOKUP(Games!B35, Data!$B$2:$L$134, 9, FALSE)-VLOOKUP(Games!C35, Data!$B$2:$L$134, 9, FALSE))*'Coefficients - Win Probability'!$H$2</f>
        <v>0.49777737893238089</v>
      </c>
      <c r="I35">
        <f>(VLOOKUP(Games!B35, Data!$B$2:$L$134, 10, FALSE)-VLOOKUP(Games!C35, Data!$B$2:$L$134, 10, FALSE))*'Coefficients - Win Probability'!$I$2</f>
        <v>-1.1005038211342602</v>
      </c>
      <c r="J35">
        <f>(IF(AND(VLOOKUP(Games!B35, Data!$B$2:$L$134, 11, FALSE)=1, VLOOKUP(Games!C35, Data!$B$2:$L$134, 11, FALSE)&lt;&gt;1), 1,0))*'Coefficients - Win Probability'!$J$2</f>
        <v>0</v>
      </c>
      <c r="K35">
        <f>(IF(AND(VLOOKUP(Games!B35, Data!$B$2:$L$134, 11, FALSE)&lt;&gt;1, VLOOKUP(Games!C35, Data!$B$2:$L$134, 11, FALSE)=1), 1,0))*'Coefficients - Win Probability'!$K$2</f>
        <v>0</v>
      </c>
      <c r="L35">
        <f>(VLOOKUP(Games!B35, Data!$B$2:$L$134, 3, FALSE)-VLOOKUP(Games!C35, Data!$B$2:$L$134, 3, FALSE))*'Coefficients - Win Probability'!$L$2</f>
        <v>-1.2825147184791652</v>
      </c>
      <c r="N35">
        <f t="shared" si="0"/>
        <v>0.97177199999999997</v>
      </c>
    </row>
    <row r="36" spans="1:14" x14ac:dyDescent="0.45">
      <c r="A36">
        <f>'Coefficients - Win Probability'!$A$2</f>
        <v>1.5006452889456501</v>
      </c>
      <c r="B36">
        <f>(Games!D36)*'Coefficients - Win Probability'!$B$2</f>
        <v>-3.1822740700856968</v>
      </c>
      <c r="C36">
        <f>(VLOOKUP(Games!B36, Data!$B$2:$L$134, 4, FALSE)-VLOOKUP(Games!C36, Data!$B$2:$L$134, 4, FALSE))*'Coefficients - Win Probability'!$C$2</f>
        <v>0.63900499415370626</v>
      </c>
      <c r="D36">
        <f>(VLOOKUP(Games!B36, Data!$B$2:$L$134, 5, FALSE)-VLOOKUP(Games!C36, Data!$B$2:$L$134, 5, FALSE))*'Coefficients - Win Probability'!$D$2</f>
        <v>1.1087041190878411</v>
      </c>
      <c r="E36">
        <f>(VLOOKUP(Games!B36, Data!$B$2:$L$134, 6, FALSE)-VLOOKUP(Games!C36, Data!$B$2:$L$134, 6, FALSE))*'Coefficients - Win Probability'!$E$2</f>
        <v>0.18611708263746202</v>
      </c>
      <c r="F36">
        <f>(VLOOKUP(Games!B36, Data!$B$2:$L$134, 7, FALSE)-VLOOKUP(Games!C36, Data!$B$2:$L$134, 7, FALSE))*'Coefficients - Win Probability'!$F$2</f>
        <v>1.5685767479300317</v>
      </c>
      <c r="G36">
        <f>(VLOOKUP(Games!B36, Data!$B$2:$L$134, 8, FALSE)-VLOOKUP(Games!C36, Data!$B$2:$L$134, 8, FALSE))*'Coefficients - Win Probability'!$G$2</f>
        <v>0.62548285758578615</v>
      </c>
      <c r="H36">
        <f>(VLOOKUP(Games!B36, Data!$B$2:$L$134, 9, FALSE)-VLOOKUP(Games!C36, Data!$B$2:$L$134, 9, FALSE))*'Coefficients - Win Probability'!$H$2</f>
        <v>0.49777737893238089</v>
      </c>
      <c r="I36">
        <f>(VLOOKUP(Games!B36, Data!$B$2:$L$134, 10, FALSE)-VLOOKUP(Games!C36, Data!$B$2:$L$134, 10, FALSE))*'Coefficients - Win Probability'!$I$2</f>
        <v>-1.2403075942004802</v>
      </c>
      <c r="J36">
        <f>(IF(AND(VLOOKUP(Games!B36, Data!$B$2:$L$134, 11, FALSE)=1, VLOOKUP(Games!C36, Data!$B$2:$L$134, 11, FALSE)&lt;&gt;1), 1,0))*'Coefficients - Win Probability'!$J$2</f>
        <v>0</v>
      </c>
      <c r="K36">
        <f>(IF(AND(VLOOKUP(Games!B36, Data!$B$2:$L$134, 11, FALSE)&lt;&gt;1, VLOOKUP(Games!C36, Data!$B$2:$L$134, 11, FALSE)=1), 1,0))*'Coefficients - Win Probability'!$K$2</f>
        <v>0</v>
      </c>
      <c r="L36">
        <f>(VLOOKUP(Games!B36, Data!$B$2:$L$134, 3, FALSE)-VLOOKUP(Games!C36, Data!$B$2:$L$134, 3, FALSE))*'Coefficients - Win Probability'!$L$2</f>
        <v>-0.25368423002884644</v>
      </c>
      <c r="N36">
        <f t="shared" si="0"/>
        <v>0.81000499999999998</v>
      </c>
    </row>
    <row r="37" spans="1:14" x14ac:dyDescent="0.45">
      <c r="A37">
        <f>'Coefficients - Win Probability'!$A$2</f>
        <v>1.5006452889456501</v>
      </c>
      <c r="B37">
        <f>(Games!D37)*'Coefficients - Win Probability'!$B$2</f>
        <v>4.8425909762173651</v>
      </c>
      <c r="C37">
        <f>(VLOOKUP(Games!B37, Data!$B$2:$L$134, 4, FALSE)-VLOOKUP(Games!C37, Data!$B$2:$L$134, 4, FALSE))*'Coefficients - Win Probability'!$C$2</f>
        <v>-1.17970152766838</v>
      </c>
      <c r="D37">
        <f>(VLOOKUP(Games!B37, Data!$B$2:$L$134, 5, FALSE)-VLOOKUP(Games!C37, Data!$B$2:$L$134, 5, FALSE))*'Coefficients - Win Probability'!$D$2</f>
        <v>-5.4771878703655741</v>
      </c>
      <c r="E37">
        <f>(VLOOKUP(Games!B37, Data!$B$2:$L$134, 6, FALSE)-VLOOKUP(Games!C37, Data!$B$2:$L$134, 6, FALSE))*'Coefficients - Win Probability'!$E$2</f>
        <v>-0.62367936466995944</v>
      </c>
      <c r="F37">
        <f>(VLOOKUP(Games!B37, Data!$B$2:$L$134, 7, FALSE)-VLOOKUP(Games!C37, Data!$B$2:$L$134, 7, FALSE))*'Coefficients - Win Probability'!$F$2</f>
        <v>-6.8505188583066658</v>
      </c>
      <c r="G37">
        <f>(VLOOKUP(Games!B37, Data!$B$2:$L$134, 8, FALSE)-VLOOKUP(Games!C37, Data!$B$2:$L$134, 8, FALSE))*'Coefficients - Win Probability'!$G$2</f>
        <v>-2.501931430343145</v>
      </c>
      <c r="H37">
        <f>(VLOOKUP(Games!B37, Data!$B$2:$L$134, 9, FALSE)-VLOOKUP(Games!C37, Data!$B$2:$L$134, 9, FALSE))*'Coefficients - Win Probability'!$H$2</f>
        <v>-1.6523443550672088</v>
      </c>
      <c r="I37">
        <f>(VLOOKUP(Games!B37, Data!$B$2:$L$134, 10, FALSE)-VLOOKUP(Games!C37, Data!$B$2:$L$134, 10, FALSE))*'Coefficients - Win Probability'!$I$2</f>
        <v>1.2981310468603946</v>
      </c>
      <c r="J37">
        <f>(IF(AND(VLOOKUP(Games!B37, Data!$B$2:$L$134, 11, FALSE)=1, VLOOKUP(Games!C37, Data!$B$2:$L$134, 11, FALSE)&lt;&gt;1), 1,0))*'Coefficients - Win Probability'!$J$2</f>
        <v>0</v>
      </c>
      <c r="K37">
        <f>(IF(AND(VLOOKUP(Games!B37, Data!$B$2:$L$134, 11, FALSE)&lt;&gt;1, VLOOKUP(Games!C37, Data!$B$2:$L$134, 11, FALSE)=1), 1,0))*'Coefficients - Win Probability'!$K$2</f>
        <v>0.28179960620559602</v>
      </c>
      <c r="L37">
        <f>(VLOOKUP(Games!B37, Data!$B$2:$L$134, 3, FALSE)-VLOOKUP(Games!C37, Data!$B$2:$L$134, 3, FALSE))*'Coefficients - Win Probability'!$L$2</f>
        <v>5.7219887439839665</v>
      </c>
      <c r="N37">
        <f t="shared" si="0"/>
        <v>9.5630000000000003E-3</v>
      </c>
    </row>
    <row r="38" spans="1:14" x14ac:dyDescent="0.45">
      <c r="A38">
        <f>'Coefficients - Win Probability'!$A$2</f>
        <v>1.5006452889456501</v>
      </c>
      <c r="B38">
        <f>(Games!D38)*'Coefficients - Win Probability'!$B$2</f>
        <v>0.691798710888195</v>
      </c>
      <c r="C38">
        <f>(VLOOKUP(Games!B38, Data!$B$2:$L$134, 4, FALSE)-VLOOKUP(Games!C38, Data!$B$2:$L$134, 4, FALSE))*'Coefficients - Win Probability'!$C$2</f>
        <v>0.93393037607080109</v>
      </c>
      <c r="D38">
        <f>(VLOOKUP(Games!B38, Data!$B$2:$L$134, 5, FALSE)-VLOOKUP(Games!C38, Data!$B$2:$L$134, 5, FALSE))*'Coefficients - Win Probability'!$D$2</f>
        <v>-1.0044669796864201</v>
      </c>
      <c r="E38">
        <f>(VLOOKUP(Games!B38, Data!$B$2:$L$134, 6, FALSE)-VLOOKUP(Games!C38, Data!$B$2:$L$134, 6, FALSE))*'Coefficients - Win Probability'!$E$2</f>
        <v>-5.2058343041191377E-2</v>
      </c>
      <c r="F38">
        <f>(VLOOKUP(Games!B38, Data!$B$2:$L$134, 7, FALSE)-VLOOKUP(Games!C38, Data!$B$2:$L$134, 7, FALSE))*'Coefficients - Win Probability'!$F$2</f>
        <v>-1.9207062219551401</v>
      </c>
      <c r="G38">
        <f>(VLOOKUP(Games!B38, Data!$B$2:$L$134, 8, FALSE)-VLOOKUP(Games!C38, Data!$B$2:$L$134, 8, FALSE))*'Coefficients - Win Probability'!$G$2</f>
        <v>-0.59705181860461409</v>
      </c>
      <c r="H38">
        <f>(VLOOKUP(Games!B38, Data!$B$2:$L$134, 9, FALSE)-VLOOKUP(Games!C38, Data!$B$2:$L$134, 9, FALSE))*'Coefficients - Win Probability'!$H$2</f>
        <v>-0.40790090773625659</v>
      </c>
      <c r="I38">
        <f>(VLOOKUP(Games!B38, Data!$B$2:$L$134, 10, FALSE)-VLOOKUP(Games!C38, Data!$B$2:$L$134, 10, FALSE))*'Coefficients - Win Probability'!$I$2</f>
        <v>0.46007355812019329</v>
      </c>
      <c r="J38">
        <f>(IF(AND(VLOOKUP(Games!B38, Data!$B$2:$L$134, 11, FALSE)=1, VLOOKUP(Games!C38, Data!$B$2:$L$134, 11, FALSE)&lt;&gt;1), 1,0))*'Coefficients - Win Probability'!$J$2</f>
        <v>0</v>
      </c>
      <c r="K38">
        <f>(IF(AND(VLOOKUP(Games!B38, Data!$B$2:$L$134, 11, FALSE)&lt;&gt;1, VLOOKUP(Games!C38, Data!$B$2:$L$134, 11, FALSE)=1), 1,0))*'Coefficients - Win Probability'!$K$2</f>
        <v>0</v>
      </c>
      <c r="L38">
        <f>(VLOOKUP(Games!B38, Data!$B$2:$L$134, 3, FALSE)-VLOOKUP(Games!C38, Data!$B$2:$L$134, 3, FALSE))*'Coefficients - Win Probability'!$L$2</f>
        <v>5.2709945572660191</v>
      </c>
      <c r="N38">
        <f t="shared" si="0"/>
        <v>0.992425</v>
      </c>
    </row>
    <row r="39" spans="1:14" x14ac:dyDescent="0.45">
      <c r="A39">
        <f>'Coefficients - Win Probability'!$A$2</f>
        <v>1.5006452889456501</v>
      </c>
      <c r="B39">
        <f>(Games!D39)*'Coefficients - Win Probability'!$B$2</f>
        <v>-1.521957163954029</v>
      </c>
      <c r="C39">
        <f>(VLOOKUP(Games!B39, Data!$B$2:$L$134, 4, FALSE)-VLOOKUP(Games!C39, Data!$B$2:$L$134, 4, FALSE))*'Coefficients - Win Probability'!$C$2</f>
        <v>0.58985076383418988</v>
      </c>
      <c r="D39">
        <f>(VLOOKUP(Games!B39, Data!$B$2:$L$134, 5, FALSE)-VLOOKUP(Games!C39, Data!$B$2:$L$134, 5, FALSE))*'Coefficients - Win Probability'!$D$2</f>
        <v>2.6627851065272079</v>
      </c>
      <c r="E39">
        <f>(VLOOKUP(Games!B39, Data!$B$2:$L$134, 6, FALSE)-VLOOKUP(Games!C39, Data!$B$2:$L$134, 6, FALSE))*'Coefficients - Win Probability'!$E$2</f>
        <v>0.29465702662530546</v>
      </c>
      <c r="F39">
        <f>(VLOOKUP(Games!B39, Data!$B$2:$L$134, 7, FALSE)-VLOOKUP(Games!C39, Data!$B$2:$L$134, 7, FALSE))*'Coefficients - Win Probability'!$F$2</f>
        <v>2.7850240218349529</v>
      </c>
      <c r="G39">
        <f>(VLOOKUP(Games!B39, Data!$B$2:$L$134, 8, FALSE)-VLOOKUP(Games!C39, Data!$B$2:$L$134, 8, FALSE))*'Coefficients - Win Probability'!$G$2</f>
        <v>1.5068450660021215</v>
      </c>
      <c r="H39">
        <f>(VLOOKUP(Games!B39, Data!$B$2:$L$134, 9, FALSE)-VLOOKUP(Games!C39, Data!$B$2:$L$134, 9, FALSE))*'Coefficients - Win Probability'!$H$2</f>
        <v>0.37333303419928571</v>
      </c>
      <c r="I39">
        <f>(VLOOKUP(Games!B39, Data!$B$2:$L$134, 10, FALSE)-VLOOKUP(Games!C39, Data!$B$2:$L$134, 10, FALSE))*'Coefficients - Win Probability'!$I$2</f>
        <v>-0.3547561731715565</v>
      </c>
      <c r="J39">
        <f>(IF(AND(VLOOKUP(Games!B39, Data!$B$2:$L$134, 11, FALSE)=1, VLOOKUP(Games!C39, Data!$B$2:$L$134, 11, FALSE)&lt;&gt;1), 1,0))*'Coefficients - Win Probability'!$J$2</f>
        <v>0</v>
      </c>
      <c r="K39">
        <f>(IF(AND(VLOOKUP(Games!B39, Data!$B$2:$L$134, 11, FALSE)&lt;&gt;1, VLOOKUP(Games!C39, Data!$B$2:$L$134, 11, FALSE)=1), 1,0))*'Coefficients - Win Probability'!$K$2</f>
        <v>0</v>
      </c>
      <c r="L39">
        <f>(VLOOKUP(Games!B39, Data!$B$2:$L$134, 3, FALSE)-VLOOKUP(Games!C39, Data!$B$2:$L$134, 3, FALSE))*'Coefficients - Win Probability'!$L$2</f>
        <v>-1.6912282001923054</v>
      </c>
      <c r="N39">
        <f t="shared" si="0"/>
        <v>0.997861</v>
      </c>
    </row>
    <row r="40" spans="1:14" x14ac:dyDescent="0.45">
      <c r="A40">
        <f>'Coefficients - Win Probability'!$A$2</f>
        <v>1.5006452889456501</v>
      </c>
      <c r="B40">
        <f>(Games!D40)*'Coefficients - Win Probability'!$B$2</f>
        <v>-1.6603169061316678</v>
      </c>
      <c r="C40">
        <f>(VLOOKUP(Games!B40, Data!$B$2:$L$134, 4, FALSE)-VLOOKUP(Games!C40, Data!$B$2:$L$134, 4, FALSE))*'Coefficients - Win Probability'!$C$2</f>
        <v>-0.39323384255612753</v>
      </c>
      <c r="D40">
        <f>(VLOOKUP(Games!B40, Data!$B$2:$L$134, 5, FALSE)-VLOOKUP(Games!C40, Data!$B$2:$L$134, 5, FALSE))*'Coefficients - Win Probability'!$D$2</f>
        <v>1.4593199516198934</v>
      </c>
      <c r="E40">
        <f>(VLOOKUP(Games!B40, Data!$B$2:$L$134, 6, FALSE)-VLOOKUP(Games!C40, Data!$B$2:$L$134, 6, FALSE))*'Coefficients - Win Probability'!$E$2</f>
        <v>-5.6141350338539737E-2</v>
      </c>
      <c r="F40">
        <f>(VLOOKUP(Games!B40, Data!$B$2:$L$134, 7, FALSE)-VLOOKUP(Games!C40, Data!$B$2:$L$134, 7, FALSE))*'Coefficients - Win Probability'!$F$2</f>
        <v>0.76828248878205618</v>
      </c>
      <c r="G40">
        <f>(VLOOKUP(Games!B40, Data!$B$2:$L$134, 8, FALSE)-VLOOKUP(Games!C40, Data!$B$2:$L$134, 8, FALSE))*'Coefficients - Win Probability'!$G$2</f>
        <v>0.36960350675523734</v>
      </c>
      <c r="H40">
        <f>(VLOOKUP(Games!B40, Data!$B$2:$L$134, 9, FALSE)-VLOOKUP(Games!C40, Data!$B$2:$L$134, 9, FALSE))*'Coefficients - Win Probability'!$H$2</f>
        <v>0.269629413588373</v>
      </c>
      <c r="I40">
        <f>(VLOOKUP(Games!B40, Data!$B$2:$L$134, 10, FALSE)-VLOOKUP(Games!C40, Data!$B$2:$L$134, 10, FALSE))*'Coefficients - Win Probability'!$I$2</f>
        <v>0.38170037181176103</v>
      </c>
      <c r="J40">
        <f>(IF(AND(VLOOKUP(Games!B40, Data!$B$2:$L$134, 11, FALSE)=1, VLOOKUP(Games!C40, Data!$B$2:$L$134, 11, FALSE)&lt;&gt;1), 1,0))*'Coefficients - Win Probability'!$J$2</f>
        <v>0</v>
      </c>
      <c r="K40">
        <f>(IF(AND(VLOOKUP(Games!B40, Data!$B$2:$L$134, 11, FALSE)&lt;&gt;1, VLOOKUP(Games!C40, Data!$B$2:$L$134, 11, FALSE)=1), 1,0))*'Coefficients - Win Probability'!$K$2</f>
        <v>0</v>
      </c>
      <c r="L40">
        <f>(VLOOKUP(Games!B40, Data!$B$2:$L$134, 3, FALSE)-VLOOKUP(Games!C40, Data!$B$2:$L$134, 3, FALSE))*'Coefficients - Win Probability'!$L$2</f>
        <v>-0.49327489172275579</v>
      </c>
      <c r="N40">
        <f t="shared" si="0"/>
        <v>0.89531400000000005</v>
      </c>
    </row>
    <row r="41" spans="1:14" x14ac:dyDescent="0.45">
      <c r="A41">
        <f>'Coefficients - Win Probability'!$A$2</f>
        <v>1.5006452889456501</v>
      </c>
      <c r="B41">
        <f>(Games!D41)*'Coefficients - Win Probability'!$B$2</f>
        <v>-0.27671948435527799</v>
      </c>
      <c r="C41">
        <f>(VLOOKUP(Games!B41, Data!$B$2:$L$134, 4, FALSE)-VLOOKUP(Games!C41, Data!$B$2:$L$134, 4, FALSE))*'Coefficients - Win Probability'!$C$2</f>
        <v>-0.98308460639031747</v>
      </c>
      <c r="D41">
        <f>(VLOOKUP(Games!B41, Data!$B$2:$L$134, 5, FALSE)-VLOOKUP(Games!C41, Data!$B$2:$L$134, 5, FALSE))*'Coefficients - Win Probability'!$D$2</f>
        <v>0</v>
      </c>
      <c r="E41">
        <f>(VLOOKUP(Games!B41, Data!$B$2:$L$134, 6, FALSE)-VLOOKUP(Games!C41, Data!$B$2:$L$134, 6, FALSE))*'Coefficients - Win Probability'!$E$2</f>
        <v>-0.11976821405555144</v>
      </c>
      <c r="F41">
        <f>(VLOOKUP(Games!B41, Data!$B$2:$L$134, 7, FALSE)-VLOOKUP(Games!C41, Data!$B$2:$L$134, 7, FALSE))*'Coefficients - Win Probability'!$F$2</f>
        <v>-0.80029425914797503</v>
      </c>
      <c r="G41">
        <f>(VLOOKUP(Games!B41, Data!$B$2:$L$134, 8, FALSE)-VLOOKUP(Games!C41, Data!$B$2:$L$134, 8, FALSE))*'Coefficients - Win Probability'!$G$2</f>
        <v>-0.36960350675523701</v>
      </c>
      <c r="H41">
        <f>(VLOOKUP(Games!B41, Data!$B$2:$L$134, 9, FALSE)-VLOOKUP(Games!C41, Data!$B$2:$L$134, 9, FALSE))*'Coefficients - Win Probability'!$H$2</f>
        <v>-0.20740724122182549</v>
      </c>
      <c r="I41">
        <f>(VLOOKUP(Games!B41, Data!$B$2:$L$134, 10, FALSE)-VLOOKUP(Games!C41, Data!$B$2:$L$134, 10, FALSE))*'Coefficients - Win Probability'!$I$2</f>
        <v>0.38771226197489089</v>
      </c>
      <c r="J41">
        <f>(IF(AND(VLOOKUP(Games!B41, Data!$B$2:$L$134, 11, FALSE)=1, VLOOKUP(Games!C41, Data!$B$2:$L$134, 11, FALSE)&lt;&gt;1), 1,0))*'Coefficients - Win Probability'!$J$2</f>
        <v>0</v>
      </c>
      <c r="K41">
        <f>(IF(AND(VLOOKUP(Games!B41, Data!$B$2:$L$134, 11, FALSE)&lt;&gt;1, VLOOKUP(Games!C41, Data!$B$2:$L$134, 11, FALSE)=1), 1,0))*'Coefficients - Win Probability'!$K$2</f>
        <v>0</v>
      </c>
      <c r="L41">
        <f>(VLOOKUP(Games!B41, Data!$B$2:$L$134, 3, FALSE)-VLOOKUP(Games!C41, Data!$B$2:$L$134, 3, FALSE))*'Coefficients - Win Probability'!$L$2</f>
        <v>8.4561410009615479E-2</v>
      </c>
      <c r="N41">
        <f t="shared" si="0"/>
        <v>0.313467</v>
      </c>
    </row>
    <row r="42" spans="1:14" x14ac:dyDescent="0.45">
      <c r="A42">
        <f>'Coefficients - Win Probability'!$A$2</f>
        <v>1.5006452889456501</v>
      </c>
      <c r="B42">
        <f>(Games!D42)*'Coefficients - Win Probability'!$B$2</f>
        <v>1.7986766483093068</v>
      </c>
      <c r="C42">
        <f>(VLOOKUP(Games!B42, Data!$B$2:$L$134, 4, FALSE)-VLOOKUP(Games!C42, Data!$B$2:$L$134, 4, FALSE))*'Coefficients - Win Probability'!$C$2</f>
        <v>-0.68815922447322253</v>
      </c>
      <c r="D42">
        <f>(VLOOKUP(Games!B42, Data!$B$2:$L$134, 5, FALSE)-VLOOKUP(Games!C42, Data!$B$2:$L$134, 5, FALSE))*'Coefficients - Win Probability'!$D$2</f>
        <v>-2.8617832817481026</v>
      </c>
      <c r="E42">
        <f>(VLOOKUP(Games!B42, Data!$B$2:$L$134, 6, FALSE)-VLOOKUP(Games!C42, Data!$B$2:$L$134, 6, FALSE))*'Coefficients - Win Probability'!$E$2</f>
        <v>-0.33378584655822713</v>
      </c>
      <c r="F42">
        <f>(VLOOKUP(Games!B42, Data!$B$2:$L$134, 7, FALSE)-VLOOKUP(Games!C42, Data!$B$2:$L$134, 7, FALSE))*'Coefficients - Win Probability'!$F$2</f>
        <v>-2.9130711032986283</v>
      </c>
      <c r="G42">
        <f>(VLOOKUP(Games!B42, Data!$B$2:$L$134, 8, FALSE)-VLOOKUP(Games!C42, Data!$B$2:$L$134, 8, FALSE))*'Coefficients - Win Probability'!$G$2</f>
        <v>-2.1038968846067356</v>
      </c>
      <c r="H42">
        <f>(VLOOKUP(Games!B42, Data!$B$2:$L$134, 9, FALSE)-VLOOKUP(Games!C42, Data!$B$2:$L$134, 9, FALSE))*'Coefficients - Win Probability'!$H$2</f>
        <v>-0.81580181547251318</v>
      </c>
      <c r="I42">
        <f>(VLOOKUP(Games!B42, Data!$B$2:$L$134, 10, FALSE)-VLOOKUP(Games!C42, Data!$B$2:$L$134, 10, FALSE))*'Coefficients - Win Probability'!$I$2</f>
        <v>0.46029217230794189</v>
      </c>
      <c r="J42">
        <f>(IF(AND(VLOOKUP(Games!B42, Data!$B$2:$L$134, 11, FALSE)=1, VLOOKUP(Games!C42, Data!$B$2:$L$134, 11, FALSE)&lt;&gt;1), 1,0))*'Coefficients - Win Probability'!$J$2</f>
        <v>0</v>
      </c>
      <c r="K42">
        <f>(IF(AND(VLOOKUP(Games!B42, Data!$B$2:$L$134, 11, FALSE)&lt;&gt;1, VLOOKUP(Games!C42, Data!$B$2:$L$134, 11, FALSE)=1), 1,0))*'Coefficients - Win Probability'!$K$2</f>
        <v>0</v>
      </c>
      <c r="L42">
        <f>(VLOOKUP(Games!B42, Data!$B$2:$L$134, 3, FALSE)-VLOOKUP(Games!C42, Data!$B$2:$L$134, 3, FALSE))*'Coefficients - Win Probability'!$L$2</f>
        <v>5.1159653055817254</v>
      </c>
      <c r="N42">
        <f t="shared" si="0"/>
        <v>0.30134100000000003</v>
      </c>
    </row>
    <row r="43" spans="1:14" x14ac:dyDescent="0.45">
      <c r="A43">
        <f>'Coefficients - Win Probability'!$A$2</f>
        <v>1.5006452889456501</v>
      </c>
      <c r="B43">
        <f>(Games!D43)*'Coefficients - Win Probability'!$B$2</f>
        <v>1.38359742177639</v>
      </c>
      <c r="C43">
        <f>(VLOOKUP(Games!B43, Data!$B$2:$L$134, 4, FALSE)-VLOOKUP(Games!C43, Data!$B$2:$L$134, 4, FALSE))*'Coefficients - Win Probability'!$C$2</f>
        <v>-0.68815922447322253</v>
      </c>
      <c r="D43">
        <f>(VLOOKUP(Games!B43, Data!$B$2:$L$134, 5, FALSE)-VLOOKUP(Games!C43, Data!$B$2:$L$134, 5, FALSE))*'Coefficients - Win Probability'!$D$2</f>
        <v>-1.0044669796864201</v>
      </c>
      <c r="E43">
        <f>(VLOOKUP(Games!B43, Data!$B$2:$L$134, 6, FALSE)-VLOOKUP(Games!C43, Data!$B$2:$L$134, 6, FALSE))*'Coefficients - Win Probability'!$E$2</f>
        <v>-3.6406815068022742E-2</v>
      </c>
      <c r="F43">
        <f>(VLOOKUP(Games!B43, Data!$B$2:$L$134, 7, FALSE)-VLOOKUP(Games!C43, Data!$B$2:$L$134, 7, FALSE))*'Coefficients - Win Probability'!$F$2</f>
        <v>-0.92834134061165119</v>
      </c>
      <c r="G43">
        <f>(VLOOKUP(Games!B43, Data!$B$2:$L$134, 8, FALSE)-VLOOKUP(Games!C43, Data!$B$2:$L$134, 8, FALSE))*'Coefficients - Win Probability'!$G$2</f>
        <v>-0.73920701351047469</v>
      </c>
      <c r="H43">
        <f>(VLOOKUP(Games!B43, Data!$B$2:$L$134, 9, FALSE)-VLOOKUP(Games!C43, Data!$B$2:$L$134, 9, FALSE))*'Coefficients - Win Probability'!$H$2</f>
        <v>2.765429882957662E-2</v>
      </c>
      <c r="I43">
        <f>(VLOOKUP(Games!B43, Data!$B$2:$L$134, 10, FALSE)-VLOOKUP(Games!C43, Data!$B$2:$L$134, 10, FALSE))*'Coefficients - Win Probability'!$I$2</f>
        <v>4.4378680113280639E-2</v>
      </c>
      <c r="J43">
        <f>(IF(AND(VLOOKUP(Games!B43, Data!$B$2:$L$134, 11, FALSE)=1, VLOOKUP(Games!C43, Data!$B$2:$L$134, 11, FALSE)&lt;&gt;1), 1,0))*'Coefficients - Win Probability'!$J$2</f>
        <v>0</v>
      </c>
      <c r="K43">
        <f>(IF(AND(VLOOKUP(Games!B43, Data!$B$2:$L$134, 11, FALSE)&lt;&gt;1, VLOOKUP(Games!C43, Data!$B$2:$L$134, 11, FALSE)=1), 1,0))*'Coefficients - Win Probability'!$K$2</f>
        <v>0</v>
      </c>
      <c r="L43">
        <f>(VLOOKUP(Games!B43, Data!$B$2:$L$134, 3, FALSE)-VLOOKUP(Games!C43, Data!$B$2:$L$134, 3, FALSE))*'Coefficients - Win Probability'!$L$2</f>
        <v>0.2114035250240382</v>
      </c>
      <c r="N43">
        <f t="shared" si="0"/>
        <v>0.443023</v>
      </c>
    </row>
    <row r="44" spans="1:14" x14ac:dyDescent="0.45">
      <c r="A44">
        <f>'Coefficients - Win Probability'!$A$2</f>
        <v>1.5006452889456501</v>
      </c>
      <c r="B44">
        <f>(Games!D44)*'Coefficients - Win Probability'!$B$2</f>
        <v>-0.691798710888195</v>
      </c>
      <c r="C44">
        <f>(VLOOKUP(Games!B44, Data!$B$2:$L$134, 4, FALSE)-VLOOKUP(Games!C44, Data!$B$2:$L$134, 4, FALSE))*'Coefficients - Win Probability'!$C$2</f>
        <v>-0.3932338425561247</v>
      </c>
      <c r="D44">
        <f>(VLOOKUP(Games!B44, Data!$B$2:$L$134, 5, FALSE)-VLOOKUP(Games!C44, Data!$B$2:$L$134, 5, FALSE))*'Coefficients - Win Probability'!$D$2</f>
        <v>0.14214155372921039</v>
      </c>
      <c r="E44">
        <f>(VLOOKUP(Games!B44, Data!$B$2:$L$134, 6, FALSE)-VLOOKUP(Games!C44, Data!$B$2:$L$134, 6, FALSE))*'Coefficients - Win Probability'!$E$2</f>
        <v>-1.1568520675820319E-2</v>
      </c>
      <c r="F44">
        <f>(VLOOKUP(Games!B44, Data!$B$2:$L$134, 7, FALSE)-VLOOKUP(Games!C44, Data!$B$2:$L$134, 7, FALSE))*'Coefficients - Win Probability'!$F$2</f>
        <v>-1.9847297626869778</v>
      </c>
      <c r="G44">
        <f>(VLOOKUP(Games!B44, Data!$B$2:$L$134, 8, FALSE)-VLOOKUP(Games!C44, Data!$B$2:$L$134, 8, FALSE))*'Coefficients - Win Probability'!$G$2</f>
        <v>-0.25587935083054891</v>
      </c>
      <c r="H44">
        <f>(VLOOKUP(Games!B44, Data!$B$2:$L$134, 9, FALSE)-VLOOKUP(Games!C44, Data!$B$2:$L$134, 9, FALSE))*'Coefficients - Win Probability'!$H$2</f>
        <v>-0.20740724122182538</v>
      </c>
      <c r="I44">
        <f>(VLOOKUP(Games!B44, Data!$B$2:$L$134, 10, FALSE)-VLOOKUP(Games!C44, Data!$B$2:$L$134, 10, FALSE))*'Coefficients - Win Probability'!$I$2</f>
        <v>0.31392997360921443</v>
      </c>
      <c r="J44">
        <f>(IF(AND(VLOOKUP(Games!B44, Data!$B$2:$L$134, 11, FALSE)=1, VLOOKUP(Games!C44, Data!$B$2:$L$134, 11, FALSE)&lt;&gt;1), 1,0))*'Coefficients - Win Probability'!$J$2</f>
        <v>0</v>
      </c>
      <c r="K44">
        <f>(IF(AND(VLOOKUP(Games!B44, Data!$B$2:$L$134, 11, FALSE)&lt;&gt;1, VLOOKUP(Games!C44, Data!$B$2:$L$134, 11, FALSE)=1), 1,0))*'Coefficients - Win Probability'!$K$2</f>
        <v>0</v>
      </c>
      <c r="L44">
        <f>(VLOOKUP(Games!B44, Data!$B$2:$L$134, 3, FALSE)-VLOOKUP(Games!C44, Data!$B$2:$L$134, 3, FALSE))*'Coefficients - Win Probability'!$L$2</f>
        <v>0.36643277670833307</v>
      </c>
      <c r="N44">
        <f t="shared" si="0"/>
        <v>0.22767799999999999</v>
      </c>
    </row>
    <row r="45" spans="1:14" x14ac:dyDescent="0.45">
      <c r="A45">
        <f>'Coefficients - Win Probability'!$A$2</f>
        <v>1.5006452889456501</v>
      </c>
      <c r="B45">
        <f>(Games!D45)*'Coefficients - Win Probability'!$B$2</f>
        <v>5.6727494292831988</v>
      </c>
      <c r="C45">
        <f>(VLOOKUP(Games!B45, Data!$B$2:$L$134, 4, FALSE)-VLOOKUP(Games!C45, Data!$B$2:$L$134, 4, FALSE))*'Coefficients - Win Probability'!$C$2</f>
        <v>-1.1797015276683829</v>
      </c>
      <c r="D45">
        <f>(VLOOKUP(Games!B45, Data!$B$2:$L$134, 5, FALSE)-VLOOKUP(Games!C45, Data!$B$2:$L$134, 5, FALSE))*'Coefficients - Win Probability'!$D$2</f>
        <v>-4.4063881656055219</v>
      </c>
      <c r="E45">
        <f>(VLOOKUP(Games!B45, Data!$B$2:$L$134, 6, FALSE)-VLOOKUP(Games!C45, Data!$B$2:$L$134, 6, FALSE))*'Coefficients - Win Probability'!$E$2</f>
        <v>-0.81864296311834306</v>
      </c>
      <c r="F45">
        <f>(VLOOKUP(Games!B45, Data!$B$2:$L$134, 7, FALSE)-VLOOKUP(Games!C45, Data!$B$2:$L$134, 7, FALSE))*'Coefficients - Win Probability'!$F$2</f>
        <v>-7.4587424952591279</v>
      </c>
      <c r="G45">
        <f>(VLOOKUP(Games!B45, Data!$B$2:$L$134, 8, FALSE)-VLOOKUP(Games!C45, Data!$B$2:$L$134, 8, FALSE))*'Coefficients - Win Probability'!$G$2</f>
        <v>-3.042121170985415</v>
      </c>
      <c r="H45">
        <f>(VLOOKUP(Games!B45, Data!$B$2:$L$134, 9, FALSE)-VLOOKUP(Games!C45, Data!$B$2:$L$134, 9, FALSE))*'Coefficients - Win Probability'!$H$2</f>
        <v>-1.1683941255496162</v>
      </c>
      <c r="I45">
        <f>(VLOOKUP(Games!B45, Data!$B$2:$L$134, 10, FALSE)-VLOOKUP(Games!C45, Data!$B$2:$L$134, 10, FALSE))*'Coefficients - Win Probability'!$I$2</f>
        <v>1.1254258385377767</v>
      </c>
      <c r="J45">
        <f>(IF(AND(VLOOKUP(Games!B45, Data!$B$2:$L$134, 11, FALSE)=1, VLOOKUP(Games!C45, Data!$B$2:$L$134, 11, FALSE)&lt;&gt;1), 1,0))*'Coefficients - Win Probability'!$J$2</f>
        <v>0</v>
      </c>
      <c r="K45">
        <f>(IF(AND(VLOOKUP(Games!B45, Data!$B$2:$L$134, 11, FALSE)&lt;&gt;1, VLOOKUP(Games!C45, Data!$B$2:$L$134, 11, FALSE)=1), 1,0))*'Coefficients - Win Probability'!$K$2</f>
        <v>0.28179960620559602</v>
      </c>
      <c r="L45">
        <f>(VLOOKUP(Games!B45, Data!$B$2:$L$134, 3, FALSE)-VLOOKUP(Games!C45, Data!$B$2:$L$134, 3, FALSE))*'Coefficients - Win Probability'!$L$2</f>
        <v>5.0032167589022372</v>
      </c>
      <c r="N45">
        <f t="shared" si="0"/>
        <v>1.1094E-2</v>
      </c>
    </row>
    <row r="46" spans="1:14" x14ac:dyDescent="0.45">
      <c r="A46">
        <f>'Coefficients - Win Probability'!$A$2</f>
        <v>1.5006452889456501</v>
      </c>
      <c r="B46">
        <f>(Games!D46)*'Coefficients - Win Probability'!$B$2</f>
        <v>2.9055545857304188</v>
      </c>
      <c r="C46">
        <f>(VLOOKUP(Games!B46, Data!$B$2:$L$134, 4, FALSE)-VLOOKUP(Games!C46, Data!$B$2:$L$134, 4, FALSE))*'Coefficients - Win Probability'!$C$2</f>
        <v>-0.78646768511225518</v>
      </c>
      <c r="D46">
        <f>(VLOOKUP(Games!B46, Data!$B$2:$L$134, 5, FALSE)-VLOOKUP(Games!C46, Data!$B$2:$L$134, 5, FALSE))*'Coefficients - Win Probability'!$D$2</f>
        <v>-3.6198715683038913</v>
      </c>
      <c r="E46">
        <f>(VLOOKUP(Games!B46, Data!$B$2:$L$134, 6, FALSE)-VLOOKUP(Games!C46, Data!$B$2:$L$134, 6, FALSE))*'Coefficients - Win Probability'!$E$2</f>
        <v>-0.4773716031816439</v>
      </c>
      <c r="F46">
        <f>(VLOOKUP(Games!B46, Data!$B$2:$L$134, 7, FALSE)-VLOOKUP(Games!C46, Data!$B$2:$L$134, 7, FALSE))*'Coefficients - Win Probability'!$F$2</f>
        <v>-6.2743069917201248</v>
      </c>
      <c r="G46">
        <f>(VLOOKUP(Games!B46, Data!$B$2:$L$134, 8, FALSE)-VLOOKUP(Games!C46, Data!$B$2:$L$134, 8, FALSE))*'Coefficients - Win Probability'!$G$2</f>
        <v>-2.2460520795125962</v>
      </c>
      <c r="H46">
        <f>(VLOOKUP(Games!B46, Data!$B$2:$L$134, 9, FALSE)-VLOOKUP(Games!C46, Data!$B$2:$L$134, 9, FALSE))*'Coefficients - Win Probability'!$H$2</f>
        <v>-0.83654253959469571</v>
      </c>
      <c r="I46">
        <f>(VLOOKUP(Games!B46, Data!$B$2:$L$134, 10, FALSE)-VLOOKUP(Games!C46, Data!$B$2:$L$134, 10, FALSE))*'Coefficients - Win Probability'!$I$2</f>
        <v>0.11586551950758008</v>
      </c>
      <c r="J46">
        <f>(IF(AND(VLOOKUP(Games!B46, Data!$B$2:$L$134, 11, FALSE)=1, VLOOKUP(Games!C46, Data!$B$2:$L$134, 11, FALSE)&lt;&gt;1), 1,0))*'Coefficients - Win Probability'!$J$2</f>
        <v>0</v>
      </c>
      <c r="K46">
        <f>(IF(AND(VLOOKUP(Games!B46, Data!$B$2:$L$134, 11, FALSE)&lt;&gt;1, VLOOKUP(Games!C46, Data!$B$2:$L$134, 11, FALSE)=1), 1,0))*'Coefficients - Win Probability'!$K$2</f>
        <v>0.28179960620559602</v>
      </c>
      <c r="L46">
        <f>(VLOOKUP(Games!B46, Data!$B$2:$L$134, 3, FALSE)-VLOOKUP(Games!C46, Data!$B$2:$L$134, 3, FALSE))*'Coefficients - Win Probability'!$L$2</f>
        <v>3.0160236236762779</v>
      </c>
      <c r="N46">
        <f t="shared" si="0"/>
        <v>1.6249999999999999E-3</v>
      </c>
    </row>
    <row r="47" spans="1:14" x14ac:dyDescent="0.45">
      <c r="A47">
        <f>'Coefficients - Win Probability'!$A$2</f>
        <v>1.5006452889456501</v>
      </c>
      <c r="B47">
        <f>(Games!D47)*'Coefficients - Win Probability'!$B$2</f>
        <v>4.0124325231515305</v>
      </c>
      <c r="C47">
        <f>(VLOOKUP(Games!B47, Data!$B$2:$L$134, 4, FALSE)-VLOOKUP(Games!C47, Data!$B$2:$L$134, 4, FALSE))*'Coefficients - Win Probability'!$C$2</f>
        <v>-0.78646768511225518</v>
      </c>
      <c r="D47">
        <f>(VLOOKUP(Games!B47, Data!$B$2:$L$134, 5, FALSE)-VLOOKUP(Games!C47, Data!$B$2:$L$134, 5, FALSE))*'Coefficients - Win Probability'!$D$2</f>
        <v>-4.5011492014249956</v>
      </c>
      <c r="E47">
        <f>(VLOOKUP(Games!B47, Data!$B$2:$L$134, 6, FALSE)-VLOOKUP(Games!C47, Data!$B$2:$L$134, 6, FALSE))*'Coefficients - Win Probability'!$E$2</f>
        <v>-0.21639938675946224</v>
      </c>
      <c r="F47">
        <f>(VLOOKUP(Games!B47, Data!$B$2:$L$134, 7, FALSE)-VLOOKUP(Games!C47, Data!$B$2:$L$134, 7, FALSE))*'Coefficients - Win Probability'!$F$2</f>
        <v>-4.8337773252537692</v>
      </c>
      <c r="G47">
        <f>(VLOOKUP(Games!B47, Data!$B$2:$L$134, 8, FALSE)-VLOOKUP(Games!C47, Data!$B$2:$L$134, 8, FALSE))*'Coefficients - Win Probability'!$G$2</f>
        <v>-1.8195864947950142</v>
      </c>
      <c r="H47">
        <f>(VLOOKUP(Games!B47, Data!$B$2:$L$134, 9, FALSE)-VLOOKUP(Games!C47, Data!$B$2:$L$134, 9, FALSE))*'Coefficients - Win Probability'!$H$2</f>
        <v>-1.0232090566943386</v>
      </c>
      <c r="I47">
        <f>(VLOOKUP(Games!B47, Data!$B$2:$L$134, 10, FALSE)-VLOOKUP(Games!C47, Data!$B$2:$L$134, 10, FALSE))*'Coefficients - Win Probability'!$I$2</f>
        <v>1.1883867246098185</v>
      </c>
      <c r="J47">
        <f>(IF(AND(VLOOKUP(Games!B47, Data!$B$2:$L$134, 11, FALSE)=1, VLOOKUP(Games!C47, Data!$B$2:$L$134, 11, FALSE)&lt;&gt;1), 1,0))*'Coefficients - Win Probability'!$J$2</f>
        <v>0</v>
      </c>
      <c r="K47">
        <f>(IF(AND(VLOOKUP(Games!B47, Data!$B$2:$L$134, 11, FALSE)&lt;&gt;1, VLOOKUP(Games!C47, Data!$B$2:$L$134, 11, FALSE)=1), 1,0))*'Coefficients - Win Probability'!$K$2</f>
        <v>0.28179960620559602</v>
      </c>
      <c r="L47">
        <f>(VLOOKUP(Games!B47, Data!$B$2:$L$134, 3, FALSE)-VLOOKUP(Games!C47, Data!$B$2:$L$134, 3, FALSE))*'Coefficients - Win Probability'!$L$2</f>
        <v>1.5361989485080108</v>
      </c>
      <c r="N47">
        <f t="shared" si="0"/>
        <v>9.3670000000000003E-3</v>
      </c>
    </row>
    <row r="48" spans="1:14" x14ac:dyDescent="0.45">
      <c r="A48">
        <f>'Coefficients - Win Probability'!$A$2</f>
        <v>1.5006452889456501</v>
      </c>
      <c r="B48">
        <f>(Games!D48)*'Coefficients - Win Probability'!$B$2</f>
        <v>-4.8425909762173651</v>
      </c>
      <c r="C48">
        <f>(VLOOKUP(Games!B48, Data!$B$2:$L$134, 4, FALSE)-VLOOKUP(Games!C48, Data!$B$2:$L$134, 4, FALSE))*'Coefficients - Win Probability'!$C$2</f>
        <v>0.39323384255612759</v>
      </c>
      <c r="D48">
        <f>(VLOOKUP(Games!B48, Data!$B$2:$L$134, 5, FALSE)-VLOOKUP(Games!C48, Data!$B$2:$L$134, 5, FALSE))*'Coefficients - Win Probability'!$D$2</f>
        <v>3.8946785721803647</v>
      </c>
      <c r="E48">
        <f>(VLOOKUP(Games!B48, Data!$B$2:$L$134, 6, FALSE)-VLOOKUP(Games!C48, Data!$B$2:$L$134, 6, FALSE))*'Coefficients - Win Probability'!$E$2</f>
        <v>0.7172482819008591</v>
      </c>
      <c r="F48">
        <f>(VLOOKUP(Games!B48, Data!$B$2:$L$134, 7, FALSE)-VLOOKUP(Games!C48, Data!$B$2:$L$134, 7, FALSE))*'Coefficients - Win Probability'!$F$2</f>
        <v>6.9465541694044228</v>
      </c>
      <c r="G48">
        <f>(VLOOKUP(Games!B48, Data!$B$2:$L$134, 8, FALSE)-VLOOKUP(Games!C48, Data!$B$2:$L$134, 8, FALSE))*'Coefficients - Win Probability'!$G$2</f>
        <v>2.6156555862678332</v>
      </c>
      <c r="H48">
        <f>(VLOOKUP(Games!B48, Data!$B$2:$L$134, 9, FALSE)-VLOOKUP(Games!C48, Data!$B$2:$L$134, 9, FALSE))*'Coefficients - Win Probability'!$H$2</f>
        <v>1.2167891485013755</v>
      </c>
      <c r="I48">
        <f>(VLOOKUP(Games!B48, Data!$B$2:$L$134, 10, FALSE)-VLOOKUP(Games!C48, Data!$B$2:$L$134, 10, FALSE))*'Coefficients - Win Probability'!$I$2</f>
        <v>-1.3256764345169163</v>
      </c>
      <c r="J48">
        <f>(IF(AND(VLOOKUP(Games!B48, Data!$B$2:$L$134, 11, FALSE)=1, VLOOKUP(Games!C48, Data!$B$2:$L$134, 11, FALSE)&lt;&gt;1), 1,0))*'Coefficients - Win Probability'!$J$2</f>
        <v>-0.76401995355778196</v>
      </c>
      <c r="K48">
        <f>(IF(AND(VLOOKUP(Games!B48, Data!$B$2:$L$134, 11, FALSE)&lt;&gt;1, VLOOKUP(Games!C48, Data!$B$2:$L$134, 11, FALSE)=1), 1,0))*'Coefficients - Win Probability'!$K$2</f>
        <v>0</v>
      </c>
      <c r="L48">
        <f>(VLOOKUP(Games!B48, Data!$B$2:$L$134, 3, FALSE)-VLOOKUP(Games!C48, Data!$B$2:$L$134, 3, FALSE))*'Coefficients - Win Probability'!$L$2</f>
        <v>-7.4554976491810798</v>
      </c>
      <c r="N48">
        <f t="shared" si="0"/>
        <v>0.94769899999999996</v>
      </c>
    </row>
    <row r="49" spans="1:14" x14ac:dyDescent="0.45">
      <c r="A49">
        <f>'Coefficients - Win Probability'!$A$2</f>
        <v>1.5006452889456501</v>
      </c>
      <c r="B49">
        <f>(Games!D49)*'Coefficients - Win Probability'!$B$2</f>
        <v>1.7986766483093068</v>
      </c>
      <c r="C49">
        <f>(VLOOKUP(Games!B49, Data!$B$2:$L$134, 4, FALSE)-VLOOKUP(Games!C49, Data!$B$2:$L$134, 4, FALSE))*'Coefficients - Win Probability'!$C$2</f>
        <v>0</v>
      </c>
      <c r="D49">
        <f>(VLOOKUP(Games!B49, Data!$B$2:$L$134, 5, FALSE)-VLOOKUP(Games!C49, Data!$B$2:$L$134, 5, FALSE))*'Coefficients - Win Probability'!$D$2</f>
        <v>-0.52118569700710482</v>
      </c>
      <c r="E49">
        <f>(VLOOKUP(Games!B49, Data!$B$2:$L$134, 6, FALSE)-VLOOKUP(Games!C49, Data!$B$2:$L$134, 6, FALSE))*'Coefficients - Win Probability'!$E$2</f>
        <v>-9.4589669055236678E-2</v>
      </c>
      <c r="F49">
        <f>(VLOOKUP(Games!B49, Data!$B$2:$L$134, 7, FALSE)-VLOOKUP(Games!C49, Data!$B$2:$L$134, 7, FALSE))*'Coefficients - Win Probability'!$F$2</f>
        <v>-2.9770946440304673</v>
      </c>
      <c r="G49">
        <f>(VLOOKUP(Games!B49, Data!$B$2:$L$134, 8, FALSE)-VLOOKUP(Games!C49, Data!$B$2:$L$134, 8, FALSE))*'Coefficients - Win Probability'!$G$2</f>
        <v>-1.1088105202657119</v>
      </c>
      <c r="H49">
        <f>(VLOOKUP(Games!B49, Data!$B$2:$L$134, 9, FALSE)-VLOOKUP(Games!C49, Data!$B$2:$L$134, 9, FALSE))*'Coefficients - Win Probability'!$H$2</f>
        <v>-0.61530814895808184</v>
      </c>
      <c r="I49">
        <f>(VLOOKUP(Games!B49, Data!$B$2:$L$134, 10, FALSE)-VLOOKUP(Games!C49, Data!$B$2:$L$134, 10, FALSE))*'Coefficients - Win Probability'!$I$2</f>
        <v>0.36552292191825375</v>
      </c>
      <c r="J49">
        <f>(IF(AND(VLOOKUP(Games!B49, Data!$B$2:$L$134, 11, FALSE)=1, VLOOKUP(Games!C49, Data!$B$2:$L$134, 11, FALSE)&lt;&gt;1), 1,0))*'Coefficients - Win Probability'!$J$2</f>
        <v>0</v>
      </c>
      <c r="K49">
        <f>(IF(AND(VLOOKUP(Games!B49, Data!$B$2:$L$134, 11, FALSE)&lt;&gt;1, VLOOKUP(Games!C49, Data!$B$2:$L$134, 11, FALSE)=1), 1,0))*'Coefficients - Win Probability'!$K$2</f>
        <v>0</v>
      </c>
      <c r="L49">
        <f>(VLOOKUP(Games!B49, Data!$B$2:$L$134, 3, FALSE)-VLOOKUP(Games!C49, Data!$B$2:$L$134, 3, FALSE))*'Coefficients - Win Probability'!$L$2</f>
        <v>1.0852047617900629</v>
      </c>
      <c r="N49">
        <f t="shared" si="0"/>
        <v>0.36194300000000001</v>
      </c>
    </row>
    <row r="50" spans="1:14" x14ac:dyDescent="0.45">
      <c r="A50">
        <f>'Coefficients - Win Probability'!$A$2</f>
        <v>1.5006452889456501</v>
      </c>
      <c r="B50">
        <f>(Games!D50)*'Coefficients - Win Probability'!$B$2</f>
        <v>3.1822740700856968</v>
      </c>
      <c r="C50">
        <f>(VLOOKUP(Games!B50, Data!$B$2:$L$134, 4, FALSE)-VLOOKUP(Games!C50, Data!$B$2:$L$134, 4, FALSE))*'Coefficients - Win Probability'!$C$2</f>
        <v>-0.78646768511225518</v>
      </c>
      <c r="D50">
        <f>(VLOOKUP(Games!B50, Data!$B$2:$L$134, 5, FALSE)-VLOOKUP(Games!C50, Data!$B$2:$L$134, 5, FALSE))*'Coefficients - Win Probability'!$D$2</f>
        <v>-3.3355884608454707</v>
      </c>
      <c r="E50">
        <f>(VLOOKUP(Games!B50, Data!$B$2:$L$134, 6, FALSE)-VLOOKUP(Games!C50, Data!$B$2:$L$134, 6, FALSE))*'Coefficients - Win Probability'!$E$2</f>
        <v>-0.32630033317975521</v>
      </c>
      <c r="F50">
        <f>(VLOOKUP(Games!B50, Data!$B$2:$L$134, 7, FALSE)-VLOOKUP(Games!C50, Data!$B$2:$L$134, 7, FALSE))*'Coefficients - Win Probability'!$F$2</f>
        <v>-2.6889887107371964</v>
      </c>
      <c r="G50">
        <f>(VLOOKUP(Games!B50, Data!$B$2:$L$134, 8, FALSE)-VLOOKUP(Games!C50, Data!$B$2:$L$134, 8, FALSE))*'Coefficients - Win Probability'!$G$2</f>
        <v>-2.1038968846067356</v>
      </c>
      <c r="H50">
        <f>(VLOOKUP(Games!B50, Data!$B$2:$L$134, 9, FALSE)-VLOOKUP(Games!C50, Data!$B$2:$L$134, 9, FALSE))*'Coefficients - Win Probability'!$H$2</f>
        <v>-0.95407330962039683</v>
      </c>
      <c r="I50">
        <f>(VLOOKUP(Games!B50, Data!$B$2:$L$134, 10, FALSE)-VLOOKUP(Games!C50, Data!$B$2:$L$134, 10, FALSE))*'Coefficients - Win Probability'!$I$2</f>
        <v>0.83160837020157119</v>
      </c>
      <c r="J50">
        <f>(IF(AND(VLOOKUP(Games!B50, Data!$B$2:$L$134, 11, FALSE)=1, VLOOKUP(Games!C50, Data!$B$2:$L$134, 11, FALSE)&lt;&gt;1), 1,0))*'Coefficients - Win Probability'!$J$2</f>
        <v>0</v>
      </c>
      <c r="K50">
        <f>(IF(AND(VLOOKUP(Games!B50, Data!$B$2:$L$134, 11, FALSE)&lt;&gt;1, VLOOKUP(Games!C50, Data!$B$2:$L$134, 11, FALSE)=1), 1,0))*'Coefficients - Win Probability'!$K$2</f>
        <v>0.28179960620559602</v>
      </c>
      <c r="L50">
        <f>(VLOOKUP(Games!B50, Data!$B$2:$L$134, 3, FALSE)-VLOOKUP(Games!C50, Data!$B$2:$L$134, 3, FALSE))*'Coefficients - Win Probability'!$L$2</f>
        <v>2.7623393936474328</v>
      </c>
      <c r="N50">
        <f t="shared" si="0"/>
        <v>0.16292200000000001</v>
      </c>
    </row>
    <row r="51" spans="1:14" x14ac:dyDescent="0.45">
      <c r="A51">
        <f>'Coefficients - Win Probability'!$A$2</f>
        <v>1.5006452889456501</v>
      </c>
      <c r="B51">
        <f>(Games!D51)*'Coefficients - Win Probability'!$B$2</f>
        <v>3.1822740700856968</v>
      </c>
      <c r="C51">
        <f>(VLOOKUP(Games!B51, Data!$B$2:$L$134, 4, FALSE)-VLOOKUP(Games!C51, Data!$B$2:$L$134, 4, FALSE))*'Coefficients - Win Probability'!$C$2</f>
        <v>-1.5729353702245072</v>
      </c>
      <c r="D51">
        <f>(VLOOKUP(Games!B51, Data!$B$2:$L$134, 5, FALSE)-VLOOKUP(Games!C51, Data!$B$2:$L$134, 5, FALSE))*'Coefficients - Win Probability'!$D$2</f>
        <v>-4.9749543805223642</v>
      </c>
      <c r="E51">
        <f>(VLOOKUP(Games!B51, Data!$B$2:$L$134, 6, FALSE)-VLOOKUP(Games!C51, Data!$B$2:$L$134, 6, FALSE))*'Coefficients - Win Probability'!$E$2</f>
        <v>-0.56311475642595898</v>
      </c>
      <c r="F51">
        <f>(VLOOKUP(Games!B51, Data!$B$2:$L$134, 7, FALSE)-VLOOKUP(Games!C51, Data!$B$2:$L$134, 7, FALSE))*'Coefficients - Win Probability'!$F$2</f>
        <v>-5.0578597178152025</v>
      </c>
      <c r="G51">
        <f>(VLOOKUP(Games!B51, Data!$B$2:$L$134, 8, FALSE)-VLOOKUP(Games!C51, Data!$B$2:$L$134, 8, FALSE))*'Coefficients - Win Probability'!$G$2</f>
        <v>-2.871534937098382</v>
      </c>
      <c r="H51">
        <f>(VLOOKUP(Games!B51, Data!$B$2:$L$134, 9, FALSE)-VLOOKUP(Games!C51, Data!$B$2:$L$134, 9, FALSE))*'Coefficients - Win Probability'!$H$2</f>
        <v>-1.3688877920640474</v>
      </c>
      <c r="I51">
        <f>(VLOOKUP(Games!B51, Data!$B$2:$L$134, 10, FALSE)-VLOOKUP(Games!C51, Data!$B$2:$L$134, 10, FALSE))*'Coefficients - Win Probability'!$I$2</f>
        <v>1.6282384703631227</v>
      </c>
      <c r="J51">
        <f>(IF(AND(VLOOKUP(Games!B51, Data!$B$2:$L$134, 11, FALSE)=1, VLOOKUP(Games!C51, Data!$B$2:$L$134, 11, FALSE)&lt;&gt;1), 1,0))*'Coefficients - Win Probability'!$J$2</f>
        <v>0</v>
      </c>
      <c r="K51">
        <f>(IF(AND(VLOOKUP(Games!B51, Data!$B$2:$L$134, 11, FALSE)&lt;&gt;1, VLOOKUP(Games!C51, Data!$B$2:$L$134, 11, FALSE)=1), 1,0))*'Coefficients - Win Probability'!$K$2</f>
        <v>0.28179960620559602</v>
      </c>
      <c r="L51">
        <f>(VLOOKUP(Games!B51, Data!$B$2:$L$134, 3, FALSE)-VLOOKUP(Games!C51, Data!$B$2:$L$134, 3, FALSE))*'Coefficients - Win Probability'!$L$2</f>
        <v>4.1998833638108914</v>
      </c>
      <c r="N51">
        <f t="shared" si="0"/>
        <v>3.6240000000000001E-3</v>
      </c>
    </row>
    <row r="52" spans="1:14" x14ac:dyDescent="0.45">
      <c r="A52">
        <f>'Coefficients - Win Probability'!$A$2</f>
        <v>1.5006452889456501</v>
      </c>
      <c r="B52">
        <f>(Games!D52)*'Coefficients - Win Probability'!$B$2</f>
        <v>4.0124325231515305</v>
      </c>
      <c r="C52">
        <f>(VLOOKUP(Games!B52, Data!$B$2:$L$134, 4, FALSE)-VLOOKUP(Games!C52, Data!$B$2:$L$134, 4, FALSE))*'Coefficients - Win Probability'!$C$2</f>
        <v>-0.78646768511225518</v>
      </c>
      <c r="D52">
        <f>(VLOOKUP(Games!B52, Data!$B$2:$L$134, 5, FALSE)-VLOOKUP(Games!C52, Data!$B$2:$L$134, 5, FALSE))*'Coefficients - Win Probability'!$D$2</f>
        <v>-3.7525370184511546</v>
      </c>
      <c r="E52">
        <f>(VLOOKUP(Games!B52, Data!$B$2:$L$134, 6, FALSE)-VLOOKUP(Games!C52, Data!$B$2:$L$134, 6, FALSE))*'Coefficients - Win Probability'!$E$2</f>
        <v>-0.34535436723404739</v>
      </c>
      <c r="F52">
        <f>(VLOOKUP(Games!B52, Data!$B$2:$L$134, 7, FALSE)-VLOOKUP(Games!C52, Data!$B$2:$L$134, 7, FALSE))*'Coefficients - Win Probability'!$F$2</f>
        <v>-6.0502245991586907</v>
      </c>
      <c r="G52">
        <f>(VLOOKUP(Games!B52, Data!$B$2:$L$134, 8, FALSE)-VLOOKUP(Games!C52, Data!$B$2:$L$134, 8, FALSE))*'Coefficients - Win Probability'!$G$2</f>
        <v>-2.331345196456112</v>
      </c>
      <c r="H52">
        <f>(VLOOKUP(Games!B52, Data!$B$2:$L$134, 9, FALSE)-VLOOKUP(Games!C52, Data!$B$2:$L$134, 9, FALSE))*'Coefficients - Win Probability'!$H$2</f>
        <v>-0.80197466605772494</v>
      </c>
      <c r="I52">
        <f>(VLOOKUP(Games!B52, Data!$B$2:$L$134, 10, FALSE)-VLOOKUP(Games!C52, Data!$B$2:$L$134, 10, FALSE))*'Coefficients - Win Probability'!$I$2</f>
        <v>0.67682952527446616</v>
      </c>
      <c r="J52">
        <f>(IF(AND(VLOOKUP(Games!B52, Data!$B$2:$L$134, 11, FALSE)=1, VLOOKUP(Games!C52, Data!$B$2:$L$134, 11, FALSE)&lt;&gt;1), 1,0))*'Coefficients - Win Probability'!$J$2</f>
        <v>0</v>
      </c>
      <c r="K52">
        <f>(IF(AND(VLOOKUP(Games!B52, Data!$B$2:$L$134, 11, FALSE)&lt;&gt;1, VLOOKUP(Games!C52, Data!$B$2:$L$134, 11, FALSE)=1), 1,0))*'Coefficients - Win Probability'!$K$2</f>
        <v>0.28179960620559602</v>
      </c>
      <c r="L52">
        <f>(VLOOKUP(Games!B52, Data!$B$2:$L$134, 3, FALSE)-VLOOKUP(Games!C52, Data!$B$2:$L$134, 3, FALSE))*'Coefficients - Win Probability'!$L$2</f>
        <v>2.1985966602499976</v>
      </c>
      <c r="N52">
        <f t="shared" si="0"/>
        <v>4.5069999999999997E-3</v>
      </c>
    </row>
    <row r="53" spans="1:14" x14ac:dyDescent="0.45">
      <c r="A53">
        <f>'Coefficients - Win Probability'!$A$2</f>
        <v>1.5006452889456501</v>
      </c>
      <c r="B53">
        <f>(Games!D53)*'Coefficients - Win Probability'!$B$2</f>
        <v>-7.0563468510595886</v>
      </c>
      <c r="C53">
        <f>(VLOOKUP(Games!B53, Data!$B$2:$L$134, 4, FALSE)-VLOOKUP(Games!C53, Data!$B$2:$L$134, 4, FALSE))*'Coefficients - Win Probability'!$C$2</f>
        <v>1.67124383086354</v>
      </c>
      <c r="D53">
        <f>(VLOOKUP(Games!B53, Data!$B$2:$L$134, 5, FALSE)-VLOOKUP(Games!C53, Data!$B$2:$L$134, 5, FALSE))*'Coefficients - Win Probability'!$D$2</f>
        <v>3.8283458471067333</v>
      </c>
      <c r="E53">
        <f>(VLOOKUP(Games!B53, Data!$B$2:$L$134, 6, FALSE)-VLOOKUP(Games!C53, Data!$B$2:$L$134, 6, FALSE))*'Coefficients - Win Probability'!$E$2</f>
        <v>0.75739785365811785</v>
      </c>
      <c r="F53">
        <f>(VLOOKUP(Games!B53, Data!$B$2:$L$134, 7, FALSE)-VLOOKUP(Games!C53, Data!$B$2:$L$134, 7, FALSE))*'Coefficients - Win Probability'!$F$2</f>
        <v>8.2590367544071022</v>
      </c>
      <c r="G53">
        <f>(VLOOKUP(Games!B53, Data!$B$2:$L$134, 8, FALSE)-VLOOKUP(Games!C53, Data!$B$2:$L$134, 8, FALSE))*'Coefficients - Win Probability'!$G$2</f>
        <v>3.0136901320042431</v>
      </c>
      <c r="H53">
        <f>(VLOOKUP(Games!B53, Data!$B$2:$L$134, 9, FALSE)-VLOOKUP(Games!C53, Data!$B$2:$L$134, 9, FALSE))*'Coefficients - Win Probability'!$H$2</f>
        <v>1.3827149414788358</v>
      </c>
      <c r="I53">
        <f>(VLOOKUP(Games!B53, Data!$B$2:$L$134, 10, FALSE)-VLOOKUP(Games!C53, Data!$B$2:$L$134, 10, FALSE))*'Coefficients - Win Probability'!$I$2</f>
        <v>-1.517674344908484</v>
      </c>
      <c r="J53">
        <f>(IF(AND(VLOOKUP(Games!B53, Data!$B$2:$L$134, 11, FALSE)=1, VLOOKUP(Games!C53, Data!$B$2:$L$134, 11, FALSE)&lt;&gt;1), 1,0))*'Coefficients - Win Probability'!$J$2</f>
        <v>-0.76401995355778196</v>
      </c>
      <c r="K53">
        <f>(IF(AND(VLOOKUP(Games!B53, Data!$B$2:$L$134, 11, FALSE)&lt;&gt;1, VLOOKUP(Games!C53, Data!$B$2:$L$134, 11, FALSE)=1), 1,0))*'Coefficients - Win Probability'!$K$2</f>
        <v>0</v>
      </c>
      <c r="L53">
        <f>(VLOOKUP(Games!B53, Data!$B$2:$L$134, 3, FALSE)-VLOOKUP(Games!C53, Data!$B$2:$L$134, 3, FALSE))*'Coefficients - Win Probability'!$L$2</f>
        <v>-5.9052051323381338</v>
      </c>
      <c r="N53">
        <f t="shared" si="0"/>
        <v>0.99434699999999998</v>
      </c>
    </row>
    <row r="54" spans="1:14" x14ac:dyDescent="0.45">
      <c r="A54">
        <f>'Coefficients - Win Probability'!$A$2</f>
        <v>1.5006452889456501</v>
      </c>
      <c r="B54">
        <f>(Games!D54)*'Coefficients - Win Probability'!$B$2</f>
        <v>-4.8425909762173651</v>
      </c>
      <c r="C54">
        <f>(VLOOKUP(Games!B54, Data!$B$2:$L$134, 4, FALSE)-VLOOKUP(Games!C54, Data!$B$2:$L$134, 4, FALSE))*'Coefficients - Win Probability'!$C$2</f>
        <v>0.39323384255612759</v>
      </c>
      <c r="D54">
        <f>(VLOOKUP(Games!B54, Data!$B$2:$L$134, 5, FALSE)-VLOOKUP(Games!C54, Data!$B$2:$L$134, 5, FALSE))*'Coefficients - Win Probability'!$D$2</f>
        <v>4.3779598548596805</v>
      </c>
      <c r="E54">
        <f>(VLOOKUP(Games!B54, Data!$B$2:$L$134, 6, FALSE)-VLOOKUP(Games!C54, Data!$B$2:$L$134, 6, FALSE))*'Coefficients - Win Probability'!$E$2</f>
        <v>0.26335397067896821</v>
      </c>
      <c r="F54">
        <f>(VLOOKUP(Games!B54, Data!$B$2:$L$134, 7, FALSE)-VLOOKUP(Games!C54, Data!$B$2:$L$134, 7, FALSE))*'Coefficients - Win Probability'!$F$2</f>
        <v>4.0014712957398748</v>
      </c>
      <c r="G54">
        <f>(VLOOKUP(Games!B54, Data!$B$2:$L$134, 8, FALSE)-VLOOKUP(Games!C54, Data!$B$2:$L$134, 8, FALSE))*'Coefficients - Win Probability'!$G$2</f>
        <v>1.5352761049832935</v>
      </c>
      <c r="H54">
        <f>(VLOOKUP(Games!B54, Data!$B$2:$L$134, 9, FALSE)-VLOOKUP(Games!C54, Data!$B$2:$L$134, 9, FALSE))*'Coefficients - Win Probability'!$H$2</f>
        <v>1.1545669761348278</v>
      </c>
      <c r="I54">
        <f>(VLOOKUP(Games!B54, Data!$B$2:$L$134, 10, FALSE)-VLOOKUP(Games!C54, Data!$B$2:$L$134, 10, FALSE))*'Coefficients - Win Probability'!$I$2</f>
        <v>-0.76646134225202733</v>
      </c>
      <c r="J54">
        <f>(IF(AND(VLOOKUP(Games!B54, Data!$B$2:$L$134, 11, FALSE)=1, VLOOKUP(Games!C54, Data!$B$2:$L$134, 11, FALSE)&lt;&gt;1), 1,0))*'Coefficients - Win Probability'!$J$2</f>
        <v>-0.76401995355778196</v>
      </c>
      <c r="K54">
        <f>(IF(AND(VLOOKUP(Games!B54, Data!$B$2:$L$134, 11, FALSE)&lt;&gt;1, VLOOKUP(Games!C54, Data!$B$2:$L$134, 11, FALSE)=1), 1,0))*'Coefficients - Win Probability'!$K$2</f>
        <v>0</v>
      </c>
      <c r="L54">
        <f>(VLOOKUP(Games!B54, Data!$B$2:$L$134, 3, FALSE)-VLOOKUP(Games!C54, Data!$B$2:$L$134, 3, FALSE))*'Coefficients - Win Probability'!$L$2</f>
        <v>-3.0442107603461497</v>
      </c>
      <c r="N54">
        <f t="shared" si="0"/>
        <v>0.97831500000000005</v>
      </c>
    </row>
    <row r="55" spans="1:14" x14ac:dyDescent="0.45">
      <c r="A55">
        <f>'Coefficients - Win Probability'!$A$2</f>
        <v>1.5006452889456501</v>
      </c>
      <c r="B55">
        <f>(Games!D55)*'Coefficients - Win Probability'!$B$2</f>
        <v>0</v>
      </c>
      <c r="C55">
        <f>(VLOOKUP(Games!B55, Data!$B$2:$L$134, 4, FALSE)-VLOOKUP(Games!C55, Data!$B$2:$L$134, 4, FALSE))*'Coefficients - Win Probability'!$C$2</f>
        <v>-0.39323384255612759</v>
      </c>
      <c r="D55">
        <f>(VLOOKUP(Games!B55, Data!$B$2:$L$134, 5, FALSE)-VLOOKUP(Games!C55, Data!$B$2:$L$134, 5, FALSE))*'Coefficients - Win Probability'!$D$2</f>
        <v>-0.75808828655578875</v>
      </c>
      <c r="E55">
        <f>(VLOOKUP(Games!B55, Data!$B$2:$L$134, 6, FALSE)-VLOOKUP(Games!C55, Data!$B$2:$L$134, 6, FALSE))*'Coefficients - Win Probability'!$E$2</f>
        <v>-0.1030959342580457</v>
      </c>
      <c r="F55">
        <f>(VLOOKUP(Games!B55, Data!$B$2:$L$134, 7, FALSE)-VLOOKUP(Games!C55, Data!$B$2:$L$134, 7, FALSE))*'Coefficients - Win Probability'!$F$2</f>
        <v>-0.44816478512286601</v>
      </c>
      <c r="G55">
        <f>(VLOOKUP(Games!B55, Data!$B$2:$L$134, 8, FALSE)-VLOOKUP(Games!C55, Data!$B$2:$L$134, 8, FALSE))*'Coefficients - Win Probability'!$G$2</f>
        <v>-0.54018974064226988</v>
      </c>
      <c r="H55">
        <f>(VLOOKUP(Games!B55, Data!$B$2:$L$134, 9, FALSE)-VLOOKUP(Games!C55, Data!$B$2:$L$134, 9, FALSE))*'Coefficients - Win Probability'!$H$2</f>
        <v>-0.31802443654013224</v>
      </c>
      <c r="I55">
        <f>(VLOOKUP(Games!B55, Data!$B$2:$L$134, 10, FALSE)-VLOOKUP(Games!C55, Data!$B$2:$L$134, 10, FALSE))*'Coefficients - Win Probability'!$I$2</f>
        <v>0.91293284804462826</v>
      </c>
      <c r="J55">
        <f>(IF(AND(VLOOKUP(Games!B55, Data!$B$2:$L$134, 11, FALSE)=1, VLOOKUP(Games!C55, Data!$B$2:$L$134, 11, FALSE)&lt;&gt;1), 1,0))*'Coefficients - Win Probability'!$J$2</f>
        <v>0</v>
      </c>
      <c r="K55">
        <f>(IF(AND(VLOOKUP(Games!B55, Data!$B$2:$L$134, 11, FALSE)&lt;&gt;1, VLOOKUP(Games!C55, Data!$B$2:$L$134, 11, FALSE)=1), 1,0))*'Coefficients - Win Probability'!$K$2</f>
        <v>0</v>
      </c>
      <c r="L55">
        <f>(VLOOKUP(Games!B55, Data!$B$2:$L$134, 3, FALSE)-VLOOKUP(Games!C55, Data!$B$2:$L$134, 3, FALSE))*'Coefficients - Win Probability'!$L$2</f>
        <v>0.25368423002884644</v>
      </c>
      <c r="N55">
        <f t="shared" si="0"/>
        <v>0.52659100000000003</v>
      </c>
    </row>
    <row r="56" spans="1:14" x14ac:dyDescent="0.45">
      <c r="A56">
        <f>'Coefficients - Win Probability'!$A$2</f>
        <v>1.5006452889456501</v>
      </c>
      <c r="B56">
        <f>(Games!D56)*'Coefficients - Win Probability'!$B$2</f>
        <v>0.96851819524347293</v>
      </c>
      <c r="C56">
        <f>(VLOOKUP(Games!B56, Data!$B$2:$L$134, 4, FALSE)-VLOOKUP(Games!C56, Data!$B$2:$L$134, 4, FALSE))*'Coefficients - Win Probability'!$C$2</f>
        <v>-0.39323384255612759</v>
      </c>
      <c r="D56">
        <f>(VLOOKUP(Games!B56, Data!$B$2:$L$134, 5, FALSE)-VLOOKUP(Games!C56, Data!$B$2:$L$134, 5, FALSE))*'Coefficients - Win Probability'!$D$2</f>
        <v>-2.0468383737006297</v>
      </c>
      <c r="E56">
        <f>(VLOOKUP(Games!B56, Data!$B$2:$L$134, 6, FALSE)-VLOOKUP(Games!C56, Data!$B$2:$L$134, 6, FALSE))*'Coefficients - Win Probability'!$E$2</f>
        <v>-0.1361002432449448</v>
      </c>
      <c r="F56">
        <f>(VLOOKUP(Games!B56, Data!$B$2:$L$134, 7, FALSE)-VLOOKUP(Games!C56, Data!$B$2:$L$134, 7, FALSE))*'Coefficients - Win Probability'!$F$2</f>
        <v>-1.376506125734517</v>
      </c>
      <c r="G56">
        <f>(VLOOKUP(Games!B56, Data!$B$2:$L$134, 8, FALSE)-VLOOKUP(Games!C56, Data!$B$2:$L$134, 8, FALSE))*'Coefficients - Win Probability'!$G$2</f>
        <v>-1.0235174033221957</v>
      </c>
      <c r="H56">
        <f>(VLOOKUP(Games!B56, Data!$B$2:$L$134, 9, FALSE)-VLOOKUP(Games!C56, Data!$B$2:$L$134, 9, FALSE))*'Coefficients - Win Probability'!$H$2</f>
        <v>-0.58765385012850524</v>
      </c>
      <c r="I56">
        <f>(VLOOKUP(Games!B56, Data!$B$2:$L$134, 10, FALSE)-VLOOKUP(Games!C56, Data!$B$2:$L$134, 10, FALSE))*'Coefficients - Win Probability'!$I$2</f>
        <v>-6.9082083329045946E-2</v>
      </c>
      <c r="J56">
        <f>(IF(AND(VLOOKUP(Games!B56, Data!$B$2:$L$134, 11, FALSE)=1, VLOOKUP(Games!C56, Data!$B$2:$L$134, 11, FALSE)&lt;&gt;1), 1,0))*'Coefficients - Win Probability'!$J$2</f>
        <v>0</v>
      </c>
      <c r="K56">
        <f>(IF(AND(VLOOKUP(Games!B56, Data!$B$2:$L$134, 11, FALSE)&lt;&gt;1, VLOOKUP(Games!C56, Data!$B$2:$L$134, 11, FALSE)=1), 1,0))*'Coefficients - Win Probability'!$K$2</f>
        <v>0</v>
      </c>
      <c r="L56">
        <f>(VLOOKUP(Games!B56, Data!$B$2:$L$134, 3, FALSE)-VLOOKUP(Games!C56, Data!$B$2:$L$134, 3, FALSE))*'Coefficients - Win Probability'!$L$2</f>
        <v>1.4657311068333312</v>
      </c>
      <c r="N56">
        <f t="shared" si="0"/>
        <v>0.154722</v>
      </c>
    </row>
    <row r="57" spans="1:14" x14ac:dyDescent="0.45">
      <c r="A57">
        <f>'Coefficients - Win Probability'!$A$2</f>
        <v>1.5006452889456501</v>
      </c>
      <c r="B57">
        <f>(Games!D57)*'Coefficients - Win Probability'!$B$2</f>
        <v>-8.8550234993688957</v>
      </c>
      <c r="C57">
        <f>(VLOOKUP(Games!B57, Data!$B$2:$L$134, 4, FALSE)-VLOOKUP(Games!C57, Data!$B$2:$L$134, 4, FALSE))*'Coefficients - Win Probability'!$C$2</f>
        <v>1.5729353702245072</v>
      </c>
      <c r="D57">
        <f>(VLOOKUP(Games!B57, Data!$B$2:$L$134, 5, FALSE)-VLOOKUP(Games!C57, Data!$B$2:$L$134, 5, FALSE))*'Coefficients - Win Probability'!$D$2</f>
        <v>6.8417467861659933</v>
      </c>
      <c r="E57">
        <f>(VLOOKUP(Games!B57, Data!$B$2:$L$134, 6, FALSE)-VLOOKUP(Games!C57, Data!$B$2:$L$134, 6, FALSE))*'Coefficients - Win Probability'!$E$2</f>
        <v>0.73732306777948853</v>
      </c>
      <c r="F57">
        <f>(VLOOKUP(Games!B57, Data!$B$2:$L$134, 7, FALSE)-VLOOKUP(Games!C57, Data!$B$2:$L$134, 7, FALSE))*'Coefficients - Win Probability'!$F$2</f>
        <v>9.8916370430689717</v>
      </c>
      <c r="G57">
        <f>(VLOOKUP(Games!B57, Data!$B$2:$L$134, 8, FALSE)-VLOOKUP(Games!C57, Data!$B$2:$L$134, 8, FALSE))*'Coefficients - Win Probability'!$G$2</f>
        <v>4.1509316912511265</v>
      </c>
      <c r="H57">
        <f>(VLOOKUP(Games!B57, Data!$B$2:$L$134, 9, FALSE)-VLOOKUP(Games!C57, Data!$B$2:$L$134, 9, FALSE))*'Coefficients - Win Probability'!$H$2</f>
        <v>1.8804923204112167</v>
      </c>
      <c r="I57">
        <f>(VLOOKUP(Games!B57, Data!$B$2:$L$134, 10, FALSE)-VLOOKUP(Games!C57, Data!$B$2:$L$134, 10, FALSE))*'Coefficients - Win Probability'!$I$2</f>
        <v>-1.633485210869124</v>
      </c>
      <c r="J57">
        <f>(IF(AND(VLOOKUP(Games!B57, Data!$B$2:$L$134, 11, FALSE)=1, VLOOKUP(Games!C57, Data!$B$2:$L$134, 11, FALSE)&lt;&gt;1), 1,0))*'Coefficients - Win Probability'!$J$2</f>
        <v>-0.76401995355778196</v>
      </c>
      <c r="K57">
        <f>(IF(AND(VLOOKUP(Games!B57, Data!$B$2:$L$134, 11, FALSE)&lt;&gt;1, VLOOKUP(Games!C57, Data!$B$2:$L$134, 11, FALSE)=1), 1,0))*'Coefficients - Win Probability'!$K$2</f>
        <v>0</v>
      </c>
      <c r="L57">
        <f>(VLOOKUP(Games!B57, Data!$B$2:$L$134, 3, FALSE)-VLOOKUP(Games!C57, Data!$B$2:$L$134, 3, FALSE))*'Coefficients - Win Probability'!$L$2</f>
        <v>-6.6662578224246705</v>
      </c>
      <c r="N57">
        <f t="shared" si="0"/>
        <v>0.99982599999999999</v>
      </c>
    </row>
    <row r="58" spans="1:14" x14ac:dyDescent="0.45">
      <c r="A58">
        <f>'Coefficients - Win Probability'!$A$2</f>
        <v>1.5006452889456501</v>
      </c>
      <c r="B58">
        <f>(Games!D58)*'Coefficients - Win Probability'!$B$2</f>
        <v>-2.6288351013751408</v>
      </c>
      <c r="C58">
        <f>(VLOOKUP(Games!B58, Data!$B$2:$L$134, 4, FALSE)-VLOOKUP(Games!C58, Data!$B$2:$L$134, 4, FALSE))*'Coefficients - Win Probability'!$C$2</f>
        <v>0.4423880728756438</v>
      </c>
      <c r="D58">
        <f>(VLOOKUP(Games!B58, Data!$B$2:$L$134, 5, FALSE)-VLOOKUP(Games!C58, Data!$B$2:$L$134, 5, FALSE))*'Coefficients - Win Probability'!$D$2</f>
        <v>3.4113972895010494</v>
      </c>
      <c r="E58">
        <f>(VLOOKUP(Games!B58, Data!$B$2:$L$134, 6, FALSE)-VLOOKUP(Games!C58, Data!$B$2:$L$134, 6, FALSE))*'Coefficients - Win Probability'!$E$2</f>
        <v>0.25756971034105802</v>
      </c>
      <c r="F58">
        <f>(VLOOKUP(Games!B58, Data!$B$2:$L$134, 7, FALSE)-VLOOKUP(Games!C58, Data!$B$2:$L$134, 7, FALSE))*'Coefficients - Win Probability'!$F$2</f>
        <v>3.1371534958600624</v>
      </c>
      <c r="G58">
        <f>(VLOOKUP(Games!B58, Data!$B$2:$L$134, 8, FALSE)-VLOOKUP(Games!C58, Data!$B$2:$L$134, 8, FALSE))*'Coefficients - Win Probability'!$G$2</f>
        <v>1.5352761049832935</v>
      </c>
      <c r="H58">
        <f>(VLOOKUP(Games!B58, Data!$B$2:$L$134, 9, FALSE)-VLOOKUP(Games!C58, Data!$B$2:$L$134, 9, FALSE))*'Coefficients - Win Probability'!$H$2</f>
        <v>0.64987602249505294</v>
      </c>
      <c r="I58">
        <f>(VLOOKUP(Games!B58, Data!$B$2:$L$134, 10, FALSE)-VLOOKUP(Games!C58, Data!$B$2:$L$134, 10, FALSE))*'Coefficients - Win Probability'!$I$2</f>
        <v>-0.62261320671242781</v>
      </c>
      <c r="J58">
        <f>(IF(AND(VLOOKUP(Games!B58, Data!$B$2:$L$134, 11, FALSE)=1, VLOOKUP(Games!C58, Data!$B$2:$L$134, 11, FALSE)&lt;&gt;1), 1,0))*'Coefficients - Win Probability'!$J$2</f>
        <v>0</v>
      </c>
      <c r="K58">
        <f>(IF(AND(VLOOKUP(Games!B58, Data!$B$2:$L$134, 11, FALSE)&lt;&gt;1, VLOOKUP(Games!C58, Data!$B$2:$L$134, 11, FALSE)=1), 1,0))*'Coefficients - Win Probability'!$K$2</f>
        <v>0</v>
      </c>
      <c r="L58">
        <f>(VLOOKUP(Games!B58, Data!$B$2:$L$134, 3, FALSE)-VLOOKUP(Games!C58, Data!$B$2:$L$134, 3, FALSE))*'Coefficients - Win Probability'!$L$2</f>
        <v>-2.283158070259613</v>
      </c>
      <c r="N58">
        <f t="shared" si="0"/>
        <v>0.995502</v>
      </c>
    </row>
    <row r="59" spans="1:14" x14ac:dyDescent="0.45">
      <c r="A59">
        <f>'Coefficients - Win Probability'!$A$2</f>
        <v>1.5006452889456501</v>
      </c>
      <c r="B59">
        <f>(Games!D59)*'Coefficients - Win Probability'!$B$2</f>
        <v>2.6288351013751408</v>
      </c>
      <c r="C59">
        <f>(VLOOKUP(Games!B59, Data!$B$2:$L$134, 4, FALSE)-VLOOKUP(Games!C59, Data!$B$2:$L$134, 4, FALSE))*'Coefficients - Win Probability'!$C$2</f>
        <v>0</v>
      </c>
      <c r="D59">
        <f>(VLOOKUP(Games!B59, Data!$B$2:$L$134, 5, FALSE)-VLOOKUP(Games!C59, Data!$B$2:$L$134, 5, FALSE))*'Coefficients - Win Probability'!$D$2</f>
        <v>-2.1415994095201034</v>
      </c>
      <c r="E59">
        <f>(VLOOKUP(Games!B59, Data!$B$2:$L$134, 6, FALSE)-VLOOKUP(Games!C59, Data!$B$2:$L$134, 6, FALSE))*'Coefficients - Win Probability'!$E$2</f>
        <v>-0.28989351811173242</v>
      </c>
      <c r="F59">
        <f>(VLOOKUP(Games!B59, Data!$B$2:$L$134, 7, FALSE)-VLOOKUP(Games!C59, Data!$B$2:$L$134, 7, FALSE))*'Coefficients - Win Probability'!$F$2</f>
        <v>-4.0975066068376327</v>
      </c>
      <c r="G59">
        <f>(VLOOKUP(Games!B59, Data!$B$2:$L$134, 8, FALSE)-VLOOKUP(Games!C59, Data!$B$2:$L$134, 8, FALSE))*'Coefficients - Win Probability'!$G$2</f>
        <v>-1.3362588321150888</v>
      </c>
      <c r="H59">
        <f>(VLOOKUP(Games!B59, Data!$B$2:$L$134, 9, FALSE)-VLOOKUP(Games!C59, Data!$B$2:$L$134, 9, FALSE))*'Coefficients - Win Probability'!$H$2</f>
        <v>-0.80888824076511889</v>
      </c>
      <c r="I59">
        <f>(VLOOKUP(Games!B59, Data!$B$2:$L$134, 10, FALSE)-VLOOKUP(Games!C59, Data!$B$2:$L$134, 10, FALSE))*'Coefficients - Win Probability'!$I$2</f>
        <v>0.69082083329047406</v>
      </c>
      <c r="J59">
        <f>(IF(AND(VLOOKUP(Games!B59, Data!$B$2:$L$134, 11, FALSE)=1, VLOOKUP(Games!C59, Data!$B$2:$L$134, 11, FALSE)&lt;&gt;1), 1,0))*'Coefficients - Win Probability'!$J$2</f>
        <v>0</v>
      </c>
      <c r="K59">
        <f>(IF(AND(VLOOKUP(Games!B59, Data!$B$2:$L$134, 11, FALSE)&lt;&gt;1, VLOOKUP(Games!C59, Data!$B$2:$L$134, 11, FALSE)=1), 1,0))*'Coefficients - Win Probability'!$K$2</f>
        <v>0</v>
      </c>
      <c r="L59">
        <f>(VLOOKUP(Games!B59, Data!$B$2:$L$134, 3, FALSE)-VLOOKUP(Games!C59, Data!$B$2:$L$134, 3, FALSE))*'Coefficients - Win Probability'!$L$2</f>
        <v>2.8609943719919833</v>
      </c>
      <c r="N59">
        <f t="shared" si="0"/>
        <v>0.27034900000000001</v>
      </c>
    </row>
    <row r="60" spans="1:14" x14ac:dyDescent="0.45">
      <c r="A60">
        <f>'Coefficients - Win Probability'!$A$2</f>
        <v>1.5006452889456501</v>
      </c>
      <c r="B60">
        <f>(Games!D60)*'Coefficients - Win Probability'!$B$2</f>
        <v>-1.7986766483093068</v>
      </c>
      <c r="C60">
        <f>(VLOOKUP(Games!B60, Data!$B$2:$L$134, 4, FALSE)-VLOOKUP(Games!C60, Data!$B$2:$L$134, 4, FALSE))*'Coefficients - Win Probability'!$C$2</f>
        <v>0.39323384255612759</v>
      </c>
      <c r="D60">
        <f>(VLOOKUP(Games!B60, Data!$B$2:$L$134, 5, FALSE)-VLOOKUP(Games!C60, Data!$B$2:$L$134, 5, FALSE))*'Coefficients - Win Probability'!$D$2</f>
        <v>-0.26533090029452605</v>
      </c>
      <c r="E60">
        <f>(VLOOKUP(Games!B60, Data!$B$2:$L$134, 6, FALSE)-VLOOKUP(Games!C60, Data!$B$2:$L$134, 6, FALSE))*'Coefficients - Win Probability'!$E$2</f>
        <v>-0.24327918480033878</v>
      </c>
      <c r="F60">
        <f>(VLOOKUP(Games!B60, Data!$B$2:$L$134, 7, FALSE)-VLOOKUP(Games!C60, Data!$B$2:$L$134, 7, FALSE))*'Coefficients - Win Probability'!$F$2</f>
        <v>-0.70425894805021838</v>
      </c>
      <c r="G60">
        <f>(VLOOKUP(Games!B60, Data!$B$2:$L$134, 8, FALSE)-VLOOKUP(Games!C60, Data!$B$2:$L$134, 8, FALSE))*'Coefficients - Win Probability'!$G$2</f>
        <v>-0.88136220841633517</v>
      </c>
      <c r="H60">
        <f>(VLOOKUP(Games!B60, Data!$B$2:$L$134, 9, FALSE)-VLOOKUP(Games!C60, Data!$B$2:$L$134, 9, FALSE))*'Coefficients - Win Probability'!$H$2</f>
        <v>-6.2222172366547639E-2</v>
      </c>
      <c r="I60">
        <f>(VLOOKUP(Games!B60, Data!$B$2:$L$134, 10, FALSE)-VLOOKUP(Games!C60, Data!$B$2:$L$134, 10, FALSE))*'Coefficients - Win Probability'!$I$2</f>
        <v>-5.5965232064040818E-2</v>
      </c>
      <c r="J60">
        <f>(IF(AND(VLOOKUP(Games!B60, Data!$B$2:$L$134, 11, FALSE)=1, VLOOKUP(Games!C60, Data!$B$2:$L$134, 11, FALSE)&lt;&gt;1), 1,0))*'Coefficients - Win Probability'!$J$2</f>
        <v>0</v>
      </c>
      <c r="K60">
        <f>(IF(AND(VLOOKUP(Games!B60, Data!$B$2:$L$134, 11, FALSE)&lt;&gt;1, VLOOKUP(Games!C60, Data!$B$2:$L$134, 11, FALSE)=1), 1,0))*'Coefficients - Win Probability'!$K$2</f>
        <v>0</v>
      </c>
      <c r="L60">
        <f>(VLOOKUP(Games!B60, Data!$B$2:$L$134, 3, FALSE)-VLOOKUP(Games!C60, Data!$B$2:$L$134, 3, FALSE))*'Coefficients - Win Probability'!$L$2</f>
        <v>1.5784796535128185</v>
      </c>
      <c r="N60">
        <f t="shared" si="0"/>
        <v>0.36848199999999998</v>
      </c>
    </row>
    <row r="61" spans="1:14" x14ac:dyDescent="0.45">
      <c r="A61">
        <f>'Coefficients - Win Probability'!$A$2</f>
        <v>1.5006452889456501</v>
      </c>
      <c r="B61">
        <f>(Games!D61)*'Coefficients - Win Probability'!$B$2</f>
        <v>0.691798710888195</v>
      </c>
      <c r="C61">
        <f>(VLOOKUP(Games!B61, Data!$B$2:$L$134, 4, FALSE)-VLOOKUP(Games!C61, Data!$B$2:$L$134, 4, FALSE))*'Coefficients - Win Probability'!$C$2</f>
        <v>-0.3932338425561247</v>
      </c>
      <c r="D61">
        <f>(VLOOKUP(Games!B61, Data!$B$2:$L$134, 5, FALSE)-VLOOKUP(Games!C61, Data!$B$2:$L$134, 5, FALSE))*'Coefficients - Win Probability'!$D$2</f>
        <v>-1.212941258489262</v>
      </c>
      <c r="E61">
        <f>(VLOOKUP(Games!B61, Data!$B$2:$L$134, 6, FALSE)-VLOOKUP(Games!C61, Data!$B$2:$L$134, 6, FALSE))*'Coefficients - Win Probability'!$E$2</f>
        <v>-0.2500841969625861</v>
      </c>
      <c r="F61">
        <f>(VLOOKUP(Games!B61, Data!$B$2:$L$134, 7, FALSE)-VLOOKUP(Games!C61, Data!$B$2:$L$134, 7, FALSE))*'Coefficients - Win Probability'!$F$2</f>
        <v>-2.7530122514690341</v>
      </c>
      <c r="G61">
        <f>(VLOOKUP(Games!B61, Data!$B$2:$L$134, 8, FALSE)-VLOOKUP(Games!C61, Data!$B$2:$L$134, 8, FALSE))*'Coefficients - Win Probability'!$G$2</f>
        <v>-1.2225346761904003</v>
      </c>
      <c r="H61">
        <f>(VLOOKUP(Games!B61, Data!$B$2:$L$134, 9, FALSE)-VLOOKUP(Games!C61, Data!$B$2:$L$134, 9, FALSE))*'Coefficients - Win Probability'!$H$2</f>
        <v>-0.49086380422498677</v>
      </c>
      <c r="I61">
        <f>(VLOOKUP(Games!B61, Data!$B$2:$L$134, 10, FALSE)-VLOOKUP(Games!C61, Data!$B$2:$L$134, 10, FALSE))*'Coefficients - Win Probability'!$I$2</f>
        <v>1.3501612235449305</v>
      </c>
      <c r="J61">
        <f>(IF(AND(VLOOKUP(Games!B61, Data!$B$2:$L$134, 11, FALSE)=1, VLOOKUP(Games!C61, Data!$B$2:$L$134, 11, FALSE)&lt;&gt;1), 1,0))*'Coefficients - Win Probability'!$J$2</f>
        <v>0</v>
      </c>
      <c r="K61">
        <f>(IF(AND(VLOOKUP(Games!B61, Data!$B$2:$L$134, 11, FALSE)&lt;&gt;1, VLOOKUP(Games!C61, Data!$B$2:$L$134, 11, FALSE)=1), 1,0))*'Coefficients - Win Probability'!$K$2</f>
        <v>0</v>
      </c>
      <c r="L61">
        <f>(VLOOKUP(Games!B61, Data!$B$2:$L$134, 3, FALSE)-VLOOKUP(Games!C61, Data!$B$2:$L$134, 3, FALSE))*'Coefficients - Win Probability'!$L$2</f>
        <v>1.8321638835416638</v>
      </c>
      <c r="N61">
        <f t="shared" si="0"/>
        <v>0.27930700000000003</v>
      </c>
    </row>
    <row r="62" spans="1:14" x14ac:dyDescent="0.45">
      <c r="A62">
        <f>'Coefficients - Win Probability'!$A$2</f>
        <v>1.5006452889456501</v>
      </c>
      <c r="B62">
        <f>(Games!D62)*'Coefficients - Win Probability'!$B$2</f>
        <v>-2.0753961326645851</v>
      </c>
      <c r="C62">
        <f>(VLOOKUP(Games!B62, Data!$B$2:$L$134, 4, FALSE)-VLOOKUP(Games!C62, Data!$B$2:$L$134, 4, FALSE))*'Coefficients - Win Probability'!$C$2</f>
        <v>0</v>
      </c>
      <c r="D62">
        <f>(VLOOKUP(Games!B62, Data!$B$2:$L$134, 5, FALSE)-VLOOKUP(Games!C62, Data!$B$2:$L$134, 5, FALSE))*'Coefficients - Win Probability'!$D$2</f>
        <v>0.72018387222799929</v>
      </c>
      <c r="E62">
        <f>(VLOOKUP(Games!B62, Data!$B$2:$L$134, 6, FALSE)-VLOOKUP(Games!C62, Data!$B$2:$L$134, 6, FALSE))*'Coefficients - Win Probability'!$E$2</f>
        <v>-5.1037591216854292E-2</v>
      </c>
      <c r="F62">
        <f>(VLOOKUP(Games!B62, Data!$B$2:$L$134, 7, FALSE)-VLOOKUP(Games!C62, Data!$B$2:$L$134, 7, FALSE))*'Coefficients - Win Probability'!$F$2</f>
        <v>-0.92834134061165119</v>
      </c>
      <c r="G62">
        <f>(VLOOKUP(Games!B62, Data!$B$2:$L$134, 8, FALSE)-VLOOKUP(Games!C62, Data!$B$2:$L$134, 8, FALSE))*'Coefficients - Win Probability'!$G$2</f>
        <v>0.45489662369875361</v>
      </c>
      <c r="H62">
        <f>(VLOOKUP(Games!B62, Data!$B$2:$L$134, 9, FALSE)-VLOOKUP(Games!C62, Data!$B$2:$L$134, 9, FALSE))*'Coefficients - Win Probability'!$H$2</f>
        <v>-6.2222172366547639E-2</v>
      </c>
      <c r="I62">
        <f>(VLOOKUP(Games!B62, Data!$B$2:$L$134, 10, FALSE)-VLOOKUP(Games!C62, Data!$B$2:$L$134, 10, FALSE))*'Coefficients - Win Probability'!$I$2</f>
        <v>-3.3284010084960347E-2</v>
      </c>
      <c r="J62">
        <f>(IF(AND(VLOOKUP(Games!B62, Data!$B$2:$L$134, 11, FALSE)=1, VLOOKUP(Games!C62, Data!$B$2:$L$134, 11, FALSE)&lt;&gt;1), 1,0))*'Coefficients - Win Probability'!$J$2</f>
        <v>0</v>
      </c>
      <c r="K62">
        <f>(IF(AND(VLOOKUP(Games!B62, Data!$B$2:$L$134, 11, FALSE)&lt;&gt;1, VLOOKUP(Games!C62, Data!$B$2:$L$134, 11, FALSE)=1), 1,0))*'Coefficients - Win Probability'!$K$2</f>
        <v>0</v>
      </c>
      <c r="L62">
        <f>(VLOOKUP(Games!B62, Data!$B$2:$L$134, 3, FALSE)-VLOOKUP(Games!C62, Data!$B$2:$L$134, 3, FALSE))*'Coefficients - Win Probability'!$L$2</f>
        <v>0.63421057507211454</v>
      </c>
      <c r="N62">
        <f t="shared" si="0"/>
        <v>0.539829</v>
      </c>
    </row>
    <row r="63" spans="1:14" x14ac:dyDescent="0.45">
      <c r="A63">
        <f>'Coefficients - Win Probability'!$A$2</f>
        <v>1.5006452889456501</v>
      </c>
      <c r="B63">
        <f>(Games!D63)*'Coefficients - Win Probability'!$B$2</f>
        <v>-0.691798710888195</v>
      </c>
      <c r="C63">
        <f>(VLOOKUP(Games!B63, Data!$B$2:$L$134, 4, FALSE)-VLOOKUP(Games!C63, Data!$B$2:$L$134, 4, FALSE))*'Coefficients - Win Probability'!$C$2</f>
        <v>0.78646768511225229</v>
      </c>
      <c r="D63">
        <f>(VLOOKUP(Games!B63, Data!$B$2:$L$134, 5, FALSE)-VLOOKUP(Games!C63, Data!$B$2:$L$134, 5, FALSE))*'Coefficients - Win Probability'!$D$2</f>
        <v>-5.6856621491684162E-2</v>
      </c>
      <c r="E63">
        <f>(VLOOKUP(Games!B63, Data!$B$2:$L$134, 6, FALSE)-VLOOKUP(Games!C63, Data!$B$2:$L$134, 6, FALSE))*'Coefficients - Win Probability'!$E$2</f>
        <v>6.2606111892674607E-2</v>
      </c>
      <c r="F63">
        <f>(VLOOKUP(Games!B63, Data!$B$2:$L$134, 7, FALSE)-VLOOKUP(Games!C63, Data!$B$2:$L$134, 7, FALSE))*'Coefficients - Win Probability'!$F$2</f>
        <v>-0.16005885182959501</v>
      </c>
      <c r="G63">
        <f>(VLOOKUP(Games!B63, Data!$B$2:$L$134, 8, FALSE)-VLOOKUP(Games!C63, Data!$B$2:$L$134, 8, FALSE))*'Coefficients - Win Probability'!$G$2</f>
        <v>-0.28431038981172102</v>
      </c>
      <c r="H63">
        <f>(VLOOKUP(Games!B63, Data!$B$2:$L$134, 9, FALSE)-VLOOKUP(Games!C63, Data!$B$2:$L$134, 9, FALSE))*'Coefficients - Win Probability'!$H$2</f>
        <v>0.30419728712534394</v>
      </c>
      <c r="I63">
        <f>(VLOOKUP(Games!B63, Data!$B$2:$L$134, 10, FALSE)-VLOOKUP(Games!C63, Data!$B$2:$L$134, 10, FALSE))*'Coefficients - Win Probability'!$I$2</f>
        <v>-1.2023780326258295</v>
      </c>
      <c r="J63">
        <f>(IF(AND(VLOOKUP(Games!B63, Data!$B$2:$L$134, 11, FALSE)=1, VLOOKUP(Games!C63, Data!$B$2:$L$134, 11, FALSE)&lt;&gt;1), 1,0))*'Coefficients - Win Probability'!$J$2</f>
        <v>0</v>
      </c>
      <c r="K63">
        <f>(IF(AND(VLOOKUP(Games!B63, Data!$B$2:$L$134, 11, FALSE)&lt;&gt;1, VLOOKUP(Games!C63, Data!$B$2:$L$134, 11, FALSE)=1), 1,0))*'Coefficients - Win Probability'!$K$2</f>
        <v>0</v>
      </c>
      <c r="L63">
        <f>(VLOOKUP(Games!B63, Data!$B$2:$L$134, 3, FALSE)-VLOOKUP(Games!C63, Data!$B$2:$L$134, 3, FALSE))*'Coefficients - Win Probability'!$L$2</f>
        <v>0.33824564003846092</v>
      </c>
      <c r="N63">
        <f t="shared" si="0"/>
        <v>0.64491500000000002</v>
      </c>
    </row>
    <row r="64" spans="1:14" x14ac:dyDescent="0.45">
      <c r="A64">
        <f>'Coefficients - Win Probability'!$A$2</f>
        <v>1.5006452889456501</v>
      </c>
      <c r="B64">
        <f>(Games!D64)*'Coefficients - Win Probability'!$B$2</f>
        <v>-1.245237679598751</v>
      </c>
      <c r="C64">
        <f>(VLOOKUP(Games!B64, Data!$B$2:$L$134, 4, FALSE)-VLOOKUP(Games!C64, Data!$B$2:$L$134, 4, FALSE))*'Coefficients - Win Probability'!$C$2</f>
        <v>-0.78646768511225229</v>
      </c>
      <c r="D64">
        <f>(VLOOKUP(Games!B64, Data!$B$2:$L$134, 5, FALSE)-VLOOKUP(Games!C64, Data!$B$2:$L$134, 5, FALSE))*'Coefficients - Win Probability'!$D$2</f>
        <v>0.94761035819473594</v>
      </c>
      <c r="E64">
        <f>(VLOOKUP(Games!B64, Data!$B$2:$L$134, 6, FALSE)-VLOOKUP(Games!C64, Data!$B$2:$L$134, 6, FALSE))*'Coefficients - Win Probability'!$E$2</f>
        <v>-0.22184339648925999</v>
      </c>
      <c r="F64">
        <f>(VLOOKUP(Games!B64, Data!$B$2:$L$134, 7, FALSE)-VLOOKUP(Games!C64, Data!$B$2:$L$134, 7, FALSE))*'Coefficients - Win Probability'!$F$2</f>
        <v>0.576211866586542</v>
      </c>
      <c r="G64">
        <f>(VLOOKUP(Games!B64, Data!$B$2:$L$134, 8, FALSE)-VLOOKUP(Games!C64, Data!$B$2:$L$134, 8, FALSE))*'Coefficients - Win Probability'!$G$2</f>
        <v>-0.14215519490586048</v>
      </c>
      <c r="H64">
        <f>(VLOOKUP(Games!B64, Data!$B$2:$L$134, 9, FALSE)-VLOOKUP(Games!C64, Data!$B$2:$L$134, 9, FALSE))*'Coefficients - Win Probability'!$H$2</f>
        <v>0.26271583888097882</v>
      </c>
      <c r="I64">
        <f>(VLOOKUP(Games!B64, Data!$B$2:$L$134, 10, FALSE)-VLOOKUP(Games!C64, Data!$B$2:$L$134, 10, FALSE))*'Coefficients - Win Probability'!$I$2</f>
        <v>-6.0337515819042523E-2</v>
      </c>
      <c r="J64">
        <f>(IF(AND(VLOOKUP(Games!B64, Data!$B$2:$L$134, 11, FALSE)=1, VLOOKUP(Games!C64, Data!$B$2:$L$134, 11, FALSE)&lt;&gt;1), 1,0))*'Coefficients - Win Probability'!$J$2</f>
        <v>0</v>
      </c>
      <c r="K64">
        <f>(IF(AND(VLOOKUP(Games!B64, Data!$B$2:$L$134, 11, FALSE)&lt;&gt;1, VLOOKUP(Games!C64, Data!$B$2:$L$134, 11, FALSE)=1), 1,0))*'Coefficients - Win Probability'!$K$2</f>
        <v>0</v>
      </c>
      <c r="L64">
        <f>(VLOOKUP(Games!B64, Data!$B$2:$L$134, 3, FALSE)-VLOOKUP(Games!C64, Data!$B$2:$L$134, 3, FALSE))*'Coefficients - Win Probability'!$L$2</f>
        <v>0.29596493503365368</v>
      </c>
      <c r="N64">
        <f t="shared" si="0"/>
        <v>0.755305</v>
      </c>
    </row>
    <row r="65" spans="1:14" x14ac:dyDescent="0.45">
      <c r="A65">
        <f>'Coefficients - Win Probability'!$A$2</f>
        <v>1.5006452889456501</v>
      </c>
      <c r="B65">
        <f>(Games!D65)*'Coefficients - Win Probability'!$B$2</f>
        <v>0.96851819524347293</v>
      </c>
      <c r="C65">
        <f>(VLOOKUP(Games!B65, Data!$B$2:$L$134, 4, FALSE)-VLOOKUP(Games!C65, Data!$B$2:$L$134, 4, FALSE))*'Coefficients - Win Probability'!$C$2</f>
        <v>0</v>
      </c>
      <c r="D65">
        <f>(VLOOKUP(Games!B65, Data!$B$2:$L$134, 5, FALSE)-VLOOKUP(Games!C65, Data!$B$2:$L$134, 5, FALSE))*'Coefficients - Win Probability'!$D$2</f>
        <v>-2.7291178316008398</v>
      </c>
      <c r="E65">
        <f>(VLOOKUP(Games!B65, Data!$B$2:$L$134, 6, FALSE)-VLOOKUP(Games!C65, Data!$B$2:$L$134, 6, FALSE))*'Coefficients - Win Probability'!$E$2</f>
        <v>-0.27117973466555251</v>
      </c>
      <c r="F65">
        <f>(VLOOKUP(Games!B65, Data!$B$2:$L$134, 7, FALSE)-VLOOKUP(Games!C65, Data!$B$2:$L$134, 7, FALSE))*'Coefficients - Win Probability'!$F$2</f>
        <v>-3.4572711995192522</v>
      </c>
      <c r="G65">
        <f>(VLOOKUP(Games!B65, Data!$B$2:$L$134, 8, FALSE)-VLOOKUP(Games!C65, Data!$B$2:$L$134, 8, FALSE))*'Coefficients - Win Probability'!$G$2</f>
        <v>-1.4784140270209494</v>
      </c>
      <c r="H65">
        <f>(VLOOKUP(Games!B65, Data!$B$2:$L$134, 9, FALSE)-VLOOKUP(Games!C65, Data!$B$2:$L$134, 9, FALSE))*'Coefficients - Win Probability'!$H$2</f>
        <v>-0.24888868946619055</v>
      </c>
      <c r="I65">
        <f>(VLOOKUP(Games!B65, Data!$B$2:$L$134, 10, FALSE)-VLOOKUP(Games!C65, Data!$B$2:$L$134, 10, FALSE))*'Coefficients - Win Probability'!$I$2</f>
        <v>0.28944518458119772</v>
      </c>
      <c r="J65">
        <f>(IF(AND(VLOOKUP(Games!B65, Data!$B$2:$L$134, 11, FALSE)=1, VLOOKUP(Games!C65, Data!$B$2:$L$134, 11, FALSE)&lt;&gt;1), 1,0))*'Coefficients - Win Probability'!$J$2</f>
        <v>0</v>
      </c>
      <c r="K65">
        <f>(IF(AND(VLOOKUP(Games!B65, Data!$B$2:$L$134, 11, FALSE)&lt;&gt;1, VLOOKUP(Games!C65, Data!$B$2:$L$134, 11, FALSE)=1), 1,0))*'Coefficients - Win Probability'!$K$2</f>
        <v>0.28179960620559602</v>
      </c>
      <c r="L65">
        <f>(VLOOKUP(Games!B65, Data!$B$2:$L$134, 3, FALSE)-VLOOKUP(Games!C65, Data!$B$2:$L$134, 3, FALSE))*'Coefficients - Win Probability'!$L$2</f>
        <v>2.3677194802692281</v>
      </c>
      <c r="N65">
        <f t="shared" si="0"/>
        <v>5.8594E-2</v>
      </c>
    </row>
    <row r="66" spans="1:14" x14ac:dyDescent="0.45">
      <c r="A66">
        <f>'Coefficients - Win Probability'!$A$2</f>
        <v>1.5006452889456501</v>
      </c>
      <c r="B66">
        <f>(Games!D66)*'Coefficients - Win Probability'!$B$2</f>
        <v>1.7986766483093068</v>
      </c>
      <c r="C66">
        <f>(VLOOKUP(Games!B66, Data!$B$2:$L$134, 4, FALSE)-VLOOKUP(Games!C66, Data!$B$2:$L$134, 4, FALSE))*'Coefficients - Win Probability'!$C$2</f>
        <v>0</v>
      </c>
      <c r="D66">
        <f>(VLOOKUP(Games!B66, Data!$B$2:$L$134, 5, FALSE)-VLOOKUP(Games!C66, Data!$B$2:$L$134, 5, FALSE))*'Coefficients - Win Probability'!$D$2</f>
        <v>-2.4827391384702082</v>
      </c>
      <c r="E66">
        <f>(VLOOKUP(Games!B66, Data!$B$2:$L$134, 6, FALSE)-VLOOKUP(Games!C66, Data!$B$2:$L$134, 6, FALSE))*'Coefficients - Win Probability'!$E$2</f>
        <v>-0.2980595327064291</v>
      </c>
      <c r="F66">
        <f>(VLOOKUP(Games!B66, Data!$B$2:$L$134, 7, FALSE)-VLOOKUP(Games!C66, Data!$B$2:$L$134, 7, FALSE))*'Coefficients - Win Probability'!$F$2</f>
        <v>-2.7850240218349529</v>
      </c>
      <c r="G66">
        <f>(VLOOKUP(Games!B66, Data!$B$2:$L$134, 8, FALSE)-VLOOKUP(Games!C66, Data!$B$2:$L$134, 8, FALSE))*'Coefficients - Win Probability'!$G$2</f>
        <v>-1.6490002609079817</v>
      </c>
      <c r="H66">
        <f>(VLOOKUP(Games!B66, Data!$B$2:$L$134, 9, FALSE)-VLOOKUP(Games!C66, Data!$B$2:$L$134, 9, FALSE))*'Coefficients - Win Probability'!$H$2</f>
        <v>-0.61530814895808184</v>
      </c>
      <c r="I66">
        <f>(VLOOKUP(Games!B66, Data!$B$2:$L$134, 10, FALSE)-VLOOKUP(Games!C66, Data!$B$2:$L$134, 10, FALSE))*'Coefficients - Win Probability'!$I$2</f>
        <v>0.30955768985421289</v>
      </c>
      <c r="J66">
        <f>(IF(AND(VLOOKUP(Games!B66, Data!$B$2:$L$134, 11, FALSE)=1, VLOOKUP(Games!C66, Data!$B$2:$L$134, 11, FALSE)&lt;&gt;1), 1,0))*'Coefficients - Win Probability'!$J$2</f>
        <v>0</v>
      </c>
      <c r="K66">
        <f>(IF(AND(VLOOKUP(Games!B66, Data!$B$2:$L$134, 11, FALSE)&lt;&gt;1, VLOOKUP(Games!C66, Data!$B$2:$L$134, 11, FALSE)=1), 1,0))*'Coefficients - Win Probability'!$K$2</f>
        <v>0</v>
      </c>
      <c r="L66">
        <f>(VLOOKUP(Games!B66, Data!$B$2:$L$134, 3, FALSE)-VLOOKUP(Games!C66, Data!$B$2:$L$134, 3, FALSE))*'Coefficients - Win Probability'!$L$2</f>
        <v>3.0301171920112142</v>
      </c>
      <c r="N66">
        <f t="shared" si="0"/>
        <v>0.23305600000000001</v>
      </c>
    </row>
    <row r="67" spans="1:14" x14ac:dyDescent="0.45">
      <c r="A67">
        <f>'Coefficients - Win Probability'!$A$2</f>
        <v>1.5006452889456501</v>
      </c>
      <c r="B67">
        <f>(Games!D67)*'Coefficients - Win Probability'!$B$2</f>
        <v>0.96851819524347293</v>
      </c>
      <c r="C67">
        <f>(VLOOKUP(Games!B67, Data!$B$2:$L$134, 4, FALSE)-VLOOKUP(Games!C67, Data!$B$2:$L$134, 4, FALSE))*'Coefficients - Win Probability'!$C$2</f>
        <v>-0.78646768511225518</v>
      </c>
      <c r="D67">
        <f>(VLOOKUP(Games!B67, Data!$B$2:$L$134, 5, FALSE)-VLOOKUP(Games!C67, Data!$B$2:$L$134, 5, FALSE))*'Coefficients - Win Probability'!$D$2</f>
        <v>-1.7436030590783143</v>
      </c>
      <c r="E67">
        <f>(VLOOKUP(Games!B67, Data!$B$2:$L$134, 6, FALSE)-VLOOKUP(Games!C67, Data!$B$2:$L$134, 6, FALSE))*'Coefficients - Win Probability'!$E$2</f>
        <v>-0.2194616422324735</v>
      </c>
      <c r="F67">
        <f>(VLOOKUP(Games!B67, Data!$B$2:$L$134, 7, FALSE)-VLOOKUP(Games!C67, Data!$B$2:$L$134, 7, FALSE))*'Coefficients - Win Probability'!$F$2</f>
        <v>-2.208812155248411</v>
      </c>
      <c r="G67">
        <f>(VLOOKUP(Games!B67, Data!$B$2:$L$134, 8, FALSE)-VLOOKUP(Games!C67, Data!$B$2:$L$134, 8, FALSE))*'Coefficients - Win Probability'!$G$2</f>
        <v>-1.0235174033221957</v>
      </c>
      <c r="H67">
        <f>(VLOOKUP(Games!B67, Data!$B$2:$L$134, 9, FALSE)-VLOOKUP(Games!C67, Data!$B$2:$L$134, 9, FALSE))*'Coefficients - Win Probability'!$H$2</f>
        <v>-0.49086380422498671</v>
      </c>
      <c r="I67">
        <f>(VLOOKUP(Games!B67, Data!$B$2:$L$134, 10, FALSE)-VLOOKUP(Games!C67, Data!$B$2:$L$134, 10, FALSE))*'Coefficients - Win Probability'!$I$2</f>
        <v>0.42323706748429096</v>
      </c>
      <c r="J67">
        <f>(IF(AND(VLOOKUP(Games!B67, Data!$B$2:$L$134, 11, FALSE)=1, VLOOKUP(Games!C67, Data!$B$2:$L$134, 11, FALSE)&lt;&gt;1), 1,0))*'Coefficients - Win Probability'!$J$2</f>
        <v>0</v>
      </c>
      <c r="K67">
        <f>(IF(AND(VLOOKUP(Games!B67, Data!$B$2:$L$134, 11, FALSE)&lt;&gt;1, VLOOKUP(Games!C67, Data!$B$2:$L$134, 11, FALSE)=1), 1,0))*'Coefficients - Win Probability'!$K$2</f>
        <v>0.28179960620559602</v>
      </c>
      <c r="L67">
        <f>(VLOOKUP(Games!B67, Data!$B$2:$L$134, 3, FALSE)-VLOOKUP(Games!C67, Data!$B$2:$L$134, 3, FALSE))*'Coefficients - Win Probability'!$L$2</f>
        <v>3.9180119971121745</v>
      </c>
      <c r="N67">
        <f t="shared" ref="N67:N130" si="1">ROUND(EXP(SUM(A67:L67))/(1+EXP(SUM(A67:L67))), 6)</f>
        <v>0.65010199999999996</v>
      </c>
    </row>
    <row r="68" spans="1:14" x14ac:dyDescent="0.45">
      <c r="A68">
        <f>'Coefficients - Win Probability'!$A$2</f>
        <v>1.5006452889456501</v>
      </c>
      <c r="B68">
        <f>(Games!D68)*'Coefficients - Win Probability'!$B$2</f>
        <v>2.3521156170198627</v>
      </c>
      <c r="C68">
        <f>(VLOOKUP(Games!B68, Data!$B$2:$L$134, 4, FALSE)-VLOOKUP(Games!C68, Data!$B$2:$L$134, 4, FALSE))*'Coefficients - Win Probability'!$C$2</f>
        <v>0</v>
      </c>
      <c r="D68">
        <f>(VLOOKUP(Games!B68, Data!$B$2:$L$134, 5, FALSE)-VLOOKUP(Games!C68, Data!$B$2:$L$134, 5, FALSE))*'Coefficients - Win Probability'!$D$2</f>
        <v>2.9565443175675763</v>
      </c>
      <c r="E68">
        <f>(VLOOKUP(Games!B68, Data!$B$2:$L$134, 6, FALSE)-VLOOKUP(Games!C68, Data!$B$2:$L$134, 6, FALSE))*'Coefficients - Win Probability'!$E$2</f>
        <v>1.2929523108269766E-2</v>
      </c>
      <c r="F68">
        <f>(VLOOKUP(Games!B68, Data!$B$2:$L$134, 7, FALSE)-VLOOKUP(Games!C68, Data!$B$2:$L$134, 7, FALSE))*'Coefficients - Win Probability'!$F$2</f>
        <v>2.208812155248411</v>
      </c>
      <c r="G68">
        <f>(VLOOKUP(Games!B68, Data!$B$2:$L$134, 8, FALSE)-VLOOKUP(Games!C68, Data!$B$2:$L$134, 8, FALSE))*'Coefficients - Win Probability'!$G$2</f>
        <v>1.8480175337761866</v>
      </c>
      <c r="H68">
        <f>(VLOOKUP(Games!B68, Data!$B$2:$L$134, 9, FALSE)-VLOOKUP(Games!C68, Data!$B$2:$L$134, 9, FALSE))*'Coefficients - Win Probability'!$H$2</f>
        <v>0.52543167776195765</v>
      </c>
      <c r="I68">
        <f>(VLOOKUP(Games!B68, Data!$B$2:$L$134, 10, FALSE)-VLOOKUP(Games!C68, Data!$B$2:$L$134, 10, FALSE))*'Coefficients - Win Probability'!$I$2</f>
        <v>0.36552292191825375</v>
      </c>
      <c r="J68">
        <f>(IF(AND(VLOOKUP(Games!B68, Data!$B$2:$L$134, 11, FALSE)=1, VLOOKUP(Games!C68, Data!$B$2:$L$134, 11, FALSE)&lt;&gt;1), 1,0))*'Coefficients - Win Probability'!$J$2</f>
        <v>0</v>
      </c>
      <c r="K68">
        <f>(IF(AND(VLOOKUP(Games!B68, Data!$B$2:$L$134, 11, FALSE)&lt;&gt;1, VLOOKUP(Games!C68, Data!$B$2:$L$134, 11, FALSE)=1), 1,0))*'Coefficients - Win Probability'!$K$2</f>
        <v>0</v>
      </c>
      <c r="L68">
        <f>(VLOOKUP(Games!B68, Data!$B$2:$L$134, 3, FALSE)-VLOOKUP(Games!C68, Data!$B$2:$L$134, 3, FALSE))*'Coefficients - Win Probability'!$L$2</f>
        <v>-1.5784796535128178</v>
      </c>
      <c r="N68">
        <f t="shared" si="1"/>
        <v>0.99996300000000005</v>
      </c>
    </row>
    <row r="69" spans="1:14" x14ac:dyDescent="0.45">
      <c r="A69">
        <f>'Coefficients - Win Probability'!$A$2</f>
        <v>1.5006452889456501</v>
      </c>
      <c r="B69">
        <f>(Games!D69)*'Coefficients - Win Probability'!$B$2</f>
        <v>-1.9370363904869459</v>
      </c>
      <c r="C69">
        <f>(VLOOKUP(Games!B69, Data!$B$2:$L$134, 4, FALSE)-VLOOKUP(Games!C69, Data!$B$2:$L$134, 4, FALSE))*'Coefficients - Win Probability'!$C$2</f>
        <v>-0.3932338425561247</v>
      </c>
      <c r="D69">
        <f>(VLOOKUP(Games!B69, Data!$B$2:$L$134, 5, FALSE)-VLOOKUP(Games!C69, Data!$B$2:$L$134, 5, FALSE))*'Coefficients - Win Probability'!$D$2</f>
        <v>0.8907537367030518</v>
      </c>
      <c r="E69">
        <f>(VLOOKUP(Games!B69, Data!$B$2:$L$134, 6, FALSE)-VLOOKUP(Games!C69, Data!$B$2:$L$134, 6, FALSE))*'Coefficients - Win Probability'!$E$2</f>
        <v>-5.1377841824966672E-2</v>
      </c>
      <c r="F69">
        <f>(VLOOKUP(Games!B69, Data!$B$2:$L$134, 7, FALSE)-VLOOKUP(Games!C69, Data!$B$2:$L$134, 7, FALSE))*'Coefficients - Win Probability'!$F$2</f>
        <v>1.6005885182959501</v>
      </c>
      <c r="G69">
        <f>(VLOOKUP(Games!B69, Data!$B$2:$L$134, 8, FALSE)-VLOOKUP(Games!C69, Data!$B$2:$L$134, 8, FALSE))*'Coefficients - Win Probability'!$G$2</f>
        <v>0.19901727286820473</v>
      </c>
      <c r="H69">
        <f>(VLOOKUP(Games!B69, Data!$B$2:$L$134, 9, FALSE)-VLOOKUP(Games!C69, Data!$B$2:$L$134, 9, FALSE))*'Coefficients - Win Probability'!$H$2</f>
        <v>0.44246878127322747</v>
      </c>
      <c r="I69">
        <f>(VLOOKUP(Games!B69, Data!$B$2:$L$134, 10, FALSE)-VLOOKUP(Games!C69, Data!$B$2:$L$134, 10, FALSE))*'Coefficients - Win Probability'!$I$2</f>
        <v>-0.13816416665809461</v>
      </c>
      <c r="J69">
        <f>(IF(AND(VLOOKUP(Games!B69, Data!$B$2:$L$134, 11, FALSE)=1, VLOOKUP(Games!C69, Data!$B$2:$L$134, 11, FALSE)&lt;&gt;1), 1,0))*'Coefficients - Win Probability'!$J$2</f>
        <v>0</v>
      </c>
      <c r="K69">
        <f>(IF(AND(VLOOKUP(Games!B69, Data!$B$2:$L$134, 11, FALSE)&lt;&gt;1, VLOOKUP(Games!C69, Data!$B$2:$L$134, 11, FALSE)=1), 1,0))*'Coefficients - Win Probability'!$K$2</f>
        <v>0</v>
      </c>
      <c r="L69">
        <f>(VLOOKUP(Games!B69, Data!$B$2:$L$134, 3, FALSE)-VLOOKUP(Games!C69, Data!$B$2:$L$134, 3, FALSE))*'Coefficients - Win Probability'!$L$2</f>
        <v>-0.15502925168429488</v>
      </c>
      <c r="N69">
        <f t="shared" si="1"/>
        <v>0.87638499999999997</v>
      </c>
    </row>
    <row r="70" spans="1:14" x14ac:dyDescent="0.45">
      <c r="A70">
        <f>'Coefficients - Win Probability'!$A$2</f>
        <v>1.5006452889456501</v>
      </c>
      <c r="B70">
        <f>(Games!D70)*'Coefficients - Win Probability'!$B$2</f>
        <v>-4.5658714918620866</v>
      </c>
      <c r="C70">
        <f>(VLOOKUP(Games!B70, Data!$B$2:$L$134, 4, FALSE)-VLOOKUP(Games!C70, Data!$B$2:$L$134, 4, FALSE))*'Coefficients - Win Probability'!$C$2</f>
        <v>0.78646768511225229</v>
      </c>
      <c r="D70">
        <f>(VLOOKUP(Games!B70, Data!$B$2:$L$134, 5, FALSE)-VLOOKUP(Games!C70, Data!$B$2:$L$134, 5, FALSE))*'Coefficients - Win Probability'!$D$2</f>
        <v>2.2363604453395767</v>
      </c>
      <c r="E70">
        <f>(VLOOKUP(Games!B70, Data!$B$2:$L$134, 6, FALSE)-VLOOKUP(Games!C70, Data!$B$2:$L$134, 6, FALSE))*'Coefficients - Win Probability'!$E$2</f>
        <v>0.40455797304559837</v>
      </c>
      <c r="F70">
        <f>(VLOOKUP(Games!B70, Data!$B$2:$L$134, 7, FALSE)-VLOOKUP(Games!C70, Data!$B$2:$L$134, 7, FALSE))*'Coefficients - Win Probability'!$F$2</f>
        <v>3.3612358884214952</v>
      </c>
      <c r="G70">
        <f>(VLOOKUP(Games!B70, Data!$B$2:$L$134, 8, FALSE)-VLOOKUP(Games!C70, Data!$B$2:$L$134, 8, FALSE))*'Coefficients - Win Probability'!$G$2</f>
        <v>1.5068450660021215</v>
      </c>
      <c r="H70">
        <f>(VLOOKUP(Games!B70, Data!$B$2:$L$134, 9, FALSE)-VLOOKUP(Games!C70, Data!$B$2:$L$134, 9, FALSE))*'Coefficients - Win Probability'!$H$2</f>
        <v>0.81580181547251307</v>
      </c>
      <c r="I70">
        <f>(VLOOKUP(Games!B70, Data!$B$2:$L$134, 10, FALSE)-VLOOKUP(Games!C70, Data!$B$2:$L$134, 10, FALSE))*'Coefficients - Win Probability'!$I$2</f>
        <v>-0.66458713076046094</v>
      </c>
      <c r="J70">
        <f>(IF(AND(VLOOKUP(Games!B70, Data!$B$2:$L$134, 11, FALSE)=1, VLOOKUP(Games!C70, Data!$B$2:$L$134, 11, FALSE)&lt;&gt;1), 1,0))*'Coefficients - Win Probability'!$J$2</f>
        <v>0</v>
      </c>
      <c r="K70">
        <f>(IF(AND(VLOOKUP(Games!B70, Data!$B$2:$L$134, 11, FALSE)&lt;&gt;1, VLOOKUP(Games!C70, Data!$B$2:$L$134, 11, FALSE)=1), 1,0))*'Coefficients - Win Probability'!$K$2</f>
        <v>0</v>
      </c>
      <c r="L70">
        <f>(VLOOKUP(Games!B70, Data!$B$2:$L$134, 3, FALSE)-VLOOKUP(Games!C70, Data!$B$2:$L$134, 3, FALSE))*'Coefficients - Win Probability'!$L$2</f>
        <v>-1.8744445885464718</v>
      </c>
      <c r="N70">
        <f t="shared" si="1"/>
        <v>0.97088700000000006</v>
      </c>
    </row>
    <row r="71" spans="1:14" x14ac:dyDescent="0.45">
      <c r="A71">
        <f>'Coefficients - Win Probability'!$A$2</f>
        <v>1.5006452889456501</v>
      </c>
      <c r="B71">
        <f>(Games!D71)*'Coefficients - Win Probability'!$B$2</f>
        <v>-8.716663757191256</v>
      </c>
      <c r="C71">
        <f>(VLOOKUP(Games!B71, Data!$B$2:$L$134, 4, FALSE)-VLOOKUP(Games!C71, Data!$B$2:$L$134, 4, FALSE))*'Coefficients - Win Probability'!$C$2</f>
        <v>1.5729353702245072</v>
      </c>
      <c r="D71">
        <f>(VLOOKUP(Games!B71, Data!$B$2:$L$134, 5, FALSE)-VLOOKUP(Games!C71, Data!$B$2:$L$134, 5, FALSE))*'Coefficients - Win Probability'!$D$2</f>
        <v>6.8417467861659933</v>
      </c>
      <c r="E71">
        <f>(VLOOKUP(Games!B71, Data!$B$2:$L$134, 6, FALSE)-VLOOKUP(Games!C71, Data!$B$2:$L$134, 6, FALSE))*'Coefficients - Win Probability'!$E$2</f>
        <v>0.73732306777948853</v>
      </c>
      <c r="F71">
        <f>(VLOOKUP(Games!B71, Data!$B$2:$L$134, 7, FALSE)-VLOOKUP(Games!C71, Data!$B$2:$L$134, 7, FALSE))*'Coefficients - Win Probability'!$F$2</f>
        <v>9.8916370430689717</v>
      </c>
      <c r="G71">
        <f>(VLOOKUP(Games!B71, Data!$B$2:$L$134, 8, FALSE)-VLOOKUP(Games!C71, Data!$B$2:$L$134, 8, FALSE))*'Coefficients - Win Probability'!$G$2</f>
        <v>4.1509316912511265</v>
      </c>
      <c r="H71">
        <f>(VLOOKUP(Games!B71, Data!$B$2:$L$134, 9, FALSE)-VLOOKUP(Games!C71, Data!$B$2:$L$134, 9, FALSE))*'Coefficients - Win Probability'!$H$2</f>
        <v>1.8804923204112167</v>
      </c>
      <c r="I71">
        <f>(VLOOKUP(Games!B71, Data!$B$2:$L$134, 10, FALSE)-VLOOKUP(Games!C71, Data!$B$2:$L$134, 10, FALSE))*'Coefficients - Win Probability'!$I$2</f>
        <v>-1.633485210869124</v>
      </c>
      <c r="J71">
        <f>(IF(AND(VLOOKUP(Games!B71, Data!$B$2:$L$134, 11, FALSE)=1, VLOOKUP(Games!C71, Data!$B$2:$L$134, 11, FALSE)&lt;&gt;1), 1,0))*'Coefficients - Win Probability'!$J$2</f>
        <v>-0.76401995355778196</v>
      </c>
      <c r="K71">
        <f>(IF(AND(VLOOKUP(Games!B71, Data!$B$2:$L$134, 11, FALSE)&lt;&gt;1, VLOOKUP(Games!C71, Data!$B$2:$L$134, 11, FALSE)=1), 1,0))*'Coefficients - Win Probability'!$K$2</f>
        <v>0</v>
      </c>
      <c r="L71">
        <f>(VLOOKUP(Games!B71, Data!$B$2:$L$134, 3, FALSE)-VLOOKUP(Games!C71, Data!$B$2:$L$134, 3, FALSE))*'Coefficients - Win Probability'!$L$2</f>
        <v>-6.6662578224246705</v>
      </c>
      <c r="N71">
        <f t="shared" si="1"/>
        <v>0.99984899999999999</v>
      </c>
    </row>
    <row r="72" spans="1:14" x14ac:dyDescent="0.45">
      <c r="A72">
        <f>'Coefficients - Win Probability'!$A$2</f>
        <v>1.5006452889456501</v>
      </c>
      <c r="B72">
        <f>(Games!D72)*'Coefficients - Win Probability'!$B$2</f>
        <v>-5.6727494292831988</v>
      </c>
      <c r="C72">
        <f>(VLOOKUP(Games!B72, Data!$B$2:$L$134, 4, FALSE)-VLOOKUP(Games!C72, Data!$B$2:$L$134, 4, FALSE))*'Coefficients - Win Probability'!$C$2</f>
        <v>0.78646768511225229</v>
      </c>
      <c r="D72">
        <f>(VLOOKUP(Games!B72, Data!$B$2:$L$134, 5, FALSE)-VLOOKUP(Games!C72, Data!$B$2:$L$134, 5, FALSE))*'Coefficients - Win Probability'!$D$2</f>
        <v>4.3969120620235751</v>
      </c>
      <c r="E72">
        <f>(VLOOKUP(Games!B72, Data!$B$2:$L$134, 6, FALSE)-VLOOKUP(Games!C72, Data!$B$2:$L$134, 6, FALSE))*'Coefficients - Win Probability'!$E$2</f>
        <v>0.37019266162624981</v>
      </c>
      <c r="F72">
        <f>(VLOOKUP(Games!B72, Data!$B$2:$L$134, 7, FALSE)-VLOOKUP(Games!C72, Data!$B$2:$L$134, 7, FALSE))*'Coefficients - Win Probability'!$F$2</f>
        <v>7.2346601026976947</v>
      </c>
      <c r="G72">
        <f>(VLOOKUP(Games!B72, Data!$B$2:$L$134, 8, FALSE)-VLOOKUP(Games!C72, Data!$B$2:$L$134, 8, FALSE))*'Coefficients - Win Probability'!$G$2</f>
        <v>2.1323279235879076</v>
      </c>
      <c r="H72">
        <f>(VLOOKUP(Games!B72, Data!$B$2:$L$134, 9, FALSE)-VLOOKUP(Games!C72, Data!$B$2:$L$134, 9, FALSE))*'Coefficients - Win Probability'!$H$2</f>
        <v>1.002468332572156</v>
      </c>
      <c r="I72">
        <f>(VLOOKUP(Games!B72, Data!$B$2:$L$134, 10, FALSE)-VLOOKUP(Games!C72, Data!$B$2:$L$134, 10, FALSE))*'Coefficients - Win Probability'!$I$2</f>
        <v>-0.47220664554032443</v>
      </c>
      <c r="J72">
        <f>(IF(AND(VLOOKUP(Games!B72, Data!$B$2:$L$134, 11, FALSE)=1, VLOOKUP(Games!C72, Data!$B$2:$L$134, 11, FALSE)&lt;&gt;1), 1,0))*'Coefficients - Win Probability'!$J$2</f>
        <v>0</v>
      </c>
      <c r="K72">
        <f>(IF(AND(VLOOKUP(Games!B72, Data!$B$2:$L$134, 11, FALSE)&lt;&gt;1, VLOOKUP(Games!C72, Data!$B$2:$L$134, 11, FALSE)=1), 1,0))*'Coefficients - Win Probability'!$K$2</f>
        <v>0</v>
      </c>
      <c r="L72">
        <f>(VLOOKUP(Games!B72, Data!$B$2:$L$134, 3, FALSE)-VLOOKUP(Games!C72, Data!$B$2:$L$134, 3, FALSE))*'Coefficients - Win Probability'!$L$2</f>
        <v>-5.5669594922996728</v>
      </c>
      <c r="N72">
        <f t="shared" si="1"/>
        <v>0.99670400000000003</v>
      </c>
    </row>
    <row r="73" spans="1:14" x14ac:dyDescent="0.45">
      <c r="A73">
        <f>'Coefficients - Win Probability'!$A$2</f>
        <v>1.5006452889456501</v>
      </c>
      <c r="B73">
        <f>(Games!D73)*'Coefficients - Win Probability'!$B$2</f>
        <v>3.7357130387962529</v>
      </c>
      <c r="C73">
        <f>(VLOOKUP(Games!B73, Data!$B$2:$L$134, 4, FALSE)-VLOOKUP(Games!C73, Data!$B$2:$L$134, 4, FALSE))*'Coefficients - Win Probability'!$C$2</f>
        <v>-0.78646768511225229</v>
      </c>
      <c r="D73">
        <f>(VLOOKUP(Games!B73, Data!$B$2:$L$134, 5, FALSE)-VLOOKUP(Games!C73, Data!$B$2:$L$134, 5, FALSE))*'Coefficients - Win Probability'!$D$2</f>
        <v>-3.2976840465176811</v>
      </c>
      <c r="E73">
        <f>(VLOOKUP(Games!B73, Data!$B$2:$L$134, 6, FALSE)-VLOOKUP(Games!C73, Data!$B$2:$L$134, 6, FALSE))*'Coefficients - Win Probability'!$E$2</f>
        <v>-0.44232579054607057</v>
      </c>
      <c r="F73">
        <f>(VLOOKUP(Games!B73, Data!$B$2:$L$134, 7, FALSE)-VLOOKUP(Games!C73, Data!$B$2:$L$134, 7, FALSE))*'Coefficients - Win Probability'!$F$2</f>
        <v>-4.5136596215945799</v>
      </c>
      <c r="G73">
        <f>(VLOOKUP(Games!B73, Data!$B$2:$L$134, 8, FALSE)-VLOOKUP(Games!C73, Data!$B$2:$L$134, 8, FALSE))*'Coefficients - Win Probability'!$G$2</f>
        <v>-1.8480175337761866</v>
      </c>
      <c r="H73">
        <f>(VLOOKUP(Games!B73, Data!$B$2:$L$134, 9, FALSE)-VLOOKUP(Games!C73, Data!$B$2:$L$134, 9, FALSE))*'Coefficients - Win Probability'!$H$2</f>
        <v>-1.1407398267200397</v>
      </c>
      <c r="I73">
        <f>(VLOOKUP(Games!B73, Data!$B$2:$L$134, 10, FALSE)-VLOOKUP(Games!C73, Data!$B$2:$L$134, 10, FALSE))*'Coefficients - Win Probability'!$I$2</f>
        <v>1.5858273179395961</v>
      </c>
      <c r="J73">
        <f>(IF(AND(VLOOKUP(Games!B73, Data!$B$2:$L$134, 11, FALSE)=1, VLOOKUP(Games!C73, Data!$B$2:$L$134, 11, FALSE)&lt;&gt;1), 1,0))*'Coefficients - Win Probability'!$J$2</f>
        <v>0</v>
      </c>
      <c r="K73">
        <f>(IF(AND(VLOOKUP(Games!B73, Data!$B$2:$L$134, 11, FALSE)&lt;&gt;1, VLOOKUP(Games!C73, Data!$B$2:$L$134, 11, FALSE)=1), 1,0))*'Coefficients - Win Probability'!$K$2</f>
        <v>0</v>
      </c>
      <c r="L73">
        <f>(VLOOKUP(Games!B73, Data!$B$2:$L$134, 3, FALSE)-VLOOKUP(Games!C73, Data!$B$2:$L$134, 3, FALSE))*'Coefficients - Win Probability'!$L$2</f>
        <v>3.6361406304134576</v>
      </c>
      <c r="N73">
        <f t="shared" si="1"/>
        <v>0.17213500000000001</v>
      </c>
    </row>
    <row r="74" spans="1:14" x14ac:dyDescent="0.45">
      <c r="A74">
        <f>'Coefficients - Win Probability'!$A$2</f>
        <v>1.5006452889456501</v>
      </c>
      <c r="B74">
        <f>(Games!D74)*'Coefficients - Win Probability'!$B$2</f>
        <v>-4.8425909762173651</v>
      </c>
      <c r="C74">
        <f>(VLOOKUP(Games!B74, Data!$B$2:$L$134, 4, FALSE)-VLOOKUP(Games!C74, Data!$B$2:$L$134, 4, FALSE))*'Coefficients - Win Probability'!$C$2</f>
        <v>0.78646768511225229</v>
      </c>
      <c r="D74">
        <f>(VLOOKUP(Games!B74, Data!$B$2:$L$134, 5, FALSE)-VLOOKUP(Games!C74, Data!$B$2:$L$134, 5, FALSE))*'Coefficients - Win Probability'!$D$2</f>
        <v>3.3734928751732602</v>
      </c>
      <c r="E74">
        <f>(VLOOKUP(Games!B74, Data!$B$2:$L$134, 6, FALSE)-VLOOKUP(Games!C74, Data!$B$2:$L$134, 6, FALSE))*'Coefficients - Win Probability'!$E$2</f>
        <v>0.57944678561535246</v>
      </c>
      <c r="F74">
        <f>(VLOOKUP(Games!B74, Data!$B$2:$L$134, 7, FALSE)-VLOOKUP(Games!C74, Data!$B$2:$L$134, 7, FALSE))*'Coefficients - Win Probability'!$F$2</f>
        <v>5.1538950289129586</v>
      </c>
      <c r="G74">
        <f>(VLOOKUP(Games!B74, Data!$B$2:$L$134, 8, FALSE)-VLOOKUP(Games!C74, Data!$B$2:$L$134, 8, FALSE))*'Coefficients - Win Probability'!$G$2</f>
        <v>2.5303624693243165</v>
      </c>
      <c r="H74">
        <f>(VLOOKUP(Games!B74, Data!$B$2:$L$134, 9, FALSE)-VLOOKUP(Games!C74, Data!$B$2:$L$134, 9, FALSE))*'Coefficients - Win Probability'!$H$2</f>
        <v>0.90567828666863748</v>
      </c>
      <c r="I74">
        <f>(VLOOKUP(Games!B74, Data!$B$2:$L$134, 10, FALSE)-VLOOKUP(Games!C74, Data!$B$2:$L$134, 10, FALSE))*'Coefficients - Win Probability'!$I$2</f>
        <v>-1.3182435521334068</v>
      </c>
      <c r="J74">
        <f>(IF(AND(VLOOKUP(Games!B74, Data!$B$2:$L$134, 11, FALSE)=1, VLOOKUP(Games!C74, Data!$B$2:$L$134, 11, FALSE)&lt;&gt;1), 1,0))*'Coefficients - Win Probability'!$J$2</f>
        <v>0</v>
      </c>
      <c r="K74">
        <f>(IF(AND(VLOOKUP(Games!B74, Data!$B$2:$L$134, 11, FALSE)&lt;&gt;1, VLOOKUP(Games!C74, Data!$B$2:$L$134, 11, FALSE)=1), 1,0))*'Coefficients - Win Probability'!$K$2</f>
        <v>0</v>
      </c>
      <c r="L74">
        <f>(VLOOKUP(Games!B74, Data!$B$2:$L$134, 3, FALSE)-VLOOKUP(Games!C74, Data!$B$2:$L$134, 3, FALSE))*'Coefficients - Win Probability'!$L$2</f>
        <v>-3.5092985153990339</v>
      </c>
      <c r="N74">
        <f t="shared" si="1"/>
        <v>0.99429000000000001</v>
      </c>
    </row>
    <row r="75" spans="1:14" x14ac:dyDescent="0.45">
      <c r="A75">
        <f>'Coefficients - Win Probability'!$A$2</f>
        <v>1.5006452889456501</v>
      </c>
      <c r="B75">
        <f>(Games!D75)*'Coefficients - Win Probability'!$B$2</f>
        <v>-4.0124325231515305</v>
      </c>
      <c r="C75">
        <f>(VLOOKUP(Games!B75, Data!$B$2:$L$134, 4, FALSE)-VLOOKUP(Games!C75, Data!$B$2:$L$134, 4, FALSE))*'Coefficients - Win Probability'!$C$2</f>
        <v>1.1797015276683798</v>
      </c>
      <c r="D75">
        <f>(VLOOKUP(Games!B75, Data!$B$2:$L$134, 5, FALSE)-VLOOKUP(Games!C75, Data!$B$2:$L$134, 5, FALSE))*'Coefficients - Win Probability'!$D$2</f>
        <v>1.6298898160949458</v>
      </c>
      <c r="E75">
        <f>(VLOOKUP(Games!B75, Data!$B$2:$L$134, 6, FALSE)-VLOOKUP(Games!C75, Data!$B$2:$L$134, 6, FALSE))*'Coefficients - Win Probability'!$E$2</f>
        <v>0.31643306554449668</v>
      </c>
      <c r="F75">
        <f>(VLOOKUP(Games!B75, Data!$B$2:$L$134, 7, FALSE)-VLOOKUP(Games!C75, Data!$B$2:$L$134, 7, FALSE))*'Coefficients - Win Probability'!$F$2</f>
        <v>3.4252594291533329</v>
      </c>
      <c r="G75">
        <f>(VLOOKUP(Games!B75, Data!$B$2:$L$134, 8, FALSE)-VLOOKUP(Games!C75, Data!$B$2:$L$134, 8, FALSE))*'Coefficients - Win Probability'!$G$2</f>
        <v>1.6205692219268095</v>
      </c>
      <c r="H75">
        <f>(VLOOKUP(Games!B75, Data!$B$2:$L$134, 9, FALSE)-VLOOKUP(Games!C75, Data!$B$2:$L$134, 9, FALSE))*'Coefficients - Win Probability'!$H$2</f>
        <v>0.9333325854982143</v>
      </c>
      <c r="I75">
        <f>(VLOOKUP(Games!B75, Data!$B$2:$L$134, 10, FALSE)-VLOOKUP(Games!C75, Data!$B$2:$L$134, 10, FALSE))*'Coefficients - Win Probability'!$I$2</f>
        <v>-0.62130152158592844</v>
      </c>
      <c r="J75">
        <f>(IF(AND(VLOOKUP(Games!B75, Data!$B$2:$L$134, 11, FALSE)=1, VLOOKUP(Games!C75, Data!$B$2:$L$134, 11, FALSE)&lt;&gt;1), 1,0))*'Coefficients - Win Probability'!$J$2</f>
        <v>0</v>
      </c>
      <c r="K75">
        <f>(IF(AND(VLOOKUP(Games!B75, Data!$B$2:$L$134, 11, FALSE)&lt;&gt;1, VLOOKUP(Games!C75, Data!$B$2:$L$134, 11, FALSE)=1), 1,0))*'Coefficients - Win Probability'!$K$2</f>
        <v>0</v>
      </c>
      <c r="L75">
        <f>(VLOOKUP(Games!B75, Data!$B$2:$L$134, 3, FALSE)-VLOOKUP(Games!C75, Data!$B$2:$L$134, 3, FALSE))*'Coefficients - Win Probability'!$L$2</f>
        <v>-2.6918715519727532</v>
      </c>
      <c r="N75">
        <f t="shared" si="1"/>
        <v>0.96374400000000005</v>
      </c>
    </row>
    <row r="76" spans="1:14" x14ac:dyDescent="0.45">
      <c r="A76">
        <f>'Coefficients - Win Probability'!$A$2</f>
        <v>1.5006452889456501</v>
      </c>
      <c r="B76">
        <f>(Games!D76)*'Coefficients - Win Probability'!$B$2</f>
        <v>0.691798710888195</v>
      </c>
      <c r="C76">
        <f>(VLOOKUP(Games!B76, Data!$B$2:$L$134, 4, FALSE)-VLOOKUP(Games!C76, Data!$B$2:$L$134, 4, FALSE))*'Coefficients - Win Probability'!$C$2</f>
        <v>0.68815922447322253</v>
      </c>
      <c r="D76">
        <f>(VLOOKUP(Games!B76, Data!$B$2:$L$134, 5, FALSE)-VLOOKUP(Games!C76, Data!$B$2:$L$134, 5, FALSE))*'Coefficients - Win Probability'!$D$2</f>
        <v>1.2508456728170514</v>
      </c>
      <c r="E76">
        <f>(VLOOKUP(Games!B76, Data!$B$2:$L$134, 6, FALSE)-VLOOKUP(Games!C76, Data!$B$2:$L$134, 6, FALSE))*'Coefficients - Win Probability'!$E$2</f>
        <v>-4.4913080270831796E-2</v>
      </c>
      <c r="F76">
        <f>(VLOOKUP(Games!B76, Data!$B$2:$L$134, 7, FALSE)-VLOOKUP(Games!C76, Data!$B$2:$L$134, 7, FALSE))*'Coefficients - Win Probability'!$F$2</f>
        <v>-0.35212947402510891</v>
      </c>
      <c r="G76">
        <f>(VLOOKUP(Games!B76, Data!$B$2:$L$134, 8, FALSE)-VLOOKUP(Games!C76, Data!$B$2:$L$134, 8, FALSE))*'Coefficients - Win Probability'!$G$2</f>
        <v>-0.28431038981172096</v>
      </c>
      <c r="H76">
        <f>(VLOOKUP(Games!B76, Data!$B$2:$L$134, 9, FALSE)-VLOOKUP(Games!C76, Data!$B$2:$L$134, 9, FALSE))*'Coefficients - Win Probability'!$H$2</f>
        <v>0.21432081592921967</v>
      </c>
      <c r="I76">
        <f>(VLOOKUP(Games!B76, Data!$B$2:$L$134, 10, FALSE)-VLOOKUP(Games!C76, Data!$B$2:$L$134, 10, FALSE))*'Coefficients - Win Probability'!$I$2</f>
        <v>-0.26512435619399516</v>
      </c>
      <c r="J76">
        <f>(IF(AND(VLOOKUP(Games!B76, Data!$B$2:$L$134, 11, FALSE)=1, VLOOKUP(Games!C76, Data!$B$2:$L$134, 11, FALSE)&lt;&gt;1), 1,0))*'Coefficients - Win Probability'!$J$2</f>
        <v>0</v>
      </c>
      <c r="K76">
        <f>(IF(AND(VLOOKUP(Games!B76, Data!$B$2:$L$134, 11, FALSE)&lt;&gt;1, VLOOKUP(Games!C76, Data!$B$2:$L$134, 11, FALSE)=1), 1,0))*'Coefficients - Win Probability'!$K$2</f>
        <v>0</v>
      </c>
      <c r="L76">
        <f>(VLOOKUP(Games!B76, Data!$B$2:$L$134, 3, FALSE)-VLOOKUP(Games!C76, Data!$B$2:$L$134, 3, FALSE))*'Coefficients - Win Probability'!$L$2</f>
        <v>0.93017551010576727</v>
      </c>
      <c r="N76">
        <f t="shared" si="1"/>
        <v>0.98699700000000001</v>
      </c>
    </row>
    <row r="77" spans="1:14" x14ac:dyDescent="0.45">
      <c r="A77">
        <f>'Coefficients - Win Probability'!$A$2</f>
        <v>1.5006452889456501</v>
      </c>
      <c r="B77">
        <f>(Games!D77)*'Coefficients - Win Probability'!$B$2</f>
        <v>1.7986766483093068</v>
      </c>
      <c r="C77">
        <f>(VLOOKUP(Games!B77, Data!$B$2:$L$134, 4, FALSE)-VLOOKUP(Games!C77, Data!$B$2:$L$134, 4, FALSE))*'Coefficients - Win Probability'!$C$2</f>
        <v>-0.78646768511225229</v>
      </c>
      <c r="D77">
        <f>(VLOOKUP(Games!B77, Data!$B$2:$L$134, 5, FALSE)-VLOOKUP(Games!C77, Data!$B$2:$L$134, 5, FALSE))*'Coefficients - Win Probability'!$D$2</f>
        <v>-2.0847427880284193</v>
      </c>
      <c r="E77">
        <f>(VLOOKUP(Games!B77, Data!$B$2:$L$134, 6, FALSE)-VLOOKUP(Games!C77, Data!$B$2:$L$134, 6, FALSE))*'Coefficients - Win Probability'!$E$2</f>
        <v>-0.50050864453328447</v>
      </c>
      <c r="F77">
        <f>(VLOOKUP(Games!B77, Data!$B$2:$L$134, 7, FALSE)-VLOOKUP(Games!C77, Data!$B$2:$L$134, 7, FALSE))*'Coefficients - Win Probability'!$F$2</f>
        <v>-4.417624310496822</v>
      </c>
      <c r="G77">
        <f>(VLOOKUP(Games!B77, Data!$B$2:$L$134, 8, FALSE)-VLOOKUP(Games!C77, Data!$B$2:$L$134, 8, FALSE))*'Coefficients - Win Probability'!$G$2</f>
        <v>-1.8764485727573588</v>
      </c>
      <c r="H77">
        <f>(VLOOKUP(Games!B77, Data!$B$2:$L$134, 9, FALSE)-VLOOKUP(Games!C77, Data!$B$2:$L$134, 9, FALSE))*'Coefficients - Win Probability'!$H$2</f>
        <v>-0.71209819486160042</v>
      </c>
      <c r="I77">
        <f>(VLOOKUP(Games!B77, Data!$B$2:$L$134, 10, FALSE)-VLOOKUP(Games!C77, Data!$B$2:$L$134, 10, FALSE))*'Coefficients - Win Probability'!$I$2</f>
        <v>0.68076458065396794</v>
      </c>
      <c r="J77">
        <f>(IF(AND(VLOOKUP(Games!B77, Data!$B$2:$L$134, 11, FALSE)=1, VLOOKUP(Games!C77, Data!$B$2:$L$134, 11, FALSE)&lt;&gt;1), 1,0))*'Coefficients - Win Probability'!$J$2</f>
        <v>0</v>
      </c>
      <c r="K77">
        <f>(IF(AND(VLOOKUP(Games!B77, Data!$B$2:$L$134, 11, FALSE)&lt;&gt;1, VLOOKUP(Games!C77, Data!$B$2:$L$134, 11, FALSE)=1), 1,0))*'Coefficients - Win Probability'!$K$2</f>
        <v>0</v>
      </c>
      <c r="L77">
        <f>(VLOOKUP(Games!B77, Data!$B$2:$L$134, 3, FALSE)-VLOOKUP(Games!C77, Data!$B$2:$L$134, 3, FALSE))*'Coefficients - Win Probability'!$L$2</f>
        <v>3.6220470620785208</v>
      </c>
      <c r="N77">
        <f t="shared" si="1"/>
        <v>5.8647999999999999E-2</v>
      </c>
    </row>
    <row r="78" spans="1:14" x14ac:dyDescent="0.45">
      <c r="A78">
        <f>'Coefficients - Win Probability'!$A$2</f>
        <v>1.5006452889456501</v>
      </c>
      <c r="B78">
        <f>(Games!D78)*'Coefficients - Win Probability'!$B$2</f>
        <v>-5.6727494292831988</v>
      </c>
      <c r="C78">
        <f>(VLOOKUP(Games!B78, Data!$B$2:$L$134, 4, FALSE)-VLOOKUP(Games!C78, Data!$B$2:$L$134, 4, FALSE))*'Coefficients - Win Probability'!$C$2</f>
        <v>1.2780099883074125</v>
      </c>
      <c r="D78">
        <f>(VLOOKUP(Games!B78, Data!$B$2:$L$134, 5, FALSE)-VLOOKUP(Games!C78, Data!$B$2:$L$134, 5, FALSE))*'Coefficients - Win Probability'!$D$2</f>
        <v>3.2976840465176811</v>
      </c>
      <c r="E78">
        <f>(VLOOKUP(Games!B78, Data!$B$2:$L$134, 6, FALSE)-VLOOKUP(Games!C78, Data!$B$2:$L$134, 6, FALSE))*'Coefficients - Win Probability'!$E$2</f>
        <v>0.59679956662908296</v>
      </c>
      <c r="F78">
        <f>(VLOOKUP(Games!B78, Data!$B$2:$L$134, 7, FALSE)-VLOOKUP(Games!C78, Data!$B$2:$L$134, 7, FALSE))*'Coefficients - Win Probability'!$F$2</f>
        <v>5.0898714881811209</v>
      </c>
      <c r="G78">
        <f>(VLOOKUP(Games!B78, Data!$B$2:$L$134, 8, FALSE)-VLOOKUP(Games!C78, Data!$B$2:$L$134, 8, FALSE))*'Coefficients - Win Probability'!$G$2</f>
        <v>2.3597762354372844</v>
      </c>
      <c r="H78">
        <f>(VLOOKUP(Games!B78, Data!$B$2:$L$134, 9, FALSE)-VLOOKUP(Games!C78, Data!$B$2:$L$134, 9, FALSE))*'Coefficients - Win Probability'!$H$2</f>
        <v>1.1199991025978571</v>
      </c>
      <c r="I78">
        <f>(VLOOKUP(Games!B78, Data!$B$2:$L$134, 10, FALSE)-VLOOKUP(Games!C78, Data!$B$2:$L$134, 10, FALSE))*'Coefficients - Win Probability'!$I$2</f>
        <v>-1.3138166148314678</v>
      </c>
      <c r="J78">
        <f>(IF(AND(VLOOKUP(Games!B78, Data!$B$2:$L$134, 11, FALSE)=1, VLOOKUP(Games!C78, Data!$B$2:$L$134, 11, FALSE)&lt;&gt;1), 1,0))*'Coefficients - Win Probability'!$J$2</f>
        <v>-0.76401995355778196</v>
      </c>
      <c r="K78">
        <f>(IF(AND(VLOOKUP(Games!B78, Data!$B$2:$L$134, 11, FALSE)&lt;&gt;1, VLOOKUP(Games!C78, Data!$B$2:$L$134, 11, FALSE)=1), 1,0))*'Coefficients - Win Probability'!$K$2</f>
        <v>0</v>
      </c>
      <c r="L78">
        <f>(VLOOKUP(Games!B78, Data!$B$2:$L$134, 3, FALSE)-VLOOKUP(Games!C78, Data!$B$2:$L$134, 3, FALSE))*'Coefficients - Win Probability'!$L$2</f>
        <v>-3.7911698820977513</v>
      </c>
      <c r="N78">
        <f t="shared" si="1"/>
        <v>0.97589700000000001</v>
      </c>
    </row>
    <row r="79" spans="1:14" x14ac:dyDescent="0.45">
      <c r="A79">
        <f>'Coefficients - Win Probability'!$A$2</f>
        <v>1.5006452889456501</v>
      </c>
      <c r="B79">
        <f>(Games!D79)*'Coefficients - Win Probability'!$B$2</f>
        <v>-1.7986766483093068</v>
      </c>
      <c r="C79">
        <f>(VLOOKUP(Games!B79, Data!$B$2:$L$134, 4, FALSE)-VLOOKUP(Games!C79, Data!$B$2:$L$134, 4, FALSE))*'Coefficients - Win Probability'!$C$2</f>
        <v>-0.3932338425561247</v>
      </c>
      <c r="D79">
        <f>(VLOOKUP(Games!B79, Data!$B$2:$L$134, 5, FALSE)-VLOOKUP(Games!C79, Data!$B$2:$L$134, 5, FALSE))*'Coefficients - Win Probability'!$D$2</f>
        <v>-9.4761035819473597E-3</v>
      </c>
      <c r="E79">
        <f>(VLOOKUP(Games!B79, Data!$B$2:$L$134, 6, FALSE)-VLOOKUP(Games!C79, Data!$B$2:$L$134, 6, FALSE))*'Coefficients - Win Probability'!$E$2</f>
        <v>4.2871576622157619E-2</v>
      </c>
      <c r="F79">
        <f>(VLOOKUP(Games!B79, Data!$B$2:$L$134, 7, FALSE)-VLOOKUP(Games!C79, Data!$B$2:$L$134, 7, FALSE))*'Coefficients - Win Probability'!$F$2</f>
        <v>0.80029425914797503</v>
      </c>
      <c r="G79">
        <f>(VLOOKUP(Games!B79, Data!$B$2:$L$134, 8, FALSE)-VLOOKUP(Games!C79, Data!$B$2:$L$134, 8, FALSE))*'Coefficients - Win Probability'!$G$2</f>
        <v>0.45489662369875361</v>
      </c>
      <c r="H79">
        <f>(VLOOKUP(Games!B79, Data!$B$2:$L$134, 9, FALSE)-VLOOKUP(Games!C79, Data!$B$2:$L$134, 9, FALSE))*'Coefficients - Win Probability'!$H$2</f>
        <v>0</v>
      </c>
      <c r="I79">
        <f>(VLOOKUP(Games!B79, Data!$B$2:$L$134, 10, FALSE)-VLOOKUP(Games!C79, Data!$B$2:$L$134, 10, FALSE))*'Coefficients - Win Probability'!$I$2</f>
        <v>0.16964460969411563</v>
      </c>
      <c r="J79">
        <f>(IF(AND(VLOOKUP(Games!B79, Data!$B$2:$L$134, 11, FALSE)=1, VLOOKUP(Games!C79, Data!$B$2:$L$134, 11, FALSE)&lt;&gt;1), 1,0))*'Coefficients - Win Probability'!$J$2</f>
        <v>0</v>
      </c>
      <c r="K79">
        <f>(IF(AND(VLOOKUP(Games!B79, Data!$B$2:$L$134, 11, FALSE)&lt;&gt;1, VLOOKUP(Games!C79, Data!$B$2:$L$134, 11, FALSE)=1), 1,0))*'Coefficients - Win Probability'!$K$2</f>
        <v>0</v>
      </c>
      <c r="L79">
        <f>(VLOOKUP(Games!B79, Data!$B$2:$L$134, 3, FALSE)-VLOOKUP(Games!C79, Data!$B$2:$L$134, 3, FALSE))*'Coefficients - Win Probability'!$L$2</f>
        <v>-0.66239771174198625</v>
      </c>
      <c r="N79">
        <f t="shared" si="1"/>
        <v>0.52611799999999997</v>
      </c>
    </row>
    <row r="80" spans="1:14" x14ac:dyDescent="0.45">
      <c r="A80">
        <f>'Coefficients - Win Probability'!$A$2</f>
        <v>1.5006452889456501</v>
      </c>
      <c r="B80">
        <f>(Games!D80)*'Coefficients - Win Probability'!$B$2</f>
        <v>-5.1193104605726427</v>
      </c>
      <c r="C80">
        <f>(VLOOKUP(Games!B80, Data!$B$2:$L$134, 4, FALSE)-VLOOKUP(Games!C80, Data!$B$2:$L$134, 4, FALSE))*'Coefficients - Win Probability'!$C$2</f>
        <v>1.17970152766838</v>
      </c>
      <c r="D80">
        <f>(VLOOKUP(Games!B80, Data!$B$2:$L$134, 5, FALSE)-VLOOKUP(Games!C80, Data!$B$2:$L$134, 5, FALSE))*'Coefficients - Win Probability'!$D$2</f>
        <v>2.264788756085419</v>
      </c>
      <c r="E80">
        <f>(VLOOKUP(Games!B80, Data!$B$2:$L$134, 6, FALSE)-VLOOKUP(Games!C80, Data!$B$2:$L$134, 6, FALSE))*'Coefficients - Win Probability'!$E$2</f>
        <v>0.48485711656011582</v>
      </c>
      <c r="F80">
        <f>(VLOOKUP(Games!B80, Data!$B$2:$L$134, 7, FALSE)-VLOOKUP(Games!C80, Data!$B$2:$L$134, 7, FALSE))*'Coefficients - Win Probability'!$F$2</f>
        <v>5.5700480436699058</v>
      </c>
      <c r="G80">
        <f>(VLOOKUP(Games!B80, Data!$B$2:$L$134, 8, FALSE)-VLOOKUP(Games!C80, Data!$B$2:$L$134, 8, FALSE))*'Coefficients - Win Probability'!$G$2</f>
        <v>1.5352761049832935</v>
      </c>
      <c r="H80">
        <f>(VLOOKUP(Games!B80, Data!$B$2:$L$134, 9, FALSE)-VLOOKUP(Games!C80, Data!$B$2:$L$134, 9, FALSE))*'Coefficients - Win Probability'!$H$2</f>
        <v>1.2098755737939815</v>
      </c>
      <c r="I80">
        <f>(VLOOKUP(Games!B80, Data!$B$2:$L$134, 10, FALSE)-VLOOKUP(Games!C80, Data!$B$2:$L$134, 10, FALSE))*'Coefficients - Win Probability'!$I$2</f>
        <v>-1.1306725790437813</v>
      </c>
      <c r="J80">
        <f>(IF(AND(VLOOKUP(Games!B80, Data!$B$2:$L$134, 11, FALSE)=1, VLOOKUP(Games!C80, Data!$B$2:$L$134, 11, FALSE)&lt;&gt;1), 1,0))*'Coefficients - Win Probability'!$J$2</f>
        <v>0</v>
      </c>
      <c r="K80">
        <f>(IF(AND(VLOOKUP(Games!B80, Data!$B$2:$L$134, 11, FALSE)&lt;&gt;1, VLOOKUP(Games!C80, Data!$B$2:$L$134, 11, FALSE)=1), 1,0))*'Coefficients - Win Probability'!$K$2</f>
        <v>0</v>
      </c>
      <c r="L80">
        <f>(VLOOKUP(Games!B80, Data!$B$2:$L$134, 3, FALSE)-VLOOKUP(Games!C80, Data!$B$2:$L$134, 3, FALSE))*'Coefficients - Win Probability'!$L$2</f>
        <v>-3.5233920837339703</v>
      </c>
      <c r="N80">
        <f t="shared" si="1"/>
        <v>0.98150899999999996</v>
      </c>
    </row>
    <row r="81" spans="1:14" x14ac:dyDescent="0.45">
      <c r="A81">
        <f>'Coefficients - Win Probability'!$A$2</f>
        <v>1.5006452889456501</v>
      </c>
      <c r="B81">
        <f>(Games!D81)*'Coefficients - Win Probability'!$B$2</f>
        <v>2.76719484355278</v>
      </c>
      <c r="C81">
        <f>(VLOOKUP(Games!B81, Data!$B$2:$L$134, 4, FALSE)-VLOOKUP(Games!C81, Data!$B$2:$L$134, 4, FALSE))*'Coefficients - Win Probability'!$C$2</f>
        <v>-0.88477614575128494</v>
      </c>
      <c r="D81">
        <f>(VLOOKUP(Games!B81, Data!$B$2:$L$134, 5, FALSE)-VLOOKUP(Games!C81, Data!$B$2:$L$134, 5, FALSE))*'Coefficients - Win Probability'!$D$2</f>
        <v>-2.5869762778716292</v>
      </c>
      <c r="E81">
        <f>(VLOOKUP(Games!B81, Data!$B$2:$L$134, 6, FALSE)-VLOOKUP(Games!C81, Data!$B$2:$L$134, 6, FALSE))*'Coefficients - Win Probability'!$E$2</f>
        <v>-0.34603486845027215</v>
      </c>
      <c r="F81">
        <f>(VLOOKUP(Games!B81, Data!$B$2:$L$134, 7, FALSE)-VLOOKUP(Games!C81, Data!$B$2:$L$134, 7, FALSE))*'Coefficients - Win Probability'!$F$2</f>
        <v>-3.7773889031784424</v>
      </c>
      <c r="G81">
        <f>(VLOOKUP(Games!B81, Data!$B$2:$L$134, 8, FALSE)-VLOOKUP(Games!C81, Data!$B$2:$L$134, 8, FALSE))*'Coefficients - Win Probability'!$G$2</f>
        <v>-1.6205692219268095</v>
      </c>
      <c r="H81">
        <f>(VLOOKUP(Games!B81, Data!$B$2:$L$134, 9, FALSE)-VLOOKUP(Games!C81, Data!$B$2:$L$134, 9, FALSE))*'Coefficients - Win Probability'!$H$2</f>
        <v>-1.2928384702827116</v>
      </c>
      <c r="I81">
        <f>(VLOOKUP(Games!B81, Data!$B$2:$L$134, 10, FALSE)-VLOOKUP(Games!C81, Data!$B$2:$L$134, 10, FALSE))*'Coefficients - Win Probability'!$I$2</f>
        <v>0.78848672166785605</v>
      </c>
      <c r="J81">
        <f>(IF(AND(VLOOKUP(Games!B81, Data!$B$2:$L$134, 11, FALSE)=1, VLOOKUP(Games!C81, Data!$B$2:$L$134, 11, FALSE)&lt;&gt;1), 1,0))*'Coefficients - Win Probability'!$J$2</f>
        <v>0</v>
      </c>
      <c r="K81">
        <f>(IF(AND(VLOOKUP(Games!B81, Data!$B$2:$L$134, 11, FALSE)&lt;&gt;1, VLOOKUP(Games!C81, Data!$B$2:$L$134, 11, FALSE)=1), 1,0))*'Coefficients - Win Probability'!$K$2</f>
        <v>0.28179960620559602</v>
      </c>
      <c r="L81">
        <f>(VLOOKUP(Games!B81, Data!$B$2:$L$134, 3, FALSE)-VLOOKUP(Games!C81, Data!$B$2:$L$134, 3, FALSE))*'Coefficients - Win Probability'!$L$2</f>
        <v>2.0153802718958311</v>
      </c>
      <c r="N81">
        <f t="shared" si="1"/>
        <v>4.0891999999999998E-2</v>
      </c>
    </row>
    <row r="82" spans="1:14" x14ac:dyDescent="0.45">
      <c r="A82">
        <f>'Coefficients - Win Probability'!$A$2</f>
        <v>1.5006452889456501</v>
      </c>
      <c r="B82">
        <f>(Games!D82)*'Coefficients - Win Probability'!$B$2</f>
        <v>-3.1822740700856968</v>
      </c>
      <c r="C82">
        <f>(VLOOKUP(Games!B82, Data!$B$2:$L$134, 4, FALSE)-VLOOKUP(Games!C82, Data!$B$2:$L$134, 4, FALSE))*'Coefficients - Win Probability'!$C$2</f>
        <v>0</v>
      </c>
      <c r="D82">
        <f>(VLOOKUP(Games!B82, Data!$B$2:$L$134, 5, FALSE)-VLOOKUP(Games!C82, Data!$B$2:$L$134, 5, FALSE))*'Coefficients - Win Probability'!$D$2</f>
        <v>1.8857446128075246</v>
      </c>
      <c r="E82">
        <f>(VLOOKUP(Games!B82, Data!$B$2:$L$134, 6, FALSE)-VLOOKUP(Games!C82, Data!$B$2:$L$134, 6, FALSE))*'Coefficients - Win Probability'!$E$2</f>
        <v>0.13371848898815825</v>
      </c>
      <c r="F82">
        <f>(VLOOKUP(Games!B82, Data!$B$2:$L$134, 7, FALSE)-VLOOKUP(Games!C82, Data!$B$2:$L$134, 7, FALSE))*'Coefficients - Win Probability'!$F$2</f>
        <v>2.6889887107371964</v>
      </c>
      <c r="G82">
        <f>(VLOOKUP(Games!B82, Data!$B$2:$L$134, 8, FALSE)-VLOOKUP(Games!C82, Data!$B$2:$L$134, 8, FALSE))*'Coefficients - Win Probability'!$G$2</f>
        <v>1.0803794812845398</v>
      </c>
      <c r="H82">
        <f>(VLOOKUP(Games!B82, Data!$B$2:$L$134, 9, FALSE)-VLOOKUP(Games!C82, Data!$B$2:$L$134, 9, FALSE))*'Coefficients - Win Probability'!$H$2</f>
        <v>0.34567873536970894</v>
      </c>
      <c r="I82">
        <f>(VLOOKUP(Games!B82, Data!$B$2:$L$134, 10, FALSE)-VLOOKUP(Games!C82, Data!$B$2:$L$134, 10, FALSE))*'Coefficients - Win Probability'!$I$2</f>
        <v>-9.6627470985564956E-2</v>
      </c>
      <c r="J82">
        <f>(IF(AND(VLOOKUP(Games!B82, Data!$B$2:$L$134, 11, FALSE)=1, VLOOKUP(Games!C82, Data!$B$2:$L$134, 11, FALSE)&lt;&gt;1), 1,0))*'Coefficients - Win Probability'!$J$2</f>
        <v>0</v>
      </c>
      <c r="K82">
        <f>(IF(AND(VLOOKUP(Games!B82, Data!$B$2:$L$134, 11, FALSE)&lt;&gt;1, VLOOKUP(Games!C82, Data!$B$2:$L$134, 11, FALSE)=1), 1,0))*'Coefficients - Win Probability'!$K$2</f>
        <v>0</v>
      </c>
      <c r="L82">
        <f>(VLOOKUP(Games!B82, Data!$B$2:$L$134, 3, FALSE)-VLOOKUP(Games!C82, Data!$B$2:$L$134, 3, FALSE))*'Coefficients - Win Probability'!$L$2</f>
        <v>-3.2978949903749961</v>
      </c>
      <c r="N82">
        <f t="shared" si="1"/>
        <v>0.74237699999999995</v>
      </c>
    </row>
    <row r="83" spans="1:14" x14ac:dyDescent="0.45">
      <c r="A83">
        <f>'Coefficients - Win Probability'!$A$2</f>
        <v>1.5006452889456501</v>
      </c>
      <c r="B83">
        <f>(Games!D83)*'Coefficients - Win Probability'!$B$2</f>
        <v>-0.55343896871055598</v>
      </c>
      <c r="C83">
        <f>(VLOOKUP(Games!B83, Data!$B$2:$L$134, 4, FALSE)-VLOOKUP(Games!C83, Data!$B$2:$L$134, 4, FALSE))*'Coefficients - Win Probability'!$C$2</f>
        <v>-0.39323384255612759</v>
      </c>
      <c r="D83">
        <f>(VLOOKUP(Games!B83, Data!$B$2:$L$134, 5, FALSE)-VLOOKUP(Games!C83, Data!$B$2:$L$134, 5, FALSE))*'Coefficients - Win Probability'!$D$2</f>
        <v>0.26533090029452605</v>
      </c>
      <c r="E83">
        <f>(VLOOKUP(Games!B83, Data!$B$2:$L$134, 6, FALSE)-VLOOKUP(Games!C83, Data!$B$2:$L$134, 6, FALSE))*'Coefficients - Win Probability'!$E$2</f>
        <v>-0.16536179554260791</v>
      </c>
      <c r="F83">
        <f>(VLOOKUP(Games!B83, Data!$B$2:$L$134, 7, FALSE)-VLOOKUP(Games!C83, Data!$B$2:$L$134, 7, FALSE))*'Coefficients - Win Probability'!$F$2</f>
        <v>-0.51218832585470442</v>
      </c>
      <c r="G83">
        <f>(VLOOKUP(Games!B83, Data!$B$2:$L$134, 8, FALSE)-VLOOKUP(Games!C83, Data!$B$2:$L$134, 8, FALSE))*'Coefficients - Win Probability'!$G$2</f>
        <v>0.36960350675523734</v>
      </c>
      <c r="H83">
        <f>(VLOOKUP(Games!B83, Data!$B$2:$L$134, 9, FALSE)-VLOOKUP(Games!C83, Data!$B$2:$L$134, 9, FALSE))*'Coefficients - Win Probability'!$H$2</f>
        <v>-0.11061719531830684</v>
      </c>
      <c r="I83">
        <f>(VLOOKUP(Games!B83, Data!$B$2:$L$134, 10, FALSE)-VLOOKUP(Games!C83, Data!$B$2:$L$134, 10, FALSE))*'Coefficients - Win Probability'!$I$2</f>
        <v>0.70175154267798301</v>
      </c>
      <c r="J83">
        <f>(IF(AND(VLOOKUP(Games!B83, Data!$B$2:$L$134, 11, FALSE)=1, VLOOKUP(Games!C83, Data!$B$2:$L$134, 11, FALSE)&lt;&gt;1), 1,0))*'Coefficients - Win Probability'!$J$2</f>
        <v>0</v>
      </c>
      <c r="K83">
        <f>(IF(AND(VLOOKUP(Games!B83, Data!$B$2:$L$134, 11, FALSE)&lt;&gt;1, VLOOKUP(Games!C83, Data!$B$2:$L$134, 11, FALSE)=1), 1,0))*'Coefficients - Win Probability'!$K$2</f>
        <v>0</v>
      </c>
      <c r="L83">
        <f>(VLOOKUP(Games!B83, Data!$B$2:$L$134, 3, FALSE)-VLOOKUP(Games!C83, Data!$B$2:$L$134, 3, FALSE))*'Coefficients - Win Probability'!$L$2</f>
        <v>-0.2114035250240382</v>
      </c>
      <c r="N83">
        <f t="shared" si="1"/>
        <v>0.70911500000000005</v>
      </c>
    </row>
    <row r="84" spans="1:14" x14ac:dyDescent="0.45">
      <c r="A84">
        <f>'Coefficients - Win Probability'!$A$2</f>
        <v>1.5006452889456501</v>
      </c>
      <c r="B84">
        <f>(Games!D84)*'Coefficients - Win Probability'!$B$2</f>
        <v>0.96851819524347293</v>
      </c>
      <c r="C84">
        <f>(VLOOKUP(Games!B84, Data!$B$2:$L$134, 4, FALSE)-VLOOKUP(Games!C84, Data!$B$2:$L$134, 4, FALSE))*'Coefficients - Win Probability'!$C$2</f>
        <v>0</v>
      </c>
      <c r="D84">
        <f>(VLOOKUP(Games!B84, Data!$B$2:$L$134, 5, FALSE)-VLOOKUP(Games!C84, Data!$B$2:$L$134, 5, FALSE))*'Coefficients - Win Probability'!$D$2</f>
        <v>-0.81494490804747288</v>
      </c>
      <c r="E84">
        <f>(VLOOKUP(Games!B84, Data!$B$2:$L$134, 6, FALSE)-VLOOKUP(Games!C84, Data!$B$2:$L$134, 6, FALSE))*'Coefficients - Win Probability'!$E$2</f>
        <v>0.10309593425804568</v>
      </c>
      <c r="F84">
        <f>(VLOOKUP(Games!B84, Data!$B$2:$L$134, 7, FALSE)-VLOOKUP(Games!C84, Data!$B$2:$L$134, 7, FALSE))*'Coefficients - Win Probability'!$F$2</f>
        <v>0.51218832585470409</v>
      </c>
      <c r="G84">
        <f>(VLOOKUP(Games!B84, Data!$B$2:$L$134, 8, FALSE)-VLOOKUP(Games!C84, Data!$B$2:$L$134, 8, FALSE))*'Coefficients - Win Probability'!$G$2</f>
        <v>-0.59705181860461409</v>
      </c>
      <c r="H84">
        <f>(VLOOKUP(Games!B84, Data!$B$2:$L$134, 9, FALSE)-VLOOKUP(Games!C84, Data!$B$2:$L$134, 9, FALSE))*'Coefficients - Win Probability'!$H$2</f>
        <v>0.14518506885527779</v>
      </c>
      <c r="I84">
        <f>(VLOOKUP(Games!B84, Data!$B$2:$L$134, 10, FALSE)-VLOOKUP(Games!C84, Data!$B$2:$L$134, 10, FALSE))*'Coefficients - Win Probability'!$I$2</f>
        <v>-0.14428536391509916</v>
      </c>
      <c r="J84">
        <f>(IF(AND(VLOOKUP(Games!B84, Data!$B$2:$L$134, 11, FALSE)=1, VLOOKUP(Games!C84, Data!$B$2:$L$134, 11, FALSE)&lt;&gt;1), 1,0))*'Coefficients - Win Probability'!$J$2</f>
        <v>0</v>
      </c>
      <c r="K84">
        <f>(IF(AND(VLOOKUP(Games!B84, Data!$B$2:$L$134, 11, FALSE)&lt;&gt;1, VLOOKUP(Games!C84, Data!$B$2:$L$134, 11, FALSE)=1), 1,0))*'Coefficients - Win Probability'!$K$2</f>
        <v>0</v>
      </c>
      <c r="L84">
        <f>(VLOOKUP(Games!B84, Data!$B$2:$L$134, 3, FALSE)-VLOOKUP(Games!C84, Data!$B$2:$L$134, 3, FALSE))*'Coefficients - Win Probability'!$L$2</f>
        <v>-1.0429240567852549</v>
      </c>
      <c r="N84">
        <f t="shared" si="1"/>
        <v>0.652586</v>
      </c>
    </row>
    <row r="85" spans="1:14" x14ac:dyDescent="0.45">
      <c r="A85">
        <f>'Coefficients - Win Probability'!$A$2</f>
        <v>1.5006452889456501</v>
      </c>
      <c r="B85">
        <f>(Games!D85)*'Coefficients - Win Probability'!$B$2</f>
        <v>7.3330663354148671</v>
      </c>
      <c r="C85">
        <f>(VLOOKUP(Games!B85, Data!$B$2:$L$134, 4, FALSE)-VLOOKUP(Games!C85, Data!$B$2:$L$134, 4, FALSE))*'Coefficients - Win Probability'!$C$2</f>
        <v>-1.9661692127806349</v>
      </c>
      <c r="D85">
        <f>(VLOOKUP(Games!B85, Data!$B$2:$L$134, 5, FALSE)-VLOOKUP(Games!C85, Data!$B$2:$L$134, 5, FALSE))*'Coefficients - Win Probability'!$D$2</f>
        <v>-6.851222889747941</v>
      </c>
      <c r="E85">
        <f>(VLOOKUP(Games!B85, Data!$B$2:$L$134, 6, FALSE)-VLOOKUP(Games!C85, Data!$B$2:$L$134, 6, FALSE))*'Coefficients - Win Probability'!$E$2</f>
        <v>-0.87546481467310733</v>
      </c>
      <c r="F85">
        <f>(VLOOKUP(Games!B85, Data!$B$2:$L$134, 7, FALSE)-VLOOKUP(Games!C85, Data!$B$2:$L$134, 7, FALSE))*'Coefficients - Win Probability'!$F$2</f>
        <v>-9.2834134061165106</v>
      </c>
      <c r="G85">
        <f>(VLOOKUP(Games!B85, Data!$B$2:$L$134, 8, FALSE)-VLOOKUP(Games!C85, Data!$B$2:$L$134, 8, FALSE))*'Coefficients - Win Probability'!$G$2</f>
        <v>-4.0940696132887826</v>
      </c>
      <c r="H85">
        <f>(VLOOKUP(Games!B85, Data!$B$2:$L$134, 9, FALSE)-VLOOKUP(Games!C85, Data!$B$2:$L$134, 9, FALSE))*'Coefficients - Win Probability'!$H$2</f>
        <v>-2.1017267110478306</v>
      </c>
      <c r="I85">
        <f>(VLOOKUP(Games!B85, Data!$B$2:$L$134, 10, FALSE)-VLOOKUP(Games!C85, Data!$B$2:$L$134, 10, FALSE))*'Coefficients - Win Probability'!$I$2</f>
        <v>1.9417312155968374</v>
      </c>
      <c r="J85">
        <f>(IF(AND(VLOOKUP(Games!B85, Data!$B$2:$L$134, 11, FALSE)=1, VLOOKUP(Games!C85, Data!$B$2:$L$134, 11, FALSE)&lt;&gt;1), 1,0))*'Coefficients - Win Probability'!$J$2</f>
        <v>0</v>
      </c>
      <c r="K85">
        <f>(IF(AND(VLOOKUP(Games!B85, Data!$B$2:$L$134, 11, FALSE)&lt;&gt;1, VLOOKUP(Games!C85, Data!$B$2:$L$134, 11, FALSE)=1), 1,0))*'Coefficients - Win Probability'!$K$2</f>
        <v>0.28179960620559602</v>
      </c>
      <c r="L85">
        <f>(VLOOKUP(Games!B85, Data!$B$2:$L$134, 3, FALSE)-VLOOKUP(Games!C85, Data!$B$2:$L$134, 3, FALSE))*'Coefficients - Win Probability'!$L$2</f>
        <v>6.6803513907596068</v>
      </c>
      <c r="N85">
        <f t="shared" si="1"/>
        <v>5.9000000000000003E-4</v>
      </c>
    </row>
    <row r="86" spans="1:14" x14ac:dyDescent="0.45">
      <c r="A86">
        <f>'Coefficients - Win Probability'!$A$2</f>
        <v>1.5006452889456501</v>
      </c>
      <c r="B86">
        <f>(Games!D86)*'Coefficients - Win Probability'!$B$2</f>
        <v>-5.6727494292831988</v>
      </c>
      <c r="C86">
        <f>(VLOOKUP(Games!B86, Data!$B$2:$L$134, 4, FALSE)-VLOOKUP(Games!C86, Data!$B$2:$L$134, 4, FALSE))*'Coefficients - Win Probability'!$C$2</f>
        <v>1.1797015276683829</v>
      </c>
      <c r="D86">
        <f>(VLOOKUP(Games!B86, Data!$B$2:$L$134, 5, FALSE)-VLOOKUP(Games!C86, Data!$B$2:$L$134, 5, FALSE))*'Coefficients - Win Probability'!$D$2</f>
        <v>2.7764983495105766</v>
      </c>
      <c r="E86">
        <f>(VLOOKUP(Games!B86, Data!$B$2:$L$134, 6, FALSE)-VLOOKUP(Games!C86, Data!$B$2:$L$134, 6, FALSE))*'Coefficients - Win Probability'!$E$2</f>
        <v>0.54133871750676799</v>
      </c>
      <c r="F86">
        <f>(VLOOKUP(Games!B86, Data!$B$2:$L$134, 7, FALSE)-VLOOKUP(Games!C86, Data!$B$2:$L$134, 7, FALSE))*'Coefficients - Win Probability'!$F$2</f>
        <v>4.705730243790093</v>
      </c>
      <c r="G86">
        <f>(VLOOKUP(Games!B86, Data!$B$2:$L$134, 8, FALSE)-VLOOKUP(Games!C86, Data!$B$2:$L$134, 8, FALSE))*'Coefficients - Win Probability'!$G$2</f>
        <v>1.8764485727573583</v>
      </c>
      <c r="H86">
        <f>(VLOOKUP(Games!B86, Data!$B$2:$L$134, 9, FALSE)-VLOOKUP(Games!C86, Data!$B$2:$L$134, 9, FALSE))*'Coefficients - Win Probability'!$H$2</f>
        <v>1.0301226314017327</v>
      </c>
      <c r="I86">
        <f>(VLOOKUP(Games!B86, Data!$B$2:$L$134, 10, FALSE)-VLOOKUP(Games!C86, Data!$B$2:$L$134, 10, FALSE))*'Coefficients - Win Probability'!$I$2</f>
        <v>-1.3986935732254642</v>
      </c>
      <c r="J86">
        <f>(IF(AND(VLOOKUP(Games!B86, Data!$B$2:$L$134, 11, FALSE)=1, VLOOKUP(Games!C86, Data!$B$2:$L$134, 11, FALSE)&lt;&gt;1), 1,0))*'Coefficients - Win Probability'!$J$2</f>
        <v>-0.76401995355778196</v>
      </c>
      <c r="K86">
        <f>(IF(AND(VLOOKUP(Games!B86, Data!$B$2:$L$134, 11, FALSE)&lt;&gt;1, VLOOKUP(Games!C86, Data!$B$2:$L$134, 11, FALSE)=1), 1,0))*'Coefficients - Win Probability'!$K$2</f>
        <v>0</v>
      </c>
      <c r="L86">
        <f>(VLOOKUP(Games!B86, Data!$B$2:$L$134, 3, FALSE)-VLOOKUP(Games!C86, Data!$B$2:$L$134, 3, FALSE))*'Coefficients - Win Probability'!$L$2</f>
        <v>-4.5522225721842888</v>
      </c>
      <c r="N86">
        <f t="shared" si="1"/>
        <v>0.77255600000000002</v>
      </c>
    </row>
    <row r="87" spans="1:14" x14ac:dyDescent="0.45">
      <c r="A87">
        <f>'Coefficients - Win Probability'!$A$2</f>
        <v>1.5006452889456501</v>
      </c>
      <c r="B87">
        <f>(Games!D87)*'Coefficients - Win Probability'!$B$2</f>
        <v>3.1822740700856968</v>
      </c>
      <c r="C87">
        <f>(VLOOKUP(Games!B87, Data!$B$2:$L$134, 4, FALSE)-VLOOKUP(Games!C87, Data!$B$2:$L$134, 4, FALSE))*'Coefficients - Win Probability'!$C$2</f>
        <v>-1.17970152766838</v>
      </c>
      <c r="D87">
        <f>(VLOOKUP(Games!B87, Data!$B$2:$L$134, 5, FALSE)-VLOOKUP(Games!C87, Data!$B$2:$L$134, 5, FALSE))*'Coefficients - Win Probability'!$D$2</f>
        <v>-3.8283458471067333</v>
      </c>
      <c r="E87">
        <f>(VLOOKUP(Games!B87, Data!$B$2:$L$134, 6, FALSE)-VLOOKUP(Games!C87, Data!$B$2:$L$134, 6, FALSE))*'Coefficients - Win Probability'!$E$2</f>
        <v>-0.47669110196541914</v>
      </c>
      <c r="F87">
        <f>(VLOOKUP(Games!B87, Data!$B$2:$L$134, 7, FALSE)-VLOOKUP(Games!C87, Data!$B$2:$L$134, 7, FALSE))*'Coefficients - Win Probability'!$F$2</f>
        <v>-4.3856125401309027</v>
      </c>
      <c r="G87">
        <f>(VLOOKUP(Games!B87, Data!$B$2:$L$134, 8, FALSE)-VLOOKUP(Games!C87, Data!$B$2:$L$134, 8, FALSE))*'Coefficients - Win Probability'!$G$2</f>
        <v>-2.0470348066443913</v>
      </c>
      <c r="H87">
        <f>(VLOOKUP(Games!B87, Data!$B$2:$L$134, 9, FALSE)-VLOOKUP(Games!C87, Data!$B$2:$L$134, 9, FALSE))*'Coefficients - Win Probability'!$H$2</f>
        <v>-1.0508633555239153</v>
      </c>
      <c r="I87">
        <f>(VLOOKUP(Games!B87, Data!$B$2:$L$134, 10, FALSE)-VLOOKUP(Games!C87, Data!$B$2:$L$134, 10, FALSE))*'Coefficients - Win Probability'!$I$2</f>
        <v>0.88662627411869388</v>
      </c>
      <c r="J87">
        <f>(IF(AND(VLOOKUP(Games!B87, Data!$B$2:$L$134, 11, FALSE)=1, VLOOKUP(Games!C87, Data!$B$2:$L$134, 11, FALSE)&lt;&gt;1), 1,0))*'Coefficients - Win Probability'!$J$2</f>
        <v>0</v>
      </c>
      <c r="K87">
        <f>(IF(AND(VLOOKUP(Games!B87, Data!$B$2:$L$134, 11, FALSE)&lt;&gt;1, VLOOKUP(Games!C87, Data!$B$2:$L$134, 11, FALSE)=1), 1,0))*'Coefficients - Win Probability'!$K$2</f>
        <v>0.28179960620559602</v>
      </c>
      <c r="L87">
        <f>(VLOOKUP(Games!B87, Data!$B$2:$L$134, 3, FALSE)-VLOOKUP(Games!C87, Data!$B$2:$L$134, 3, FALSE))*'Coefficients - Win Probability'!$L$2</f>
        <v>3.2556142853701884</v>
      </c>
      <c r="N87">
        <f t="shared" si="1"/>
        <v>2.0607E-2</v>
      </c>
    </row>
    <row r="88" spans="1:14" x14ac:dyDescent="0.45">
      <c r="A88">
        <f>'Coefficients - Win Probability'!$A$2</f>
        <v>1.5006452889456501</v>
      </c>
      <c r="B88">
        <f>(Games!D88)*'Coefficients - Win Probability'!$B$2</f>
        <v>-4.5658714918620866</v>
      </c>
      <c r="C88">
        <f>(VLOOKUP(Games!B88, Data!$B$2:$L$134, 4, FALSE)-VLOOKUP(Games!C88, Data!$B$2:$L$134, 4, FALSE))*'Coefficients - Win Probability'!$C$2</f>
        <v>0.78646768511225518</v>
      </c>
      <c r="D88">
        <f>(VLOOKUP(Games!B88, Data!$B$2:$L$134, 5, FALSE)-VLOOKUP(Games!C88, Data!$B$2:$L$134, 5, FALSE))*'Coefficients - Win Probability'!$D$2</f>
        <v>4.0936767474012594</v>
      </c>
      <c r="E88">
        <f>(VLOOKUP(Games!B88, Data!$B$2:$L$134, 6, FALSE)-VLOOKUP(Games!C88, Data!$B$2:$L$134, 6, FALSE))*'Coefficients - Win Probability'!$E$2</f>
        <v>0.26709672736820417</v>
      </c>
      <c r="F88">
        <f>(VLOOKUP(Games!B88, Data!$B$2:$L$134, 7, FALSE)-VLOOKUP(Games!C88, Data!$B$2:$L$134, 7, FALSE))*'Coefficients - Win Probability'!$F$2</f>
        <v>3.9054359846421178</v>
      </c>
      <c r="G88">
        <f>(VLOOKUP(Games!B88, Data!$B$2:$L$134, 8, FALSE)-VLOOKUP(Games!C88, Data!$B$2:$L$134, 8, FALSE))*'Coefficients - Win Probability'!$G$2</f>
        <v>1.9617416897008748</v>
      </c>
      <c r="H88">
        <f>(VLOOKUP(Games!B88, Data!$B$2:$L$134, 9, FALSE)-VLOOKUP(Games!C88, Data!$B$2:$L$134, 9, FALSE))*'Coefficients - Win Probability'!$H$2</f>
        <v>0.67753032132462965</v>
      </c>
      <c r="I88">
        <f>(VLOOKUP(Games!B88, Data!$B$2:$L$134, 10, FALSE)-VLOOKUP(Games!C88, Data!$B$2:$L$134, 10, FALSE))*'Coefficients - Win Probability'!$I$2</f>
        <v>-0.82854777157306891</v>
      </c>
      <c r="J88">
        <f>(IF(AND(VLOOKUP(Games!B88, Data!$B$2:$L$134, 11, FALSE)=1, VLOOKUP(Games!C88, Data!$B$2:$L$134, 11, FALSE)&lt;&gt;1), 1,0))*'Coefficients - Win Probability'!$J$2</f>
        <v>0</v>
      </c>
      <c r="K88">
        <f>(IF(AND(VLOOKUP(Games!B88, Data!$B$2:$L$134, 11, FALSE)&lt;&gt;1, VLOOKUP(Games!C88, Data!$B$2:$L$134, 11, FALSE)=1), 1,0))*'Coefficients - Win Probability'!$K$2</f>
        <v>0</v>
      </c>
      <c r="L88">
        <f>(VLOOKUP(Games!B88, Data!$B$2:$L$134, 3, FALSE)-VLOOKUP(Games!C88, Data!$B$2:$L$134, 3, FALSE))*'Coefficients - Win Probability'!$L$2</f>
        <v>-2.2126902285849326</v>
      </c>
      <c r="N88">
        <f t="shared" si="1"/>
        <v>0.99626199999999998</v>
      </c>
    </row>
    <row r="89" spans="1:14" x14ac:dyDescent="0.45">
      <c r="A89">
        <f>'Coefficients - Win Probability'!$A$2</f>
        <v>1.5006452889456501</v>
      </c>
      <c r="B89">
        <f>(Games!D89)*'Coefficients - Win Probability'!$B$2</f>
        <v>-2.0753961326645851</v>
      </c>
      <c r="C89">
        <f>(VLOOKUP(Games!B89, Data!$B$2:$L$134, 4, FALSE)-VLOOKUP(Games!C89, Data!$B$2:$L$134, 4, FALSE))*'Coefficients - Win Probability'!$C$2</f>
        <v>1.17970152766838</v>
      </c>
      <c r="D89">
        <f>(VLOOKUP(Games!B89, Data!$B$2:$L$134, 5, FALSE)-VLOOKUP(Games!C89, Data!$B$2:$L$134, 5, FALSE))*'Coefficients - Win Probability'!$D$2</f>
        <v>0.29375921104036817</v>
      </c>
      <c r="E89">
        <f>(VLOOKUP(Games!B89, Data!$B$2:$L$134, 6, FALSE)-VLOOKUP(Games!C89, Data!$B$2:$L$134, 6, FALSE))*'Coefficients - Win Probability'!$E$2</f>
        <v>0.23443266898941739</v>
      </c>
      <c r="F89">
        <f>(VLOOKUP(Games!B89, Data!$B$2:$L$134, 7, FALSE)-VLOOKUP(Games!C89, Data!$B$2:$L$134, 7, FALSE))*'Coefficients - Win Probability'!$F$2</f>
        <v>0.96035311097757003</v>
      </c>
      <c r="G89">
        <f>(VLOOKUP(Games!B89, Data!$B$2:$L$134, 8, FALSE)-VLOOKUP(Games!C89, Data!$B$2:$L$134, 8, FALSE))*'Coefficients - Win Probability'!$G$2</f>
        <v>1.1088105202657119</v>
      </c>
      <c r="H89">
        <f>(VLOOKUP(Games!B89, Data!$B$2:$L$134, 9, FALSE)-VLOOKUP(Games!C89, Data!$B$2:$L$134, 9, FALSE))*'Coefficients - Win Probability'!$H$2</f>
        <v>0.39407375832146824</v>
      </c>
      <c r="I89">
        <f>(VLOOKUP(Games!B89, Data!$B$2:$L$134, 10, FALSE)-VLOOKUP(Games!C89, Data!$B$2:$L$134, 10, FALSE))*'Coefficients - Win Probability'!$I$2</f>
        <v>0.42804657961479559</v>
      </c>
      <c r="J89">
        <f>(IF(AND(VLOOKUP(Games!B89, Data!$B$2:$L$134, 11, FALSE)=1, VLOOKUP(Games!C89, Data!$B$2:$L$134, 11, FALSE)&lt;&gt;1), 1,0))*'Coefficients - Win Probability'!$J$2</f>
        <v>0</v>
      </c>
      <c r="K89">
        <f>(IF(AND(VLOOKUP(Games!B89, Data!$B$2:$L$134, 11, FALSE)&lt;&gt;1, VLOOKUP(Games!C89, Data!$B$2:$L$134, 11, FALSE)=1), 1,0))*'Coefficients - Win Probability'!$K$2</f>
        <v>0</v>
      </c>
      <c r="L89">
        <f>(VLOOKUP(Games!B89, Data!$B$2:$L$134, 3, FALSE)-VLOOKUP(Games!C89, Data!$B$2:$L$134, 3, FALSE))*'Coefficients - Win Probability'!$L$2</f>
        <v>-1.6912282001923056</v>
      </c>
      <c r="N89">
        <f t="shared" si="1"/>
        <v>0.91158899999999998</v>
      </c>
    </row>
    <row r="90" spans="1:14" x14ac:dyDescent="0.45">
      <c r="A90">
        <f>'Coefficients - Win Probability'!$A$2</f>
        <v>1.5006452889456501</v>
      </c>
      <c r="B90">
        <f>(Games!D90)*'Coefficients - Win Probability'!$B$2</f>
        <v>1.521957163954029</v>
      </c>
      <c r="C90">
        <f>(VLOOKUP(Games!B90, Data!$B$2:$L$134, 4, FALSE)-VLOOKUP(Games!C90, Data!$B$2:$L$134, 4, FALSE))*'Coefficients - Win Probability'!$C$2</f>
        <v>-1.1797015276683798</v>
      </c>
      <c r="D90">
        <f>(VLOOKUP(Games!B90, Data!$B$2:$L$134, 5, FALSE)-VLOOKUP(Games!C90, Data!$B$2:$L$134, 5, FALSE))*'Coefficients - Win Probability'!$D$2</f>
        <v>-0.64437504357242048</v>
      </c>
      <c r="E90">
        <f>(VLOOKUP(Games!B90, Data!$B$2:$L$134, 6, FALSE)-VLOOKUP(Games!C90, Data!$B$2:$L$134, 6, FALSE))*'Coefficients - Win Probability'!$E$2</f>
        <v>-0.47328859588429556</v>
      </c>
      <c r="F90">
        <f>(VLOOKUP(Games!B90, Data!$B$2:$L$134, 7, FALSE)-VLOOKUP(Games!C90, Data!$B$2:$L$134, 7, FALSE))*'Coefficients - Win Probability'!$F$2</f>
        <v>-2.7530122514690341</v>
      </c>
      <c r="G90">
        <f>(VLOOKUP(Games!B90, Data!$B$2:$L$134, 8, FALSE)-VLOOKUP(Games!C90, Data!$B$2:$L$134, 8, FALSE))*'Coefficients - Win Probability'!$G$2</f>
        <v>-0.93822428637867916</v>
      </c>
      <c r="H90">
        <f>(VLOOKUP(Games!B90, Data!$B$2:$L$134, 9, FALSE)-VLOOKUP(Games!C90, Data!$B$2:$L$134, 9, FALSE))*'Coefficients - Win Probability'!$H$2</f>
        <v>-0.81580181547251318</v>
      </c>
      <c r="I90">
        <f>(VLOOKUP(Games!B90, Data!$B$2:$L$134, 10, FALSE)-VLOOKUP(Games!C90, Data!$B$2:$L$134, 10, FALSE))*'Coefficients - Win Probability'!$I$2</f>
        <v>0.7476605221055147</v>
      </c>
      <c r="J90">
        <f>(IF(AND(VLOOKUP(Games!B90, Data!$B$2:$L$134, 11, FALSE)=1, VLOOKUP(Games!C90, Data!$B$2:$L$134, 11, FALSE)&lt;&gt;1), 1,0))*'Coefficients - Win Probability'!$J$2</f>
        <v>0</v>
      </c>
      <c r="K90">
        <f>(IF(AND(VLOOKUP(Games!B90, Data!$B$2:$L$134, 11, FALSE)&lt;&gt;1, VLOOKUP(Games!C90, Data!$B$2:$L$134, 11, FALSE)=1), 1,0))*'Coefficients - Win Probability'!$K$2</f>
        <v>0</v>
      </c>
      <c r="L90">
        <f>(VLOOKUP(Games!B90, Data!$B$2:$L$134, 3, FALSE)-VLOOKUP(Games!C90, Data!$B$2:$L$134, 3, FALSE))*'Coefficients - Win Probability'!$L$2</f>
        <v>-0.57783630173237133</v>
      </c>
      <c r="N90">
        <f t="shared" si="1"/>
        <v>2.6289E-2</v>
      </c>
    </row>
    <row r="91" spans="1:14" x14ac:dyDescent="0.45">
      <c r="A91">
        <f>'Coefficients - Win Probability'!$A$2</f>
        <v>1.5006452889456501</v>
      </c>
      <c r="B91">
        <f>(Games!D91)*'Coefficients - Win Probability'!$B$2</f>
        <v>0</v>
      </c>
      <c r="C91" t="e">
        <f>(VLOOKUP(Games!B91, Data!$B$2:$L$134, 4, FALSE)-VLOOKUP(Games!C91, Data!$B$2:$L$134, 4, FALSE))*'Coefficients - Win Probability'!$C$2</f>
        <v>#N/A</v>
      </c>
      <c r="D91" t="e">
        <f>(VLOOKUP(Games!B91, Data!$B$2:$L$134, 5, FALSE)-VLOOKUP(Games!C91, Data!$B$2:$L$134, 5, FALSE))*'Coefficients - Win Probability'!$D$2</f>
        <v>#N/A</v>
      </c>
      <c r="E91" t="e">
        <f>(VLOOKUP(Games!B91, Data!$B$2:$L$134, 6, FALSE)-VLOOKUP(Games!C91, Data!$B$2:$L$134, 6, FALSE))*'Coefficients - Win Probability'!$E$2</f>
        <v>#N/A</v>
      </c>
      <c r="F91" t="e">
        <f>(VLOOKUP(Games!B91, Data!$B$2:$L$134, 7, FALSE)-VLOOKUP(Games!C91, Data!$B$2:$L$134, 7, FALSE))*'Coefficients - Win Probability'!$F$2</f>
        <v>#N/A</v>
      </c>
      <c r="G91" t="e">
        <f>(VLOOKUP(Games!B91, Data!$B$2:$L$134, 8, FALSE)-VLOOKUP(Games!C91, Data!$B$2:$L$134, 8, FALSE))*'Coefficients - Win Probability'!$G$2</f>
        <v>#N/A</v>
      </c>
      <c r="H91" t="e">
        <f>(VLOOKUP(Games!B91, Data!$B$2:$L$134, 9, FALSE)-VLOOKUP(Games!C91, Data!$B$2:$L$134, 9, FALSE))*'Coefficients - Win Probability'!$H$2</f>
        <v>#N/A</v>
      </c>
      <c r="I91" t="e">
        <f>(VLOOKUP(Games!B91, Data!$B$2:$L$134, 10, FALSE)-VLOOKUP(Games!C91, Data!$B$2:$L$134, 10, FALSE))*'Coefficients - Win Probability'!$I$2</f>
        <v>#N/A</v>
      </c>
      <c r="J91" t="e">
        <f>(IF(AND(VLOOKUP(Games!B91, Data!$B$2:$L$134, 11, FALSE)=1, VLOOKUP(Games!C91, Data!$B$2:$L$134, 11, FALSE)&lt;&gt;1), 1,0))*'Coefficients - Win Probability'!$J$2</f>
        <v>#N/A</v>
      </c>
      <c r="K91" t="e">
        <f>(IF(AND(VLOOKUP(Games!B91, Data!$B$2:$L$134, 11, FALSE)&lt;&gt;1, VLOOKUP(Games!C91, Data!$B$2:$L$134, 11, FALSE)=1), 1,0))*'Coefficients - Win Probability'!$K$2</f>
        <v>#N/A</v>
      </c>
      <c r="L91" t="e">
        <f>(VLOOKUP(Games!B91, Data!$B$2:$L$134, 3, FALSE)-VLOOKUP(Games!C91, Data!$B$2:$L$134, 3, FALSE))*'Coefficients - Win Probability'!$L$2</f>
        <v>#N/A</v>
      </c>
      <c r="N91" t="e">
        <f t="shared" si="1"/>
        <v>#N/A</v>
      </c>
    </row>
    <row r="92" spans="1:14" x14ac:dyDescent="0.45">
      <c r="A92">
        <f>'Coefficients - Win Probability'!$A$2</f>
        <v>1.5006452889456501</v>
      </c>
      <c r="B92">
        <f>(Games!D92)*'Coefficients - Win Probability'!$B$2</f>
        <v>0</v>
      </c>
      <c r="C92" t="e">
        <f>(VLOOKUP(Games!B92, Data!$B$2:$L$134, 4, FALSE)-VLOOKUP(Games!C92, Data!$B$2:$L$134, 4, FALSE))*'Coefficients - Win Probability'!$C$2</f>
        <v>#N/A</v>
      </c>
      <c r="D92" t="e">
        <f>(VLOOKUP(Games!B92, Data!$B$2:$L$134, 5, FALSE)-VLOOKUP(Games!C92, Data!$B$2:$L$134, 5, FALSE))*'Coefficients - Win Probability'!$D$2</f>
        <v>#N/A</v>
      </c>
      <c r="E92" t="e">
        <f>(VLOOKUP(Games!B92, Data!$B$2:$L$134, 6, FALSE)-VLOOKUP(Games!C92, Data!$B$2:$L$134, 6, FALSE))*'Coefficients - Win Probability'!$E$2</f>
        <v>#N/A</v>
      </c>
      <c r="F92" t="e">
        <f>(VLOOKUP(Games!B92, Data!$B$2:$L$134, 7, FALSE)-VLOOKUP(Games!C92, Data!$B$2:$L$134, 7, FALSE))*'Coefficients - Win Probability'!$F$2</f>
        <v>#N/A</v>
      </c>
      <c r="G92" t="e">
        <f>(VLOOKUP(Games!B92, Data!$B$2:$L$134, 8, FALSE)-VLOOKUP(Games!C92, Data!$B$2:$L$134, 8, FALSE))*'Coefficients - Win Probability'!$G$2</f>
        <v>#N/A</v>
      </c>
      <c r="H92" t="e">
        <f>(VLOOKUP(Games!B92, Data!$B$2:$L$134, 9, FALSE)-VLOOKUP(Games!C92, Data!$B$2:$L$134, 9, FALSE))*'Coefficients - Win Probability'!$H$2</f>
        <v>#N/A</v>
      </c>
      <c r="I92" t="e">
        <f>(VLOOKUP(Games!B92, Data!$B$2:$L$134, 10, FALSE)-VLOOKUP(Games!C92, Data!$B$2:$L$134, 10, FALSE))*'Coefficients - Win Probability'!$I$2</f>
        <v>#N/A</v>
      </c>
      <c r="J92" t="e">
        <f>(IF(AND(VLOOKUP(Games!B92, Data!$B$2:$L$134, 11, FALSE)=1, VLOOKUP(Games!C92, Data!$B$2:$L$134, 11, FALSE)&lt;&gt;1), 1,0))*'Coefficients - Win Probability'!$J$2</f>
        <v>#N/A</v>
      </c>
      <c r="K92" t="e">
        <f>(IF(AND(VLOOKUP(Games!B92, Data!$B$2:$L$134, 11, FALSE)&lt;&gt;1, VLOOKUP(Games!C92, Data!$B$2:$L$134, 11, FALSE)=1), 1,0))*'Coefficients - Win Probability'!$K$2</f>
        <v>#N/A</v>
      </c>
      <c r="L92" t="e">
        <f>(VLOOKUP(Games!B92, Data!$B$2:$L$134, 3, FALSE)-VLOOKUP(Games!C92, Data!$B$2:$L$134, 3, FALSE))*'Coefficients - Win Probability'!$L$2</f>
        <v>#N/A</v>
      </c>
      <c r="N92" t="e">
        <f t="shared" si="1"/>
        <v>#N/A</v>
      </c>
    </row>
    <row r="93" spans="1:14" x14ac:dyDescent="0.45">
      <c r="A93">
        <f>'Coefficients - Win Probability'!$A$2</f>
        <v>1.5006452889456501</v>
      </c>
      <c r="B93">
        <f>(Games!D93)*'Coefficients - Win Probability'!$B$2</f>
        <v>0</v>
      </c>
      <c r="C93" t="e">
        <f>(VLOOKUP(Games!B93, Data!$B$2:$L$134, 4, FALSE)-VLOOKUP(Games!C93, Data!$B$2:$L$134, 4, FALSE))*'Coefficients - Win Probability'!$C$2</f>
        <v>#N/A</v>
      </c>
      <c r="D93" t="e">
        <f>(VLOOKUP(Games!B93, Data!$B$2:$L$134, 5, FALSE)-VLOOKUP(Games!C93, Data!$B$2:$L$134, 5, FALSE))*'Coefficients - Win Probability'!$D$2</f>
        <v>#N/A</v>
      </c>
      <c r="E93" t="e">
        <f>(VLOOKUP(Games!B93, Data!$B$2:$L$134, 6, FALSE)-VLOOKUP(Games!C93, Data!$B$2:$L$134, 6, FALSE))*'Coefficients - Win Probability'!$E$2</f>
        <v>#N/A</v>
      </c>
      <c r="F93" t="e">
        <f>(VLOOKUP(Games!B93, Data!$B$2:$L$134, 7, FALSE)-VLOOKUP(Games!C93, Data!$B$2:$L$134, 7, FALSE))*'Coefficients - Win Probability'!$F$2</f>
        <v>#N/A</v>
      </c>
      <c r="G93" t="e">
        <f>(VLOOKUP(Games!B93, Data!$B$2:$L$134, 8, FALSE)-VLOOKUP(Games!C93, Data!$B$2:$L$134, 8, FALSE))*'Coefficients - Win Probability'!$G$2</f>
        <v>#N/A</v>
      </c>
      <c r="H93" t="e">
        <f>(VLOOKUP(Games!B93, Data!$B$2:$L$134, 9, FALSE)-VLOOKUP(Games!C93, Data!$B$2:$L$134, 9, FALSE))*'Coefficients - Win Probability'!$H$2</f>
        <v>#N/A</v>
      </c>
      <c r="I93" t="e">
        <f>(VLOOKUP(Games!B93, Data!$B$2:$L$134, 10, FALSE)-VLOOKUP(Games!C93, Data!$B$2:$L$134, 10, FALSE))*'Coefficients - Win Probability'!$I$2</f>
        <v>#N/A</v>
      </c>
      <c r="J93" t="e">
        <f>(IF(AND(VLOOKUP(Games!B93, Data!$B$2:$L$134, 11, FALSE)=1, VLOOKUP(Games!C93, Data!$B$2:$L$134, 11, FALSE)&lt;&gt;1), 1,0))*'Coefficients - Win Probability'!$J$2</f>
        <v>#N/A</v>
      </c>
      <c r="K93" t="e">
        <f>(IF(AND(VLOOKUP(Games!B93, Data!$B$2:$L$134, 11, FALSE)&lt;&gt;1, VLOOKUP(Games!C93, Data!$B$2:$L$134, 11, FALSE)=1), 1,0))*'Coefficients - Win Probability'!$K$2</f>
        <v>#N/A</v>
      </c>
      <c r="L93" t="e">
        <f>(VLOOKUP(Games!B93, Data!$B$2:$L$134, 3, FALSE)-VLOOKUP(Games!C93, Data!$B$2:$L$134, 3, FALSE))*'Coefficients - Win Probability'!$L$2</f>
        <v>#N/A</v>
      </c>
      <c r="N93" t="e">
        <f t="shared" si="1"/>
        <v>#N/A</v>
      </c>
    </row>
    <row r="94" spans="1:14" x14ac:dyDescent="0.45">
      <c r="A94">
        <f>'Coefficients - Win Probability'!$A$2</f>
        <v>1.5006452889456501</v>
      </c>
      <c r="B94">
        <f>(Games!D94)*'Coefficients - Win Probability'!$B$2</f>
        <v>0</v>
      </c>
      <c r="C94" t="e">
        <f>(VLOOKUP(Games!B94, Data!$B$2:$L$134, 4, FALSE)-VLOOKUP(Games!C94, Data!$B$2:$L$134, 4, FALSE))*'Coefficients - Win Probability'!$C$2</f>
        <v>#N/A</v>
      </c>
      <c r="D94" t="e">
        <f>(VLOOKUP(Games!B94, Data!$B$2:$L$134, 5, FALSE)-VLOOKUP(Games!C94, Data!$B$2:$L$134, 5, FALSE))*'Coefficients - Win Probability'!$D$2</f>
        <v>#N/A</v>
      </c>
      <c r="E94" t="e">
        <f>(VLOOKUP(Games!B94, Data!$B$2:$L$134, 6, FALSE)-VLOOKUP(Games!C94, Data!$B$2:$L$134, 6, FALSE))*'Coefficients - Win Probability'!$E$2</f>
        <v>#N/A</v>
      </c>
      <c r="F94" t="e">
        <f>(VLOOKUP(Games!B94, Data!$B$2:$L$134, 7, FALSE)-VLOOKUP(Games!C94, Data!$B$2:$L$134, 7, FALSE))*'Coefficients - Win Probability'!$F$2</f>
        <v>#N/A</v>
      </c>
      <c r="G94" t="e">
        <f>(VLOOKUP(Games!B94, Data!$B$2:$L$134, 8, FALSE)-VLOOKUP(Games!C94, Data!$B$2:$L$134, 8, FALSE))*'Coefficients - Win Probability'!$G$2</f>
        <v>#N/A</v>
      </c>
      <c r="H94" t="e">
        <f>(VLOOKUP(Games!B94, Data!$B$2:$L$134, 9, FALSE)-VLOOKUP(Games!C94, Data!$B$2:$L$134, 9, FALSE))*'Coefficients - Win Probability'!$H$2</f>
        <v>#N/A</v>
      </c>
      <c r="I94" t="e">
        <f>(VLOOKUP(Games!B94, Data!$B$2:$L$134, 10, FALSE)-VLOOKUP(Games!C94, Data!$B$2:$L$134, 10, FALSE))*'Coefficients - Win Probability'!$I$2</f>
        <v>#N/A</v>
      </c>
      <c r="J94" t="e">
        <f>(IF(AND(VLOOKUP(Games!B94, Data!$B$2:$L$134, 11, FALSE)=1, VLOOKUP(Games!C94, Data!$B$2:$L$134, 11, FALSE)&lt;&gt;1), 1,0))*'Coefficients - Win Probability'!$J$2</f>
        <v>#N/A</v>
      </c>
      <c r="K94" t="e">
        <f>(IF(AND(VLOOKUP(Games!B94, Data!$B$2:$L$134, 11, FALSE)&lt;&gt;1, VLOOKUP(Games!C94, Data!$B$2:$L$134, 11, FALSE)=1), 1,0))*'Coefficients - Win Probability'!$K$2</f>
        <v>#N/A</v>
      </c>
      <c r="L94" t="e">
        <f>(VLOOKUP(Games!B94, Data!$B$2:$L$134, 3, FALSE)-VLOOKUP(Games!C94, Data!$B$2:$L$134, 3, FALSE))*'Coefficients - Win Probability'!$L$2</f>
        <v>#N/A</v>
      </c>
      <c r="N94" t="e">
        <f t="shared" si="1"/>
        <v>#N/A</v>
      </c>
    </row>
    <row r="95" spans="1:14" x14ac:dyDescent="0.45">
      <c r="A95">
        <f>'Coefficients - Win Probability'!$A$2</f>
        <v>1.5006452889456501</v>
      </c>
      <c r="B95">
        <f>(Games!D95)*'Coefficients - Win Probability'!$B$2</f>
        <v>0</v>
      </c>
      <c r="C95" t="e">
        <f>(VLOOKUP(Games!B95, Data!$B$2:$L$134, 4, FALSE)-VLOOKUP(Games!C95, Data!$B$2:$L$134, 4, FALSE))*'Coefficients - Win Probability'!$C$2</f>
        <v>#N/A</v>
      </c>
      <c r="D95" t="e">
        <f>(VLOOKUP(Games!B95, Data!$B$2:$L$134, 5, FALSE)-VLOOKUP(Games!C95, Data!$B$2:$L$134, 5, FALSE))*'Coefficients - Win Probability'!$D$2</f>
        <v>#N/A</v>
      </c>
      <c r="E95" t="e">
        <f>(VLOOKUP(Games!B95, Data!$B$2:$L$134, 6, FALSE)-VLOOKUP(Games!C95, Data!$B$2:$L$134, 6, FALSE))*'Coefficients - Win Probability'!$E$2</f>
        <v>#N/A</v>
      </c>
      <c r="F95" t="e">
        <f>(VLOOKUP(Games!B95, Data!$B$2:$L$134, 7, FALSE)-VLOOKUP(Games!C95, Data!$B$2:$L$134, 7, FALSE))*'Coefficients - Win Probability'!$F$2</f>
        <v>#N/A</v>
      </c>
      <c r="G95" t="e">
        <f>(VLOOKUP(Games!B95, Data!$B$2:$L$134, 8, FALSE)-VLOOKUP(Games!C95, Data!$B$2:$L$134, 8, FALSE))*'Coefficients - Win Probability'!$G$2</f>
        <v>#N/A</v>
      </c>
      <c r="H95" t="e">
        <f>(VLOOKUP(Games!B95, Data!$B$2:$L$134, 9, FALSE)-VLOOKUP(Games!C95, Data!$B$2:$L$134, 9, FALSE))*'Coefficients - Win Probability'!$H$2</f>
        <v>#N/A</v>
      </c>
      <c r="I95" t="e">
        <f>(VLOOKUP(Games!B95, Data!$B$2:$L$134, 10, FALSE)-VLOOKUP(Games!C95, Data!$B$2:$L$134, 10, FALSE))*'Coefficients - Win Probability'!$I$2</f>
        <v>#N/A</v>
      </c>
      <c r="J95" t="e">
        <f>(IF(AND(VLOOKUP(Games!B95, Data!$B$2:$L$134, 11, FALSE)=1, VLOOKUP(Games!C95, Data!$B$2:$L$134, 11, FALSE)&lt;&gt;1), 1,0))*'Coefficients - Win Probability'!$J$2</f>
        <v>#N/A</v>
      </c>
      <c r="K95" t="e">
        <f>(IF(AND(VLOOKUP(Games!B95, Data!$B$2:$L$134, 11, FALSE)&lt;&gt;1, VLOOKUP(Games!C95, Data!$B$2:$L$134, 11, FALSE)=1), 1,0))*'Coefficients - Win Probability'!$K$2</f>
        <v>#N/A</v>
      </c>
      <c r="L95" t="e">
        <f>(VLOOKUP(Games!B95, Data!$B$2:$L$134, 3, FALSE)-VLOOKUP(Games!C95, Data!$B$2:$L$134, 3, FALSE))*'Coefficients - Win Probability'!$L$2</f>
        <v>#N/A</v>
      </c>
      <c r="N95" t="e">
        <f t="shared" si="1"/>
        <v>#N/A</v>
      </c>
    </row>
    <row r="96" spans="1:14" x14ac:dyDescent="0.45">
      <c r="A96">
        <f>'Coefficients - Win Probability'!$A$2</f>
        <v>1.5006452889456501</v>
      </c>
      <c r="B96">
        <f>(Games!D96)*'Coefficients - Win Probability'!$B$2</f>
        <v>0</v>
      </c>
      <c r="C96" t="e">
        <f>(VLOOKUP(Games!B96, Data!$B$2:$L$134, 4, FALSE)-VLOOKUP(Games!C96, Data!$B$2:$L$134, 4, FALSE))*'Coefficients - Win Probability'!$C$2</f>
        <v>#N/A</v>
      </c>
      <c r="D96" t="e">
        <f>(VLOOKUP(Games!B96, Data!$B$2:$L$134, 5, FALSE)-VLOOKUP(Games!C96, Data!$B$2:$L$134, 5, FALSE))*'Coefficients - Win Probability'!$D$2</f>
        <v>#N/A</v>
      </c>
      <c r="E96" t="e">
        <f>(VLOOKUP(Games!B96, Data!$B$2:$L$134, 6, FALSE)-VLOOKUP(Games!C96, Data!$B$2:$L$134, 6, FALSE))*'Coefficients - Win Probability'!$E$2</f>
        <v>#N/A</v>
      </c>
      <c r="F96" t="e">
        <f>(VLOOKUP(Games!B96, Data!$B$2:$L$134, 7, FALSE)-VLOOKUP(Games!C96, Data!$B$2:$L$134, 7, FALSE))*'Coefficients - Win Probability'!$F$2</f>
        <v>#N/A</v>
      </c>
      <c r="G96" t="e">
        <f>(VLOOKUP(Games!B96, Data!$B$2:$L$134, 8, FALSE)-VLOOKUP(Games!C96, Data!$B$2:$L$134, 8, FALSE))*'Coefficients - Win Probability'!$G$2</f>
        <v>#N/A</v>
      </c>
      <c r="H96" t="e">
        <f>(VLOOKUP(Games!B96, Data!$B$2:$L$134, 9, FALSE)-VLOOKUP(Games!C96, Data!$B$2:$L$134, 9, FALSE))*'Coefficients - Win Probability'!$H$2</f>
        <v>#N/A</v>
      </c>
      <c r="I96" t="e">
        <f>(VLOOKUP(Games!B96, Data!$B$2:$L$134, 10, FALSE)-VLOOKUP(Games!C96, Data!$B$2:$L$134, 10, FALSE))*'Coefficients - Win Probability'!$I$2</f>
        <v>#N/A</v>
      </c>
      <c r="J96" t="e">
        <f>(IF(AND(VLOOKUP(Games!B96, Data!$B$2:$L$134, 11, FALSE)=1, VLOOKUP(Games!C96, Data!$B$2:$L$134, 11, FALSE)&lt;&gt;1), 1,0))*'Coefficients - Win Probability'!$J$2</f>
        <v>#N/A</v>
      </c>
      <c r="K96" t="e">
        <f>(IF(AND(VLOOKUP(Games!B96, Data!$B$2:$L$134, 11, FALSE)&lt;&gt;1, VLOOKUP(Games!C96, Data!$B$2:$L$134, 11, FALSE)=1), 1,0))*'Coefficients - Win Probability'!$K$2</f>
        <v>#N/A</v>
      </c>
      <c r="L96" t="e">
        <f>(VLOOKUP(Games!B96, Data!$B$2:$L$134, 3, FALSE)-VLOOKUP(Games!C96, Data!$B$2:$L$134, 3, FALSE))*'Coefficients - Win Probability'!$L$2</f>
        <v>#N/A</v>
      </c>
      <c r="N96" t="e">
        <f t="shared" si="1"/>
        <v>#N/A</v>
      </c>
    </row>
    <row r="97" spans="1:14" x14ac:dyDescent="0.45">
      <c r="A97">
        <f>'Coefficients - Win Probability'!$A$2</f>
        <v>1.5006452889456501</v>
      </c>
      <c r="B97">
        <f>(Games!D97)*'Coefficients - Win Probability'!$B$2</f>
        <v>0</v>
      </c>
      <c r="C97" t="e">
        <f>(VLOOKUP(Games!B97, Data!$B$2:$L$134, 4, FALSE)-VLOOKUP(Games!C97, Data!$B$2:$L$134, 4, FALSE))*'Coefficients - Win Probability'!$C$2</f>
        <v>#N/A</v>
      </c>
      <c r="D97" t="e">
        <f>(VLOOKUP(Games!B97, Data!$B$2:$L$134, 5, FALSE)-VLOOKUP(Games!C97, Data!$B$2:$L$134, 5, FALSE))*'Coefficients - Win Probability'!$D$2</f>
        <v>#N/A</v>
      </c>
      <c r="E97" t="e">
        <f>(VLOOKUP(Games!B97, Data!$B$2:$L$134, 6, FALSE)-VLOOKUP(Games!C97, Data!$B$2:$L$134, 6, FALSE))*'Coefficients - Win Probability'!$E$2</f>
        <v>#N/A</v>
      </c>
      <c r="F97" t="e">
        <f>(VLOOKUP(Games!B97, Data!$B$2:$L$134, 7, FALSE)-VLOOKUP(Games!C97, Data!$B$2:$L$134, 7, FALSE))*'Coefficients - Win Probability'!$F$2</f>
        <v>#N/A</v>
      </c>
      <c r="G97" t="e">
        <f>(VLOOKUP(Games!B97, Data!$B$2:$L$134, 8, FALSE)-VLOOKUP(Games!C97, Data!$B$2:$L$134, 8, FALSE))*'Coefficients - Win Probability'!$G$2</f>
        <v>#N/A</v>
      </c>
      <c r="H97" t="e">
        <f>(VLOOKUP(Games!B97, Data!$B$2:$L$134, 9, FALSE)-VLOOKUP(Games!C97, Data!$B$2:$L$134, 9, FALSE))*'Coefficients - Win Probability'!$H$2</f>
        <v>#N/A</v>
      </c>
      <c r="I97" t="e">
        <f>(VLOOKUP(Games!B97, Data!$B$2:$L$134, 10, FALSE)-VLOOKUP(Games!C97, Data!$B$2:$L$134, 10, FALSE))*'Coefficients - Win Probability'!$I$2</f>
        <v>#N/A</v>
      </c>
      <c r="J97" t="e">
        <f>(IF(AND(VLOOKUP(Games!B97, Data!$B$2:$L$134, 11, FALSE)=1, VLOOKUP(Games!C97, Data!$B$2:$L$134, 11, FALSE)&lt;&gt;1), 1,0))*'Coefficients - Win Probability'!$J$2</f>
        <v>#N/A</v>
      </c>
      <c r="K97" t="e">
        <f>(IF(AND(VLOOKUP(Games!B97, Data!$B$2:$L$134, 11, FALSE)&lt;&gt;1, VLOOKUP(Games!C97, Data!$B$2:$L$134, 11, FALSE)=1), 1,0))*'Coefficients - Win Probability'!$K$2</f>
        <v>#N/A</v>
      </c>
      <c r="L97" t="e">
        <f>(VLOOKUP(Games!B97, Data!$B$2:$L$134, 3, FALSE)-VLOOKUP(Games!C97, Data!$B$2:$L$134, 3, FALSE))*'Coefficients - Win Probability'!$L$2</f>
        <v>#N/A</v>
      </c>
      <c r="N97" t="e">
        <f t="shared" si="1"/>
        <v>#N/A</v>
      </c>
    </row>
    <row r="98" spans="1:14" x14ac:dyDescent="0.45">
      <c r="A98">
        <f>'Coefficients - Win Probability'!$A$2</f>
        <v>1.5006452889456501</v>
      </c>
      <c r="B98">
        <f>(Games!D98)*'Coefficients - Win Probability'!$B$2</f>
        <v>0</v>
      </c>
      <c r="C98" t="e">
        <f>(VLOOKUP(Games!B98, Data!$B$2:$L$134, 4, FALSE)-VLOOKUP(Games!C98, Data!$B$2:$L$134, 4, FALSE))*'Coefficients - Win Probability'!$C$2</f>
        <v>#N/A</v>
      </c>
      <c r="D98" t="e">
        <f>(VLOOKUP(Games!B98, Data!$B$2:$L$134, 5, FALSE)-VLOOKUP(Games!C98, Data!$B$2:$L$134, 5, FALSE))*'Coefficients - Win Probability'!$D$2</f>
        <v>#N/A</v>
      </c>
      <c r="E98" t="e">
        <f>(VLOOKUP(Games!B98, Data!$B$2:$L$134, 6, FALSE)-VLOOKUP(Games!C98, Data!$B$2:$L$134, 6, FALSE))*'Coefficients - Win Probability'!$E$2</f>
        <v>#N/A</v>
      </c>
      <c r="F98" t="e">
        <f>(VLOOKUP(Games!B98, Data!$B$2:$L$134, 7, FALSE)-VLOOKUP(Games!C98, Data!$B$2:$L$134, 7, FALSE))*'Coefficients - Win Probability'!$F$2</f>
        <v>#N/A</v>
      </c>
      <c r="G98" t="e">
        <f>(VLOOKUP(Games!B98, Data!$B$2:$L$134, 8, FALSE)-VLOOKUP(Games!C98, Data!$B$2:$L$134, 8, FALSE))*'Coefficients - Win Probability'!$G$2</f>
        <v>#N/A</v>
      </c>
      <c r="H98" t="e">
        <f>(VLOOKUP(Games!B98, Data!$B$2:$L$134, 9, FALSE)-VLOOKUP(Games!C98, Data!$B$2:$L$134, 9, FALSE))*'Coefficients - Win Probability'!$H$2</f>
        <v>#N/A</v>
      </c>
      <c r="I98" t="e">
        <f>(VLOOKUP(Games!B98, Data!$B$2:$L$134, 10, FALSE)-VLOOKUP(Games!C98, Data!$B$2:$L$134, 10, FALSE))*'Coefficients - Win Probability'!$I$2</f>
        <v>#N/A</v>
      </c>
      <c r="J98" t="e">
        <f>(IF(AND(VLOOKUP(Games!B98, Data!$B$2:$L$134, 11, FALSE)=1, VLOOKUP(Games!C98, Data!$B$2:$L$134, 11, FALSE)&lt;&gt;1), 1,0))*'Coefficients - Win Probability'!$J$2</f>
        <v>#N/A</v>
      </c>
      <c r="K98" t="e">
        <f>(IF(AND(VLOOKUP(Games!B98, Data!$B$2:$L$134, 11, FALSE)&lt;&gt;1, VLOOKUP(Games!C98, Data!$B$2:$L$134, 11, FALSE)=1), 1,0))*'Coefficients - Win Probability'!$K$2</f>
        <v>#N/A</v>
      </c>
      <c r="L98" t="e">
        <f>(VLOOKUP(Games!B98, Data!$B$2:$L$134, 3, FALSE)-VLOOKUP(Games!C98, Data!$B$2:$L$134, 3, FALSE))*'Coefficients - Win Probability'!$L$2</f>
        <v>#N/A</v>
      </c>
      <c r="N98" t="e">
        <f t="shared" si="1"/>
        <v>#N/A</v>
      </c>
    </row>
    <row r="99" spans="1:14" x14ac:dyDescent="0.45">
      <c r="A99">
        <f>'Coefficients - Win Probability'!$A$2</f>
        <v>1.5006452889456501</v>
      </c>
      <c r="B99">
        <f>(Games!D99)*'Coefficients - Win Probability'!$B$2</f>
        <v>0</v>
      </c>
      <c r="C99" t="e">
        <f>(VLOOKUP(Games!B99, Data!$B$2:$L$134, 4, FALSE)-VLOOKUP(Games!C99, Data!$B$2:$L$134, 4, FALSE))*'Coefficients - Win Probability'!$C$2</f>
        <v>#N/A</v>
      </c>
      <c r="D99" t="e">
        <f>(VLOOKUP(Games!B99, Data!$B$2:$L$134, 5, FALSE)-VLOOKUP(Games!C99, Data!$B$2:$L$134, 5, FALSE))*'Coefficients - Win Probability'!$D$2</f>
        <v>#N/A</v>
      </c>
      <c r="E99" t="e">
        <f>(VLOOKUP(Games!B99, Data!$B$2:$L$134, 6, FALSE)-VLOOKUP(Games!C99, Data!$B$2:$L$134, 6, FALSE))*'Coefficients - Win Probability'!$E$2</f>
        <v>#N/A</v>
      </c>
      <c r="F99" t="e">
        <f>(VLOOKUP(Games!B99, Data!$B$2:$L$134, 7, FALSE)-VLOOKUP(Games!C99, Data!$B$2:$L$134, 7, FALSE))*'Coefficients - Win Probability'!$F$2</f>
        <v>#N/A</v>
      </c>
      <c r="G99" t="e">
        <f>(VLOOKUP(Games!B99, Data!$B$2:$L$134, 8, FALSE)-VLOOKUP(Games!C99, Data!$B$2:$L$134, 8, FALSE))*'Coefficients - Win Probability'!$G$2</f>
        <v>#N/A</v>
      </c>
      <c r="H99" t="e">
        <f>(VLOOKUP(Games!B99, Data!$B$2:$L$134, 9, FALSE)-VLOOKUP(Games!C99, Data!$B$2:$L$134, 9, FALSE))*'Coefficients - Win Probability'!$H$2</f>
        <v>#N/A</v>
      </c>
      <c r="I99" t="e">
        <f>(VLOOKUP(Games!B99, Data!$B$2:$L$134, 10, FALSE)-VLOOKUP(Games!C99, Data!$B$2:$L$134, 10, FALSE))*'Coefficients - Win Probability'!$I$2</f>
        <v>#N/A</v>
      </c>
      <c r="J99" t="e">
        <f>(IF(AND(VLOOKUP(Games!B99, Data!$B$2:$L$134, 11, FALSE)=1, VLOOKUP(Games!C99, Data!$B$2:$L$134, 11, FALSE)&lt;&gt;1), 1,0))*'Coefficients - Win Probability'!$J$2</f>
        <v>#N/A</v>
      </c>
      <c r="K99" t="e">
        <f>(IF(AND(VLOOKUP(Games!B99, Data!$B$2:$L$134, 11, FALSE)&lt;&gt;1, VLOOKUP(Games!C99, Data!$B$2:$L$134, 11, FALSE)=1), 1,0))*'Coefficients - Win Probability'!$K$2</f>
        <v>#N/A</v>
      </c>
      <c r="L99" t="e">
        <f>(VLOOKUP(Games!B99, Data!$B$2:$L$134, 3, FALSE)-VLOOKUP(Games!C99, Data!$B$2:$L$134, 3, FALSE))*'Coefficients - Win Probability'!$L$2</f>
        <v>#N/A</v>
      </c>
      <c r="N99" t="e">
        <f t="shared" si="1"/>
        <v>#N/A</v>
      </c>
    </row>
    <row r="100" spans="1:14" x14ac:dyDescent="0.45">
      <c r="A100">
        <f>'Coefficients - Win Probability'!$A$2</f>
        <v>1.5006452889456501</v>
      </c>
      <c r="B100">
        <f>(Games!D100)*'Coefficients - Win Probability'!$B$2</f>
        <v>0</v>
      </c>
      <c r="C100" t="e">
        <f>(VLOOKUP(Games!B100, Data!$B$2:$L$134, 4, FALSE)-VLOOKUP(Games!C100, Data!$B$2:$L$134, 4, FALSE))*'Coefficients - Win Probability'!$C$2</f>
        <v>#N/A</v>
      </c>
      <c r="D100" t="e">
        <f>(VLOOKUP(Games!B100, Data!$B$2:$L$134, 5, FALSE)-VLOOKUP(Games!C100, Data!$B$2:$L$134, 5, FALSE))*'Coefficients - Win Probability'!$D$2</f>
        <v>#N/A</v>
      </c>
      <c r="E100" t="e">
        <f>(VLOOKUP(Games!B100, Data!$B$2:$L$134, 6, FALSE)-VLOOKUP(Games!C100, Data!$B$2:$L$134, 6, FALSE))*'Coefficients - Win Probability'!$E$2</f>
        <v>#N/A</v>
      </c>
      <c r="F100" t="e">
        <f>(VLOOKUP(Games!B100, Data!$B$2:$L$134, 7, FALSE)-VLOOKUP(Games!C100, Data!$B$2:$L$134, 7, FALSE))*'Coefficients - Win Probability'!$F$2</f>
        <v>#N/A</v>
      </c>
      <c r="G100" t="e">
        <f>(VLOOKUP(Games!B100, Data!$B$2:$L$134, 8, FALSE)-VLOOKUP(Games!C100, Data!$B$2:$L$134, 8, FALSE))*'Coefficients - Win Probability'!$G$2</f>
        <v>#N/A</v>
      </c>
      <c r="H100" t="e">
        <f>(VLOOKUP(Games!B100, Data!$B$2:$L$134, 9, FALSE)-VLOOKUP(Games!C100, Data!$B$2:$L$134, 9, FALSE))*'Coefficients - Win Probability'!$H$2</f>
        <v>#N/A</v>
      </c>
      <c r="I100" t="e">
        <f>(VLOOKUP(Games!B100, Data!$B$2:$L$134, 10, FALSE)-VLOOKUP(Games!C100, Data!$B$2:$L$134, 10, FALSE))*'Coefficients - Win Probability'!$I$2</f>
        <v>#N/A</v>
      </c>
      <c r="J100" t="e">
        <f>(IF(AND(VLOOKUP(Games!B100, Data!$B$2:$L$134, 11, FALSE)=1, VLOOKUP(Games!C100, Data!$B$2:$L$134, 11, FALSE)&lt;&gt;1), 1,0))*'Coefficients - Win Probability'!$J$2</f>
        <v>#N/A</v>
      </c>
      <c r="K100" t="e">
        <f>(IF(AND(VLOOKUP(Games!B100, Data!$B$2:$L$134, 11, FALSE)&lt;&gt;1, VLOOKUP(Games!C100, Data!$B$2:$L$134, 11, FALSE)=1), 1,0))*'Coefficients - Win Probability'!$K$2</f>
        <v>#N/A</v>
      </c>
      <c r="L100" t="e">
        <f>(VLOOKUP(Games!B100, Data!$B$2:$L$134, 3, FALSE)-VLOOKUP(Games!C100, Data!$B$2:$L$134, 3, FALSE))*'Coefficients - Win Probability'!$L$2</f>
        <v>#N/A</v>
      </c>
      <c r="N100" t="e">
        <f t="shared" si="1"/>
        <v>#N/A</v>
      </c>
    </row>
    <row r="101" spans="1:14" x14ac:dyDescent="0.45">
      <c r="A101">
        <f>'Coefficients - Win Probability'!$A$2</f>
        <v>1.5006452889456501</v>
      </c>
      <c r="B101">
        <f>(Games!D101)*'Coefficients - Win Probability'!$B$2</f>
        <v>0</v>
      </c>
      <c r="C101" t="e">
        <f>(VLOOKUP(Games!B101, Data!$B$2:$L$134, 4, FALSE)-VLOOKUP(Games!C101, Data!$B$2:$L$134, 4, FALSE))*'Coefficients - Win Probability'!$C$2</f>
        <v>#N/A</v>
      </c>
      <c r="D101" t="e">
        <f>(VLOOKUP(Games!B101, Data!$B$2:$L$134, 5, FALSE)-VLOOKUP(Games!C101, Data!$B$2:$L$134, 5, FALSE))*'Coefficients - Win Probability'!$D$2</f>
        <v>#N/A</v>
      </c>
      <c r="E101" t="e">
        <f>(VLOOKUP(Games!B101, Data!$B$2:$L$134, 6, FALSE)-VLOOKUP(Games!C101, Data!$B$2:$L$134, 6, FALSE))*'Coefficients - Win Probability'!$E$2</f>
        <v>#N/A</v>
      </c>
      <c r="F101" t="e">
        <f>(VLOOKUP(Games!B101, Data!$B$2:$L$134, 7, FALSE)-VLOOKUP(Games!C101, Data!$B$2:$L$134, 7, FALSE))*'Coefficients - Win Probability'!$F$2</f>
        <v>#N/A</v>
      </c>
      <c r="G101" t="e">
        <f>(VLOOKUP(Games!B101, Data!$B$2:$L$134, 8, FALSE)-VLOOKUP(Games!C101, Data!$B$2:$L$134, 8, FALSE))*'Coefficients - Win Probability'!$G$2</f>
        <v>#N/A</v>
      </c>
      <c r="H101" t="e">
        <f>(VLOOKUP(Games!B101, Data!$B$2:$L$134, 9, FALSE)-VLOOKUP(Games!C101, Data!$B$2:$L$134, 9, FALSE))*'Coefficients - Win Probability'!$H$2</f>
        <v>#N/A</v>
      </c>
      <c r="I101" t="e">
        <f>(VLOOKUP(Games!B101, Data!$B$2:$L$134, 10, FALSE)-VLOOKUP(Games!C101, Data!$B$2:$L$134, 10, FALSE))*'Coefficients - Win Probability'!$I$2</f>
        <v>#N/A</v>
      </c>
      <c r="J101" t="e">
        <f>(IF(AND(VLOOKUP(Games!B101, Data!$B$2:$L$134, 11, FALSE)=1, VLOOKUP(Games!C101, Data!$B$2:$L$134, 11, FALSE)&lt;&gt;1), 1,0))*'Coefficients - Win Probability'!$J$2</f>
        <v>#N/A</v>
      </c>
      <c r="K101" t="e">
        <f>(IF(AND(VLOOKUP(Games!B101, Data!$B$2:$L$134, 11, FALSE)&lt;&gt;1, VLOOKUP(Games!C101, Data!$B$2:$L$134, 11, FALSE)=1), 1,0))*'Coefficients - Win Probability'!$K$2</f>
        <v>#N/A</v>
      </c>
      <c r="L101" t="e">
        <f>(VLOOKUP(Games!B101, Data!$B$2:$L$134, 3, FALSE)-VLOOKUP(Games!C101, Data!$B$2:$L$134, 3, FALSE))*'Coefficients - Win Probability'!$L$2</f>
        <v>#N/A</v>
      </c>
      <c r="N101" t="e">
        <f t="shared" si="1"/>
        <v>#N/A</v>
      </c>
    </row>
    <row r="102" spans="1:14" x14ac:dyDescent="0.45">
      <c r="A102">
        <f>'Coefficients - Win Probability'!$A$2</f>
        <v>1.5006452889456501</v>
      </c>
      <c r="B102">
        <f>(Games!D102)*'Coefficients - Win Probability'!$B$2</f>
        <v>0</v>
      </c>
      <c r="C102" t="e">
        <f>(VLOOKUP(Games!B102, Data!$B$2:$L$134, 4, FALSE)-VLOOKUP(Games!C102, Data!$B$2:$L$134, 4, FALSE))*'Coefficients - Win Probability'!$C$2</f>
        <v>#N/A</v>
      </c>
      <c r="D102" t="e">
        <f>(VLOOKUP(Games!B102, Data!$B$2:$L$134, 5, FALSE)-VLOOKUP(Games!C102, Data!$B$2:$L$134, 5, FALSE))*'Coefficients - Win Probability'!$D$2</f>
        <v>#N/A</v>
      </c>
      <c r="E102" t="e">
        <f>(VLOOKUP(Games!B102, Data!$B$2:$L$134, 6, FALSE)-VLOOKUP(Games!C102, Data!$B$2:$L$134, 6, FALSE))*'Coefficients - Win Probability'!$E$2</f>
        <v>#N/A</v>
      </c>
      <c r="F102" t="e">
        <f>(VLOOKUP(Games!B102, Data!$B$2:$L$134, 7, FALSE)-VLOOKUP(Games!C102, Data!$B$2:$L$134, 7, FALSE))*'Coefficients - Win Probability'!$F$2</f>
        <v>#N/A</v>
      </c>
      <c r="G102" t="e">
        <f>(VLOOKUP(Games!B102, Data!$B$2:$L$134, 8, FALSE)-VLOOKUP(Games!C102, Data!$B$2:$L$134, 8, FALSE))*'Coefficients - Win Probability'!$G$2</f>
        <v>#N/A</v>
      </c>
      <c r="H102" t="e">
        <f>(VLOOKUP(Games!B102, Data!$B$2:$L$134, 9, FALSE)-VLOOKUP(Games!C102, Data!$B$2:$L$134, 9, FALSE))*'Coefficients - Win Probability'!$H$2</f>
        <v>#N/A</v>
      </c>
      <c r="I102" t="e">
        <f>(VLOOKUP(Games!B102, Data!$B$2:$L$134, 10, FALSE)-VLOOKUP(Games!C102, Data!$B$2:$L$134, 10, FALSE))*'Coefficients - Win Probability'!$I$2</f>
        <v>#N/A</v>
      </c>
      <c r="J102" t="e">
        <f>(IF(AND(VLOOKUP(Games!B102, Data!$B$2:$L$134, 11, FALSE)=1, VLOOKUP(Games!C102, Data!$B$2:$L$134, 11, FALSE)&lt;&gt;1), 1,0))*'Coefficients - Win Probability'!$J$2</f>
        <v>#N/A</v>
      </c>
      <c r="K102" t="e">
        <f>(IF(AND(VLOOKUP(Games!B102, Data!$B$2:$L$134, 11, FALSE)&lt;&gt;1, VLOOKUP(Games!C102, Data!$B$2:$L$134, 11, FALSE)=1), 1,0))*'Coefficients - Win Probability'!$K$2</f>
        <v>#N/A</v>
      </c>
      <c r="L102" t="e">
        <f>(VLOOKUP(Games!B102, Data!$B$2:$L$134, 3, FALSE)-VLOOKUP(Games!C102, Data!$B$2:$L$134, 3, FALSE))*'Coefficients - Win Probability'!$L$2</f>
        <v>#N/A</v>
      </c>
      <c r="N102" t="e">
        <f t="shared" si="1"/>
        <v>#N/A</v>
      </c>
    </row>
    <row r="103" spans="1:14" x14ac:dyDescent="0.45">
      <c r="A103">
        <f>'Coefficients - Win Probability'!$A$2</f>
        <v>1.5006452889456501</v>
      </c>
      <c r="B103">
        <f>(Games!D103)*'Coefficients - Win Probability'!$B$2</f>
        <v>0</v>
      </c>
      <c r="C103" t="e">
        <f>(VLOOKUP(Games!B103, Data!$B$2:$L$134, 4, FALSE)-VLOOKUP(Games!C103, Data!$B$2:$L$134, 4, FALSE))*'Coefficients - Win Probability'!$C$2</f>
        <v>#N/A</v>
      </c>
      <c r="D103" t="e">
        <f>(VLOOKUP(Games!B103, Data!$B$2:$L$134, 5, FALSE)-VLOOKUP(Games!C103, Data!$B$2:$L$134, 5, FALSE))*'Coefficients - Win Probability'!$D$2</f>
        <v>#N/A</v>
      </c>
      <c r="E103" t="e">
        <f>(VLOOKUP(Games!B103, Data!$B$2:$L$134, 6, FALSE)-VLOOKUP(Games!C103, Data!$B$2:$L$134, 6, FALSE))*'Coefficients - Win Probability'!$E$2</f>
        <v>#N/A</v>
      </c>
      <c r="F103" t="e">
        <f>(VLOOKUP(Games!B103, Data!$B$2:$L$134, 7, FALSE)-VLOOKUP(Games!C103, Data!$B$2:$L$134, 7, FALSE))*'Coefficients - Win Probability'!$F$2</f>
        <v>#N/A</v>
      </c>
      <c r="G103" t="e">
        <f>(VLOOKUP(Games!B103, Data!$B$2:$L$134, 8, FALSE)-VLOOKUP(Games!C103, Data!$B$2:$L$134, 8, FALSE))*'Coefficients - Win Probability'!$G$2</f>
        <v>#N/A</v>
      </c>
      <c r="H103" t="e">
        <f>(VLOOKUP(Games!B103, Data!$B$2:$L$134, 9, FALSE)-VLOOKUP(Games!C103, Data!$B$2:$L$134, 9, FALSE))*'Coefficients - Win Probability'!$H$2</f>
        <v>#N/A</v>
      </c>
      <c r="I103" t="e">
        <f>(VLOOKUP(Games!B103, Data!$B$2:$L$134, 10, FALSE)-VLOOKUP(Games!C103, Data!$B$2:$L$134, 10, FALSE))*'Coefficients - Win Probability'!$I$2</f>
        <v>#N/A</v>
      </c>
      <c r="J103" t="e">
        <f>(IF(AND(VLOOKUP(Games!B103, Data!$B$2:$L$134, 11, FALSE)=1, VLOOKUP(Games!C103, Data!$B$2:$L$134, 11, FALSE)&lt;&gt;1), 1,0))*'Coefficients - Win Probability'!$J$2</f>
        <v>#N/A</v>
      </c>
      <c r="K103" t="e">
        <f>(IF(AND(VLOOKUP(Games!B103, Data!$B$2:$L$134, 11, FALSE)&lt;&gt;1, VLOOKUP(Games!C103, Data!$B$2:$L$134, 11, FALSE)=1), 1,0))*'Coefficients - Win Probability'!$K$2</f>
        <v>#N/A</v>
      </c>
      <c r="L103" t="e">
        <f>(VLOOKUP(Games!B103, Data!$B$2:$L$134, 3, FALSE)-VLOOKUP(Games!C103, Data!$B$2:$L$134, 3, FALSE))*'Coefficients - Win Probability'!$L$2</f>
        <v>#N/A</v>
      </c>
      <c r="N103" t="e">
        <f t="shared" si="1"/>
        <v>#N/A</v>
      </c>
    </row>
    <row r="104" spans="1:14" x14ac:dyDescent="0.45">
      <c r="A104">
        <f>'Coefficients - Win Probability'!$A$2</f>
        <v>1.5006452889456501</v>
      </c>
      <c r="B104">
        <f>(Games!D104)*'Coefficients - Win Probability'!$B$2</f>
        <v>0</v>
      </c>
      <c r="C104" t="e">
        <f>(VLOOKUP(Games!B104, Data!$B$2:$L$134, 4, FALSE)-VLOOKUP(Games!C104, Data!$B$2:$L$134, 4, FALSE))*'Coefficients - Win Probability'!$C$2</f>
        <v>#N/A</v>
      </c>
      <c r="D104" t="e">
        <f>(VLOOKUP(Games!B104, Data!$B$2:$L$134, 5, FALSE)-VLOOKUP(Games!C104, Data!$B$2:$L$134, 5, FALSE))*'Coefficients - Win Probability'!$D$2</f>
        <v>#N/A</v>
      </c>
      <c r="E104" t="e">
        <f>(VLOOKUP(Games!B104, Data!$B$2:$L$134, 6, FALSE)-VLOOKUP(Games!C104, Data!$B$2:$L$134, 6, FALSE))*'Coefficients - Win Probability'!$E$2</f>
        <v>#N/A</v>
      </c>
      <c r="F104" t="e">
        <f>(VLOOKUP(Games!B104, Data!$B$2:$L$134, 7, FALSE)-VLOOKUP(Games!C104, Data!$B$2:$L$134, 7, FALSE))*'Coefficients - Win Probability'!$F$2</f>
        <v>#N/A</v>
      </c>
      <c r="G104" t="e">
        <f>(VLOOKUP(Games!B104, Data!$B$2:$L$134, 8, FALSE)-VLOOKUP(Games!C104, Data!$B$2:$L$134, 8, FALSE))*'Coefficients - Win Probability'!$G$2</f>
        <v>#N/A</v>
      </c>
      <c r="H104" t="e">
        <f>(VLOOKUP(Games!B104, Data!$B$2:$L$134, 9, FALSE)-VLOOKUP(Games!C104, Data!$B$2:$L$134, 9, FALSE))*'Coefficients - Win Probability'!$H$2</f>
        <v>#N/A</v>
      </c>
      <c r="I104" t="e">
        <f>(VLOOKUP(Games!B104, Data!$B$2:$L$134, 10, FALSE)-VLOOKUP(Games!C104, Data!$B$2:$L$134, 10, FALSE))*'Coefficients - Win Probability'!$I$2</f>
        <v>#N/A</v>
      </c>
      <c r="J104" t="e">
        <f>(IF(AND(VLOOKUP(Games!B104, Data!$B$2:$L$134, 11, FALSE)=1, VLOOKUP(Games!C104, Data!$B$2:$L$134, 11, FALSE)&lt;&gt;1), 1,0))*'Coefficients - Win Probability'!$J$2</f>
        <v>#N/A</v>
      </c>
      <c r="K104" t="e">
        <f>(IF(AND(VLOOKUP(Games!B104, Data!$B$2:$L$134, 11, FALSE)&lt;&gt;1, VLOOKUP(Games!C104, Data!$B$2:$L$134, 11, FALSE)=1), 1,0))*'Coefficients - Win Probability'!$K$2</f>
        <v>#N/A</v>
      </c>
      <c r="L104" t="e">
        <f>(VLOOKUP(Games!B104, Data!$B$2:$L$134, 3, FALSE)-VLOOKUP(Games!C104, Data!$B$2:$L$134, 3, FALSE))*'Coefficients - Win Probability'!$L$2</f>
        <v>#N/A</v>
      </c>
      <c r="N104" t="e">
        <f t="shared" si="1"/>
        <v>#N/A</v>
      </c>
    </row>
    <row r="105" spans="1:14" x14ac:dyDescent="0.45">
      <c r="A105">
        <f>'Coefficients - Win Probability'!$A$2</f>
        <v>1.5006452889456501</v>
      </c>
      <c r="B105">
        <f>(Games!D105)*'Coefficients - Win Probability'!$B$2</f>
        <v>0</v>
      </c>
      <c r="C105" t="e">
        <f>(VLOOKUP(Games!B105, Data!$B$2:$L$134, 4, FALSE)-VLOOKUP(Games!C105, Data!$B$2:$L$134, 4, FALSE))*'Coefficients - Win Probability'!$C$2</f>
        <v>#N/A</v>
      </c>
      <c r="D105" t="e">
        <f>(VLOOKUP(Games!B105, Data!$B$2:$L$134, 5, FALSE)-VLOOKUP(Games!C105, Data!$B$2:$L$134, 5, FALSE))*'Coefficients - Win Probability'!$D$2</f>
        <v>#N/A</v>
      </c>
      <c r="E105" t="e">
        <f>(VLOOKUP(Games!B105, Data!$B$2:$L$134, 6, FALSE)-VLOOKUP(Games!C105, Data!$B$2:$L$134, 6, FALSE))*'Coefficients - Win Probability'!$E$2</f>
        <v>#N/A</v>
      </c>
      <c r="F105" t="e">
        <f>(VLOOKUP(Games!B105, Data!$B$2:$L$134, 7, FALSE)-VLOOKUP(Games!C105, Data!$B$2:$L$134, 7, FALSE))*'Coefficients - Win Probability'!$F$2</f>
        <v>#N/A</v>
      </c>
      <c r="G105" t="e">
        <f>(VLOOKUP(Games!B105, Data!$B$2:$L$134, 8, FALSE)-VLOOKUP(Games!C105, Data!$B$2:$L$134, 8, FALSE))*'Coefficients - Win Probability'!$G$2</f>
        <v>#N/A</v>
      </c>
      <c r="H105" t="e">
        <f>(VLOOKUP(Games!B105, Data!$B$2:$L$134, 9, FALSE)-VLOOKUP(Games!C105, Data!$B$2:$L$134, 9, FALSE))*'Coefficients - Win Probability'!$H$2</f>
        <v>#N/A</v>
      </c>
      <c r="I105" t="e">
        <f>(VLOOKUP(Games!B105, Data!$B$2:$L$134, 10, FALSE)-VLOOKUP(Games!C105, Data!$B$2:$L$134, 10, FALSE))*'Coefficients - Win Probability'!$I$2</f>
        <v>#N/A</v>
      </c>
      <c r="J105" t="e">
        <f>(IF(AND(VLOOKUP(Games!B105, Data!$B$2:$L$134, 11, FALSE)=1, VLOOKUP(Games!C105, Data!$B$2:$L$134, 11, FALSE)&lt;&gt;1), 1,0))*'Coefficients - Win Probability'!$J$2</f>
        <v>#N/A</v>
      </c>
      <c r="K105" t="e">
        <f>(IF(AND(VLOOKUP(Games!B105, Data!$B$2:$L$134, 11, FALSE)&lt;&gt;1, VLOOKUP(Games!C105, Data!$B$2:$L$134, 11, FALSE)=1), 1,0))*'Coefficients - Win Probability'!$K$2</f>
        <v>#N/A</v>
      </c>
      <c r="L105" t="e">
        <f>(VLOOKUP(Games!B105, Data!$B$2:$L$134, 3, FALSE)-VLOOKUP(Games!C105, Data!$B$2:$L$134, 3, FALSE))*'Coefficients - Win Probability'!$L$2</f>
        <v>#N/A</v>
      </c>
      <c r="N105" t="e">
        <f t="shared" si="1"/>
        <v>#N/A</v>
      </c>
    </row>
    <row r="106" spans="1:14" x14ac:dyDescent="0.45">
      <c r="A106">
        <f>'Coefficients - Win Probability'!$A$2</f>
        <v>1.5006452889456501</v>
      </c>
      <c r="B106">
        <f>(Games!D106)*'Coefficients - Win Probability'!$B$2</f>
        <v>0</v>
      </c>
      <c r="C106" t="e">
        <f>(VLOOKUP(Games!B106, Data!$B$2:$L$134, 4, FALSE)-VLOOKUP(Games!C106, Data!$B$2:$L$134, 4, FALSE))*'Coefficients - Win Probability'!$C$2</f>
        <v>#N/A</v>
      </c>
      <c r="D106" t="e">
        <f>(VLOOKUP(Games!B106, Data!$B$2:$L$134, 5, FALSE)-VLOOKUP(Games!C106, Data!$B$2:$L$134, 5, FALSE))*'Coefficients - Win Probability'!$D$2</f>
        <v>#N/A</v>
      </c>
      <c r="E106" t="e">
        <f>(VLOOKUP(Games!B106, Data!$B$2:$L$134, 6, FALSE)-VLOOKUP(Games!C106, Data!$B$2:$L$134, 6, FALSE))*'Coefficients - Win Probability'!$E$2</f>
        <v>#N/A</v>
      </c>
      <c r="F106" t="e">
        <f>(VLOOKUP(Games!B106, Data!$B$2:$L$134, 7, FALSE)-VLOOKUP(Games!C106, Data!$B$2:$L$134, 7, FALSE))*'Coefficients - Win Probability'!$F$2</f>
        <v>#N/A</v>
      </c>
      <c r="G106" t="e">
        <f>(VLOOKUP(Games!B106, Data!$B$2:$L$134, 8, FALSE)-VLOOKUP(Games!C106, Data!$B$2:$L$134, 8, FALSE))*'Coefficients - Win Probability'!$G$2</f>
        <v>#N/A</v>
      </c>
      <c r="H106" t="e">
        <f>(VLOOKUP(Games!B106, Data!$B$2:$L$134, 9, FALSE)-VLOOKUP(Games!C106, Data!$B$2:$L$134, 9, FALSE))*'Coefficients - Win Probability'!$H$2</f>
        <v>#N/A</v>
      </c>
      <c r="I106" t="e">
        <f>(VLOOKUP(Games!B106, Data!$B$2:$L$134, 10, FALSE)-VLOOKUP(Games!C106, Data!$B$2:$L$134, 10, FALSE))*'Coefficients - Win Probability'!$I$2</f>
        <v>#N/A</v>
      </c>
      <c r="J106" t="e">
        <f>(IF(AND(VLOOKUP(Games!B106, Data!$B$2:$L$134, 11, FALSE)=1, VLOOKUP(Games!C106, Data!$B$2:$L$134, 11, FALSE)&lt;&gt;1), 1,0))*'Coefficients - Win Probability'!$J$2</f>
        <v>#N/A</v>
      </c>
      <c r="K106" t="e">
        <f>(IF(AND(VLOOKUP(Games!B106, Data!$B$2:$L$134, 11, FALSE)&lt;&gt;1, VLOOKUP(Games!C106, Data!$B$2:$L$134, 11, FALSE)=1), 1,0))*'Coefficients - Win Probability'!$K$2</f>
        <v>#N/A</v>
      </c>
      <c r="L106" t="e">
        <f>(VLOOKUP(Games!B106, Data!$B$2:$L$134, 3, FALSE)-VLOOKUP(Games!C106, Data!$B$2:$L$134, 3, FALSE))*'Coefficients - Win Probability'!$L$2</f>
        <v>#N/A</v>
      </c>
      <c r="N106" t="e">
        <f t="shared" si="1"/>
        <v>#N/A</v>
      </c>
    </row>
    <row r="107" spans="1:14" x14ac:dyDescent="0.45">
      <c r="A107">
        <f>'Coefficients - Win Probability'!$A$2</f>
        <v>1.5006452889456501</v>
      </c>
      <c r="B107">
        <f>(Games!D107)*'Coefficients - Win Probability'!$B$2</f>
        <v>0</v>
      </c>
      <c r="C107" t="e">
        <f>(VLOOKUP(Games!B107, Data!$B$2:$L$134, 4, FALSE)-VLOOKUP(Games!C107, Data!$B$2:$L$134, 4, FALSE))*'Coefficients - Win Probability'!$C$2</f>
        <v>#N/A</v>
      </c>
      <c r="D107" t="e">
        <f>(VLOOKUP(Games!B107, Data!$B$2:$L$134, 5, FALSE)-VLOOKUP(Games!C107, Data!$B$2:$L$134, 5, FALSE))*'Coefficients - Win Probability'!$D$2</f>
        <v>#N/A</v>
      </c>
      <c r="E107" t="e">
        <f>(VLOOKUP(Games!B107, Data!$B$2:$L$134, 6, FALSE)-VLOOKUP(Games!C107, Data!$B$2:$L$134, 6, FALSE))*'Coefficients - Win Probability'!$E$2</f>
        <v>#N/A</v>
      </c>
      <c r="F107" t="e">
        <f>(VLOOKUP(Games!B107, Data!$B$2:$L$134, 7, FALSE)-VLOOKUP(Games!C107, Data!$B$2:$L$134, 7, FALSE))*'Coefficients - Win Probability'!$F$2</f>
        <v>#N/A</v>
      </c>
      <c r="G107" t="e">
        <f>(VLOOKUP(Games!B107, Data!$B$2:$L$134, 8, FALSE)-VLOOKUP(Games!C107, Data!$B$2:$L$134, 8, FALSE))*'Coefficients - Win Probability'!$G$2</f>
        <v>#N/A</v>
      </c>
      <c r="H107" t="e">
        <f>(VLOOKUP(Games!B107, Data!$B$2:$L$134, 9, FALSE)-VLOOKUP(Games!C107, Data!$B$2:$L$134, 9, FALSE))*'Coefficients - Win Probability'!$H$2</f>
        <v>#N/A</v>
      </c>
      <c r="I107" t="e">
        <f>(VLOOKUP(Games!B107, Data!$B$2:$L$134, 10, FALSE)-VLOOKUP(Games!C107, Data!$B$2:$L$134, 10, FALSE))*'Coefficients - Win Probability'!$I$2</f>
        <v>#N/A</v>
      </c>
      <c r="J107" t="e">
        <f>(IF(AND(VLOOKUP(Games!B107, Data!$B$2:$L$134, 11, FALSE)=1, VLOOKUP(Games!C107, Data!$B$2:$L$134, 11, FALSE)&lt;&gt;1), 1,0))*'Coefficients - Win Probability'!$J$2</f>
        <v>#N/A</v>
      </c>
      <c r="K107" t="e">
        <f>(IF(AND(VLOOKUP(Games!B107, Data!$B$2:$L$134, 11, FALSE)&lt;&gt;1, VLOOKUP(Games!C107, Data!$B$2:$L$134, 11, FALSE)=1), 1,0))*'Coefficients - Win Probability'!$K$2</f>
        <v>#N/A</v>
      </c>
      <c r="L107" t="e">
        <f>(VLOOKUP(Games!B107, Data!$B$2:$L$134, 3, FALSE)-VLOOKUP(Games!C107, Data!$B$2:$L$134, 3, FALSE))*'Coefficients - Win Probability'!$L$2</f>
        <v>#N/A</v>
      </c>
      <c r="N107" t="e">
        <f t="shared" si="1"/>
        <v>#N/A</v>
      </c>
    </row>
    <row r="108" spans="1:14" x14ac:dyDescent="0.45">
      <c r="A108">
        <f>'Coefficients - Win Probability'!$A$2</f>
        <v>1.5006452889456501</v>
      </c>
      <c r="B108">
        <f>(Games!D108)*'Coefficients - Win Probability'!$B$2</f>
        <v>0</v>
      </c>
      <c r="C108" t="e">
        <f>(VLOOKUP(Games!B108, Data!$B$2:$L$134, 4, FALSE)-VLOOKUP(Games!C108, Data!$B$2:$L$134, 4, FALSE))*'Coefficients - Win Probability'!$C$2</f>
        <v>#N/A</v>
      </c>
      <c r="D108" t="e">
        <f>(VLOOKUP(Games!B108, Data!$B$2:$L$134, 5, FALSE)-VLOOKUP(Games!C108, Data!$B$2:$L$134, 5, FALSE))*'Coefficients - Win Probability'!$D$2</f>
        <v>#N/A</v>
      </c>
      <c r="E108" t="e">
        <f>(VLOOKUP(Games!B108, Data!$B$2:$L$134, 6, FALSE)-VLOOKUP(Games!C108, Data!$B$2:$L$134, 6, FALSE))*'Coefficients - Win Probability'!$E$2</f>
        <v>#N/A</v>
      </c>
      <c r="F108" t="e">
        <f>(VLOOKUP(Games!B108, Data!$B$2:$L$134, 7, FALSE)-VLOOKUP(Games!C108, Data!$B$2:$L$134, 7, FALSE))*'Coefficients - Win Probability'!$F$2</f>
        <v>#N/A</v>
      </c>
      <c r="G108" t="e">
        <f>(VLOOKUP(Games!B108, Data!$B$2:$L$134, 8, FALSE)-VLOOKUP(Games!C108, Data!$B$2:$L$134, 8, FALSE))*'Coefficients - Win Probability'!$G$2</f>
        <v>#N/A</v>
      </c>
      <c r="H108" t="e">
        <f>(VLOOKUP(Games!B108, Data!$B$2:$L$134, 9, FALSE)-VLOOKUP(Games!C108, Data!$B$2:$L$134, 9, FALSE))*'Coefficients - Win Probability'!$H$2</f>
        <v>#N/A</v>
      </c>
      <c r="I108" t="e">
        <f>(VLOOKUP(Games!B108, Data!$B$2:$L$134, 10, FALSE)-VLOOKUP(Games!C108, Data!$B$2:$L$134, 10, FALSE))*'Coefficients - Win Probability'!$I$2</f>
        <v>#N/A</v>
      </c>
      <c r="J108" t="e">
        <f>(IF(AND(VLOOKUP(Games!B108, Data!$B$2:$L$134, 11, FALSE)=1, VLOOKUP(Games!C108, Data!$B$2:$L$134, 11, FALSE)&lt;&gt;1), 1,0))*'Coefficients - Win Probability'!$J$2</f>
        <v>#N/A</v>
      </c>
      <c r="K108" t="e">
        <f>(IF(AND(VLOOKUP(Games!B108, Data!$B$2:$L$134, 11, FALSE)&lt;&gt;1, VLOOKUP(Games!C108, Data!$B$2:$L$134, 11, FALSE)=1), 1,0))*'Coefficients - Win Probability'!$K$2</f>
        <v>#N/A</v>
      </c>
      <c r="L108" t="e">
        <f>(VLOOKUP(Games!B108, Data!$B$2:$L$134, 3, FALSE)-VLOOKUP(Games!C108, Data!$B$2:$L$134, 3, FALSE))*'Coefficients - Win Probability'!$L$2</f>
        <v>#N/A</v>
      </c>
      <c r="N108" t="e">
        <f t="shared" si="1"/>
        <v>#N/A</v>
      </c>
    </row>
    <row r="109" spans="1:14" x14ac:dyDescent="0.45">
      <c r="A109">
        <f>'Coefficients - Win Probability'!$A$2</f>
        <v>1.5006452889456501</v>
      </c>
      <c r="B109">
        <f>(Games!D109)*'Coefficients - Win Probability'!$B$2</f>
        <v>0</v>
      </c>
      <c r="C109" t="e">
        <f>(VLOOKUP(Games!B109, Data!$B$2:$L$134, 4, FALSE)-VLOOKUP(Games!C109, Data!$B$2:$L$134, 4, FALSE))*'Coefficients - Win Probability'!$C$2</f>
        <v>#N/A</v>
      </c>
      <c r="D109" t="e">
        <f>(VLOOKUP(Games!B109, Data!$B$2:$L$134, 5, FALSE)-VLOOKUP(Games!C109, Data!$B$2:$L$134, 5, FALSE))*'Coefficients - Win Probability'!$D$2</f>
        <v>#N/A</v>
      </c>
      <c r="E109" t="e">
        <f>(VLOOKUP(Games!B109, Data!$B$2:$L$134, 6, FALSE)-VLOOKUP(Games!C109, Data!$B$2:$L$134, 6, FALSE))*'Coefficients - Win Probability'!$E$2</f>
        <v>#N/A</v>
      </c>
      <c r="F109" t="e">
        <f>(VLOOKUP(Games!B109, Data!$B$2:$L$134, 7, FALSE)-VLOOKUP(Games!C109, Data!$B$2:$L$134, 7, FALSE))*'Coefficients - Win Probability'!$F$2</f>
        <v>#N/A</v>
      </c>
      <c r="G109" t="e">
        <f>(VLOOKUP(Games!B109, Data!$B$2:$L$134, 8, FALSE)-VLOOKUP(Games!C109, Data!$B$2:$L$134, 8, FALSE))*'Coefficients - Win Probability'!$G$2</f>
        <v>#N/A</v>
      </c>
      <c r="H109" t="e">
        <f>(VLOOKUP(Games!B109, Data!$B$2:$L$134, 9, FALSE)-VLOOKUP(Games!C109, Data!$B$2:$L$134, 9, FALSE))*'Coefficients - Win Probability'!$H$2</f>
        <v>#N/A</v>
      </c>
      <c r="I109" t="e">
        <f>(VLOOKUP(Games!B109, Data!$B$2:$L$134, 10, FALSE)-VLOOKUP(Games!C109, Data!$B$2:$L$134, 10, FALSE))*'Coefficients - Win Probability'!$I$2</f>
        <v>#N/A</v>
      </c>
      <c r="J109" t="e">
        <f>(IF(AND(VLOOKUP(Games!B109, Data!$B$2:$L$134, 11, FALSE)=1, VLOOKUP(Games!C109, Data!$B$2:$L$134, 11, FALSE)&lt;&gt;1), 1,0))*'Coefficients - Win Probability'!$J$2</f>
        <v>#N/A</v>
      </c>
      <c r="K109" t="e">
        <f>(IF(AND(VLOOKUP(Games!B109, Data!$B$2:$L$134, 11, FALSE)&lt;&gt;1, VLOOKUP(Games!C109, Data!$B$2:$L$134, 11, FALSE)=1), 1,0))*'Coefficients - Win Probability'!$K$2</f>
        <v>#N/A</v>
      </c>
      <c r="L109" t="e">
        <f>(VLOOKUP(Games!B109, Data!$B$2:$L$134, 3, FALSE)-VLOOKUP(Games!C109, Data!$B$2:$L$134, 3, FALSE))*'Coefficients - Win Probability'!$L$2</f>
        <v>#N/A</v>
      </c>
      <c r="N109" t="e">
        <f t="shared" si="1"/>
        <v>#N/A</v>
      </c>
    </row>
    <row r="110" spans="1:14" x14ac:dyDescent="0.45">
      <c r="A110">
        <f>'Coefficients - Win Probability'!$A$2</f>
        <v>1.5006452889456501</v>
      </c>
      <c r="B110">
        <f>(Games!D110)*'Coefficients - Win Probability'!$B$2</f>
        <v>0</v>
      </c>
      <c r="C110" t="e">
        <f>(VLOOKUP(Games!B110, Data!$B$2:$L$134, 4, FALSE)-VLOOKUP(Games!C110, Data!$B$2:$L$134, 4, FALSE))*'Coefficients - Win Probability'!$C$2</f>
        <v>#N/A</v>
      </c>
      <c r="D110" t="e">
        <f>(VLOOKUP(Games!B110, Data!$B$2:$L$134, 5, FALSE)-VLOOKUP(Games!C110, Data!$B$2:$L$134, 5, FALSE))*'Coefficients - Win Probability'!$D$2</f>
        <v>#N/A</v>
      </c>
      <c r="E110" t="e">
        <f>(VLOOKUP(Games!B110, Data!$B$2:$L$134, 6, FALSE)-VLOOKUP(Games!C110, Data!$B$2:$L$134, 6, FALSE))*'Coefficients - Win Probability'!$E$2</f>
        <v>#N/A</v>
      </c>
      <c r="F110" t="e">
        <f>(VLOOKUP(Games!B110, Data!$B$2:$L$134, 7, FALSE)-VLOOKUP(Games!C110, Data!$B$2:$L$134, 7, FALSE))*'Coefficients - Win Probability'!$F$2</f>
        <v>#N/A</v>
      </c>
      <c r="G110" t="e">
        <f>(VLOOKUP(Games!B110, Data!$B$2:$L$134, 8, FALSE)-VLOOKUP(Games!C110, Data!$B$2:$L$134, 8, FALSE))*'Coefficients - Win Probability'!$G$2</f>
        <v>#N/A</v>
      </c>
      <c r="H110" t="e">
        <f>(VLOOKUP(Games!B110, Data!$B$2:$L$134, 9, FALSE)-VLOOKUP(Games!C110, Data!$B$2:$L$134, 9, FALSE))*'Coefficients - Win Probability'!$H$2</f>
        <v>#N/A</v>
      </c>
      <c r="I110" t="e">
        <f>(VLOOKUP(Games!B110, Data!$B$2:$L$134, 10, FALSE)-VLOOKUP(Games!C110, Data!$B$2:$L$134, 10, FALSE))*'Coefficients - Win Probability'!$I$2</f>
        <v>#N/A</v>
      </c>
      <c r="J110" t="e">
        <f>(IF(AND(VLOOKUP(Games!B110, Data!$B$2:$L$134, 11, FALSE)=1, VLOOKUP(Games!C110, Data!$B$2:$L$134, 11, FALSE)&lt;&gt;1), 1,0))*'Coefficients - Win Probability'!$J$2</f>
        <v>#N/A</v>
      </c>
      <c r="K110" t="e">
        <f>(IF(AND(VLOOKUP(Games!B110, Data!$B$2:$L$134, 11, FALSE)&lt;&gt;1, VLOOKUP(Games!C110, Data!$B$2:$L$134, 11, FALSE)=1), 1,0))*'Coefficients - Win Probability'!$K$2</f>
        <v>#N/A</v>
      </c>
      <c r="L110" t="e">
        <f>(VLOOKUP(Games!B110, Data!$B$2:$L$134, 3, FALSE)-VLOOKUP(Games!C110, Data!$B$2:$L$134, 3, FALSE))*'Coefficients - Win Probability'!$L$2</f>
        <v>#N/A</v>
      </c>
      <c r="N110" t="e">
        <f t="shared" si="1"/>
        <v>#N/A</v>
      </c>
    </row>
    <row r="111" spans="1:14" x14ac:dyDescent="0.45">
      <c r="A111">
        <f>'Coefficients - Win Probability'!$A$2</f>
        <v>1.5006452889456501</v>
      </c>
      <c r="B111">
        <f>(Games!D111)*'Coefficients - Win Probability'!$B$2</f>
        <v>0</v>
      </c>
      <c r="C111" t="e">
        <f>(VLOOKUP(Games!B111, Data!$B$2:$L$134, 4, FALSE)-VLOOKUP(Games!C111, Data!$B$2:$L$134, 4, FALSE))*'Coefficients - Win Probability'!$C$2</f>
        <v>#N/A</v>
      </c>
      <c r="D111" t="e">
        <f>(VLOOKUP(Games!B111, Data!$B$2:$L$134, 5, FALSE)-VLOOKUP(Games!C111, Data!$B$2:$L$134, 5, FALSE))*'Coefficients - Win Probability'!$D$2</f>
        <v>#N/A</v>
      </c>
      <c r="E111" t="e">
        <f>(VLOOKUP(Games!B111, Data!$B$2:$L$134, 6, FALSE)-VLOOKUP(Games!C111, Data!$B$2:$L$134, 6, FALSE))*'Coefficients - Win Probability'!$E$2</f>
        <v>#N/A</v>
      </c>
      <c r="F111" t="e">
        <f>(VLOOKUP(Games!B111, Data!$B$2:$L$134, 7, FALSE)-VLOOKUP(Games!C111, Data!$B$2:$L$134, 7, FALSE))*'Coefficients - Win Probability'!$F$2</f>
        <v>#N/A</v>
      </c>
      <c r="G111" t="e">
        <f>(VLOOKUP(Games!B111, Data!$B$2:$L$134, 8, FALSE)-VLOOKUP(Games!C111, Data!$B$2:$L$134, 8, FALSE))*'Coefficients - Win Probability'!$G$2</f>
        <v>#N/A</v>
      </c>
      <c r="H111" t="e">
        <f>(VLOOKUP(Games!B111, Data!$B$2:$L$134, 9, FALSE)-VLOOKUP(Games!C111, Data!$B$2:$L$134, 9, FALSE))*'Coefficients - Win Probability'!$H$2</f>
        <v>#N/A</v>
      </c>
      <c r="I111" t="e">
        <f>(VLOOKUP(Games!B111, Data!$B$2:$L$134, 10, FALSE)-VLOOKUP(Games!C111, Data!$B$2:$L$134, 10, FALSE))*'Coefficients - Win Probability'!$I$2</f>
        <v>#N/A</v>
      </c>
      <c r="J111" t="e">
        <f>(IF(AND(VLOOKUP(Games!B111, Data!$B$2:$L$134, 11, FALSE)=1, VLOOKUP(Games!C111, Data!$B$2:$L$134, 11, FALSE)&lt;&gt;1), 1,0))*'Coefficients - Win Probability'!$J$2</f>
        <v>#N/A</v>
      </c>
      <c r="K111" t="e">
        <f>(IF(AND(VLOOKUP(Games!B111, Data!$B$2:$L$134, 11, FALSE)&lt;&gt;1, VLOOKUP(Games!C111, Data!$B$2:$L$134, 11, FALSE)=1), 1,0))*'Coefficients - Win Probability'!$K$2</f>
        <v>#N/A</v>
      </c>
      <c r="L111" t="e">
        <f>(VLOOKUP(Games!B111, Data!$B$2:$L$134, 3, FALSE)-VLOOKUP(Games!C111, Data!$B$2:$L$134, 3, FALSE))*'Coefficients - Win Probability'!$L$2</f>
        <v>#N/A</v>
      </c>
      <c r="N111" t="e">
        <f t="shared" si="1"/>
        <v>#N/A</v>
      </c>
    </row>
    <row r="112" spans="1:14" x14ac:dyDescent="0.45">
      <c r="A112">
        <f>'Coefficients - Win Probability'!$A$2</f>
        <v>1.5006452889456501</v>
      </c>
      <c r="B112">
        <f>(Games!D112)*'Coefficients - Win Probability'!$B$2</f>
        <v>0</v>
      </c>
      <c r="C112" t="e">
        <f>(VLOOKUP(Games!B112, Data!$B$2:$L$134, 4, FALSE)-VLOOKUP(Games!C112, Data!$B$2:$L$134, 4, FALSE))*'Coefficients - Win Probability'!$C$2</f>
        <v>#N/A</v>
      </c>
      <c r="D112" t="e">
        <f>(VLOOKUP(Games!B112, Data!$B$2:$L$134, 5, FALSE)-VLOOKUP(Games!C112, Data!$B$2:$L$134, 5, FALSE))*'Coefficients - Win Probability'!$D$2</f>
        <v>#N/A</v>
      </c>
      <c r="E112" t="e">
        <f>(VLOOKUP(Games!B112, Data!$B$2:$L$134, 6, FALSE)-VLOOKUP(Games!C112, Data!$B$2:$L$134, 6, FALSE))*'Coefficients - Win Probability'!$E$2</f>
        <v>#N/A</v>
      </c>
      <c r="F112" t="e">
        <f>(VLOOKUP(Games!B112, Data!$B$2:$L$134, 7, FALSE)-VLOOKUP(Games!C112, Data!$B$2:$L$134, 7, FALSE))*'Coefficients - Win Probability'!$F$2</f>
        <v>#N/A</v>
      </c>
      <c r="G112" t="e">
        <f>(VLOOKUP(Games!B112, Data!$B$2:$L$134, 8, FALSE)-VLOOKUP(Games!C112, Data!$B$2:$L$134, 8, FALSE))*'Coefficients - Win Probability'!$G$2</f>
        <v>#N/A</v>
      </c>
      <c r="H112" t="e">
        <f>(VLOOKUP(Games!B112, Data!$B$2:$L$134, 9, FALSE)-VLOOKUP(Games!C112, Data!$B$2:$L$134, 9, FALSE))*'Coefficients - Win Probability'!$H$2</f>
        <v>#N/A</v>
      </c>
      <c r="I112" t="e">
        <f>(VLOOKUP(Games!B112, Data!$B$2:$L$134, 10, FALSE)-VLOOKUP(Games!C112, Data!$B$2:$L$134, 10, FALSE))*'Coefficients - Win Probability'!$I$2</f>
        <v>#N/A</v>
      </c>
      <c r="J112" t="e">
        <f>(IF(AND(VLOOKUP(Games!B112, Data!$B$2:$L$134, 11, FALSE)=1, VLOOKUP(Games!C112, Data!$B$2:$L$134, 11, FALSE)&lt;&gt;1), 1,0))*'Coefficients - Win Probability'!$J$2</f>
        <v>#N/A</v>
      </c>
      <c r="K112" t="e">
        <f>(IF(AND(VLOOKUP(Games!B112, Data!$B$2:$L$134, 11, FALSE)&lt;&gt;1, VLOOKUP(Games!C112, Data!$B$2:$L$134, 11, FALSE)=1), 1,0))*'Coefficients - Win Probability'!$K$2</f>
        <v>#N/A</v>
      </c>
      <c r="L112" t="e">
        <f>(VLOOKUP(Games!B112, Data!$B$2:$L$134, 3, FALSE)-VLOOKUP(Games!C112, Data!$B$2:$L$134, 3, FALSE))*'Coefficients - Win Probability'!$L$2</f>
        <v>#N/A</v>
      </c>
      <c r="N112" t="e">
        <f t="shared" si="1"/>
        <v>#N/A</v>
      </c>
    </row>
    <row r="113" spans="1:14" x14ac:dyDescent="0.45">
      <c r="A113">
        <f>'Coefficients - Win Probability'!$A$2</f>
        <v>1.5006452889456501</v>
      </c>
      <c r="B113">
        <f>(Games!D113)*'Coefficients - Win Probability'!$B$2</f>
        <v>0</v>
      </c>
      <c r="C113" t="e">
        <f>(VLOOKUP(Games!B113, Data!$B$2:$L$134, 4, FALSE)-VLOOKUP(Games!C113, Data!$B$2:$L$134, 4, FALSE))*'Coefficients - Win Probability'!$C$2</f>
        <v>#N/A</v>
      </c>
      <c r="D113" t="e">
        <f>(VLOOKUP(Games!B113, Data!$B$2:$L$134, 5, FALSE)-VLOOKUP(Games!C113, Data!$B$2:$L$134, 5, FALSE))*'Coefficients - Win Probability'!$D$2</f>
        <v>#N/A</v>
      </c>
      <c r="E113" t="e">
        <f>(VLOOKUP(Games!B113, Data!$B$2:$L$134, 6, FALSE)-VLOOKUP(Games!C113, Data!$B$2:$L$134, 6, FALSE))*'Coefficients - Win Probability'!$E$2</f>
        <v>#N/A</v>
      </c>
      <c r="F113" t="e">
        <f>(VLOOKUP(Games!B113, Data!$B$2:$L$134, 7, FALSE)-VLOOKUP(Games!C113, Data!$B$2:$L$134, 7, FALSE))*'Coefficients - Win Probability'!$F$2</f>
        <v>#N/A</v>
      </c>
      <c r="G113" t="e">
        <f>(VLOOKUP(Games!B113, Data!$B$2:$L$134, 8, FALSE)-VLOOKUP(Games!C113, Data!$B$2:$L$134, 8, FALSE))*'Coefficients - Win Probability'!$G$2</f>
        <v>#N/A</v>
      </c>
      <c r="H113" t="e">
        <f>(VLOOKUP(Games!B113, Data!$B$2:$L$134, 9, FALSE)-VLOOKUP(Games!C113, Data!$B$2:$L$134, 9, FALSE))*'Coefficients - Win Probability'!$H$2</f>
        <v>#N/A</v>
      </c>
      <c r="I113" t="e">
        <f>(VLOOKUP(Games!B113, Data!$B$2:$L$134, 10, FALSE)-VLOOKUP(Games!C113, Data!$B$2:$L$134, 10, FALSE))*'Coefficients - Win Probability'!$I$2</f>
        <v>#N/A</v>
      </c>
      <c r="J113" t="e">
        <f>(IF(AND(VLOOKUP(Games!B113, Data!$B$2:$L$134, 11, FALSE)=1, VLOOKUP(Games!C113, Data!$B$2:$L$134, 11, FALSE)&lt;&gt;1), 1,0))*'Coefficients - Win Probability'!$J$2</f>
        <v>#N/A</v>
      </c>
      <c r="K113" t="e">
        <f>(IF(AND(VLOOKUP(Games!B113, Data!$B$2:$L$134, 11, FALSE)&lt;&gt;1, VLOOKUP(Games!C113, Data!$B$2:$L$134, 11, FALSE)=1), 1,0))*'Coefficients - Win Probability'!$K$2</f>
        <v>#N/A</v>
      </c>
      <c r="L113" t="e">
        <f>(VLOOKUP(Games!B113, Data!$B$2:$L$134, 3, FALSE)-VLOOKUP(Games!C113, Data!$B$2:$L$134, 3, FALSE))*'Coefficients - Win Probability'!$L$2</f>
        <v>#N/A</v>
      </c>
      <c r="N113" t="e">
        <f t="shared" si="1"/>
        <v>#N/A</v>
      </c>
    </row>
    <row r="114" spans="1:14" x14ac:dyDescent="0.45">
      <c r="A114">
        <f>'Coefficients - Win Probability'!$A$2</f>
        <v>1.5006452889456501</v>
      </c>
      <c r="B114">
        <f>(Games!D114)*'Coefficients - Win Probability'!$B$2</f>
        <v>0</v>
      </c>
      <c r="C114" t="e">
        <f>(VLOOKUP(Games!B114, Data!$B$2:$L$134, 4, FALSE)-VLOOKUP(Games!C114, Data!$B$2:$L$134, 4, FALSE))*'Coefficients - Win Probability'!$C$2</f>
        <v>#N/A</v>
      </c>
      <c r="D114" t="e">
        <f>(VLOOKUP(Games!B114, Data!$B$2:$L$134, 5, FALSE)-VLOOKUP(Games!C114, Data!$B$2:$L$134, 5, FALSE))*'Coefficients - Win Probability'!$D$2</f>
        <v>#N/A</v>
      </c>
      <c r="E114" t="e">
        <f>(VLOOKUP(Games!B114, Data!$B$2:$L$134, 6, FALSE)-VLOOKUP(Games!C114, Data!$B$2:$L$134, 6, FALSE))*'Coefficients - Win Probability'!$E$2</f>
        <v>#N/A</v>
      </c>
      <c r="F114" t="e">
        <f>(VLOOKUP(Games!B114, Data!$B$2:$L$134, 7, FALSE)-VLOOKUP(Games!C114, Data!$B$2:$L$134, 7, FALSE))*'Coefficients - Win Probability'!$F$2</f>
        <v>#N/A</v>
      </c>
      <c r="G114" t="e">
        <f>(VLOOKUP(Games!B114, Data!$B$2:$L$134, 8, FALSE)-VLOOKUP(Games!C114, Data!$B$2:$L$134, 8, FALSE))*'Coefficients - Win Probability'!$G$2</f>
        <v>#N/A</v>
      </c>
      <c r="H114" t="e">
        <f>(VLOOKUP(Games!B114, Data!$B$2:$L$134, 9, FALSE)-VLOOKUP(Games!C114, Data!$B$2:$L$134, 9, FALSE))*'Coefficients - Win Probability'!$H$2</f>
        <v>#N/A</v>
      </c>
      <c r="I114" t="e">
        <f>(VLOOKUP(Games!B114, Data!$B$2:$L$134, 10, FALSE)-VLOOKUP(Games!C114, Data!$B$2:$L$134, 10, FALSE))*'Coefficients - Win Probability'!$I$2</f>
        <v>#N/A</v>
      </c>
      <c r="J114" t="e">
        <f>(IF(AND(VLOOKUP(Games!B114, Data!$B$2:$L$134, 11, FALSE)=1, VLOOKUP(Games!C114, Data!$B$2:$L$134, 11, FALSE)&lt;&gt;1), 1,0))*'Coefficients - Win Probability'!$J$2</f>
        <v>#N/A</v>
      </c>
      <c r="K114" t="e">
        <f>(IF(AND(VLOOKUP(Games!B114, Data!$B$2:$L$134, 11, FALSE)&lt;&gt;1, VLOOKUP(Games!C114, Data!$B$2:$L$134, 11, FALSE)=1), 1,0))*'Coefficients - Win Probability'!$K$2</f>
        <v>#N/A</v>
      </c>
      <c r="L114" t="e">
        <f>(VLOOKUP(Games!B114, Data!$B$2:$L$134, 3, FALSE)-VLOOKUP(Games!C114, Data!$B$2:$L$134, 3, FALSE))*'Coefficients - Win Probability'!$L$2</f>
        <v>#N/A</v>
      </c>
      <c r="N114" t="e">
        <f t="shared" si="1"/>
        <v>#N/A</v>
      </c>
    </row>
    <row r="115" spans="1:14" x14ac:dyDescent="0.45">
      <c r="A115">
        <f>'Coefficients - Win Probability'!$A$2</f>
        <v>1.5006452889456501</v>
      </c>
      <c r="B115">
        <f>(Games!D115)*'Coefficients - Win Probability'!$B$2</f>
        <v>0</v>
      </c>
      <c r="C115" t="e">
        <f>(VLOOKUP(Games!B115, Data!$B$2:$L$134, 4, FALSE)-VLOOKUP(Games!C115, Data!$B$2:$L$134, 4, FALSE))*'Coefficients - Win Probability'!$C$2</f>
        <v>#N/A</v>
      </c>
      <c r="D115" t="e">
        <f>(VLOOKUP(Games!B115, Data!$B$2:$L$134, 5, FALSE)-VLOOKUP(Games!C115, Data!$B$2:$L$134, 5, FALSE))*'Coefficients - Win Probability'!$D$2</f>
        <v>#N/A</v>
      </c>
      <c r="E115" t="e">
        <f>(VLOOKUP(Games!B115, Data!$B$2:$L$134, 6, FALSE)-VLOOKUP(Games!C115, Data!$B$2:$L$134, 6, FALSE))*'Coefficients - Win Probability'!$E$2</f>
        <v>#N/A</v>
      </c>
      <c r="F115" t="e">
        <f>(VLOOKUP(Games!B115, Data!$B$2:$L$134, 7, FALSE)-VLOOKUP(Games!C115, Data!$B$2:$L$134, 7, FALSE))*'Coefficients - Win Probability'!$F$2</f>
        <v>#N/A</v>
      </c>
      <c r="G115" t="e">
        <f>(VLOOKUP(Games!B115, Data!$B$2:$L$134, 8, FALSE)-VLOOKUP(Games!C115, Data!$B$2:$L$134, 8, FALSE))*'Coefficients - Win Probability'!$G$2</f>
        <v>#N/A</v>
      </c>
      <c r="H115" t="e">
        <f>(VLOOKUP(Games!B115, Data!$B$2:$L$134, 9, FALSE)-VLOOKUP(Games!C115, Data!$B$2:$L$134, 9, FALSE))*'Coefficients - Win Probability'!$H$2</f>
        <v>#N/A</v>
      </c>
      <c r="I115" t="e">
        <f>(VLOOKUP(Games!B115, Data!$B$2:$L$134, 10, FALSE)-VLOOKUP(Games!C115, Data!$B$2:$L$134, 10, FALSE))*'Coefficients - Win Probability'!$I$2</f>
        <v>#N/A</v>
      </c>
      <c r="J115" t="e">
        <f>(IF(AND(VLOOKUP(Games!B115, Data!$B$2:$L$134, 11, FALSE)=1, VLOOKUP(Games!C115, Data!$B$2:$L$134, 11, FALSE)&lt;&gt;1), 1,0))*'Coefficients - Win Probability'!$J$2</f>
        <v>#N/A</v>
      </c>
      <c r="K115" t="e">
        <f>(IF(AND(VLOOKUP(Games!B115, Data!$B$2:$L$134, 11, FALSE)&lt;&gt;1, VLOOKUP(Games!C115, Data!$B$2:$L$134, 11, FALSE)=1), 1,0))*'Coefficients - Win Probability'!$K$2</f>
        <v>#N/A</v>
      </c>
      <c r="L115" t="e">
        <f>(VLOOKUP(Games!B115, Data!$B$2:$L$134, 3, FALSE)-VLOOKUP(Games!C115, Data!$B$2:$L$134, 3, FALSE))*'Coefficients - Win Probability'!$L$2</f>
        <v>#N/A</v>
      </c>
      <c r="N115" t="e">
        <f t="shared" si="1"/>
        <v>#N/A</v>
      </c>
    </row>
    <row r="116" spans="1:14" x14ac:dyDescent="0.45">
      <c r="A116">
        <f>'Coefficients - Win Probability'!$A$2</f>
        <v>1.5006452889456501</v>
      </c>
      <c r="B116">
        <f>(Games!D116)*'Coefficients - Win Probability'!$B$2</f>
        <v>0</v>
      </c>
      <c r="C116" t="e">
        <f>(VLOOKUP(Games!B116, Data!$B$2:$L$134, 4, FALSE)-VLOOKUP(Games!C116, Data!$B$2:$L$134, 4, FALSE))*'Coefficients - Win Probability'!$C$2</f>
        <v>#N/A</v>
      </c>
      <c r="D116" t="e">
        <f>(VLOOKUP(Games!B116, Data!$B$2:$L$134, 5, FALSE)-VLOOKUP(Games!C116, Data!$B$2:$L$134, 5, FALSE))*'Coefficients - Win Probability'!$D$2</f>
        <v>#N/A</v>
      </c>
      <c r="E116" t="e">
        <f>(VLOOKUP(Games!B116, Data!$B$2:$L$134, 6, FALSE)-VLOOKUP(Games!C116, Data!$B$2:$L$134, 6, FALSE))*'Coefficients - Win Probability'!$E$2</f>
        <v>#N/A</v>
      </c>
      <c r="F116" t="e">
        <f>(VLOOKUP(Games!B116, Data!$B$2:$L$134, 7, FALSE)-VLOOKUP(Games!C116, Data!$B$2:$L$134, 7, FALSE))*'Coefficients - Win Probability'!$F$2</f>
        <v>#N/A</v>
      </c>
      <c r="G116" t="e">
        <f>(VLOOKUP(Games!B116, Data!$B$2:$L$134, 8, FALSE)-VLOOKUP(Games!C116, Data!$B$2:$L$134, 8, FALSE))*'Coefficients - Win Probability'!$G$2</f>
        <v>#N/A</v>
      </c>
      <c r="H116" t="e">
        <f>(VLOOKUP(Games!B116, Data!$B$2:$L$134, 9, FALSE)-VLOOKUP(Games!C116, Data!$B$2:$L$134, 9, FALSE))*'Coefficients - Win Probability'!$H$2</f>
        <v>#N/A</v>
      </c>
      <c r="I116" t="e">
        <f>(VLOOKUP(Games!B116, Data!$B$2:$L$134, 10, FALSE)-VLOOKUP(Games!C116, Data!$B$2:$L$134, 10, FALSE))*'Coefficients - Win Probability'!$I$2</f>
        <v>#N/A</v>
      </c>
      <c r="J116" t="e">
        <f>(IF(AND(VLOOKUP(Games!B116, Data!$B$2:$L$134, 11, FALSE)=1, VLOOKUP(Games!C116, Data!$B$2:$L$134, 11, FALSE)&lt;&gt;1), 1,0))*'Coefficients - Win Probability'!$J$2</f>
        <v>#N/A</v>
      </c>
      <c r="K116" t="e">
        <f>(IF(AND(VLOOKUP(Games!B116, Data!$B$2:$L$134, 11, FALSE)&lt;&gt;1, VLOOKUP(Games!C116, Data!$B$2:$L$134, 11, FALSE)=1), 1,0))*'Coefficients - Win Probability'!$K$2</f>
        <v>#N/A</v>
      </c>
      <c r="L116" t="e">
        <f>(VLOOKUP(Games!B116, Data!$B$2:$L$134, 3, FALSE)-VLOOKUP(Games!C116, Data!$B$2:$L$134, 3, FALSE))*'Coefficients - Win Probability'!$L$2</f>
        <v>#N/A</v>
      </c>
      <c r="N116" t="e">
        <f t="shared" si="1"/>
        <v>#N/A</v>
      </c>
    </row>
    <row r="117" spans="1:14" x14ac:dyDescent="0.45">
      <c r="A117">
        <f>'Coefficients - Win Probability'!$A$2</f>
        <v>1.5006452889456501</v>
      </c>
      <c r="B117">
        <f>(Games!D117)*'Coefficients - Win Probability'!$B$2</f>
        <v>0</v>
      </c>
      <c r="C117" t="e">
        <f>(VLOOKUP(Games!B117, Data!$B$2:$L$134, 4, FALSE)-VLOOKUP(Games!C117, Data!$B$2:$L$134, 4, FALSE))*'Coefficients - Win Probability'!$C$2</f>
        <v>#N/A</v>
      </c>
      <c r="D117" t="e">
        <f>(VLOOKUP(Games!B117, Data!$B$2:$L$134, 5, FALSE)-VLOOKUP(Games!C117, Data!$B$2:$L$134, 5, FALSE))*'Coefficients - Win Probability'!$D$2</f>
        <v>#N/A</v>
      </c>
      <c r="E117" t="e">
        <f>(VLOOKUP(Games!B117, Data!$B$2:$L$134, 6, FALSE)-VLOOKUP(Games!C117, Data!$B$2:$L$134, 6, FALSE))*'Coefficients - Win Probability'!$E$2</f>
        <v>#N/A</v>
      </c>
      <c r="F117" t="e">
        <f>(VLOOKUP(Games!B117, Data!$B$2:$L$134, 7, FALSE)-VLOOKUP(Games!C117, Data!$B$2:$L$134, 7, FALSE))*'Coefficients - Win Probability'!$F$2</f>
        <v>#N/A</v>
      </c>
      <c r="G117" t="e">
        <f>(VLOOKUP(Games!B117, Data!$B$2:$L$134, 8, FALSE)-VLOOKUP(Games!C117, Data!$B$2:$L$134, 8, FALSE))*'Coefficients - Win Probability'!$G$2</f>
        <v>#N/A</v>
      </c>
      <c r="H117" t="e">
        <f>(VLOOKUP(Games!B117, Data!$B$2:$L$134, 9, FALSE)-VLOOKUP(Games!C117, Data!$B$2:$L$134, 9, FALSE))*'Coefficients - Win Probability'!$H$2</f>
        <v>#N/A</v>
      </c>
      <c r="I117" t="e">
        <f>(VLOOKUP(Games!B117, Data!$B$2:$L$134, 10, FALSE)-VLOOKUP(Games!C117, Data!$B$2:$L$134, 10, FALSE))*'Coefficients - Win Probability'!$I$2</f>
        <v>#N/A</v>
      </c>
      <c r="J117" t="e">
        <f>(IF(AND(VLOOKUP(Games!B117, Data!$B$2:$L$134, 11, FALSE)=1, VLOOKUP(Games!C117, Data!$B$2:$L$134, 11, FALSE)&lt;&gt;1), 1,0))*'Coefficients - Win Probability'!$J$2</f>
        <v>#N/A</v>
      </c>
      <c r="K117" t="e">
        <f>(IF(AND(VLOOKUP(Games!B117, Data!$B$2:$L$134, 11, FALSE)&lt;&gt;1, VLOOKUP(Games!C117, Data!$B$2:$L$134, 11, FALSE)=1), 1,0))*'Coefficients - Win Probability'!$K$2</f>
        <v>#N/A</v>
      </c>
      <c r="L117" t="e">
        <f>(VLOOKUP(Games!B117, Data!$B$2:$L$134, 3, FALSE)-VLOOKUP(Games!C117, Data!$B$2:$L$134, 3, FALSE))*'Coefficients - Win Probability'!$L$2</f>
        <v>#N/A</v>
      </c>
      <c r="N117" t="e">
        <f t="shared" si="1"/>
        <v>#N/A</v>
      </c>
    </row>
    <row r="118" spans="1:14" x14ac:dyDescent="0.45">
      <c r="A118">
        <f>'Coefficients - Win Probability'!$A$2</f>
        <v>1.5006452889456501</v>
      </c>
      <c r="B118">
        <f>(Games!D118)*'Coefficients - Win Probability'!$B$2</f>
        <v>0</v>
      </c>
      <c r="C118" t="e">
        <f>(VLOOKUP(Games!B118, Data!$B$2:$L$134, 4, FALSE)-VLOOKUP(Games!C118, Data!$B$2:$L$134, 4, FALSE))*'Coefficients - Win Probability'!$C$2</f>
        <v>#N/A</v>
      </c>
      <c r="D118" t="e">
        <f>(VLOOKUP(Games!B118, Data!$B$2:$L$134, 5, FALSE)-VLOOKUP(Games!C118, Data!$B$2:$L$134, 5, FALSE))*'Coefficients - Win Probability'!$D$2</f>
        <v>#N/A</v>
      </c>
      <c r="E118" t="e">
        <f>(VLOOKUP(Games!B118, Data!$B$2:$L$134, 6, FALSE)-VLOOKUP(Games!C118, Data!$B$2:$L$134, 6, FALSE))*'Coefficients - Win Probability'!$E$2</f>
        <v>#N/A</v>
      </c>
      <c r="F118" t="e">
        <f>(VLOOKUP(Games!B118, Data!$B$2:$L$134, 7, FALSE)-VLOOKUP(Games!C118, Data!$B$2:$L$134, 7, FALSE))*'Coefficients - Win Probability'!$F$2</f>
        <v>#N/A</v>
      </c>
      <c r="G118" t="e">
        <f>(VLOOKUP(Games!B118, Data!$B$2:$L$134, 8, FALSE)-VLOOKUP(Games!C118, Data!$B$2:$L$134, 8, FALSE))*'Coefficients - Win Probability'!$G$2</f>
        <v>#N/A</v>
      </c>
      <c r="H118" t="e">
        <f>(VLOOKUP(Games!B118, Data!$B$2:$L$134, 9, FALSE)-VLOOKUP(Games!C118, Data!$B$2:$L$134, 9, FALSE))*'Coefficients - Win Probability'!$H$2</f>
        <v>#N/A</v>
      </c>
      <c r="I118" t="e">
        <f>(VLOOKUP(Games!B118, Data!$B$2:$L$134, 10, FALSE)-VLOOKUP(Games!C118, Data!$B$2:$L$134, 10, FALSE))*'Coefficients - Win Probability'!$I$2</f>
        <v>#N/A</v>
      </c>
      <c r="J118" t="e">
        <f>(IF(AND(VLOOKUP(Games!B118, Data!$B$2:$L$134, 11, FALSE)=1, VLOOKUP(Games!C118, Data!$B$2:$L$134, 11, FALSE)&lt;&gt;1), 1,0))*'Coefficients - Win Probability'!$J$2</f>
        <v>#N/A</v>
      </c>
      <c r="K118" t="e">
        <f>(IF(AND(VLOOKUP(Games!B118, Data!$B$2:$L$134, 11, FALSE)&lt;&gt;1, VLOOKUP(Games!C118, Data!$B$2:$L$134, 11, FALSE)=1), 1,0))*'Coefficients - Win Probability'!$K$2</f>
        <v>#N/A</v>
      </c>
      <c r="L118" t="e">
        <f>(VLOOKUP(Games!B118, Data!$B$2:$L$134, 3, FALSE)-VLOOKUP(Games!C118, Data!$B$2:$L$134, 3, FALSE))*'Coefficients - Win Probability'!$L$2</f>
        <v>#N/A</v>
      </c>
      <c r="N118" t="e">
        <f t="shared" si="1"/>
        <v>#N/A</v>
      </c>
    </row>
    <row r="119" spans="1:14" x14ac:dyDescent="0.45">
      <c r="A119">
        <f>'Coefficients - Win Probability'!$A$2</f>
        <v>1.5006452889456501</v>
      </c>
      <c r="B119">
        <f>(Games!D119)*'Coefficients - Win Probability'!$B$2</f>
        <v>0</v>
      </c>
      <c r="C119" t="e">
        <f>(VLOOKUP(Games!B119, Data!$B$2:$L$134, 4, FALSE)-VLOOKUP(Games!C119, Data!$B$2:$L$134, 4, FALSE))*'Coefficients - Win Probability'!$C$2</f>
        <v>#N/A</v>
      </c>
      <c r="D119" t="e">
        <f>(VLOOKUP(Games!B119, Data!$B$2:$L$134, 5, FALSE)-VLOOKUP(Games!C119, Data!$B$2:$L$134, 5, FALSE))*'Coefficients - Win Probability'!$D$2</f>
        <v>#N/A</v>
      </c>
      <c r="E119" t="e">
        <f>(VLOOKUP(Games!B119, Data!$B$2:$L$134, 6, FALSE)-VLOOKUP(Games!C119, Data!$B$2:$L$134, 6, FALSE))*'Coefficients - Win Probability'!$E$2</f>
        <v>#N/A</v>
      </c>
      <c r="F119" t="e">
        <f>(VLOOKUP(Games!B119, Data!$B$2:$L$134, 7, FALSE)-VLOOKUP(Games!C119, Data!$B$2:$L$134, 7, FALSE))*'Coefficients - Win Probability'!$F$2</f>
        <v>#N/A</v>
      </c>
      <c r="G119" t="e">
        <f>(VLOOKUP(Games!B119, Data!$B$2:$L$134, 8, FALSE)-VLOOKUP(Games!C119, Data!$B$2:$L$134, 8, FALSE))*'Coefficients - Win Probability'!$G$2</f>
        <v>#N/A</v>
      </c>
      <c r="H119" t="e">
        <f>(VLOOKUP(Games!B119, Data!$B$2:$L$134, 9, FALSE)-VLOOKUP(Games!C119, Data!$B$2:$L$134, 9, FALSE))*'Coefficients - Win Probability'!$H$2</f>
        <v>#N/A</v>
      </c>
      <c r="I119" t="e">
        <f>(VLOOKUP(Games!B119, Data!$B$2:$L$134, 10, FALSE)-VLOOKUP(Games!C119, Data!$B$2:$L$134, 10, FALSE))*'Coefficients - Win Probability'!$I$2</f>
        <v>#N/A</v>
      </c>
      <c r="J119" t="e">
        <f>(IF(AND(VLOOKUP(Games!B119, Data!$B$2:$L$134, 11, FALSE)=1, VLOOKUP(Games!C119, Data!$B$2:$L$134, 11, FALSE)&lt;&gt;1), 1,0))*'Coefficients - Win Probability'!$J$2</f>
        <v>#N/A</v>
      </c>
      <c r="K119" t="e">
        <f>(IF(AND(VLOOKUP(Games!B119, Data!$B$2:$L$134, 11, FALSE)&lt;&gt;1, VLOOKUP(Games!C119, Data!$B$2:$L$134, 11, FALSE)=1), 1,0))*'Coefficients - Win Probability'!$K$2</f>
        <v>#N/A</v>
      </c>
      <c r="L119" t="e">
        <f>(VLOOKUP(Games!B119, Data!$B$2:$L$134, 3, FALSE)-VLOOKUP(Games!C119, Data!$B$2:$L$134, 3, FALSE))*'Coefficients - Win Probability'!$L$2</f>
        <v>#N/A</v>
      </c>
      <c r="N119" t="e">
        <f t="shared" si="1"/>
        <v>#N/A</v>
      </c>
    </row>
    <row r="120" spans="1:14" x14ac:dyDescent="0.45">
      <c r="A120">
        <f>'Coefficients - Win Probability'!$A$2</f>
        <v>1.5006452889456501</v>
      </c>
      <c r="B120">
        <f>(Games!D120)*'Coefficients - Win Probability'!$B$2</f>
        <v>0</v>
      </c>
      <c r="C120" t="e">
        <f>(VLOOKUP(Games!B120, Data!$B$2:$L$134, 4, FALSE)-VLOOKUP(Games!C120, Data!$B$2:$L$134, 4, FALSE))*'Coefficients - Win Probability'!$C$2</f>
        <v>#N/A</v>
      </c>
      <c r="D120" t="e">
        <f>(VLOOKUP(Games!B120, Data!$B$2:$L$134, 5, FALSE)-VLOOKUP(Games!C120, Data!$B$2:$L$134, 5, FALSE))*'Coefficients - Win Probability'!$D$2</f>
        <v>#N/A</v>
      </c>
      <c r="E120" t="e">
        <f>(VLOOKUP(Games!B120, Data!$B$2:$L$134, 6, FALSE)-VLOOKUP(Games!C120, Data!$B$2:$L$134, 6, FALSE))*'Coefficients - Win Probability'!$E$2</f>
        <v>#N/A</v>
      </c>
      <c r="F120" t="e">
        <f>(VLOOKUP(Games!B120, Data!$B$2:$L$134, 7, FALSE)-VLOOKUP(Games!C120, Data!$B$2:$L$134, 7, FALSE))*'Coefficients - Win Probability'!$F$2</f>
        <v>#N/A</v>
      </c>
      <c r="G120" t="e">
        <f>(VLOOKUP(Games!B120, Data!$B$2:$L$134, 8, FALSE)-VLOOKUP(Games!C120, Data!$B$2:$L$134, 8, FALSE))*'Coefficients - Win Probability'!$G$2</f>
        <v>#N/A</v>
      </c>
      <c r="H120" t="e">
        <f>(VLOOKUP(Games!B120, Data!$B$2:$L$134, 9, FALSE)-VLOOKUP(Games!C120, Data!$B$2:$L$134, 9, FALSE))*'Coefficients - Win Probability'!$H$2</f>
        <v>#N/A</v>
      </c>
      <c r="I120" t="e">
        <f>(VLOOKUP(Games!B120, Data!$B$2:$L$134, 10, FALSE)-VLOOKUP(Games!C120, Data!$B$2:$L$134, 10, FALSE))*'Coefficients - Win Probability'!$I$2</f>
        <v>#N/A</v>
      </c>
      <c r="J120" t="e">
        <f>(IF(AND(VLOOKUP(Games!B120, Data!$B$2:$L$134, 11, FALSE)=1, VLOOKUP(Games!C120, Data!$B$2:$L$134, 11, FALSE)&lt;&gt;1), 1,0))*'Coefficients - Win Probability'!$J$2</f>
        <v>#N/A</v>
      </c>
      <c r="K120" t="e">
        <f>(IF(AND(VLOOKUP(Games!B120, Data!$B$2:$L$134, 11, FALSE)&lt;&gt;1, VLOOKUP(Games!C120, Data!$B$2:$L$134, 11, FALSE)=1), 1,0))*'Coefficients - Win Probability'!$K$2</f>
        <v>#N/A</v>
      </c>
      <c r="L120" t="e">
        <f>(VLOOKUP(Games!B120, Data!$B$2:$L$134, 3, FALSE)-VLOOKUP(Games!C120, Data!$B$2:$L$134, 3, FALSE))*'Coefficients - Win Probability'!$L$2</f>
        <v>#N/A</v>
      </c>
      <c r="N120" t="e">
        <f t="shared" si="1"/>
        <v>#N/A</v>
      </c>
    </row>
    <row r="121" spans="1:14" x14ac:dyDescent="0.45">
      <c r="A121">
        <f>'Coefficients - Win Probability'!$A$2</f>
        <v>1.5006452889456501</v>
      </c>
      <c r="B121">
        <f>(Games!D121)*'Coefficients - Win Probability'!$B$2</f>
        <v>0</v>
      </c>
      <c r="C121" t="e">
        <f>(VLOOKUP(Games!B121, Data!$B$2:$L$134, 4, FALSE)-VLOOKUP(Games!C121, Data!$B$2:$L$134, 4, FALSE))*'Coefficients - Win Probability'!$C$2</f>
        <v>#N/A</v>
      </c>
      <c r="D121" t="e">
        <f>(VLOOKUP(Games!B121, Data!$B$2:$L$134, 5, FALSE)-VLOOKUP(Games!C121, Data!$B$2:$L$134, 5, FALSE))*'Coefficients - Win Probability'!$D$2</f>
        <v>#N/A</v>
      </c>
      <c r="E121" t="e">
        <f>(VLOOKUP(Games!B121, Data!$B$2:$L$134, 6, FALSE)-VLOOKUP(Games!C121, Data!$B$2:$L$134, 6, FALSE))*'Coefficients - Win Probability'!$E$2</f>
        <v>#N/A</v>
      </c>
      <c r="F121" t="e">
        <f>(VLOOKUP(Games!B121, Data!$B$2:$L$134, 7, FALSE)-VLOOKUP(Games!C121, Data!$B$2:$L$134, 7, FALSE))*'Coefficients - Win Probability'!$F$2</f>
        <v>#N/A</v>
      </c>
      <c r="G121" t="e">
        <f>(VLOOKUP(Games!B121, Data!$B$2:$L$134, 8, FALSE)-VLOOKUP(Games!C121, Data!$B$2:$L$134, 8, FALSE))*'Coefficients - Win Probability'!$G$2</f>
        <v>#N/A</v>
      </c>
      <c r="H121" t="e">
        <f>(VLOOKUP(Games!B121, Data!$B$2:$L$134, 9, FALSE)-VLOOKUP(Games!C121, Data!$B$2:$L$134, 9, FALSE))*'Coefficients - Win Probability'!$H$2</f>
        <v>#N/A</v>
      </c>
      <c r="I121" t="e">
        <f>(VLOOKUP(Games!B121, Data!$B$2:$L$134, 10, FALSE)-VLOOKUP(Games!C121, Data!$B$2:$L$134, 10, FALSE))*'Coefficients - Win Probability'!$I$2</f>
        <v>#N/A</v>
      </c>
      <c r="J121" t="e">
        <f>(IF(AND(VLOOKUP(Games!B121, Data!$B$2:$L$134, 11, FALSE)=1, VLOOKUP(Games!C121, Data!$B$2:$L$134, 11, FALSE)&lt;&gt;1), 1,0))*'Coefficients - Win Probability'!$J$2</f>
        <v>#N/A</v>
      </c>
      <c r="K121" t="e">
        <f>(IF(AND(VLOOKUP(Games!B121, Data!$B$2:$L$134, 11, FALSE)&lt;&gt;1, VLOOKUP(Games!C121, Data!$B$2:$L$134, 11, FALSE)=1), 1,0))*'Coefficients - Win Probability'!$K$2</f>
        <v>#N/A</v>
      </c>
      <c r="L121" t="e">
        <f>(VLOOKUP(Games!B121, Data!$B$2:$L$134, 3, FALSE)-VLOOKUP(Games!C121, Data!$B$2:$L$134, 3, FALSE))*'Coefficients - Win Probability'!$L$2</f>
        <v>#N/A</v>
      </c>
      <c r="N121" t="e">
        <f t="shared" si="1"/>
        <v>#N/A</v>
      </c>
    </row>
    <row r="122" spans="1:14" x14ac:dyDescent="0.45">
      <c r="A122">
        <f>'Coefficients - Win Probability'!$A$2</f>
        <v>1.5006452889456501</v>
      </c>
      <c r="B122">
        <f>(Games!D122)*'Coefficients - Win Probability'!$B$2</f>
        <v>0</v>
      </c>
      <c r="C122" t="e">
        <f>(VLOOKUP(Games!B122, Data!$B$2:$L$134, 4, FALSE)-VLOOKUP(Games!C122, Data!$B$2:$L$134, 4, FALSE))*'Coefficients - Win Probability'!$C$2</f>
        <v>#N/A</v>
      </c>
      <c r="D122" t="e">
        <f>(VLOOKUP(Games!B122, Data!$B$2:$L$134, 5, FALSE)-VLOOKUP(Games!C122, Data!$B$2:$L$134, 5, FALSE))*'Coefficients - Win Probability'!$D$2</f>
        <v>#N/A</v>
      </c>
      <c r="E122" t="e">
        <f>(VLOOKUP(Games!B122, Data!$B$2:$L$134, 6, FALSE)-VLOOKUP(Games!C122, Data!$B$2:$L$134, 6, FALSE))*'Coefficients - Win Probability'!$E$2</f>
        <v>#N/A</v>
      </c>
      <c r="F122" t="e">
        <f>(VLOOKUP(Games!B122, Data!$B$2:$L$134, 7, FALSE)-VLOOKUP(Games!C122, Data!$B$2:$L$134, 7, FALSE))*'Coefficients - Win Probability'!$F$2</f>
        <v>#N/A</v>
      </c>
      <c r="G122" t="e">
        <f>(VLOOKUP(Games!B122, Data!$B$2:$L$134, 8, FALSE)-VLOOKUP(Games!C122, Data!$B$2:$L$134, 8, FALSE))*'Coefficients - Win Probability'!$G$2</f>
        <v>#N/A</v>
      </c>
      <c r="H122" t="e">
        <f>(VLOOKUP(Games!B122, Data!$B$2:$L$134, 9, FALSE)-VLOOKUP(Games!C122, Data!$B$2:$L$134, 9, FALSE))*'Coefficients - Win Probability'!$H$2</f>
        <v>#N/A</v>
      </c>
      <c r="I122" t="e">
        <f>(VLOOKUP(Games!B122, Data!$B$2:$L$134, 10, FALSE)-VLOOKUP(Games!C122, Data!$B$2:$L$134, 10, FALSE))*'Coefficients - Win Probability'!$I$2</f>
        <v>#N/A</v>
      </c>
      <c r="J122" t="e">
        <f>(IF(AND(VLOOKUP(Games!B122, Data!$B$2:$L$134, 11, FALSE)=1, VLOOKUP(Games!C122, Data!$B$2:$L$134, 11, FALSE)&lt;&gt;1), 1,0))*'Coefficients - Win Probability'!$J$2</f>
        <v>#N/A</v>
      </c>
      <c r="K122" t="e">
        <f>(IF(AND(VLOOKUP(Games!B122, Data!$B$2:$L$134, 11, FALSE)&lt;&gt;1, VLOOKUP(Games!C122, Data!$B$2:$L$134, 11, FALSE)=1), 1,0))*'Coefficients - Win Probability'!$K$2</f>
        <v>#N/A</v>
      </c>
      <c r="L122" t="e">
        <f>(VLOOKUP(Games!B122, Data!$B$2:$L$134, 3, FALSE)-VLOOKUP(Games!C122, Data!$B$2:$L$134, 3, FALSE))*'Coefficients - Win Probability'!$L$2</f>
        <v>#N/A</v>
      </c>
      <c r="N122" t="e">
        <f t="shared" si="1"/>
        <v>#N/A</v>
      </c>
    </row>
    <row r="123" spans="1:14" x14ac:dyDescent="0.45">
      <c r="A123">
        <f>'Coefficients - Win Probability'!$A$2</f>
        <v>1.5006452889456501</v>
      </c>
      <c r="B123">
        <f>(Games!D123)*'Coefficients - Win Probability'!$B$2</f>
        <v>0</v>
      </c>
      <c r="C123" t="e">
        <f>(VLOOKUP(Games!B123, Data!$B$2:$L$134, 4, FALSE)-VLOOKUP(Games!C123, Data!$B$2:$L$134, 4, FALSE))*'Coefficients - Win Probability'!$C$2</f>
        <v>#N/A</v>
      </c>
      <c r="D123" t="e">
        <f>(VLOOKUP(Games!B123, Data!$B$2:$L$134, 5, FALSE)-VLOOKUP(Games!C123, Data!$B$2:$L$134, 5, FALSE))*'Coefficients - Win Probability'!$D$2</f>
        <v>#N/A</v>
      </c>
      <c r="E123" t="e">
        <f>(VLOOKUP(Games!B123, Data!$B$2:$L$134, 6, FALSE)-VLOOKUP(Games!C123, Data!$B$2:$L$134, 6, FALSE))*'Coefficients - Win Probability'!$E$2</f>
        <v>#N/A</v>
      </c>
      <c r="F123" t="e">
        <f>(VLOOKUP(Games!B123, Data!$B$2:$L$134, 7, FALSE)-VLOOKUP(Games!C123, Data!$B$2:$L$134, 7, FALSE))*'Coefficients - Win Probability'!$F$2</f>
        <v>#N/A</v>
      </c>
      <c r="G123" t="e">
        <f>(VLOOKUP(Games!B123, Data!$B$2:$L$134, 8, FALSE)-VLOOKUP(Games!C123, Data!$B$2:$L$134, 8, FALSE))*'Coefficients - Win Probability'!$G$2</f>
        <v>#N/A</v>
      </c>
      <c r="H123" t="e">
        <f>(VLOOKUP(Games!B123, Data!$B$2:$L$134, 9, FALSE)-VLOOKUP(Games!C123, Data!$B$2:$L$134, 9, FALSE))*'Coefficients - Win Probability'!$H$2</f>
        <v>#N/A</v>
      </c>
      <c r="I123" t="e">
        <f>(VLOOKUP(Games!B123, Data!$B$2:$L$134, 10, FALSE)-VLOOKUP(Games!C123, Data!$B$2:$L$134, 10, FALSE))*'Coefficients - Win Probability'!$I$2</f>
        <v>#N/A</v>
      </c>
      <c r="J123" t="e">
        <f>(IF(AND(VLOOKUP(Games!B123, Data!$B$2:$L$134, 11, FALSE)=1, VLOOKUP(Games!C123, Data!$B$2:$L$134, 11, FALSE)&lt;&gt;1), 1,0))*'Coefficients - Win Probability'!$J$2</f>
        <v>#N/A</v>
      </c>
      <c r="K123" t="e">
        <f>(IF(AND(VLOOKUP(Games!B123, Data!$B$2:$L$134, 11, FALSE)&lt;&gt;1, VLOOKUP(Games!C123, Data!$B$2:$L$134, 11, FALSE)=1), 1,0))*'Coefficients - Win Probability'!$K$2</f>
        <v>#N/A</v>
      </c>
      <c r="L123" t="e">
        <f>(VLOOKUP(Games!B123, Data!$B$2:$L$134, 3, FALSE)-VLOOKUP(Games!C123, Data!$B$2:$L$134, 3, FALSE))*'Coefficients - Win Probability'!$L$2</f>
        <v>#N/A</v>
      </c>
      <c r="N123" t="e">
        <f t="shared" si="1"/>
        <v>#N/A</v>
      </c>
    </row>
    <row r="124" spans="1:14" x14ac:dyDescent="0.45">
      <c r="A124">
        <f>'Coefficients - Win Probability'!$A$2</f>
        <v>1.5006452889456501</v>
      </c>
      <c r="B124">
        <f>(Games!D124)*'Coefficients - Win Probability'!$B$2</f>
        <v>0</v>
      </c>
      <c r="C124" t="e">
        <f>(VLOOKUP(Games!B124, Data!$B$2:$L$134, 4, FALSE)-VLOOKUP(Games!C124, Data!$B$2:$L$134, 4, FALSE))*'Coefficients - Win Probability'!$C$2</f>
        <v>#N/A</v>
      </c>
      <c r="D124" t="e">
        <f>(VLOOKUP(Games!B124, Data!$B$2:$L$134, 5, FALSE)-VLOOKUP(Games!C124, Data!$B$2:$L$134, 5, FALSE))*'Coefficients - Win Probability'!$D$2</f>
        <v>#N/A</v>
      </c>
      <c r="E124" t="e">
        <f>(VLOOKUP(Games!B124, Data!$B$2:$L$134, 6, FALSE)-VLOOKUP(Games!C124, Data!$B$2:$L$134, 6, FALSE))*'Coefficients - Win Probability'!$E$2</f>
        <v>#N/A</v>
      </c>
      <c r="F124" t="e">
        <f>(VLOOKUP(Games!B124, Data!$B$2:$L$134, 7, FALSE)-VLOOKUP(Games!C124, Data!$B$2:$L$134, 7, FALSE))*'Coefficients - Win Probability'!$F$2</f>
        <v>#N/A</v>
      </c>
      <c r="G124" t="e">
        <f>(VLOOKUP(Games!B124, Data!$B$2:$L$134, 8, FALSE)-VLOOKUP(Games!C124, Data!$B$2:$L$134, 8, FALSE))*'Coefficients - Win Probability'!$G$2</f>
        <v>#N/A</v>
      </c>
      <c r="H124" t="e">
        <f>(VLOOKUP(Games!B124, Data!$B$2:$L$134, 9, FALSE)-VLOOKUP(Games!C124, Data!$B$2:$L$134, 9, FALSE))*'Coefficients - Win Probability'!$H$2</f>
        <v>#N/A</v>
      </c>
      <c r="I124" t="e">
        <f>(VLOOKUP(Games!B124, Data!$B$2:$L$134, 10, FALSE)-VLOOKUP(Games!C124, Data!$B$2:$L$134, 10, FALSE))*'Coefficients - Win Probability'!$I$2</f>
        <v>#N/A</v>
      </c>
      <c r="J124" t="e">
        <f>(IF(AND(VLOOKUP(Games!B124, Data!$B$2:$L$134, 11, FALSE)=1, VLOOKUP(Games!C124, Data!$B$2:$L$134, 11, FALSE)&lt;&gt;1), 1,0))*'Coefficients - Win Probability'!$J$2</f>
        <v>#N/A</v>
      </c>
      <c r="K124" t="e">
        <f>(IF(AND(VLOOKUP(Games!B124, Data!$B$2:$L$134, 11, FALSE)&lt;&gt;1, VLOOKUP(Games!C124, Data!$B$2:$L$134, 11, FALSE)=1), 1,0))*'Coefficients - Win Probability'!$K$2</f>
        <v>#N/A</v>
      </c>
      <c r="L124" t="e">
        <f>(VLOOKUP(Games!B124, Data!$B$2:$L$134, 3, FALSE)-VLOOKUP(Games!C124, Data!$B$2:$L$134, 3, FALSE))*'Coefficients - Win Probability'!$L$2</f>
        <v>#N/A</v>
      </c>
      <c r="N124" t="e">
        <f t="shared" si="1"/>
        <v>#N/A</v>
      </c>
    </row>
    <row r="125" spans="1:14" x14ac:dyDescent="0.45">
      <c r="A125">
        <f>'Coefficients - Win Probability'!$A$2</f>
        <v>1.5006452889456501</v>
      </c>
      <c r="B125">
        <f>(Games!D125)*'Coefficients - Win Probability'!$B$2</f>
        <v>0</v>
      </c>
      <c r="C125" t="e">
        <f>(VLOOKUP(Games!B125, Data!$B$2:$L$134, 4, FALSE)-VLOOKUP(Games!C125, Data!$B$2:$L$134, 4, FALSE))*'Coefficients - Win Probability'!$C$2</f>
        <v>#N/A</v>
      </c>
      <c r="D125" t="e">
        <f>(VLOOKUP(Games!B125, Data!$B$2:$L$134, 5, FALSE)-VLOOKUP(Games!C125, Data!$B$2:$L$134, 5, FALSE))*'Coefficients - Win Probability'!$D$2</f>
        <v>#N/A</v>
      </c>
      <c r="E125" t="e">
        <f>(VLOOKUP(Games!B125, Data!$B$2:$L$134, 6, FALSE)-VLOOKUP(Games!C125, Data!$B$2:$L$134, 6, FALSE))*'Coefficients - Win Probability'!$E$2</f>
        <v>#N/A</v>
      </c>
      <c r="F125" t="e">
        <f>(VLOOKUP(Games!B125, Data!$B$2:$L$134, 7, FALSE)-VLOOKUP(Games!C125, Data!$B$2:$L$134, 7, FALSE))*'Coefficients - Win Probability'!$F$2</f>
        <v>#N/A</v>
      </c>
      <c r="G125" t="e">
        <f>(VLOOKUP(Games!B125, Data!$B$2:$L$134, 8, FALSE)-VLOOKUP(Games!C125, Data!$B$2:$L$134, 8, FALSE))*'Coefficients - Win Probability'!$G$2</f>
        <v>#N/A</v>
      </c>
      <c r="H125" t="e">
        <f>(VLOOKUP(Games!B125, Data!$B$2:$L$134, 9, FALSE)-VLOOKUP(Games!C125, Data!$B$2:$L$134, 9, FALSE))*'Coefficients - Win Probability'!$H$2</f>
        <v>#N/A</v>
      </c>
      <c r="I125" t="e">
        <f>(VLOOKUP(Games!B125, Data!$B$2:$L$134, 10, FALSE)-VLOOKUP(Games!C125, Data!$B$2:$L$134, 10, FALSE))*'Coefficients - Win Probability'!$I$2</f>
        <v>#N/A</v>
      </c>
      <c r="J125" t="e">
        <f>(IF(AND(VLOOKUP(Games!B125, Data!$B$2:$L$134, 11, FALSE)=1, VLOOKUP(Games!C125, Data!$B$2:$L$134, 11, FALSE)&lt;&gt;1), 1,0))*'Coefficients - Win Probability'!$J$2</f>
        <v>#N/A</v>
      </c>
      <c r="K125" t="e">
        <f>(IF(AND(VLOOKUP(Games!B125, Data!$B$2:$L$134, 11, FALSE)&lt;&gt;1, VLOOKUP(Games!C125, Data!$B$2:$L$134, 11, FALSE)=1), 1,0))*'Coefficients - Win Probability'!$K$2</f>
        <v>#N/A</v>
      </c>
      <c r="L125" t="e">
        <f>(VLOOKUP(Games!B125, Data!$B$2:$L$134, 3, FALSE)-VLOOKUP(Games!C125, Data!$B$2:$L$134, 3, FALSE))*'Coefficients - Win Probability'!$L$2</f>
        <v>#N/A</v>
      </c>
      <c r="N125" t="e">
        <f t="shared" si="1"/>
        <v>#N/A</v>
      </c>
    </row>
    <row r="126" spans="1:14" x14ac:dyDescent="0.45">
      <c r="A126">
        <f>'Coefficients - Win Probability'!$A$2</f>
        <v>1.5006452889456501</v>
      </c>
      <c r="B126">
        <f>(Games!D126)*'Coefficients - Win Probability'!$B$2</f>
        <v>0</v>
      </c>
      <c r="C126" t="e">
        <f>(VLOOKUP(Games!B126, Data!$B$2:$L$134, 4, FALSE)-VLOOKUP(Games!C126, Data!$B$2:$L$134, 4, FALSE))*'Coefficients - Win Probability'!$C$2</f>
        <v>#N/A</v>
      </c>
      <c r="D126" t="e">
        <f>(VLOOKUP(Games!B126, Data!$B$2:$L$134, 5, FALSE)-VLOOKUP(Games!C126, Data!$B$2:$L$134, 5, FALSE))*'Coefficients - Win Probability'!$D$2</f>
        <v>#N/A</v>
      </c>
      <c r="E126" t="e">
        <f>(VLOOKUP(Games!B126, Data!$B$2:$L$134, 6, FALSE)-VLOOKUP(Games!C126, Data!$B$2:$L$134, 6, FALSE))*'Coefficients - Win Probability'!$E$2</f>
        <v>#N/A</v>
      </c>
      <c r="F126" t="e">
        <f>(VLOOKUP(Games!B126, Data!$B$2:$L$134, 7, FALSE)-VLOOKUP(Games!C126, Data!$B$2:$L$134, 7, FALSE))*'Coefficients - Win Probability'!$F$2</f>
        <v>#N/A</v>
      </c>
      <c r="G126" t="e">
        <f>(VLOOKUP(Games!B126, Data!$B$2:$L$134, 8, FALSE)-VLOOKUP(Games!C126, Data!$B$2:$L$134, 8, FALSE))*'Coefficients - Win Probability'!$G$2</f>
        <v>#N/A</v>
      </c>
      <c r="H126" t="e">
        <f>(VLOOKUP(Games!B126, Data!$B$2:$L$134, 9, FALSE)-VLOOKUP(Games!C126, Data!$B$2:$L$134, 9, FALSE))*'Coefficients - Win Probability'!$H$2</f>
        <v>#N/A</v>
      </c>
      <c r="I126" t="e">
        <f>(VLOOKUP(Games!B126, Data!$B$2:$L$134, 10, FALSE)-VLOOKUP(Games!C126, Data!$B$2:$L$134, 10, FALSE))*'Coefficients - Win Probability'!$I$2</f>
        <v>#N/A</v>
      </c>
      <c r="J126" t="e">
        <f>(IF(AND(VLOOKUP(Games!B126, Data!$B$2:$L$134, 11, FALSE)=1, VLOOKUP(Games!C126, Data!$B$2:$L$134, 11, FALSE)&lt;&gt;1), 1,0))*'Coefficients - Win Probability'!$J$2</f>
        <v>#N/A</v>
      </c>
      <c r="K126" t="e">
        <f>(IF(AND(VLOOKUP(Games!B126, Data!$B$2:$L$134, 11, FALSE)&lt;&gt;1, VLOOKUP(Games!C126, Data!$B$2:$L$134, 11, FALSE)=1), 1,0))*'Coefficients - Win Probability'!$K$2</f>
        <v>#N/A</v>
      </c>
      <c r="L126" t="e">
        <f>(VLOOKUP(Games!B126, Data!$B$2:$L$134, 3, FALSE)-VLOOKUP(Games!C126, Data!$B$2:$L$134, 3, FALSE))*'Coefficients - Win Probability'!$L$2</f>
        <v>#N/A</v>
      </c>
      <c r="N126" t="e">
        <f t="shared" si="1"/>
        <v>#N/A</v>
      </c>
    </row>
    <row r="127" spans="1:14" x14ac:dyDescent="0.45">
      <c r="A127">
        <f>'Coefficients - Win Probability'!$A$2</f>
        <v>1.5006452889456501</v>
      </c>
      <c r="B127">
        <f>(Games!D127)*'Coefficients - Win Probability'!$B$2</f>
        <v>0</v>
      </c>
      <c r="C127" t="e">
        <f>(VLOOKUP(Games!B127, Data!$B$2:$L$134, 4, FALSE)-VLOOKUP(Games!C127, Data!$B$2:$L$134, 4, FALSE))*'Coefficients - Win Probability'!$C$2</f>
        <v>#N/A</v>
      </c>
      <c r="D127" t="e">
        <f>(VLOOKUP(Games!B127, Data!$B$2:$L$134, 5, FALSE)-VLOOKUP(Games!C127, Data!$B$2:$L$134, 5, FALSE))*'Coefficients - Win Probability'!$D$2</f>
        <v>#N/A</v>
      </c>
      <c r="E127" t="e">
        <f>(VLOOKUP(Games!B127, Data!$B$2:$L$134, 6, FALSE)-VLOOKUP(Games!C127, Data!$B$2:$L$134, 6, FALSE))*'Coefficients - Win Probability'!$E$2</f>
        <v>#N/A</v>
      </c>
      <c r="F127" t="e">
        <f>(VLOOKUP(Games!B127, Data!$B$2:$L$134, 7, FALSE)-VLOOKUP(Games!C127, Data!$B$2:$L$134, 7, FALSE))*'Coefficients - Win Probability'!$F$2</f>
        <v>#N/A</v>
      </c>
      <c r="G127" t="e">
        <f>(VLOOKUP(Games!B127, Data!$B$2:$L$134, 8, FALSE)-VLOOKUP(Games!C127, Data!$B$2:$L$134, 8, FALSE))*'Coefficients - Win Probability'!$G$2</f>
        <v>#N/A</v>
      </c>
      <c r="H127" t="e">
        <f>(VLOOKUP(Games!B127, Data!$B$2:$L$134, 9, FALSE)-VLOOKUP(Games!C127, Data!$B$2:$L$134, 9, FALSE))*'Coefficients - Win Probability'!$H$2</f>
        <v>#N/A</v>
      </c>
      <c r="I127" t="e">
        <f>(VLOOKUP(Games!B127, Data!$B$2:$L$134, 10, FALSE)-VLOOKUP(Games!C127, Data!$B$2:$L$134, 10, FALSE))*'Coefficients - Win Probability'!$I$2</f>
        <v>#N/A</v>
      </c>
      <c r="J127" t="e">
        <f>(IF(AND(VLOOKUP(Games!B127, Data!$B$2:$L$134, 11, FALSE)=1, VLOOKUP(Games!C127, Data!$B$2:$L$134, 11, FALSE)&lt;&gt;1), 1,0))*'Coefficients - Win Probability'!$J$2</f>
        <v>#N/A</v>
      </c>
      <c r="K127" t="e">
        <f>(IF(AND(VLOOKUP(Games!B127, Data!$B$2:$L$134, 11, FALSE)&lt;&gt;1, VLOOKUP(Games!C127, Data!$B$2:$L$134, 11, FALSE)=1), 1,0))*'Coefficients - Win Probability'!$K$2</f>
        <v>#N/A</v>
      </c>
      <c r="L127" t="e">
        <f>(VLOOKUP(Games!B127, Data!$B$2:$L$134, 3, FALSE)-VLOOKUP(Games!C127, Data!$B$2:$L$134, 3, FALSE))*'Coefficients - Win Probability'!$L$2</f>
        <v>#N/A</v>
      </c>
      <c r="N127" t="e">
        <f t="shared" si="1"/>
        <v>#N/A</v>
      </c>
    </row>
    <row r="128" spans="1:14" x14ac:dyDescent="0.45">
      <c r="A128">
        <f>'Coefficients - Win Probability'!$A$2</f>
        <v>1.5006452889456501</v>
      </c>
      <c r="B128">
        <f>(Games!D128)*'Coefficients - Win Probability'!$B$2</f>
        <v>0</v>
      </c>
      <c r="C128" t="e">
        <f>(VLOOKUP(Games!B128, Data!$B$2:$L$134, 4, FALSE)-VLOOKUP(Games!C128, Data!$B$2:$L$134, 4, FALSE))*'Coefficients - Win Probability'!$C$2</f>
        <v>#N/A</v>
      </c>
      <c r="D128" t="e">
        <f>(VLOOKUP(Games!B128, Data!$B$2:$L$134, 5, FALSE)-VLOOKUP(Games!C128, Data!$B$2:$L$134, 5, FALSE))*'Coefficients - Win Probability'!$D$2</f>
        <v>#N/A</v>
      </c>
      <c r="E128" t="e">
        <f>(VLOOKUP(Games!B128, Data!$B$2:$L$134, 6, FALSE)-VLOOKUP(Games!C128, Data!$B$2:$L$134, 6, FALSE))*'Coefficients - Win Probability'!$E$2</f>
        <v>#N/A</v>
      </c>
      <c r="F128" t="e">
        <f>(VLOOKUP(Games!B128, Data!$B$2:$L$134, 7, FALSE)-VLOOKUP(Games!C128, Data!$B$2:$L$134, 7, FALSE))*'Coefficients - Win Probability'!$F$2</f>
        <v>#N/A</v>
      </c>
      <c r="G128" t="e">
        <f>(VLOOKUP(Games!B128, Data!$B$2:$L$134, 8, FALSE)-VLOOKUP(Games!C128, Data!$B$2:$L$134, 8, FALSE))*'Coefficients - Win Probability'!$G$2</f>
        <v>#N/A</v>
      </c>
      <c r="H128" t="e">
        <f>(VLOOKUP(Games!B128, Data!$B$2:$L$134, 9, FALSE)-VLOOKUP(Games!C128, Data!$B$2:$L$134, 9, FALSE))*'Coefficients - Win Probability'!$H$2</f>
        <v>#N/A</v>
      </c>
      <c r="I128" t="e">
        <f>(VLOOKUP(Games!B128, Data!$B$2:$L$134, 10, FALSE)-VLOOKUP(Games!C128, Data!$B$2:$L$134, 10, FALSE))*'Coefficients - Win Probability'!$I$2</f>
        <v>#N/A</v>
      </c>
      <c r="J128" t="e">
        <f>(IF(AND(VLOOKUP(Games!B128, Data!$B$2:$L$134, 11, FALSE)=1, VLOOKUP(Games!C128, Data!$B$2:$L$134, 11, FALSE)&lt;&gt;1), 1,0))*'Coefficients - Win Probability'!$J$2</f>
        <v>#N/A</v>
      </c>
      <c r="K128" t="e">
        <f>(IF(AND(VLOOKUP(Games!B128, Data!$B$2:$L$134, 11, FALSE)&lt;&gt;1, VLOOKUP(Games!C128, Data!$B$2:$L$134, 11, FALSE)=1), 1,0))*'Coefficients - Win Probability'!$K$2</f>
        <v>#N/A</v>
      </c>
      <c r="L128" t="e">
        <f>(VLOOKUP(Games!B128, Data!$B$2:$L$134, 3, FALSE)-VLOOKUP(Games!C128, Data!$B$2:$L$134, 3, FALSE))*'Coefficients - Win Probability'!$L$2</f>
        <v>#N/A</v>
      </c>
      <c r="N128" t="e">
        <f t="shared" si="1"/>
        <v>#N/A</v>
      </c>
    </row>
    <row r="129" spans="1:14" x14ac:dyDescent="0.45">
      <c r="A129">
        <f>'Coefficients - Win Probability'!$A$2</f>
        <v>1.5006452889456501</v>
      </c>
      <c r="B129">
        <f>(Games!D129)*'Coefficients - Win Probability'!$B$2</f>
        <v>0</v>
      </c>
      <c r="C129" t="e">
        <f>(VLOOKUP(Games!B129, Data!$B$2:$L$134, 4, FALSE)-VLOOKUP(Games!C129, Data!$B$2:$L$134, 4, FALSE))*'Coefficients - Win Probability'!$C$2</f>
        <v>#N/A</v>
      </c>
      <c r="D129" t="e">
        <f>(VLOOKUP(Games!B129, Data!$B$2:$L$134, 5, FALSE)-VLOOKUP(Games!C129, Data!$B$2:$L$134, 5, FALSE))*'Coefficients - Win Probability'!$D$2</f>
        <v>#N/A</v>
      </c>
      <c r="E129" t="e">
        <f>(VLOOKUP(Games!B129, Data!$B$2:$L$134, 6, FALSE)-VLOOKUP(Games!C129, Data!$B$2:$L$134, 6, FALSE))*'Coefficients - Win Probability'!$E$2</f>
        <v>#N/A</v>
      </c>
      <c r="F129" t="e">
        <f>(VLOOKUP(Games!B129, Data!$B$2:$L$134, 7, FALSE)-VLOOKUP(Games!C129, Data!$B$2:$L$134, 7, FALSE))*'Coefficients - Win Probability'!$F$2</f>
        <v>#N/A</v>
      </c>
      <c r="G129" t="e">
        <f>(VLOOKUP(Games!B129, Data!$B$2:$L$134, 8, FALSE)-VLOOKUP(Games!C129, Data!$B$2:$L$134, 8, FALSE))*'Coefficients - Win Probability'!$G$2</f>
        <v>#N/A</v>
      </c>
      <c r="H129" t="e">
        <f>(VLOOKUP(Games!B129, Data!$B$2:$L$134, 9, FALSE)-VLOOKUP(Games!C129, Data!$B$2:$L$134, 9, FALSE))*'Coefficients - Win Probability'!$H$2</f>
        <v>#N/A</v>
      </c>
      <c r="I129" t="e">
        <f>(VLOOKUP(Games!B129, Data!$B$2:$L$134, 10, FALSE)-VLOOKUP(Games!C129, Data!$B$2:$L$134, 10, FALSE))*'Coefficients - Win Probability'!$I$2</f>
        <v>#N/A</v>
      </c>
      <c r="J129" t="e">
        <f>(IF(AND(VLOOKUP(Games!B129, Data!$B$2:$L$134, 11, FALSE)=1, VLOOKUP(Games!C129, Data!$B$2:$L$134, 11, FALSE)&lt;&gt;1), 1,0))*'Coefficients - Win Probability'!$J$2</f>
        <v>#N/A</v>
      </c>
      <c r="K129" t="e">
        <f>(IF(AND(VLOOKUP(Games!B129, Data!$B$2:$L$134, 11, FALSE)&lt;&gt;1, VLOOKUP(Games!C129, Data!$B$2:$L$134, 11, FALSE)=1), 1,0))*'Coefficients - Win Probability'!$K$2</f>
        <v>#N/A</v>
      </c>
      <c r="L129" t="e">
        <f>(VLOOKUP(Games!B129, Data!$B$2:$L$134, 3, FALSE)-VLOOKUP(Games!C129, Data!$B$2:$L$134, 3, FALSE))*'Coefficients - Win Probability'!$L$2</f>
        <v>#N/A</v>
      </c>
      <c r="N129" t="e">
        <f t="shared" si="1"/>
        <v>#N/A</v>
      </c>
    </row>
    <row r="130" spans="1:14" x14ac:dyDescent="0.45">
      <c r="A130">
        <f>'Coefficients - Win Probability'!$A$2</f>
        <v>1.5006452889456501</v>
      </c>
      <c r="B130">
        <f>(Games!D130)*'Coefficients - Win Probability'!$B$2</f>
        <v>0</v>
      </c>
      <c r="C130" t="e">
        <f>(VLOOKUP(Games!B130, Data!$B$2:$L$134, 4, FALSE)-VLOOKUP(Games!C130, Data!$B$2:$L$134, 4, FALSE))*'Coefficients - Win Probability'!$C$2</f>
        <v>#N/A</v>
      </c>
      <c r="D130" t="e">
        <f>(VLOOKUP(Games!B130, Data!$B$2:$L$134, 5, FALSE)-VLOOKUP(Games!C130, Data!$B$2:$L$134, 5, FALSE))*'Coefficients - Win Probability'!$D$2</f>
        <v>#N/A</v>
      </c>
      <c r="E130" t="e">
        <f>(VLOOKUP(Games!B130, Data!$B$2:$L$134, 6, FALSE)-VLOOKUP(Games!C130, Data!$B$2:$L$134, 6, FALSE))*'Coefficients - Win Probability'!$E$2</f>
        <v>#N/A</v>
      </c>
      <c r="F130" t="e">
        <f>(VLOOKUP(Games!B130, Data!$B$2:$L$134, 7, FALSE)-VLOOKUP(Games!C130, Data!$B$2:$L$134, 7, FALSE))*'Coefficients - Win Probability'!$F$2</f>
        <v>#N/A</v>
      </c>
      <c r="G130" t="e">
        <f>(VLOOKUP(Games!B130, Data!$B$2:$L$134, 8, FALSE)-VLOOKUP(Games!C130, Data!$B$2:$L$134, 8, FALSE))*'Coefficients - Win Probability'!$G$2</f>
        <v>#N/A</v>
      </c>
      <c r="H130" t="e">
        <f>(VLOOKUP(Games!B130, Data!$B$2:$L$134, 9, FALSE)-VLOOKUP(Games!C130, Data!$B$2:$L$134, 9, FALSE))*'Coefficients - Win Probability'!$H$2</f>
        <v>#N/A</v>
      </c>
      <c r="I130" t="e">
        <f>(VLOOKUP(Games!B130, Data!$B$2:$L$134, 10, FALSE)-VLOOKUP(Games!C130, Data!$B$2:$L$134, 10, FALSE))*'Coefficients - Win Probability'!$I$2</f>
        <v>#N/A</v>
      </c>
      <c r="J130" t="e">
        <f>(IF(AND(VLOOKUP(Games!B130, Data!$B$2:$L$134, 11, FALSE)=1, VLOOKUP(Games!C130, Data!$B$2:$L$134, 11, FALSE)&lt;&gt;1), 1,0))*'Coefficients - Win Probability'!$J$2</f>
        <v>#N/A</v>
      </c>
      <c r="K130" t="e">
        <f>(IF(AND(VLOOKUP(Games!B130, Data!$B$2:$L$134, 11, FALSE)&lt;&gt;1, VLOOKUP(Games!C130, Data!$B$2:$L$134, 11, FALSE)=1), 1,0))*'Coefficients - Win Probability'!$K$2</f>
        <v>#N/A</v>
      </c>
      <c r="L130" t="e">
        <f>(VLOOKUP(Games!B130, Data!$B$2:$L$134, 3, FALSE)-VLOOKUP(Games!C130, Data!$B$2:$L$134, 3, FALSE))*'Coefficients - Win Probability'!$L$2</f>
        <v>#N/A</v>
      </c>
      <c r="N130" t="e">
        <f t="shared" si="1"/>
        <v>#N/A</v>
      </c>
    </row>
    <row r="131" spans="1:14" x14ac:dyDescent="0.45">
      <c r="A131">
        <f>'Coefficients - Win Probability'!$A$2</f>
        <v>1.5006452889456501</v>
      </c>
      <c r="B131">
        <f>(Games!D131)*'Coefficients - Win Probability'!$B$2</f>
        <v>0</v>
      </c>
      <c r="C131" t="e">
        <f>(VLOOKUP(Games!B131, Data!$B$2:$L$134, 4, FALSE)-VLOOKUP(Games!C131, Data!$B$2:$L$134, 4, FALSE))*'Coefficients - Win Probability'!$C$2</f>
        <v>#N/A</v>
      </c>
      <c r="D131" t="e">
        <f>(VLOOKUP(Games!B131, Data!$B$2:$L$134, 5, FALSE)-VLOOKUP(Games!C131, Data!$B$2:$L$134, 5, FALSE))*'Coefficients - Win Probability'!$D$2</f>
        <v>#N/A</v>
      </c>
      <c r="E131" t="e">
        <f>(VLOOKUP(Games!B131, Data!$B$2:$L$134, 6, FALSE)-VLOOKUP(Games!C131, Data!$B$2:$L$134, 6, FALSE))*'Coefficients - Win Probability'!$E$2</f>
        <v>#N/A</v>
      </c>
      <c r="F131" t="e">
        <f>(VLOOKUP(Games!B131, Data!$B$2:$L$134, 7, FALSE)-VLOOKUP(Games!C131, Data!$B$2:$L$134, 7, FALSE))*'Coefficients - Win Probability'!$F$2</f>
        <v>#N/A</v>
      </c>
      <c r="G131" t="e">
        <f>(VLOOKUP(Games!B131, Data!$B$2:$L$134, 8, FALSE)-VLOOKUP(Games!C131, Data!$B$2:$L$134, 8, FALSE))*'Coefficients - Win Probability'!$G$2</f>
        <v>#N/A</v>
      </c>
      <c r="H131" t="e">
        <f>(VLOOKUP(Games!B131, Data!$B$2:$L$134, 9, FALSE)-VLOOKUP(Games!C131, Data!$B$2:$L$134, 9, FALSE))*'Coefficients - Win Probability'!$H$2</f>
        <v>#N/A</v>
      </c>
      <c r="I131" t="e">
        <f>(VLOOKUP(Games!B131, Data!$B$2:$L$134, 10, FALSE)-VLOOKUP(Games!C131, Data!$B$2:$L$134, 10, FALSE))*'Coefficients - Win Probability'!$I$2</f>
        <v>#N/A</v>
      </c>
      <c r="J131" t="e">
        <f>(IF(AND(VLOOKUP(Games!B131, Data!$B$2:$L$134, 11, FALSE)=1, VLOOKUP(Games!C131, Data!$B$2:$L$134, 11, FALSE)&lt;&gt;1), 1,0))*'Coefficients - Win Probability'!$J$2</f>
        <v>#N/A</v>
      </c>
      <c r="K131" t="e">
        <f>(IF(AND(VLOOKUP(Games!B131, Data!$B$2:$L$134, 11, FALSE)&lt;&gt;1, VLOOKUP(Games!C131, Data!$B$2:$L$134, 11, FALSE)=1), 1,0))*'Coefficients - Win Probability'!$K$2</f>
        <v>#N/A</v>
      </c>
      <c r="L131" t="e">
        <f>(VLOOKUP(Games!B131, Data!$B$2:$L$134, 3, FALSE)-VLOOKUP(Games!C131, Data!$B$2:$L$134, 3, FALSE))*'Coefficients - Win Probability'!$L$2</f>
        <v>#N/A</v>
      </c>
      <c r="N131" t="e">
        <f t="shared" ref="N131:N194" si="2">ROUND(EXP(SUM(A131:L131))/(1+EXP(SUM(A131:L131))), 6)</f>
        <v>#N/A</v>
      </c>
    </row>
    <row r="132" spans="1:14" x14ac:dyDescent="0.45">
      <c r="A132">
        <f>'Coefficients - Win Probability'!$A$2</f>
        <v>1.5006452889456501</v>
      </c>
      <c r="B132">
        <f>(Games!D132)*'Coefficients - Win Probability'!$B$2</f>
        <v>0</v>
      </c>
      <c r="C132" t="e">
        <f>(VLOOKUP(Games!B132, Data!$B$2:$L$134, 4, FALSE)-VLOOKUP(Games!C132, Data!$B$2:$L$134, 4, FALSE))*'Coefficients - Win Probability'!$C$2</f>
        <v>#N/A</v>
      </c>
      <c r="D132" t="e">
        <f>(VLOOKUP(Games!B132, Data!$B$2:$L$134, 5, FALSE)-VLOOKUP(Games!C132, Data!$B$2:$L$134, 5, FALSE))*'Coefficients - Win Probability'!$D$2</f>
        <v>#N/A</v>
      </c>
      <c r="E132" t="e">
        <f>(VLOOKUP(Games!B132, Data!$B$2:$L$134, 6, FALSE)-VLOOKUP(Games!C132, Data!$B$2:$L$134, 6, FALSE))*'Coefficients - Win Probability'!$E$2</f>
        <v>#N/A</v>
      </c>
      <c r="F132" t="e">
        <f>(VLOOKUP(Games!B132, Data!$B$2:$L$134, 7, FALSE)-VLOOKUP(Games!C132, Data!$B$2:$L$134, 7, FALSE))*'Coefficients - Win Probability'!$F$2</f>
        <v>#N/A</v>
      </c>
      <c r="G132" t="e">
        <f>(VLOOKUP(Games!B132, Data!$B$2:$L$134, 8, FALSE)-VLOOKUP(Games!C132, Data!$B$2:$L$134, 8, FALSE))*'Coefficients - Win Probability'!$G$2</f>
        <v>#N/A</v>
      </c>
      <c r="H132" t="e">
        <f>(VLOOKUP(Games!B132, Data!$B$2:$L$134, 9, FALSE)-VLOOKUP(Games!C132, Data!$B$2:$L$134, 9, FALSE))*'Coefficients - Win Probability'!$H$2</f>
        <v>#N/A</v>
      </c>
      <c r="I132" t="e">
        <f>(VLOOKUP(Games!B132, Data!$B$2:$L$134, 10, FALSE)-VLOOKUP(Games!C132, Data!$B$2:$L$134, 10, FALSE))*'Coefficients - Win Probability'!$I$2</f>
        <v>#N/A</v>
      </c>
      <c r="J132" t="e">
        <f>(IF(AND(VLOOKUP(Games!B132, Data!$B$2:$L$134, 11, FALSE)=1, VLOOKUP(Games!C132, Data!$B$2:$L$134, 11, FALSE)&lt;&gt;1), 1,0))*'Coefficients - Win Probability'!$J$2</f>
        <v>#N/A</v>
      </c>
      <c r="K132" t="e">
        <f>(IF(AND(VLOOKUP(Games!B132, Data!$B$2:$L$134, 11, FALSE)&lt;&gt;1, VLOOKUP(Games!C132, Data!$B$2:$L$134, 11, FALSE)=1), 1,0))*'Coefficients - Win Probability'!$K$2</f>
        <v>#N/A</v>
      </c>
      <c r="L132" t="e">
        <f>(VLOOKUP(Games!B132, Data!$B$2:$L$134, 3, FALSE)-VLOOKUP(Games!C132, Data!$B$2:$L$134, 3, FALSE))*'Coefficients - Win Probability'!$L$2</f>
        <v>#N/A</v>
      </c>
      <c r="N132" t="e">
        <f t="shared" si="2"/>
        <v>#N/A</v>
      </c>
    </row>
    <row r="133" spans="1:14" x14ac:dyDescent="0.45">
      <c r="A133">
        <f>'Coefficients - Win Probability'!$A$2</f>
        <v>1.5006452889456501</v>
      </c>
      <c r="B133">
        <f>(Games!D133)*'Coefficients - Win Probability'!$B$2</f>
        <v>0</v>
      </c>
      <c r="C133" t="e">
        <f>(VLOOKUP(Games!B133, Data!$B$2:$L$134, 4, FALSE)-VLOOKUP(Games!C133, Data!$B$2:$L$134, 4, FALSE))*'Coefficients - Win Probability'!$C$2</f>
        <v>#N/A</v>
      </c>
      <c r="D133" t="e">
        <f>(VLOOKUP(Games!B133, Data!$B$2:$L$134, 5, FALSE)-VLOOKUP(Games!C133, Data!$B$2:$L$134, 5, FALSE))*'Coefficients - Win Probability'!$D$2</f>
        <v>#N/A</v>
      </c>
      <c r="E133" t="e">
        <f>(VLOOKUP(Games!B133, Data!$B$2:$L$134, 6, FALSE)-VLOOKUP(Games!C133, Data!$B$2:$L$134, 6, FALSE))*'Coefficients - Win Probability'!$E$2</f>
        <v>#N/A</v>
      </c>
      <c r="F133" t="e">
        <f>(VLOOKUP(Games!B133, Data!$B$2:$L$134, 7, FALSE)-VLOOKUP(Games!C133, Data!$B$2:$L$134, 7, FALSE))*'Coefficients - Win Probability'!$F$2</f>
        <v>#N/A</v>
      </c>
      <c r="G133" t="e">
        <f>(VLOOKUP(Games!B133, Data!$B$2:$L$134, 8, FALSE)-VLOOKUP(Games!C133, Data!$B$2:$L$134, 8, FALSE))*'Coefficients - Win Probability'!$G$2</f>
        <v>#N/A</v>
      </c>
      <c r="H133" t="e">
        <f>(VLOOKUP(Games!B133, Data!$B$2:$L$134, 9, FALSE)-VLOOKUP(Games!C133, Data!$B$2:$L$134, 9, FALSE))*'Coefficients - Win Probability'!$H$2</f>
        <v>#N/A</v>
      </c>
      <c r="I133" t="e">
        <f>(VLOOKUP(Games!B133, Data!$B$2:$L$134, 10, FALSE)-VLOOKUP(Games!C133, Data!$B$2:$L$134, 10, FALSE))*'Coefficients - Win Probability'!$I$2</f>
        <v>#N/A</v>
      </c>
      <c r="J133" t="e">
        <f>(IF(AND(VLOOKUP(Games!B133, Data!$B$2:$L$134, 11, FALSE)=1, VLOOKUP(Games!C133, Data!$B$2:$L$134, 11, FALSE)&lt;&gt;1), 1,0))*'Coefficients - Win Probability'!$J$2</f>
        <v>#N/A</v>
      </c>
      <c r="K133" t="e">
        <f>(IF(AND(VLOOKUP(Games!B133, Data!$B$2:$L$134, 11, FALSE)&lt;&gt;1, VLOOKUP(Games!C133, Data!$B$2:$L$134, 11, FALSE)=1), 1,0))*'Coefficients - Win Probability'!$K$2</f>
        <v>#N/A</v>
      </c>
      <c r="L133" t="e">
        <f>(VLOOKUP(Games!B133, Data!$B$2:$L$134, 3, FALSE)-VLOOKUP(Games!C133, Data!$B$2:$L$134, 3, FALSE))*'Coefficients - Win Probability'!$L$2</f>
        <v>#N/A</v>
      </c>
      <c r="N133" t="e">
        <f t="shared" si="2"/>
        <v>#N/A</v>
      </c>
    </row>
    <row r="134" spans="1:14" x14ac:dyDescent="0.45">
      <c r="A134">
        <f>'Coefficients - Win Probability'!$A$2</f>
        <v>1.5006452889456501</v>
      </c>
      <c r="B134">
        <f>(Games!D134)*'Coefficients - Win Probability'!$B$2</f>
        <v>0</v>
      </c>
      <c r="C134" t="e">
        <f>(VLOOKUP(Games!B134, Data!$B$2:$L$134, 4, FALSE)-VLOOKUP(Games!C134, Data!$B$2:$L$134, 4, FALSE))*'Coefficients - Win Probability'!$C$2</f>
        <v>#N/A</v>
      </c>
      <c r="D134" t="e">
        <f>(VLOOKUP(Games!B134, Data!$B$2:$L$134, 5, FALSE)-VLOOKUP(Games!C134, Data!$B$2:$L$134, 5, FALSE))*'Coefficients - Win Probability'!$D$2</f>
        <v>#N/A</v>
      </c>
      <c r="E134" t="e">
        <f>(VLOOKUP(Games!B134, Data!$B$2:$L$134, 6, FALSE)-VLOOKUP(Games!C134, Data!$B$2:$L$134, 6, FALSE))*'Coefficients - Win Probability'!$E$2</f>
        <v>#N/A</v>
      </c>
      <c r="F134" t="e">
        <f>(VLOOKUP(Games!B134, Data!$B$2:$L$134, 7, FALSE)-VLOOKUP(Games!C134, Data!$B$2:$L$134, 7, FALSE))*'Coefficients - Win Probability'!$F$2</f>
        <v>#N/A</v>
      </c>
      <c r="G134" t="e">
        <f>(VLOOKUP(Games!B134, Data!$B$2:$L$134, 8, FALSE)-VLOOKUP(Games!C134, Data!$B$2:$L$134, 8, FALSE))*'Coefficients - Win Probability'!$G$2</f>
        <v>#N/A</v>
      </c>
      <c r="H134" t="e">
        <f>(VLOOKUP(Games!B134, Data!$B$2:$L$134, 9, FALSE)-VLOOKUP(Games!C134, Data!$B$2:$L$134, 9, FALSE))*'Coefficients - Win Probability'!$H$2</f>
        <v>#N/A</v>
      </c>
      <c r="I134" t="e">
        <f>(VLOOKUP(Games!B134, Data!$B$2:$L$134, 10, FALSE)-VLOOKUP(Games!C134, Data!$B$2:$L$134, 10, FALSE))*'Coefficients - Win Probability'!$I$2</f>
        <v>#N/A</v>
      </c>
      <c r="J134" t="e">
        <f>(IF(AND(VLOOKUP(Games!B134, Data!$B$2:$L$134, 11, FALSE)=1, VLOOKUP(Games!C134, Data!$B$2:$L$134, 11, FALSE)&lt;&gt;1), 1,0))*'Coefficients - Win Probability'!$J$2</f>
        <v>#N/A</v>
      </c>
      <c r="K134" t="e">
        <f>(IF(AND(VLOOKUP(Games!B134, Data!$B$2:$L$134, 11, FALSE)&lt;&gt;1, VLOOKUP(Games!C134, Data!$B$2:$L$134, 11, FALSE)=1), 1,0))*'Coefficients - Win Probability'!$K$2</f>
        <v>#N/A</v>
      </c>
      <c r="L134" t="e">
        <f>(VLOOKUP(Games!B134, Data!$B$2:$L$134, 3, FALSE)-VLOOKUP(Games!C134, Data!$B$2:$L$134, 3, FALSE))*'Coefficients - Win Probability'!$L$2</f>
        <v>#N/A</v>
      </c>
      <c r="N134" t="e">
        <f t="shared" si="2"/>
        <v>#N/A</v>
      </c>
    </row>
    <row r="135" spans="1:14" x14ac:dyDescent="0.45">
      <c r="A135">
        <f>'Coefficients - Win Probability'!$A$2</f>
        <v>1.5006452889456501</v>
      </c>
      <c r="B135">
        <f>(Games!D135)*'Coefficients - Win Probability'!$B$2</f>
        <v>0</v>
      </c>
      <c r="C135" t="e">
        <f>(VLOOKUP(Games!B135, Data!$B$2:$L$134, 4, FALSE)-VLOOKUP(Games!C135, Data!$B$2:$L$134, 4, FALSE))*'Coefficients - Win Probability'!$C$2</f>
        <v>#N/A</v>
      </c>
      <c r="D135" t="e">
        <f>(VLOOKUP(Games!B135, Data!$B$2:$L$134, 5, FALSE)-VLOOKUP(Games!C135, Data!$B$2:$L$134, 5, FALSE))*'Coefficients - Win Probability'!$D$2</f>
        <v>#N/A</v>
      </c>
      <c r="E135" t="e">
        <f>(VLOOKUP(Games!B135, Data!$B$2:$L$134, 6, FALSE)-VLOOKUP(Games!C135, Data!$B$2:$L$134, 6, FALSE))*'Coefficients - Win Probability'!$E$2</f>
        <v>#N/A</v>
      </c>
      <c r="F135" t="e">
        <f>(VLOOKUP(Games!B135, Data!$B$2:$L$134, 7, FALSE)-VLOOKUP(Games!C135, Data!$B$2:$L$134, 7, FALSE))*'Coefficients - Win Probability'!$F$2</f>
        <v>#N/A</v>
      </c>
      <c r="G135" t="e">
        <f>(VLOOKUP(Games!B135, Data!$B$2:$L$134, 8, FALSE)-VLOOKUP(Games!C135, Data!$B$2:$L$134, 8, FALSE))*'Coefficients - Win Probability'!$G$2</f>
        <v>#N/A</v>
      </c>
      <c r="H135" t="e">
        <f>(VLOOKUP(Games!B135, Data!$B$2:$L$134, 9, FALSE)-VLOOKUP(Games!C135, Data!$B$2:$L$134, 9, FALSE))*'Coefficients - Win Probability'!$H$2</f>
        <v>#N/A</v>
      </c>
      <c r="I135" t="e">
        <f>(VLOOKUP(Games!B135, Data!$B$2:$L$134, 10, FALSE)-VLOOKUP(Games!C135, Data!$B$2:$L$134, 10, FALSE))*'Coefficients - Win Probability'!$I$2</f>
        <v>#N/A</v>
      </c>
      <c r="J135" t="e">
        <f>(IF(AND(VLOOKUP(Games!B135, Data!$B$2:$L$134, 11, FALSE)=1, VLOOKUP(Games!C135, Data!$B$2:$L$134, 11, FALSE)&lt;&gt;1), 1,0))*'Coefficients - Win Probability'!$J$2</f>
        <v>#N/A</v>
      </c>
      <c r="K135" t="e">
        <f>(IF(AND(VLOOKUP(Games!B135, Data!$B$2:$L$134, 11, FALSE)&lt;&gt;1, VLOOKUP(Games!C135, Data!$B$2:$L$134, 11, FALSE)=1), 1,0))*'Coefficients - Win Probability'!$K$2</f>
        <v>#N/A</v>
      </c>
      <c r="L135" t="e">
        <f>(VLOOKUP(Games!B135, Data!$B$2:$L$134, 3, FALSE)-VLOOKUP(Games!C135, Data!$B$2:$L$134, 3, FALSE))*'Coefficients - Win Probability'!$L$2</f>
        <v>#N/A</v>
      </c>
      <c r="N135" t="e">
        <f t="shared" si="2"/>
        <v>#N/A</v>
      </c>
    </row>
    <row r="136" spans="1:14" x14ac:dyDescent="0.45">
      <c r="A136">
        <f>'Coefficients - Win Probability'!$A$2</f>
        <v>1.5006452889456501</v>
      </c>
      <c r="B136">
        <f>(Games!D136)*'Coefficients - Win Probability'!$B$2</f>
        <v>0</v>
      </c>
      <c r="C136" t="e">
        <f>(VLOOKUP(Games!B136, Data!$B$2:$L$134, 4, FALSE)-VLOOKUP(Games!C136, Data!$B$2:$L$134, 4, FALSE))*'Coefficients - Win Probability'!$C$2</f>
        <v>#N/A</v>
      </c>
      <c r="D136" t="e">
        <f>(VLOOKUP(Games!B136, Data!$B$2:$L$134, 5, FALSE)-VLOOKUP(Games!C136, Data!$B$2:$L$134, 5, FALSE))*'Coefficients - Win Probability'!$D$2</f>
        <v>#N/A</v>
      </c>
      <c r="E136" t="e">
        <f>(VLOOKUP(Games!B136, Data!$B$2:$L$134, 6, FALSE)-VLOOKUP(Games!C136, Data!$B$2:$L$134, 6, FALSE))*'Coefficients - Win Probability'!$E$2</f>
        <v>#N/A</v>
      </c>
      <c r="F136" t="e">
        <f>(VLOOKUP(Games!B136, Data!$B$2:$L$134, 7, FALSE)-VLOOKUP(Games!C136, Data!$B$2:$L$134, 7, FALSE))*'Coefficients - Win Probability'!$F$2</f>
        <v>#N/A</v>
      </c>
      <c r="G136" t="e">
        <f>(VLOOKUP(Games!B136, Data!$B$2:$L$134, 8, FALSE)-VLOOKUP(Games!C136, Data!$B$2:$L$134, 8, FALSE))*'Coefficients - Win Probability'!$G$2</f>
        <v>#N/A</v>
      </c>
      <c r="H136" t="e">
        <f>(VLOOKUP(Games!B136, Data!$B$2:$L$134, 9, FALSE)-VLOOKUP(Games!C136, Data!$B$2:$L$134, 9, FALSE))*'Coefficients - Win Probability'!$H$2</f>
        <v>#N/A</v>
      </c>
      <c r="I136" t="e">
        <f>(VLOOKUP(Games!B136, Data!$B$2:$L$134, 10, FALSE)-VLOOKUP(Games!C136, Data!$B$2:$L$134, 10, FALSE))*'Coefficients - Win Probability'!$I$2</f>
        <v>#N/A</v>
      </c>
      <c r="J136" t="e">
        <f>(IF(AND(VLOOKUP(Games!B136, Data!$B$2:$L$134, 11, FALSE)=1, VLOOKUP(Games!C136, Data!$B$2:$L$134, 11, FALSE)&lt;&gt;1), 1,0))*'Coefficients - Win Probability'!$J$2</f>
        <v>#N/A</v>
      </c>
      <c r="K136" t="e">
        <f>(IF(AND(VLOOKUP(Games!B136, Data!$B$2:$L$134, 11, FALSE)&lt;&gt;1, VLOOKUP(Games!C136, Data!$B$2:$L$134, 11, FALSE)=1), 1,0))*'Coefficients - Win Probability'!$K$2</f>
        <v>#N/A</v>
      </c>
      <c r="L136" t="e">
        <f>(VLOOKUP(Games!B136, Data!$B$2:$L$134, 3, FALSE)-VLOOKUP(Games!C136, Data!$B$2:$L$134, 3, FALSE))*'Coefficients - Win Probability'!$L$2</f>
        <v>#N/A</v>
      </c>
      <c r="N136" t="e">
        <f t="shared" si="2"/>
        <v>#N/A</v>
      </c>
    </row>
    <row r="137" spans="1:14" x14ac:dyDescent="0.45">
      <c r="A137">
        <f>'Coefficients - Win Probability'!$A$2</f>
        <v>1.5006452889456501</v>
      </c>
      <c r="B137">
        <f>(Games!D137)*'Coefficients - Win Probability'!$B$2</f>
        <v>0</v>
      </c>
      <c r="C137" t="e">
        <f>(VLOOKUP(Games!B137, Data!$B$2:$L$134, 4, FALSE)-VLOOKUP(Games!C137, Data!$B$2:$L$134, 4, FALSE))*'Coefficients - Win Probability'!$C$2</f>
        <v>#N/A</v>
      </c>
      <c r="D137" t="e">
        <f>(VLOOKUP(Games!B137, Data!$B$2:$L$134, 5, FALSE)-VLOOKUP(Games!C137, Data!$B$2:$L$134, 5, FALSE))*'Coefficients - Win Probability'!$D$2</f>
        <v>#N/A</v>
      </c>
      <c r="E137" t="e">
        <f>(VLOOKUP(Games!B137, Data!$B$2:$L$134, 6, FALSE)-VLOOKUP(Games!C137, Data!$B$2:$L$134, 6, FALSE))*'Coefficients - Win Probability'!$E$2</f>
        <v>#N/A</v>
      </c>
      <c r="F137" t="e">
        <f>(VLOOKUP(Games!B137, Data!$B$2:$L$134, 7, FALSE)-VLOOKUP(Games!C137, Data!$B$2:$L$134, 7, FALSE))*'Coefficients - Win Probability'!$F$2</f>
        <v>#N/A</v>
      </c>
      <c r="G137" t="e">
        <f>(VLOOKUP(Games!B137, Data!$B$2:$L$134, 8, FALSE)-VLOOKUP(Games!C137, Data!$B$2:$L$134, 8, FALSE))*'Coefficients - Win Probability'!$G$2</f>
        <v>#N/A</v>
      </c>
      <c r="H137" t="e">
        <f>(VLOOKUP(Games!B137, Data!$B$2:$L$134, 9, FALSE)-VLOOKUP(Games!C137, Data!$B$2:$L$134, 9, FALSE))*'Coefficients - Win Probability'!$H$2</f>
        <v>#N/A</v>
      </c>
      <c r="I137" t="e">
        <f>(VLOOKUP(Games!B137, Data!$B$2:$L$134, 10, FALSE)-VLOOKUP(Games!C137, Data!$B$2:$L$134, 10, FALSE))*'Coefficients - Win Probability'!$I$2</f>
        <v>#N/A</v>
      </c>
      <c r="J137" t="e">
        <f>(IF(AND(VLOOKUP(Games!B137, Data!$B$2:$L$134, 11, FALSE)=1, VLOOKUP(Games!C137, Data!$B$2:$L$134, 11, FALSE)&lt;&gt;1), 1,0))*'Coefficients - Win Probability'!$J$2</f>
        <v>#N/A</v>
      </c>
      <c r="K137" t="e">
        <f>(IF(AND(VLOOKUP(Games!B137, Data!$B$2:$L$134, 11, FALSE)&lt;&gt;1, VLOOKUP(Games!C137, Data!$B$2:$L$134, 11, FALSE)=1), 1,0))*'Coefficients - Win Probability'!$K$2</f>
        <v>#N/A</v>
      </c>
      <c r="L137" t="e">
        <f>(VLOOKUP(Games!B137, Data!$B$2:$L$134, 3, FALSE)-VLOOKUP(Games!C137, Data!$B$2:$L$134, 3, FALSE))*'Coefficients - Win Probability'!$L$2</f>
        <v>#N/A</v>
      </c>
      <c r="N137" t="e">
        <f t="shared" si="2"/>
        <v>#N/A</v>
      </c>
    </row>
    <row r="138" spans="1:14" x14ac:dyDescent="0.45">
      <c r="A138">
        <f>'Coefficients - Win Probability'!$A$2</f>
        <v>1.5006452889456501</v>
      </c>
      <c r="B138">
        <f>(Games!D138)*'Coefficients - Win Probability'!$B$2</f>
        <v>0</v>
      </c>
      <c r="C138" t="e">
        <f>(VLOOKUP(Games!B138, Data!$B$2:$L$134, 4, FALSE)-VLOOKUP(Games!C138, Data!$B$2:$L$134, 4, FALSE))*'Coefficients - Win Probability'!$C$2</f>
        <v>#N/A</v>
      </c>
      <c r="D138" t="e">
        <f>(VLOOKUP(Games!B138, Data!$B$2:$L$134, 5, FALSE)-VLOOKUP(Games!C138, Data!$B$2:$L$134, 5, FALSE))*'Coefficients - Win Probability'!$D$2</f>
        <v>#N/A</v>
      </c>
      <c r="E138" t="e">
        <f>(VLOOKUP(Games!B138, Data!$B$2:$L$134, 6, FALSE)-VLOOKUP(Games!C138, Data!$B$2:$L$134, 6, FALSE))*'Coefficients - Win Probability'!$E$2</f>
        <v>#N/A</v>
      </c>
      <c r="F138" t="e">
        <f>(VLOOKUP(Games!B138, Data!$B$2:$L$134, 7, FALSE)-VLOOKUP(Games!C138, Data!$B$2:$L$134, 7, FALSE))*'Coefficients - Win Probability'!$F$2</f>
        <v>#N/A</v>
      </c>
      <c r="G138" t="e">
        <f>(VLOOKUP(Games!B138, Data!$B$2:$L$134, 8, FALSE)-VLOOKUP(Games!C138, Data!$B$2:$L$134, 8, FALSE))*'Coefficients - Win Probability'!$G$2</f>
        <v>#N/A</v>
      </c>
      <c r="H138" t="e">
        <f>(VLOOKUP(Games!B138, Data!$B$2:$L$134, 9, FALSE)-VLOOKUP(Games!C138, Data!$B$2:$L$134, 9, FALSE))*'Coefficients - Win Probability'!$H$2</f>
        <v>#N/A</v>
      </c>
      <c r="I138" t="e">
        <f>(VLOOKUP(Games!B138, Data!$B$2:$L$134, 10, FALSE)-VLOOKUP(Games!C138, Data!$B$2:$L$134, 10, FALSE))*'Coefficients - Win Probability'!$I$2</f>
        <v>#N/A</v>
      </c>
      <c r="J138" t="e">
        <f>(IF(AND(VLOOKUP(Games!B138, Data!$B$2:$L$134, 11, FALSE)=1, VLOOKUP(Games!C138, Data!$B$2:$L$134, 11, FALSE)&lt;&gt;1), 1,0))*'Coefficients - Win Probability'!$J$2</f>
        <v>#N/A</v>
      </c>
      <c r="K138" t="e">
        <f>(IF(AND(VLOOKUP(Games!B138, Data!$B$2:$L$134, 11, FALSE)&lt;&gt;1, VLOOKUP(Games!C138, Data!$B$2:$L$134, 11, FALSE)=1), 1,0))*'Coefficients - Win Probability'!$K$2</f>
        <v>#N/A</v>
      </c>
      <c r="L138" t="e">
        <f>(VLOOKUP(Games!B138, Data!$B$2:$L$134, 3, FALSE)-VLOOKUP(Games!C138, Data!$B$2:$L$134, 3, FALSE))*'Coefficients - Win Probability'!$L$2</f>
        <v>#N/A</v>
      </c>
      <c r="N138" t="e">
        <f t="shared" si="2"/>
        <v>#N/A</v>
      </c>
    </row>
    <row r="139" spans="1:14" x14ac:dyDescent="0.45">
      <c r="A139">
        <f>'Coefficients - Win Probability'!$A$2</f>
        <v>1.5006452889456501</v>
      </c>
      <c r="B139">
        <f>(Games!D139)*'Coefficients - Win Probability'!$B$2</f>
        <v>0</v>
      </c>
      <c r="C139" t="e">
        <f>(VLOOKUP(Games!B139, Data!$B$2:$L$134, 4, FALSE)-VLOOKUP(Games!C139, Data!$B$2:$L$134, 4, FALSE))*'Coefficients - Win Probability'!$C$2</f>
        <v>#N/A</v>
      </c>
      <c r="D139" t="e">
        <f>(VLOOKUP(Games!B139, Data!$B$2:$L$134, 5, FALSE)-VLOOKUP(Games!C139, Data!$B$2:$L$134, 5, FALSE))*'Coefficients - Win Probability'!$D$2</f>
        <v>#N/A</v>
      </c>
      <c r="E139" t="e">
        <f>(VLOOKUP(Games!B139, Data!$B$2:$L$134, 6, FALSE)-VLOOKUP(Games!C139, Data!$B$2:$L$134, 6, FALSE))*'Coefficients - Win Probability'!$E$2</f>
        <v>#N/A</v>
      </c>
      <c r="F139" t="e">
        <f>(VLOOKUP(Games!B139, Data!$B$2:$L$134, 7, FALSE)-VLOOKUP(Games!C139, Data!$B$2:$L$134, 7, FALSE))*'Coefficients - Win Probability'!$F$2</f>
        <v>#N/A</v>
      </c>
      <c r="G139" t="e">
        <f>(VLOOKUP(Games!B139, Data!$B$2:$L$134, 8, FALSE)-VLOOKUP(Games!C139, Data!$B$2:$L$134, 8, FALSE))*'Coefficients - Win Probability'!$G$2</f>
        <v>#N/A</v>
      </c>
      <c r="H139" t="e">
        <f>(VLOOKUP(Games!B139, Data!$B$2:$L$134, 9, FALSE)-VLOOKUP(Games!C139, Data!$B$2:$L$134, 9, FALSE))*'Coefficients - Win Probability'!$H$2</f>
        <v>#N/A</v>
      </c>
      <c r="I139" t="e">
        <f>(VLOOKUP(Games!B139, Data!$B$2:$L$134, 10, FALSE)-VLOOKUP(Games!C139, Data!$B$2:$L$134, 10, FALSE))*'Coefficients - Win Probability'!$I$2</f>
        <v>#N/A</v>
      </c>
      <c r="J139" t="e">
        <f>(IF(AND(VLOOKUP(Games!B139, Data!$B$2:$L$134, 11, FALSE)=1, VLOOKUP(Games!C139, Data!$B$2:$L$134, 11, FALSE)&lt;&gt;1), 1,0))*'Coefficients - Win Probability'!$J$2</f>
        <v>#N/A</v>
      </c>
      <c r="K139" t="e">
        <f>(IF(AND(VLOOKUP(Games!B139, Data!$B$2:$L$134, 11, FALSE)&lt;&gt;1, VLOOKUP(Games!C139, Data!$B$2:$L$134, 11, FALSE)=1), 1,0))*'Coefficients - Win Probability'!$K$2</f>
        <v>#N/A</v>
      </c>
      <c r="L139" t="e">
        <f>(VLOOKUP(Games!B139, Data!$B$2:$L$134, 3, FALSE)-VLOOKUP(Games!C139, Data!$B$2:$L$134, 3, FALSE))*'Coefficients - Win Probability'!$L$2</f>
        <v>#N/A</v>
      </c>
      <c r="N139" t="e">
        <f t="shared" si="2"/>
        <v>#N/A</v>
      </c>
    </row>
    <row r="140" spans="1:14" x14ac:dyDescent="0.45">
      <c r="A140">
        <f>'Coefficients - Win Probability'!$A$2</f>
        <v>1.5006452889456501</v>
      </c>
      <c r="B140">
        <f>(Games!D140)*'Coefficients - Win Probability'!$B$2</f>
        <v>0</v>
      </c>
      <c r="C140" t="e">
        <f>(VLOOKUP(Games!B140, Data!$B$2:$L$134, 4, FALSE)-VLOOKUP(Games!C140, Data!$B$2:$L$134, 4, FALSE))*'Coefficients - Win Probability'!$C$2</f>
        <v>#N/A</v>
      </c>
      <c r="D140" t="e">
        <f>(VLOOKUP(Games!B140, Data!$B$2:$L$134, 5, FALSE)-VLOOKUP(Games!C140, Data!$B$2:$L$134, 5, FALSE))*'Coefficients - Win Probability'!$D$2</f>
        <v>#N/A</v>
      </c>
      <c r="E140" t="e">
        <f>(VLOOKUP(Games!B140, Data!$B$2:$L$134, 6, FALSE)-VLOOKUP(Games!C140, Data!$B$2:$L$134, 6, FALSE))*'Coefficients - Win Probability'!$E$2</f>
        <v>#N/A</v>
      </c>
      <c r="F140" t="e">
        <f>(VLOOKUP(Games!B140, Data!$B$2:$L$134, 7, FALSE)-VLOOKUP(Games!C140, Data!$B$2:$L$134, 7, FALSE))*'Coefficients - Win Probability'!$F$2</f>
        <v>#N/A</v>
      </c>
      <c r="G140" t="e">
        <f>(VLOOKUP(Games!B140, Data!$B$2:$L$134, 8, FALSE)-VLOOKUP(Games!C140, Data!$B$2:$L$134, 8, FALSE))*'Coefficients - Win Probability'!$G$2</f>
        <v>#N/A</v>
      </c>
      <c r="H140" t="e">
        <f>(VLOOKUP(Games!B140, Data!$B$2:$L$134, 9, FALSE)-VLOOKUP(Games!C140, Data!$B$2:$L$134, 9, FALSE))*'Coefficients - Win Probability'!$H$2</f>
        <v>#N/A</v>
      </c>
      <c r="I140" t="e">
        <f>(VLOOKUP(Games!B140, Data!$B$2:$L$134, 10, FALSE)-VLOOKUP(Games!C140, Data!$B$2:$L$134, 10, FALSE))*'Coefficients - Win Probability'!$I$2</f>
        <v>#N/A</v>
      </c>
      <c r="J140" t="e">
        <f>(IF(AND(VLOOKUP(Games!B140, Data!$B$2:$L$134, 11, FALSE)=1, VLOOKUP(Games!C140, Data!$B$2:$L$134, 11, FALSE)&lt;&gt;1), 1,0))*'Coefficients - Win Probability'!$J$2</f>
        <v>#N/A</v>
      </c>
      <c r="K140" t="e">
        <f>(IF(AND(VLOOKUP(Games!B140, Data!$B$2:$L$134, 11, FALSE)&lt;&gt;1, VLOOKUP(Games!C140, Data!$B$2:$L$134, 11, FALSE)=1), 1,0))*'Coefficients - Win Probability'!$K$2</f>
        <v>#N/A</v>
      </c>
      <c r="L140" t="e">
        <f>(VLOOKUP(Games!B140, Data!$B$2:$L$134, 3, FALSE)-VLOOKUP(Games!C140, Data!$B$2:$L$134, 3, FALSE))*'Coefficients - Win Probability'!$L$2</f>
        <v>#N/A</v>
      </c>
      <c r="N140" t="e">
        <f t="shared" si="2"/>
        <v>#N/A</v>
      </c>
    </row>
    <row r="141" spans="1:14" x14ac:dyDescent="0.45">
      <c r="A141">
        <f>'Coefficients - Win Probability'!$A$2</f>
        <v>1.5006452889456501</v>
      </c>
      <c r="B141">
        <f>(Games!D141)*'Coefficients - Win Probability'!$B$2</f>
        <v>0</v>
      </c>
      <c r="C141" t="e">
        <f>(VLOOKUP(Games!B141, Data!$B$2:$L$134, 4, FALSE)-VLOOKUP(Games!C141, Data!$B$2:$L$134, 4, FALSE))*'Coefficients - Win Probability'!$C$2</f>
        <v>#N/A</v>
      </c>
      <c r="D141" t="e">
        <f>(VLOOKUP(Games!B141, Data!$B$2:$L$134, 5, FALSE)-VLOOKUP(Games!C141, Data!$B$2:$L$134, 5, FALSE))*'Coefficients - Win Probability'!$D$2</f>
        <v>#N/A</v>
      </c>
      <c r="E141" t="e">
        <f>(VLOOKUP(Games!B141, Data!$B$2:$L$134, 6, FALSE)-VLOOKUP(Games!C141, Data!$B$2:$L$134, 6, FALSE))*'Coefficients - Win Probability'!$E$2</f>
        <v>#N/A</v>
      </c>
      <c r="F141" t="e">
        <f>(VLOOKUP(Games!B141, Data!$B$2:$L$134, 7, FALSE)-VLOOKUP(Games!C141, Data!$B$2:$L$134, 7, FALSE))*'Coefficients - Win Probability'!$F$2</f>
        <v>#N/A</v>
      </c>
      <c r="G141" t="e">
        <f>(VLOOKUP(Games!B141, Data!$B$2:$L$134, 8, FALSE)-VLOOKUP(Games!C141, Data!$B$2:$L$134, 8, FALSE))*'Coefficients - Win Probability'!$G$2</f>
        <v>#N/A</v>
      </c>
      <c r="H141" t="e">
        <f>(VLOOKUP(Games!B141, Data!$B$2:$L$134, 9, FALSE)-VLOOKUP(Games!C141, Data!$B$2:$L$134, 9, FALSE))*'Coefficients - Win Probability'!$H$2</f>
        <v>#N/A</v>
      </c>
      <c r="I141" t="e">
        <f>(VLOOKUP(Games!B141, Data!$B$2:$L$134, 10, FALSE)-VLOOKUP(Games!C141, Data!$B$2:$L$134, 10, FALSE))*'Coefficients - Win Probability'!$I$2</f>
        <v>#N/A</v>
      </c>
      <c r="J141" t="e">
        <f>(IF(AND(VLOOKUP(Games!B141, Data!$B$2:$L$134, 11, FALSE)=1, VLOOKUP(Games!C141, Data!$B$2:$L$134, 11, FALSE)&lt;&gt;1), 1,0))*'Coefficients - Win Probability'!$J$2</f>
        <v>#N/A</v>
      </c>
      <c r="K141" t="e">
        <f>(IF(AND(VLOOKUP(Games!B141, Data!$B$2:$L$134, 11, FALSE)&lt;&gt;1, VLOOKUP(Games!C141, Data!$B$2:$L$134, 11, FALSE)=1), 1,0))*'Coefficients - Win Probability'!$K$2</f>
        <v>#N/A</v>
      </c>
      <c r="L141" t="e">
        <f>(VLOOKUP(Games!B141, Data!$B$2:$L$134, 3, FALSE)-VLOOKUP(Games!C141, Data!$B$2:$L$134, 3, FALSE))*'Coefficients - Win Probability'!$L$2</f>
        <v>#N/A</v>
      </c>
      <c r="N141" t="e">
        <f t="shared" si="2"/>
        <v>#N/A</v>
      </c>
    </row>
    <row r="142" spans="1:14" x14ac:dyDescent="0.45">
      <c r="A142">
        <f>'Coefficients - Win Probability'!$A$2</f>
        <v>1.5006452889456501</v>
      </c>
      <c r="B142">
        <f>(Games!D142)*'Coefficients - Win Probability'!$B$2</f>
        <v>0</v>
      </c>
      <c r="C142" t="e">
        <f>(VLOOKUP(Games!B142, Data!$B$2:$L$134, 4, FALSE)-VLOOKUP(Games!C142, Data!$B$2:$L$134, 4, FALSE))*'Coefficients - Win Probability'!$C$2</f>
        <v>#N/A</v>
      </c>
      <c r="D142" t="e">
        <f>(VLOOKUP(Games!B142, Data!$B$2:$L$134, 5, FALSE)-VLOOKUP(Games!C142, Data!$B$2:$L$134, 5, FALSE))*'Coefficients - Win Probability'!$D$2</f>
        <v>#N/A</v>
      </c>
      <c r="E142" t="e">
        <f>(VLOOKUP(Games!B142, Data!$B$2:$L$134, 6, FALSE)-VLOOKUP(Games!C142, Data!$B$2:$L$134, 6, FALSE))*'Coefficients - Win Probability'!$E$2</f>
        <v>#N/A</v>
      </c>
      <c r="F142" t="e">
        <f>(VLOOKUP(Games!B142, Data!$B$2:$L$134, 7, FALSE)-VLOOKUP(Games!C142, Data!$B$2:$L$134, 7, FALSE))*'Coefficients - Win Probability'!$F$2</f>
        <v>#N/A</v>
      </c>
      <c r="G142" t="e">
        <f>(VLOOKUP(Games!B142, Data!$B$2:$L$134, 8, FALSE)-VLOOKUP(Games!C142, Data!$B$2:$L$134, 8, FALSE))*'Coefficients - Win Probability'!$G$2</f>
        <v>#N/A</v>
      </c>
      <c r="H142" t="e">
        <f>(VLOOKUP(Games!B142, Data!$B$2:$L$134, 9, FALSE)-VLOOKUP(Games!C142, Data!$B$2:$L$134, 9, FALSE))*'Coefficients - Win Probability'!$H$2</f>
        <v>#N/A</v>
      </c>
      <c r="I142" t="e">
        <f>(VLOOKUP(Games!B142, Data!$B$2:$L$134, 10, FALSE)-VLOOKUP(Games!C142, Data!$B$2:$L$134, 10, FALSE))*'Coefficients - Win Probability'!$I$2</f>
        <v>#N/A</v>
      </c>
      <c r="J142" t="e">
        <f>(IF(AND(VLOOKUP(Games!B142, Data!$B$2:$L$134, 11, FALSE)=1, VLOOKUP(Games!C142, Data!$B$2:$L$134, 11, FALSE)&lt;&gt;1), 1,0))*'Coefficients - Win Probability'!$J$2</f>
        <v>#N/A</v>
      </c>
      <c r="K142" t="e">
        <f>(IF(AND(VLOOKUP(Games!B142, Data!$B$2:$L$134, 11, FALSE)&lt;&gt;1, VLOOKUP(Games!C142, Data!$B$2:$L$134, 11, FALSE)=1), 1,0))*'Coefficients - Win Probability'!$K$2</f>
        <v>#N/A</v>
      </c>
      <c r="L142" t="e">
        <f>(VLOOKUP(Games!B142, Data!$B$2:$L$134, 3, FALSE)-VLOOKUP(Games!C142, Data!$B$2:$L$134, 3, FALSE))*'Coefficients - Win Probability'!$L$2</f>
        <v>#N/A</v>
      </c>
      <c r="N142" t="e">
        <f t="shared" si="2"/>
        <v>#N/A</v>
      </c>
    </row>
    <row r="143" spans="1:14" x14ac:dyDescent="0.45">
      <c r="A143">
        <f>'Coefficients - Win Probability'!$A$2</f>
        <v>1.5006452889456501</v>
      </c>
      <c r="B143">
        <f>(Games!D143)*'Coefficients - Win Probability'!$B$2</f>
        <v>0</v>
      </c>
      <c r="C143" t="e">
        <f>(VLOOKUP(Games!B143, Data!$B$2:$L$134, 4, FALSE)-VLOOKUP(Games!C143, Data!$B$2:$L$134, 4, FALSE))*'Coefficients - Win Probability'!$C$2</f>
        <v>#N/A</v>
      </c>
      <c r="D143" t="e">
        <f>(VLOOKUP(Games!B143, Data!$B$2:$L$134, 5, FALSE)-VLOOKUP(Games!C143, Data!$B$2:$L$134, 5, FALSE))*'Coefficients - Win Probability'!$D$2</f>
        <v>#N/A</v>
      </c>
      <c r="E143" t="e">
        <f>(VLOOKUP(Games!B143, Data!$B$2:$L$134, 6, FALSE)-VLOOKUP(Games!C143, Data!$B$2:$L$134, 6, FALSE))*'Coefficients - Win Probability'!$E$2</f>
        <v>#N/A</v>
      </c>
      <c r="F143" t="e">
        <f>(VLOOKUP(Games!B143, Data!$B$2:$L$134, 7, FALSE)-VLOOKUP(Games!C143, Data!$B$2:$L$134, 7, FALSE))*'Coefficients - Win Probability'!$F$2</f>
        <v>#N/A</v>
      </c>
      <c r="G143" t="e">
        <f>(VLOOKUP(Games!B143, Data!$B$2:$L$134, 8, FALSE)-VLOOKUP(Games!C143, Data!$B$2:$L$134, 8, FALSE))*'Coefficients - Win Probability'!$G$2</f>
        <v>#N/A</v>
      </c>
      <c r="H143" t="e">
        <f>(VLOOKUP(Games!B143, Data!$B$2:$L$134, 9, FALSE)-VLOOKUP(Games!C143, Data!$B$2:$L$134, 9, FALSE))*'Coefficients - Win Probability'!$H$2</f>
        <v>#N/A</v>
      </c>
      <c r="I143" t="e">
        <f>(VLOOKUP(Games!B143, Data!$B$2:$L$134, 10, FALSE)-VLOOKUP(Games!C143, Data!$B$2:$L$134, 10, FALSE))*'Coefficients - Win Probability'!$I$2</f>
        <v>#N/A</v>
      </c>
      <c r="J143" t="e">
        <f>(IF(AND(VLOOKUP(Games!B143, Data!$B$2:$L$134, 11, FALSE)=1, VLOOKUP(Games!C143, Data!$B$2:$L$134, 11, FALSE)&lt;&gt;1), 1,0))*'Coefficients - Win Probability'!$J$2</f>
        <v>#N/A</v>
      </c>
      <c r="K143" t="e">
        <f>(IF(AND(VLOOKUP(Games!B143, Data!$B$2:$L$134, 11, FALSE)&lt;&gt;1, VLOOKUP(Games!C143, Data!$B$2:$L$134, 11, FALSE)=1), 1,0))*'Coefficients - Win Probability'!$K$2</f>
        <v>#N/A</v>
      </c>
      <c r="L143" t="e">
        <f>(VLOOKUP(Games!B143, Data!$B$2:$L$134, 3, FALSE)-VLOOKUP(Games!C143, Data!$B$2:$L$134, 3, FALSE))*'Coefficients - Win Probability'!$L$2</f>
        <v>#N/A</v>
      </c>
      <c r="N143" t="e">
        <f t="shared" si="2"/>
        <v>#N/A</v>
      </c>
    </row>
    <row r="144" spans="1:14" x14ac:dyDescent="0.45">
      <c r="A144">
        <f>'Coefficients - Win Probability'!$A$2</f>
        <v>1.5006452889456501</v>
      </c>
      <c r="B144">
        <f>(Games!D144)*'Coefficients - Win Probability'!$B$2</f>
        <v>0</v>
      </c>
      <c r="C144" t="e">
        <f>(VLOOKUP(Games!B144, Data!$B$2:$L$134, 4, FALSE)-VLOOKUP(Games!C144, Data!$B$2:$L$134, 4, FALSE))*'Coefficients - Win Probability'!$C$2</f>
        <v>#N/A</v>
      </c>
      <c r="D144" t="e">
        <f>(VLOOKUP(Games!B144, Data!$B$2:$L$134, 5, FALSE)-VLOOKUP(Games!C144, Data!$B$2:$L$134, 5, FALSE))*'Coefficients - Win Probability'!$D$2</f>
        <v>#N/A</v>
      </c>
      <c r="E144" t="e">
        <f>(VLOOKUP(Games!B144, Data!$B$2:$L$134, 6, FALSE)-VLOOKUP(Games!C144, Data!$B$2:$L$134, 6, FALSE))*'Coefficients - Win Probability'!$E$2</f>
        <v>#N/A</v>
      </c>
      <c r="F144" t="e">
        <f>(VLOOKUP(Games!B144, Data!$B$2:$L$134, 7, FALSE)-VLOOKUP(Games!C144, Data!$B$2:$L$134, 7, FALSE))*'Coefficients - Win Probability'!$F$2</f>
        <v>#N/A</v>
      </c>
      <c r="G144" t="e">
        <f>(VLOOKUP(Games!B144, Data!$B$2:$L$134, 8, FALSE)-VLOOKUP(Games!C144, Data!$B$2:$L$134, 8, FALSE))*'Coefficients - Win Probability'!$G$2</f>
        <v>#N/A</v>
      </c>
      <c r="H144" t="e">
        <f>(VLOOKUP(Games!B144, Data!$B$2:$L$134, 9, FALSE)-VLOOKUP(Games!C144, Data!$B$2:$L$134, 9, FALSE))*'Coefficients - Win Probability'!$H$2</f>
        <v>#N/A</v>
      </c>
      <c r="I144" t="e">
        <f>(VLOOKUP(Games!B144, Data!$B$2:$L$134, 10, FALSE)-VLOOKUP(Games!C144, Data!$B$2:$L$134, 10, FALSE))*'Coefficients - Win Probability'!$I$2</f>
        <v>#N/A</v>
      </c>
      <c r="J144" t="e">
        <f>(IF(AND(VLOOKUP(Games!B144, Data!$B$2:$L$134, 11, FALSE)=1, VLOOKUP(Games!C144, Data!$B$2:$L$134, 11, FALSE)&lt;&gt;1), 1,0))*'Coefficients - Win Probability'!$J$2</f>
        <v>#N/A</v>
      </c>
      <c r="K144" t="e">
        <f>(IF(AND(VLOOKUP(Games!B144, Data!$B$2:$L$134, 11, FALSE)&lt;&gt;1, VLOOKUP(Games!C144, Data!$B$2:$L$134, 11, FALSE)=1), 1,0))*'Coefficients - Win Probability'!$K$2</f>
        <v>#N/A</v>
      </c>
      <c r="L144" t="e">
        <f>(VLOOKUP(Games!B144, Data!$B$2:$L$134, 3, FALSE)-VLOOKUP(Games!C144, Data!$B$2:$L$134, 3, FALSE))*'Coefficients - Win Probability'!$L$2</f>
        <v>#N/A</v>
      </c>
      <c r="N144" t="e">
        <f t="shared" si="2"/>
        <v>#N/A</v>
      </c>
    </row>
    <row r="145" spans="1:14" x14ac:dyDescent="0.45">
      <c r="A145">
        <f>'Coefficients - Win Probability'!$A$2</f>
        <v>1.5006452889456501</v>
      </c>
      <c r="B145">
        <f>(Games!D145)*'Coefficients - Win Probability'!$B$2</f>
        <v>0</v>
      </c>
      <c r="C145" t="e">
        <f>(VLOOKUP(Games!B145, Data!$B$2:$L$134, 4, FALSE)-VLOOKUP(Games!C145, Data!$B$2:$L$134, 4, FALSE))*'Coefficients - Win Probability'!$C$2</f>
        <v>#N/A</v>
      </c>
      <c r="D145" t="e">
        <f>(VLOOKUP(Games!B145, Data!$B$2:$L$134, 5, FALSE)-VLOOKUP(Games!C145, Data!$B$2:$L$134, 5, FALSE))*'Coefficients - Win Probability'!$D$2</f>
        <v>#N/A</v>
      </c>
      <c r="E145" t="e">
        <f>(VLOOKUP(Games!B145, Data!$B$2:$L$134, 6, FALSE)-VLOOKUP(Games!C145, Data!$B$2:$L$134, 6, FALSE))*'Coefficients - Win Probability'!$E$2</f>
        <v>#N/A</v>
      </c>
      <c r="F145" t="e">
        <f>(VLOOKUP(Games!B145, Data!$B$2:$L$134, 7, FALSE)-VLOOKUP(Games!C145, Data!$B$2:$L$134, 7, FALSE))*'Coefficients - Win Probability'!$F$2</f>
        <v>#N/A</v>
      </c>
      <c r="G145" t="e">
        <f>(VLOOKUP(Games!B145, Data!$B$2:$L$134, 8, FALSE)-VLOOKUP(Games!C145, Data!$B$2:$L$134, 8, FALSE))*'Coefficients - Win Probability'!$G$2</f>
        <v>#N/A</v>
      </c>
      <c r="H145" t="e">
        <f>(VLOOKUP(Games!B145, Data!$B$2:$L$134, 9, FALSE)-VLOOKUP(Games!C145, Data!$B$2:$L$134, 9, FALSE))*'Coefficients - Win Probability'!$H$2</f>
        <v>#N/A</v>
      </c>
      <c r="I145" t="e">
        <f>(VLOOKUP(Games!B145, Data!$B$2:$L$134, 10, FALSE)-VLOOKUP(Games!C145, Data!$B$2:$L$134, 10, FALSE))*'Coefficients - Win Probability'!$I$2</f>
        <v>#N/A</v>
      </c>
      <c r="J145" t="e">
        <f>(IF(AND(VLOOKUP(Games!B145, Data!$B$2:$L$134, 11, FALSE)=1, VLOOKUP(Games!C145, Data!$B$2:$L$134, 11, FALSE)&lt;&gt;1), 1,0))*'Coefficients - Win Probability'!$J$2</f>
        <v>#N/A</v>
      </c>
      <c r="K145" t="e">
        <f>(IF(AND(VLOOKUP(Games!B145, Data!$B$2:$L$134, 11, FALSE)&lt;&gt;1, VLOOKUP(Games!C145, Data!$B$2:$L$134, 11, FALSE)=1), 1,0))*'Coefficients - Win Probability'!$K$2</f>
        <v>#N/A</v>
      </c>
      <c r="L145" t="e">
        <f>(VLOOKUP(Games!B145, Data!$B$2:$L$134, 3, FALSE)-VLOOKUP(Games!C145, Data!$B$2:$L$134, 3, FALSE))*'Coefficients - Win Probability'!$L$2</f>
        <v>#N/A</v>
      </c>
      <c r="N145" t="e">
        <f t="shared" si="2"/>
        <v>#N/A</v>
      </c>
    </row>
    <row r="146" spans="1:14" x14ac:dyDescent="0.45">
      <c r="A146">
        <f>'Coefficients - Win Probability'!$A$2</f>
        <v>1.5006452889456501</v>
      </c>
      <c r="B146">
        <f>(Games!D146)*'Coefficients - Win Probability'!$B$2</f>
        <v>0</v>
      </c>
      <c r="C146" t="e">
        <f>(VLOOKUP(Games!B146, Data!$B$2:$L$134, 4, FALSE)-VLOOKUP(Games!C146, Data!$B$2:$L$134, 4, FALSE))*'Coefficients - Win Probability'!$C$2</f>
        <v>#N/A</v>
      </c>
      <c r="D146" t="e">
        <f>(VLOOKUP(Games!B146, Data!$B$2:$L$134, 5, FALSE)-VLOOKUP(Games!C146, Data!$B$2:$L$134, 5, FALSE))*'Coefficients - Win Probability'!$D$2</f>
        <v>#N/A</v>
      </c>
      <c r="E146" t="e">
        <f>(VLOOKUP(Games!B146, Data!$B$2:$L$134, 6, FALSE)-VLOOKUP(Games!C146, Data!$B$2:$L$134, 6, FALSE))*'Coefficients - Win Probability'!$E$2</f>
        <v>#N/A</v>
      </c>
      <c r="F146" t="e">
        <f>(VLOOKUP(Games!B146, Data!$B$2:$L$134, 7, FALSE)-VLOOKUP(Games!C146, Data!$B$2:$L$134, 7, FALSE))*'Coefficients - Win Probability'!$F$2</f>
        <v>#N/A</v>
      </c>
      <c r="G146" t="e">
        <f>(VLOOKUP(Games!B146, Data!$B$2:$L$134, 8, FALSE)-VLOOKUP(Games!C146, Data!$B$2:$L$134, 8, FALSE))*'Coefficients - Win Probability'!$G$2</f>
        <v>#N/A</v>
      </c>
      <c r="H146" t="e">
        <f>(VLOOKUP(Games!B146, Data!$B$2:$L$134, 9, FALSE)-VLOOKUP(Games!C146, Data!$B$2:$L$134, 9, FALSE))*'Coefficients - Win Probability'!$H$2</f>
        <v>#N/A</v>
      </c>
      <c r="I146" t="e">
        <f>(VLOOKUP(Games!B146, Data!$B$2:$L$134, 10, FALSE)-VLOOKUP(Games!C146, Data!$B$2:$L$134, 10, FALSE))*'Coefficients - Win Probability'!$I$2</f>
        <v>#N/A</v>
      </c>
      <c r="J146" t="e">
        <f>(IF(AND(VLOOKUP(Games!B146, Data!$B$2:$L$134, 11, FALSE)=1, VLOOKUP(Games!C146, Data!$B$2:$L$134, 11, FALSE)&lt;&gt;1), 1,0))*'Coefficients - Win Probability'!$J$2</f>
        <v>#N/A</v>
      </c>
      <c r="K146" t="e">
        <f>(IF(AND(VLOOKUP(Games!B146, Data!$B$2:$L$134, 11, FALSE)&lt;&gt;1, VLOOKUP(Games!C146, Data!$B$2:$L$134, 11, FALSE)=1), 1,0))*'Coefficients - Win Probability'!$K$2</f>
        <v>#N/A</v>
      </c>
      <c r="L146" t="e">
        <f>(VLOOKUP(Games!B146, Data!$B$2:$L$134, 3, FALSE)-VLOOKUP(Games!C146, Data!$B$2:$L$134, 3, FALSE))*'Coefficients - Win Probability'!$L$2</f>
        <v>#N/A</v>
      </c>
      <c r="N146" t="e">
        <f t="shared" si="2"/>
        <v>#N/A</v>
      </c>
    </row>
    <row r="147" spans="1:14" x14ac:dyDescent="0.45">
      <c r="A147">
        <f>'Coefficients - Win Probability'!$A$2</f>
        <v>1.5006452889456501</v>
      </c>
      <c r="B147">
        <f>(Games!D147)*'Coefficients - Win Probability'!$B$2</f>
        <v>0</v>
      </c>
      <c r="C147" t="e">
        <f>(VLOOKUP(Games!B147, Data!$B$2:$L$134, 4, FALSE)-VLOOKUP(Games!C147, Data!$B$2:$L$134, 4, FALSE))*'Coefficients - Win Probability'!$C$2</f>
        <v>#N/A</v>
      </c>
      <c r="D147" t="e">
        <f>(VLOOKUP(Games!B147, Data!$B$2:$L$134, 5, FALSE)-VLOOKUP(Games!C147, Data!$B$2:$L$134, 5, FALSE))*'Coefficients - Win Probability'!$D$2</f>
        <v>#N/A</v>
      </c>
      <c r="E147" t="e">
        <f>(VLOOKUP(Games!B147, Data!$B$2:$L$134, 6, FALSE)-VLOOKUP(Games!C147, Data!$B$2:$L$134, 6, FALSE))*'Coefficients - Win Probability'!$E$2</f>
        <v>#N/A</v>
      </c>
      <c r="F147" t="e">
        <f>(VLOOKUP(Games!B147, Data!$B$2:$L$134, 7, FALSE)-VLOOKUP(Games!C147, Data!$B$2:$L$134, 7, FALSE))*'Coefficients - Win Probability'!$F$2</f>
        <v>#N/A</v>
      </c>
      <c r="G147" t="e">
        <f>(VLOOKUP(Games!B147, Data!$B$2:$L$134, 8, FALSE)-VLOOKUP(Games!C147, Data!$B$2:$L$134, 8, FALSE))*'Coefficients - Win Probability'!$G$2</f>
        <v>#N/A</v>
      </c>
      <c r="H147" t="e">
        <f>(VLOOKUP(Games!B147, Data!$B$2:$L$134, 9, FALSE)-VLOOKUP(Games!C147, Data!$B$2:$L$134, 9, FALSE))*'Coefficients - Win Probability'!$H$2</f>
        <v>#N/A</v>
      </c>
      <c r="I147" t="e">
        <f>(VLOOKUP(Games!B147, Data!$B$2:$L$134, 10, FALSE)-VLOOKUP(Games!C147, Data!$B$2:$L$134, 10, FALSE))*'Coefficients - Win Probability'!$I$2</f>
        <v>#N/A</v>
      </c>
      <c r="J147" t="e">
        <f>(IF(AND(VLOOKUP(Games!B147, Data!$B$2:$L$134, 11, FALSE)=1, VLOOKUP(Games!C147, Data!$B$2:$L$134, 11, FALSE)&lt;&gt;1), 1,0))*'Coefficients - Win Probability'!$J$2</f>
        <v>#N/A</v>
      </c>
      <c r="K147" t="e">
        <f>(IF(AND(VLOOKUP(Games!B147, Data!$B$2:$L$134, 11, FALSE)&lt;&gt;1, VLOOKUP(Games!C147, Data!$B$2:$L$134, 11, FALSE)=1), 1,0))*'Coefficients - Win Probability'!$K$2</f>
        <v>#N/A</v>
      </c>
      <c r="L147" t="e">
        <f>(VLOOKUP(Games!B147, Data!$B$2:$L$134, 3, FALSE)-VLOOKUP(Games!C147, Data!$B$2:$L$134, 3, FALSE))*'Coefficients - Win Probability'!$L$2</f>
        <v>#N/A</v>
      </c>
      <c r="N147" t="e">
        <f t="shared" si="2"/>
        <v>#N/A</v>
      </c>
    </row>
    <row r="148" spans="1:14" x14ac:dyDescent="0.45">
      <c r="A148">
        <f>'Coefficients - Win Probability'!$A$2</f>
        <v>1.5006452889456501</v>
      </c>
      <c r="B148">
        <f>(Games!D148)*'Coefficients - Win Probability'!$B$2</f>
        <v>0</v>
      </c>
      <c r="C148" t="e">
        <f>(VLOOKUP(Games!B148, Data!$B$2:$L$134, 4, FALSE)-VLOOKUP(Games!C148, Data!$B$2:$L$134, 4, FALSE))*'Coefficients - Win Probability'!$C$2</f>
        <v>#N/A</v>
      </c>
      <c r="D148" t="e">
        <f>(VLOOKUP(Games!B148, Data!$B$2:$L$134, 5, FALSE)-VLOOKUP(Games!C148, Data!$B$2:$L$134, 5, FALSE))*'Coefficients - Win Probability'!$D$2</f>
        <v>#N/A</v>
      </c>
      <c r="E148" t="e">
        <f>(VLOOKUP(Games!B148, Data!$B$2:$L$134, 6, FALSE)-VLOOKUP(Games!C148, Data!$B$2:$L$134, 6, FALSE))*'Coefficients - Win Probability'!$E$2</f>
        <v>#N/A</v>
      </c>
      <c r="F148" t="e">
        <f>(VLOOKUP(Games!B148, Data!$B$2:$L$134, 7, FALSE)-VLOOKUP(Games!C148, Data!$B$2:$L$134, 7, FALSE))*'Coefficients - Win Probability'!$F$2</f>
        <v>#N/A</v>
      </c>
      <c r="G148" t="e">
        <f>(VLOOKUP(Games!B148, Data!$B$2:$L$134, 8, FALSE)-VLOOKUP(Games!C148, Data!$B$2:$L$134, 8, FALSE))*'Coefficients - Win Probability'!$G$2</f>
        <v>#N/A</v>
      </c>
      <c r="H148" t="e">
        <f>(VLOOKUP(Games!B148, Data!$B$2:$L$134, 9, FALSE)-VLOOKUP(Games!C148, Data!$B$2:$L$134, 9, FALSE))*'Coefficients - Win Probability'!$H$2</f>
        <v>#N/A</v>
      </c>
      <c r="I148" t="e">
        <f>(VLOOKUP(Games!B148, Data!$B$2:$L$134, 10, FALSE)-VLOOKUP(Games!C148, Data!$B$2:$L$134, 10, FALSE))*'Coefficients - Win Probability'!$I$2</f>
        <v>#N/A</v>
      </c>
      <c r="J148" t="e">
        <f>(IF(AND(VLOOKUP(Games!B148, Data!$B$2:$L$134, 11, FALSE)=1, VLOOKUP(Games!C148, Data!$B$2:$L$134, 11, FALSE)&lt;&gt;1), 1,0))*'Coefficients - Win Probability'!$J$2</f>
        <v>#N/A</v>
      </c>
      <c r="K148" t="e">
        <f>(IF(AND(VLOOKUP(Games!B148, Data!$B$2:$L$134, 11, FALSE)&lt;&gt;1, VLOOKUP(Games!C148, Data!$B$2:$L$134, 11, FALSE)=1), 1,0))*'Coefficients - Win Probability'!$K$2</f>
        <v>#N/A</v>
      </c>
      <c r="L148" t="e">
        <f>(VLOOKUP(Games!B148, Data!$B$2:$L$134, 3, FALSE)-VLOOKUP(Games!C148, Data!$B$2:$L$134, 3, FALSE))*'Coefficients - Win Probability'!$L$2</f>
        <v>#N/A</v>
      </c>
      <c r="N148" t="e">
        <f t="shared" si="2"/>
        <v>#N/A</v>
      </c>
    </row>
    <row r="149" spans="1:14" x14ac:dyDescent="0.45">
      <c r="A149">
        <f>'Coefficients - Win Probability'!$A$2</f>
        <v>1.5006452889456501</v>
      </c>
      <c r="B149">
        <f>(Games!D149)*'Coefficients - Win Probability'!$B$2</f>
        <v>0</v>
      </c>
      <c r="C149" t="e">
        <f>(VLOOKUP(Games!B149, Data!$B$2:$L$134, 4, FALSE)-VLOOKUP(Games!C149, Data!$B$2:$L$134, 4, FALSE))*'Coefficients - Win Probability'!$C$2</f>
        <v>#N/A</v>
      </c>
      <c r="D149" t="e">
        <f>(VLOOKUP(Games!B149, Data!$B$2:$L$134, 5, FALSE)-VLOOKUP(Games!C149, Data!$B$2:$L$134, 5, FALSE))*'Coefficients - Win Probability'!$D$2</f>
        <v>#N/A</v>
      </c>
      <c r="E149" t="e">
        <f>(VLOOKUP(Games!B149, Data!$B$2:$L$134, 6, FALSE)-VLOOKUP(Games!C149, Data!$B$2:$L$134, 6, FALSE))*'Coefficients - Win Probability'!$E$2</f>
        <v>#N/A</v>
      </c>
      <c r="F149" t="e">
        <f>(VLOOKUP(Games!B149, Data!$B$2:$L$134, 7, FALSE)-VLOOKUP(Games!C149, Data!$B$2:$L$134, 7, FALSE))*'Coefficients - Win Probability'!$F$2</f>
        <v>#N/A</v>
      </c>
      <c r="G149" t="e">
        <f>(VLOOKUP(Games!B149, Data!$B$2:$L$134, 8, FALSE)-VLOOKUP(Games!C149, Data!$B$2:$L$134, 8, FALSE))*'Coefficients - Win Probability'!$G$2</f>
        <v>#N/A</v>
      </c>
      <c r="H149" t="e">
        <f>(VLOOKUP(Games!B149, Data!$B$2:$L$134, 9, FALSE)-VLOOKUP(Games!C149, Data!$B$2:$L$134, 9, FALSE))*'Coefficients - Win Probability'!$H$2</f>
        <v>#N/A</v>
      </c>
      <c r="I149" t="e">
        <f>(VLOOKUP(Games!B149, Data!$B$2:$L$134, 10, FALSE)-VLOOKUP(Games!C149, Data!$B$2:$L$134, 10, FALSE))*'Coefficients - Win Probability'!$I$2</f>
        <v>#N/A</v>
      </c>
      <c r="J149" t="e">
        <f>(IF(AND(VLOOKUP(Games!B149, Data!$B$2:$L$134, 11, FALSE)=1, VLOOKUP(Games!C149, Data!$B$2:$L$134, 11, FALSE)&lt;&gt;1), 1,0))*'Coefficients - Win Probability'!$J$2</f>
        <v>#N/A</v>
      </c>
      <c r="K149" t="e">
        <f>(IF(AND(VLOOKUP(Games!B149, Data!$B$2:$L$134, 11, FALSE)&lt;&gt;1, VLOOKUP(Games!C149, Data!$B$2:$L$134, 11, FALSE)=1), 1,0))*'Coefficients - Win Probability'!$K$2</f>
        <v>#N/A</v>
      </c>
      <c r="L149" t="e">
        <f>(VLOOKUP(Games!B149, Data!$B$2:$L$134, 3, FALSE)-VLOOKUP(Games!C149, Data!$B$2:$L$134, 3, FALSE))*'Coefficients - Win Probability'!$L$2</f>
        <v>#N/A</v>
      </c>
      <c r="N149" t="e">
        <f t="shared" si="2"/>
        <v>#N/A</v>
      </c>
    </row>
    <row r="150" spans="1:14" x14ac:dyDescent="0.45">
      <c r="A150">
        <f>'Coefficients - Win Probability'!$A$2</f>
        <v>1.5006452889456501</v>
      </c>
      <c r="B150">
        <f>(Games!D150)*'Coefficients - Win Probability'!$B$2</f>
        <v>0</v>
      </c>
      <c r="C150" t="e">
        <f>(VLOOKUP(Games!B150, Data!$B$2:$L$134, 4, FALSE)-VLOOKUP(Games!C150, Data!$B$2:$L$134, 4, FALSE))*'Coefficients - Win Probability'!$C$2</f>
        <v>#N/A</v>
      </c>
      <c r="D150" t="e">
        <f>(VLOOKUP(Games!B150, Data!$B$2:$L$134, 5, FALSE)-VLOOKUP(Games!C150, Data!$B$2:$L$134, 5, FALSE))*'Coefficients - Win Probability'!$D$2</f>
        <v>#N/A</v>
      </c>
      <c r="E150" t="e">
        <f>(VLOOKUP(Games!B150, Data!$B$2:$L$134, 6, FALSE)-VLOOKUP(Games!C150, Data!$B$2:$L$134, 6, FALSE))*'Coefficients - Win Probability'!$E$2</f>
        <v>#N/A</v>
      </c>
      <c r="F150" t="e">
        <f>(VLOOKUP(Games!B150, Data!$B$2:$L$134, 7, FALSE)-VLOOKUP(Games!C150, Data!$B$2:$L$134, 7, FALSE))*'Coefficients - Win Probability'!$F$2</f>
        <v>#N/A</v>
      </c>
      <c r="G150" t="e">
        <f>(VLOOKUP(Games!B150, Data!$B$2:$L$134, 8, FALSE)-VLOOKUP(Games!C150, Data!$B$2:$L$134, 8, FALSE))*'Coefficients - Win Probability'!$G$2</f>
        <v>#N/A</v>
      </c>
      <c r="H150" t="e">
        <f>(VLOOKUP(Games!B150, Data!$B$2:$L$134, 9, FALSE)-VLOOKUP(Games!C150, Data!$B$2:$L$134, 9, FALSE))*'Coefficients - Win Probability'!$H$2</f>
        <v>#N/A</v>
      </c>
      <c r="I150" t="e">
        <f>(VLOOKUP(Games!B150, Data!$B$2:$L$134, 10, FALSE)-VLOOKUP(Games!C150, Data!$B$2:$L$134, 10, FALSE))*'Coefficients - Win Probability'!$I$2</f>
        <v>#N/A</v>
      </c>
      <c r="J150" t="e">
        <f>(IF(AND(VLOOKUP(Games!B150, Data!$B$2:$L$134, 11, FALSE)=1, VLOOKUP(Games!C150, Data!$B$2:$L$134, 11, FALSE)&lt;&gt;1), 1,0))*'Coefficients - Win Probability'!$J$2</f>
        <v>#N/A</v>
      </c>
      <c r="K150" t="e">
        <f>(IF(AND(VLOOKUP(Games!B150, Data!$B$2:$L$134, 11, FALSE)&lt;&gt;1, VLOOKUP(Games!C150, Data!$B$2:$L$134, 11, FALSE)=1), 1,0))*'Coefficients - Win Probability'!$K$2</f>
        <v>#N/A</v>
      </c>
      <c r="L150" t="e">
        <f>(VLOOKUP(Games!B150, Data!$B$2:$L$134, 3, FALSE)-VLOOKUP(Games!C150, Data!$B$2:$L$134, 3, FALSE))*'Coefficients - Win Probability'!$L$2</f>
        <v>#N/A</v>
      </c>
      <c r="N150" t="e">
        <f t="shared" si="2"/>
        <v>#N/A</v>
      </c>
    </row>
    <row r="151" spans="1:14" x14ac:dyDescent="0.45">
      <c r="A151">
        <f>'Coefficients - Win Probability'!$A$2</f>
        <v>1.5006452889456501</v>
      </c>
      <c r="B151">
        <f>(Games!D151)*'Coefficients - Win Probability'!$B$2</f>
        <v>0</v>
      </c>
      <c r="C151" t="e">
        <f>(VLOOKUP(Games!B151, Data!$B$2:$L$134, 4, FALSE)-VLOOKUP(Games!C151, Data!$B$2:$L$134, 4, FALSE))*'Coefficients - Win Probability'!$C$2</f>
        <v>#N/A</v>
      </c>
      <c r="D151" t="e">
        <f>(VLOOKUP(Games!B151, Data!$B$2:$L$134, 5, FALSE)-VLOOKUP(Games!C151, Data!$B$2:$L$134, 5, FALSE))*'Coefficients - Win Probability'!$D$2</f>
        <v>#N/A</v>
      </c>
      <c r="E151" t="e">
        <f>(VLOOKUP(Games!B151, Data!$B$2:$L$134, 6, FALSE)-VLOOKUP(Games!C151, Data!$B$2:$L$134, 6, FALSE))*'Coefficients - Win Probability'!$E$2</f>
        <v>#N/A</v>
      </c>
      <c r="F151" t="e">
        <f>(VLOOKUP(Games!B151, Data!$B$2:$L$134, 7, FALSE)-VLOOKUP(Games!C151, Data!$B$2:$L$134, 7, FALSE))*'Coefficients - Win Probability'!$F$2</f>
        <v>#N/A</v>
      </c>
      <c r="G151" t="e">
        <f>(VLOOKUP(Games!B151, Data!$B$2:$L$134, 8, FALSE)-VLOOKUP(Games!C151, Data!$B$2:$L$134, 8, FALSE))*'Coefficients - Win Probability'!$G$2</f>
        <v>#N/A</v>
      </c>
      <c r="H151" t="e">
        <f>(VLOOKUP(Games!B151, Data!$B$2:$L$134, 9, FALSE)-VLOOKUP(Games!C151, Data!$B$2:$L$134, 9, FALSE))*'Coefficients - Win Probability'!$H$2</f>
        <v>#N/A</v>
      </c>
      <c r="I151" t="e">
        <f>(VLOOKUP(Games!B151, Data!$B$2:$L$134, 10, FALSE)-VLOOKUP(Games!C151, Data!$B$2:$L$134, 10, FALSE))*'Coefficients - Win Probability'!$I$2</f>
        <v>#N/A</v>
      </c>
      <c r="J151" t="e">
        <f>(IF(AND(VLOOKUP(Games!B151, Data!$B$2:$L$134, 11, FALSE)=1, VLOOKUP(Games!C151, Data!$B$2:$L$134, 11, FALSE)&lt;&gt;1), 1,0))*'Coefficients - Win Probability'!$J$2</f>
        <v>#N/A</v>
      </c>
      <c r="K151" t="e">
        <f>(IF(AND(VLOOKUP(Games!B151, Data!$B$2:$L$134, 11, FALSE)&lt;&gt;1, VLOOKUP(Games!C151, Data!$B$2:$L$134, 11, FALSE)=1), 1,0))*'Coefficients - Win Probability'!$K$2</f>
        <v>#N/A</v>
      </c>
      <c r="L151" t="e">
        <f>(VLOOKUP(Games!B151, Data!$B$2:$L$134, 3, FALSE)-VLOOKUP(Games!C151, Data!$B$2:$L$134, 3, FALSE))*'Coefficients - Win Probability'!$L$2</f>
        <v>#N/A</v>
      </c>
      <c r="N151" t="e">
        <f t="shared" si="2"/>
        <v>#N/A</v>
      </c>
    </row>
    <row r="152" spans="1:14" x14ac:dyDescent="0.45">
      <c r="A152">
        <f>'Coefficients - Win Probability'!$A$2</f>
        <v>1.5006452889456501</v>
      </c>
      <c r="B152">
        <f>(Games!D152)*'Coefficients - Win Probability'!$B$2</f>
        <v>0</v>
      </c>
      <c r="C152" t="e">
        <f>(VLOOKUP(Games!B152, Data!$B$2:$L$134, 4, FALSE)-VLOOKUP(Games!C152, Data!$B$2:$L$134, 4, FALSE))*'Coefficients - Win Probability'!$C$2</f>
        <v>#N/A</v>
      </c>
      <c r="D152" t="e">
        <f>(VLOOKUP(Games!B152, Data!$B$2:$L$134, 5, FALSE)-VLOOKUP(Games!C152, Data!$B$2:$L$134, 5, FALSE))*'Coefficients - Win Probability'!$D$2</f>
        <v>#N/A</v>
      </c>
      <c r="E152" t="e">
        <f>(VLOOKUP(Games!B152, Data!$B$2:$L$134, 6, FALSE)-VLOOKUP(Games!C152, Data!$B$2:$L$134, 6, FALSE))*'Coefficients - Win Probability'!$E$2</f>
        <v>#N/A</v>
      </c>
      <c r="F152" t="e">
        <f>(VLOOKUP(Games!B152, Data!$B$2:$L$134, 7, FALSE)-VLOOKUP(Games!C152, Data!$B$2:$L$134, 7, FALSE))*'Coefficients - Win Probability'!$F$2</f>
        <v>#N/A</v>
      </c>
      <c r="G152" t="e">
        <f>(VLOOKUP(Games!B152, Data!$B$2:$L$134, 8, FALSE)-VLOOKUP(Games!C152, Data!$B$2:$L$134, 8, FALSE))*'Coefficients - Win Probability'!$G$2</f>
        <v>#N/A</v>
      </c>
      <c r="H152" t="e">
        <f>(VLOOKUP(Games!B152, Data!$B$2:$L$134, 9, FALSE)-VLOOKUP(Games!C152, Data!$B$2:$L$134, 9, FALSE))*'Coefficients - Win Probability'!$H$2</f>
        <v>#N/A</v>
      </c>
      <c r="I152" t="e">
        <f>(VLOOKUP(Games!B152, Data!$B$2:$L$134, 10, FALSE)-VLOOKUP(Games!C152, Data!$B$2:$L$134, 10, FALSE))*'Coefficients - Win Probability'!$I$2</f>
        <v>#N/A</v>
      </c>
      <c r="J152" t="e">
        <f>(IF(AND(VLOOKUP(Games!B152, Data!$B$2:$L$134, 11, FALSE)=1, VLOOKUP(Games!C152, Data!$B$2:$L$134, 11, FALSE)&lt;&gt;1), 1,0))*'Coefficients - Win Probability'!$J$2</f>
        <v>#N/A</v>
      </c>
      <c r="K152" t="e">
        <f>(IF(AND(VLOOKUP(Games!B152, Data!$B$2:$L$134, 11, FALSE)&lt;&gt;1, VLOOKUP(Games!C152, Data!$B$2:$L$134, 11, FALSE)=1), 1,0))*'Coefficients - Win Probability'!$K$2</f>
        <v>#N/A</v>
      </c>
      <c r="L152" t="e">
        <f>(VLOOKUP(Games!B152, Data!$B$2:$L$134, 3, FALSE)-VLOOKUP(Games!C152, Data!$B$2:$L$134, 3, FALSE))*'Coefficients - Win Probability'!$L$2</f>
        <v>#N/A</v>
      </c>
      <c r="N152" t="e">
        <f t="shared" si="2"/>
        <v>#N/A</v>
      </c>
    </row>
    <row r="153" spans="1:14" x14ac:dyDescent="0.45">
      <c r="A153">
        <f>'Coefficients - Win Probability'!$A$2</f>
        <v>1.5006452889456501</v>
      </c>
      <c r="B153">
        <f>(Games!D153)*'Coefficients - Win Probability'!$B$2</f>
        <v>0</v>
      </c>
      <c r="C153" t="e">
        <f>(VLOOKUP(Games!B153, Data!$B$2:$L$134, 4, FALSE)-VLOOKUP(Games!C153, Data!$B$2:$L$134, 4, FALSE))*'Coefficients - Win Probability'!$C$2</f>
        <v>#N/A</v>
      </c>
      <c r="D153" t="e">
        <f>(VLOOKUP(Games!B153, Data!$B$2:$L$134, 5, FALSE)-VLOOKUP(Games!C153, Data!$B$2:$L$134, 5, FALSE))*'Coefficients - Win Probability'!$D$2</f>
        <v>#N/A</v>
      </c>
      <c r="E153" t="e">
        <f>(VLOOKUP(Games!B153, Data!$B$2:$L$134, 6, FALSE)-VLOOKUP(Games!C153, Data!$B$2:$L$134, 6, FALSE))*'Coefficients - Win Probability'!$E$2</f>
        <v>#N/A</v>
      </c>
      <c r="F153" t="e">
        <f>(VLOOKUP(Games!B153, Data!$B$2:$L$134, 7, FALSE)-VLOOKUP(Games!C153, Data!$B$2:$L$134, 7, FALSE))*'Coefficients - Win Probability'!$F$2</f>
        <v>#N/A</v>
      </c>
      <c r="G153" t="e">
        <f>(VLOOKUP(Games!B153, Data!$B$2:$L$134, 8, FALSE)-VLOOKUP(Games!C153, Data!$B$2:$L$134, 8, FALSE))*'Coefficients - Win Probability'!$G$2</f>
        <v>#N/A</v>
      </c>
      <c r="H153" t="e">
        <f>(VLOOKUP(Games!B153, Data!$B$2:$L$134, 9, FALSE)-VLOOKUP(Games!C153, Data!$B$2:$L$134, 9, FALSE))*'Coefficients - Win Probability'!$H$2</f>
        <v>#N/A</v>
      </c>
      <c r="I153" t="e">
        <f>(VLOOKUP(Games!B153, Data!$B$2:$L$134, 10, FALSE)-VLOOKUP(Games!C153, Data!$B$2:$L$134, 10, FALSE))*'Coefficients - Win Probability'!$I$2</f>
        <v>#N/A</v>
      </c>
      <c r="J153" t="e">
        <f>(IF(AND(VLOOKUP(Games!B153, Data!$B$2:$L$134, 11, FALSE)=1, VLOOKUP(Games!C153, Data!$B$2:$L$134, 11, FALSE)&lt;&gt;1), 1,0))*'Coefficients - Win Probability'!$J$2</f>
        <v>#N/A</v>
      </c>
      <c r="K153" t="e">
        <f>(IF(AND(VLOOKUP(Games!B153, Data!$B$2:$L$134, 11, FALSE)&lt;&gt;1, VLOOKUP(Games!C153, Data!$B$2:$L$134, 11, FALSE)=1), 1,0))*'Coefficients - Win Probability'!$K$2</f>
        <v>#N/A</v>
      </c>
      <c r="L153" t="e">
        <f>(VLOOKUP(Games!B153, Data!$B$2:$L$134, 3, FALSE)-VLOOKUP(Games!C153, Data!$B$2:$L$134, 3, FALSE))*'Coefficients - Win Probability'!$L$2</f>
        <v>#N/A</v>
      </c>
      <c r="N153" t="e">
        <f t="shared" si="2"/>
        <v>#N/A</v>
      </c>
    </row>
    <row r="154" spans="1:14" x14ac:dyDescent="0.45">
      <c r="A154">
        <f>'Coefficients - Win Probability'!$A$2</f>
        <v>1.5006452889456501</v>
      </c>
      <c r="B154">
        <f>(Games!D154)*'Coefficients - Win Probability'!$B$2</f>
        <v>0</v>
      </c>
      <c r="C154" t="e">
        <f>(VLOOKUP(Games!B154, Data!$B$2:$L$134, 4, FALSE)-VLOOKUP(Games!C154, Data!$B$2:$L$134, 4, FALSE))*'Coefficients - Win Probability'!$C$2</f>
        <v>#N/A</v>
      </c>
      <c r="D154" t="e">
        <f>(VLOOKUP(Games!B154, Data!$B$2:$L$134, 5, FALSE)-VLOOKUP(Games!C154, Data!$B$2:$L$134, 5, FALSE))*'Coefficients - Win Probability'!$D$2</f>
        <v>#N/A</v>
      </c>
      <c r="E154" t="e">
        <f>(VLOOKUP(Games!B154, Data!$B$2:$L$134, 6, FALSE)-VLOOKUP(Games!C154, Data!$B$2:$L$134, 6, FALSE))*'Coefficients - Win Probability'!$E$2</f>
        <v>#N/A</v>
      </c>
      <c r="F154" t="e">
        <f>(VLOOKUP(Games!B154, Data!$B$2:$L$134, 7, FALSE)-VLOOKUP(Games!C154, Data!$B$2:$L$134, 7, FALSE))*'Coefficients - Win Probability'!$F$2</f>
        <v>#N/A</v>
      </c>
      <c r="G154" t="e">
        <f>(VLOOKUP(Games!B154, Data!$B$2:$L$134, 8, FALSE)-VLOOKUP(Games!C154, Data!$B$2:$L$134, 8, FALSE))*'Coefficients - Win Probability'!$G$2</f>
        <v>#N/A</v>
      </c>
      <c r="H154" t="e">
        <f>(VLOOKUP(Games!B154, Data!$B$2:$L$134, 9, FALSE)-VLOOKUP(Games!C154, Data!$B$2:$L$134, 9, FALSE))*'Coefficients - Win Probability'!$H$2</f>
        <v>#N/A</v>
      </c>
      <c r="I154" t="e">
        <f>(VLOOKUP(Games!B154, Data!$B$2:$L$134, 10, FALSE)-VLOOKUP(Games!C154, Data!$B$2:$L$134, 10, FALSE))*'Coefficients - Win Probability'!$I$2</f>
        <v>#N/A</v>
      </c>
      <c r="J154" t="e">
        <f>(IF(AND(VLOOKUP(Games!B154, Data!$B$2:$L$134, 11, FALSE)=1, VLOOKUP(Games!C154, Data!$B$2:$L$134, 11, FALSE)&lt;&gt;1), 1,0))*'Coefficients - Win Probability'!$J$2</f>
        <v>#N/A</v>
      </c>
      <c r="K154" t="e">
        <f>(IF(AND(VLOOKUP(Games!B154, Data!$B$2:$L$134, 11, FALSE)&lt;&gt;1, VLOOKUP(Games!C154, Data!$B$2:$L$134, 11, FALSE)=1), 1,0))*'Coefficients - Win Probability'!$K$2</f>
        <v>#N/A</v>
      </c>
      <c r="L154" t="e">
        <f>(VLOOKUP(Games!B154, Data!$B$2:$L$134, 3, FALSE)-VLOOKUP(Games!C154, Data!$B$2:$L$134, 3, FALSE))*'Coefficients - Win Probability'!$L$2</f>
        <v>#N/A</v>
      </c>
      <c r="N154" t="e">
        <f t="shared" si="2"/>
        <v>#N/A</v>
      </c>
    </row>
    <row r="155" spans="1:14" x14ac:dyDescent="0.45">
      <c r="A155">
        <f>'Coefficients - Win Probability'!$A$2</f>
        <v>1.5006452889456501</v>
      </c>
      <c r="B155">
        <f>(Games!D155)*'Coefficients - Win Probability'!$B$2</f>
        <v>0</v>
      </c>
      <c r="C155" t="e">
        <f>(VLOOKUP(Games!B155, Data!$B$2:$L$134, 4, FALSE)-VLOOKUP(Games!C155, Data!$B$2:$L$134, 4, FALSE))*'Coefficients - Win Probability'!$C$2</f>
        <v>#N/A</v>
      </c>
      <c r="D155" t="e">
        <f>(VLOOKUP(Games!B155, Data!$B$2:$L$134, 5, FALSE)-VLOOKUP(Games!C155, Data!$B$2:$L$134, 5, FALSE))*'Coefficients - Win Probability'!$D$2</f>
        <v>#N/A</v>
      </c>
      <c r="E155" t="e">
        <f>(VLOOKUP(Games!B155, Data!$B$2:$L$134, 6, FALSE)-VLOOKUP(Games!C155, Data!$B$2:$L$134, 6, FALSE))*'Coefficients - Win Probability'!$E$2</f>
        <v>#N/A</v>
      </c>
      <c r="F155" t="e">
        <f>(VLOOKUP(Games!B155, Data!$B$2:$L$134, 7, FALSE)-VLOOKUP(Games!C155, Data!$B$2:$L$134, 7, FALSE))*'Coefficients - Win Probability'!$F$2</f>
        <v>#N/A</v>
      </c>
      <c r="G155" t="e">
        <f>(VLOOKUP(Games!B155, Data!$B$2:$L$134, 8, FALSE)-VLOOKUP(Games!C155, Data!$B$2:$L$134, 8, FALSE))*'Coefficients - Win Probability'!$G$2</f>
        <v>#N/A</v>
      </c>
      <c r="H155" t="e">
        <f>(VLOOKUP(Games!B155, Data!$B$2:$L$134, 9, FALSE)-VLOOKUP(Games!C155, Data!$B$2:$L$134, 9, FALSE))*'Coefficients - Win Probability'!$H$2</f>
        <v>#N/A</v>
      </c>
      <c r="I155" t="e">
        <f>(VLOOKUP(Games!B155, Data!$B$2:$L$134, 10, FALSE)-VLOOKUP(Games!C155, Data!$B$2:$L$134, 10, FALSE))*'Coefficients - Win Probability'!$I$2</f>
        <v>#N/A</v>
      </c>
      <c r="J155" t="e">
        <f>(IF(AND(VLOOKUP(Games!B155, Data!$B$2:$L$134, 11, FALSE)=1, VLOOKUP(Games!C155, Data!$B$2:$L$134, 11, FALSE)&lt;&gt;1), 1,0))*'Coefficients - Win Probability'!$J$2</f>
        <v>#N/A</v>
      </c>
      <c r="K155" t="e">
        <f>(IF(AND(VLOOKUP(Games!B155, Data!$B$2:$L$134, 11, FALSE)&lt;&gt;1, VLOOKUP(Games!C155, Data!$B$2:$L$134, 11, FALSE)=1), 1,0))*'Coefficients - Win Probability'!$K$2</f>
        <v>#N/A</v>
      </c>
      <c r="L155" t="e">
        <f>(VLOOKUP(Games!B155, Data!$B$2:$L$134, 3, FALSE)-VLOOKUP(Games!C155, Data!$B$2:$L$134, 3, FALSE))*'Coefficients - Win Probability'!$L$2</f>
        <v>#N/A</v>
      </c>
      <c r="N155" t="e">
        <f t="shared" si="2"/>
        <v>#N/A</v>
      </c>
    </row>
    <row r="156" spans="1:14" x14ac:dyDescent="0.45">
      <c r="A156">
        <f>'Coefficients - Win Probability'!$A$2</f>
        <v>1.5006452889456501</v>
      </c>
      <c r="B156">
        <f>(Games!D156)*'Coefficients - Win Probability'!$B$2</f>
        <v>0</v>
      </c>
      <c r="C156" t="e">
        <f>(VLOOKUP(Games!B156, Data!$B$2:$L$134, 4, FALSE)-VLOOKUP(Games!C156, Data!$B$2:$L$134, 4, FALSE))*'Coefficients - Win Probability'!$C$2</f>
        <v>#N/A</v>
      </c>
      <c r="D156" t="e">
        <f>(VLOOKUP(Games!B156, Data!$B$2:$L$134, 5, FALSE)-VLOOKUP(Games!C156, Data!$B$2:$L$134, 5, FALSE))*'Coefficients - Win Probability'!$D$2</f>
        <v>#N/A</v>
      </c>
      <c r="E156" t="e">
        <f>(VLOOKUP(Games!B156, Data!$B$2:$L$134, 6, FALSE)-VLOOKUP(Games!C156, Data!$B$2:$L$134, 6, FALSE))*'Coefficients - Win Probability'!$E$2</f>
        <v>#N/A</v>
      </c>
      <c r="F156" t="e">
        <f>(VLOOKUP(Games!B156, Data!$B$2:$L$134, 7, FALSE)-VLOOKUP(Games!C156, Data!$B$2:$L$134, 7, FALSE))*'Coefficients - Win Probability'!$F$2</f>
        <v>#N/A</v>
      </c>
      <c r="G156" t="e">
        <f>(VLOOKUP(Games!B156, Data!$B$2:$L$134, 8, FALSE)-VLOOKUP(Games!C156, Data!$B$2:$L$134, 8, FALSE))*'Coefficients - Win Probability'!$G$2</f>
        <v>#N/A</v>
      </c>
      <c r="H156" t="e">
        <f>(VLOOKUP(Games!B156, Data!$B$2:$L$134, 9, FALSE)-VLOOKUP(Games!C156, Data!$B$2:$L$134, 9, FALSE))*'Coefficients - Win Probability'!$H$2</f>
        <v>#N/A</v>
      </c>
      <c r="I156" t="e">
        <f>(VLOOKUP(Games!B156, Data!$B$2:$L$134, 10, FALSE)-VLOOKUP(Games!C156, Data!$B$2:$L$134, 10, FALSE))*'Coefficients - Win Probability'!$I$2</f>
        <v>#N/A</v>
      </c>
      <c r="J156" t="e">
        <f>(IF(AND(VLOOKUP(Games!B156, Data!$B$2:$L$134, 11, FALSE)=1, VLOOKUP(Games!C156, Data!$B$2:$L$134, 11, FALSE)&lt;&gt;1), 1,0))*'Coefficients - Win Probability'!$J$2</f>
        <v>#N/A</v>
      </c>
      <c r="K156" t="e">
        <f>(IF(AND(VLOOKUP(Games!B156, Data!$B$2:$L$134, 11, FALSE)&lt;&gt;1, VLOOKUP(Games!C156, Data!$B$2:$L$134, 11, FALSE)=1), 1,0))*'Coefficients - Win Probability'!$K$2</f>
        <v>#N/A</v>
      </c>
      <c r="L156" t="e">
        <f>(VLOOKUP(Games!B156, Data!$B$2:$L$134, 3, FALSE)-VLOOKUP(Games!C156, Data!$B$2:$L$134, 3, FALSE))*'Coefficients - Win Probability'!$L$2</f>
        <v>#N/A</v>
      </c>
      <c r="N156" t="e">
        <f t="shared" si="2"/>
        <v>#N/A</v>
      </c>
    </row>
    <row r="157" spans="1:14" x14ac:dyDescent="0.45">
      <c r="A157">
        <f>'Coefficients - Win Probability'!$A$2</f>
        <v>1.5006452889456501</v>
      </c>
      <c r="B157">
        <f>(Games!D157)*'Coefficients - Win Probability'!$B$2</f>
        <v>0</v>
      </c>
      <c r="C157" t="e">
        <f>(VLOOKUP(Games!B157, Data!$B$2:$L$134, 4, FALSE)-VLOOKUP(Games!C157, Data!$B$2:$L$134, 4, FALSE))*'Coefficients - Win Probability'!$C$2</f>
        <v>#N/A</v>
      </c>
      <c r="D157" t="e">
        <f>(VLOOKUP(Games!B157, Data!$B$2:$L$134, 5, FALSE)-VLOOKUP(Games!C157, Data!$B$2:$L$134, 5, FALSE))*'Coefficients - Win Probability'!$D$2</f>
        <v>#N/A</v>
      </c>
      <c r="E157" t="e">
        <f>(VLOOKUP(Games!B157, Data!$B$2:$L$134, 6, FALSE)-VLOOKUP(Games!C157, Data!$B$2:$L$134, 6, FALSE))*'Coefficients - Win Probability'!$E$2</f>
        <v>#N/A</v>
      </c>
      <c r="F157" t="e">
        <f>(VLOOKUP(Games!B157, Data!$B$2:$L$134, 7, FALSE)-VLOOKUP(Games!C157, Data!$B$2:$L$134, 7, FALSE))*'Coefficients - Win Probability'!$F$2</f>
        <v>#N/A</v>
      </c>
      <c r="G157" t="e">
        <f>(VLOOKUP(Games!B157, Data!$B$2:$L$134, 8, FALSE)-VLOOKUP(Games!C157, Data!$B$2:$L$134, 8, FALSE))*'Coefficients - Win Probability'!$G$2</f>
        <v>#N/A</v>
      </c>
      <c r="H157" t="e">
        <f>(VLOOKUP(Games!B157, Data!$B$2:$L$134, 9, FALSE)-VLOOKUP(Games!C157, Data!$B$2:$L$134, 9, FALSE))*'Coefficients - Win Probability'!$H$2</f>
        <v>#N/A</v>
      </c>
      <c r="I157" t="e">
        <f>(VLOOKUP(Games!B157, Data!$B$2:$L$134, 10, FALSE)-VLOOKUP(Games!C157, Data!$B$2:$L$134, 10, FALSE))*'Coefficients - Win Probability'!$I$2</f>
        <v>#N/A</v>
      </c>
      <c r="J157" t="e">
        <f>(IF(AND(VLOOKUP(Games!B157, Data!$B$2:$L$134, 11, FALSE)=1, VLOOKUP(Games!C157, Data!$B$2:$L$134, 11, FALSE)&lt;&gt;1), 1,0))*'Coefficients - Win Probability'!$J$2</f>
        <v>#N/A</v>
      </c>
      <c r="K157" t="e">
        <f>(IF(AND(VLOOKUP(Games!B157, Data!$B$2:$L$134, 11, FALSE)&lt;&gt;1, VLOOKUP(Games!C157, Data!$B$2:$L$134, 11, FALSE)=1), 1,0))*'Coefficients - Win Probability'!$K$2</f>
        <v>#N/A</v>
      </c>
      <c r="L157" t="e">
        <f>(VLOOKUP(Games!B157, Data!$B$2:$L$134, 3, FALSE)-VLOOKUP(Games!C157, Data!$B$2:$L$134, 3, FALSE))*'Coefficients - Win Probability'!$L$2</f>
        <v>#N/A</v>
      </c>
      <c r="N157" t="e">
        <f t="shared" si="2"/>
        <v>#N/A</v>
      </c>
    </row>
    <row r="158" spans="1:14" x14ac:dyDescent="0.45">
      <c r="A158">
        <f>'Coefficients - Win Probability'!$A$2</f>
        <v>1.5006452889456501</v>
      </c>
      <c r="B158">
        <f>(Games!D158)*'Coefficients - Win Probability'!$B$2</f>
        <v>0</v>
      </c>
      <c r="C158" t="e">
        <f>(VLOOKUP(Games!B158, Data!$B$2:$L$134, 4, FALSE)-VLOOKUP(Games!C158, Data!$B$2:$L$134, 4, FALSE))*'Coefficients - Win Probability'!$C$2</f>
        <v>#N/A</v>
      </c>
      <c r="D158" t="e">
        <f>(VLOOKUP(Games!B158, Data!$B$2:$L$134, 5, FALSE)-VLOOKUP(Games!C158, Data!$B$2:$L$134, 5, FALSE))*'Coefficients - Win Probability'!$D$2</f>
        <v>#N/A</v>
      </c>
      <c r="E158" t="e">
        <f>(VLOOKUP(Games!B158, Data!$B$2:$L$134, 6, FALSE)-VLOOKUP(Games!C158, Data!$B$2:$L$134, 6, FALSE))*'Coefficients - Win Probability'!$E$2</f>
        <v>#N/A</v>
      </c>
      <c r="F158" t="e">
        <f>(VLOOKUP(Games!B158, Data!$B$2:$L$134, 7, FALSE)-VLOOKUP(Games!C158, Data!$B$2:$L$134, 7, FALSE))*'Coefficients - Win Probability'!$F$2</f>
        <v>#N/A</v>
      </c>
      <c r="G158" t="e">
        <f>(VLOOKUP(Games!B158, Data!$B$2:$L$134, 8, FALSE)-VLOOKUP(Games!C158, Data!$B$2:$L$134, 8, FALSE))*'Coefficients - Win Probability'!$G$2</f>
        <v>#N/A</v>
      </c>
      <c r="H158" t="e">
        <f>(VLOOKUP(Games!B158, Data!$B$2:$L$134, 9, FALSE)-VLOOKUP(Games!C158, Data!$B$2:$L$134, 9, FALSE))*'Coefficients - Win Probability'!$H$2</f>
        <v>#N/A</v>
      </c>
      <c r="I158" t="e">
        <f>(VLOOKUP(Games!B158, Data!$B$2:$L$134, 10, FALSE)-VLOOKUP(Games!C158, Data!$B$2:$L$134, 10, FALSE))*'Coefficients - Win Probability'!$I$2</f>
        <v>#N/A</v>
      </c>
      <c r="J158" t="e">
        <f>(IF(AND(VLOOKUP(Games!B158, Data!$B$2:$L$134, 11, FALSE)=1, VLOOKUP(Games!C158, Data!$B$2:$L$134, 11, FALSE)&lt;&gt;1), 1,0))*'Coefficients - Win Probability'!$J$2</f>
        <v>#N/A</v>
      </c>
      <c r="K158" t="e">
        <f>(IF(AND(VLOOKUP(Games!B158, Data!$B$2:$L$134, 11, FALSE)&lt;&gt;1, VLOOKUP(Games!C158, Data!$B$2:$L$134, 11, FALSE)=1), 1,0))*'Coefficients - Win Probability'!$K$2</f>
        <v>#N/A</v>
      </c>
      <c r="L158" t="e">
        <f>(VLOOKUP(Games!B158, Data!$B$2:$L$134, 3, FALSE)-VLOOKUP(Games!C158, Data!$B$2:$L$134, 3, FALSE))*'Coefficients - Win Probability'!$L$2</f>
        <v>#N/A</v>
      </c>
      <c r="N158" t="e">
        <f t="shared" si="2"/>
        <v>#N/A</v>
      </c>
    </row>
    <row r="159" spans="1:14" x14ac:dyDescent="0.45">
      <c r="A159">
        <f>'Coefficients - Win Probability'!$A$2</f>
        <v>1.5006452889456501</v>
      </c>
      <c r="B159">
        <f>(Games!D159)*'Coefficients - Win Probability'!$B$2</f>
        <v>0</v>
      </c>
      <c r="C159" t="e">
        <f>(VLOOKUP(Games!B159, Data!$B$2:$L$134, 4, FALSE)-VLOOKUP(Games!C159, Data!$B$2:$L$134, 4, FALSE))*'Coefficients - Win Probability'!$C$2</f>
        <v>#N/A</v>
      </c>
      <c r="D159" t="e">
        <f>(VLOOKUP(Games!B159, Data!$B$2:$L$134, 5, FALSE)-VLOOKUP(Games!C159, Data!$B$2:$L$134, 5, FALSE))*'Coefficients - Win Probability'!$D$2</f>
        <v>#N/A</v>
      </c>
      <c r="E159" t="e">
        <f>(VLOOKUP(Games!B159, Data!$B$2:$L$134, 6, FALSE)-VLOOKUP(Games!C159, Data!$B$2:$L$134, 6, FALSE))*'Coefficients - Win Probability'!$E$2</f>
        <v>#N/A</v>
      </c>
      <c r="F159" t="e">
        <f>(VLOOKUP(Games!B159, Data!$B$2:$L$134, 7, FALSE)-VLOOKUP(Games!C159, Data!$B$2:$L$134, 7, FALSE))*'Coefficients - Win Probability'!$F$2</f>
        <v>#N/A</v>
      </c>
      <c r="G159" t="e">
        <f>(VLOOKUP(Games!B159, Data!$B$2:$L$134, 8, FALSE)-VLOOKUP(Games!C159, Data!$B$2:$L$134, 8, FALSE))*'Coefficients - Win Probability'!$G$2</f>
        <v>#N/A</v>
      </c>
      <c r="H159" t="e">
        <f>(VLOOKUP(Games!B159, Data!$B$2:$L$134, 9, FALSE)-VLOOKUP(Games!C159, Data!$B$2:$L$134, 9, FALSE))*'Coefficients - Win Probability'!$H$2</f>
        <v>#N/A</v>
      </c>
      <c r="I159" t="e">
        <f>(VLOOKUP(Games!B159, Data!$B$2:$L$134, 10, FALSE)-VLOOKUP(Games!C159, Data!$B$2:$L$134, 10, FALSE))*'Coefficients - Win Probability'!$I$2</f>
        <v>#N/A</v>
      </c>
      <c r="J159" t="e">
        <f>(IF(AND(VLOOKUP(Games!B159, Data!$B$2:$L$134, 11, FALSE)=1, VLOOKUP(Games!C159, Data!$B$2:$L$134, 11, FALSE)&lt;&gt;1), 1,0))*'Coefficients - Win Probability'!$J$2</f>
        <v>#N/A</v>
      </c>
      <c r="K159" t="e">
        <f>(IF(AND(VLOOKUP(Games!B159, Data!$B$2:$L$134, 11, FALSE)&lt;&gt;1, VLOOKUP(Games!C159, Data!$B$2:$L$134, 11, FALSE)=1), 1,0))*'Coefficients - Win Probability'!$K$2</f>
        <v>#N/A</v>
      </c>
      <c r="L159" t="e">
        <f>(VLOOKUP(Games!B159, Data!$B$2:$L$134, 3, FALSE)-VLOOKUP(Games!C159, Data!$B$2:$L$134, 3, FALSE))*'Coefficients - Win Probability'!$L$2</f>
        <v>#N/A</v>
      </c>
      <c r="N159" t="e">
        <f t="shared" si="2"/>
        <v>#N/A</v>
      </c>
    </row>
    <row r="160" spans="1:14" x14ac:dyDescent="0.45">
      <c r="A160">
        <f>'Coefficients - Win Probability'!$A$2</f>
        <v>1.5006452889456501</v>
      </c>
      <c r="B160">
        <f>(Games!D160)*'Coefficients - Win Probability'!$B$2</f>
        <v>0</v>
      </c>
      <c r="C160" t="e">
        <f>(VLOOKUP(Games!B160, Data!$B$2:$L$134, 4, FALSE)-VLOOKUP(Games!C160, Data!$B$2:$L$134, 4, FALSE))*'Coefficients - Win Probability'!$C$2</f>
        <v>#N/A</v>
      </c>
      <c r="D160" t="e">
        <f>(VLOOKUP(Games!B160, Data!$B$2:$L$134, 5, FALSE)-VLOOKUP(Games!C160, Data!$B$2:$L$134, 5, FALSE))*'Coefficients - Win Probability'!$D$2</f>
        <v>#N/A</v>
      </c>
      <c r="E160" t="e">
        <f>(VLOOKUP(Games!B160, Data!$B$2:$L$134, 6, FALSE)-VLOOKUP(Games!C160, Data!$B$2:$L$134, 6, FALSE))*'Coefficients - Win Probability'!$E$2</f>
        <v>#N/A</v>
      </c>
      <c r="F160" t="e">
        <f>(VLOOKUP(Games!B160, Data!$B$2:$L$134, 7, FALSE)-VLOOKUP(Games!C160, Data!$B$2:$L$134, 7, FALSE))*'Coefficients - Win Probability'!$F$2</f>
        <v>#N/A</v>
      </c>
      <c r="G160" t="e">
        <f>(VLOOKUP(Games!B160, Data!$B$2:$L$134, 8, FALSE)-VLOOKUP(Games!C160, Data!$B$2:$L$134, 8, FALSE))*'Coefficients - Win Probability'!$G$2</f>
        <v>#N/A</v>
      </c>
      <c r="H160" t="e">
        <f>(VLOOKUP(Games!B160, Data!$B$2:$L$134, 9, FALSE)-VLOOKUP(Games!C160, Data!$B$2:$L$134, 9, FALSE))*'Coefficients - Win Probability'!$H$2</f>
        <v>#N/A</v>
      </c>
      <c r="I160" t="e">
        <f>(VLOOKUP(Games!B160, Data!$B$2:$L$134, 10, FALSE)-VLOOKUP(Games!C160, Data!$B$2:$L$134, 10, FALSE))*'Coefficients - Win Probability'!$I$2</f>
        <v>#N/A</v>
      </c>
      <c r="J160" t="e">
        <f>(IF(AND(VLOOKUP(Games!B160, Data!$B$2:$L$134, 11, FALSE)=1, VLOOKUP(Games!C160, Data!$B$2:$L$134, 11, FALSE)&lt;&gt;1), 1,0))*'Coefficients - Win Probability'!$J$2</f>
        <v>#N/A</v>
      </c>
      <c r="K160" t="e">
        <f>(IF(AND(VLOOKUP(Games!B160, Data!$B$2:$L$134, 11, FALSE)&lt;&gt;1, VLOOKUP(Games!C160, Data!$B$2:$L$134, 11, FALSE)=1), 1,0))*'Coefficients - Win Probability'!$K$2</f>
        <v>#N/A</v>
      </c>
      <c r="L160" t="e">
        <f>(VLOOKUP(Games!B160, Data!$B$2:$L$134, 3, FALSE)-VLOOKUP(Games!C160, Data!$B$2:$L$134, 3, FALSE))*'Coefficients - Win Probability'!$L$2</f>
        <v>#N/A</v>
      </c>
      <c r="N160" t="e">
        <f t="shared" si="2"/>
        <v>#N/A</v>
      </c>
    </row>
    <row r="161" spans="1:14" x14ac:dyDescent="0.45">
      <c r="A161">
        <f>'Coefficients - Win Probability'!$A$2</f>
        <v>1.5006452889456501</v>
      </c>
      <c r="B161">
        <f>(Games!D161)*'Coefficients - Win Probability'!$B$2</f>
        <v>0</v>
      </c>
      <c r="C161" t="e">
        <f>(VLOOKUP(Games!B161, Data!$B$2:$L$134, 4, FALSE)-VLOOKUP(Games!C161, Data!$B$2:$L$134, 4, FALSE))*'Coefficients - Win Probability'!$C$2</f>
        <v>#N/A</v>
      </c>
      <c r="D161" t="e">
        <f>(VLOOKUP(Games!B161, Data!$B$2:$L$134, 5, FALSE)-VLOOKUP(Games!C161, Data!$B$2:$L$134, 5, FALSE))*'Coefficients - Win Probability'!$D$2</f>
        <v>#N/A</v>
      </c>
      <c r="E161" t="e">
        <f>(VLOOKUP(Games!B161, Data!$B$2:$L$134, 6, FALSE)-VLOOKUP(Games!C161, Data!$B$2:$L$134, 6, FALSE))*'Coefficients - Win Probability'!$E$2</f>
        <v>#N/A</v>
      </c>
      <c r="F161" t="e">
        <f>(VLOOKUP(Games!B161, Data!$B$2:$L$134, 7, FALSE)-VLOOKUP(Games!C161, Data!$B$2:$L$134, 7, FALSE))*'Coefficients - Win Probability'!$F$2</f>
        <v>#N/A</v>
      </c>
      <c r="G161" t="e">
        <f>(VLOOKUP(Games!B161, Data!$B$2:$L$134, 8, FALSE)-VLOOKUP(Games!C161, Data!$B$2:$L$134, 8, FALSE))*'Coefficients - Win Probability'!$G$2</f>
        <v>#N/A</v>
      </c>
      <c r="H161" t="e">
        <f>(VLOOKUP(Games!B161, Data!$B$2:$L$134, 9, FALSE)-VLOOKUP(Games!C161, Data!$B$2:$L$134, 9, FALSE))*'Coefficients - Win Probability'!$H$2</f>
        <v>#N/A</v>
      </c>
      <c r="I161" t="e">
        <f>(VLOOKUP(Games!B161, Data!$B$2:$L$134, 10, FALSE)-VLOOKUP(Games!C161, Data!$B$2:$L$134, 10, FALSE))*'Coefficients - Win Probability'!$I$2</f>
        <v>#N/A</v>
      </c>
      <c r="J161" t="e">
        <f>(IF(AND(VLOOKUP(Games!B161, Data!$B$2:$L$134, 11, FALSE)=1, VLOOKUP(Games!C161, Data!$B$2:$L$134, 11, FALSE)&lt;&gt;1), 1,0))*'Coefficients - Win Probability'!$J$2</f>
        <v>#N/A</v>
      </c>
      <c r="K161" t="e">
        <f>(IF(AND(VLOOKUP(Games!B161, Data!$B$2:$L$134, 11, FALSE)&lt;&gt;1, VLOOKUP(Games!C161, Data!$B$2:$L$134, 11, FALSE)=1), 1,0))*'Coefficients - Win Probability'!$K$2</f>
        <v>#N/A</v>
      </c>
      <c r="L161" t="e">
        <f>(VLOOKUP(Games!B161, Data!$B$2:$L$134, 3, FALSE)-VLOOKUP(Games!C161, Data!$B$2:$L$134, 3, FALSE))*'Coefficients - Win Probability'!$L$2</f>
        <v>#N/A</v>
      </c>
      <c r="N161" t="e">
        <f t="shared" si="2"/>
        <v>#N/A</v>
      </c>
    </row>
    <row r="162" spans="1:14" x14ac:dyDescent="0.45">
      <c r="A162">
        <f>'Coefficients - Win Probability'!$A$2</f>
        <v>1.5006452889456501</v>
      </c>
      <c r="B162">
        <f>(Games!D162)*'Coefficients - Win Probability'!$B$2</f>
        <v>0</v>
      </c>
      <c r="C162" t="e">
        <f>(VLOOKUP(Games!B162, Data!$B$2:$L$134, 4, FALSE)-VLOOKUP(Games!C162, Data!$B$2:$L$134, 4, FALSE))*'Coefficients - Win Probability'!$C$2</f>
        <v>#N/A</v>
      </c>
      <c r="D162" t="e">
        <f>(VLOOKUP(Games!B162, Data!$B$2:$L$134, 5, FALSE)-VLOOKUP(Games!C162, Data!$B$2:$L$134, 5, FALSE))*'Coefficients - Win Probability'!$D$2</f>
        <v>#N/A</v>
      </c>
      <c r="E162" t="e">
        <f>(VLOOKUP(Games!B162, Data!$B$2:$L$134, 6, FALSE)-VLOOKUP(Games!C162, Data!$B$2:$L$134, 6, FALSE))*'Coefficients - Win Probability'!$E$2</f>
        <v>#N/A</v>
      </c>
      <c r="F162" t="e">
        <f>(VLOOKUP(Games!B162, Data!$B$2:$L$134, 7, FALSE)-VLOOKUP(Games!C162, Data!$B$2:$L$134, 7, FALSE))*'Coefficients - Win Probability'!$F$2</f>
        <v>#N/A</v>
      </c>
      <c r="G162" t="e">
        <f>(VLOOKUP(Games!B162, Data!$B$2:$L$134, 8, FALSE)-VLOOKUP(Games!C162, Data!$B$2:$L$134, 8, FALSE))*'Coefficients - Win Probability'!$G$2</f>
        <v>#N/A</v>
      </c>
      <c r="H162" t="e">
        <f>(VLOOKUP(Games!B162, Data!$B$2:$L$134, 9, FALSE)-VLOOKUP(Games!C162, Data!$B$2:$L$134, 9, FALSE))*'Coefficients - Win Probability'!$H$2</f>
        <v>#N/A</v>
      </c>
      <c r="I162" t="e">
        <f>(VLOOKUP(Games!B162, Data!$B$2:$L$134, 10, FALSE)-VLOOKUP(Games!C162, Data!$B$2:$L$134, 10, FALSE))*'Coefficients - Win Probability'!$I$2</f>
        <v>#N/A</v>
      </c>
      <c r="J162" t="e">
        <f>(IF(AND(VLOOKUP(Games!B162, Data!$B$2:$L$134, 11, FALSE)=1, VLOOKUP(Games!C162, Data!$B$2:$L$134, 11, FALSE)&lt;&gt;1), 1,0))*'Coefficients - Win Probability'!$J$2</f>
        <v>#N/A</v>
      </c>
      <c r="K162" t="e">
        <f>(IF(AND(VLOOKUP(Games!B162, Data!$B$2:$L$134, 11, FALSE)&lt;&gt;1, VLOOKUP(Games!C162, Data!$B$2:$L$134, 11, FALSE)=1), 1,0))*'Coefficients - Win Probability'!$K$2</f>
        <v>#N/A</v>
      </c>
      <c r="L162" t="e">
        <f>(VLOOKUP(Games!B162, Data!$B$2:$L$134, 3, FALSE)-VLOOKUP(Games!C162, Data!$B$2:$L$134, 3, FALSE))*'Coefficients - Win Probability'!$L$2</f>
        <v>#N/A</v>
      </c>
      <c r="N162" t="e">
        <f t="shared" si="2"/>
        <v>#N/A</v>
      </c>
    </row>
    <row r="163" spans="1:14" x14ac:dyDescent="0.45">
      <c r="A163">
        <f>'Coefficients - Win Probability'!$A$2</f>
        <v>1.5006452889456501</v>
      </c>
      <c r="B163">
        <f>(Games!D163)*'Coefficients - Win Probability'!$B$2</f>
        <v>0</v>
      </c>
      <c r="C163" t="e">
        <f>(VLOOKUP(Games!B163, Data!$B$2:$L$134, 4, FALSE)-VLOOKUP(Games!C163, Data!$B$2:$L$134, 4, FALSE))*'Coefficients - Win Probability'!$C$2</f>
        <v>#N/A</v>
      </c>
      <c r="D163" t="e">
        <f>(VLOOKUP(Games!B163, Data!$B$2:$L$134, 5, FALSE)-VLOOKUP(Games!C163, Data!$B$2:$L$134, 5, FALSE))*'Coefficients - Win Probability'!$D$2</f>
        <v>#N/A</v>
      </c>
      <c r="E163" t="e">
        <f>(VLOOKUP(Games!B163, Data!$B$2:$L$134, 6, FALSE)-VLOOKUP(Games!C163, Data!$B$2:$L$134, 6, FALSE))*'Coefficients - Win Probability'!$E$2</f>
        <v>#N/A</v>
      </c>
      <c r="F163" t="e">
        <f>(VLOOKUP(Games!B163, Data!$B$2:$L$134, 7, FALSE)-VLOOKUP(Games!C163, Data!$B$2:$L$134, 7, FALSE))*'Coefficients - Win Probability'!$F$2</f>
        <v>#N/A</v>
      </c>
      <c r="G163" t="e">
        <f>(VLOOKUP(Games!B163, Data!$B$2:$L$134, 8, FALSE)-VLOOKUP(Games!C163, Data!$B$2:$L$134, 8, FALSE))*'Coefficients - Win Probability'!$G$2</f>
        <v>#N/A</v>
      </c>
      <c r="H163" t="e">
        <f>(VLOOKUP(Games!B163, Data!$B$2:$L$134, 9, FALSE)-VLOOKUP(Games!C163, Data!$B$2:$L$134, 9, FALSE))*'Coefficients - Win Probability'!$H$2</f>
        <v>#N/A</v>
      </c>
      <c r="I163" t="e">
        <f>(VLOOKUP(Games!B163, Data!$B$2:$L$134, 10, FALSE)-VLOOKUP(Games!C163, Data!$B$2:$L$134, 10, FALSE))*'Coefficients - Win Probability'!$I$2</f>
        <v>#N/A</v>
      </c>
      <c r="J163" t="e">
        <f>(IF(AND(VLOOKUP(Games!B163, Data!$B$2:$L$134, 11, FALSE)=1, VLOOKUP(Games!C163, Data!$B$2:$L$134, 11, FALSE)&lt;&gt;1), 1,0))*'Coefficients - Win Probability'!$J$2</f>
        <v>#N/A</v>
      </c>
      <c r="K163" t="e">
        <f>(IF(AND(VLOOKUP(Games!B163, Data!$B$2:$L$134, 11, FALSE)&lt;&gt;1, VLOOKUP(Games!C163, Data!$B$2:$L$134, 11, FALSE)=1), 1,0))*'Coefficients - Win Probability'!$K$2</f>
        <v>#N/A</v>
      </c>
      <c r="L163" t="e">
        <f>(VLOOKUP(Games!B163, Data!$B$2:$L$134, 3, FALSE)-VLOOKUP(Games!C163, Data!$B$2:$L$134, 3, FALSE))*'Coefficients - Win Probability'!$L$2</f>
        <v>#N/A</v>
      </c>
      <c r="N163" t="e">
        <f t="shared" si="2"/>
        <v>#N/A</v>
      </c>
    </row>
    <row r="164" spans="1:14" x14ac:dyDescent="0.45">
      <c r="A164">
        <f>'Coefficients - Win Probability'!$A$2</f>
        <v>1.5006452889456501</v>
      </c>
      <c r="B164">
        <f>(Games!D164)*'Coefficients - Win Probability'!$B$2</f>
        <v>0</v>
      </c>
      <c r="C164" t="e">
        <f>(VLOOKUP(Games!B164, Data!$B$2:$L$134, 4, FALSE)-VLOOKUP(Games!C164, Data!$B$2:$L$134, 4, FALSE))*'Coefficients - Win Probability'!$C$2</f>
        <v>#N/A</v>
      </c>
      <c r="D164" t="e">
        <f>(VLOOKUP(Games!B164, Data!$B$2:$L$134, 5, FALSE)-VLOOKUP(Games!C164, Data!$B$2:$L$134, 5, FALSE))*'Coefficients - Win Probability'!$D$2</f>
        <v>#N/A</v>
      </c>
      <c r="E164" t="e">
        <f>(VLOOKUP(Games!B164, Data!$B$2:$L$134, 6, FALSE)-VLOOKUP(Games!C164, Data!$B$2:$L$134, 6, FALSE))*'Coefficients - Win Probability'!$E$2</f>
        <v>#N/A</v>
      </c>
      <c r="F164" t="e">
        <f>(VLOOKUP(Games!B164, Data!$B$2:$L$134, 7, FALSE)-VLOOKUP(Games!C164, Data!$B$2:$L$134, 7, FALSE))*'Coefficients - Win Probability'!$F$2</f>
        <v>#N/A</v>
      </c>
      <c r="G164" t="e">
        <f>(VLOOKUP(Games!B164, Data!$B$2:$L$134, 8, FALSE)-VLOOKUP(Games!C164, Data!$B$2:$L$134, 8, FALSE))*'Coefficients - Win Probability'!$G$2</f>
        <v>#N/A</v>
      </c>
      <c r="H164" t="e">
        <f>(VLOOKUP(Games!B164, Data!$B$2:$L$134, 9, FALSE)-VLOOKUP(Games!C164, Data!$B$2:$L$134, 9, FALSE))*'Coefficients - Win Probability'!$H$2</f>
        <v>#N/A</v>
      </c>
      <c r="I164" t="e">
        <f>(VLOOKUP(Games!B164, Data!$B$2:$L$134, 10, FALSE)-VLOOKUP(Games!C164, Data!$B$2:$L$134, 10, FALSE))*'Coefficients - Win Probability'!$I$2</f>
        <v>#N/A</v>
      </c>
      <c r="J164" t="e">
        <f>(IF(AND(VLOOKUP(Games!B164, Data!$B$2:$L$134, 11, FALSE)=1, VLOOKUP(Games!C164, Data!$B$2:$L$134, 11, FALSE)&lt;&gt;1), 1,0))*'Coefficients - Win Probability'!$J$2</f>
        <v>#N/A</v>
      </c>
      <c r="K164" t="e">
        <f>(IF(AND(VLOOKUP(Games!B164, Data!$B$2:$L$134, 11, FALSE)&lt;&gt;1, VLOOKUP(Games!C164, Data!$B$2:$L$134, 11, FALSE)=1), 1,0))*'Coefficients - Win Probability'!$K$2</f>
        <v>#N/A</v>
      </c>
      <c r="L164" t="e">
        <f>(VLOOKUP(Games!B164, Data!$B$2:$L$134, 3, FALSE)-VLOOKUP(Games!C164, Data!$B$2:$L$134, 3, FALSE))*'Coefficients - Win Probability'!$L$2</f>
        <v>#N/A</v>
      </c>
      <c r="N164" t="e">
        <f t="shared" si="2"/>
        <v>#N/A</v>
      </c>
    </row>
    <row r="165" spans="1:14" x14ac:dyDescent="0.45">
      <c r="A165">
        <f>'Coefficients - Win Probability'!$A$2</f>
        <v>1.5006452889456501</v>
      </c>
      <c r="B165">
        <f>(Games!D165)*'Coefficients - Win Probability'!$B$2</f>
        <v>0</v>
      </c>
      <c r="C165" t="e">
        <f>(VLOOKUP(Games!B165, Data!$B$2:$L$134, 4, FALSE)-VLOOKUP(Games!C165, Data!$B$2:$L$134, 4, FALSE))*'Coefficients - Win Probability'!$C$2</f>
        <v>#N/A</v>
      </c>
      <c r="D165" t="e">
        <f>(VLOOKUP(Games!B165, Data!$B$2:$L$134, 5, FALSE)-VLOOKUP(Games!C165, Data!$B$2:$L$134, 5, FALSE))*'Coefficients - Win Probability'!$D$2</f>
        <v>#N/A</v>
      </c>
      <c r="E165" t="e">
        <f>(VLOOKUP(Games!B165, Data!$B$2:$L$134, 6, FALSE)-VLOOKUP(Games!C165, Data!$B$2:$L$134, 6, FALSE))*'Coefficients - Win Probability'!$E$2</f>
        <v>#N/A</v>
      </c>
      <c r="F165" t="e">
        <f>(VLOOKUP(Games!B165, Data!$B$2:$L$134, 7, FALSE)-VLOOKUP(Games!C165, Data!$B$2:$L$134, 7, FALSE))*'Coefficients - Win Probability'!$F$2</f>
        <v>#N/A</v>
      </c>
      <c r="G165" t="e">
        <f>(VLOOKUP(Games!B165, Data!$B$2:$L$134, 8, FALSE)-VLOOKUP(Games!C165, Data!$B$2:$L$134, 8, FALSE))*'Coefficients - Win Probability'!$G$2</f>
        <v>#N/A</v>
      </c>
      <c r="H165" t="e">
        <f>(VLOOKUP(Games!B165, Data!$B$2:$L$134, 9, FALSE)-VLOOKUP(Games!C165, Data!$B$2:$L$134, 9, FALSE))*'Coefficients - Win Probability'!$H$2</f>
        <v>#N/A</v>
      </c>
      <c r="I165" t="e">
        <f>(VLOOKUP(Games!B165, Data!$B$2:$L$134, 10, FALSE)-VLOOKUP(Games!C165, Data!$B$2:$L$134, 10, FALSE))*'Coefficients - Win Probability'!$I$2</f>
        <v>#N/A</v>
      </c>
      <c r="J165" t="e">
        <f>(IF(AND(VLOOKUP(Games!B165, Data!$B$2:$L$134, 11, FALSE)=1, VLOOKUP(Games!C165, Data!$B$2:$L$134, 11, FALSE)&lt;&gt;1), 1,0))*'Coefficients - Win Probability'!$J$2</f>
        <v>#N/A</v>
      </c>
      <c r="K165" t="e">
        <f>(IF(AND(VLOOKUP(Games!B165, Data!$B$2:$L$134, 11, FALSE)&lt;&gt;1, VLOOKUP(Games!C165, Data!$B$2:$L$134, 11, FALSE)=1), 1,0))*'Coefficients - Win Probability'!$K$2</f>
        <v>#N/A</v>
      </c>
      <c r="L165" t="e">
        <f>(VLOOKUP(Games!B165, Data!$B$2:$L$134, 3, FALSE)-VLOOKUP(Games!C165, Data!$B$2:$L$134, 3, FALSE))*'Coefficients - Win Probability'!$L$2</f>
        <v>#N/A</v>
      </c>
      <c r="N165" t="e">
        <f t="shared" si="2"/>
        <v>#N/A</v>
      </c>
    </row>
    <row r="166" spans="1:14" x14ac:dyDescent="0.45">
      <c r="A166">
        <f>'Coefficients - Win Probability'!$A$2</f>
        <v>1.5006452889456501</v>
      </c>
      <c r="B166">
        <f>(Games!D166)*'Coefficients - Win Probability'!$B$2</f>
        <v>0</v>
      </c>
      <c r="C166" t="e">
        <f>(VLOOKUP(Games!B166, Data!$B$2:$L$134, 4, FALSE)-VLOOKUP(Games!C166, Data!$B$2:$L$134, 4, FALSE))*'Coefficients - Win Probability'!$C$2</f>
        <v>#N/A</v>
      </c>
      <c r="D166" t="e">
        <f>(VLOOKUP(Games!B166, Data!$B$2:$L$134, 5, FALSE)-VLOOKUP(Games!C166, Data!$B$2:$L$134, 5, FALSE))*'Coefficients - Win Probability'!$D$2</f>
        <v>#N/A</v>
      </c>
      <c r="E166" t="e">
        <f>(VLOOKUP(Games!B166, Data!$B$2:$L$134, 6, FALSE)-VLOOKUP(Games!C166, Data!$B$2:$L$134, 6, FALSE))*'Coefficients - Win Probability'!$E$2</f>
        <v>#N/A</v>
      </c>
      <c r="F166" t="e">
        <f>(VLOOKUP(Games!B166, Data!$B$2:$L$134, 7, FALSE)-VLOOKUP(Games!C166, Data!$B$2:$L$134, 7, FALSE))*'Coefficients - Win Probability'!$F$2</f>
        <v>#N/A</v>
      </c>
      <c r="G166" t="e">
        <f>(VLOOKUP(Games!B166, Data!$B$2:$L$134, 8, FALSE)-VLOOKUP(Games!C166, Data!$B$2:$L$134, 8, FALSE))*'Coefficients - Win Probability'!$G$2</f>
        <v>#N/A</v>
      </c>
      <c r="H166" t="e">
        <f>(VLOOKUP(Games!B166, Data!$B$2:$L$134, 9, FALSE)-VLOOKUP(Games!C166, Data!$B$2:$L$134, 9, FALSE))*'Coefficients - Win Probability'!$H$2</f>
        <v>#N/A</v>
      </c>
      <c r="I166" t="e">
        <f>(VLOOKUP(Games!B166, Data!$B$2:$L$134, 10, FALSE)-VLOOKUP(Games!C166, Data!$B$2:$L$134, 10, FALSE))*'Coefficients - Win Probability'!$I$2</f>
        <v>#N/A</v>
      </c>
      <c r="J166" t="e">
        <f>(IF(AND(VLOOKUP(Games!B166, Data!$B$2:$L$134, 11, FALSE)=1, VLOOKUP(Games!C166, Data!$B$2:$L$134, 11, FALSE)&lt;&gt;1), 1,0))*'Coefficients - Win Probability'!$J$2</f>
        <v>#N/A</v>
      </c>
      <c r="K166" t="e">
        <f>(IF(AND(VLOOKUP(Games!B166, Data!$B$2:$L$134, 11, FALSE)&lt;&gt;1, VLOOKUP(Games!C166, Data!$B$2:$L$134, 11, FALSE)=1), 1,0))*'Coefficients - Win Probability'!$K$2</f>
        <v>#N/A</v>
      </c>
      <c r="L166" t="e">
        <f>(VLOOKUP(Games!B166, Data!$B$2:$L$134, 3, FALSE)-VLOOKUP(Games!C166, Data!$B$2:$L$134, 3, FALSE))*'Coefficients - Win Probability'!$L$2</f>
        <v>#N/A</v>
      </c>
      <c r="N166" t="e">
        <f t="shared" si="2"/>
        <v>#N/A</v>
      </c>
    </row>
    <row r="167" spans="1:14" x14ac:dyDescent="0.45">
      <c r="A167">
        <f>'Coefficients - Win Probability'!$A$2</f>
        <v>1.5006452889456501</v>
      </c>
      <c r="B167">
        <f>(Games!D167)*'Coefficients - Win Probability'!$B$2</f>
        <v>0</v>
      </c>
      <c r="C167" t="e">
        <f>(VLOOKUP(Games!B167, Data!$B$2:$L$134, 4, FALSE)-VLOOKUP(Games!C167, Data!$B$2:$L$134, 4, FALSE))*'Coefficients - Win Probability'!$C$2</f>
        <v>#N/A</v>
      </c>
      <c r="D167" t="e">
        <f>(VLOOKUP(Games!B167, Data!$B$2:$L$134, 5, FALSE)-VLOOKUP(Games!C167, Data!$B$2:$L$134, 5, FALSE))*'Coefficients - Win Probability'!$D$2</f>
        <v>#N/A</v>
      </c>
      <c r="E167" t="e">
        <f>(VLOOKUP(Games!B167, Data!$B$2:$L$134, 6, FALSE)-VLOOKUP(Games!C167, Data!$B$2:$L$134, 6, FALSE))*'Coefficients - Win Probability'!$E$2</f>
        <v>#N/A</v>
      </c>
      <c r="F167" t="e">
        <f>(VLOOKUP(Games!B167, Data!$B$2:$L$134, 7, FALSE)-VLOOKUP(Games!C167, Data!$B$2:$L$134, 7, FALSE))*'Coefficients - Win Probability'!$F$2</f>
        <v>#N/A</v>
      </c>
      <c r="G167" t="e">
        <f>(VLOOKUP(Games!B167, Data!$B$2:$L$134, 8, FALSE)-VLOOKUP(Games!C167, Data!$B$2:$L$134, 8, FALSE))*'Coefficients - Win Probability'!$G$2</f>
        <v>#N/A</v>
      </c>
      <c r="H167" t="e">
        <f>(VLOOKUP(Games!B167, Data!$B$2:$L$134, 9, FALSE)-VLOOKUP(Games!C167, Data!$B$2:$L$134, 9, FALSE))*'Coefficients - Win Probability'!$H$2</f>
        <v>#N/A</v>
      </c>
      <c r="I167" t="e">
        <f>(VLOOKUP(Games!B167, Data!$B$2:$L$134, 10, FALSE)-VLOOKUP(Games!C167, Data!$B$2:$L$134, 10, FALSE))*'Coefficients - Win Probability'!$I$2</f>
        <v>#N/A</v>
      </c>
      <c r="J167" t="e">
        <f>(IF(AND(VLOOKUP(Games!B167, Data!$B$2:$L$134, 11, FALSE)=1, VLOOKUP(Games!C167, Data!$B$2:$L$134, 11, FALSE)&lt;&gt;1), 1,0))*'Coefficients - Win Probability'!$J$2</f>
        <v>#N/A</v>
      </c>
      <c r="K167" t="e">
        <f>(IF(AND(VLOOKUP(Games!B167, Data!$B$2:$L$134, 11, FALSE)&lt;&gt;1, VLOOKUP(Games!C167, Data!$B$2:$L$134, 11, FALSE)=1), 1,0))*'Coefficients - Win Probability'!$K$2</f>
        <v>#N/A</v>
      </c>
      <c r="L167" t="e">
        <f>(VLOOKUP(Games!B167, Data!$B$2:$L$134, 3, FALSE)-VLOOKUP(Games!C167, Data!$B$2:$L$134, 3, FALSE))*'Coefficients - Win Probability'!$L$2</f>
        <v>#N/A</v>
      </c>
      <c r="N167" t="e">
        <f t="shared" si="2"/>
        <v>#N/A</v>
      </c>
    </row>
    <row r="168" spans="1:14" x14ac:dyDescent="0.45">
      <c r="A168">
        <f>'Coefficients - Win Probability'!$A$2</f>
        <v>1.5006452889456501</v>
      </c>
      <c r="B168">
        <f>(Games!D168)*'Coefficients - Win Probability'!$B$2</f>
        <v>0</v>
      </c>
      <c r="C168" t="e">
        <f>(VLOOKUP(Games!B168, Data!$B$2:$L$134, 4, FALSE)-VLOOKUP(Games!C168, Data!$B$2:$L$134, 4, FALSE))*'Coefficients - Win Probability'!$C$2</f>
        <v>#N/A</v>
      </c>
      <c r="D168" t="e">
        <f>(VLOOKUP(Games!B168, Data!$B$2:$L$134, 5, FALSE)-VLOOKUP(Games!C168, Data!$B$2:$L$134, 5, FALSE))*'Coefficients - Win Probability'!$D$2</f>
        <v>#N/A</v>
      </c>
      <c r="E168" t="e">
        <f>(VLOOKUP(Games!B168, Data!$B$2:$L$134, 6, FALSE)-VLOOKUP(Games!C168, Data!$B$2:$L$134, 6, FALSE))*'Coefficients - Win Probability'!$E$2</f>
        <v>#N/A</v>
      </c>
      <c r="F168" t="e">
        <f>(VLOOKUP(Games!B168, Data!$B$2:$L$134, 7, FALSE)-VLOOKUP(Games!C168, Data!$B$2:$L$134, 7, FALSE))*'Coefficients - Win Probability'!$F$2</f>
        <v>#N/A</v>
      </c>
      <c r="G168" t="e">
        <f>(VLOOKUP(Games!B168, Data!$B$2:$L$134, 8, FALSE)-VLOOKUP(Games!C168, Data!$B$2:$L$134, 8, FALSE))*'Coefficients - Win Probability'!$G$2</f>
        <v>#N/A</v>
      </c>
      <c r="H168" t="e">
        <f>(VLOOKUP(Games!B168, Data!$B$2:$L$134, 9, FALSE)-VLOOKUP(Games!C168, Data!$B$2:$L$134, 9, FALSE))*'Coefficients - Win Probability'!$H$2</f>
        <v>#N/A</v>
      </c>
      <c r="I168" t="e">
        <f>(VLOOKUP(Games!B168, Data!$B$2:$L$134, 10, FALSE)-VLOOKUP(Games!C168, Data!$B$2:$L$134, 10, FALSE))*'Coefficients - Win Probability'!$I$2</f>
        <v>#N/A</v>
      </c>
      <c r="J168" t="e">
        <f>(IF(AND(VLOOKUP(Games!B168, Data!$B$2:$L$134, 11, FALSE)=1, VLOOKUP(Games!C168, Data!$B$2:$L$134, 11, FALSE)&lt;&gt;1), 1,0))*'Coefficients - Win Probability'!$J$2</f>
        <v>#N/A</v>
      </c>
      <c r="K168" t="e">
        <f>(IF(AND(VLOOKUP(Games!B168, Data!$B$2:$L$134, 11, FALSE)&lt;&gt;1, VLOOKUP(Games!C168, Data!$B$2:$L$134, 11, FALSE)=1), 1,0))*'Coefficients - Win Probability'!$K$2</f>
        <v>#N/A</v>
      </c>
      <c r="L168" t="e">
        <f>(VLOOKUP(Games!B168, Data!$B$2:$L$134, 3, FALSE)-VLOOKUP(Games!C168, Data!$B$2:$L$134, 3, FALSE))*'Coefficients - Win Probability'!$L$2</f>
        <v>#N/A</v>
      </c>
      <c r="N168" t="e">
        <f t="shared" si="2"/>
        <v>#N/A</v>
      </c>
    </row>
    <row r="169" spans="1:14" x14ac:dyDescent="0.45">
      <c r="A169">
        <f>'Coefficients - Win Probability'!$A$2</f>
        <v>1.5006452889456501</v>
      </c>
      <c r="B169">
        <f>(Games!D169)*'Coefficients - Win Probability'!$B$2</f>
        <v>0</v>
      </c>
      <c r="C169" t="e">
        <f>(VLOOKUP(Games!B169, Data!$B$2:$L$134, 4, FALSE)-VLOOKUP(Games!C169, Data!$B$2:$L$134, 4, FALSE))*'Coefficients - Win Probability'!$C$2</f>
        <v>#N/A</v>
      </c>
      <c r="D169" t="e">
        <f>(VLOOKUP(Games!B169, Data!$B$2:$L$134, 5, FALSE)-VLOOKUP(Games!C169, Data!$B$2:$L$134, 5, FALSE))*'Coefficients - Win Probability'!$D$2</f>
        <v>#N/A</v>
      </c>
      <c r="E169" t="e">
        <f>(VLOOKUP(Games!B169, Data!$B$2:$L$134, 6, FALSE)-VLOOKUP(Games!C169, Data!$B$2:$L$134, 6, FALSE))*'Coefficients - Win Probability'!$E$2</f>
        <v>#N/A</v>
      </c>
      <c r="F169" t="e">
        <f>(VLOOKUP(Games!B169, Data!$B$2:$L$134, 7, FALSE)-VLOOKUP(Games!C169, Data!$B$2:$L$134, 7, FALSE))*'Coefficients - Win Probability'!$F$2</f>
        <v>#N/A</v>
      </c>
      <c r="G169" t="e">
        <f>(VLOOKUP(Games!B169, Data!$B$2:$L$134, 8, FALSE)-VLOOKUP(Games!C169, Data!$B$2:$L$134, 8, FALSE))*'Coefficients - Win Probability'!$G$2</f>
        <v>#N/A</v>
      </c>
      <c r="H169" t="e">
        <f>(VLOOKUP(Games!B169, Data!$B$2:$L$134, 9, FALSE)-VLOOKUP(Games!C169, Data!$B$2:$L$134, 9, FALSE))*'Coefficients - Win Probability'!$H$2</f>
        <v>#N/A</v>
      </c>
      <c r="I169" t="e">
        <f>(VLOOKUP(Games!B169, Data!$B$2:$L$134, 10, FALSE)-VLOOKUP(Games!C169, Data!$B$2:$L$134, 10, FALSE))*'Coefficients - Win Probability'!$I$2</f>
        <v>#N/A</v>
      </c>
      <c r="J169" t="e">
        <f>(IF(AND(VLOOKUP(Games!B169, Data!$B$2:$L$134, 11, FALSE)=1, VLOOKUP(Games!C169, Data!$B$2:$L$134, 11, FALSE)&lt;&gt;1), 1,0))*'Coefficients - Win Probability'!$J$2</f>
        <v>#N/A</v>
      </c>
      <c r="K169" t="e">
        <f>(IF(AND(VLOOKUP(Games!B169, Data!$B$2:$L$134, 11, FALSE)&lt;&gt;1, VLOOKUP(Games!C169, Data!$B$2:$L$134, 11, FALSE)=1), 1,0))*'Coefficients - Win Probability'!$K$2</f>
        <v>#N/A</v>
      </c>
      <c r="L169" t="e">
        <f>(VLOOKUP(Games!B169, Data!$B$2:$L$134, 3, FALSE)-VLOOKUP(Games!C169, Data!$B$2:$L$134, 3, FALSE))*'Coefficients - Win Probability'!$L$2</f>
        <v>#N/A</v>
      </c>
      <c r="N169" t="e">
        <f t="shared" si="2"/>
        <v>#N/A</v>
      </c>
    </row>
    <row r="170" spans="1:14" x14ac:dyDescent="0.45">
      <c r="A170">
        <f>'Coefficients - Win Probability'!$A$2</f>
        <v>1.5006452889456501</v>
      </c>
      <c r="B170">
        <f>(Games!D170)*'Coefficients - Win Probability'!$B$2</f>
        <v>0</v>
      </c>
      <c r="C170" t="e">
        <f>(VLOOKUP(Games!B170, Data!$B$2:$L$134, 4, FALSE)-VLOOKUP(Games!C170, Data!$B$2:$L$134, 4, FALSE))*'Coefficients - Win Probability'!$C$2</f>
        <v>#N/A</v>
      </c>
      <c r="D170" t="e">
        <f>(VLOOKUP(Games!B170, Data!$B$2:$L$134, 5, FALSE)-VLOOKUP(Games!C170, Data!$B$2:$L$134, 5, FALSE))*'Coefficients - Win Probability'!$D$2</f>
        <v>#N/A</v>
      </c>
      <c r="E170" t="e">
        <f>(VLOOKUP(Games!B170, Data!$B$2:$L$134, 6, FALSE)-VLOOKUP(Games!C170, Data!$B$2:$L$134, 6, FALSE))*'Coefficients - Win Probability'!$E$2</f>
        <v>#N/A</v>
      </c>
      <c r="F170" t="e">
        <f>(VLOOKUP(Games!B170, Data!$B$2:$L$134, 7, FALSE)-VLOOKUP(Games!C170, Data!$B$2:$L$134, 7, FALSE))*'Coefficients - Win Probability'!$F$2</f>
        <v>#N/A</v>
      </c>
      <c r="G170" t="e">
        <f>(VLOOKUP(Games!B170, Data!$B$2:$L$134, 8, FALSE)-VLOOKUP(Games!C170, Data!$B$2:$L$134, 8, FALSE))*'Coefficients - Win Probability'!$G$2</f>
        <v>#N/A</v>
      </c>
      <c r="H170" t="e">
        <f>(VLOOKUP(Games!B170, Data!$B$2:$L$134, 9, FALSE)-VLOOKUP(Games!C170, Data!$B$2:$L$134, 9, FALSE))*'Coefficients - Win Probability'!$H$2</f>
        <v>#N/A</v>
      </c>
      <c r="I170" t="e">
        <f>(VLOOKUP(Games!B170, Data!$B$2:$L$134, 10, FALSE)-VLOOKUP(Games!C170, Data!$B$2:$L$134, 10, FALSE))*'Coefficients - Win Probability'!$I$2</f>
        <v>#N/A</v>
      </c>
      <c r="J170" t="e">
        <f>(IF(AND(VLOOKUP(Games!B170, Data!$B$2:$L$134, 11, FALSE)=1, VLOOKUP(Games!C170, Data!$B$2:$L$134, 11, FALSE)&lt;&gt;1), 1,0))*'Coefficients - Win Probability'!$J$2</f>
        <v>#N/A</v>
      </c>
      <c r="K170" t="e">
        <f>(IF(AND(VLOOKUP(Games!B170, Data!$B$2:$L$134, 11, FALSE)&lt;&gt;1, VLOOKUP(Games!C170, Data!$B$2:$L$134, 11, FALSE)=1), 1,0))*'Coefficients - Win Probability'!$K$2</f>
        <v>#N/A</v>
      </c>
      <c r="L170" t="e">
        <f>(VLOOKUP(Games!B170, Data!$B$2:$L$134, 3, FALSE)-VLOOKUP(Games!C170, Data!$B$2:$L$134, 3, FALSE))*'Coefficients - Win Probability'!$L$2</f>
        <v>#N/A</v>
      </c>
      <c r="N170" t="e">
        <f t="shared" si="2"/>
        <v>#N/A</v>
      </c>
    </row>
    <row r="171" spans="1:14" x14ac:dyDescent="0.45">
      <c r="A171">
        <f>'Coefficients - Win Probability'!$A$2</f>
        <v>1.5006452889456501</v>
      </c>
      <c r="B171">
        <f>(Games!D171)*'Coefficients - Win Probability'!$B$2</f>
        <v>0</v>
      </c>
      <c r="C171" t="e">
        <f>(VLOOKUP(Games!B171, Data!$B$2:$L$134, 4, FALSE)-VLOOKUP(Games!C171, Data!$B$2:$L$134, 4, FALSE))*'Coefficients - Win Probability'!$C$2</f>
        <v>#N/A</v>
      </c>
      <c r="D171" t="e">
        <f>(VLOOKUP(Games!B171, Data!$B$2:$L$134, 5, FALSE)-VLOOKUP(Games!C171, Data!$B$2:$L$134, 5, FALSE))*'Coefficients - Win Probability'!$D$2</f>
        <v>#N/A</v>
      </c>
      <c r="E171" t="e">
        <f>(VLOOKUP(Games!B171, Data!$B$2:$L$134, 6, FALSE)-VLOOKUP(Games!C171, Data!$B$2:$L$134, 6, FALSE))*'Coefficients - Win Probability'!$E$2</f>
        <v>#N/A</v>
      </c>
      <c r="F171" t="e">
        <f>(VLOOKUP(Games!B171, Data!$B$2:$L$134, 7, FALSE)-VLOOKUP(Games!C171, Data!$B$2:$L$134, 7, FALSE))*'Coefficients - Win Probability'!$F$2</f>
        <v>#N/A</v>
      </c>
      <c r="G171" t="e">
        <f>(VLOOKUP(Games!B171, Data!$B$2:$L$134, 8, FALSE)-VLOOKUP(Games!C171, Data!$B$2:$L$134, 8, FALSE))*'Coefficients - Win Probability'!$G$2</f>
        <v>#N/A</v>
      </c>
      <c r="H171" t="e">
        <f>(VLOOKUP(Games!B171, Data!$B$2:$L$134, 9, FALSE)-VLOOKUP(Games!C171, Data!$B$2:$L$134, 9, FALSE))*'Coefficients - Win Probability'!$H$2</f>
        <v>#N/A</v>
      </c>
      <c r="I171" t="e">
        <f>(VLOOKUP(Games!B171, Data!$B$2:$L$134, 10, FALSE)-VLOOKUP(Games!C171, Data!$B$2:$L$134, 10, FALSE))*'Coefficients - Win Probability'!$I$2</f>
        <v>#N/A</v>
      </c>
      <c r="J171" t="e">
        <f>(IF(AND(VLOOKUP(Games!B171, Data!$B$2:$L$134, 11, FALSE)=1, VLOOKUP(Games!C171, Data!$B$2:$L$134, 11, FALSE)&lt;&gt;1), 1,0))*'Coefficients - Win Probability'!$J$2</f>
        <v>#N/A</v>
      </c>
      <c r="K171" t="e">
        <f>(IF(AND(VLOOKUP(Games!B171, Data!$B$2:$L$134, 11, FALSE)&lt;&gt;1, VLOOKUP(Games!C171, Data!$B$2:$L$134, 11, FALSE)=1), 1,0))*'Coefficients - Win Probability'!$K$2</f>
        <v>#N/A</v>
      </c>
      <c r="L171" t="e">
        <f>(VLOOKUP(Games!B171, Data!$B$2:$L$134, 3, FALSE)-VLOOKUP(Games!C171, Data!$B$2:$L$134, 3, FALSE))*'Coefficients - Win Probability'!$L$2</f>
        <v>#N/A</v>
      </c>
      <c r="N171" t="e">
        <f t="shared" si="2"/>
        <v>#N/A</v>
      </c>
    </row>
    <row r="172" spans="1:14" x14ac:dyDescent="0.45">
      <c r="A172">
        <f>'Coefficients - Win Probability'!$A$2</f>
        <v>1.5006452889456501</v>
      </c>
      <c r="B172">
        <f>(Games!D172)*'Coefficients - Win Probability'!$B$2</f>
        <v>0</v>
      </c>
      <c r="C172" t="e">
        <f>(VLOOKUP(Games!B172, Data!$B$2:$L$134, 4, FALSE)-VLOOKUP(Games!C172, Data!$B$2:$L$134, 4, FALSE))*'Coefficients - Win Probability'!$C$2</f>
        <v>#N/A</v>
      </c>
      <c r="D172" t="e">
        <f>(VLOOKUP(Games!B172, Data!$B$2:$L$134, 5, FALSE)-VLOOKUP(Games!C172, Data!$B$2:$L$134, 5, FALSE))*'Coefficients - Win Probability'!$D$2</f>
        <v>#N/A</v>
      </c>
      <c r="E172" t="e">
        <f>(VLOOKUP(Games!B172, Data!$B$2:$L$134, 6, FALSE)-VLOOKUP(Games!C172, Data!$B$2:$L$134, 6, FALSE))*'Coefficients - Win Probability'!$E$2</f>
        <v>#N/A</v>
      </c>
      <c r="F172" t="e">
        <f>(VLOOKUP(Games!B172, Data!$B$2:$L$134, 7, FALSE)-VLOOKUP(Games!C172, Data!$B$2:$L$134, 7, FALSE))*'Coefficients - Win Probability'!$F$2</f>
        <v>#N/A</v>
      </c>
      <c r="G172" t="e">
        <f>(VLOOKUP(Games!B172, Data!$B$2:$L$134, 8, FALSE)-VLOOKUP(Games!C172, Data!$B$2:$L$134, 8, FALSE))*'Coefficients - Win Probability'!$G$2</f>
        <v>#N/A</v>
      </c>
      <c r="H172" t="e">
        <f>(VLOOKUP(Games!B172, Data!$B$2:$L$134, 9, FALSE)-VLOOKUP(Games!C172, Data!$B$2:$L$134, 9, FALSE))*'Coefficients - Win Probability'!$H$2</f>
        <v>#N/A</v>
      </c>
      <c r="I172" t="e">
        <f>(VLOOKUP(Games!B172, Data!$B$2:$L$134, 10, FALSE)-VLOOKUP(Games!C172, Data!$B$2:$L$134, 10, FALSE))*'Coefficients - Win Probability'!$I$2</f>
        <v>#N/A</v>
      </c>
      <c r="J172" t="e">
        <f>(IF(AND(VLOOKUP(Games!B172, Data!$B$2:$L$134, 11, FALSE)=1, VLOOKUP(Games!C172, Data!$B$2:$L$134, 11, FALSE)&lt;&gt;1), 1,0))*'Coefficients - Win Probability'!$J$2</f>
        <v>#N/A</v>
      </c>
      <c r="K172" t="e">
        <f>(IF(AND(VLOOKUP(Games!B172, Data!$B$2:$L$134, 11, FALSE)&lt;&gt;1, VLOOKUP(Games!C172, Data!$B$2:$L$134, 11, FALSE)=1), 1,0))*'Coefficients - Win Probability'!$K$2</f>
        <v>#N/A</v>
      </c>
      <c r="L172" t="e">
        <f>(VLOOKUP(Games!B172, Data!$B$2:$L$134, 3, FALSE)-VLOOKUP(Games!C172, Data!$B$2:$L$134, 3, FALSE))*'Coefficients - Win Probability'!$L$2</f>
        <v>#N/A</v>
      </c>
      <c r="N172" t="e">
        <f t="shared" si="2"/>
        <v>#N/A</v>
      </c>
    </row>
    <row r="173" spans="1:14" x14ac:dyDescent="0.45">
      <c r="A173">
        <f>'Coefficients - Win Probability'!$A$2</f>
        <v>1.5006452889456501</v>
      </c>
      <c r="B173">
        <f>(Games!D173)*'Coefficients - Win Probability'!$B$2</f>
        <v>0</v>
      </c>
      <c r="C173" t="e">
        <f>(VLOOKUP(Games!B173, Data!$B$2:$L$134, 4, FALSE)-VLOOKUP(Games!C173, Data!$B$2:$L$134, 4, FALSE))*'Coefficients - Win Probability'!$C$2</f>
        <v>#N/A</v>
      </c>
      <c r="D173" t="e">
        <f>(VLOOKUP(Games!B173, Data!$B$2:$L$134, 5, FALSE)-VLOOKUP(Games!C173, Data!$B$2:$L$134, 5, FALSE))*'Coefficients - Win Probability'!$D$2</f>
        <v>#N/A</v>
      </c>
      <c r="E173" t="e">
        <f>(VLOOKUP(Games!B173, Data!$B$2:$L$134, 6, FALSE)-VLOOKUP(Games!C173, Data!$B$2:$L$134, 6, FALSE))*'Coefficients - Win Probability'!$E$2</f>
        <v>#N/A</v>
      </c>
      <c r="F173" t="e">
        <f>(VLOOKUP(Games!B173, Data!$B$2:$L$134, 7, FALSE)-VLOOKUP(Games!C173, Data!$B$2:$L$134, 7, FALSE))*'Coefficients - Win Probability'!$F$2</f>
        <v>#N/A</v>
      </c>
      <c r="G173" t="e">
        <f>(VLOOKUP(Games!B173, Data!$B$2:$L$134, 8, FALSE)-VLOOKUP(Games!C173, Data!$B$2:$L$134, 8, FALSE))*'Coefficients - Win Probability'!$G$2</f>
        <v>#N/A</v>
      </c>
      <c r="H173" t="e">
        <f>(VLOOKUP(Games!B173, Data!$B$2:$L$134, 9, FALSE)-VLOOKUP(Games!C173, Data!$B$2:$L$134, 9, FALSE))*'Coefficients - Win Probability'!$H$2</f>
        <v>#N/A</v>
      </c>
      <c r="I173" t="e">
        <f>(VLOOKUP(Games!B173, Data!$B$2:$L$134, 10, FALSE)-VLOOKUP(Games!C173, Data!$B$2:$L$134, 10, FALSE))*'Coefficients - Win Probability'!$I$2</f>
        <v>#N/A</v>
      </c>
      <c r="J173" t="e">
        <f>(IF(AND(VLOOKUP(Games!B173, Data!$B$2:$L$134, 11, FALSE)=1, VLOOKUP(Games!C173, Data!$B$2:$L$134, 11, FALSE)&lt;&gt;1), 1,0))*'Coefficients - Win Probability'!$J$2</f>
        <v>#N/A</v>
      </c>
      <c r="K173" t="e">
        <f>(IF(AND(VLOOKUP(Games!B173, Data!$B$2:$L$134, 11, FALSE)&lt;&gt;1, VLOOKUP(Games!C173, Data!$B$2:$L$134, 11, FALSE)=1), 1,0))*'Coefficients - Win Probability'!$K$2</f>
        <v>#N/A</v>
      </c>
      <c r="L173" t="e">
        <f>(VLOOKUP(Games!B173, Data!$B$2:$L$134, 3, FALSE)-VLOOKUP(Games!C173, Data!$B$2:$L$134, 3, FALSE))*'Coefficients - Win Probability'!$L$2</f>
        <v>#N/A</v>
      </c>
      <c r="N173" t="e">
        <f t="shared" si="2"/>
        <v>#N/A</v>
      </c>
    </row>
    <row r="174" spans="1:14" x14ac:dyDescent="0.45">
      <c r="A174">
        <f>'Coefficients - Win Probability'!$A$2</f>
        <v>1.5006452889456501</v>
      </c>
      <c r="B174">
        <f>(Games!D174)*'Coefficients - Win Probability'!$B$2</f>
        <v>0</v>
      </c>
      <c r="C174" t="e">
        <f>(VLOOKUP(Games!B174, Data!$B$2:$L$134, 4, FALSE)-VLOOKUP(Games!C174, Data!$B$2:$L$134, 4, FALSE))*'Coefficients - Win Probability'!$C$2</f>
        <v>#N/A</v>
      </c>
      <c r="D174" t="e">
        <f>(VLOOKUP(Games!B174, Data!$B$2:$L$134, 5, FALSE)-VLOOKUP(Games!C174, Data!$B$2:$L$134, 5, FALSE))*'Coefficients - Win Probability'!$D$2</f>
        <v>#N/A</v>
      </c>
      <c r="E174" t="e">
        <f>(VLOOKUP(Games!B174, Data!$B$2:$L$134, 6, FALSE)-VLOOKUP(Games!C174, Data!$B$2:$L$134, 6, FALSE))*'Coefficients - Win Probability'!$E$2</f>
        <v>#N/A</v>
      </c>
      <c r="F174" t="e">
        <f>(VLOOKUP(Games!B174, Data!$B$2:$L$134, 7, FALSE)-VLOOKUP(Games!C174, Data!$B$2:$L$134, 7, FALSE))*'Coefficients - Win Probability'!$F$2</f>
        <v>#N/A</v>
      </c>
      <c r="G174" t="e">
        <f>(VLOOKUP(Games!B174, Data!$B$2:$L$134, 8, FALSE)-VLOOKUP(Games!C174, Data!$B$2:$L$134, 8, FALSE))*'Coefficients - Win Probability'!$G$2</f>
        <v>#N/A</v>
      </c>
      <c r="H174" t="e">
        <f>(VLOOKUP(Games!B174, Data!$B$2:$L$134, 9, FALSE)-VLOOKUP(Games!C174, Data!$B$2:$L$134, 9, FALSE))*'Coefficients - Win Probability'!$H$2</f>
        <v>#N/A</v>
      </c>
      <c r="I174" t="e">
        <f>(VLOOKUP(Games!B174, Data!$B$2:$L$134, 10, FALSE)-VLOOKUP(Games!C174, Data!$B$2:$L$134, 10, FALSE))*'Coefficients - Win Probability'!$I$2</f>
        <v>#N/A</v>
      </c>
      <c r="J174" t="e">
        <f>(IF(AND(VLOOKUP(Games!B174, Data!$B$2:$L$134, 11, FALSE)=1, VLOOKUP(Games!C174, Data!$B$2:$L$134, 11, FALSE)&lt;&gt;1), 1,0))*'Coefficients - Win Probability'!$J$2</f>
        <v>#N/A</v>
      </c>
      <c r="K174" t="e">
        <f>(IF(AND(VLOOKUP(Games!B174, Data!$B$2:$L$134, 11, FALSE)&lt;&gt;1, VLOOKUP(Games!C174, Data!$B$2:$L$134, 11, FALSE)=1), 1,0))*'Coefficients - Win Probability'!$K$2</f>
        <v>#N/A</v>
      </c>
      <c r="L174" t="e">
        <f>(VLOOKUP(Games!B174, Data!$B$2:$L$134, 3, FALSE)-VLOOKUP(Games!C174, Data!$B$2:$L$134, 3, FALSE))*'Coefficients - Win Probability'!$L$2</f>
        <v>#N/A</v>
      </c>
      <c r="N174" t="e">
        <f t="shared" si="2"/>
        <v>#N/A</v>
      </c>
    </row>
    <row r="175" spans="1:14" x14ac:dyDescent="0.45">
      <c r="A175">
        <f>'Coefficients - Win Probability'!$A$2</f>
        <v>1.5006452889456501</v>
      </c>
      <c r="B175">
        <f>(Games!D175)*'Coefficients - Win Probability'!$B$2</f>
        <v>0</v>
      </c>
      <c r="C175" t="e">
        <f>(VLOOKUP(Games!B175, Data!$B$2:$L$134, 4, FALSE)-VLOOKUP(Games!C175, Data!$B$2:$L$134, 4, FALSE))*'Coefficients - Win Probability'!$C$2</f>
        <v>#N/A</v>
      </c>
      <c r="D175" t="e">
        <f>(VLOOKUP(Games!B175, Data!$B$2:$L$134, 5, FALSE)-VLOOKUP(Games!C175, Data!$B$2:$L$134, 5, FALSE))*'Coefficients - Win Probability'!$D$2</f>
        <v>#N/A</v>
      </c>
      <c r="E175" t="e">
        <f>(VLOOKUP(Games!B175, Data!$B$2:$L$134, 6, FALSE)-VLOOKUP(Games!C175, Data!$B$2:$L$134, 6, FALSE))*'Coefficients - Win Probability'!$E$2</f>
        <v>#N/A</v>
      </c>
      <c r="F175" t="e">
        <f>(VLOOKUP(Games!B175, Data!$B$2:$L$134, 7, FALSE)-VLOOKUP(Games!C175, Data!$B$2:$L$134, 7, FALSE))*'Coefficients - Win Probability'!$F$2</f>
        <v>#N/A</v>
      </c>
      <c r="G175" t="e">
        <f>(VLOOKUP(Games!B175, Data!$B$2:$L$134, 8, FALSE)-VLOOKUP(Games!C175, Data!$B$2:$L$134, 8, FALSE))*'Coefficients - Win Probability'!$G$2</f>
        <v>#N/A</v>
      </c>
      <c r="H175" t="e">
        <f>(VLOOKUP(Games!B175, Data!$B$2:$L$134, 9, FALSE)-VLOOKUP(Games!C175, Data!$B$2:$L$134, 9, FALSE))*'Coefficients - Win Probability'!$H$2</f>
        <v>#N/A</v>
      </c>
      <c r="I175" t="e">
        <f>(VLOOKUP(Games!B175, Data!$B$2:$L$134, 10, FALSE)-VLOOKUP(Games!C175, Data!$B$2:$L$134, 10, FALSE))*'Coefficients - Win Probability'!$I$2</f>
        <v>#N/A</v>
      </c>
      <c r="J175" t="e">
        <f>(IF(AND(VLOOKUP(Games!B175, Data!$B$2:$L$134, 11, FALSE)=1, VLOOKUP(Games!C175, Data!$B$2:$L$134, 11, FALSE)&lt;&gt;1), 1,0))*'Coefficients - Win Probability'!$J$2</f>
        <v>#N/A</v>
      </c>
      <c r="K175" t="e">
        <f>(IF(AND(VLOOKUP(Games!B175, Data!$B$2:$L$134, 11, FALSE)&lt;&gt;1, VLOOKUP(Games!C175, Data!$B$2:$L$134, 11, FALSE)=1), 1,0))*'Coefficients - Win Probability'!$K$2</f>
        <v>#N/A</v>
      </c>
      <c r="L175" t="e">
        <f>(VLOOKUP(Games!B175, Data!$B$2:$L$134, 3, FALSE)-VLOOKUP(Games!C175, Data!$B$2:$L$134, 3, FALSE))*'Coefficients - Win Probability'!$L$2</f>
        <v>#N/A</v>
      </c>
      <c r="N175" t="e">
        <f t="shared" si="2"/>
        <v>#N/A</v>
      </c>
    </row>
    <row r="176" spans="1:14" x14ac:dyDescent="0.45">
      <c r="A176">
        <f>'Coefficients - Win Probability'!$A$2</f>
        <v>1.5006452889456501</v>
      </c>
      <c r="B176">
        <f>(Games!D176)*'Coefficients - Win Probability'!$B$2</f>
        <v>0</v>
      </c>
      <c r="C176" t="e">
        <f>(VLOOKUP(Games!B176, Data!$B$2:$L$134, 4, FALSE)-VLOOKUP(Games!C176, Data!$B$2:$L$134, 4, FALSE))*'Coefficients - Win Probability'!$C$2</f>
        <v>#N/A</v>
      </c>
      <c r="D176" t="e">
        <f>(VLOOKUP(Games!B176, Data!$B$2:$L$134, 5, FALSE)-VLOOKUP(Games!C176, Data!$B$2:$L$134, 5, FALSE))*'Coefficients - Win Probability'!$D$2</f>
        <v>#N/A</v>
      </c>
      <c r="E176" t="e">
        <f>(VLOOKUP(Games!B176, Data!$B$2:$L$134, 6, FALSE)-VLOOKUP(Games!C176, Data!$B$2:$L$134, 6, FALSE))*'Coefficients - Win Probability'!$E$2</f>
        <v>#N/A</v>
      </c>
      <c r="F176" t="e">
        <f>(VLOOKUP(Games!B176, Data!$B$2:$L$134, 7, FALSE)-VLOOKUP(Games!C176, Data!$B$2:$L$134, 7, FALSE))*'Coefficients - Win Probability'!$F$2</f>
        <v>#N/A</v>
      </c>
      <c r="G176" t="e">
        <f>(VLOOKUP(Games!B176, Data!$B$2:$L$134, 8, FALSE)-VLOOKUP(Games!C176, Data!$B$2:$L$134, 8, FALSE))*'Coefficients - Win Probability'!$G$2</f>
        <v>#N/A</v>
      </c>
      <c r="H176" t="e">
        <f>(VLOOKUP(Games!B176, Data!$B$2:$L$134, 9, FALSE)-VLOOKUP(Games!C176, Data!$B$2:$L$134, 9, FALSE))*'Coefficients - Win Probability'!$H$2</f>
        <v>#N/A</v>
      </c>
      <c r="I176" t="e">
        <f>(VLOOKUP(Games!B176, Data!$B$2:$L$134, 10, FALSE)-VLOOKUP(Games!C176, Data!$B$2:$L$134, 10, FALSE))*'Coefficients - Win Probability'!$I$2</f>
        <v>#N/A</v>
      </c>
      <c r="J176" t="e">
        <f>(IF(AND(VLOOKUP(Games!B176, Data!$B$2:$L$134, 11, FALSE)=1, VLOOKUP(Games!C176, Data!$B$2:$L$134, 11, FALSE)&lt;&gt;1), 1,0))*'Coefficients - Win Probability'!$J$2</f>
        <v>#N/A</v>
      </c>
      <c r="K176" t="e">
        <f>(IF(AND(VLOOKUP(Games!B176, Data!$B$2:$L$134, 11, FALSE)&lt;&gt;1, VLOOKUP(Games!C176, Data!$B$2:$L$134, 11, FALSE)=1), 1,0))*'Coefficients - Win Probability'!$K$2</f>
        <v>#N/A</v>
      </c>
      <c r="L176" t="e">
        <f>(VLOOKUP(Games!B176, Data!$B$2:$L$134, 3, FALSE)-VLOOKUP(Games!C176, Data!$B$2:$L$134, 3, FALSE))*'Coefficients - Win Probability'!$L$2</f>
        <v>#N/A</v>
      </c>
      <c r="N176" t="e">
        <f t="shared" si="2"/>
        <v>#N/A</v>
      </c>
    </row>
    <row r="177" spans="1:14" x14ac:dyDescent="0.45">
      <c r="A177">
        <f>'Coefficients - Win Probability'!$A$2</f>
        <v>1.5006452889456501</v>
      </c>
      <c r="B177">
        <f>(Games!D177)*'Coefficients - Win Probability'!$B$2</f>
        <v>0</v>
      </c>
      <c r="C177" t="e">
        <f>(VLOOKUP(Games!B177, Data!$B$2:$L$134, 4, FALSE)-VLOOKUP(Games!C177, Data!$B$2:$L$134, 4, FALSE))*'Coefficients - Win Probability'!$C$2</f>
        <v>#N/A</v>
      </c>
      <c r="D177" t="e">
        <f>(VLOOKUP(Games!B177, Data!$B$2:$L$134, 5, FALSE)-VLOOKUP(Games!C177, Data!$B$2:$L$134, 5, FALSE))*'Coefficients - Win Probability'!$D$2</f>
        <v>#N/A</v>
      </c>
      <c r="E177" t="e">
        <f>(VLOOKUP(Games!B177, Data!$B$2:$L$134, 6, FALSE)-VLOOKUP(Games!C177, Data!$B$2:$L$134, 6, FALSE))*'Coefficients - Win Probability'!$E$2</f>
        <v>#N/A</v>
      </c>
      <c r="F177" t="e">
        <f>(VLOOKUP(Games!B177, Data!$B$2:$L$134, 7, FALSE)-VLOOKUP(Games!C177, Data!$B$2:$L$134, 7, FALSE))*'Coefficients - Win Probability'!$F$2</f>
        <v>#N/A</v>
      </c>
      <c r="G177" t="e">
        <f>(VLOOKUP(Games!B177, Data!$B$2:$L$134, 8, FALSE)-VLOOKUP(Games!C177, Data!$B$2:$L$134, 8, FALSE))*'Coefficients - Win Probability'!$G$2</f>
        <v>#N/A</v>
      </c>
      <c r="H177" t="e">
        <f>(VLOOKUP(Games!B177, Data!$B$2:$L$134, 9, FALSE)-VLOOKUP(Games!C177, Data!$B$2:$L$134, 9, FALSE))*'Coefficients - Win Probability'!$H$2</f>
        <v>#N/A</v>
      </c>
      <c r="I177" t="e">
        <f>(VLOOKUP(Games!B177, Data!$B$2:$L$134, 10, FALSE)-VLOOKUP(Games!C177, Data!$B$2:$L$134, 10, FALSE))*'Coefficients - Win Probability'!$I$2</f>
        <v>#N/A</v>
      </c>
      <c r="J177" t="e">
        <f>(IF(AND(VLOOKUP(Games!B177, Data!$B$2:$L$134, 11, FALSE)=1, VLOOKUP(Games!C177, Data!$B$2:$L$134, 11, FALSE)&lt;&gt;1), 1,0))*'Coefficients - Win Probability'!$J$2</f>
        <v>#N/A</v>
      </c>
      <c r="K177" t="e">
        <f>(IF(AND(VLOOKUP(Games!B177, Data!$B$2:$L$134, 11, FALSE)&lt;&gt;1, VLOOKUP(Games!C177, Data!$B$2:$L$134, 11, FALSE)=1), 1,0))*'Coefficients - Win Probability'!$K$2</f>
        <v>#N/A</v>
      </c>
      <c r="L177" t="e">
        <f>(VLOOKUP(Games!B177, Data!$B$2:$L$134, 3, FALSE)-VLOOKUP(Games!C177, Data!$B$2:$L$134, 3, FALSE))*'Coefficients - Win Probability'!$L$2</f>
        <v>#N/A</v>
      </c>
      <c r="N177" t="e">
        <f t="shared" si="2"/>
        <v>#N/A</v>
      </c>
    </row>
    <row r="178" spans="1:14" x14ac:dyDescent="0.45">
      <c r="A178">
        <f>'Coefficients - Win Probability'!$A$2</f>
        <v>1.5006452889456501</v>
      </c>
      <c r="B178">
        <f>(Games!D178)*'Coefficients - Win Probability'!$B$2</f>
        <v>0</v>
      </c>
      <c r="C178" t="e">
        <f>(VLOOKUP(Games!B178, Data!$B$2:$L$134, 4, FALSE)-VLOOKUP(Games!C178, Data!$B$2:$L$134, 4, FALSE))*'Coefficients - Win Probability'!$C$2</f>
        <v>#N/A</v>
      </c>
      <c r="D178" t="e">
        <f>(VLOOKUP(Games!B178, Data!$B$2:$L$134, 5, FALSE)-VLOOKUP(Games!C178, Data!$B$2:$L$134, 5, FALSE))*'Coefficients - Win Probability'!$D$2</f>
        <v>#N/A</v>
      </c>
      <c r="E178" t="e">
        <f>(VLOOKUP(Games!B178, Data!$B$2:$L$134, 6, FALSE)-VLOOKUP(Games!C178, Data!$B$2:$L$134, 6, FALSE))*'Coefficients - Win Probability'!$E$2</f>
        <v>#N/A</v>
      </c>
      <c r="F178" t="e">
        <f>(VLOOKUP(Games!B178, Data!$B$2:$L$134, 7, FALSE)-VLOOKUP(Games!C178, Data!$B$2:$L$134, 7, FALSE))*'Coefficients - Win Probability'!$F$2</f>
        <v>#N/A</v>
      </c>
      <c r="G178" t="e">
        <f>(VLOOKUP(Games!B178, Data!$B$2:$L$134, 8, FALSE)-VLOOKUP(Games!C178, Data!$B$2:$L$134, 8, FALSE))*'Coefficients - Win Probability'!$G$2</f>
        <v>#N/A</v>
      </c>
      <c r="H178" t="e">
        <f>(VLOOKUP(Games!B178, Data!$B$2:$L$134, 9, FALSE)-VLOOKUP(Games!C178, Data!$B$2:$L$134, 9, FALSE))*'Coefficients - Win Probability'!$H$2</f>
        <v>#N/A</v>
      </c>
      <c r="I178" t="e">
        <f>(VLOOKUP(Games!B178, Data!$B$2:$L$134, 10, FALSE)-VLOOKUP(Games!C178, Data!$B$2:$L$134, 10, FALSE))*'Coefficients - Win Probability'!$I$2</f>
        <v>#N/A</v>
      </c>
      <c r="J178" t="e">
        <f>(IF(AND(VLOOKUP(Games!B178, Data!$B$2:$L$134, 11, FALSE)=1, VLOOKUP(Games!C178, Data!$B$2:$L$134, 11, FALSE)&lt;&gt;1), 1,0))*'Coefficients - Win Probability'!$J$2</f>
        <v>#N/A</v>
      </c>
      <c r="K178" t="e">
        <f>(IF(AND(VLOOKUP(Games!B178, Data!$B$2:$L$134, 11, FALSE)&lt;&gt;1, VLOOKUP(Games!C178, Data!$B$2:$L$134, 11, FALSE)=1), 1,0))*'Coefficients - Win Probability'!$K$2</f>
        <v>#N/A</v>
      </c>
      <c r="L178" t="e">
        <f>(VLOOKUP(Games!B178, Data!$B$2:$L$134, 3, FALSE)-VLOOKUP(Games!C178, Data!$B$2:$L$134, 3, FALSE))*'Coefficients - Win Probability'!$L$2</f>
        <v>#N/A</v>
      </c>
      <c r="N178" t="e">
        <f t="shared" si="2"/>
        <v>#N/A</v>
      </c>
    </row>
    <row r="179" spans="1:14" x14ac:dyDescent="0.45">
      <c r="A179">
        <f>'Coefficients - Win Probability'!$A$2</f>
        <v>1.5006452889456501</v>
      </c>
      <c r="B179">
        <f>(Games!D179)*'Coefficients - Win Probability'!$B$2</f>
        <v>0</v>
      </c>
      <c r="C179" t="e">
        <f>(VLOOKUP(Games!B179, Data!$B$2:$L$134, 4, FALSE)-VLOOKUP(Games!C179, Data!$B$2:$L$134, 4, FALSE))*'Coefficients - Win Probability'!$C$2</f>
        <v>#N/A</v>
      </c>
      <c r="D179" t="e">
        <f>(VLOOKUP(Games!B179, Data!$B$2:$L$134, 5, FALSE)-VLOOKUP(Games!C179, Data!$B$2:$L$134, 5, FALSE))*'Coefficients - Win Probability'!$D$2</f>
        <v>#N/A</v>
      </c>
      <c r="E179" t="e">
        <f>(VLOOKUP(Games!B179, Data!$B$2:$L$134, 6, FALSE)-VLOOKUP(Games!C179, Data!$B$2:$L$134, 6, FALSE))*'Coefficients - Win Probability'!$E$2</f>
        <v>#N/A</v>
      </c>
      <c r="F179" t="e">
        <f>(VLOOKUP(Games!B179, Data!$B$2:$L$134, 7, FALSE)-VLOOKUP(Games!C179, Data!$B$2:$L$134, 7, FALSE))*'Coefficients - Win Probability'!$F$2</f>
        <v>#N/A</v>
      </c>
      <c r="G179" t="e">
        <f>(VLOOKUP(Games!B179, Data!$B$2:$L$134, 8, FALSE)-VLOOKUP(Games!C179, Data!$B$2:$L$134, 8, FALSE))*'Coefficients - Win Probability'!$G$2</f>
        <v>#N/A</v>
      </c>
      <c r="H179" t="e">
        <f>(VLOOKUP(Games!B179, Data!$B$2:$L$134, 9, FALSE)-VLOOKUP(Games!C179, Data!$B$2:$L$134, 9, FALSE))*'Coefficients - Win Probability'!$H$2</f>
        <v>#N/A</v>
      </c>
      <c r="I179" t="e">
        <f>(VLOOKUP(Games!B179, Data!$B$2:$L$134, 10, FALSE)-VLOOKUP(Games!C179, Data!$B$2:$L$134, 10, FALSE))*'Coefficients - Win Probability'!$I$2</f>
        <v>#N/A</v>
      </c>
      <c r="J179" t="e">
        <f>(IF(AND(VLOOKUP(Games!B179, Data!$B$2:$L$134, 11, FALSE)=1, VLOOKUP(Games!C179, Data!$B$2:$L$134, 11, FALSE)&lt;&gt;1), 1,0))*'Coefficients - Win Probability'!$J$2</f>
        <v>#N/A</v>
      </c>
      <c r="K179" t="e">
        <f>(IF(AND(VLOOKUP(Games!B179, Data!$B$2:$L$134, 11, FALSE)&lt;&gt;1, VLOOKUP(Games!C179, Data!$B$2:$L$134, 11, FALSE)=1), 1,0))*'Coefficients - Win Probability'!$K$2</f>
        <v>#N/A</v>
      </c>
      <c r="L179" t="e">
        <f>(VLOOKUP(Games!B179, Data!$B$2:$L$134, 3, FALSE)-VLOOKUP(Games!C179, Data!$B$2:$L$134, 3, FALSE))*'Coefficients - Win Probability'!$L$2</f>
        <v>#N/A</v>
      </c>
      <c r="N179" t="e">
        <f t="shared" si="2"/>
        <v>#N/A</v>
      </c>
    </row>
    <row r="180" spans="1:14" x14ac:dyDescent="0.45">
      <c r="A180">
        <f>'Coefficients - Win Probability'!$A$2</f>
        <v>1.5006452889456501</v>
      </c>
      <c r="B180">
        <f>(Games!D180)*'Coefficients - Win Probability'!$B$2</f>
        <v>0</v>
      </c>
      <c r="C180" t="e">
        <f>(VLOOKUP(Games!B180, Data!$B$2:$L$134, 4, FALSE)-VLOOKUP(Games!C180, Data!$B$2:$L$134, 4, FALSE))*'Coefficients - Win Probability'!$C$2</f>
        <v>#N/A</v>
      </c>
      <c r="D180" t="e">
        <f>(VLOOKUP(Games!B180, Data!$B$2:$L$134, 5, FALSE)-VLOOKUP(Games!C180, Data!$B$2:$L$134, 5, FALSE))*'Coefficients - Win Probability'!$D$2</f>
        <v>#N/A</v>
      </c>
      <c r="E180" t="e">
        <f>(VLOOKUP(Games!B180, Data!$B$2:$L$134, 6, FALSE)-VLOOKUP(Games!C180, Data!$B$2:$L$134, 6, FALSE))*'Coefficients - Win Probability'!$E$2</f>
        <v>#N/A</v>
      </c>
      <c r="F180" t="e">
        <f>(VLOOKUP(Games!B180, Data!$B$2:$L$134, 7, FALSE)-VLOOKUP(Games!C180, Data!$B$2:$L$134, 7, FALSE))*'Coefficients - Win Probability'!$F$2</f>
        <v>#N/A</v>
      </c>
      <c r="G180" t="e">
        <f>(VLOOKUP(Games!B180, Data!$B$2:$L$134, 8, FALSE)-VLOOKUP(Games!C180, Data!$B$2:$L$134, 8, FALSE))*'Coefficients - Win Probability'!$G$2</f>
        <v>#N/A</v>
      </c>
      <c r="H180" t="e">
        <f>(VLOOKUP(Games!B180, Data!$B$2:$L$134, 9, FALSE)-VLOOKUP(Games!C180, Data!$B$2:$L$134, 9, FALSE))*'Coefficients - Win Probability'!$H$2</f>
        <v>#N/A</v>
      </c>
      <c r="I180" t="e">
        <f>(VLOOKUP(Games!B180, Data!$B$2:$L$134, 10, FALSE)-VLOOKUP(Games!C180, Data!$B$2:$L$134, 10, FALSE))*'Coefficients - Win Probability'!$I$2</f>
        <v>#N/A</v>
      </c>
      <c r="J180" t="e">
        <f>(IF(AND(VLOOKUP(Games!B180, Data!$B$2:$L$134, 11, FALSE)=1, VLOOKUP(Games!C180, Data!$B$2:$L$134, 11, FALSE)&lt;&gt;1), 1,0))*'Coefficients - Win Probability'!$J$2</f>
        <v>#N/A</v>
      </c>
      <c r="K180" t="e">
        <f>(IF(AND(VLOOKUP(Games!B180, Data!$B$2:$L$134, 11, FALSE)&lt;&gt;1, VLOOKUP(Games!C180, Data!$B$2:$L$134, 11, FALSE)=1), 1,0))*'Coefficients - Win Probability'!$K$2</f>
        <v>#N/A</v>
      </c>
      <c r="L180" t="e">
        <f>(VLOOKUP(Games!B180, Data!$B$2:$L$134, 3, FALSE)-VLOOKUP(Games!C180, Data!$B$2:$L$134, 3, FALSE))*'Coefficients - Win Probability'!$L$2</f>
        <v>#N/A</v>
      </c>
      <c r="N180" t="e">
        <f t="shared" si="2"/>
        <v>#N/A</v>
      </c>
    </row>
    <row r="181" spans="1:14" x14ac:dyDescent="0.45">
      <c r="A181">
        <f>'Coefficients - Win Probability'!$A$2</f>
        <v>1.5006452889456501</v>
      </c>
      <c r="B181">
        <f>(Games!D181)*'Coefficients - Win Probability'!$B$2</f>
        <v>0</v>
      </c>
      <c r="C181" t="e">
        <f>(VLOOKUP(Games!B181, Data!$B$2:$L$134, 4, FALSE)-VLOOKUP(Games!C181, Data!$B$2:$L$134, 4, FALSE))*'Coefficients - Win Probability'!$C$2</f>
        <v>#N/A</v>
      </c>
      <c r="D181" t="e">
        <f>(VLOOKUP(Games!B181, Data!$B$2:$L$134, 5, FALSE)-VLOOKUP(Games!C181, Data!$B$2:$L$134, 5, FALSE))*'Coefficients - Win Probability'!$D$2</f>
        <v>#N/A</v>
      </c>
      <c r="E181" t="e">
        <f>(VLOOKUP(Games!B181, Data!$B$2:$L$134, 6, FALSE)-VLOOKUP(Games!C181, Data!$B$2:$L$134, 6, FALSE))*'Coefficients - Win Probability'!$E$2</f>
        <v>#N/A</v>
      </c>
      <c r="F181" t="e">
        <f>(VLOOKUP(Games!B181, Data!$B$2:$L$134, 7, FALSE)-VLOOKUP(Games!C181, Data!$B$2:$L$134, 7, FALSE))*'Coefficients - Win Probability'!$F$2</f>
        <v>#N/A</v>
      </c>
      <c r="G181" t="e">
        <f>(VLOOKUP(Games!B181, Data!$B$2:$L$134, 8, FALSE)-VLOOKUP(Games!C181, Data!$B$2:$L$134, 8, FALSE))*'Coefficients - Win Probability'!$G$2</f>
        <v>#N/A</v>
      </c>
      <c r="H181" t="e">
        <f>(VLOOKUP(Games!B181, Data!$B$2:$L$134, 9, FALSE)-VLOOKUP(Games!C181, Data!$B$2:$L$134, 9, FALSE))*'Coefficients - Win Probability'!$H$2</f>
        <v>#N/A</v>
      </c>
      <c r="I181" t="e">
        <f>(VLOOKUP(Games!B181, Data!$B$2:$L$134, 10, FALSE)-VLOOKUP(Games!C181, Data!$B$2:$L$134, 10, FALSE))*'Coefficients - Win Probability'!$I$2</f>
        <v>#N/A</v>
      </c>
      <c r="J181" t="e">
        <f>(IF(AND(VLOOKUP(Games!B181, Data!$B$2:$L$134, 11, FALSE)=1, VLOOKUP(Games!C181, Data!$B$2:$L$134, 11, FALSE)&lt;&gt;1), 1,0))*'Coefficients - Win Probability'!$J$2</f>
        <v>#N/A</v>
      </c>
      <c r="K181" t="e">
        <f>(IF(AND(VLOOKUP(Games!B181, Data!$B$2:$L$134, 11, FALSE)&lt;&gt;1, VLOOKUP(Games!C181, Data!$B$2:$L$134, 11, FALSE)=1), 1,0))*'Coefficients - Win Probability'!$K$2</f>
        <v>#N/A</v>
      </c>
      <c r="L181" t="e">
        <f>(VLOOKUP(Games!B181, Data!$B$2:$L$134, 3, FALSE)-VLOOKUP(Games!C181, Data!$B$2:$L$134, 3, FALSE))*'Coefficients - Win Probability'!$L$2</f>
        <v>#N/A</v>
      </c>
      <c r="N181" t="e">
        <f t="shared" si="2"/>
        <v>#N/A</v>
      </c>
    </row>
    <row r="182" spans="1:14" x14ac:dyDescent="0.45">
      <c r="A182">
        <f>'Coefficients - Win Probability'!$A$2</f>
        <v>1.5006452889456501</v>
      </c>
      <c r="B182">
        <f>(Games!D182)*'Coefficients - Win Probability'!$B$2</f>
        <v>0</v>
      </c>
      <c r="C182" t="e">
        <f>(VLOOKUP(Games!B182, Data!$B$2:$L$134, 4, FALSE)-VLOOKUP(Games!C182, Data!$B$2:$L$134, 4, FALSE))*'Coefficients - Win Probability'!$C$2</f>
        <v>#N/A</v>
      </c>
      <c r="D182" t="e">
        <f>(VLOOKUP(Games!B182, Data!$B$2:$L$134, 5, FALSE)-VLOOKUP(Games!C182, Data!$B$2:$L$134, 5, FALSE))*'Coefficients - Win Probability'!$D$2</f>
        <v>#N/A</v>
      </c>
      <c r="E182" t="e">
        <f>(VLOOKUP(Games!B182, Data!$B$2:$L$134, 6, FALSE)-VLOOKUP(Games!C182, Data!$B$2:$L$134, 6, FALSE))*'Coefficients - Win Probability'!$E$2</f>
        <v>#N/A</v>
      </c>
      <c r="F182" t="e">
        <f>(VLOOKUP(Games!B182, Data!$B$2:$L$134, 7, FALSE)-VLOOKUP(Games!C182, Data!$B$2:$L$134, 7, FALSE))*'Coefficients - Win Probability'!$F$2</f>
        <v>#N/A</v>
      </c>
      <c r="G182" t="e">
        <f>(VLOOKUP(Games!B182, Data!$B$2:$L$134, 8, FALSE)-VLOOKUP(Games!C182, Data!$B$2:$L$134, 8, FALSE))*'Coefficients - Win Probability'!$G$2</f>
        <v>#N/A</v>
      </c>
      <c r="H182" t="e">
        <f>(VLOOKUP(Games!B182, Data!$B$2:$L$134, 9, FALSE)-VLOOKUP(Games!C182, Data!$B$2:$L$134, 9, FALSE))*'Coefficients - Win Probability'!$H$2</f>
        <v>#N/A</v>
      </c>
      <c r="I182" t="e">
        <f>(VLOOKUP(Games!B182, Data!$B$2:$L$134, 10, FALSE)-VLOOKUP(Games!C182, Data!$B$2:$L$134, 10, FALSE))*'Coefficients - Win Probability'!$I$2</f>
        <v>#N/A</v>
      </c>
      <c r="J182" t="e">
        <f>(IF(AND(VLOOKUP(Games!B182, Data!$B$2:$L$134, 11, FALSE)=1, VLOOKUP(Games!C182, Data!$B$2:$L$134, 11, FALSE)&lt;&gt;1), 1,0))*'Coefficients - Win Probability'!$J$2</f>
        <v>#N/A</v>
      </c>
      <c r="K182" t="e">
        <f>(IF(AND(VLOOKUP(Games!B182, Data!$B$2:$L$134, 11, FALSE)&lt;&gt;1, VLOOKUP(Games!C182, Data!$B$2:$L$134, 11, FALSE)=1), 1,0))*'Coefficients - Win Probability'!$K$2</f>
        <v>#N/A</v>
      </c>
      <c r="L182" t="e">
        <f>(VLOOKUP(Games!B182, Data!$B$2:$L$134, 3, FALSE)-VLOOKUP(Games!C182, Data!$B$2:$L$134, 3, FALSE))*'Coefficients - Win Probability'!$L$2</f>
        <v>#N/A</v>
      </c>
      <c r="N182" t="e">
        <f t="shared" si="2"/>
        <v>#N/A</v>
      </c>
    </row>
    <row r="183" spans="1:14" x14ac:dyDescent="0.45">
      <c r="A183">
        <f>'Coefficients - Win Probability'!$A$2</f>
        <v>1.5006452889456501</v>
      </c>
      <c r="B183">
        <f>(Games!D183)*'Coefficients - Win Probability'!$B$2</f>
        <v>0</v>
      </c>
      <c r="C183" t="e">
        <f>(VLOOKUP(Games!B183, Data!$B$2:$L$134, 4, FALSE)-VLOOKUP(Games!C183, Data!$B$2:$L$134, 4, FALSE))*'Coefficients - Win Probability'!$C$2</f>
        <v>#N/A</v>
      </c>
      <c r="D183" t="e">
        <f>(VLOOKUP(Games!B183, Data!$B$2:$L$134, 5, FALSE)-VLOOKUP(Games!C183, Data!$B$2:$L$134, 5, FALSE))*'Coefficients - Win Probability'!$D$2</f>
        <v>#N/A</v>
      </c>
      <c r="E183" t="e">
        <f>(VLOOKUP(Games!B183, Data!$B$2:$L$134, 6, FALSE)-VLOOKUP(Games!C183, Data!$B$2:$L$134, 6, FALSE))*'Coefficients - Win Probability'!$E$2</f>
        <v>#N/A</v>
      </c>
      <c r="F183" t="e">
        <f>(VLOOKUP(Games!B183, Data!$B$2:$L$134, 7, FALSE)-VLOOKUP(Games!C183, Data!$B$2:$L$134, 7, FALSE))*'Coefficients - Win Probability'!$F$2</f>
        <v>#N/A</v>
      </c>
      <c r="G183" t="e">
        <f>(VLOOKUP(Games!B183, Data!$B$2:$L$134, 8, FALSE)-VLOOKUP(Games!C183, Data!$B$2:$L$134, 8, FALSE))*'Coefficients - Win Probability'!$G$2</f>
        <v>#N/A</v>
      </c>
      <c r="H183" t="e">
        <f>(VLOOKUP(Games!B183, Data!$B$2:$L$134, 9, FALSE)-VLOOKUP(Games!C183, Data!$B$2:$L$134, 9, FALSE))*'Coefficients - Win Probability'!$H$2</f>
        <v>#N/A</v>
      </c>
      <c r="I183" t="e">
        <f>(VLOOKUP(Games!B183, Data!$B$2:$L$134, 10, FALSE)-VLOOKUP(Games!C183, Data!$B$2:$L$134, 10, FALSE))*'Coefficients - Win Probability'!$I$2</f>
        <v>#N/A</v>
      </c>
      <c r="J183" t="e">
        <f>(IF(AND(VLOOKUP(Games!B183, Data!$B$2:$L$134, 11, FALSE)=1, VLOOKUP(Games!C183, Data!$B$2:$L$134, 11, FALSE)&lt;&gt;1), 1,0))*'Coefficients - Win Probability'!$J$2</f>
        <v>#N/A</v>
      </c>
      <c r="K183" t="e">
        <f>(IF(AND(VLOOKUP(Games!B183, Data!$B$2:$L$134, 11, FALSE)&lt;&gt;1, VLOOKUP(Games!C183, Data!$B$2:$L$134, 11, FALSE)=1), 1,0))*'Coefficients - Win Probability'!$K$2</f>
        <v>#N/A</v>
      </c>
      <c r="L183" t="e">
        <f>(VLOOKUP(Games!B183, Data!$B$2:$L$134, 3, FALSE)-VLOOKUP(Games!C183, Data!$B$2:$L$134, 3, FALSE))*'Coefficients - Win Probability'!$L$2</f>
        <v>#N/A</v>
      </c>
      <c r="N183" t="e">
        <f t="shared" si="2"/>
        <v>#N/A</v>
      </c>
    </row>
    <row r="184" spans="1:14" x14ac:dyDescent="0.45">
      <c r="A184">
        <f>'Coefficients - Win Probability'!$A$2</f>
        <v>1.5006452889456501</v>
      </c>
      <c r="B184">
        <f>(Games!D184)*'Coefficients - Win Probability'!$B$2</f>
        <v>0</v>
      </c>
      <c r="C184" t="e">
        <f>(VLOOKUP(Games!B184, Data!$B$2:$L$134, 4, FALSE)-VLOOKUP(Games!C184, Data!$B$2:$L$134, 4, FALSE))*'Coefficients - Win Probability'!$C$2</f>
        <v>#N/A</v>
      </c>
      <c r="D184" t="e">
        <f>(VLOOKUP(Games!B184, Data!$B$2:$L$134, 5, FALSE)-VLOOKUP(Games!C184, Data!$B$2:$L$134, 5, FALSE))*'Coefficients - Win Probability'!$D$2</f>
        <v>#N/A</v>
      </c>
      <c r="E184" t="e">
        <f>(VLOOKUP(Games!B184, Data!$B$2:$L$134, 6, FALSE)-VLOOKUP(Games!C184, Data!$B$2:$L$134, 6, FALSE))*'Coefficients - Win Probability'!$E$2</f>
        <v>#N/A</v>
      </c>
      <c r="F184" t="e">
        <f>(VLOOKUP(Games!B184, Data!$B$2:$L$134, 7, FALSE)-VLOOKUP(Games!C184, Data!$B$2:$L$134, 7, FALSE))*'Coefficients - Win Probability'!$F$2</f>
        <v>#N/A</v>
      </c>
      <c r="G184" t="e">
        <f>(VLOOKUP(Games!B184, Data!$B$2:$L$134, 8, FALSE)-VLOOKUP(Games!C184, Data!$B$2:$L$134, 8, FALSE))*'Coefficients - Win Probability'!$G$2</f>
        <v>#N/A</v>
      </c>
      <c r="H184" t="e">
        <f>(VLOOKUP(Games!B184, Data!$B$2:$L$134, 9, FALSE)-VLOOKUP(Games!C184, Data!$B$2:$L$134, 9, FALSE))*'Coefficients - Win Probability'!$H$2</f>
        <v>#N/A</v>
      </c>
      <c r="I184" t="e">
        <f>(VLOOKUP(Games!B184, Data!$B$2:$L$134, 10, FALSE)-VLOOKUP(Games!C184, Data!$B$2:$L$134, 10, FALSE))*'Coefficients - Win Probability'!$I$2</f>
        <v>#N/A</v>
      </c>
      <c r="J184" t="e">
        <f>(IF(AND(VLOOKUP(Games!B184, Data!$B$2:$L$134, 11, FALSE)=1, VLOOKUP(Games!C184, Data!$B$2:$L$134, 11, FALSE)&lt;&gt;1), 1,0))*'Coefficients - Win Probability'!$J$2</f>
        <v>#N/A</v>
      </c>
      <c r="K184" t="e">
        <f>(IF(AND(VLOOKUP(Games!B184, Data!$B$2:$L$134, 11, FALSE)&lt;&gt;1, VLOOKUP(Games!C184, Data!$B$2:$L$134, 11, FALSE)=1), 1,0))*'Coefficients - Win Probability'!$K$2</f>
        <v>#N/A</v>
      </c>
      <c r="L184" t="e">
        <f>(VLOOKUP(Games!B184, Data!$B$2:$L$134, 3, FALSE)-VLOOKUP(Games!C184, Data!$B$2:$L$134, 3, FALSE))*'Coefficients - Win Probability'!$L$2</f>
        <v>#N/A</v>
      </c>
      <c r="N184" t="e">
        <f t="shared" si="2"/>
        <v>#N/A</v>
      </c>
    </row>
    <row r="185" spans="1:14" x14ac:dyDescent="0.45">
      <c r="A185">
        <f>'Coefficients - Win Probability'!$A$2</f>
        <v>1.5006452889456501</v>
      </c>
      <c r="B185">
        <f>(Games!D185)*'Coefficients - Win Probability'!$B$2</f>
        <v>0</v>
      </c>
      <c r="C185" t="e">
        <f>(VLOOKUP(Games!B185, Data!$B$2:$L$134, 4, FALSE)-VLOOKUP(Games!C185, Data!$B$2:$L$134, 4, FALSE))*'Coefficients - Win Probability'!$C$2</f>
        <v>#N/A</v>
      </c>
      <c r="D185" t="e">
        <f>(VLOOKUP(Games!B185, Data!$B$2:$L$134, 5, FALSE)-VLOOKUP(Games!C185, Data!$B$2:$L$134, 5, FALSE))*'Coefficients - Win Probability'!$D$2</f>
        <v>#N/A</v>
      </c>
      <c r="E185" t="e">
        <f>(VLOOKUP(Games!B185, Data!$B$2:$L$134, 6, FALSE)-VLOOKUP(Games!C185, Data!$B$2:$L$134, 6, FALSE))*'Coefficients - Win Probability'!$E$2</f>
        <v>#N/A</v>
      </c>
      <c r="F185" t="e">
        <f>(VLOOKUP(Games!B185, Data!$B$2:$L$134, 7, FALSE)-VLOOKUP(Games!C185, Data!$B$2:$L$134, 7, FALSE))*'Coefficients - Win Probability'!$F$2</f>
        <v>#N/A</v>
      </c>
      <c r="G185" t="e">
        <f>(VLOOKUP(Games!B185, Data!$B$2:$L$134, 8, FALSE)-VLOOKUP(Games!C185, Data!$B$2:$L$134, 8, FALSE))*'Coefficients - Win Probability'!$G$2</f>
        <v>#N/A</v>
      </c>
      <c r="H185" t="e">
        <f>(VLOOKUP(Games!B185, Data!$B$2:$L$134, 9, FALSE)-VLOOKUP(Games!C185, Data!$B$2:$L$134, 9, FALSE))*'Coefficients - Win Probability'!$H$2</f>
        <v>#N/A</v>
      </c>
      <c r="I185" t="e">
        <f>(VLOOKUP(Games!B185, Data!$B$2:$L$134, 10, FALSE)-VLOOKUP(Games!C185, Data!$B$2:$L$134, 10, FALSE))*'Coefficients - Win Probability'!$I$2</f>
        <v>#N/A</v>
      </c>
      <c r="J185" t="e">
        <f>(IF(AND(VLOOKUP(Games!B185, Data!$B$2:$L$134, 11, FALSE)=1, VLOOKUP(Games!C185, Data!$B$2:$L$134, 11, FALSE)&lt;&gt;1), 1,0))*'Coefficients - Win Probability'!$J$2</f>
        <v>#N/A</v>
      </c>
      <c r="K185" t="e">
        <f>(IF(AND(VLOOKUP(Games!B185, Data!$B$2:$L$134, 11, FALSE)&lt;&gt;1, VLOOKUP(Games!C185, Data!$B$2:$L$134, 11, FALSE)=1), 1,0))*'Coefficients - Win Probability'!$K$2</f>
        <v>#N/A</v>
      </c>
      <c r="L185" t="e">
        <f>(VLOOKUP(Games!B185, Data!$B$2:$L$134, 3, FALSE)-VLOOKUP(Games!C185, Data!$B$2:$L$134, 3, FALSE))*'Coefficients - Win Probability'!$L$2</f>
        <v>#N/A</v>
      </c>
      <c r="N185" t="e">
        <f t="shared" si="2"/>
        <v>#N/A</v>
      </c>
    </row>
    <row r="186" spans="1:14" x14ac:dyDescent="0.45">
      <c r="A186">
        <f>'Coefficients - Win Probability'!$A$2</f>
        <v>1.5006452889456501</v>
      </c>
      <c r="B186">
        <f>(Games!D186)*'Coefficients - Win Probability'!$B$2</f>
        <v>0</v>
      </c>
      <c r="C186" t="e">
        <f>(VLOOKUP(Games!B186, Data!$B$2:$L$134, 4, FALSE)-VLOOKUP(Games!C186, Data!$B$2:$L$134, 4, FALSE))*'Coefficients - Win Probability'!$C$2</f>
        <v>#N/A</v>
      </c>
      <c r="D186" t="e">
        <f>(VLOOKUP(Games!B186, Data!$B$2:$L$134, 5, FALSE)-VLOOKUP(Games!C186, Data!$B$2:$L$134, 5, FALSE))*'Coefficients - Win Probability'!$D$2</f>
        <v>#N/A</v>
      </c>
      <c r="E186" t="e">
        <f>(VLOOKUP(Games!B186, Data!$B$2:$L$134, 6, FALSE)-VLOOKUP(Games!C186, Data!$B$2:$L$134, 6, FALSE))*'Coefficients - Win Probability'!$E$2</f>
        <v>#N/A</v>
      </c>
      <c r="F186" t="e">
        <f>(VLOOKUP(Games!B186, Data!$B$2:$L$134, 7, FALSE)-VLOOKUP(Games!C186, Data!$B$2:$L$134, 7, FALSE))*'Coefficients - Win Probability'!$F$2</f>
        <v>#N/A</v>
      </c>
      <c r="G186" t="e">
        <f>(VLOOKUP(Games!B186, Data!$B$2:$L$134, 8, FALSE)-VLOOKUP(Games!C186, Data!$B$2:$L$134, 8, FALSE))*'Coefficients - Win Probability'!$G$2</f>
        <v>#N/A</v>
      </c>
      <c r="H186" t="e">
        <f>(VLOOKUP(Games!B186, Data!$B$2:$L$134, 9, FALSE)-VLOOKUP(Games!C186, Data!$B$2:$L$134, 9, FALSE))*'Coefficients - Win Probability'!$H$2</f>
        <v>#N/A</v>
      </c>
      <c r="I186" t="e">
        <f>(VLOOKUP(Games!B186, Data!$B$2:$L$134, 10, FALSE)-VLOOKUP(Games!C186, Data!$B$2:$L$134, 10, FALSE))*'Coefficients - Win Probability'!$I$2</f>
        <v>#N/A</v>
      </c>
      <c r="J186" t="e">
        <f>(IF(AND(VLOOKUP(Games!B186, Data!$B$2:$L$134, 11, FALSE)=1, VLOOKUP(Games!C186, Data!$B$2:$L$134, 11, FALSE)&lt;&gt;1), 1,0))*'Coefficients - Win Probability'!$J$2</f>
        <v>#N/A</v>
      </c>
      <c r="K186" t="e">
        <f>(IF(AND(VLOOKUP(Games!B186, Data!$B$2:$L$134, 11, FALSE)&lt;&gt;1, VLOOKUP(Games!C186, Data!$B$2:$L$134, 11, FALSE)=1), 1,0))*'Coefficients - Win Probability'!$K$2</f>
        <v>#N/A</v>
      </c>
      <c r="L186" t="e">
        <f>(VLOOKUP(Games!B186, Data!$B$2:$L$134, 3, FALSE)-VLOOKUP(Games!C186, Data!$B$2:$L$134, 3, FALSE))*'Coefficients - Win Probability'!$L$2</f>
        <v>#N/A</v>
      </c>
      <c r="N186" t="e">
        <f t="shared" si="2"/>
        <v>#N/A</v>
      </c>
    </row>
    <row r="187" spans="1:14" x14ac:dyDescent="0.45">
      <c r="A187">
        <f>'Coefficients - Win Probability'!$A$2</f>
        <v>1.5006452889456501</v>
      </c>
      <c r="B187">
        <f>(Games!D187)*'Coefficients - Win Probability'!$B$2</f>
        <v>0</v>
      </c>
      <c r="C187" t="e">
        <f>(VLOOKUP(Games!B187, Data!$B$2:$L$134, 4, FALSE)-VLOOKUP(Games!C187, Data!$B$2:$L$134, 4, FALSE))*'Coefficients - Win Probability'!$C$2</f>
        <v>#N/A</v>
      </c>
      <c r="D187" t="e">
        <f>(VLOOKUP(Games!B187, Data!$B$2:$L$134, 5, FALSE)-VLOOKUP(Games!C187, Data!$B$2:$L$134, 5, FALSE))*'Coefficients - Win Probability'!$D$2</f>
        <v>#N/A</v>
      </c>
      <c r="E187" t="e">
        <f>(VLOOKUP(Games!B187, Data!$B$2:$L$134, 6, FALSE)-VLOOKUP(Games!C187, Data!$B$2:$L$134, 6, FALSE))*'Coefficients - Win Probability'!$E$2</f>
        <v>#N/A</v>
      </c>
      <c r="F187" t="e">
        <f>(VLOOKUP(Games!B187, Data!$B$2:$L$134, 7, FALSE)-VLOOKUP(Games!C187, Data!$B$2:$L$134, 7, FALSE))*'Coefficients - Win Probability'!$F$2</f>
        <v>#N/A</v>
      </c>
      <c r="G187" t="e">
        <f>(VLOOKUP(Games!B187, Data!$B$2:$L$134, 8, FALSE)-VLOOKUP(Games!C187, Data!$B$2:$L$134, 8, FALSE))*'Coefficients - Win Probability'!$G$2</f>
        <v>#N/A</v>
      </c>
      <c r="H187" t="e">
        <f>(VLOOKUP(Games!B187, Data!$B$2:$L$134, 9, FALSE)-VLOOKUP(Games!C187, Data!$B$2:$L$134, 9, FALSE))*'Coefficients - Win Probability'!$H$2</f>
        <v>#N/A</v>
      </c>
      <c r="I187" t="e">
        <f>(VLOOKUP(Games!B187, Data!$B$2:$L$134, 10, FALSE)-VLOOKUP(Games!C187, Data!$B$2:$L$134, 10, FALSE))*'Coefficients - Win Probability'!$I$2</f>
        <v>#N/A</v>
      </c>
      <c r="J187" t="e">
        <f>(IF(AND(VLOOKUP(Games!B187, Data!$B$2:$L$134, 11, FALSE)=1, VLOOKUP(Games!C187, Data!$B$2:$L$134, 11, FALSE)&lt;&gt;1), 1,0))*'Coefficients - Win Probability'!$J$2</f>
        <v>#N/A</v>
      </c>
      <c r="K187" t="e">
        <f>(IF(AND(VLOOKUP(Games!B187, Data!$B$2:$L$134, 11, FALSE)&lt;&gt;1, VLOOKUP(Games!C187, Data!$B$2:$L$134, 11, FALSE)=1), 1,0))*'Coefficients - Win Probability'!$K$2</f>
        <v>#N/A</v>
      </c>
      <c r="L187" t="e">
        <f>(VLOOKUP(Games!B187, Data!$B$2:$L$134, 3, FALSE)-VLOOKUP(Games!C187, Data!$B$2:$L$134, 3, FALSE))*'Coefficients - Win Probability'!$L$2</f>
        <v>#N/A</v>
      </c>
      <c r="N187" t="e">
        <f t="shared" si="2"/>
        <v>#N/A</v>
      </c>
    </row>
    <row r="188" spans="1:14" x14ac:dyDescent="0.45">
      <c r="A188">
        <f>'Coefficients - Win Probability'!$A$2</f>
        <v>1.5006452889456501</v>
      </c>
      <c r="B188">
        <f>(Games!D188)*'Coefficients - Win Probability'!$B$2</f>
        <v>0</v>
      </c>
      <c r="C188" t="e">
        <f>(VLOOKUP(Games!B188, Data!$B$2:$L$134, 4, FALSE)-VLOOKUP(Games!C188, Data!$B$2:$L$134, 4, FALSE))*'Coefficients - Win Probability'!$C$2</f>
        <v>#N/A</v>
      </c>
      <c r="D188" t="e">
        <f>(VLOOKUP(Games!B188, Data!$B$2:$L$134, 5, FALSE)-VLOOKUP(Games!C188, Data!$B$2:$L$134, 5, FALSE))*'Coefficients - Win Probability'!$D$2</f>
        <v>#N/A</v>
      </c>
      <c r="E188" t="e">
        <f>(VLOOKUP(Games!B188, Data!$B$2:$L$134, 6, FALSE)-VLOOKUP(Games!C188, Data!$B$2:$L$134, 6, FALSE))*'Coefficients - Win Probability'!$E$2</f>
        <v>#N/A</v>
      </c>
      <c r="F188" t="e">
        <f>(VLOOKUP(Games!B188, Data!$B$2:$L$134, 7, FALSE)-VLOOKUP(Games!C188, Data!$B$2:$L$134, 7, FALSE))*'Coefficients - Win Probability'!$F$2</f>
        <v>#N/A</v>
      </c>
      <c r="G188" t="e">
        <f>(VLOOKUP(Games!B188, Data!$B$2:$L$134, 8, FALSE)-VLOOKUP(Games!C188, Data!$B$2:$L$134, 8, FALSE))*'Coefficients - Win Probability'!$G$2</f>
        <v>#N/A</v>
      </c>
      <c r="H188" t="e">
        <f>(VLOOKUP(Games!B188, Data!$B$2:$L$134, 9, FALSE)-VLOOKUP(Games!C188, Data!$B$2:$L$134, 9, FALSE))*'Coefficients - Win Probability'!$H$2</f>
        <v>#N/A</v>
      </c>
      <c r="I188" t="e">
        <f>(VLOOKUP(Games!B188, Data!$B$2:$L$134, 10, FALSE)-VLOOKUP(Games!C188, Data!$B$2:$L$134, 10, FALSE))*'Coefficients - Win Probability'!$I$2</f>
        <v>#N/A</v>
      </c>
      <c r="J188" t="e">
        <f>(IF(AND(VLOOKUP(Games!B188, Data!$B$2:$L$134, 11, FALSE)=1, VLOOKUP(Games!C188, Data!$B$2:$L$134, 11, FALSE)&lt;&gt;1), 1,0))*'Coefficients - Win Probability'!$J$2</f>
        <v>#N/A</v>
      </c>
      <c r="K188" t="e">
        <f>(IF(AND(VLOOKUP(Games!B188, Data!$B$2:$L$134, 11, FALSE)&lt;&gt;1, VLOOKUP(Games!C188, Data!$B$2:$L$134, 11, FALSE)=1), 1,0))*'Coefficients - Win Probability'!$K$2</f>
        <v>#N/A</v>
      </c>
      <c r="L188" t="e">
        <f>(VLOOKUP(Games!B188, Data!$B$2:$L$134, 3, FALSE)-VLOOKUP(Games!C188, Data!$B$2:$L$134, 3, FALSE))*'Coefficients - Win Probability'!$L$2</f>
        <v>#N/A</v>
      </c>
      <c r="N188" t="e">
        <f t="shared" si="2"/>
        <v>#N/A</v>
      </c>
    </row>
    <row r="189" spans="1:14" x14ac:dyDescent="0.45">
      <c r="A189">
        <f>'Coefficients - Win Probability'!$A$2</f>
        <v>1.5006452889456501</v>
      </c>
      <c r="B189">
        <f>(Games!D189)*'Coefficients - Win Probability'!$B$2</f>
        <v>0</v>
      </c>
      <c r="C189" t="e">
        <f>(VLOOKUP(Games!B189, Data!$B$2:$L$134, 4, FALSE)-VLOOKUP(Games!C189, Data!$B$2:$L$134, 4, FALSE))*'Coefficients - Win Probability'!$C$2</f>
        <v>#N/A</v>
      </c>
      <c r="D189" t="e">
        <f>(VLOOKUP(Games!B189, Data!$B$2:$L$134, 5, FALSE)-VLOOKUP(Games!C189, Data!$B$2:$L$134, 5, FALSE))*'Coefficients - Win Probability'!$D$2</f>
        <v>#N/A</v>
      </c>
      <c r="E189" t="e">
        <f>(VLOOKUP(Games!B189, Data!$B$2:$L$134, 6, FALSE)-VLOOKUP(Games!C189, Data!$B$2:$L$134, 6, FALSE))*'Coefficients - Win Probability'!$E$2</f>
        <v>#N/A</v>
      </c>
      <c r="F189" t="e">
        <f>(VLOOKUP(Games!B189, Data!$B$2:$L$134, 7, FALSE)-VLOOKUP(Games!C189, Data!$B$2:$L$134, 7, FALSE))*'Coefficients - Win Probability'!$F$2</f>
        <v>#N/A</v>
      </c>
      <c r="G189" t="e">
        <f>(VLOOKUP(Games!B189, Data!$B$2:$L$134, 8, FALSE)-VLOOKUP(Games!C189, Data!$B$2:$L$134, 8, FALSE))*'Coefficients - Win Probability'!$G$2</f>
        <v>#N/A</v>
      </c>
      <c r="H189" t="e">
        <f>(VLOOKUP(Games!B189, Data!$B$2:$L$134, 9, FALSE)-VLOOKUP(Games!C189, Data!$B$2:$L$134, 9, FALSE))*'Coefficients - Win Probability'!$H$2</f>
        <v>#N/A</v>
      </c>
      <c r="I189" t="e">
        <f>(VLOOKUP(Games!B189, Data!$B$2:$L$134, 10, FALSE)-VLOOKUP(Games!C189, Data!$B$2:$L$134, 10, FALSE))*'Coefficients - Win Probability'!$I$2</f>
        <v>#N/A</v>
      </c>
      <c r="J189" t="e">
        <f>(IF(AND(VLOOKUP(Games!B189, Data!$B$2:$L$134, 11, FALSE)=1, VLOOKUP(Games!C189, Data!$B$2:$L$134, 11, FALSE)&lt;&gt;1), 1,0))*'Coefficients - Win Probability'!$J$2</f>
        <v>#N/A</v>
      </c>
      <c r="K189" t="e">
        <f>(IF(AND(VLOOKUP(Games!B189, Data!$B$2:$L$134, 11, FALSE)&lt;&gt;1, VLOOKUP(Games!C189, Data!$B$2:$L$134, 11, FALSE)=1), 1,0))*'Coefficients - Win Probability'!$K$2</f>
        <v>#N/A</v>
      </c>
      <c r="L189" t="e">
        <f>(VLOOKUP(Games!B189, Data!$B$2:$L$134, 3, FALSE)-VLOOKUP(Games!C189, Data!$B$2:$L$134, 3, FALSE))*'Coefficients - Win Probability'!$L$2</f>
        <v>#N/A</v>
      </c>
      <c r="N189" t="e">
        <f t="shared" si="2"/>
        <v>#N/A</v>
      </c>
    </row>
    <row r="190" spans="1:14" x14ac:dyDescent="0.45">
      <c r="A190">
        <f>'Coefficients - Win Probability'!$A$2</f>
        <v>1.5006452889456501</v>
      </c>
      <c r="B190">
        <f>(Games!D190)*'Coefficients - Win Probability'!$B$2</f>
        <v>0</v>
      </c>
      <c r="C190" t="e">
        <f>(VLOOKUP(Games!B190, Data!$B$2:$L$134, 4, FALSE)-VLOOKUP(Games!C190, Data!$B$2:$L$134, 4, FALSE))*'Coefficients - Win Probability'!$C$2</f>
        <v>#N/A</v>
      </c>
      <c r="D190" t="e">
        <f>(VLOOKUP(Games!B190, Data!$B$2:$L$134, 5, FALSE)-VLOOKUP(Games!C190, Data!$B$2:$L$134, 5, FALSE))*'Coefficients - Win Probability'!$D$2</f>
        <v>#N/A</v>
      </c>
      <c r="E190" t="e">
        <f>(VLOOKUP(Games!B190, Data!$B$2:$L$134, 6, FALSE)-VLOOKUP(Games!C190, Data!$B$2:$L$134, 6, FALSE))*'Coefficients - Win Probability'!$E$2</f>
        <v>#N/A</v>
      </c>
      <c r="F190" t="e">
        <f>(VLOOKUP(Games!B190, Data!$B$2:$L$134, 7, FALSE)-VLOOKUP(Games!C190, Data!$B$2:$L$134, 7, FALSE))*'Coefficients - Win Probability'!$F$2</f>
        <v>#N/A</v>
      </c>
      <c r="G190" t="e">
        <f>(VLOOKUP(Games!B190, Data!$B$2:$L$134, 8, FALSE)-VLOOKUP(Games!C190, Data!$B$2:$L$134, 8, FALSE))*'Coefficients - Win Probability'!$G$2</f>
        <v>#N/A</v>
      </c>
      <c r="H190" t="e">
        <f>(VLOOKUP(Games!B190, Data!$B$2:$L$134, 9, FALSE)-VLOOKUP(Games!C190, Data!$B$2:$L$134, 9, FALSE))*'Coefficients - Win Probability'!$H$2</f>
        <v>#N/A</v>
      </c>
      <c r="I190" t="e">
        <f>(VLOOKUP(Games!B190, Data!$B$2:$L$134, 10, FALSE)-VLOOKUP(Games!C190, Data!$B$2:$L$134, 10, FALSE))*'Coefficients - Win Probability'!$I$2</f>
        <v>#N/A</v>
      </c>
      <c r="J190" t="e">
        <f>(IF(AND(VLOOKUP(Games!B190, Data!$B$2:$L$134, 11, FALSE)=1, VLOOKUP(Games!C190, Data!$B$2:$L$134, 11, FALSE)&lt;&gt;1), 1,0))*'Coefficients - Win Probability'!$J$2</f>
        <v>#N/A</v>
      </c>
      <c r="K190" t="e">
        <f>(IF(AND(VLOOKUP(Games!B190, Data!$B$2:$L$134, 11, FALSE)&lt;&gt;1, VLOOKUP(Games!C190, Data!$B$2:$L$134, 11, FALSE)=1), 1,0))*'Coefficients - Win Probability'!$K$2</f>
        <v>#N/A</v>
      </c>
      <c r="L190" t="e">
        <f>(VLOOKUP(Games!B190, Data!$B$2:$L$134, 3, FALSE)-VLOOKUP(Games!C190, Data!$B$2:$L$134, 3, FALSE))*'Coefficients - Win Probability'!$L$2</f>
        <v>#N/A</v>
      </c>
      <c r="N190" t="e">
        <f t="shared" si="2"/>
        <v>#N/A</v>
      </c>
    </row>
    <row r="191" spans="1:14" x14ac:dyDescent="0.45">
      <c r="A191">
        <f>'Coefficients - Win Probability'!$A$2</f>
        <v>1.5006452889456501</v>
      </c>
      <c r="B191">
        <f>(Games!D191)*'Coefficients - Win Probability'!$B$2</f>
        <v>0</v>
      </c>
      <c r="C191" t="e">
        <f>(VLOOKUP(Games!B191, Data!$B$2:$L$134, 4, FALSE)-VLOOKUP(Games!C191, Data!$B$2:$L$134, 4, FALSE))*'Coefficients - Win Probability'!$C$2</f>
        <v>#N/A</v>
      </c>
      <c r="D191" t="e">
        <f>(VLOOKUP(Games!B191, Data!$B$2:$L$134, 5, FALSE)-VLOOKUP(Games!C191, Data!$B$2:$L$134, 5, FALSE))*'Coefficients - Win Probability'!$D$2</f>
        <v>#N/A</v>
      </c>
      <c r="E191" t="e">
        <f>(VLOOKUP(Games!B191, Data!$B$2:$L$134, 6, FALSE)-VLOOKUP(Games!C191, Data!$B$2:$L$134, 6, FALSE))*'Coefficients - Win Probability'!$E$2</f>
        <v>#N/A</v>
      </c>
      <c r="F191" t="e">
        <f>(VLOOKUP(Games!B191, Data!$B$2:$L$134, 7, FALSE)-VLOOKUP(Games!C191, Data!$B$2:$L$134, 7, FALSE))*'Coefficients - Win Probability'!$F$2</f>
        <v>#N/A</v>
      </c>
      <c r="G191" t="e">
        <f>(VLOOKUP(Games!B191, Data!$B$2:$L$134, 8, FALSE)-VLOOKUP(Games!C191, Data!$B$2:$L$134, 8, FALSE))*'Coefficients - Win Probability'!$G$2</f>
        <v>#N/A</v>
      </c>
      <c r="H191" t="e">
        <f>(VLOOKUP(Games!B191, Data!$B$2:$L$134, 9, FALSE)-VLOOKUP(Games!C191, Data!$B$2:$L$134, 9, FALSE))*'Coefficients - Win Probability'!$H$2</f>
        <v>#N/A</v>
      </c>
      <c r="I191" t="e">
        <f>(VLOOKUP(Games!B191, Data!$B$2:$L$134, 10, FALSE)-VLOOKUP(Games!C191, Data!$B$2:$L$134, 10, FALSE))*'Coefficients - Win Probability'!$I$2</f>
        <v>#N/A</v>
      </c>
      <c r="J191" t="e">
        <f>(IF(AND(VLOOKUP(Games!B191, Data!$B$2:$L$134, 11, FALSE)=1, VLOOKUP(Games!C191, Data!$B$2:$L$134, 11, FALSE)&lt;&gt;1), 1,0))*'Coefficients - Win Probability'!$J$2</f>
        <v>#N/A</v>
      </c>
      <c r="K191" t="e">
        <f>(IF(AND(VLOOKUP(Games!B191, Data!$B$2:$L$134, 11, FALSE)&lt;&gt;1, VLOOKUP(Games!C191, Data!$B$2:$L$134, 11, FALSE)=1), 1,0))*'Coefficients - Win Probability'!$K$2</f>
        <v>#N/A</v>
      </c>
      <c r="L191" t="e">
        <f>(VLOOKUP(Games!B191, Data!$B$2:$L$134, 3, FALSE)-VLOOKUP(Games!C191, Data!$B$2:$L$134, 3, FALSE))*'Coefficients - Win Probability'!$L$2</f>
        <v>#N/A</v>
      </c>
      <c r="N191" t="e">
        <f t="shared" si="2"/>
        <v>#N/A</v>
      </c>
    </row>
    <row r="192" spans="1:14" x14ac:dyDescent="0.45">
      <c r="A192">
        <f>'Coefficients - Win Probability'!$A$2</f>
        <v>1.5006452889456501</v>
      </c>
      <c r="B192">
        <f>(Games!D192)*'Coefficients - Win Probability'!$B$2</f>
        <v>0</v>
      </c>
      <c r="C192" t="e">
        <f>(VLOOKUP(Games!B192, Data!$B$2:$L$134, 4, FALSE)-VLOOKUP(Games!C192, Data!$B$2:$L$134, 4, FALSE))*'Coefficients - Win Probability'!$C$2</f>
        <v>#N/A</v>
      </c>
      <c r="D192" t="e">
        <f>(VLOOKUP(Games!B192, Data!$B$2:$L$134, 5, FALSE)-VLOOKUP(Games!C192, Data!$B$2:$L$134, 5, FALSE))*'Coefficients - Win Probability'!$D$2</f>
        <v>#N/A</v>
      </c>
      <c r="E192" t="e">
        <f>(VLOOKUP(Games!B192, Data!$B$2:$L$134, 6, FALSE)-VLOOKUP(Games!C192, Data!$B$2:$L$134, 6, FALSE))*'Coefficients - Win Probability'!$E$2</f>
        <v>#N/A</v>
      </c>
      <c r="F192" t="e">
        <f>(VLOOKUP(Games!B192, Data!$B$2:$L$134, 7, FALSE)-VLOOKUP(Games!C192, Data!$B$2:$L$134, 7, FALSE))*'Coefficients - Win Probability'!$F$2</f>
        <v>#N/A</v>
      </c>
      <c r="G192" t="e">
        <f>(VLOOKUP(Games!B192, Data!$B$2:$L$134, 8, FALSE)-VLOOKUP(Games!C192, Data!$B$2:$L$134, 8, FALSE))*'Coefficients - Win Probability'!$G$2</f>
        <v>#N/A</v>
      </c>
      <c r="H192" t="e">
        <f>(VLOOKUP(Games!B192, Data!$B$2:$L$134, 9, FALSE)-VLOOKUP(Games!C192, Data!$B$2:$L$134, 9, FALSE))*'Coefficients - Win Probability'!$H$2</f>
        <v>#N/A</v>
      </c>
      <c r="I192" t="e">
        <f>(VLOOKUP(Games!B192, Data!$B$2:$L$134, 10, FALSE)-VLOOKUP(Games!C192, Data!$B$2:$L$134, 10, FALSE))*'Coefficients - Win Probability'!$I$2</f>
        <v>#N/A</v>
      </c>
      <c r="J192" t="e">
        <f>(IF(AND(VLOOKUP(Games!B192, Data!$B$2:$L$134, 11, FALSE)=1, VLOOKUP(Games!C192, Data!$B$2:$L$134, 11, FALSE)&lt;&gt;1), 1,0))*'Coefficients - Win Probability'!$J$2</f>
        <v>#N/A</v>
      </c>
      <c r="K192" t="e">
        <f>(IF(AND(VLOOKUP(Games!B192, Data!$B$2:$L$134, 11, FALSE)&lt;&gt;1, VLOOKUP(Games!C192, Data!$B$2:$L$134, 11, FALSE)=1), 1,0))*'Coefficients - Win Probability'!$K$2</f>
        <v>#N/A</v>
      </c>
      <c r="L192" t="e">
        <f>(VLOOKUP(Games!B192, Data!$B$2:$L$134, 3, FALSE)-VLOOKUP(Games!C192, Data!$B$2:$L$134, 3, FALSE))*'Coefficients - Win Probability'!$L$2</f>
        <v>#N/A</v>
      </c>
      <c r="N192" t="e">
        <f t="shared" si="2"/>
        <v>#N/A</v>
      </c>
    </row>
    <row r="193" spans="1:14" x14ac:dyDescent="0.45">
      <c r="A193">
        <f>'Coefficients - Win Probability'!$A$2</f>
        <v>1.5006452889456501</v>
      </c>
      <c r="B193">
        <f>(Games!D193)*'Coefficients - Win Probability'!$B$2</f>
        <v>0</v>
      </c>
      <c r="C193" t="e">
        <f>(VLOOKUP(Games!B193, Data!$B$2:$L$134, 4, FALSE)-VLOOKUP(Games!C193, Data!$B$2:$L$134, 4, FALSE))*'Coefficients - Win Probability'!$C$2</f>
        <v>#N/A</v>
      </c>
      <c r="D193" t="e">
        <f>(VLOOKUP(Games!B193, Data!$B$2:$L$134, 5, FALSE)-VLOOKUP(Games!C193, Data!$B$2:$L$134, 5, FALSE))*'Coefficients - Win Probability'!$D$2</f>
        <v>#N/A</v>
      </c>
      <c r="E193" t="e">
        <f>(VLOOKUP(Games!B193, Data!$B$2:$L$134, 6, FALSE)-VLOOKUP(Games!C193, Data!$B$2:$L$134, 6, FALSE))*'Coefficients - Win Probability'!$E$2</f>
        <v>#N/A</v>
      </c>
      <c r="F193" t="e">
        <f>(VLOOKUP(Games!B193, Data!$B$2:$L$134, 7, FALSE)-VLOOKUP(Games!C193, Data!$B$2:$L$134, 7, FALSE))*'Coefficients - Win Probability'!$F$2</f>
        <v>#N/A</v>
      </c>
      <c r="G193" t="e">
        <f>(VLOOKUP(Games!B193, Data!$B$2:$L$134, 8, FALSE)-VLOOKUP(Games!C193, Data!$B$2:$L$134, 8, FALSE))*'Coefficients - Win Probability'!$G$2</f>
        <v>#N/A</v>
      </c>
      <c r="H193" t="e">
        <f>(VLOOKUP(Games!B193, Data!$B$2:$L$134, 9, FALSE)-VLOOKUP(Games!C193, Data!$B$2:$L$134, 9, FALSE))*'Coefficients - Win Probability'!$H$2</f>
        <v>#N/A</v>
      </c>
      <c r="I193" t="e">
        <f>(VLOOKUP(Games!B193, Data!$B$2:$L$134, 10, FALSE)-VLOOKUP(Games!C193, Data!$B$2:$L$134, 10, FALSE))*'Coefficients - Win Probability'!$I$2</f>
        <v>#N/A</v>
      </c>
      <c r="J193" t="e">
        <f>(IF(AND(VLOOKUP(Games!B193, Data!$B$2:$L$134, 11, FALSE)=1, VLOOKUP(Games!C193, Data!$B$2:$L$134, 11, FALSE)&lt;&gt;1), 1,0))*'Coefficients - Win Probability'!$J$2</f>
        <v>#N/A</v>
      </c>
      <c r="K193" t="e">
        <f>(IF(AND(VLOOKUP(Games!B193, Data!$B$2:$L$134, 11, FALSE)&lt;&gt;1, VLOOKUP(Games!C193, Data!$B$2:$L$134, 11, FALSE)=1), 1,0))*'Coefficients - Win Probability'!$K$2</f>
        <v>#N/A</v>
      </c>
      <c r="L193" t="e">
        <f>(VLOOKUP(Games!B193, Data!$B$2:$L$134, 3, FALSE)-VLOOKUP(Games!C193, Data!$B$2:$L$134, 3, FALSE))*'Coefficients - Win Probability'!$L$2</f>
        <v>#N/A</v>
      </c>
      <c r="N193" t="e">
        <f t="shared" si="2"/>
        <v>#N/A</v>
      </c>
    </row>
    <row r="194" spans="1:14" x14ac:dyDescent="0.45">
      <c r="A194">
        <f>'Coefficients - Win Probability'!$A$2</f>
        <v>1.5006452889456501</v>
      </c>
      <c r="B194">
        <f>(Games!D194)*'Coefficients - Win Probability'!$B$2</f>
        <v>0</v>
      </c>
      <c r="C194" t="e">
        <f>(VLOOKUP(Games!B194, Data!$B$2:$L$134, 4, FALSE)-VLOOKUP(Games!C194, Data!$B$2:$L$134, 4, FALSE))*'Coefficients - Win Probability'!$C$2</f>
        <v>#N/A</v>
      </c>
      <c r="D194" t="e">
        <f>(VLOOKUP(Games!B194, Data!$B$2:$L$134, 5, FALSE)-VLOOKUP(Games!C194, Data!$B$2:$L$134, 5, FALSE))*'Coefficients - Win Probability'!$D$2</f>
        <v>#N/A</v>
      </c>
      <c r="E194" t="e">
        <f>(VLOOKUP(Games!B194, Data!$B$2:$L$134, 6, FALSE)-VLOOKUP(Games!C194, Data!$B$2:$L$134, 6, FALSE))*'Coefficients - Win Probability'!$E$2</f>
        <v>#N/A</v>
      </c>
      <c r="F194" t="e">
        <f>(VLOOKUP(Games!B194, Data!$B$2:$L$134, 7, FALSE)-VLOOKUP(Games!C194, Data!$B$2:$L$134, 7, FALSE))*'Coefficients - Win Probability'!$F$2</f>
        <v>#N/A</v>
      </c>
      <c r="G194" t="e">
        <f>(VLOOKUP(Games!B194, Data!$B$2:$L$134, 8, FALSE)-VLOOKUP(Games!C194, Data!$B$2:$L$134, 8, FALSE))*'Coefficients - Win Probability'!$G$2</f>
        <v>#N/A</v>
      </c>
      <c r="H194" t="e">
        <f>(VLOOKUP(Games!B194, Data!$B$2:$L$134, 9, FALSE)-VLOOKUP(Games!C194, Data!$B$2:$L$134, 9, FALSE))*'Coefficients - Win Probability'!$H$2</f>
        <v>#N/A</v>
      </c>
      <c r="I194" t="e">
        <f>(VLOOKUP(Games!B194, Data!$B$2:$L$134, 10, FALSE)-VLOOKUP(Games!C194, Data!$B$2:$L$134, 10, FALSE))*'Coefficients - Win Probability'!$I$2</f>
        <v>#N/A</v>
      </c>
      <c r="J194" t="e">
        <f>(IF(AND(VLOOKUP(Games!B194, Data!$B$2:$L$134, 11, FALSE)=1, VLOOKUP(Games!C194, Data!$B$2:$L$134, 11, FALSE)&lt;&gt;1), 1,0))*'Coefficients - Win Probability'!$J$2</f>
        <v>#N/A</v>
      </c>
      <c r="K194" t="e">
        <f>(IF(AND(VLOOKUP(Games!B194, Data!$B$2:$L$134, 11, FALSE)&lt;&gt;1, VLOOKUP(Games!C194, Data!$B$2:$L$134, 11, FALSE)=1), 1,0))*'Coefficients - Win Probability'!$K$2</f>
        <v>#N/A</v>
      </c>
      <c r="L194" t="e">
        <f>(VLOOKUP(Games!B194, Data!$B$2:$L$134, 3, FALSE)-VLOOKUP(Games!C194, Data!$B$2:$L$134, 3, FALSE))*'Coefficients - Win Probability'!$L$2</f>
        <v>#N/A</v>
      </c>
      <c r="N194" t="e">
        <f t="shared" si="2"/>
        <v>#N/A</v>
      </c>
    </row>
    <row r="195" spans="1:14" x14ac:dyDescent="0.45">
      <c r="A195">
        <f>'Coefficients - Win Probability'!$A$2</f>
        <v>1.5006452889456501</v>
      </c>
      <c r="B195">
        <f>(Games!D195)*'Coefficients - Win Probability'!$B$2</f>
        <v>0</v>
      </c>
      <c r="C195" t="e">
        <f>(VLOOKUP(Games!B195, Data!$B$2:$L$134, 4, FALSE)-VLOOKUP(Games!C195, Data!$B$2:$L$134, 4, FALSE))*'Coefficients - Win Probability'!$C$2</f>
        <v>#N/A</v>
      </c>
      <c r="D195" t="e">
        <f>(VLOOKUP(Games!B195, Data!$B$2:$L$134, 5, FALSE)-VLOOKUP(Games!C195, Data!$B$2:$L$134, 5, FALSE))*'Coefficients - Win Probability'!$D$2</f>
        <v>#N/A</v>
      </c>
      <c r="E195" t="e">
        <f>(VLOOKUP(Games!B195, Data!$B$2:$L$134, 6, FALSE)-VLOOKUP(Games!C195, Data!$B$2:$L$134, 6, FALSE))*'Coefficients - Win Probability'!$E$2</f>
        <v>#N/A</v>
      </c>
      <c r="F195" t="e">
        <f>(VLOOKUP(Games!B195, Data!$B$2:$L$134, 7, FALSE)-VLOOKUP(Games!C195, Data!$B$2:$L$134, 7, FALSE))*'Coefficients - Win Probability'!$F$2</f>
        <v>#N/A</v>
      </c>
      <c r="G195" t="e">
        <f>(VLOOKUP(Games!B195, Data!$B$2:$L$134, 8, FALSE)-VLOOKUP(Games!C195, Data!$B$2:$L$134, 8, FALSE))*'Coefficients - Win Probability'!$G$2</f>
        <v>#N/A</v>
      </c>
      <c r="H195" t="e">
        <f>(VLOOKUP(Games!B195, Data!$B$2:$L$134, 9, FALSE)-VLOOKUP(Games!C195, Data!$B$2:$L$134, 9, FALSE))*'Coefficients - Win Probability'!$H$2</f>
        <v>#N/A</v>
      </c>
      <c r="I195" t="e">
        <f>(VLOOKUP(Games!B195, Data!$B$2:$L$134, 10, FALSE)-VLOOKUP(Games!C195, Data!$B$2:$L$134, 10, FALSE))*'Coefficients - Win Probability'!$I$2</f>
        <v>#N/A</v>
      </c>
      <c r="J195" t="e">
        <f>(IF(AND(VLOOKUP(Games!B195, Data!$B$2:$L$134, 11, FALSE)=1, VLOOKUP(Games!C195, Data!$B$2:$L$134, 11, FALSE)&lt;&gt;1), 1,0))*'Coefficients - Win Probability'!$J$2</f>
        <v>#N/A</v>
      </c>
      <c r="K195" t="e">
        <f>(IF(AND(VLOOKUP(Games!B195, Data!$B$2:$L$134, 11, FALSE)&lt;&gt;1, VLOOKUP(Games!C195, Data!$B$2:$L$134, 11, FALSE)=1), 1,0))*'Coefficients - Win Probability'!$K$2</f>
        <v>#N/A</v>
      </c>
      <c r="L195" t="e">
        <f>(VLOOKUP(Games!B195, Data!$B$2:$L$134, 3, FALSE)-VLOOKUP(Games!C195, Data!$B$2:$L$134, 3, FALSE))*'Coefficients - Win Probability'!$L$2</f>
        <v>#N/A</v>
      </c>
      <c r="N195" t="e">
        <f t="shared" ref="N195:N258" si="3">ROUND(EXP(SUM(A195:L195))/(1+EXP(SUM(A195:L195))), 6)</f>
        <v>#N/A</v>
      </c>
    </row>
    <row r="196" spans="1:14" x14ac:dyDescent="0.45">
      <c r="A196">
        <f>'Coefficients - Win Probability'!$A$2</f>
        <v>1.5006452889456501</v>
      </c>
      <c r="B196">
        <f>(Games!D196)*'Coefficients - Win Probability'!$B$2</f>
        <v>0</v>
      </c>
      <c r="C196" t="e">
        <f>(VLOOKUP(Games!B196, Data!$B$2:$L$134, 4, FALSE)-VLOOKUP(Games!C196, Data!$B$2:$L$134, 4, FALSE))*'Coefficients - Win Probability'!$C$2</f>
        <v>#N/A</v>
      </c>
      <c r="D196" t="e">
        <f>(VLOOKUP(Games!B196, Data!$B$2:$L$134, 5, FALSE)-VLOOKUP(Games!C196, Data!$B$2:$L$134, 5, FALSE))*'Coefficients - Win Probability'!$D$2</f>
        <v>#N/A</v>
      </c>
      <c r="E196" t="e">
        <f>(VLOOKUP(Games!B196, Data!$B$2:$L$134, 6, FALSE)-VLOOKUP(Games!C196, Data!$B$2:$L$134, 6, FALSE))*'Coefficients - Win Probability'!$E$2</f>
        <v>#N/A</v>
      </c>
      <c r="F196" t="e">
        <f>(VLOOKUP(Games!B196, Data!$B$2:$L$134, 7, FALSE)-VLOOKUP(Games!C196, Data!$B$2:$L$134, 7, FALSE))*'Coefficients - Win Probability'!$F$2</f>
        <v>#N/A</v>
      </c>
      <c r="G196" t="e">
        <f>(VLOOKUP(Games!B196, Data!$B$2:$L$134, 8, FALSE)-VLOOKUP(Games!C196, Data!$B$2:$L$134, 8, FALSE))*'Coefficients - Win Probability'!$G$2</f>
        <v>#N/A</v>
      </c>
      <c r="H196" t="e">
        <f>(VLOOKUP(Games!B196, Data!$B$2:$L$134, 9, FALSE)-VLOOKUP(Games!C196, Data!$B$2:$L$134, 9, FALSE))*'Coefficients - Win Probability'!$H$2</f>
        <v>#N/A</v>
      </c>
      <c r="I196" t="e">
        <f>(VLOOKUP(Games!B196, Data!$B$2:$L$134, 10, FALSE)-VLOOKUP(Games!C196, Data!$B$2:$L$134, 10, FALSE))*'Coefficients - Win Probability'!$I$2</f>
        <v>#N/A</v>
      </c>
      <c r="J196" t="e">
        <f>(IF(AND(VLOOKUP(Games!B196, Data!$B$2:$L$134, 11, FALSE)=1, VLOOKUP(Games!C196, Data!$B$2:$L$134, 11, FALSE)&lt;&gt;1), 1,0))*'Coefficients - Win Probability'!$J$2</f>
        <v>#N/A</v>
      </c>
      <c r="K196" t="e">
        <f>(IF(AND(VLOOKUP(Games!B196, Data!$B$2:$L$134, 11, FALSE)&lt;&gt;1, VLOOKUP(Games!C196, Data!$B$2:$L$134, 11, FALSE)=1), 1,0))*'Coefficients - Win Probability'!$K$2</f>
        <v>#N/A</v>
      </c>
      <c r="L196" t="e">
        <f>(VLOOKUP(Games!B196, Data!$B$2:$L$134, 3, FALSE)-VLOOKUP(Games!C196, Data!$B$2:$L$134, 3, FALSE))*'Coefficients - Win Probability'!$L$2</f>
        <v>#N/A</v>
      </c>
      <c r="N196" t="e">
        <f t="shared" si="3"/>
        <v>#N/A</v>
      </c>
    </row>
    <row r="197" spans="1:14" x14ac:dyDescent="0.45">
      <c r="A197">
        <f>'Coefficients - Win Probability'!$A$2</f>
        <v>1.5006452889456501</v>
      </c>
      <c r="B197">
        <f>(Games!D197)*'Coefficients - Win Probability'!$B$2</f>
        <v>0</v>
      </c>
      <c r="C197" t="e">
        <f>(VLOOKUP(Games!B197, Data!$B$2:$L$134, 4, FALSE)-VLOOKUP(Games!C197, Data!$B$2:$L$134, 4, FALSE))*'Coefficients - Win Probability'!$C$2</f>
        <v>#N/A</v>
      </c>
      <c r="D197" t="e">
        <f>(VLOOKUP(Games!B197, Data!$B$2:$L$134, 5, FALSE)-VLOOKUP(Games!C197, Data!$B$2:$L$134, 5, FALSE))*'Coefficients - Win Probability'!$D$2</f>
        <v>#N/A</v>
      </c>
      <c r="E197" t="e">
        <f>(VLOOKUP(Games!B197, Data!$B$2:$L$134, 6, FALSE)-VLOOKUP(Games!C197, Data!$B$2:$L$134, 6, FALSE))*'Coefficients - Win Probability'!$E$2</f>
        <v>#N/A</v>
      </c>
      <c r="F197" t="e">
        <f>(VLOOKUP(Games!B197, Data!$B$2:$L$134, 7, FALSE)-VLOOKUP(Games!C197, Data!$B$2:$L$134, 7, FALSE))*'Coefficients - Win Probability'!$F$2</f>
        <v>#N/A</v>
      </c>
      <c r="G197" t="e">
        <f>(VLOOKUP(Games!B197, Data!$B$2:$L$134, 8, FALSE)-VLOOKUP(Games!C197, Data!$B$2:$L$134, 8, FALSE))*'Coefficients - Win Probability'!$G$2</f>
        <v>#N/A</v>
      </c>
      <c r="H197" t="e">
        <f>(VLOOKUP(Games!B197, Data!$B$2:$L$134, 9, FALSE)-VLOOKUP(Games!C197, Data!$B$2:$L$134, 9, FALSE))*'Coefficients - Win Probability'!$H$2</f>
        <v>#N/A</v>
      </c>
      <c r="I197" t="e">
        <f>(VLOOKUP(Games!B197, Data!$B$2:$L$134, 10, FALSE)-VLOOKUP(Games!C197, Data!$B$2:$L$134, 10, FALSE))*'Coefficients - Win Probability'!$I$2</f>
        <v>#N/A</v>
      </c>
      <c r="J197" t="e">
        <f>(IF(AND(VLOOKUP(Games!B197, Data!$B$2:$L$134, 11, FALSE)=1, VLOOKUP(Games!C197, Data!$B$2:$L$134, 11, FALSE)&lt;&gt;1), 1,0))*'Coefficients - Win Probability'!$J$2</f>
        <v>#N/A</v>
      </c>
      <c r="K197" t="e">
        <f>(IF(AND(VLOOKUP(Games!B197, Data!$B$2:$L$134, 11, FALSE)&lt;&gt;1, VLOOKUP(Games!C197, Data!$B$2:$L$134, 11, FALSE)=1), 1,0))*'Coefficients - Win Probability'!$K$2</f>
        <v>#N/A</v>
      </c>
      <c r="L197" t="e">
        <f>(VLOOKUP(Games!B197, Data!$B$2:$L$134, 3, FALSE)-VLOOKUP(Games!C197, Data!$B$2:$L$134, 3, FALSE))*'Coefficients - Win Probability'!$L$2</f>
        <v>#N/A</v>
      </c>
      <c r="N197" t="e">
        <f t="shared" si="3"/>
        <v>#N/A</v>
      </c>
    </row>
    <row r="198" spans="1:14" x14ac:dyDescent="0.45">
      <c r="A198">
        <f>'Coefficients - Win Probability'!$A$2</f>
        <v>1.5006452889456501</v>
      </c>
      <c r="B198">
        <f>(Games!D198)*'Coefficients - Win Probability'!$B$2</f>
        <v>0</v>
      </c>
      <c r="C198" t="e">
        <f>(VLOOKUP(Games!B198, Data!$B$2:$L$134, 4, FALSE)-VLOOKUP(Games!C198, Data!$B$2:$L$134, 4, FALSE))*'Coefficients - Win Probability'!$C$2</f>
        <v>#N/A</v>
      </c>
      <c r="D198" t="e">
        <f>(VLOOKUP(Games!B198, Data!$B$2:$L$134, 5, FALSE)-VLOOKUP(Games!C198, Data!$B$2:$L$134, 5, FALSE))*'Coefficients - Win Probability'!$D$2</f>
        <v>#N/A</v>
      </c>
      <c r="E198" t="e">
        <f>(VLOOKUP(Games!B198, Data!$B$2:$L$134, 6, FALSE)-VLOOKUP(Games!C198, Data!$B$2:$L$134, 6, FALSE))*'Coefficients - Win Probability'!$E$2</f>
        <v>#N/A</v>
      </c>
      <c r="F198" t="e">
        <f>(VLOOKUP(Games!B198, Data!$B$2:$L$134, 7, FALSE)-VLOOKUP(Games!C198, Data!$B$2:$L$134, 7, FALSE))*'Coefficients - Win Probability'!$F$2</f>
        <v>#N/A</v>
      </c>
      <c r="G198" t="e">
        <f>(VLOOKUP(Games!B198, Data!$B$2:$L$134, 8, FALSE)-VLOOKUP(Games!C198, Data!$B$2:$L$134, 8, FALSE))*'Coefficients - Win Probability'!$G$2</f>
        <v>#N/A</v>
      </c>
      <c r="H198" t="e">
        <f>(VLOOKUP(Games!B198, Data!$B$2:$L$134, 9, FALSE)-VLOOKUP(Games!C198, Data!$B$2:$L$134, 9, FALSE))*'Coefficients - Win Probability'!$H$2</f>
        <v>#N/A</v>
      </c>
      <c r="I198" t="e">
        <f>(VLOOKUP(Games!B198, Data!$B$2:$L$134, 10, FALSE)-VLOOKUP(Games!C198, Data!$B$2:$L$134, 10, FALSE))*'Coefficients - Win Probability'!$I$2</f>
        <v>#N/A</v>
      </c>
      <c r="J198" t="e">
        <f>(IF(AND(VLOOKUP(Games!B198, Data!$B$2:$L$134, 11, FALSE)=1, VLOOKUP(Games!C198, Data!$B$2:$L$134, 11, FALSE)&lt;&gt;1), 1,0))*'Coefficients - Win Probability'!$J$2</f>
        <v>#N/A</v>
      </c>
      <c r="K198" t="e">
        <f>(IF(AND(VLOOKUP(Games!B198, Data!$B$2:$L$134, 11, FALSE)&lt;&gt;1, VLOOKUP(Games!C198, Data!$B$2:$L$134, 11, FALSE)=1), 1,0))*'Coefficients - Win Probability'!$K$2</f>
        <v>#N/A</v>
      </c>
      <c r="L198" t="e">
        <f>(VLOOKUP(Games!B198, Data!$B$2:$L$134, 3, FALSE)-VLOOKUP(Games!C198, Data!$B$2:$L$134, 3, FALSE))*'Coefficients - Win Probability'!$L$2</f>
        <v>#N/A</v>
      </c>
      <c r="N198" t="e">
        <f t="shared" si="3"/>
        <v>#N/A</v>
      </c>
    </row>
    <row r="199" spans="1:14" x14ac:dyDescent="0.45">
      <c r="A199">
        <f>'Coefficients - Win Probability'!$A$2</f>
        <v>1.5006452889456501</v>
      </c>
      <c r="B199">
        <f>(Games!D199)*'Coefficients - Win Probability'!$B$2</f>
        <v>0</v>
      </c>
      <c r="C199" t="e">
        <f>(VLOOKUP(Games!B199, Data!$B$2:$L$134, 4, FALSE)-VLOOKUP(Games!C199, Data!$B$2:$L$134, 4, FALSE))*'Coefficients - Win Probability'!$C$2</f>
        <v>#N/A</v>
      </c>
      <c r="D199" t="e">
        <f>(VLOOKUP(Games!B199, Data!$B$2:$L$134, 5, FALSE)-VLOOKUP(Games!C199, Data!$B$2:$L$134, 5, FALSE))*'Coefficients - Win Probability'!$D$2</f>
        <v>#N/A</v>
      </c>
      <c r="E199" t="e">
        <f>(VLOOKUP(Games!B199, Data!$B$2:$L$134, 6, FALSE)-VLOOKUP(Games!C199, Data!$B$2:$L$134, 6, FALSE))*'Coefficients - Win Probability'!$E$2</f>
        <v>#N/A</v>
      </c>
      <c r="F199" t="e">
        <f>(VLOOKUP(Games!B199, Data!$B$2:$L$134, 7, FALSE)-VLOOKUP(Games!C199, Data!$B$2:$L$134, 7, FALSE))*'Coefficients - Win Probability'!$F$2</f>
        <v>#N/A</v>
      </c>
      <c r="G199" t="e">
        <f>(VLOOKUP(Games!B199, Data!$B$2:$L$134, 8, FALSE)-VLOOKUP(Games!C199, Data!$B$2:$L$134, 8, FALSE))*'Coefficients - Win Probability'!$G$2</f>
        <v>#N/A</v>
      </c>
      <c r="H199" t="e">
        <f>(VLOOKUP(Games!B199, Data!$B$2:$L$134, 9, FALSE)-VLOOKUP(Games!C199, Data!$B$2:$L$134, 9, FALSE))*'Coefficients - Win Probability'!$H$2</f>
        <v>#N/A</v>
      </c>
      <c r="I199" t="e">
        <f>(VLOOKUP(Games!B199, Data!$B$2:$L$134, 10, FALSE)-VLOOKUP(Games!C199, Data!$B$2:$L$134, 10, FALSE))*'Coefficients - Win Probability'!$I$2</f>
        <v>#N/A</v>
      </c>
      <c r="J199" t="e">
        <f>(IF(AND(VLOOKUP(Games!B199, Data!$B$2:$L$134, 11, FALSE)=1, VLOOKUP(Games!C199, Data!$B$2:$L$134, 11, FALSE)&lt;&gt;1), 1,0))*'Coefficients - Win Probability'!$J$2</f>
        <v>#N/A</v>
      </c>
      <c r="K199" t="e">
        <f>(IF(AND(VLOOKUP(Games!B199, Data!$B$2:$L$134, 11, FALSE)&lt;&gt;1, VLOOKUP(Games!C199, Data!$B$2:$L$134, 11, FALSE)=1), 1,0))*'Coefficients - Win Probability'!$K$2</f>
        <v>#N/A</v>
      </c>
      <c r="L199" t="e">
        <f>(VLOOKUP(Games!B199, Data!$B$2:$L$134, 3, FALSE)-VLOOKUP(Games!C199, Data!$B$2:$L$134, 3, FALSE))*'Coefficients - Win Probability'!$L$2</f>
        <v>#N/A</v>
      </c>
      <c r="N199" t="e">
        <f t="shared" si="3"/>
        <v>#N/A</v>
      </c>
    </row>
    <row r="200" spans="1:14" x14ac:dyDescent="0.45">
      <c r="A200">
        <f>'Coefficients - Win Probability'!$A$2</f>
        <v>1.5006452889456501</v>
      </c>
      <c r="B200">
        <f>(Games!D200)*'Coefficients - Win Probability'!$B$2</f>
        <v>0</v>
      </c>
      <c r="C200" t="e">
        <f>(VLOOKUP(Games!B200, Data!$B$2:$L$134, 4, FALSE)-VLOOKUP(Games!C200, Data!$B$2:$L$134, 4, FALSE))*'Coefficients - Win Probability'!$C$2</f>
        <v>#N/A</v>
      </c>
      <c r="D200" t="e">
        <f>(VLOOKUP(Games!B200, Data!$B$2:$L$134, 5, FALSE)-VLOOKUP(Games!C200, Data!$B$2:$L$134, 5, FALSE))*'Coefficients - Win Probability'!$D$2</f>
        <v>#N/A</v>
      </c>
      <c r="E200" t="e">
        <f>(VLOOKUP(Games!B200, Data!$B$2:$L$134, 6, FALSE)-VLOOKUP(Games!C200, Data!$B$2:$L$134, 6, FALSE))*'Coefficients - Win Probability'!$E$2</f>
        <v>#N/A</v>
      </c>
      <c r="F200" t="e">
        <f>(VLOOKUP(Games!B200, Data!$B$2:$L$134, 7, FALSE)-VLOOKUP(Games!C200, Data!$B$2:$L$134, 7, FALSE))*'Coefficients - Win Probability'!$F$2</f>
        <v>#N/A</v>
      </c>
      <c r="G200" t="e">
        <f>(VLOOKUP(Games!B200, Data!$B$2:$L$134, 8, FALSE)-VLOOKUP(Games!C200, Data!$B$2:$L$134, 8, FALSE))*'Coefficients - Win Probability'!$G$2</f>
        <v>#N/A</v>
      </c>
      <c r="H200" t="e">
        <f>(VLOOKUP(Games!B200, Data!$B$2:$L$134, 9, FALSE)-VLOOKUP(Games!C200, Data!$B$2:$L$134, 9, FALSE))*'Coefficients - Win Probability'!$H$2</f>
        <v>#N/A</v>
      </c>
      <c r="I200" t="e">
        <f>(VLOOKUP(Games!B200, Data!$B$2:$L$134, 10, FALSE)-VLOOKUP(Games!C200, Data!$B$2:$L$134, 10, FALSE))*'Coefficients - Win Probability'!$I$2</f>
        <v>#N/A</v>
      </c>
      <c r="J200" t="e">
        <f>(IF(AND(VLOOKUP(Games!B200, Data!$B$2:$L$134, 11, FALSE)=1, VLOOKUP(Games!C200, Data!$B$2:$L$134, 11, FALSE)&lt;&gt;1), 1,0))*'Coefficients - Win Probability'!$J$2</f>
        <v>#N/A</v>
      </c>
      <c r="K200" t="e">
        <f>(IF(AND(VLOOKUP(Games!B200, Data!$B$2:$L$134, 11, FALSE)&lt;&gt;1, VLOOKUP(Games!C200, Data!$B$2:$L$134, 11, FALSE)=1), 1,0))*'Coefficients - Win Probability'!$K$2</f>
        <v>#N/A</v>
      </c>
      <c r="L200" t="e">
        <f>(VLOOKUP(Games!B200, Data!$B$2:$L$134, 3, FALSE)-VLOOKUP(Games!C200, Data!$B$2:$L$134, 3, FALSE))*'Coefficients - Win Probability'!$L$2</f>
        <v>#N/A</v>
      </c>
      <c r="N200" t="e">
        <f t="shared" si="3"/>
        <v>#N/A</v>
      </c>
    </row>
    <row r="201" spans="1:14" x14ac:dyDescent="0.45">
      <c r="A201">
        <f>'Coefficients - Win Probability'!$A$2</f>
        <v>1.5006452889456501</v>
      </c>
      <c r="B201">
        <f>(Games!D201)*'Coefficients - Win Probability'!$B$2</f>
        <v>0</v>
      </c>
      <c r="C201" t="e">
        <f>(VLOOKUP(Games!B201, Data!$B$2:$L$134, 4, FALSE)-VLOOKUP(Games!C201, Data!$B$2:$L$134, 4, FALSE))*'Coefficients - Win Probability'!$C$2</f>
        <v>#N/A</v>
      </c>
      <c r="D201" t="e">
        <f>(VLOOKUP(Games!B201, Data!$B$2:$L$134, 5, FALSE)-VLOOKUP(Games!C201, Data!$B$2:$L$134, 5, FALSE))*'Coefficients - Win Probability'!$D$2</f>
        <v>#N/A</v>
      </c>
      <c r="E201" t="e">
        <f>(VLOOKUP(Games!B201, Data!$B$2:$L$134, 6, FALSE)-VLOOKUP(Games!C201, Data!$B$2:$L$134, 6, FALSE))*'Coefficients - Win Probability'!$E$2</f>
        <v>#N/A</v>
      </c>
      <c r="F201" t="e">
        <f>(VLOOKUP(Games!B201, Data!$B$2:$L$134, 7, FALSE)-VLOOKUP(Games!C201, Data!$B$2:$L$134, 7, FALSE))*'Coefficients - Win Probability'!$F$2</f>
        <v>#N/A</v>
      </c>
      <c r="G201" t="e">
        <f>(VLOOKUP(Games!B201, Data!$B$2:$L$134, 8, FALSE)-VLOOKUP(Games!C201, Data!$B$2:$L$134, 8, FALSE))*'Coefficients - Win Probability'!$G$2</f>
        <v>#N/A</v>
      </c>
      <c r="H201" t="e">
        <f>(VLOOKUP(Games!B201, Data!$B$2:$L$134, 9, FALSE)-VLOOKUP(Games!C201, Data!$B$2:$L$134, 9, FALSE))*'Coefficients - Win Probability'!$H$2</f>
        <v>#N/A</v>
      </c>
      <c r="I201" t="e">
        <f>(VLOOKUP(Games!B201, Data!$B$2:$L$134, 10, FALSE)-VLOOKUP(Games!C201, Data!$B$2:$L$134, 10, FALSE))*'Coefficients - Win Probability'!$I$2</f>
        <v>#N/A</v>
      </c>
      <c r="J201" t="e">
        <f>(IF(AND(VLOOKUP(Games!B201, Data!$B$2:$L$134, 11, FALSE)=1, VLOOKUP(Games!C201, Data!$B$2:$L$134, 11, FALSE)&lt;&gt;1), 1,0))*'Coefficients - Win Probability'!$J$2</f>
        <v>#N/A</v>
      </c>
      <c r="K201" t="e">
        <f>(IF(AND(VLOOKUP(Games!B201, Data!$B$2:$L$134, 11, FALSE)&lt;&gt;1, VLOOKUP(Games!C201, Data!$B$2:$L$134, 11, FALSE)=1), 1,0))*'Coefficients - Win Probability'!$K$2</f>
        <v>#N/A</v>
      </c>
      <c r="L201" t="e">
        <f>(VLOOKUP(Games!B201, Data!$B$2:$L$134, 3, FALSE)-VLOOKUP(Games!C201, Data!$B$2:$L$134, 3, FALSE))*'Coefficients - Win Probability'!$L$2</f>
        <v>#N/A</v>
      </c>
      <c r="N201" t="e">
        <f t="shared" si="3"/>
        <v>#N/A</v>
      </c>
    </row>
    <row r="202" spans="1:14" x14ac:dyDescent="0.45">
      <c r="A202">
        <f>'Coefficients - Win Probability'!$A$2</f>
        <v>1.5006452889456501</v>
      </c>
      <c r="B202">
        <f>(Games!D202)*'Coefficients - Win Probability'!$B$2</f>
        <v>0</v>
      </c>
      <c r="C202" t="e">
        <f>(VLOOKUP(Games!B202, Data!$B$2:$L$134, 4, FALSE)-VLOOKUP(Games!C202, Data!$B$2:$L$134, 4, FALSE))*'Coefficients - Win Probability'!$C$2</f>
        <v>#N/A</v>
      </c>
      <c r="D202" t="e">
        <f>(VLOOKUP(Games!B202, Data!$B$2:$L$134, 5, FALSE)-VLOOKUP(Games!C202, Data!$B$2:$L$134, 5, FALSE))*'Coefficients - Win Probability'!$D$2</f>
        <v>#N/A</v>
      </c>
      <c r="E202" t="e">
        <f>(VLOOKUP(Games!B202, Data!$B$2:$L$134, 6, FALSE)-VLOOKUP(Games!C202, Data!$B$2:$L$134, 6, FALSE))*'Coefficients - Win Probability'!$E$2</f>
        <v>#N/A</v>
      </c>
      <c r="F202" t="e">
        <f>(VLOOKUP(Games!B202, Data!$B$2:$L$134, 7, FALSE)-VLOOKUP(Games!C202, Data!$B$2:$L$134, 7, FALSE))*'Coefficients - Win Probability'!$F$2</f>
        <v>#N/A</v>
      </c>
      <c r="G202" t="e">
        <f>(VLOOKUP(Games!B202, Data!$B$2:$L$134, 8, FALSE)-VLOOKUP(Games!C202, Data!$B$2:$L$134, 8, FALSE))*'Coefficients - Win Probability'!$G$2</f>
        <v>#N/A</v>
      </c>
      <c r="H202" t="e">
        <f>(VLOOKUP(Games!B202, Data!$B$2:$L$134, 9, FALSE)-VLOOKUP(Games!C202, Data!$B$2:$L$134, 9, FALSE))*'Coefficients - Win Probability'!$H$2</f>
        <v>#N/A</v>
      </c>
      <c r="I202" t="e">
        <f>(VLOOKUP(Games!B202, Data!$B$2:$L$134, 10, FALSE)-VLOOKUP(Games!C202, Data!$B$2:$L$134, 10, FALSE))*'Coefficients - Win Probability'!$I$2</f>
        <v>#N/A</v>
      </c>
      <c r="J202" t="e">
        <f>(IF(AND(VLOOKUP(Games!B202, Data!$B$2:$L$134, 11, FALSE)=1, VLOOKUP(Games!C202, Data!$B$2:$L$134, 11, FALSE)&lt;&gt;1), 1,0))*'Coefficients - Win Probability'!$J$2</f>
        <v>#N/A</v>
      </c>
      <c r="K202" t="e">
        <f>(IF(AND(VLOOKUP(Games!B202, Data!$B$2:$L$134, 11, FALSE)&lt;&gt;1, VLOOKUP(Games!C202, Data!$B$2:$L$134, 11, FALSE)=1), 1,0))*'Coefficients - Win Probability'!$K$2</f>
        <v>#N/A</v>
      </c>
      <c r="L202" t="e">
        <f>(VLOOKUP(Games!B202, Data!$B$2:$L$134, 3, FALSE)-VLOOKUP(Games!C202, Data!$B$2:$L$134, 3, FALSE))*'Coefficients - Win Probability'!$L$2</f>
        <v>#N/A</v>
      </c>
      <c r="N202" t="e">
        <f t="shared" si="3"/>
        <v>#N/A</v>
      </c>
    </row>
    <row r="203" spans="1:14" x14ac:dyDescent="0.45">
      <c r="A203">
        <f>'Coefficients - Win Probability'!$A$2</f>
        <v>1.5006452889456501</v>
      </c>
      <c r="B203">
        <f>(Games!D203)*'Coefficients - Win Probability'!$B$2</f>
        <v>0</v>
      </c>
      <c r="C203" t="e">
        <f>(VLOOKUP(Games!B203, Data!$B$2:$L$134, 4, FALSE)-VLOOKUP(Games!C203, Data!$B$2:$L$134, 4, FALSE))*'Coefficients - Win Probability'!$C$2</f>
        <v>#N/A</v>
      </c>
      <c r="D203" t="e">
        <f>(VLOOKUP(Games!B203, Data!$B$2:$L$134, 5, FALSE)-VLOOKUP(Games!C203, Data!$B$2:$L$134, 5, FALSE))*'Coefficients - Win Probability'!$D$2</f>
        <v>#N/A</v>
      </c>
      <c r="E203" t="e">
        <f>(VLOOKUP(Games!B203, Data!$B$2:$L$134, 6, FALSE)-VLOOKUP(Games!C203, Data!$B$2:$L$134, 6, FALSE))*'Coefficients - Win Probability'!$E$2</f>
        <v>#N/A</v>
      </c>
      <c r="F203" t="e">
        <f>(VLOOKUP(Games!B203, Data!$B$2:$L$134, 7, FALSE)-VLOOKUP(Games!C203, Data!$B$2:$L$134, 7, FALSE))*'Coefficients - Win Probability'!$F$2</f>
        <v>#N/A</v>
      </c>
      <c r="G203" t="e">
        <f>(VLOOKUP(Games!B203, Data!$B$2:$L$134, 8, FALSE)-VLOOKUP(Games!C203, Data!$B$2:$L$134, 8, FALSE))*'Coefficients - Win Probability'!$G$2</f>
        <v>#N/A</v>
      </c>
      <c r="H203" t="e">
        <f>(VLOOKUP(Games!B203, Data!$B$2:$L$134, 9, FALSE)-VLOOKUP(Games!C203, Data!$B$2:$L$134, 9, FALSE))*'Coefficients - Win Probability'!$H$2</f>
        <v>#N/A</v>
      </c>
      <c r="I203" t="e">
        <f>(VLOOKUP(Games!B203, Data!$B$2:$L$134, 10, FALSE)-VLOOKUP(Games!C203, Data!$B$2:$L$134, 10, FALSE))*'Coefficients - Win Probability'!$I$2</f>
        <v>#N/A</v>
      </c>
      <c r="J203" t="e">
        <f>(IF(AND(VLOOKUP(Games!B203, Data!$B$2:$L$134, 11, FALSE)=1, VLOOKUP(Games!C203, Data!$B$2:$L$134, 11, FALSE)&lt;&gt;1), 1,0))*'Coefficients - Win Probability'!$J$2</f>
        <v>#N/A</v>
      </c>
      <c r="K203" t="e">
        <f>(IF(AND(VLOOKUP(Games!B203, Data!$B$2:$L$134, 11, FALSE)&lt;&gt;1, VLOOKUP(Games!C203, Data!$B$2:$L$134, 11, FALSE)=1), 1,0))*'Coefficients - Win Probability'!$K$2</f>
        <v>#N/A</v>
      </c>
      <c r="L203" t="e">
        <f>(VLOOKUP(Games!B203, Data!$B$2:$L$134, 3, FALSE)-VLOOKUP(Games!C203, Data!$B$2:$L$134, 3, FALSE))*'Coefficients - Win Probability'!$L$2</f>
        <v>#N/A</v>
      </c>
      <c r="N203" t="e">
        <f t="shared" si="3"/>
        <v>#N/A</v>
      </c>
    </row>
    <row r="204" spans="1:14" x14ac:dyDescent="0.45">
      <c r="A204">
        <f>'Coefficients - Win Probability'!$A$2</f>
        <v>1.5006452889456501</v>
      </c>
      <c r="B204">
        <f>(Games!D204)*'Coefficients - Win Probability'!$B$2</f>
        <v>0</v>
      </c>
      <c r="C204" t="e">
        <f>(VLOOKUP(Games!B204, Data!$B$2:$L$134, 4, FALSE)-VLOOKUP(Games!C204, Data!$B$2:$L$134, 4, FALSE))*'Coefficients - Win Probability'!$C$2</f>
        <v>#N/A</v>
      </c>
      <c r="D204" t="e">
        <f>(VLOOKUP(Games!B204, Data!$B$2:$L$134, 5, FALSE)-VLOOKUP(Games!C204, Data!$B$2:$L$134, 5, FALSE))*'Coefficients - Win Probability'!$D$2</f>
        <v>#N/A</v>
      </c>
      <c r="E204" t="e">
        <f>(VLOOKUP(Games!B204, Data!$B$2:$L$134, 6, FALSE)-VLOOKUP(Games!C204, Data!$B$2:$L$134, 6, FALSE))*'Coefficients - Win Probability'!$E$2</f>
        <v>#N/A</v>
      </c>
      <c r="F204" t="e">
        <f>(VLOOKUP(Games!B204, Data!$B$2:$L$134, 7, FALSE)-VLOOKUP(Games!C204, Data!$B$2:$L$134, 7, FALSE))*'Coefficients - Win Probability'!$F$2</f>
        <v>#N/A</v>
      </c>
      <c r="G204" t="e">
        <f>(VLOOKUP(Games!B204, Data!$B$2:$L$134, 8, FALSE)-VLOOKUP(Games!C204, Data!$B$2:$L$134, 8, FALSE))*'Coefficients - Win Probability'!$G$2</f>
        <v>#N/A</v>
      </c>
      <c r="H204" t="e">
        <f>(VLOOKUP(Games!B204, Data!$B$2:$L$134, 9, FALSE)-VLOOKUP(Games!C204, Data!$B$2:$L$134, 9, FALSE))*'Coefficients - Win Probability'!$H$2</f>
        <v>#N/A</v>
      </c>
      <c r="I204" t="e">
        <f>(VLOOKUP(Games!B204, Data!$B$2:$L$134, 10, FALSE)-VLOOKUP(Games!C204, Data!$B$2:$L$134, 10, FALSE))*'Coefficients - Win Probability'!$I$2</f>
        <v>#N/A</v>
      </c>
      <c r="J204" t="e">
        <f>(IF(AND(VLOOKUP(Games!B204, Data!$B$2:$L$134, 11, FALSE)=1, VLOOKUP(Games!C204, Data!$B$2:$L$134, 11, FALSE)&lt;&gt;1), 1,0))*'Coefficients - Win Probability'!$J$2</f>
        <v>#N/A</v>
      </c>
      <c r="K204" t="e">
        <f>(IF(AND(VLOOKUP(Games!B204, Data!$B$2:$L$134, 11, FALSE)&lt;&gt;1, VLOOKUP(Games!C204, Data!$B$2:$L$134, 11, FALSE)=1), 1,0))*'Coefficients - Win Probability'!$K$2</f>
        <v>#N/A</v>
      </c>
      <c r="L204" t="e">
        <f>(VLOOKUP(Games!B204, Data!$B$2:$L$134, 3, FALSE)-VLOOKUP(Games!C204, Data!$B$2:$L$134, 3, FALSE))*'Coefficients - Win Probability'!$L$2</f>
        <v>#N/A</v>
      </c>
      <c r="N204" t="e">
        <f t="shared" si="3"/>
        <v>#N/A</v>
      </c>
    </row>
    <row r="205" spans="1:14" x14ac:dyDescent="0.45">
      <c r="A205">
        <f>'Coefficients - Win Probability'!$A$2</f>
        <v>1.5006452889456501</v>
      </c>
      <c r="B205">
        <f>(Games!D205)*'Coefficients - Win Probability'!$B$2</f>
        <v>0</v>
      </c>
      <c r="C205" t="e">
        <f>(VLOOKUP(Games!B205, Data!$B$2:$L$134, 4, FALSE)-VLOOKUP(Games!C205, Data!$B$2:$L$134, 4, FALSE))*'Coefficients - Win Probability'!$C$2</f>
        <v>#N/A</v>
      </c>
      <c r="D205" t="e">
        <f>(VLOOKUP(Games!B205, Data!$B$2:$L$134, 5, FALSE)-VLOOKUP(Games!C205, Data!$B$2:$L$134, 5, FALSE))*'Coefficients - Win Probability'!$D$2</f>
        <v>#N/A</v>
      </c>
      <c r="E205" t="e">
        <f>(VLOOKUP(Games!B205, Data!$B$2:$L$134, 6, FALSE)-VLOOKUP(Games!C205, Data!$B$2:$L$134, 6, FALSE))*'Coefficients - Win Probability'!$E$2</f>
        <v>#N/A</v>
      </c>
      <c r="F205" t="e">
        <f>(VLOOKUP(Games!B205, Data!$B$2:$L$134, 7, FALSE)-VLOOKUP(Games!C205, Data!$B$2:$L$134, 7, FALSE))*'Coefficients - Win Probability'!$F$2</f>
        <v>#N/A</v>
      </c>
      <c r="G205" t="e">
        <f>(VLOOKUP(Games!B205, Data!$B$2:$L$134, 8, FALSE)-VLOOKUP(Games!C205, Data!$B$2:$L$134, 8, FALSE))*'Coefficients - Win Probability'!$G$2</f>
        <v>#N/A</v>
      </c>
      <c r="H205" t="e">
        <f>(VLOOKUP(Games!B205, Data!$B$2:$L$134, 9, FALSE)-VLOOKUP(Games!C205, Data!$B$2:$L$134, 9, FALSE))*'Coefficients - Win Probability'!$H$2</f>
        <v>#N/A</v>
      </c>
      <c r="I205" t="e">
        <f>(VLOOKUP(Games!B205, Data!$B$2:$L$134, 10, FALSE)-VLOOKUP(Games!C205, Data!$B$2:$L$134, 10, FALSE))*'Coefficients - Win Probability'!$I$2</f>
        <v>#N/A</v>
      </c>
      <c r="J205" t="e">
        <f>(IF(AND(VLOOKUP(Games!B205, Data!$B$2:$L$134, 11, FALSE)=1, VLOOKUP(Games!C205, Data!$B$2:$L$134, 11, FALSE)&lt;&gt;1), 1,0))*'Coefficients - Win Probability'!$J$2</f>
        <v>#N/A</v>
      </c>
      <c r="K205" t="e">
        <f>(IF(AND(VLOOKUP(Games!B205, Data!$B$2:$L$134, 11, FALSE)&lt;&gt;1, VLOOKUP(Games!C205, Data!$B$2:$L$134, 11, FALSE)=1), 1,0))*'Coefficients - Win Probability'!$K$2</f>
        <v>#N/A</v>
      </c>
      <c r="L205" t="e">
        <f>(VLOOKUP(Games!B205, Data!$B$2:$L$134, 3, FALSE)-VLOOKUP(Games!C205, Data!$B$2:$L$134, 3, FALSE))*'Coefficients - Win Probability'!$L$2</f>
        <v>#N/A</v>
      </c>
      <c r="N205" t="e">
        <f t="shared" si="3"/>
        <v>#N/A</v>
      </c>
    </row>
    <row r="206" spans="1:14" x14ac:dyDescent="0.45">
      <c r="A206">
        <f>'Coefficients - Win Probability'!$A$2</f>
        <v>1.5006452889456501</v>
      </c>
      <c r="B206">
        <f>(Games!D206)*'Coefficients - Win Probability'!$B$2</f>
        <v>0</v>
      </c>
      <c r="C206" t="e">
        <f>(VLOOKUP(Games!B206, Data!$B$2:$L$134, 4, FALSE)-VLOOKUP(Games!C206, Data!$B$2:$L$134, 4, FALSE))*'Coefficients - Win Probability'!$C$2</f>
        <v>#N/A</v>
      </c>
      <c r="D206" t="e">
        <f>(VLOOKUP(Games!B206, Data!$B$2:$L$134, 5, FALSE)-VLOOKUP(Games!C206, Data!$B$2:$L$134, 5, FALSE))*'Coefficients - Win Probability'!$D$2</f>
        <v>#N/A</v>
      </c>
      <c r="E206" t="e">
        <f>(VLOOKUP(Games!B206, Data!$B$2:$L$134, 6, FALSE)-VLOOKUP(Games!C206, Data!$B$2:$L$134, 6, FALSE))*'Coefficients - Win Probability'!$E$2</f>
        <v>#N/A</v>
      </c>
      <c r="F206" t="e">
        <f>(VLOOKUP(Games!B206, Data!$B$2:$L$134, 7, FALSE)-VLOOKUP(Games!C206, Data!$B$2:$L$134, 7, FALSE))*'Coefficients - Win Probability'!$F$2</f>
        <v>#N/A</v>
      </c>
      <c r="G206" t="e">
        <f>(VLOOKUP(Games!B206, Data!$B$2:$L$134, 8, FALSE)-VLOOKUP(Games!C206, Data!$B$2:$L$134, 8, FALSE))*'Coefficients - Win Probability'!$G$2</f>
        <v>#N/A</v>
      </c>
      <c r="H206" t="e">
        <f>(VLOOKUP(Games!B206, Data!$B$2:$L$134, 9, FALSE)-VLOOKUP(Games!C206, Data!$B$2:$L$134, 9, FALSE))*'Coefficients - Win Probability'!$H$2</f>
        <v>#N/A</v>
      </c>
      <c r="I206" t="e">
        <f>(VLOOKUP(Games!B206, Data!$B$2:$L$134, 10, FALSE)-VLOOKUP(Games!C206, Data!$B$2:$L$134, 10, FALSE))*'Coefficients - Win Probability'!$I$2</f>
        <v>#N/A</v>
      </c>
      <c r="J206" t="e">
        <f>(IF(AND(VLOOKUP(Games!B206, Data!$B$2:$L$134, 11, FALSE)=1, VLOOKUP(Games!C206, Data!$B$2:$L$134, 11, FALSE)&lt;&gt;1), 1,0))*'Coefficients - Win Probability'!$J$2</f>
        <v>#N/A</v>
      </c>
      <c r="K206" t="e">
        <f>(IF(AND(VLOOKUP(Games!B206, Data!$B$2:$L$134, 11, FALSE)&lt;&gt;1, VLOOKUP(Games!C206, Data!$B$2:$L$134, 11, FALSE)=1), 1,0))*'Coefficients - Win Probability'!$K$2</f>
        <v>#N/A</v>
      </c>
      <c r="L206" t="e">
        <f>(VLOOKUP(Games!B206, Data!$B$2:$L$134, 3, FALSE)-VLOOKUP(Games!C206, Data!$B$2:$L$134, 3, FALSE))*'Coefficients - Win Probability'!$L$2</f>
        <v>#N/A</v>
      </c>
      <c r="N206" t="e">
        <f t="shared" si="3"/>
        <v>#N/A</v>
      </c>
    </row>
    <row r="207" spans="1:14" x14ac:dyDescent="0.45">
      <c r="A207">
        <f>'Coefficients - Win Probability'!$A$2</f>
        <v>1.5006452889456501</v>
      </c>
      <c r="B207">
        <f>(Games!D207)*'Coefficients - Win Probability'!$B$2</f>
        <v>0</v>
      </c>
      <c r="C207" t="e">
        <f>(VLOOKUP(Games!B207, Data!$B$2:$L$134, 4, FALSE)-VLOOKUP(Games!C207, Data!$B$2:$L$134, 4, FALSE))*'Coefficients - Win Probability'!$C$2</f>
        <v>#N/A</v>
      </c>
      <c r="D207" t="e">
        <f>(VLOOKUP(Games!B207, Data!$B$2:$L$134, 5, FALSE)-VLOOKUP(Games!C207, Data!$B$2:$L$134, 5, FALSE))*'Coefficients - Win Probability'!$D$2</f>
        <v>#N/A</v>
      </c>
      <c r="E207" t="e">
        <f>(VLOOKUP(Games!B207, Data!$B$2:$L$134, 6, FALSE)-VLOOKUP(Games!C207, Data!$B$2:$L$134, 6, FALSE))*'Coefficients - Win Probability'!$E$2</f>
        <v>#N/A</v>
      </c>
      <c r="F207" t="e">
        <f>(VLOOKUP(Games!B207, Data!$B$2:$L$134, 7, FALSE)-VLOOKUP(Games!C207, Data!$B$2:$L$134, 7, FALSE))*'Coefficients - Win Probability'!$F$2</f>
        <v>#N/A</v>
      </c>
      <c r="G207" t="e">
        <f>(VLOOKUP(Games!B207, Data!$B$2:$L$134, 8, FALSE)-VLOOKUP(Games!C207, Data!$B$2:$L$134, 8, FALSE))*'Coefficients - Win Probability'!$G$2</f>
        <v>#N/A</v>
      </c>
      <c r="H207" t="e">
        <f>(VLOOKUP(Games!B207, Data!$B$2:$L$134, 9, FALSE)-VLOOKUP(Games!C207, Data!$B$2:$L$134, 9, FALSE))*'Coefficients - Win Probability'!$H$2</f>
        <v>#N/A</v>
      </c>
      <c r="I207" t="e">
        <f>(VLOOKUP(Games!B207, Data!$B$2:$L$134, 10, FALSE)-VLOOKUP(Games!C207, Data!$B$2:$L$134, 10, FALSE))*'Coefficients - Win Probability'!$I$2</f>
        <v>#N/A</v>
      </c>
      <c r="J207" t="e">
        <f>(IF(AND(VLOOKUP(Games!B207, Data!$B$2:$L$134, 11, FALSE)=1, VLOOKUP(Games!C207, Data!$B$2:$L$134, 11, FALSE)&lt;&gt;1), 1,0))*'Coefficients - Win Probability'!$J$2</f>
        <v>#N/A</v>
      </c>
      <c r="K207" t="e">
        <f>(IF(AND(VLOOKUP(Games!B207, Data!$B$2:$L$134, 11, FALSE)&lt;&gt;1, VLOOKUP(Games!C207, Data!$B$2:$L$134, 11, FALSE)=1), 1,0))*'Coefficients - Win Probability'!$K$2</f>
        <v>#N/A</v>
      </c>
      <c r="L207" t="e">
        <f>(VLOOKUP(Games!B207, Data!$B$2:$L$134, 3, FALSE)-VLOOKUP(Games!C207, Data!$B$2:$L$134, 3, FALSE))*'Coefficients - Win Probability'!$L$2</f>
        <v>#N/A</v>
      </c>
      <c r="N207" t="e">
        <f t="shared" si="3"/>
        <v>#N/A</v>
      </c>
    </row>
    <row r="208" spans="1:14" x14ac:dyDescent="0.45">
      <c r="A208">
        <f>'Coefficients - Win Probability'!$A$2</f>
        <v>1.5006452889456501</v>
      </c>
      <c r="B208">
        <f>(Games!D208)*'Coefficients - Win Probability'!$B$2</f>
        <v>0</v>
      </c>
      <c r="C208" t="e">
        <f>(VLOOKUP(Games!B208, Data!$B$2:$L$134, 4, FALSE)-VLOOKUP(Games!C208, Data!$B$2:$L$134, 4, FALSE))*'Coefficients - Win Probability'!$C$2</f>
        <v>#N/A</v>
      </c>
      <c r="D208" t="e">
        <f>(VLOOKUP(Games!B208, Data!$B$2:$L$134, 5, FALSE)-VLOOKUP(Games!C208, Data!$B$2:$L$134, 5, FALSE))*'Coefficients - Win Probability'!$D$2</f>
        <v>#N/A</v>
      </c>
      <c r="E208" t="e">
        <f>(VLOOKUP(Games!B208, Data!$B$2:$L$134, 6, FALSE)-VLOOKUP(Games!C208, Data!$B$2:$L$134, 6, FALSE))*'Coefficients - Win Probability'!$E$2</f>
        <v>#N/A</v>
      </c>
      <c r="F208" t="e">
        <f>(VLOOKUP(Games!B208, Data!$B$2:$L$134, 7, FALSE)-VLOOKUP(Games!C208, Data!$B$2:$L$134, 7, FALSE))*'Coefficients - Win Probability'!$F$2</f>
        <v>#N/A</v>
      </c>
      <c r="G208" t="e">
        <f>(VLOOKUP(Games!B208, Data!$B$2:$L$134, 8, FALSE)-VLOOKUP(Games!C208, Data!$B$2:$L$134, 8, FALSE))*'Coefficients - Win Probability'!$G$2</f>
        <v>#N/A</v>
      </c>
      <c r="H208" t="e">
        <f>(VLOOKUP(Games!B208, Data!$B$2:$L$134, 9, FALSE)-VLOOKUP(Games!C208, Data!$B$2:$L$134, 9, FALSE))*'Coefficients - Win Probability'!$H$2</f>
        <v>#N/A</v>
      </c>
      <c r="I208" t="e">
        <f>(VLOOKUP(Games!B208, Data!$B$2:$L$134, 10, FALSE)-VLOOKUP(Games!C208, Data!$B$2:$L$134, 10, FALSE))*'Coefficients - Win Probability'!$I$2</f>
        <v>#N/A</v>
      </c>
      <c r="J208" t="e">
        <f>(IF(AND(VLOOKUP(Games!B208, Data!$B$2:$L$134, 11, FALSE)=1, VLOOKUP(Games!C208, Data!$B$2:$L$134, 11, FALSE)&lt;&gt;1), 1,0))*'Coefficients - Win Probability'!$J$2</f>
        <v>#N/A</v>
      </c>
      <c r="K208" t="e">
        <f>(IF(AND(VLOOKUP(Games!B208, Data!$B$2:$L$134, 11, FALSE)&lt;&gt;1, VLOOKUP(Games!C208, Data!$B$2:$L$134, 11, FALSE)=1), 1,0))*'Coefficients - Win Probability'!$K$2</f>
        <v>#N/A</v>
      </c>
      <c r="L208" t="e">
        <f>(VLOOKUP(Games!B208, Data!$B$2:$L$134, 3, FALSE)-VLOOKUP(Games!C208, Data!$B$2:$L$134, 3, FALSE))*'Coefficients - Win Probability'!$L$2</f>
        <v>#N/A</v>
      </c>
      <c r="N208" t="e">
        <f t="shared" si="3"/>
        <v>#N/A</v>
      </c>
    </row>
    <row r="209" spans="1:14" x14ac:dyDescent="0.45">
      <c r="A209">
        <f>'Coefficients - Win Probability'!$A$2</f>
        <v>1.5006452889456501</v>
      </c>
      <c r="B209">
        <f>(Games!D209)*'Coefficients - Win Probability'!$B$2</f>
        <v>0</v>
      </c>
      <c r="C209" t="e">
        <f>(VLOOKUP(Games!B209, Data!$B$2:$L$134, 4, FALSE)-VLOOKUP(Games!C209, Data!$B$2:$L$134, 4, FALSE))*'Coefficients - Win Probability'!$C$2</f>
        <v>#N/A</v>
      </c>
      <c r="D209" t="e">
        <f>(VLOOKUP(Games!B209, Data!$B$2:$L$134, 5, FALSE)-VLOOKUP(Games!C209, Data!$B$2:$L$134, 5, FALSE))*'Coefficients - Win Probability'!$D$2</f>
        <v>#N/A</v>
      </c>
      <c r="E209" t="e">
        <f>(VLOOKUP(Games!B209, Data!$B$2:$L$134, 6, FALSE)-VLOOKUP(Games!C209, Data!$B$2:$L$134, 6, FALSE))*'Coefficients - Win Probability'!$E$2</f>
        <v>#N/A</v>
      </c>
      <c r="F209" t="e">
        <f>(VLOOKUP(Games!B209, Data!$B$2:$L$134, 7, FALSE)-VLOOKUP(Games!C209, Data!$B$2:$L$134, 7, FALSE))*'Coefficients - Win Probability'!$F$2</f>
        <v>#N/A</v>
      </c>
      <c r="G209" t="e">
        <f>(VLOOKUP(Games!B209, Data!$B$2:$L$134, 8, FALSE)-VLOOKUP(Games!C209, Data!$B$2:$L$134, 8, FALSE))*'Coefficients - Win Probability'!$G$2</f>
        <v>#N/A</v>
      </c>
      <c r="H209" t="e">
        <f>(VLOOKUP(Games!B209, Data!$B$2:$L$134, 9, FALSE)-VLOOKUP(Games!C209, Data!$B$2:$L$134, 9, FALSE))*'Coefficients - Win Probability'!$H$2</f>
        <v>#N/A</v>
      </c>
      <c r="I209" t="e">
        <f>(VLOOKUP(Games!B209, Data!$B$2:$L$134, 10, FALSE)-VLOOKUP(Games!C209, Data!$B$2:$L$134, 10, FALSE))*'Coefficients - Win Probability'!$I$2</f>
        <v>#N/A</v>
      </c>
      <c r="J209" t="e">
        <f>(IF(AND(VLOOKUP(Games!B209, Data!$B$2:$L$134, 11, FALSE)=1, VLOOKUP(Games!C209, Data!$B$2:$L$134, 11, FALSE)&lt;&gt;1), 1,0))*'Coefficients - Win Probability'!$J$2</f>
        <v>#N/A</v>
      </c>
      <c r="K209" t="e">
        <f>(IF(AND(VLOOKUP(Games!B209, Data!$B$2:$L$134, 11, FALSE)&lt;&gt;1, VLOOKUP(Games!C209, Data!$B$2:$L$134, 11, FALSE)=1), 1,0))*'Coefficients - Win Probability'!$K$2</f>
        <v>#N/A</v>
      </c>
      <c r="L209" t="e">
        <f>(VLOOKUP(Games!B209, Data!$B$2:$L$134, 3, FALSE)-VLOOKUP(Games!C209, Data!$B$2:$L$134, 3, FALSE))*'Coefficients - Win Probability'!$L$2</f>
        <v>#N/A</v>
      </c>
      <c r="N209" t="e">
        <f t="shared" si="3"/>
        <v>#N/A</v>
      </c>
    </row>
    <row r="210" spans="1:14" x14ac:dyDescent="0.45">
      <c r="A210">
        <f>'Coefficients - Win Probability'!$A$2</f>
        <v>1.5006452889456501</v>
      </c>
      <c r="B210">
        <f>(Games!D210)*'Coefficients - Win Probability'!$B$2</f>
        <v>0</v>
      </c>
      <c r="C210" t="e">
        <f>(VLOOKUP(Games!B210, Data!$B$2:$L$134, 4, FALSE)-VLOOKUP(Games!C210, Data!$B$2:$L$134, 4, FALSE))*'Coefficients - Win Probability'!$C$2</f>
        <v>#N/A</v>
      </c>
      <c r="D210" t="e">
        <f>(VLOOKUP(Games!B210, Data!$B$2:$L$134, 5, FALSE)-VLOOKUP(Games!C210, Data!$B$2:$L$134, 5, FALSE))*'Coefficients - Win Probability'!$D$2</f>
        <v>#N/A</v>
      </c>
      <c r="E210" t="e">
        <f>(VLOOKUP(Games!B210, Data!$B$2:$L$134, 6, FALSE)-VLOOKUP(Games!C210, Data!$B$2:$L$134, 6, FALSE))*'Coefficients - Win Probability'!$E$2</f>
        <v>#N/A</v>
      </c>
      <c r="F210" t="e">
        <f>(VLOOKUP(Games!B210, Data!$B$2:$L$134, 7, FALSE)-VLOOKUP(Games!C210, Data!$B$2:$L$134, 7, FALSE))*'Coefficients - Win Probability'!$F$2</f>
        <v>#N/A</v>
      </c>
      <c r="G210" t="e">
        <f>(VLOOKUP(Games!B210, Data!$B$2:$L$134, 8, FALSE)-VLOOKUP(Games!C210, Data!$B$2:$L$134, 8, FALSE))*'Coefficients - Win Probability'!$G$2</f>
        <v>#N/A</v>
      </c>
      <c r="H210" t="e">
        <f>(VLOOKUP(Games!B210, Data!$B$2:$L$134, 9, FALSE)-VLOOKUP(Games!C210, Data!$B$2:$L$134, 9, FALSE))*'Coefficients - Win Probability'!$H$2</f>
        <v>#N/A</v>
      </c>
      <c r="I210" t="e">
        <f>(VLOOKUP(Games!B210, Data!$B$2:$L$134, 10, FALSE)-VLOOKUP(Games!C210, Data!$B$2:$L$134, 10, FALSE))*'Coefficients - Win Probability'!$I$2</f>
        <v>#N/A</v>
      </c>
      <c r="J210" t="e">
        <f>(IF(AND(VLOOKUP(Games!B210, Data!$B$2:$L$134, 11, FALSE)=1, VLOOKUP(Games!C210, Data!$B$2:$L$134, 11, FALSE)&lt;&gt;1), 1,0))*'Coefficients - Win Probability'!$J$2</f>
        <v>#N/A</v>
      </c>
      <c r="K210" t="e">
        <f>(IF(AND(VLOOKUP(Games!B210, Data!$B$2:$L$134, 11, FALSE)&lt;&gt;1, VLOOKUP(Games!C210, Data!$B$2:$L$134, 11, FALSE)=1), 1,0))*'Coefficients - Win Probability'!$K$2</f>
        <v>#N/A</v>
      </c>
      <c r="L210" t="e">
        <f>(VLOOKUP(Games!B210, Data!$B$2:$L$134, 3, FALSE)-VLOOKUP(Games!C210, Data!$B$2:$L$134, 3, FALSE))*'Coefficients - Win Probability'!$L$2</f>
        <v>#N/A</v>
      </c>
      <c r="N210" t="e">
        <f t="shared" si="3"/>
        <v>#N/A</v>
      </c>
    </row>
    <row r="211" spans="1:14" x14ac:dyDescent="0.45">
      <c r="A211">
        <f>'Coefficients - Win Probability'!$A$2</f>
        <v>1.5006452889456501</v>
      </c>
      <c r="B211">
        <f>(Games!D211)*'Coefficients - Win Probability'!$B$2</f>
        <v>0</v>
      </c>
      <c r="C211" t="e">
        <f>(VLOOKUP(Games!B211, Data!$B$2:$L$134, 4, FALSE)-VLOOKUP(Games!C211, Data!$B$2:$L$134, 4, FALSE))*'Coefficients - Win Probability'!$C$2</f>
        <v>#N/A</v>
      </c>
      <c r="D211" t="e">
        <f>(VLOOKUP(Games!B211, Data!$B$2:$L$134, 5, FALSE)-VLOOKUP(Games!C211, Data!$B$2:$L$134, 5, FALSE))*'Coefficients - Win Probability'!$D$2</f>
        <v>#N/A</v>
      </c>
      <c r="E211" t="e">
        <f>(VLOOKUP(Games!B211, Data!$B$2:$L$134, 6, FALSE)-VLOOKUP(Games!C211, Data!$B$2:$L$134, 6, FALSE))*'Coefficients - Win Probability'!$E$2</f>
        <v>#N/A</v>
      </c>
      <c r="F211" t="e">
        <f>(VLOOKUP(Games!B211, Data!$B$2:$L$134, 7, FALSE)-VLOOKUP(Games!C211, Data!$B$2:$L$134, 7, FALSE))*'Coefficients - Win Probability'!$F$2</f>
        <v>#N/A</v>
      </c>
      <c r="G211" t="e">
        <f>(VLOOKUP(Games!B211, Data!$B$2:$L$134, 8, FALSE)-VLOOKUP(Games!C211, Data!$B$2:$L$134, 8, FALSE))*'Coefficients - Win Probability'!$G$2</f>
        <v>#N/A</v>
      </c>
      <c r="H211" t="e">
        <f>(VLOOKUP(Games!B211, Data!$B$2:$L$134, 9, FALSE)-VLOOKUP(Games!C211, Data!$B$2:$L$134, 9, FALSE))*'Coefficients - Win Probability'!$H$2</f>
        <v>#N/A</v>
      </c>
      <c r="I211" t="e">
        <f>(VLOOKUP(Games!B211, Data!$B$2:$L$134, 10, FALSE)-VLOOKUP(Games!C211, Data!$B$2:$L$134, 10, FALSE))*'Coefficients - Win Probability'!$I$2</f>
        <v>#N/A</v>
      </c>
      <c r="J211" t="e">
        <f>(IF(AND(VLOOKUP(Games!B211, Data!$B$2:$L$134, 11, FALSE)=1, VLOOKUP(Games!C211, Data!$B$2:$L$134, 11, FALSE)&lt;&gt;1), 1,0))*'Coefficients - Win Probability'!$J$2</f>
        <v>#N/A</v>
      </c>
      <c r="K211" t="e">
        <f>(IF(AND(VLOOKUP(Games!B211, Data!$B$2:$L$134, 11, FALSE)&lt;&gt;1, VLOOKUP(Games!C211, Data!$B$2:$L$134, 11, FALSE)=1), 1,0))*'Coefficients - Win Probability'!$K$2</f>
        <v>#N/A</v>
      </c>
      <c r="L211" t="e">
        <f>(VLOOKUP(Games!B211, Data!$B$2:$L$134, 3, FALSE)-VLOOKUP(Games!C211, Data!$B$2:$L$134, 3, FALSE))*'Coefficients - Win Probability'!$L$2</f>
        <v>#N/A</v>
      </c>
      <c r="N211" t="e">
        <f t="shared" si="3"/>
        <v>#N/A</v>
      </c>
    </row>
    <row r="212" spans="1:14" x14ac:dyDescent="0.45">
      <c r="A212">
        <f>'Coefficients - Win Probability'!$A$2</f>
        <v>1.5006452889456501</v>
      </c>
      <c r="B212">
        <f>(Games!D212)*'Coefficients - Win Probability'!$B$2</f>
        <v>0</v>
      </c>
      <c r="C212" t="e">
        <f>(VLOOKUP(Games!B212, Data!$B$2:$L$134, 4, FALSE)-VLOOKUP(Games!C212, Data!$B$2:$L$134, 4, FALSE))*'Coefficients - Win Probability'!$C$2</f>
        <v>#N/A</v>
      </c>
      <c r="D212" t="e">
        <f>(VLOOKUP(Games!B212, Data!$B$2:$L$134, 5, FALSE)-VLOOKUP(Games!C212, Data!$B$2:$L$134, 5, FALSE))*'Coefficients - Win Probability'!$D$2</f>
        <v>#N/A</v>
      </c>
      <c r="E212" t="e">
        <f>(VLOOKUP(Games!B212, Data!$B$2:$L$134, 6, FALSE)-VLOOKUP(Games!C212, Data!$B$2:$L$134, 6, FALSE))*'Coefficients - Win Probability'!$E$2</f>
        <v>#N/A</v>
      </c>
      <c r="F212" t="e">
        <f>(VLOOKUP(Games!B212, Data!$B$2:$L$134, 7, FALSE)-VLOOKUP(Games!C212, Data!$B$2:$L$134, 7, FALSE))*'Coefficients - Win Probability'!$F$2</f>
        <v>#N/A</v>
      </c>
      <c r="G212" t="e">
        <f>(VLOOKUP(Games!B212, Data!$B$2:$L$134, 8, FALSE)-VLOOKUP(Games!C212, Data!$B$2:$L$134, 8, FALSE))*'Coefficients - Win Probability'!$G$2</f>
        <v>#N/A</v>
      </c>
      <c r="H212" t="e">
        <f>(VLOOKUP(Games!B212, Data!$B$2:$L$134, 9, FALSE)-VLOOKUP(Games!C212, Data!$B$2:$L$134, 9, FALSE))*'Coefficients - Win Probability'!$H$2</f>
        <v>#N/A</v>
      </c>
      <c r="I212" t="e">
        <f>(VLOOKUP(Games!B212, Data!$B$2:$L$134, 10, FALSE)-VLOOKUP(Games!C212, Data!$B$2:$L$134, 10, FALSE))*'Coefficients - Win Probability'!$I$2</f>
        <v>#N/A</v>
      </c>
      <c r="J212" t="e">
        <f>(IF(AND(VLOOKUP(Games!B212, Data!$B$2:$L$134, 11, FALSE)=1, VLOOKUP(Games!C212, Data!$B$2:$L$134, 11, FALSE)&lt;&gt;1), 1,0))*'Coefficients - Win Probability'!$J$2</f>
        <v>#N/A</v>
      </c>
      <c r="K212" t="e">
        <f>(IF(AND(VLOOKUP(Games!B212, Data!$B$2:$L$134, 11, FALSE)&lt;&gt;1, VLOOKUP(Games!C212, Data!$B$2:$L$134, 11, FALSE)=1), 1,0))*'Coefficients - Win Probability'!$K$2</f>
        <v>#N/A</v>
      </c>
      <c r="L212" t="e">
        <f>(VLOOKUP(Games!B212, Data!$B$2:$L$134, 3, FALSE)-VLOOKUP(Games!C212, Data!$B$2:$L$134, 3, FALSE))*'Coefficients - Win Probability'!$L$2</f>
        <v>#N/A</v>
      </c>
      <c r="N212" t="e">
        <f t="shared" si="3"/>
        <v>#N/A</v>
      </c>
    </row>
    <row r="213" spans="1:14" x14ac:dyDescent="0.45">
      <c r="A213">
        <f>'Coefficients - Win Probability'!$A$2</f>
        <v>1.5006452889456501</v>
      </c>
      <c r="B213">
        <f>(Games!D213)*'Coefficients - Win Probability'!$B$2</f>
        <v>0</v>
      </c>
      <c r="C213" t="e">
        <f>(VLOOKUP(Games!B213, Data!$B$2:$L$134, 4, FALSE)-VLOOKUP(Games!C213, Data!$B$2:$L$134, 4, FALSE))*'Coefficients - Win Probability'!$C$2</f>
        <v>#N/A</v>
      </c>
      <c r="D213" t="e">
        <f>(VLOOKUP(Games!B213, Data!$B$2:$L$134, 5, FALSE)-VLOOKUP(Games!C213, Data!$B$2:$L$134, 5, FALSE))*'Coefficients - Win Probability'!$D$2</f>
        <v>#N/A</v>
      </c>
      <c r="E213" t="e">
        <f>(VLOOKUP(Games!B213, Data!$B$2:$L$134, 6, FALSE)-VLOOKUP(Games!C213, Data!$B$2:$L$134, 6, FALSE))*'Coefficients - Win Probability'!$E$2</f>
        <v>#N/A</v>
      </c>
      <c r="F213" t="e">
        <f>(VLOOKUP(Games!B213, Data!$B$2:$L$134, 7, FALSE)-VLOOKUP(Games!C213, Data!$B$2:$L$134, 7, FALSE))*'Coefficients - Win Probability'!$F$2</f>
        <v>#N/A</v>
      </c>
      <c r="G213" t="e">
        <f>(VLOOKUP(Games!B213, Data!$B$2:$L$134, 8, FALSE)-VLOOKUP(Games!C213, Data!$B$2:$L$134, 8, FALSE))*'Coefficients - Win Probability'!$G$2</f>
        <v>#N/A</v>
      </c>
      <c r="H213" t="e">
        <f>(VLOOKUP(Games!B213, Data!$B$2:$L$134, 9, FALSE)-VLOOKUP(Games!C213, Data!$B$2:$L$134, 9, FALSE))*'Coefficients - Win Probability'!$H$2</f>
        <v>#N/A</v>
      </c>
      <c r="I213" t="e">
        <f>(VLOOKUP(Games!B213, Data!$B$2:$L$134, 10, FALSE)-VLOOKUP(Games!C213, Data!$B$2:$L$134, 10, FALSE))*'Coefficients - Win Probability'!$I$2</f>
        <v>#N/A</v>
      </c>
      <c r="J213" t="e">
        <f>(IF(AND(VLOOKUP(Games!B213, Data!$B$2:$L$134, 11, FALSE)=1, VLOOKUP(Games!C213, Data!$B$2:$L$134, 11, FALSE)&lt;&gt;1), 1,0))*'Coefficients - Win Probability'!$J$2</f>
        <v>#N/A</v>
      </c>
      <c r="K213" t="e">
        <f>(IF(AND(VLOOKUP(Games!B213, Data!$B$2:$L$134, 11, FALSE)&lt;&gt;1, VLOOKUP(Games!C213, Data!$B$2:$L$134, 11, FALSE)=1), 1,0))*'Coefficients - Win Probability'!$K$2</f>
        <v>#N/A</v>
      </c>
      <c r="L213" t="e">
        <f>(VLOOKUP(Games!B213, Data!$B$2:$L$134, 3, FALSE)-VLOOKUP(Games!C213, Data!$B$2:$L$134, 3, FALSE))*'Coefficients - Win Probability'!$L$2</f>
        <v>#N/A</v>
      </c>
      <c r="N213" t="e">
        <f t="shared" si="3"/>
        <v>#N/A</v>
      </c>
    </row>
    <row r="214" spans="1:14" x14ac:dyDescent="0.45">
      <c r="A214">
        <f>'Coefficients - Win Probability'!$A$2</f>
        <v>1.5006452889456501</v>
      </c>
      <c r="B214">
        <f>(Games!D214)*'Coefficients - Win Probability'!$B$2</f>
        <v>0</v>
      </c>
      <c r="C214" t="e">
        <f>(VLOOKUP(Games!B214, Data!$B$2:$L$134, 4, FALSE)-VLOOKUP(Games!C214, Data!$B$2:$L$134, 4, FALSE))*'Coefficients - Win Probability'!$C$2</f>
        <v>#N/A</v>
      </c>
      <c r="D214" t="e">
        <f>(VLOOKUP(Games!B214, Data!$B$2:$L$134, 5, FALSE)-VLOOKUP(Games!C214, Data!$B$2:$L$134, 5, FALSE))*'Coefficients - Win Probability'!$D$2</f>
        <v>#N/A</v>
      </c>
      <c r="E214" t="e">
        <f>(VLOOKUP(Games!B214, Data!$B$2:$L$134, 6, FALSE)-VLOOKUP(Games!C214, Data!$B$2:$L$134, 6, FALSE))*'Coefficients - Win Probability'!$E$2</f>
        <v>#N/A</v>
      </c>
      <c r="F214" t="e">
        <f>(VLOOKUP(Games!B214, Data!$B$2:$L$134, 7, FALSE)-VLOOKUP(Games!C214, Data!$B$2:$L$134, 7, FALSE))*'Coefficients - Win Probability'!$F$2</f>
        <v>#N/A</v>
      </c>
      <c r="G214" t="e">
        <f>(VLOOKUP(Games!B214, Data!$B$2:$L$134, 8, FALSE)-VLOOKUP(Games!C214, Data!$B$2:$L$134, 8, FALSE))*'Coefficients - Win Probability'!$G$2</f>
        <v>#N/A</v>
      </c>
      <c r="H214" t="e">
        <f>(VLOOKUP(Games!B214, Data!$B$2:$L$134, 9, FALSE)-VLOOKUP(Games!C214, Data!$B$2:$L$134, 9, FALSE))*'Coefficients - Win Probability'!$H$2</f>
        <v>#N/A</v>
      </c>
      <c r="I214" t="e">
        <f>(VLOOKUP(Games!B214, Data!$B$2:$L$134, 10, FALSE)-VLOOKUP(Games!C214, Data!$B$2:$L$134, 10, FALSE))*'Coefficients - Win Probability'!$I$2</f>
        <v>#N/A</v>
      </c>
      <c r="J214" t="e">
        <f>(IF(AND(VLOOKUP(Games!B214, Data!$B$2:$L$134, 11, FALSE)=1, VLOOKUP(Games!C214, Data!$B$2:$L$134, 11, FALSE)&lt;&gt;1), 1,0))*'Coefficients - Win Probability'!$J$2</f>
        <v>#N/A</v>
      </c>
      <c r="K214" t="e">
        <f>(IF(AND(VLOOKUP(Games!B214, Data!$B$2:$L$134, 11, FALSE)&lt;&gt;1, VLOOKUP(Games!C214, Data!$B$2:$L$134, 11, FALSE)=1), 1,0))*'Coefficients - Win Probability'!$K$2</f>
        <v>#N/A</v>
      </c>
      <c r="L214" t="e">
        <f>(VLOOKUP(Games!B214, Data!$B$2:$L$134, 3, FALSE)-VLOOKUP(Games!C214, Data!$B$2:$L$134, 3, FALSE))*'Coefficients - Win Probability'!$L$2</f>
        <v>#N/A</v>
      </c>
      <c r="N214" t="e">
        <f t="shared" si="3"/>
        <v>#N/A</v>
      </c>
    </row>
    <row r="215" spans="1:14" x14ac:dyDescent="0.45">
      <c r="A215">
        <f>'Coefficients - Win Probability'!$A$2</f>
        <v>1.5006452889456501</v>
      </c>
      <c r="B215">
        <f>(Games!D215)*'Coefficients - Win Probability'!$B$2</f>
        <v>0</v>
      </c>
      <c r="C215" t="e">
        <f>(VLOOKUP(Games!B215, Data!$B$2:$L$134, 4, FALSE)-VLOOKUP(Games!C215, Data!$B$2:$L$134, 4, FALSE))*'Coefficients - Win Probability'!$C$2</f>
        <v>#N/A</v>
      </c>
      <c r="D215" t="e">
        <f>(VLOOKUP(Games!B215, Data!$B$2:$L$134, 5, FALSE)-VLOOKUP(Games!C215, Data!$B$2:$L$134, 5, FALSE))*'Coefficients - Win Probability'!$D$2</f>
        <v>#N/A</v>
      </c>
      <c r="E215" t="e">
        <f>(VLOOKUP(Games!B215, Data!$B$2:$L$134, 6, FALSE)-VLOOKUP(Games!C215, Data!$B$2:$L$134, 6, FALSE))*'Coefficients - Win Probability'!$E$2</f>
        <v>#N/A</v>
      </c>
      <c r="F215" t="e">
        <f>(VLOOKUP(Games!B215, Data!$B$2:$L$134, 7, FALSE)-VLOOKUP(Games!C215, Data!$B$2:$L$134, 7, FALSE))*'Coefficients - Win Probability'!$F$2</f>
        <v>#N/A</v>
      </c>
      <c r="G215" t="e">
        <f>(VLOOKUP(Games!B215, Data!$B$2:$L$134, 8, FALSE)-VLOOKUP(Games!C215, Data!$B$2:$L$134, 8, FALSE))*'Coefficients - Win Probability'!$G$2</f>
        <v>#N/A</v>
      </c>
      <c r="H215" t="e">
        <f>(VLOOKUP(Games!B215, Data!$B$2:$L$134, 9, FALSE)-VLOOKUP(Games!C215, Data!$B$2:$L$134, 9, FALSE))*'Coefficients - Win Probability'!$H$2</f>
        <v>#N/A</v>
      </c>
      <c r="I215" t="e">
        <f>(VLOOKUP(Games!B215, Data!$B$2:$L$134, 10, FALSE)-VLOOKUP(Games!C215, Data!$B$2:$L$134, 10, FALSE))*'Coefficients - Win Probability'!$I$2</f>
        <v>#N/A</v>
      </c>
      <c r="J215" t="e">
        <f>(IF(AND(VLOOKUP(Games!B215, Data!$B$2:$L$134, 11, FALSE)=1, VLOOKUP(Games!C215, Data!$B$2:$L$134, 11, FALSE)&lt;&gt;1), 1,0))*'Coefficients - Win Probability'!$J$2</f>
        <v>#N/A</v>
      </c>
      <c r="K215" t="e">
        <f>(IF(AND(VLOOKUP(Games!B215, Data!$B$2:$L$134, 11, FALSE)&lt;&gt;1, VLOOKUP(Games!C215, Data!$B$2:$L$134, 11, FALSE)=1), 1,0))*'Coefficients - Win Probability'!$K$2</f>
        <v>#N/A</v>
      </c>
      <c r="L215" t="e">
        <f>(VLOOKUP(Games!B215, Data!$B$2:$L$134, 3, FALSE)-VLOOKUP(Games!C215, Data!$B$2:$L$134, 3, FALSE))*'Coefficients - Win Probability'!$L$2</f>
        <v>#N/A</v>
      </c>
      <c r="N215" t="e">
        <f t="shared" si="3"/>
        <v>#N/A</v>
      </c>
    </row>
    <row r="216" spans="1:14" x14ac:dyDescent="0.45">
      <c r="A216">
        <f>'Coefficients - Win Probability'!$A$2</f>
        <v>1.5006452889456501</v>
      </c>
      <c r="B216">
        <f>(Games!D216)*'Coefficients - Win Probability'!$B$2</f>
        <v>0</v>
      </c>
      <c r="C216" t="e">
        <f>(VLOOKUP(Games!B216, Data!$B$2:$L$134, 4, FALSE)-VLOOKUP(Games!C216, Data!$B$2:$L$134, 4, FALSE))*'Coefficients - Win Probability'!$C$2</f>
        <v>#N/A</v>
      </c>
      <c r="D216" t="e">
        <f>(VLOOKUP(Games!B216, Data!$B$2:$L$134, 5, FALSE)-VLOOKUP(Games!C216, Data!$B$2:$L$134, 5, FALSE))*'Coefficients - Win Probability'!$D$2</f>
        <v>#N/A</v>
      </c>
      <c r="E216" t="e">
        <f>(VLOOKUP(Games!B216, Data!$B$2:$L$134, 6, FALSE)-VLOOKUP(Games!C216, Data!$B$2:$L$134, 6, FALSE))*'Coefficients - Win Probability'!$E$2</f>
        <v>#N/A</v>
      </c>
      <c r="F216" t="e">
        <f>(VLOOKUP(Games!B216, Data!$B$2:$L$134, 7, FALSE)-VLOOKUP(Games!C216, Data!$B$2:$L$134, 7, FALSE))*'Coefficients - Win Probability'!$F$2</f>
        <v>#N/A</v>
      </c>
      <c r="G216" t="e">
        <f>(VLOOKUP(Games!B216, Data!$B$2:$L$134, 8, FALSE)-VLOOKUP(Games!C216, Data!$B$2:$L$134, 8, FALSE))*'Coefficients - Win Probability'!$G$2</f>
        <v>#N/A</v>
      </c>
      <c r="H216" t="e">
        <f>(VLOOKUP(Games!B216, Data!$B$2:$L$134, 9, FALSE)-VLOOKUP(Games!C216, Data!$B$2:$L$134, 9, FALSE))*'Coefficients - Win Probability'!$H$2</f>
        <v>#N/A</v>
      </c>
      <c r="I216" t="e">
        <f>(VLOOKUP(Games!B216, Data!$B$2:$L$134, 10, FALSE)-VLOOKUP(Games!C216, Data!$B$2:$L$134, 10, FALSE))*'Coefficients - Win Probability'!$I$2</f>
        <v>#N/A</v>
      </c>
      <c r="J216" t="e">
        <f>(IF(AND(VLOOKUP(Games!B216, Data!$B$2:$L$134, 11, FALSE)=1, VLOOKUP(Games!C216, Data!$B$2:$L$134, 11, FALSE)&lt;&gt;1), 1,0))*'Coefficients - Win Probability'!$J$2</f>
        <v>#N/A</v>
      </c>
      <c r="K216" t="e">
        <f>(IF(AND(VLOOKUP(Games!B216, Data!$B$2:$L$134, 11, FALSE)&lt;&gt;1, VLOOKUP(Games!C216, Data!$B$2:$L$134, 11, FALSE)=1), 1,0))*'Coefficients - Win Probability'!$K$2</f>
        <v>#N/A</v>
      </c>
      <c r="L216" t="e">
        <f>(VLOOKUP(Games!B216, Data!$B$2:$L$134, 3, FALSE)-VLOOKUP(Games!C216, Data!$B$2:$L$134, 3, FALSE))*'Coefficients - Win Probability'!$L$2</f>
        <v>#N/A</v>
      </c>
      <c r="N216" t="e">
        <f t="shared" si="3"/>
        <v>#N/A</v>
      </c>
    </row>
    <row r="217" spans="1:14" x14ac:dyDescent="0.45">
      <c r="A217">
        <f>'Coefficients - Win Probability'!$A$2</f>
        <v>1.5006452889456501</v>
      </c>
      <c r="B217">
        <f>(Games!D217)*'Coefficients - Win Probability'!$B$2</f>
        <v>0</v>
      </c>
      <c r="C217" t="e">
        <f>(VLOOKUP(Games!B217, Data!$B$2:$L$134, 4, FALSE)-VLOOKUP(Games!C217, Data!$B$2:$L$134, 4, FALSE))*'Coefficients - Win Probability'!$C$2</f>
        <v>#N/A</v>
      </c>
      <c r="D217" t="e">
        <f>(VLOOKUP(Games!B217, Data!$B$2:$L$134, 5, FALSE)-VLOOKUP(Games!C217, Data!$B$2:$L$134, 5, FALSE))*'Coefficients - Win Probability'!$D$2</f>
        <v>#N/A</v>
      </c>
      <c r="E217" t="e">
        <f>(VLOOKUP(Games!B217, Data!$B$2:$L$134, 6, FALSE)-VLOOKUP(Games!C217, Data!$B$2:$L$134, 6, FALSE))*'Coefficients - Win Probability'!$E$2</f>
        <v>#N/A</v>
      </c>
      <c r="F217" t="e">
        <f>(VLOOKUP(Games!B217, Data!$B$2:$L$134, 7, FALSE)-VLOOKUP(Games!C217, Data!$B$2:$L$134, 7, FALSE))*'Coefficients - Win Probability'!$F$2</f>
        <v>#N/A</v>
      </c>
      <c r="G217" t="e">
        <f>(VLOOKUP(Games!B217, Data!$B$2:$L$134, 8, FALSE)-VLOOKUP(Games!C217, Data!$B$2:$L$134, 8, FALSE))*'Coefficients - Win Probability'!$G$2</f>
        <v>#N/A</v>
      </c>
      <c r="H217" t="e">
        <f>(VLOOKUP(Games!B217, Data!$B$2:$L$134, 9, FALSE)-VLOOKUP(Games!C217, Data!$B$2:$L$134, 9, FALSE))*'Coefficients - Win Probability'!$H$2</f>
        <v>#N/A</v>
      </c>
      <c r="I217" t="e">
        <f>(VLOOKUP(Games!B217, Data!$B$2:$L$134, 10, FALSE)-VLOOKUP(Games!C217, Data!$B$2:$L$134, 10, FALSE))*'Coefficients - Win Probability'!$I$2</f>
        <v>#N/A</v>
      </c>
      <c r="J217" t="e">
        <f>(IF(AND(VLOOKUP(Games!B217, Data!$B$2:$L$134, 11, FALSE)=1, VLOOKUP(Games!C217, Data!$B$2:$L$134, 11, FALSE)&lt;&gt;1), 1,0))*'Coefficients - Win Probability'!$J$2</f>
        <v>#N/A</v>
      </c>
      <c r="K217" t="e">
        <f>(IF(AND(VLOOKUP(Games!B217, Data!$B$2:$L$134, 11, FALSE)&lt;&gt;1, VLOOKUP(Games!C217, Data!$B$2:$L$134, 11, FALSE)=1), 1,0))*'Coefficients - Win Probability'!$K$2</f>
        <v>#N/A</v>
      </c>
      <c r="L217" t="e">
        <f>(VLOOKUP(Games!B217, Data!$B$2:$L$134, 3, FALSE)-VLOOKUP(Games!C217, Data!$B$2:$L$134, 3, FALSE))*'Coefficients - Win Probability'!$L$2</f>
        <v>#N/A</v>
      </c>
      <c r="N217" t="e">
        <f t="shared" si="3"/>
        <v>#N/A</v>
      </c>
    </row>
    <row r="218" spans="1:14" x14ac:dyDescent="0.45">
      <c r="A218">
        <f>'Coefficients - Win Probability'!$A$2</f>
        <v>1.5006452889456501</v>
      </c>
      <c r="B218">
        <f>(Games!D218)*'Coefficients - Win Probability'!$B$2</f>
        <v>0</v>
      </c>
      <c r="C218" t="e">
        <f>(VLOOKUP(Games!B218, Data!$B$2:$L$134, 4, FALSE)-VLOOKUP(Games!C218, Data!$B$2:$L$134, 4, FALSE))*'Coefficients - Win Probability'!$C$2</f>
        <v>#N/A</v>
      </c>
      <c r="D218" t="e">
        <f>(VLOOKUP(Games!B218, Data!$B$2:$L$134, 5, FALSE)-VLOOKUP(Games!C218, Data!$B$2:$L$134, 5, FALSE))*'Coefficients - Win Probability'!$D$2</f>
        <v>#N/A</v>
      </c>
      <c r="E218" t="e">
        <f>(VLOOKUP(Games!B218, Data!$B$2:$L$134, 6, FALSE)-VLOOKUP(Games!C218, Data!$B$2:$L$134, 6, FALSE))*'Coefficients - Win Probability'!$E$2</f>
        <v>#N/A</v>
      </c>
      <c r="F218" t="e">
        <f>(VLOOKUP(Games!B218, Data!$B$2:$L$134, 7, FALSE)-VLOOKUP(Games!C218, Data!$B$2:$L$134, 7, FALSE))*'Coefficients - Win Probability'!$F$2</f>
        <v>#N/A</v>
      </c>
      <c r="G218" t="e">
        <f>(VLOOKUP(Games!B218, Data!$B$2:$L$134, 8, FALSE)-VLOOKUP(Games!C218, Data!$B$2:$L$134, 8, FALSE))*'Coefficients - Win Probability'!$G$2</f>
        <v>#N/A</v>
      </c>
      <c r="H218" t="e">
        <f>(VLOOKUP(Games!B218, Data!$B$2:$L$134, 9, FALSE)-VLOOKUP(Games!C218, Data!$B$2:$L$134, 9, FALSE))*'Coefficients - Win Probability'!$H$2</f>
        <v>#N/A</v>
      </c>
      <c r="I218" t="e">
        <f>(VLOOKUP(Games!B218, Data!$B$2:$L$134, 10, FALSE)-VLOOKUP(Games!C218, Data!$B$2:$L$134, 10, FALSE))*'Coefficients - Win Probability'!$I$2</f>
        <v>#N/A</v>
      </c>
      <c r="J218" t="e">
        <f>(IF(AND(VLOOKUP(Games!B218, Data!$B$2:$L$134, 11, FALSE)=1, VLOOKUP(Games!C218, Data!$B$2:$L$134, 11, FALSE)&lt;&gt;1), 1,0))*'Coefficients - Win Probability'!$J$2</f>
        <v>#N/A</v>
      </c>
      <c r="K218" t="e">
        <f>(IF(AND(VLOOKUP(Games!B218, Data!$B$2:$L$134, 11, FALSE)&lt;&gt;1, VLOOKUP(Games!C218, Data!$B$2:$L$134, 11, FALSE)=1), 1,0))*'Coefficients - Win Probability'!$K$2</f>
        <v>#N/A</v>
      </c>
      <c r="L218" t="e">
        <f>(VLOOKUP(Games!B218, Data!$B$2:$L$134, 3, FALSE)-VLOOKUP(Games!C218, Data!$B$2:$L$134, 3, FALSE))*'Coefficients - Win Probability'!$L$2</f>
        <v>#N/A</v>
      </c>
      <c r="N218" t="e">
        <f t="shared" si="3"/>
        <v>#N/A</v>
      </c>
    </row>
    <row r="219" spans="1:14" x14ac:dyDescent="0.45">
      <c r="A219">
        <f>'Coefficients - Win Probability'!$A$2</f>
        <v>1.5006452889456501</v>
      </c>
      <c r="B219">
        <f>(Games!D219)*'Coefficients - Win Probability'!$B$2</f>
        <v>0</v>
      </c>
      <c r="C219" t="e">
        <f>(VLOOKUP(Games!B219, Data!$B$2:$L$134, 4, FALSE)-VLOOKUP(Games!C219, Data!$B$2:$L$134, 4, FALSE))*'Coefficients - Win Probability'!$C$2</f>
        <v>#N/A</v>
      </c>
      <c r="D219" t="e">
        <f>(VLOOKUP(Games!B219, Data!$B$2:$L$134, 5, FALSE)-VLOOKUP(Games!C219, Data!$B$2:$L$134, 5, FALSE))*'Coefficients - Win Probability'!$D$2</f>
        <v>#N/A</v>
      </c>
      <c r="E219" t="e">
        <f>(VLOOKUP(Games!B219, Data!$B$2:$L$134, 6, FALSE)-VLOOKUP(Games!C219, Data!$B$2:$L$134, 6, FALSE))*'Coefficients - Win Probability'!$E$2</f>
        <v>#N/A</v>
      </c>
      <c r="F219" t="e">
        <f>(VLOOKUP(Games!B219, Data!$B$2:$L$134, 7, FALSE)-VLOOKUP(Games!C219, Data!$B$2:$L$134, 7, FALSE))*'Coefficients - Win Probability'!$F$2</f>
        <v>#N/A</v>
      </c>
      <c r="G219" t="e">
        <f>(VLOOKUP(Games!B219, Data!$B$2:$L$134, 8, FALSE)-VLOOKUP(Games!C219, Data!$B$2:$L$134, 8, FALSE))*'Coefficients - Win Probability'!$G$2</f>
        <v>#N/A</v>
      </c>
      <c r="H219" t="e">
        <f>(VLOOKUP(Games!B219, Data!$B$2:$L$134, 9, FALSE)-VLOOKUP(Games!C219, Data!$B$2:$L$134, 9, FALSE))*'Coefficients - Win Probability'!$H$2</f>
        <v>#N/A</v>
      </c>
      <c r="I219" t="e">
        <f>(VLOOKUP(Games!B219, Data!$B$2:$L$134, 10, FALSE)-VLOOKUP(Games!C219, Data!$B$2:$L$134, 10, FALSE))*'Coefficients - Win Probability'!$I$2</f>
        <v>#N/A</v>
      </c>
      <c r="J219" t="e">
        <f>(IF(AND(VLOOKUP(Games!B219, Data!$B$2:$L$134, 11, FALSE)=1, VLOOKUP(Games!C219, Data!$B$2:$L$134, 11, FALSE)&lt;&gt;1), 1,0))*'Coefficients - Win Probability'!$J$2</f>
        <v>#N/A</v>
      </c>
      <c r="K219" t="e">
        <f>(IF(AND(VLOOKUP(Games!B219, Data!$B$2:$L$134, 11, FALSE)&lt;&gt;1, VLOOKUP(Games!C219, Data!$B$2:$L$134, 11, FALSE)=1), 1,0))*'Coefficients - Win Probability'!$K$2</f>
        <v>#N/A</v>
      </c>
      <c r="L219" t="e">
        <f>(VLOOKUP(Games!B219, Data!$B$2:$L$134, 3, FALSE)-VLOOKUP(Games!C219, Data!$B$2:$L$134, 3, FALSE))*'Coefficients - Win Probability'!$L$2</f>
        <v>#N/A</v>
      </c>
      <c r="N219" t="e">
        <f t="shared" si="3"/>
        <v>#N/A</v>
      </c>
    </row>
    <row r="220" spans="1:14" x14ac:dyDescent="0.45">
      <c r="A220">
        <f>'Coefficients - Win Probability'!$A$2</f>
        <v>1.5006452889456501</v>
      </c>
      <c r="B220">
        <f>(Games!D220)*'Coefficients - Win Probability'!$B$2</f>
        <v>0</v>
      </c>
      <c r="C220" t="e">
        <f>(VLOOKUP(Games!B220, Data!$B$2:$L$134, 4, FALSE)-VLOOKUP(Games!C220, Data!$B$2:$L$134, 4, FALSE))*'Coefficients - Win Probability'!$C$2</f>
        <v>#N/A</v>
      </c>
      <c r="D220" t="e">
        <f>(VLOOKUP(Games!B220, Data!$B$2:$L$134, 5, FALSE)-VLOOKUP(Games!C220, Data!$B$2:$L$134, 5, FALSE))*'Coefficients - Win Probability'!$D$2</f>
        <v>#N/A</v>
      </c>
      <c r="E220" t="e">
        <f>(VLOOKUP(Games!B220, Data!$B$2:$L$134, 6, FALSE)-VLOOKUP(Games!C220, Data!$B$2:$L$134, 6, FALSE))*'Coefficients - Win Probability'!$E$2</f>
        <v>#N/A</v>
      </c>
      <c r="F220" t="e">
        <f>(VLOOKUP(Games!B220, Data!$B$2:$L$134, 7, FALSE)-VLOOKUP(Games!C220, Data!$B$2:$L$134, 7, FALSE))*'Coefficients - Win Probability'!$F$2</f>
        <v>#N/A</v>
      </c>
      <c r="G220" t="e">
        <f>(VLOOKUP(Games!B220, Data!$B$2:$L$134, 8, FALSE)-VLOOKUP(Games!C220, Data!$B$2:$L$134, 8, FALSE))*'Coefficients - Win Probability'!$G$2</f>
        <v>#N/A</v>
      </c>
      <c r="H220" t="e">
        <f>(VLOOKUP(Games!B220, Data!$B$2:$L$134, 9, FALSE)-VLOOKUP(Games!C220, Data!$B$2:$L$134, 9, FALSE))*'Coefficients - Win Probability'!$H$2</f>
        <v>#N/A</v>
      </c>
      <c r="I220" t="e">
        <f>(VLOOKUP(Games!B220, Data!$B$2:$L$134, 10, FALSE)-VLOOKUP(Games!C220, Data!$B$2:$L$134, 10, FALSE))*'Coefficients - Win Probability'!$I$2</f>
        <v>#N/A</v>
      </c>
      <c r="J220" t="e">
        <f>(IF(AND(VLOOKUP(Games!B220, Data!$B$2:$L$134, 11, FALSE)=1, VLOOKUP(Games!C220, Data!$B$2:$L$134, 11, FALSE)&lt;&gt;1), 1,0))*'Coefficients - Win Probability'!$J$2</f>
        <v>#N/A</v>
      </c>
      <c r="K220" t="e">
        <f>(IF(AND(VLOOKUP(Games!B220, Data!$B$2:$L$134, 11, FALSE)&lt;&gt;1, VLOOKUP(Games!C220, Data!$B$2:$L$134, 11, FALSE)=1), 1,0))*'Coefficients - Win Probability'!$K$2</f>
        <v>#N/A</v>
      </c>
      <c r="L220" t="e">
        <f>(VLOOKUP(Games!B220, Data!$B$2:$L$134, 3, FALSE)-VLOOKUP(Games!C220, Data!$B$2:$L$134, 3, FALSE))*'Coefficients - Win Probability'!$L$2</f>
        <v>#N/A</v>
      </c>
      <c r="N220" t="e">
        <f t="shared" si="3"/>
        <v>#N/A</v>
      </c>
    </row>
    <row r="221" spans="1:14" x14ac:dyDescent="0.45">
      <c r="A221">
        <f>'Coefficients - Win Probability'!$A$2</f>
        <v>1.5006452889456501</v>
      </c>
      <c r="B221">
        <f>(Games!D221)*'Coefficients - Win Probability'!$B$2</f>
        <v>0</v>
      </c>
      <c r="C221" t="e">
        <f>(VLOOKUP(Games!B221, Data!$B$2:$L$134, 4, FALSE)-VLOOKUP(Games!C221, Data!$B$2:$L$134, 4, FALSE))*'Coefficients - Win Probability'!$C$2</f>
        <v>#N/A</v>
      </c>
      <c r="D221" t="e">
        <f>(VLOOKUP(Games!B221, Data!$B$2:$L$134, 5, FALSE)-VLOOKUP(Games!C221, Data!$B$2:$L$134, 5, FALSE))*'Coefficients - Win Probability'!$D$2</f>
        <v>#N/A</v>
      </c>
      <c r="E221" t="e">
        <f>(VLOOKUP(Games!B221, Data!$B$2:$L$134, 6, FALSE)-VLOOKUP(Games!C221, Data!$B$2:$L$134, 6, FALSE))*'Coefficients - Win Probability'!$E$2</f>
        <v>#N/A</v>
      </c>
      <c r="F221" t="e">
        <f>(VLOOKUP(Games!B221, Data!$B$2:$L$134, 7, FALSE)-VLOOKUP(Games!C221, Data!$B$2:$L$134, 7, FALSE))*'Coefficients - Win Probability'!$F$2</f>
        <v>#N/A</v>
      </c>
      <c r="G221" t="e">
        <f>(VLOOKUP(Games!B221, Data!$B$2:$L$134, 8, FALSE)-VLOOKUP(Games!C221, Data!$B$2:$L$134, 8, FALSE))*'Coefficients - Win Probability'!$G$2</f>
        <v>#N/A</v>
      </c>
      <c r="H221" t="e">
        <f>(VLOOKUP(Games!B221, Data!$B$2:$L$134, 9, FALSE)-VLOOKUP(Games!C221, Data!$B$2:$L$134, 9, FALSE))*'Coefficients - Win Probability'!$H$2</f>
        <v>#N/A</v>
      </c>
      <c r="I221" t="e">
        <f>(VLOOKUP(Games!B221, Data!$B$2:$L$134, 10, FALSE)-VLOOKUP(Games!C221, Data!$B$2:$L$134, 10, FALSE))*'Coefficients - Win Probability'!$I$2</f>
        <v>#N/A</v>
      </c>
      <c r="J221" t="e">
        <f>(IF(AND(VLOOKUP(Games!B221, Data!$B$2:$L$134, 11, FALSE)=1, VLOOKUP(Games!C221, Data!$B$2:$L$134, 11, FALSE)&lt;&gt;1), 1,0))*'Coefficients - Win Probability'!$J$2</f>
        <v>#N/A</v>
      </c>
      <c r="K221" t="e">
        <f>(IF(AND(VLOOKUP(Games!B221, Data!$B$2:$L$134, 11, FALSE)&lt;&gt;1, VLOOKUP(Games!C221, Data!$B$2:$L$134, 11, FALSE)=1), 1,0))*'Coefficients - Win Probability'!$K$2</f>
        <v>#N/A</v>
      </c>
      <c r="L221" t="e">
        <f>(VLOOKUP(Games!B221, Data!$B$2:$L$134, 3, FALSE)-VLOOKUP(Games!C221, Data!$B$2:$L$134, 3, FALSE))*'Coefficients - Win Probability'!$L$2</f>
        <v>#N/A</v>
      </c>
      <c r="N221" t="e">
        <f t="shared" si="3"/>
        <v>#N/A</v>
      </c>
    </row>
    <row r="222" spans="1:14" x14ac:dyDescent="0.45">
      <c r="A222">
        <f>'Coefficients - Win Probability'!$A$2</f>
        <v>1.5006452889456501</v>
      </c>
      <c r="B222">
        <f>(Games!D222)*'Coefficients - Win Probability'!$B$2</f>
        <v>0</v>
      </c>
      <c r="C222" t="e">
        <f>(VLOOKUP(Games!B222, Data!$B$2:$L$134, 4, FALSE)-VLOOKUP(Games!C222, Data!$B$2:$L$134, 4, FALSE))*'Coefficients - Win Probability'!$C$2</f>
        <v>#N/A</v>
      </c>
      <c r="D222" t="e">
        <f>(VLOOKUP(Games!B222, Data!$B$2:$L$134, 5, FALSE)-VLOOKUP(Games!C222, Data!$B$2:$L$134, 5, FALSE))*'Coefficients - Win Probability'!$D$2</f>
        <v>#N/A</v>
      </c>
      <c r="E222" t="e">
        <f>(VLOOKUP(Games!B222, Data!$B$2:$L$134, 6, FALSE)-VLOOKUP(Games!C222, Data!$B$2:$L$134, 6, FALSE))*'Coefficients - Win Probability'!$E$2</f>
        <v>#N/A</v>
      </c>
      <c r="F222" t="e">
        <f>(VLOOKUP(Games!B222, Data!$B$2:$L$134, 7, FALSE)-VLOOKUP(Games!C222, Data!$B$2:$L$134, 7, FALSE))*'Coefficients - Win Probability'!$F$2</f>
        <v>#N/A</v>
      </c>
      <c r="G222" t="e">
        <f>(VLOOKUP(Games!B222, Data!$B$2:$L$134, 8, FALSE)-VLOOKUP(Games!C222, Data!$B$2:$L$134, 8, FALSE))*'Coefficients - Win Probability'!$G$2</f>
        <v>#N/A</v>
      </c>
      <c r="H222" t="e">
        <f>(VLOOKUP(Games!B222, Data!$B$2:$L$134, 9, FALSE)-VLOOKUP(Games!C222, Data!$B$2:$L$134, 9, FALSE))*'Coefficients - Win Probability'!$H$2</f>
        <v>#N/A</v>
      </c>
      <c r="I222" t="e">
        <f>(VLOOKUP(Games!B222, Data!$B$2:$L$134, 10, FALSE)-VLOOKUP(Games!C222, Data!$B$2:$L$134, 10, FALSE))*'Coefficients - Win Probability'!$I$2</f>
        <v>#N/A</v>
      </c>
      <c r="J222" t="e">
        <f>(IF(AND(VLOOKUP(Games!B222, Data!$B$2:$L$134, 11, FALSE)=1, VLOOKUP(Games!C222, Data!$B$2:$L$134, 11, FALSE)&lt;&gt;1), 1,0))*'Coefficients - Win Probability'!$J$2</f>
        <v>#N/A</v>
      </c>
      <c r="K222" t="e">
        <f>(IF(AND(VLOOKUP(Games!B222, Data!$B$2:$L$134, 11, FALSE)&lt;&gt;1, VLOOKUP(Games!C222, Data!$B$2:$L$134, 11, FALSE)=1), 1,0))*'Coefficients - Win Probability'!$K$2</f>
        <v>#N/A</v>
      </c>
      <c r="L222" t="e">
        <f>(VLOOKUP(Games!B222, Data!$B$2:$L$134, 3, FALSE)-VLOOKUP(Games!C222, Data!$B$2:$L$134, 3, FALSE))*'Coefficients - Win Probability'!$L$2</f>
        <v>#N/A</v>
      </c>
      <c r="N222" t="e">
        <f t="shared" si="3"/>
        <v>#N/A</v>
      </c>
    </row>
    <row r="223" spans="1:14" x14ac:dyDescent="0.45">
      <c r="A223">
        <f>'Coefficients - Win Probability'!$A$2</f>
        <v>1.5006452889456501</v>
      </c>
      <c r="B223">
        <f>(Games!D223)*'Coefficients - Win Probability'!$B$2</f>
        <v>0</v>
      </c>
      <c r="C223" t="e">
        <f>(VLOOKUP(Games!B223, Data!$B$2:$L$134, 4, FALSE)-VLOOKUP(Games!C223, Data!$B$2:$L$134, 4, FALSE))*'Coefficients - Win Probability'!$C$2</f>
        <v>#N/A</v>
      </c>
      <c r="D223" t="e">
        <f>(VLOOKUP(Games!B223, Data!$B$2:$L$134, 5, FALSE)-VLOOKUP(Games!C223, Data!$B$2:$L$134, 5, FALSE))*'Coefficients - Win Probability'!$D$2</f>
        <v>#N/A</v>
      </c>
      <c r="E223" t="e">
        <f>(VLOOKUP(Games!B223, Data!$B$2:$L$134, 6, FALSE)-VLOOKUP(Games!C223, Data!$B$2:$L$134, 6, FALSE))*'Coefficients - Win Probability'!$E$2</f>
        <v>#N/A</v>
      </c>
      <c r="F223" t="e">
        <f>(VLOOKUP(Games!B223, Data!$B$2:$L$134, 7, FALSE)-VLOOKUP(Games!C223, Data!$B$2:$L$134, 7, FALSE))*'Coefficients - Win Probability'!$F$2</f>
        <v>#N/A</v>
      </c>
      <c r="G223" t="e">
        <f>(VLOOKUP(Games!B223, Data!$B$2:$L$134, 8, FALSE)-VLOOKUP(Games!C223, Data!$B$2:$L$134, 8, FALSE))*'Coefficients - Win Probability'!$G$2</f>
        <v>#N/A</v>
      </c>
      <c r="H223" t="e">
        <f>(VLOOKUP(Games!B223, Data!$B$2:$L$134, 9, FALSE)-VLOOKUP(Games!C223, Data!$B$2:$L$134, 9, FALSE))*'Coefficients - Win Probability'!$H$2</f>
        <v>#N/A</v>
      </c>
      <c r="I223" t="e">
        <f>(VLOOKUP(Games!B223, Data!$B$2:$L$134, 10, FALSE)-VLOOKUP(Games!C223, Data!$B$2:$L$134, 10, FALSE))*'Coefficients - Win Probability'!$I$2</f>
        <v>#N/A</v>
      </c>
      <c r="J223" t="e">
        <f>(IF(AND(VLOOKUP(Games!B223, Data!$B$2:$L$134, 11, FALSE)=1, VLOOKUP(Games!C223, Data!$B$2:$L$134, 11, FALSE)&lt;&gt;1), 1,0))*'Coefficients - Win Probability'!$J$2</f>
        <v>#N/A</v>
      </c>
      <c r="K223" t="e">
        <f>(IF(AND(VLOOKUP(Games!B223, Data!$B$2:$L$134, 11, FALSE)&lt;&gt;1, VLOOKUP(Games!C223, Data!$B$2:$L$134, 11, FALSE)=1), 1,0))*'Coefficients - Win Probability'!$K$2</f>
        <v>#N/A</v>
      </c>
      <c r="L223" t="e">
        <f>(VLOOKUP(Games!B223, Data!$B$2:$L$134, 3, FALSE)-VLOOKUP(Games!C223, Data!$B$2:$L$134, 3, FALSE))*'Coefficients - Win Probability'!$L$2</f>
        <v>#N/A</v>
      </c>
      <c r="N223" t="e">
        <f t="shared" si="3"/>
        <v>#N/A</v>
      </c>
    </row>
    <row r="224" spans="1:14" x14ac:dyDescent="0.45">
      <c r="A224">
        <f>'Coefficients - Win Probability'!$A$2</f>
        <v>1.5006452889456501</v>
      </c>
      <c r="B224">
        <f>(Games!D224)*'Coefficients - Win Probability'!$B$2</f>
        <v>0</v>
      </c>
      <c r="C224" t="e">
        <f>(VLOOKUP(Games!B224, Data!$B$2:$L$134, 4, FALSE)-VLOOKUP(Games!C224, Data!$B$2:$L$134, 4, FALSE))*'Coefficients - Win Probability'!$C$2</f>
        <v>#N/A</v>
      </c>
      <c r="D224" t="e">
        <f>(VLOOKUP(Games!B224, Data!$B$2:$L$134, 5, FALSE)-VLOOKUP(Games!C224, Data!$B$2:$L$134, 5, FALSE))*'Coefficients - Win Probability'!$D$2</f>
        <v>#N/A</v>
      </c>
      <c r="E224" t="e">
        <f>(VLOOKUP(Games!B224, Data!$B$2:$L$134, 6, FALSE)-VLOOKUP(Games!C224, Data!$B$2:$L$134, 6, FALSE))*'Coefficients - Win Probability'!$E$2</f>
        <v>#N/A</v>
      </c>
      <c r="F224" t="e">
        <f>(VLOOKUP(Games!B224, Data!$B$2:$L$134, 7, FALSE)-VLOOKUP(Games!C224, Data!$B$2:$L$134, 7, FALSE))*'Coefficients - Win Probability'!$F$2</f>
        <v>#N/A</v>
      </c>
      <c r="G224" t="e">
        <f>(VLOOKUP(Games!B224, Data!$B$2:$L$134, 8, FALSE)-VLOOKUP(Games!C224, Data!$B$2:$L$134, 8, FALSE))*'Coefficients - Win Probability'!$G$2</f>
        <v>#N/A</v>
      </c>
      <c r="H224" t="e">
        <f>(VLOOKUP(Games!B224, Data!$B$2:$L$134, 9, FALSE)-VLOOKUP(Games!C224, Data!$B$2:$L$134, 9, FALSE))*'Coefficients - Win Probability'!$H$2</f>
        <v>#N/A</v>
      </c>
      <c r="I224" t="e">
        <f>(VLOOKUP(Games!B224, Data!$B$2:$L$134, 10, FALSE)-VLOOKUP(Games!C224, Data!$B$2:$L$134, 10, FALSE))*'Coefficients - Win Probability'!$I$2</f>
        <v>#N/A</v>
      </c>
      <c r="J224" t="e">
        <f>(IF(AND(VLOOKUP(Games!B224, Data!$B$2:$L$134, 11, FALSE)=1, VLOOKUP(Games!C224, Data!$B$2:$L$134, 11, FALSE)&lt;&gt;1), 1,0))*'Coefficients - Win Probability'!$J$2</f>
        <v>#N/A</v>
      </c>
      <c r="K224" t="e">
        <f>(IF(AND(VLOOKUP(Games!B224, Data!$B$2:$L$134, 11, FALSE)&lt;&gt;1, VLOOKUP(Games!C224, Data!$B$2:$L$134, 11, FALSE)=1), 1,0))*'Coefficients - Win Probability'!$K$2</f>
        <v>#N/A</v>
      </c>
      <c r="L224" t="e">
        <f>(VLOOKUP(Games!B224, Data!$B$2:$L$134, 3, FALSE)-VLOOKUP(Games!C224, Data!$B$2:$L$134, 3, FALSE))*'Coefficients - Win Probability'!$L$2</f>
        <v>#N/A</v>
      </c>
      <c r="N224" t="e">
        <f t="shared" si="3"/>
        <v>#N/A</v>
      </c>
    </row>
    <row r="225" spans="1:14" x14ac:dyDescent="0.45">
      <c r="A225">
        <f>'Coefficients - Win Probability'!$A$2</f>
        <v>1.5006452889456501</v>
      </c>
      <c r="B225">
        <f>(Games!D225)*'Coefficients - Win Probability'!$B$2</f>
        <v>0</v>
      </c>
      <c r="C225" t="e">
        <f>(VLOOKUP(Games!B225, Data!$B$2:$L$134, 4, FALSE)-VLOOKUP(Games!C225, Data!$B$2:$L$134, 4, FALSE))*'Coefficients - Win Probability'!$C$2</f>
        <v>#N/A</v>
      </c>
      <c r="D225" t="e">
        <f>(VLOOKUP(Games!B225, Data!$B$2:$L$134, 5, FALSE)-VLOOKUP(Games!C225, Data!$B$2:$L$134, 5, FALSE))*'Coefficients - Win Probability'!$D$2</f>
        <v>#N/A</v>
      </c>
      <c r="E225" t="e">
        <f>(VLOOKUP(Games!B225, Data!$B$2:$L$134, 6, FALSE)-VLOOKUP(Games!C225, Data!$B$2:$L$134, 6, FALSE))*'Coefficients - Win Probability'!$E$2</f>
        <v>#N/A</v>
      </c>
      <c r="F225" t="e">
        <f>(VLOOKUP(Games!B225, Data!$B$2:$L$134, 7, FALSE)-VLOOKUP(Games!C225, Data!$B$2:$L$134, 7, FALSE))*'Coefficients - Win Probability'!$F$2</f>
        <v>#N/A</v>
      </c>
      <c r="G225" t="e">
        <f>(VLOOKUP(Games!B225, Data!$B$2:$L$134, 8, FALSE)-VLOOKUP(Games!C225, Data!$B$2:$L$134, 8, FALSE))*'Coefficients - Win Probability'!$G$2</f>
        <v>#N/A</v>
      </c>
      <c r="H225" t="e">
        <f>(VLOOKUP(Games!B225, Data!$B$2:$L$134, 9, FALSE)-VLOOKUP(Games!C225, Data!$B$2:$L$134, 9, FALSE))*'Coefficients - Win Probability'!$H$2</f>
        <v>#N/A</v>
      </c>
      <c r="I225" t="e">
        <f>(VLOOKUP(Games!B225, Data!$B$2:$L$134, 10, FALSE)-VLOOKUP(Games!C225, Data!$B$2:$L$134, 10, FALSE))*'Coefficients - Win Probability'!$I$2</f>
        <v>#N/A</v>
      </c>
      <c r="J225" t="e">
        <f>(IF(AND(VLOOKUP(Games!B225, Data!$B$2:$L$134, 11, FALSE)=1, VLOOKUP(Games!C225, Data!$B$2:$L$134, 11, FALSE)&lt;&gt;1), 1,0))*'Coefficients - Win Probability'!$J$2</f>
        <v>#N/A</v>
      </c>
      <c r="K225" t="e">
        <f>(IF(AND(VLOOKUP(Games!B225, Data!$B$2:$L$134, 11, FALSE)&lt;&gt;1, VLOOKUP(Games!C225, Data!$B$2:$L$134, 11, FALSE)=1), 1,0))*'Coefficients - Win Probability'!$K$2</f>
        <v>#N/A</v>
      </c>
      <c r="L225" t="e">
        <f>(VLOOKUP(Games!B225, Data!$B$2:$L$134, 3, FALSE)-VLOOKUP(Games!C225, Data!$B$2:$L$134, 3, FALSE))*'Coefficients - Win Probability'!$L$2</f>
        <v>#N/A</v>
      </c>
      <c r="N225" t="e">
        <f t="shared" si="3"/>
        <v>#N/A</v>
      </c>
    </row>
    <row r="226" spans="1:14" x14ac:dyDescent="0.45">
      <c r="A226">
        <f>'Coefficients - Win Probability'!$A$2</f>
        <v>1.5006452889456501</v>
      </c>
      <c r="B226">
        <f>(Games!D226)*'Coefficients - Win Probability'!$B$2</f>
        <v>0</v>
      </c>
      <c r="C226" t="e">
        <f>(VLOOKUP(Games!B226, Data!$B$2:$L$134, 4, FALSE)-VLOOKUP(Games!C226, Data!$B$2:$L$134, 4, FALSE))*'Coefficients - Win Probability'!$C$2</f>
        <v>#N/A</v>
      </c>
      <c r="D226" t="e">
        <f>(VLOOKUP(Games!B226, Data!$B$2:$L$134, 5, FALSE)-VLOOKUP(Games!C226, Data!$B$2:$L$134, 5, FALSE))*'Coefficients - Win Probability'!$D$2</f>
        <v>#N/A</v>
      </c>
      <c r="E226" t="e">
        <f>(VLOOKUP(Games!B226, Data!$B$2:$L$134, 6, FALSE)-VLOOKUP(Games!C226, Data!$B$2:$L$134, 6, FALSE))*'Coefficients - Win Probability'!$E$2</f>
        <v>#N/A</v>
      </c>
      <c r="F226" t="e">
        <f>(VLOOKUP(Games!B226, Data!$B$2:$L$134, 7, FALSE)-VLOOKUP(Games!C226, Data!$B$2:$L$134, 7, FALSE))*'Coefficients - Win Probability'!$F$2</f>
        <v>#N/A</v>
      </c>
      <c r="G226" t="e">
        <f>(VLOOKUP(Games!B226, Data!$B$2:$L$134, 8, FALSE)-VLOOKUP(Games!C226, Data!$B$2:$L$134, 8, FALSE))*'Coefficients - Win Probability'!$G$2</f>
        <v>#N/A</v>
      </c>
      <c r="H226" t="e">
        <f>(VLOOKUP(Games!B226, Data!$B$2:$L$134, 9, FALSE)-VLOOKUP(Games!C226, Data!$B$2:$L$134, 9, FALSE))*'Coefficients - Win Probability'!$H$2</f>
        <v>#N/A</v>
      </c>
      <c r="I226" t="e">
        <f>(VLOOKUP(Games!B226, Data!$B$2:$L$134, 10, FALSE)-VLOOKUP(Games!C226, Data!$B$2:$L$134, 10, FALSE))*'Coefficients - Win Probability'!$I$2</f>
        <v>#N/A</v>
      </c>
      <c r="J226" t="e">
        <f>(IF(AND(VLOOKUP(Games!B226, Data!$B$2:$L$134, 11, FALSE)=1, VLOOKUP(Games!C226, Data!$B$2:$L$134, 11, FALSE)&lt;&gt;1), 1,0))*'Coefficients - Win Probability'!$J$2</f>
        <v>#N/A</v>
      </c>
      <c r="K226" t="e">
        <f>(IF(AND(VLOOKUP(Games!B226, Data!$B$2:$L$134, 11, FALSE)&lt;&gt;1, VLOOKUP(Games!C226, Data!$B$2:$L$134, 11, FALSE)=1), 1,0))*'Coefficients - Win Probability'!$K$2</f>
        <v>#N/A</v>
      </c>
      <c r="L226" t="e">
        <f>(VLOOKUP(Games!B226, Data!$B$2:$L$134, 3, FALSE)-VLOOKUP(Games!C226, Data!$B$2:$L$134, 3, FALSE))*'Coefficients - Win Probability'!$L$2</f>
        <v>#N/A</v>
      </c>
      <c r="N226" t="e">
        <f t="shared" si="3"/>
        <v>#N/A</v>
      </c>
    </row>
    <row r="227" spans="1:14" x14ac:dyDescent="0.45">
      <c r="A227">
        <f>'Coefficients - Win Probability'!$A$2</f>
        <v>1.5006452889456501</v>
      </c>
      <c r="B227">
        <f>(Games!D227)*'Coefficients - Win Probability'!$B$2</f>
        <v>0</v>
      </c>
      <c r="C227" t="e">
        <f>(VLOOKUP(Games!B227, Data!$B$2:$L$134, 4, FALSE)-VLOOKUP(Games!C227, Data!$B$2:$L$134, 4, FALSE))*'Coefficients - Win Probability'!$C$2</f>
        <v>#N/A</v>
      </c>
      <c r="D227" t="e">
        <f>(VLOOKUP(Games!B227, Data!$B$2:$L$134, 5, FALSE)-VLOOKUP(Games!C227, Data!$B$2:$L$134, 5, FALSE))*'Coefficients - Win Probability'!$D$2</f>
        <v>#N/A</v>
      </c>
      <c r="E227" t="e">
        <f>(VLOOKUP(Games!B227, Data!$B$2:$L$134, 6, FALSE)-VLOOKUP(Games!C227, Data!$B$2:$L$134, 6, FALSE))*'Coefficients - Win Probability'!$E$2</f>
        <v>#N/A</v>
      </c>
      <c r="F227" t="e">
        <f>(VLOOKUP(Games!B227, Data!$B$2:$L$134, 7, FALSE)-VLOOKUP(Games!C227, Data!$B$2:$L$134, 7, FALSE))*'Coefficients - Win Probability'!$F$2</f>
        <v>#N/A</v>
      </c>
      <c r="G227" t="e">
        <f>(VLOOKUP(Games!B227, Data!$B$2:$L$134, 8, FALSE)-VLOOKUP(Games!C227, Data!$B$2:$L$134, 8, FALSE))*'Coefficients - Win Probability'!$G$2</f>
        <v>#N/A</v>
      </c>
      <c r="H227" t="e">
        <f>(VLOOKUP(Games!B227, Data!$B$2:$L$134, 9, FALSE)-VLOOKUP(Games!C227, Data!$B$2:$L$134, 9, FALSE))*'Coefficients - Win Probability'!$H$2</f>
        <v>#N/A</v>
      </c>
      <c r="I227" t="e">
        <f>(VLOOKUP(Games!B227, Data!$B$2:$L$134, 10, FALSE)-VLOOKUP(Games!C227, Data!$B$2:$L$134, 10, FALSE))*'Coefficients - Win Probability'!$I$2</f>
        <v>#N/A</v>
      </c>
      <c r="J227" t="e">
        <f>(IF(AND(VLOOKUP(Games!B227, Data!$B$2:$L$134, 11, FALSE)=1, VLOOKUP(Games!C227, Data!$B$2:$L$134, 11, FALSE)&lt;&gt;1), 1,0))*'Coefficients - Win Probability'!$J$2</f>
        <v>#N/A</v>
      </c>
      <c r="K227" t="e">
        <f>(IF(AND(VLOOKUP(Games!B227, Data!$B$2:$L$134, 11, FALSE)&lt;&gt;1, VLOOKUP(Games!C227, Data!$B$2:$L$134, 11, FALSE)=1), 1,0))*'Coefficients - Win Probability'!$K$2</f>
        <v>#N/A</v>
      </c>
      <c r="L227" t="e">
        <f>(VLOOKUP(Games!B227, Data!$B$2:$L$134, 3, FALSE)-VLOOKUP(Games!C227, Data!$B$2:$L$134, 3, FALSE))*'Coefficients - Win Probability'!$L$2</f>
        <v>#N/A</v>
      </c>
      <c r="N227" t="e">
        <f t="shared" si="3"/>
        <v>#N/A</v>
      </c>
    </row>
    <row r="228" spans="1:14" x14ac:dyDescent="0.45">
      <c r="A228">
        <f>'Coefficients - Win Probability'!$A$2</f>
        <v>1.5006452889456501</v>
      </c>
      <c r="B228">
        <f>(Games!D228)*'Coefficients - Win Probability'!$B$2</f>
        <v>0</v>
      </c>
      <c r="C228" t="e">
        <f>(VLOOKUP(Games!B228, Data!$B$2:$L$134, 4, FALSE)-VLOOKUP(Games!C228, Data!$B$2:$L$134, 4, FALSE))*'Coefficients - Win Probability'!$C$2</f>
        <v>#N/A</v>
      </c>
      <c r="D228" t="e">
        <f>(VLOOKUP(Games!B228, Data!$B$2:$L$134, 5, FALSE)-VLOOKUP(Games!C228, Data!$B$2:$L$134, 5, FALSE))*'Coefficients - Win Probability'!$D$2</f>
        <v>#N/A</v>
      </c>
      <c r="E228" t="e">
        <f>(VLOOKUP(Games!B228, Data!$B$2:$L$134, 6, FALSE)-VLOOKUP(Games!C228, Data!$B$2:$L$134, 6, FALSE))*'Coefficients - Win Probability'!$E$2</f>
        <v>#N/A</v>
      </c>
      <c r="F228" t="e">
        <f>(VLOOKUP(Games!B228, Data!$B$2:$L$134, 7, FALSE)-VLOOKUP(Games!C228, Data!$B$2:$L$134, 7, FALSE))*'Coefficients - Win Probability'!$F$2</f>
        <v>#N/A</v>
      </c>
      <c r="G228" t="e">
        <f>(VLOOKUP(Games!B228, Data!$B$2:$L$134, 8, FALSE)-VLOOKUP(Games!C228, Data!$B$2:$L$134, 8, FALSE))*'Coefficients - Win Probability'!$G$2</f>
        <v>#N/A</v>
      </c>
      <c r="H228" t="e">
        <f>(VLOOKUP(Games!B228, Data!$B$2:$L$134, 9, FALSE)-VLOOKUP(Games!C228, Data!$B$2:$L$134, 9, FALSE))*'Coefficients - Win Probability'!$H$2</f>
        <v>#N/A</v>
      </c>
      <c r="I228" t="e">
        <f>(VLOOKUP(Games!B228, Data!$B$2:$L$134, 10, FALSE)-VLOOKUP(Games!C228, Data!$B$2:$L$134, 10, FALSE))*'Coefficients - Win Probability'!$I$2</f>
        <v>#N/A</v>
      </c>
      <c r="J228" t="e">
        <f>(IF(AND(VLOOKUP(Games!B228, Data!$B$2:$L$134, 11, FALSE)=1, VLOOKUP(Games!C228, Data!$B$2:$L$134, 11, FALSE)&lt;&gt;1), 1,0))*'Coefficients - Win Probability'!$J$2</f>
        <v>#N/A</v>
      </c>
      <c r="K228" t="e">
        <f>(IF(AND(VLOOKUP(Games!B228, Data!$B$2:$L$134, 11, FALSE)&lt;&gt;1, VLOOKUP(Games!C228, Data!$B$2:$L$134, 11, FALSE)=1), 1,0))*'Coefficients - Win Probability'!$K$2</f>
        <v>#N/A</v>
      </c>
      <c r="L228" t="e">
        <f>(VLOOKUP(Games!B228, Data!$B$2:$L$134, 3, FALSE)-VLOOKUP(Games!C228, Data!$B$2:$L$134, 3, FALSE))*'Coefficients - Win Probability'!$L$2</f>
        <v>#N/A</v>
      </c>
      <c r="N228" t="e">
        <f t="shared" si="3"/>
        <v>#N/A</v>
      </c>
    </row>
    <row r="229" spans="1:14" x14ac:dyDescent="0.45">
      <c r="A229">
        <f>'Coefficients - Win Probability'!$A$2</f>
        <v>1.5006452889456501</v>
      </c>
      <c r="B229">
        <f>(Games!D229)*'Coefficients - Win Probability'!$B$2</f>
        <v>0</v>
      </c>
      <c r="C229" t="e">
        <f>(VLOOKUP(Games!B229, Data!$B$2:$L$134, 4, FALSE)-VLOOKUP(Games!C229, Data!$B$2:$L$134, 4, FALSE))*'Coefficients - Win Probability'!$C$2</f>
        <v>#N/A</v>
      </c>
      <c r="D229" t="e">
        <f>(VLOOKUP(Games!B229, Data!$B$2:$L$134, 5, FALSE)-VLOOKUP(Games!C229, Data!$B$2:$L$134, 5, FALSE))*'Coefficients - Win Probability'!$D$2</f>
        <v>#N/A</v>
      </c>
      <c r="E229" t="e">
        <f>(VLOOKUP(Games!B229, Data!$B$2:$L$134, 6, FALSE)-VLOOKUP(Games!C229, Data!$B$2:$L$134, 6, FALSE))*'Coefficients - Win Probability'!$E$2</f>
        <v>#N/A</v>
      </c>
      <c r="F229" t="e">
        <f>(VLOOKUP(Games!B229, Data!$B$2:$L$134, 7, FALSE)-VLOOKUP(Games!C229, Data!$B$2:$L$134, 7, FALSE))*'Coefficients - Win Probability'!$F$2</f>
        <v>#N/A</v>
      </c>
      <c r="G229" t="e">
        <f>(VLOOKUP(Games!B229, Data!$B$2:$L$134, 8, FALSE)-VLOOKUP(Games!C229, Data!$B$2:$L$134, 8, FALSE))*'Coefficients - Win Probability'!$G$2</f>
        <v>#N/A</v>
      </c>
      <c r="H229" t="e">
        <f>(VLOOKUP(Games!B229, Data!$B$2:$L$134, 9, FALSE)-VLOOKUP(Games!C229, Data!$B$2:$L$134, 9, FALSE))*'Coefficients - Win Probability'!$H$2</f>
        <v>#N/A</v>
      </c>
      <c r="I229" t="e">
        <f>(VLOOKUP(Games!B229, Data!$B$2:$L$134, 10, FALSE)-VLOOKUP(Games!C229, Data!$B$2:$L$134, 10, FALSE))*'Coefficients - Win Probability'!$I$2</f>
        <v>#N/A</v>
      </c>
      <c r="J229" t="e">
        <f>(IF(AND(VLOOKUP(Games!B229, Data!$B$2:$L$134, 11, FALSE)=1, VLOOKUP(Games!C229, Data!$B$2:$L$134, 11, FALSE)&lt;&gt;1), 1,0))*'Coefficients - Win Probability'!$J$2</f>
        <v>#N/A</v>
      </c>
      <c r="K229" t="e">
        <f>(IF(AND(VLOOKUP(Games!B229, Data!$B$2:$L$134, 11, FALSE)&lt;&gt;1, VLOOKUP(Games!C229, Data!$B$2:$L$134, 11, FALSE)=1), 1,0))*'Coefficients - Win Probability'!$K$2</f>
        <v>#N/A</v>
      </c>
      <c r="L229" t="e">
        <f>(VLOOKUP(Games!B229, Data!$B$2:$L$134, 3, FALSE)-VLOOKUP(Games!C229, Data!$B$2:$L$134, 3, FALSE))*'Coefficients - Win Probability'!$L$2</f>
        <v>#N/A</v>
      </c>
      <c r="N229" t="e">
        <f t="shared" si="3"/>
        <v>#N/A</v>
      </c>
    </row>
    <row r="230" spans="1:14" x14ac:dyDescent="0.45">
      <c r="A230">
        <f>'Coefficients - Win Probability'!$A$2</f>
        <v>1.5006452889456501</v>
      </c>
      <c r="B230">
        <f>(Games!D230)*'Coefficients - Win Probability'!$B$2</f>
        <v>0</v>
      </c>
      <c r="C230" t="e">
        <f>(VLOOKUP(Games!B230, Data!$B$2:$L$134, 4, FALSE)-VLOOKUP(Games!C230, Data!$B$2:$L$134, 4, FALSE))*'Coefficients - Win Probability'!$C$2</f>
        <v>#N/A</v>
      </c>
      <c r="D230" t="e">
        <f>(VLOOKUP(Games!B230, Data!$B$2:$L$134, 5, FALSE)-VLOOKUP(Games!C230, Data!$B$2:$L$134, 5, FALSE))*'Coefficients - Win Probability'!$D$2</f>
        <v>#N/A</v>
      </c>
      <c r="E230" t="e">
        <f>(VLOOKUP(Games!B230, Data!$B$2:$L$134, 6, FALSE)-VLOOKUP(Games!C230, Data!$B$2:$L$134, 6, FALSE))*'Coefficients - Win Probability'!$E$2</f>
        <v>#N/A</v>
      </c>
      <c r="F230" t="e">
        <f>(VLOOKUP(Games!B230, Data!$B$2:$L$134, 7, FALSE)-VLOOKUP(Games!C230, Data!$B$2:$L$134, 7, FALSE))*'Coefficients - Win Probability'!$F$2</f>
        <v>#N/A</v>
      </c>
      <c r="G230" t="e">
        <f>(VLOOKUP(Games!B230, Data!$B$2:$L$134, 8, FALSE)-VLOOKUP(Games!C230, Data!$B$2:$L$134, 8, FALSE))*'Coefficients - Win Probability'!$G$2</f>
        <v>#N/A</v>
      </c>
      <c r="H230" t="e">
        <f>(VLOOKUP(Games!B230, Data!$B$2:$L$134, 9, FALSE)-VLOOKUP(Games!C230, Data!$B$2:$L$134, 9, FALSE))*'Coefficients - Win Probability'!$H$2</f>
        <v>#N/A</v>
      </c>
      <c r="I230" t="e">
        <f>(VLOOKUP(Games!B230, Data!$B$2:$L$134, 10, FALSE)-VLOOKUP(Games!C230, Data!$B$2:$L$134, 10, FALSE))*'Coefficients - Win Probability'!$I$2</f>
        <v>#N/A</v>
      </c>
      <c r="J230" t="e">
        <f>(IF(AND(VLOOKUP(Games!B230, Data!$B$2:$L$134, 11, FALSE)=1, VLOOKUP(Games!C230, Data!$B$2:$L$134, 11, FALSE)&lt;&gt;1), 1,0))*'Coefficients - Win Probability'!$J$2</f>
        <v>#N/A</v>
      </c>
      <c r="K230" t="e">
        <f>(IF(AND(VLOOKUP(Games!B230, Data!$B$2:$L$134, 11, FALSE)&lt;&gt;1, VLOOKUP(Games!C230, Data!$B$2:$L$134, 11, FALSE)=1), 1,0))*'Coefficients - Win Probability'!$K$2</f>
        <v>#N/A</v>
      </c>
      <c r="L230" t="e">
        <f>(VLOOKUP(Games!B230, Data!$B$2:$L$134, 3, FALSE)-VLOOKUP(Games!C230, Data!$B$2:$L$134, 3, FALSE))*'Coefficients - Win Probability'!$L$2</f>
        <v>#N/A</v>
      </c>
      <c r="N230" t="e">
        <f t="shared" si="3"/>
        <v>#N/A</v>
      </c>
    </row>
    <row r="231" spans="1:14" x14ac:dyDescent="0.45">
      <c r="A231">
        <f>'Coefficients - Win Probability'!$A$2</f>
        <v>1.5006452889456501</v>
      </c>
      <c r="B231">
        <f>(Games!D231)*'Coefficients - Win Probability'!$B$2</f>
        <v>0</v>
      </c>
      <c r="C231" t="e">
        <f>(VLOOKUP(Games!B231, Data!$B$2:$L$134, 4, FALSE)-VLOOKUP(Games!C231, Data!$B$2:$L$134, 4, FALSE))*'Coefficients - Win Probability'!$C$2</f>
        <v>#N/A</v>
      </c>
      <c r="D231" t="e">
        <f>(VLOOKUP(Games!B231, Data!$B$2:$L$134, 5, FALSE)-VLOOKUP(Games!C231, Data!$B$2:$L$134, 5, FALSE))*'Coefficients - Win Probability'!$D$2</f>
        <v>#N/A</v>
      </c>
      <c r="E231" t="e">
        <f>(VLOOKUP(Games!B231, Data!$B$2:$L$134, 6, FALSE)-VLOOKUP(Games!C231, Data!$B$2:$L$134, 6, FALSE))*'Coefficients - Win Probability'!$E$2</f>
        <v>#N/A</v>
      </c>
      <c r="F231" t="e">
        <f>(VLOOKUP(Games!B231, Data!$B$2:$L$134, 7, FALSE)-VLOOKUP(Games!C231, Data!$B$2:$L$134, 7, FALSE))*'Coefficients - Win Probability'!$F$2</f>
        <v>#N/A</v>
      </c>
      <c r="G231" t="e">
        <f>(VLOOKUP(Games!B231, Data!$B$2:$L$134, 8, FALSE)-VLOOKUP(Games!C231, Data!$B$2:$L$134, 8, FALSE))*'Coefficients - Win Probability'!$G$2</f>
        <v>#N/A</v>
      </c>
      <c r="H231" t="e">
        <f>(VLOOKUP(Games!B231, Data!$B$2:$L$134, 9, FALSE)-VLOOKUP(Games!C231, Data!$B$2:$L$134, 9, FALSE))*'Coefficients - Win Probability'!$H$2</f>
        <v>#N/A</v>
      </c>
      <c r="I231" t="e">
        <f>(VLOOKUP(Games!B231, Data!$B$2:$L$134, 10, FALSE)-VLOOKUP(Games!C231, Data!$B$2:$L$134, 10, FALSE))*'Coefficients - Win Probability'!$I$2</f>
        <v>#N/A</v>
      </c>
      <c r="J231" t="e">
        <f>(IF(AND(VLOOKUP(Games!B231, Data!$B$2:$L$134, 11, FALSE)=1, VLOOKUP(Games!C231, Data!$B$2:$L$134, 11, FALSE)&lt;&gt;1), 1,0))*'Coefficients - Win Probability'!$J$2</f>
        <v>#N/A</v>
      </c>
      <c r="K231" t="e">
        <f>(IF(AND(VLOOKUP(Games!B231, Data!$B$2:$L$134, 11, FALSE)&lt;&gt;1, VLOOKUP(Games!C231, Data!$B$2:$L$134, 11, FALSE)=1), 1,0))*'Coefficients - Win Probability'!$K$2</f>
        <v>#N/A</v>
      </c>
      <c r="L231" t="e">
        <f>(VLOOKUP(Games!B231, Data!$B$2:$L$134, 3, FALSE)-VLOOKUP(Games!C231, Data!$B$2:$L$134, 3, FALSE))*'Coefficients - Win Probability'!$L$2</f>
        <v>#N/A</v>
      </c>
      <c r="N231" t="e">
        <f t="shared" si="3"/>
        <v>#N/A</v>
      </c>
    </row>
    <row r="232" spans="1:14" x14ac:dyDescent="0.45">
      <c r="A232">
        <f>'Coefficients - Win Probability'!$A$2</f>
        <v>1.5006452889456501</v>
      </c>
      <c r="B232">
        <f>(Games!D232)*'Coefficients - Win Probability'!$B$2</f>
        <v>0</v>
      </c>
      <c r="C232" t="e">
        <f>(VLOOKUP(Games!B232, Data!$B$2:$L$134, 4, FALSE)-VLOOKUP(Games!C232, Data!$B$2:$L$134, 4, FALSE))*'Coefficients - Win Probability'!$C$2</f>
        <v>#N/A</v>
      </c>
      <c r="D232" t="e">
        <f>(VLOOKUP(Games!B232, Data!$B$2:$L$134, 5, FALSE)-VLOOKUP(Games!C232, Data!$B$2:$L$134, 5, FALSE))*'Coefficients - Win Probability'!$D$2</f>
        <v>#N/A</v>
      </c>
      <c r="E232" t="e">
        <f>(VLOOKUP(Games!B232, Data!$B$2:$L$134, 6, FALSE)-VLOOKUP(Games!C232, Data!$B$2:$L$134, 6, FALSE))*'Coefficients - Win Probability'!$E$2</f>
        <v>#N/A</v>
      </c>
      <c r="F232" t="e">
        <f>(VLOOKUP(Games!B232, Data!$B$2:$L$134, 7, FALSE)-VLOOKUP(Games!C232, Data!$B$2:$L$134, 7, FALSE))*'Coefficients - Win Probability'!$F$2</f>
        <v>#N/A</v>
      </c>
      <c r="G232" t="e">
        <f>(VLOOKUP(Games!B232, Data!$B$2:$L$134, 8, FALSE)-VLOOKUP(Games!C232, Data!$B$2:$L$134, 8, FALSE))*'Coefficients - Win Probability'!$G$2</f>
        <v>#N/A</v>
      </c>
      <c r="H232" t="e">
        <f>(VLOOKUP(Games!B232, Data!$B$2:$L$134, 9, FALSE)-VLOOKUP(Games!C232, Data!$B$2:$L$134, 9, FALSE))*'Coefficients - Win Probability'!$H$2</f>
        <v>#N/A</v>
      </c>
      <c r="I232" t="e">
        <f>(VLOOKUP(Games!B232, Data!$B$2:$L$134, 10, FALSE)-VLOOKUP(Games!C232, Data!$B$2:$L$134, 10, FALSE))*'Coefficients - Win Probability'!$I$2</f>
        <v>#N/A</v>
      </c>
      <c r="J232" t="e">
        <f>(IF(AND(VLOOKUP(Games!B232, Data!$B$2:$L$134, 11, FALSE)=1, VLOOKUP(Games!C232, Data!$B$2:$L$134, 11, FALSE)&lt;&gt;1), 1,0))*'Coefficients - Win Probability'!$J$2</f>
        <v>#N/A</v>
      </c>
      <c r="K232" t="e">
        <f>(IF(AND(VLOOKUP(Games!B232, Data!$B$2:$L$134, 11, FALSE)&lt;&gt;1, VLOOKUP(Games!C232, Data!$B$2:$L$134, 11, FALSE)=1), 1,0))*'Coefficients - Win Probability'!$K$2</f>
        <v>#N/A</v>
      </c>
      <c r="L232" t="e">
        <f>(VLOOKUP(Games!B232, Data!$B$2:$L$134, 3, FALSE)-VLOOKUP(Games!C232, Data!$B$2:$L$134, 3, FALSE))*'Coefficients - Win Probability'!$L$2</f>
        <v>#N/A</v>
      </c>
      <c r="N232" t="e">
        <f t="shared" si="3"/>
        <v>#N/A</v>
      </c>
    </row>
    <row r="233" spans="1:14" x14ac:dyDescent="0.45">
      <c r="A233">
        <f>'Coefficients - Win Probability'!$A$2</f>
        <v>1.5006452889456501</v>
      </c>
      <c r="B233">
        <f>(Games!D233)*'Coefficients - Win Probability'!$B$2</f>
        <v>0</v>
      </c>
      <c r="C233" t="e">
        <f>(VLOOKUP(Games!B233, Data!$B$2:$L$134, 4, FALSE)-VLOOKUP(Games!C233, Data!$B$2:$L$134, 4, FALSE))*'Coefficients - Win Probability'!$C$2</f>
        <v>#N/A</v>
      </c>
      <c r="D233" t="e">
        <f>(VLOOKUP(Games!B233, Data!$B$2:$L$134, 5, FALSE)-VLOOKUP(Games!C233, Data!$B$2:$L$134, 5, FALSE))*'Coefficients - Win Probability'!$D$2</f>
        <v>#N/A</v>
      </c>
      <c r="E233" t="e">
        <f>(VLOOKUP(Games!B233, Data!$B$2:$L$134, 6, FALSE)-VLOOKUP(Games!C233, Data!$B$2:$L$134, 6, FALSE))*'Coefficients - Win Probability'!$E$2</f>
        <v>#N/A</v>
      </c>
      <c r="F233" t="e">
        <f>(VLOOKUP(Games!B233, Data!$B$2:$L$134, 7, FALSE)-VLOOKUP(Games!C233, Data!$B$2:$L$134, 7, FALSE))*'Coefficients - Win Probability'!$F$2</f>
        <v>#N/A</v>
      </c>
      <c r="G233" t="e">
        <f>(VLOOKUP(Games!B233, Data!$B$2:$L$134, 8, FALSE)-VLOOKUP(Games!C233, Data!$B$2:$L$134, 8, FALSE))*'Coefficients - Win Probability'!$G$2</f>
        <v>#N/A</v>
      </c>
      <c r="H233" t="e">
        <f>(VLOOKUP(Games!B233, Data!$B$2:$L$134, 9, FALSE)-VLOOKUP(Games!C233, Data!$B$2:$L$134, 9, FALSE))*'Coefficients - Win Probability'!$H$2</f>
        <v>#N/A</v>
      </c>
      <c r="I233" t="e">
        <f>(VLOOKUP(Games!B233, Data!$B$2:$L$134, 10, FALSE)-VLOOKUP(Games!C233, Data!$B$2:$L$134, 10, FALSE))*'Coefficients - Win Probability'!$I$2</f>
        <v>#N/A</v>
      </c>
      <c r="J233" t="e">
        <f>(IF(AND(VLOOKUP(Games!B233, Data!$B$2:$L$134, 11, FALSE)=1, VLOOKUP(Games!C233, Data!$B$2:$L$134, 11, FALSE)&lt;&gt;1), 1,0))*'Coefficients - Win Probability'!$J$2</f>
        <v>#N/A</v>
      </c>
      <c r="K233" t="e">
        <f>(IF(AND(VLOOKUP(Games!B233, Data!$B$2:$L$134, 11, FALSE)&lt;&gt;1, VLOOKUP(Games!C233, Data!$B$2:$L$134, 11, FALSE)=1), 1,0))*'Coefficients - Win Probability'!$K$2</f>
        <v>#N/A</v>
      </c>
      <c r="L233" t="e">
        <f>(VLOOKUP(Games!B233, Data!$B$2:$L$134, 3, FALSE)-VLOOKUP(Games!C233, Data!$B$2:$L$134, 3, FALSE))*'Coefficients - Win Probability'!$L$2</f>
        <v>#N/A</v>
      </c>
      <c r="N233" t="e">
        <f t="shared" si="3"/>
        <v>#N/A</v>
      </c>
    </row>
    <row r="234" spans="1:14" x14ac:dyDescent="0.45">
      <c r="A234">
        <f>'Coefficients - Win Probability'!$A$2</f>
        <v>1.5006452889456501</v>
      </c>
      <c r="B234">
        <f>(Games!D234)*'Coefficients - Win Probability'!$B$2</f>
        <v>0</v>
      </c>
      <c r="C234" t="e">
        <f>(VLOOKUP(Games!B234, Data!$B$2:$L$134, 4, FALSE)-VLOOKUP(Games!C234, Data!$B$2:$L$134, 4, FALSE))*'Coefficients - Win Probability'!$C$2</f>
        <v>#N/A</v>
      </c>
      <c r="D234" t="e">
        <f>(VLOOKUP(Games!B234, Data!$B$2:$L$134, 5, FALSE)-VLOOKUP(Games!C234, Data!$B$2:$L$134, 5, FALSE))*'Coefficients - Win Probability'!$D$2</f>
        <v>#N/A</v>
      </c>
      <c r="E234" t="e">
        <f>(VLOOKUP(Games!B234, Data!$B$2:$L$134, 6, FALSE)-VLOOKUP(Games!C234, Data!$B$2:$L$134, 6, FALSE))*'Coefficients - Win Probability'!$E$2</f>
        <v>#N/A</v>
      </c>
      <c r="F234" t="e">
        <f>(VLOOKUP(Games!B234, Data!$B$2:$L$134, 7, FALSE)-VLOOKUP(Games!C234, Data!$B$2:$L$134, 7, FALSE))*'Coefficients - Win Probability'!$F$2</f>
        <v>#N/A</v>
      </c>
      <c r="G234" t="e">
        <f>(VLOOKUP(Games!B234, Data!$B$2:$L$134, 8, FALSE)-VLOOKUP(Games!C234, Data!$B$2:$L$134, 8, FALSE))*'Coefficients - Win Probability'!$G$2</f>
        <v>#N/A</v>
      </c>
      <c r="H234" t="e">
        <f>(VLOOKUP(Games!B234, Data!$B$2:$L$134, 9, FALSE)-VLOOKUP(Games!C234, Data!$B$2:$L$134, 9, FALSE))*'Coefficients - Win Probability'!$H$2</f>
        <v>#N/A</v>
      </c>
      <c r="I234" t="e">
        <f>(VLOOKUP(Games!B234, Data!$B$2:$L$134, 10, FALSE)-VLOOKUP(Games!C234, Data!$B$2:$L$134, 10, FALSE))*'Coefficients - Win Probability'!$I$2</f>
        <v>#N/A</v>
      </c>
      <c r="J234" t="e">
        <f>(IF(AND(VLOOKUP(Games!B234, Data!$B$2:$L$134, 11, FALSE)=1, VLOOKUP(Games!C234, Data!$B$2:$L$134, 11, FALSE)&lt;&gt;1), 1,0))*'Coefficients - Win Probability'!$J$2</f>
        <v>#N/A</v>
      </c>
      <c r="K234" t="e">
        <f>(IF(AND(VLOOKUP(Games!B234, Data!$B$2:$L$134, 11, FALSE)&lt;&gt;1, VLOOKUP(Games!C234, Data!$B$2:$L$134, 11, FALSE)=1), 1,0))*'Coefficients - Win Probability'!$K$2</f>
        <v>#N/A</v>
      </c>
      <c r="L234" t="e">
        <f>(VLOOKUP(Games!B234, Data!$B$2:$L$134, 3, FALSE)-VLOOKUP(Games!C234, Data!$B$2:$L$134, 3, FALSE))*'Coefficients - Win Probability'!$L$2</f>
        <v>#N/A</v>
      </c>
      <c r="N234" t="e">
        <f t="shared" si="3"/>
        <v>#N/A</v>
      </c>
    </row>
    <row r="235" spans="1:14" x14ac:dyDescent="0.45">
      <c r="A235">
        <f>'Coefficients - Win Probability'!$A$2</f>
        <v>1.5006452889456501</v>
      </c>
      <c r="B235">
        <f>(Games!D235)*'Coefficients - Win Probability'!$B$2</f>
        <v>0</v>
      </c>
      <c r="C235" t="e">
        <f>(VLOOKUP(Games!B235, Data!$B$2:$L$134, 4, FALSE)-VLOOKUP(Games!C235, Data!$B$2:$L$134, 4, FALSE))*'Coefficients - Win Probability'!$C$2</f>
        <v>#N/A</v>
      </c>
      <c r="D235" t="e">
        <f>(VLOOKUP(Games!B235, Data!$B$2:$L$134, 5, FALSE)-VLOOKUP(Games!C235, Data!$B$2:$L$134, 5, FALSE))*'Coefficients - Win Probability'!$D$2</f>
        <v>#N/A</v>
      </c>
      <c r="E235" t="e">
        <f>(VLOOKUP(Games!B235, Data!$B$2:$L$134, 6, FALSE)-VLOOKUP(Games!C235, Data!$B$2:$L$134, 6, FALSE))*'Coefficients - Win Probability'!$E$2</f>
        <v>#N/A</v>
      </c>
      <c r="F235" t="e">
        <f>(VLOOKUP(Games!B235, Data!$B$2:$L$134, 7, FALSE)-VLOOKUP(Games!C235, Data!$B$2:$L$134, 7, FALSE))*'Coefficients - Win Probability'!$F$2</f>
        <v>#N/A</v>
      </c>
      <c r="G235" t="e">
        <f>(VLOOKUP(Games!B235, Data!$B$2:$L$134, 8, FALSE)-VLOOKUP(Games!C235, Data!$B$2:$L$134, 8, FALSE))*'Coefficients - Win Probability'!$G$2</f>
        <v>#N/A</v>
      </c>
      <c r="H235" t="e">
        <f>(VLOOKUP(Games!B235, Data!$B$2:$L$134, 9, FALSE)-VLOOKUP(Games!C235, Data!$B$2:$L$134, 9, FALSE))*'Coefficients - Win Probability'!$H$2</f>
        <v>#N/A</v>
      </c>
      <c r="I235" t="e">
        <f>(VLOOKUP(Games!B235, Data!$B$2:$L$134, 10, FALSE)-VLOOKUP(Games!C235, Data!$B$2:$L$134, 10, FALSE))*'Coefficients - Win Probability'!$I$2</f>
        <v>#N/A</v>
      </c>
      <c r="J235" t="e">
        <f>(IF(AND(VLOOKUP(Games!B235, Data!$B$2:$L$134, 11, FALSE)=1, VLOOKUP(Games!C235, Data!$B$2:$L$134, 11, FALSE)&lt;&gt;1), 1,0))*'Coefficients - Win Probability'!$J$2</f>
        <v>#N/A</v>
      </c>
      <c r="K235" t="e">
        <f>(IF(AND(VLOOKUP(Games!B235, Data!$B$2:$L$134, 11, FALSE)&lt;&gt;1, VLOOKUP(Games!C235, Data!$B$2:$L$134, 11, FALSE)=1), 1,0))*'Coefficients - Win Probability'!$K$2</f>
        <v>#N/A</v>
      </c>
      <c r="L235" t="e">
        <f>(VLOOKUP(Games!B235, Data!$B$2:$L$134, 3, FALSE)-VLOOKUP(Games!C235, Data!$B$2:$L$134, 3, FALSE))*'Coefficients - Win Probability'!$L$2</f>
        <v>#N/A</v>
      </c>
      <c r="N235" t="e">
        <f t="shared" si="3"/>
        <v>#N/A</v>
      </c>
    </row>
    <row r="236" spans="1:14" x14ac:dyDescent="0.45">
      <c r="A236">
        <f>'Coefficients - Win Probability'!$A$2</f>
        <v>1.5006452889456501</v>
      </c>
      <c r="B236">
        <f>(Games!D236)*'Coefficients - Win Probability'!$B$2</f>
        <v>0</v>
      </c>
      <c r="C236" t="e">
        <f>(VLOOKUP(Games!B236, Data!$B$2:$L$134, 4, FALSE)-VLOOKUP(Games!C236, Data!$B$2:$L$134, 4, FALSE))*'Coefficients - Win Probability'!$C$2</f>
        <v>#N/A</v>
      </c>
      <c r="D236" t="e">
        <f>(VLOOKUP(Games!B236, Data!$B$2:$L$134, 5, FALSE)-VLOOKUP(Games!C236, Data!$B$2:$L$134, 5, FALSE))*'Coefficients - Win Probability'!$D$2</f>
        <v>#N/A</v>
      </c>
      <c r="E236" t="e">
        <f>(VLOOKUP(Games!B236, Data!$B$2:$L$134, 6, FALSE)-VLOOKUP(Games!C236, Data!$B$2:$L$134, 6, FALSE))*'Coefficients - Win Probability'!$E$2</f>
        <v>#N/A</v>
      </c>
      <c r="F236" t="e">
        <f>(VLOOKUP(Games!B236, Data!$B$2:$L$134, 7, FALSE)-VLOOKUP(Games!C236, Data!$B$2:$L$134, 7, FALSE))*'Coefficients - Win Probability'!$F$2</f>
        <v>#N/A</v>
      </c>
      <c r="G236" t="e">
        <f>(VLOOKUP(Games!B236, Data!$B$2:$L$134, 8, FALSE)-VLOOKUP(Games!C236, Data!$B$2:$L$134, 8, FALSE))*'Coefficients - Win Probability'!$G$2</f>
        <v>#N/A</v>
      </c>
      <c r="H236" t="e">
        <f>(VLOOKUP(Games!B236, Data!$B$2:$L$134, 9, FALSE)-VLOOKUP(Games!C236, Data!$B$2:$L$134, 9, FALSE))*'Coefficients - Win Probability'!$H$2</f>
        <v>#N/A</v>
      </c>
      <c r="I236" t="e">
        <f>(VLOOKUP(Games!B236, Data!$B$2:$L$134, 10, FALSE)-VLOOKUP(Games!C236, Data!$B$2:$L$134, 10, FALSE))*'Coefficients - Win Probability'!$I$2</f>
        <v>#N/A</v>
      </c>
      <c r="J236" t="e">
        <f>(IF(AND(VLOOKUP(Games!B236, Data!$B$2:$L$134, 11, FALSE)=1, VLOOKUP(Games!C236, Data!$B$2:$L$134, 11, FALSE)&lt;&gt;1), 1,0))*'Coefficients - Win Probability'!$J$2</f>
        <v>#N/A</v>
      </c>
      <c r="K236" t="e">
        <f>(IF(AND(VLOOKUP(Games!B236, Data!$B$2:$L$134, 11, FALSE)&lt;&gt;1, VLOOKUP(Games!C236, Data!$B$2:$L$134, 11, FALSE)=1), 1,0))*'Coefficients - Win Probability'!$K$2</f>
        <v>#N/A</v>
      </c>
      <c r="L236" t="e">
        <f>(VLOOKUP(Games!B236, Data!$B$2:$L$134, 3, FALSE)-VLOOKUP(Games!C236, Data!$B$2:$L$134, 3, FALSE))*'Coefficients - Win Probability'!$L$2</f>
        <v>#N/A</v>
      </c>
      <c r="N236" t="e">
        <f t="shared" si="3"/>
        <v>#N/A</v>
      </c>
    </row>
    <row r="237" spans="1:14" x14ac:dyDescent="0.45">
      <c r="A237">
        <f>'Coefficients - Win Probability'!$A$2</f>
        <v>1.5006452889456501</v>
      </c>
      <c r="B237">
        <f>(Games!D237)*'Coefficients - Win Probability'!$B$2</f>
        <v>0</v>
      </c>
      <c r="C237" t="e">
        <f>(VLOOKUP(Games!B237, Data!$B$2:$L$134, 4, FALSE)-VLOOKUP(Games!C237, Data!$B$2:$L$134, 4, FALSE))*'Coefficients - Win Probability'!$C$2</f>
        <v>#N/A</v>
      </c>
      <c r="D237" t="e">
        <f>(VLOOKUP(Games!B237, Data!$B$2:$L$134, 5, FALSE)-VLOOKUP(Games!C237, Data!$B$2:$L$134, 5, FALSE))*'Coefficients - Win Probability'!$D$2</f>
        <v>#N/A</v>
      </c>
      <c r="E237" t="e">
        <f>(VLOOKUP(Games!B237, Data!$B$2:$L$134, 6, FALSE)-VLOOKUP(Games!C237, Data!$B$2:$L$134, 6, FALSE))*'Coefficients - Win Probability'!$E$2</f>
        <v>#N/A</v>
      </c>
      <c r="F237" t="e">
        <f>(VLOOKUP(Games!B237, Data!$B$2:$L$134, 7, FALSE)-VLOOKUP(Games!C237, Data!$B$2:$L$134, 7, FALSE))*'Coefficients - Win Probability'!$F$2</f>
        <v>#N/A</v>
      </c>
      <c r="G237" t="e">
        <f>(VLOOKUP(Games!B237, Data!$B$2:$L$134, 8, FALSE)-VLOOKUP(Games!C237, Data!$B$2:$L$134, 8, FALSE))*'Coefficients - Win Probability'!$G$2</f>
        <v>#N/A</v>
      </c>
      <c r="H237" t="e">
        <f>(VLOOKUP(Games!B237, Data!$B$2:$L$134, 9, FALSE)-VLOOKUP(Games!C237, Data!$B$2:$L$134, 9, FALSE))*'Coefficients - Win Probability'!$H$2</f>
        <v>#N/A</v>
      </c>
      <c r="I237" t="e">
        <f>(VLOOKUP(Games!B237, Data!$B$2:$L$134, 10, FALSE)-VLOOKUP(Games!C237, Data!$B$2:$L$134, 10, FALSE))*'Coefficients - Win Probability'!$I$2</f>
        <v>#N/A</v>
      </c>
      <c r="J237" t="e">
        <f>(IF(AND(VLOOKUP(Games!B237, Data!$B$2:$L$134, 11, FALSE)=1, VLOOKUP(Games!C237, Data!$B$2:$L$134, 11, FALSE)&lt;&gt;1), 1,0))*'Coefficients - Win Probability'!$J$2</f>
        <v>#N/A</v>
      </c>
      <c r="K237" t="e">
        <f>(IF(AND(VLOOKUP(Games!B237, Data!$B$2:$L$134, 11, FALSE)&lt;&gt;1, VLOOKUP(Games!C237, Data!$B$2:$L$134, 11, FALSE)=1), 1,0))*'Coefficients - Win Probability'!$K$2</f>
        <v>#N/A</v>
      </c>
      <c r="L237" t="e">
        <f>(VLOOKUP(Games!B237, Data!$B$2:$L$134, 3, FALSE)-VLOOKUP(Games!C237, Data!$B$2:$L$134, 3, FALSE))*'Coefficients - Win Probability'!$L$2</f>
        <v>#N/A</v>
      </c>
      <c r="N237" t="e">
        <f t="shared" si="3"/>
        <v>#N/A</v>
      </c>
    </row>
    <row r="238" spans="1:14" x14ac:dyDescent="0.45">
      <c r="A238">
        <f>'Coefficients - Win Probability'!$A$2</f>
        <v>1.5006452889456501</v>
      </c>
      <c r="B238">
        <f>(Games!D238)*'Coefficients - Win Probability'!$B$2</f>
        <v>0</v>
      </c>
      <c r="C238" t="e">
        <f>(VLOOKUP(Games!B238, Data!$B$2:$L$134, 4, FALSE)-VLOOKUP(Games!C238, Data!$B$2:$L$134, 4, FALSE))*'Coefficients - Win Probability'!$C$2</f>
        <v>#N/A</v>
      </c>
      <c r="D238" t="e">
        <f>(VLOOKUP(Games!B238, Data!$B$2:$L$134, 5, FALSE)-VLOOKUP(Games!C238, Data!$B$2:$L$134, 5, FALSE))*'Coefficients - Win Probability'!$D$2</f>
        <v>#N/A</v>
      </c>
      <c r="E238" t="e">
        <f>(VLOOKUP(Games!B238, Data!$B$2:$L$134, 6, FALSE)-VLOOKUP(Games!C238, Data!$B$2:$L$134, 6, FALSE))*'Coefficients - Win Probability'!$E$2</f>
        <v>#N/A</v>
      </c>
      <c r="F238" t="e">
        <f>(VLOOKUP(Games!B238, Data!$B$2:$L$134, 7, FALSE)-VLOOKUP(Games!C238, Data!$B$2:$L$134, 7, FALSE))*'Coefficients - Win Probability'!$F$2</f>
        <v>#N/A</v>
      </c>
      <c r="G238" t="e">
        <f>(VLOOKUP(Games!B238, Data!$B$2:$L$134, 8, FALSE)-VLOOKUP(Games!C238, Data!$B$2:$L$134, 8, FALSE))*'Coefficients - Win Probability'!$G$2</f>
        <v>#N/A</v>
      </c>
      <c r="H238" t="e">
        <f>(VLOOKUP(Games!B238, Data!$B$2:$L$134, 9, FALSE)-VLOOKUP(Games!C238, Data!$B$2:$L$134, 9, FALSE))*'Coefficients - Win Probability'!$H$2</f>
        <v>#N/A</v>
      </c>
      <c r="I238" t="e">
        <f>(VLOOKUP(Games!B238, Data!$B$2:$L$134, 10, FALSE)-VLOOKUP(Games!C238, Data!$B$2:$L$134, 10, FALSE))*'Coefficients - Win Probability'!$I$2</f>
        <v>#N/A</v>
      </c>
      <c r="J238" t="e">
        <f>(IF(AND(VLOOKUP(Games!B238, Data!$B$2:$L$134, 11, FALSE)=1, VLOOKUP(Games!C238, Data!$B$2:$L$134, 11, FALSE)&lt;&gt;1), 1,0))*'Coefficients - Win Probability'!$J$2</f>
        <v>#N/A</v>
      </c>
      <c r="K238" t="e">
        <f>(IF(AND(VLOOKUP(Games!B238, Data!$B$2:$L$134, 11, FALSE)&lt;&gt;1, VLOOKUP(Games!C238, Data!$B$2:$L$134, 11, FALSE)=1), 1,0))*'Coefficients - Win Probability'!$K$2</f>
        <v>#N/A</v>
      </c>
      <c r="L238" t="e">
        <f>(VLOOKUP(Games!B238, Data!$B$2:$L$134, 3, FALSE)-VLOOKUP(Games!C238, Data!$B$2:$L$134, 3, FALSE))*'Coefficients - Win Probability'!$L$2</f>
        <v>#N/A</v>
      </c>
      <c r="N238" t="e">
        <f t="shared" si="3"/>
        <v>#N/A</v>
      </c>
    </row>
    <row r="239" spans="1:14" x14ac:dyDescent="0.45">
      <c r="A239">
        <f>'Coefficients - Win Probability'!$A$2</f>
        <v>1.5006452889456501</v>
      </c>
      <c r="B239">
        <f>(Games!D239)*'Coefficients - Win Probability'!$B$2</f>
        <v>0</v>
      </c>
      <c r="C239" t="e">
        <f>(VLOOKUP(Games!B239, Data!$B$2:$L$134, 4, FALSE)-VLOOKUP(Games!C239, Data!$B$2:$L$134, 4, FALSE))*'Coefficients - Win Probability'!$C$2</f>
        <v>#N/A</v>
      </c>
      <c r="D239" t="e">
        <f>(VLOOKUP(Games!B239, Data!$B$2:$L$134, 5, FALSE)-VLOOKUP(Games!C239, Data!$B$2:$L$134, 5, FALSE))*'Coefficients - Win Probability'!$D$2</f>
        <v>#N/A</v>
      </c>
      <c r="E239" t="e">
        <f>(VLOOKUP(Games!B239, Data!$B$2:$L$134, 6, FALSE)-VLOOKUP(Games!C239, Data!$B$2:$L$134, 6, FALSE))*'Coefficients - Win Probability'!$E$2</f>
        <v>#N/A</v>
      </c>
      <c r="F239" t="e">
        <f>(VLOOKUP(Games!B239, Data!$B$2:$L$134, 7, FALSE)-VLOOKUP(Games!C239, Data!$B$2:$L$134, 7, FALSE))*'Coefficients - Win Probability'!$F$2</f>
        <v>#N/A</v>
      </c>
      <c r="G239" t="e">
        <f>(VLOOKUP(Games!B239, Data!$B$2:$L$134, 8, FALSE)-VLOOKUP(Games!C239, Data!$B$2:$L$134, 8, FALSE))*'Coefficients - Win Probability'!$G$2</f>
        <v>#N/A</v>
      </c>
      <c r="H239" t="e">
        <f>(VLOOKUP(Games!B239, Data!$B$2:$L$134, 9, FALSE)-VLOOKUP(Games!C239, Data!$B$2:$L$134, 9, FALSE))*'Coefficients - Win Probability'!$H$2</f>
        <v>#N/A</v>
      </c>
      <c r="I239" t="e">
        <f>(VLOOKUP(Games!B239, Data!$B$2:$L$134, 10, FALSE)-VLOOKUP(Games!C239, Data!$B$2:$L$134, 10, FALSE))*'Coefficients - Win Probability'!$I$2</f>
        <v>#N/A</v>
      </c>
      <c r="J239" t="e">
        <f>(IF(AND(VLOOKUP(Games!B239, Data!$B$2:$L$134, 11, FALSE)=1, VLOOKUP(Games!C239, Data!$B$2:$L$134, 11, FALSE)&lt;&gt;1), 1,0))*'Coefficients - Win Probability'!$J$2</f>
        <v>#N/A</v>
      </c>
      <c r="K239" t="e">
        <f>(IF(AND(VLOOKUP(Games!B239, Data!$B$2:$L$134, 11, FALSE)&lt;&gt;1, VLOOKUP(Games!C239, Data!$B$2:$L$134, 11, FALSE)=1), 1,0))*'Coefficients - Win Probability'!$K$2</f>
        <v>#N/A</v>
      </c>
      <c r="L239" t="e">
        <f>(VLOOKUP(Games!B239, Data!$B$2:$L$134, 3, FALSE)-VLOOKUP(Games!C239, Data!$B$2:$L$134, 3, FALSE))*'Coefficients - Win Probability'!$L$2</f>
        <v>#N/A</v>
      </c>
      <c r="N239" t="e">
        <f t="shared" si="3"/>
        <v>#N/A</v>
      </c>
    </row>
    <row r="240" spans="1:14" x14ac:dyDescent="0.45">
      <c r="A240">
        <f>'Coefficients - Win Probability'!$A$2</f>
        <v>1.5006452889456501</v>
      </c>
      <c r="B240">
        <f>(Games!D240)*'Coefficients - Win Probability'!$B$2</f>
        <v>0</v>
      </c>
      <c r="C240" t="e">
        <f>(VLOOKUP(Games!B240, Data!$B$2:$L$134, 4, FALSE)-VLOOKUP(Games!C240, Data!$B$2:$L$134, 4, FALSE))*'Coefficients - Win Probability'!$C$2</f>
        <v>#N/A</v>
      </c>
      <c r="D240" t="e">
        <f>(VLOOKUP(Games!B240, Data!$B$2:$L$134, 5, FALSE)-VLOOKUP(Games!C240, Data!$B$2:$L$134, 5, FALSE))*'Coefficients - Win Probability'!$D$2</f>
        <v>#N/A</v>
      </c>
      <c r="E240" t="e">
        <f>(VLOOKUP(Games!B240, Data!$B$2:$L$134, 6, FALSE)-VLOOKUP(Games!C240, Data!$B$2:$L$134, 6, FALSE))*'Coefficients - Win Probability'!$E$2</f>
        <v>#N/A</v>
      </c>
      <c r="F240" t="e">
        <f>(VLOOKUP(Games!B240, Data!$B$2:$L$134, 7, FALSE)-VLOOKUP(Games!C240, Data!$B$2:$L$134, 7, FALSE))*'Coefficients - Win Probability'!$F$2</f>
        <v>#N/A</v>
      </c>
      <c r="G240" t="e">
        <f>(VLOOKUP(Games!B240, Data!$B$2:$L$134, 8, FALSE)-VLOOKUP(Games!C240, Data!$B$2:$L$134, 8, FALSE))*'Coefficients - Win Probability'!$G$2</f>
        <v>#N/A</v>
      </c>
      <c r="H240" t="e">
        <f>(VLOOKUP(Games!B240, Data!$B$2:$L$134, 9, FALSE)-VLOOKUP(Games!C240, Data!$B$2:$L$134, 9, FALSE))*'Coefficients - Win Probability'!$H$2</f>
        <v>#N/A</v>
      </c>
      <c r="I240" t="e">
        <f>(VLOOKUP(Games!B240, Data!$B$2:$L$134, 10, FALSE)-VLOOKUP(Games!C240, Data!$B$2:$L$134, 10, FALSE))*'Coefficients - Win Probability'!$I$2</f>
        <v>#N/A</v>
      </c>
      <c r="J240" t="e">
        <f>(IF(AND(VLOOKUP(Games!B240, Data!$B$2:$L$134, 11, FALSE)=1, VLOOKUP(Games!C240, Data!$B$2:$L$134, 11, FALSE)&lt;&gt;1), 1,0))*'Coefficients - Win Probability'!$J$2</f>
        <v>#N/A</v>
      </c>
      <c r="K240" t="e">
        <f>(IF(AND(VLOOKUP(Games!B240, Data!$B$2:$L$134, 11, FALSE)&lt;&gt;1, VLOOKUP(Games!C240, Data!$B$2:$L$134, 11, FALSE)=1), 1,0))*'Coefficients - Win Probability'!$K$2</f>
        <v>#N/A</v>
      </c>
      <c r="L240" t="e">
        <f>(VLOOKUP(Games!B240, Data!$B$2:$L$134, 3, FALSE)-VLOOKUP(Games!C240, Data!$B$2:$L$134, 3, FALSE))*'Coefficients - Win Probability'!$L$2</f>
        <v>#N/A</v>
      </c>
      <c r="N240" t="e">
        <f t="shared" si="3"/>
        <v>#N/A</v>
      </c>
    </row>
    <row r="241" spans="1:14" x14ac:dyDescent="0.45">
      <c r="A241">
        <f>'Coefficients - Win Probability'!$A$2</f>
        <v>1.5006452889456501</v>
      </c>
      <c r="B241">
        <f>(Games!D241)*'Coefficients - Win Probability'!$B$2</f>
        <v>0</v>
      </c>
      <c r="C241" t="e">
        <f>(VLOOKUP(Games!B241, Data!$B$2:$L$134, 4, FALSE)-VLOOKUP(Games!C241, Data!$B$2:$L$134, 4, FALSE))*'Coefficients - Win Probability'!$C$2</f>
        <v>#N/A</v>
      </c>
      <c r="D241" t="e">
        <f>(VLOOKUP(Games!B241, Data!$B$2:$L$134, 5, FALSE)-VLOOKUP(Games!C241, Data!$B$2:$L$134, 5, FALSE))*'Coefficients - Win Probability'!$D$2</f>
        <v>#N/A</v>
      </c>
      <c r="E241" t="e">
        <f>(VLOOKUP(Games!B241, Data!$B$2:$L$134, 6, FALSE)-VLOOKUP(Games!C241, Data!$B$2:$L$134, 6, FALSE))*'Coefficients - Win Probability'!$E$2</f>
        <v>#N/A</v>
      </c>
      <c r="F241" t="e">
        <f>(VLOOKUP(Games!B241, Data!$B$2:$L$134, 7, FALSE)-VLOOKUP(Games!C241, Data!$B$2:$L$134, 7, FALSE))*'Coefficients - Win Probability'!$F$2</f>
        <v>#N/A</v>
      </c>
      <c r="G241" t="e">
        <f>(VLOOKUP(Games!B241, Data!$B$2:$L$134, 8, FALSE)-VLOOKUP(Games!C241, Data!$B$2:$L$134, 8, FALSE))*'Coefficients - Win Probability'!$G$2</f>
        <v>#N/A</v>
      </c>
      <c r="H241" t="e">
        <f>(VLOOKUP(Games!B241, Data!$B$2:$L$134, 9, FALSE)-VLOOKUP(Games!C241, Data!$B$2:$L$134, 9, FALSE))*'Coefficients - Win Probability'!$H$2</f>
        <v>#N/A</v>
      </c>
      <c r="I241" t="e">
        <f>(VLOOKUP(Games!B241, Data!$B$2:$L$134, 10, FALSE)-VLOOKUP(Games!C241, Data!$B$2:$L$134, 10, FALSE))*'Coefficients - Win Probability'!$I$2</f>
        <v>#N/A</v>
      </c>
      <c r="J241" t="e">
        <f>(IF(AND(VLOOKUP(Games!B241, Data!$B$2:$L$134, 11, FALSE)=1, VLOOKUP(Games!C241, Data!$B$2:$L$134, 11, FALSE)&lt;&gt;1), 1,0))*'Coefficients - Win Probability'!$J$2</f>
        <v>#N/A</v>
      </c>
      <c r="K241" t="e">
        <f>(IF(AND(VLOOKUP(Games!B241, Data!$B$2:$L$134, 11, FALSE)&lt;&gt;1, VLOOKUP(Games!C241, Data!$B$2:$L$134, 11, FALSE)=1), 1,0))*'Coefficients - Win Probability'!$K$2</f>
        <v>#N/A</v>
      </c>
      <c r="L241" t="e">
        <f>(VLOOKUP(Games!B241, Data!$B$2:$L$134, 3, FALSE)-VLOOKUP(Games!C241, Data!$B$2:$L$134, 3, FALSE))*'Coefficients - Win Probability'!$L$2</f>
        <v>#N/A</v>
      </c>
      <c r="N241" t="e">
        <f t="shared" si="3"/>
        <v>#N/A</v>
      </c>
    </row>
    <row r="242" spans="1:14" x14ac:dyDescent="0.45">
      <c r="A242">
        <f>'Coefficients - Win Probability'!$A$2</f>
        <v>1.5006452889456501</v>
      </c>
      <c r="B242">
        <f>(Games!D242)*'Coefficients - Win Probability'!$B$2</f>
        <v>0</v>
      </c>
      <c r="C242" t="e">
        <f>(VLOOKUP(Games!B242, Data!$B$2:$L$134, 4, FALSE)-VLOOKUP(Games!C242, Data!$B$2:$L$134, 4, FALSE))*'Coefficients - Win Probability'!$C$2</f>
        <v>#N/A</v>
      </c>
      <c r="D242" t="e">
        <f>(VLOOKUP(Games!B242, Data!$B$2:$L$134, 5, FALSE)-VLOOKUP(Games!C242, Data!$B$2:$L$134, 5, FALSE))*'Coefficients - Win Probability'!$D$2</f>
        <v>#N/A</v>
      </c>
      <c r="E242" t="e">
        <f>(VLOOKUP(Games!B242, Data!$B$2:$L$134, 6, FALSE)-VLOOKUP(Games!C242, Data!$B$2:$L$134, 6, FALSE))*'Coefficients - Win Probability'!$E$2</f>
        <v>#N/A</v>
      </c>
      <c r="F242" t="e">
        <f>(VLOOKUP(Games!B242, Data!$B$2:$L$134, 7, FALSE)-VLOOKUP(Games!C242, Data!$B$2:$L$134, 7, FALSE))*'Coefficients - Win Probability'!$F$2</f>
        <v>#N/A</v>
      </c>
      <c r="G242" t="e">
        <f>(VLOOKUP(Games!B242, Data!$B$2:$L$134, 8, FALSE)-VLOOKUP(Games!C242, Data!$B$2:$L$134, 8, FALSE))*'Coefficients - Win Probability'!$G$2</f>
        <v>#N/A</v>
      </c>
      <c r="H242" t="e">
        <f>(VLOOKUP(Games!B242, Data!$B$2:$L$134, 9, FALSE)-VLOOKUP(Games!C242, Data!$B$2:$L$134, 9, FALSE))*'Coefficients - Win Probability'!$H$2</f>
        <v>#N/A</v>
      </c>
      <c r="I242" t="e">
        <f>(VLOOKUP(Games!B242, Data!$B$2:$L$134, 10, FALSE)-VLOOKUP(Games!C242, Data!$B$2:$L$134, 10, FALSE))*'Coefficients - Win Probability'!$I$2</f>
        <v>#N/A</v>
      </c>
      <c r="J242" t="e">
        <f>(IF(AND(VLOOKUP(Games!B242, Data!$B$2:$L$134, 11, FALSE)=1, VLOOKUP(Games!C242, Data!$B$2:$L$134, 11, FALSE)&lt;&gt;1), 1,0))*'Coefficients - Win Probability'!$J$2</f>
        <v>#N/A</v>
      </c>
      <c r="K242" t="e">
        <f>(IF(AND(VLOOKUP(Games!B242, Data!$B$2:$L$134, 11, FALSE)&lt;&gt;1, VLOOKUP(Games!C242, Data!$B$2:$L$134, 11, FALSE)=1), 1,0))*'Coefficients - Win Probability'!$K$2</f>
        <v>#N/A</v>
      </c>
      <c r="L242" t="e">
        <f>(VLOOKUP(Games!B242, Data!$B$2:$L$134, 3, FALSE)-VLOOKUP(Games!C242, Data!$B$2:$L$134, 3, FALSE))*'Coefficients - Win Probability'!$L$2</f>
        <v>#N/A</v>
      </c>
      <c r="N242" t="e">
        <f t="shared" si="3"/>
        <v>#N/A</v>
      </c>
    </row>
    <row r="243" spans="1:14" x14ac:dyDescent="0.45">
      <c r="A243">
        <f>'Coefficients - Win Probability'!$A$2</f>
        <v>1.5006452889456501</v>
      </c>
      <c r="B243">
        <f>(Games!D243)*'Coefficients - Win Probability'!$B$2</f>
        <v>0</v>
      </c>
      <c r="C243" t="e">
        <f>(VLOOKUP(Games!B243, Data!$B$2:$L$134, 4, FALSE)-VLOOKUP(Games!C243, Data!$B$2:$L$134, 4, FALSE))*'Coefficients - Win Probability'!$C$2</f>
        <v>#N/A</v>
      </c>
      <c r="D243" t="e">
        <f>(VLOOKUP(Games!B243, Data!$B$2:$L$134, 5, FALSE)-VLOOKUP(Games!C243, Data!$B$2:$L$134, 5, FALSE))*'Coefficients - Win Probability'!$D$2</f>
        <v>#N/A</v>
      </c>
      <c r="E243" t="e">
        <f>(VLOOKUP(Games!B243, Data!$B$2:$L$134, 6, FALSE)-VLOOKUP(Games!C243, Data!$B$2:$L$134, 6, FALSE))*'Coefficients - Win Probability'!$E$2</f>
        <v>#N/A</v>
      </c>
      <c r="F243" t="e">
        <f>(VLOOKUP(Games!B243, Data!$B$2:$L$134, 7, FALSE)-VLOOKUP(Games!C243, Data!$B$2:$L$134, 7, FALSE))*'Coefficients - Win Probability'!$F$2</f>
        <v>#N/A</v>
      </c>
      <c r="G243" t="e">
        <f>(VLOOKUP(Games!B243, Data!$B$2:$L$134, 8, FALSE)-VLOOKUP(Games!C243, Data!$B$2:$L$134, 8, FALSE))*'Coefficients - Win Probability'!$G$2</f>
        <v>#N/A</v>
      </c>
      <c r="H243" t="e">
        <f>(VLOOKUP(Games!B243, Data!$B$2:$L$134, 9, FALSE)-VLOOKUP(Games!C243, Data!$B$2:$L$134, 9, FALSE))*'Coefficients - Win Probability'!$H$2</f>
        <v>#N/A</v>
      </c>
      <c r="I243" t="e">
        <f>(VLOOKUP(Games!B243, Data!$B$2:$L$134, 10, FALSE)-VLOOKUP(Games!C243, Data!$B$2:$L$134, 10, FALSE))*'Coefficients - Win Probability'!$I$2</f>
        <v>#N/A</v>
      </c>
      <c r="J243" t="e">
        <f>(IF(AND(VLOOKUP(Games!B243, Data!$B$2:$L$134, 11, FALSE)=1, VLOOKUP(Games!C243, Data!$B$2:$L$134, 11, FALSE)&lt;&gt;1), 1,0))*'Coefficients - Win Probability'!$J$2</f>
        <v>#N/A</v>
      </c>
      <c r="K243" t="e">
        <f>(IF(AND(VLOOKUP(Games!B243, Data!$B$2:$L$134, 11, FALSE)&lt;&gt;1, VLOOKUP(Games!C243, Data!$B$2:$L$134, 11, FALSE)=1), 1,0))*'Coefficients - Win Probability'!$K$2</f>
        <v>#N/A</v>
      </c>
      <c r="L243" t="e">
        <f>(VLOOKUP(Games!B243, Data!$B$2:$L$134, 3, FALSE)-VLOOKUP(Games!C243, Data!$B$2:$L$134, 3, FALSE))*'Coefficients - Win Probability'!$L$2</f>
        <v>#N/A</v>
      </c>
      <c r="N243" t="e">
        <f t="shared" si="3"/>
        <v>#N/A</v>
      </c>
    </row>
    <row r="244" spans="1:14" x14ac:dyDescent="0.45">
      <c r="A244">
        <f>'Coefficients - Win Probability'!$A$2</f>
        <v>1.5006452889456501</v>
      </c>
      <c r="B244">
        <f>(Games!D244)*'Coefficients - Win Probability'!$B$2</f>
        <v>0</v>
      </c>
      <c r="C244" t="e">
        <f>(VLOOKUP(Games!B244, Data!$B$2:$L$134, 4, FALSE)-VLOOKUP(Games!C244, Data!$B$2:$L$134, 4, FALSE))*'Coefficients - Win Probability'!$C$2</f>
        <v>#N/A</v>
      </c>
      <c r="D244" t="e">
        <f>(VLOOKUP(Games!B244, Data!$B$2:$L$134, 5, FALSE)-VLOOKUP(Games!C244, Data!$B$2:$L$134, 5, FALSE))*'Coefficients - Win Probability'!$D$2</f>
        <v>#N/A</v>
      </c>
      <c r="E244" t="e">
        <f>(VLOOKUP(Games!B244, Data!$B$2:$L$134, 6, FALSE)-VLOOKUP(Games!C244, Data!$B$2:$L$134, 6, FALSE))*'Coefficients - Win Probability'!$E$2</f>
        <v>#N/A</v>
      </c>
      <c r="F244" t="e">
        <f>(VLOOKUP(Games!B244, Data!$B$2:$L$134, 7, FALSE)-VLOOKUP(Games!C244, Data!$B$2:$L$134, 7, FALSE))*'Coefficients - Win Probability'!$F$2</f>
        <v>#N/A</v>
      </c>
      <c r="G244" t="e">
        <f>(VLOOKUP(Games!B244, Data!$B$2:$L$134, 8, FALSE)-VLOOKUP(Games!C244, Data!$B$2:$L$134, 8, FALSE))*'Coefficients - Win Probability'!$G$2</f>
        <v>#N/A</v>
      </c>
      <c r="H244" t="e">
        <f>(VLOOKUP(Games!B244, Data!$B$2:$L$134, 9, FALSE)-VLOOKUP(Games!C244, Data!$B$2:$L$134, 9, FALSE))*'Coefficients - Win Probability'!$H$2</f>
        <v>#N/A</v>
      </c>
      <c r="I244" t="e">
        <f>(VLOOKUP(Games!B244, Data!$B$2:$L$134, 10, FALSE)-VLOOKUP(Games!C244, Data!$B$2:$L$134, 10, FALSE))*'Coefficients - Win Probability'!$I$2</f>
        <v>#N/A</v>
      </c>
      <c r="J244" t="e">
        <f>(IF(AND(VLOOKUP(Games!B244, Data!$B$2:$L$134, 11, FALSE)=1, VLOOKUP(Games!C244, Data!$B$2:$L$134, 11, FALSE)&lt;&gt;1), 1,0))*'Coefficients - Win Probability'!$J$2</f>
        <v>#N/A</v>
      </c>
      <c r="K244" t="e">
        <f>(IF(AND(VLOOKUP(Games!B244, Data!$B$2:$L$134, 11, FALSE)&lt;&gt;1, VLOOKUP(Games!C244, Data!$B$2:$L$134, 11, FALSE)=1), 1,0))*'Coefficients - Win Probability'!$K$2</f>
        <v>#N/A</v>
      </c>
      <c r="L244" t="e">
        <f>(VLOOKUP(Games!B244, Data!$B$2:$L$134, 3, FALSE)-VLOOKUP(Games!C244, Data!$B$2:$L$134, 3, FALSE))*'Coefficients - Win Probability'!$L$2</f>
        <v>#N/A</v>
      </c>
      <c r="N244" t="e">
        <f t="shared" si="3"/>
        <v>#N/A</v>
      </c>
    </row>
    <row r="245" spans="1:14" x14ac:dyDescent="0.45">
      <c r="A245">
        <f>'Coefficients - Win Probability'!$A$2</f>
        <v>1.5006452889456501</v>
      </c>
      <c r="B245">
        <f>(Games!D245)*'Coefficients - Win Probability'!$B$2</f>
        <v>0</v>
      </c>
      <c r="C245" t="e">
        <f>(VLOOKUP(Games!B245, Data!$B$2:$L$134, 4, FALSE)-VLOOKUP(Games!C245, Data!$B$2:$L$134, 4, FALSE))*'Coefficients - Win Probability'!$C$2</f>
        <v>#N/A</v>
      </c>
      <c r="D245" t="e">
        <f>(VLOOKUP(Games!B245, Data!$B$2:$L$134, 5, FALSE)-VLOOKUP(Games!C245, Data!$B$2:$L$134, 5, FALSE))*'Coefficients - Win Probability'!$D$2</f>
        <v>#N/A</v>
      </c>
      <c r="E245" t="e">
        <f>(VLOOKUP(Games!B245, Data!$B$2:$L$134, 6, FALSE)-VLOOKUP(Games!C245, Data!$B$2:$L$134, 6, FALSE))*'Coefficients - Win Probability'!$E$2</f>
        <v>#N/A</v>
      </c>
      <c r="F245" t="e">
        <f>(VLOOKUP(Games!B245, Data!$B$2:$L$134, 7, FALSE)-VLOOKUP(Games!C245, Data!$B$2:$L$134, 7, FALSE))*'Coefficients - Win Probability'!$F$2</f>
        <v>#N/A</v>
      </c>
      <c r="G245" t="e">
        <f>(VLOOKUP(Games!B245, Data!$B$2:$L$134, 8, FALSE)-VLOOKUP(Games!C245, Data!$B$2:$L$134, 8, FALSE))*'Coefficients - Win Probability'!$G$2</f>
        <v>#N/A</v>
      </c>
      <c r="H245" t="e">
        <f>(VLOOKUP(Games!B245, Data!$B$2:$L$134, 9, FALSE)-VLOOKUP(Games!C245, Data!$B$2:$L$134, 9, FALSE))*'Coefficients - Win Probability'!$H$2</f>
        <v>#N/A</v>
      </c>
      <c r="I245" t="e">
        <f>(VLOOKUP(Games!B245, Data!$B$2:$L$134, 10, FALSE)-VLOOKUP(Games!C245, Data!$B$2:$L$134, 10, FALSE))*'Coefficients - Win Probability'!$I$2</f>
        <v>#N/A</v>
      </c>
      <c r="J245" t="e">
        <f>(IF(AND(VLOOKUP(Games!B245, Data!$B$2:$L$134, 11, FALSE)=1, VLOOKUP(Games!C245, Data!$B$2:$L$134, 11, FALSE)&lt;&gt;1), 1,0))*'Coefficients - Win Probability'!$J$2</f>
        <v>#N/A</v>
      </c>
      <c r="K245" t="e">
        <f>(IF(AND(VLOOKUP(Games!B245, Data!$B$2:$L$134, 11, FALSE)&lt;&gt;1, VLOOKUP(Games!C245, Data!$B$2:$L$134, 11, FALSE)=1), 1,0))*'Coefficients - Win Probability'!$K$2</f>
        <v>#N/A</v>
      </c>
      <c r="L245" t="e">
        <f>(VLOOKUP(Games!B245, Data!$B$2:$L$134, 3, FALSE)-VLOOKUP(Games!C245, Data!$B$2:$L$134, 3, FALSE))*'Coefficients - Win Probability'!$L$2</f>
        <v>#N/A</v>
      </c>
      <c r="N245" t="e">
        <f t="shared" si="3"/>
        <v>#N/A</v>
      </c>
    </row>
    <row r="246" spans="1:14" x14ac:dyDescent="0.45">
      <c r="A246">
        <f>'Coefficients - Win Probability'!$A$2</f>
        <v>1.5006452889456501</v>
      </c>
      <c r="B246">
        <f>(Games!D246)*'Coefficients - Win Probability'!$B$2</f>
        <v>0</v>
      </c>
      <c r="C246" t="e">
        <f>(VLOOKUP(Games!B246, Data!$B$2:$L$134, 4, FALSE)-VLOOKUP(Games!C246, Data!$B$2:$L$134, 4, FALSE))*'Coefficients - Win Probability'!$C$2</f>
        <v>#N/A</v>
      </c>
      <c r="D246" t="e">
        <f>(VLOOKUP(Games!B246, Data!$B$2:$L$134, 5, FALSE)-VLOOKUP(Games!C246, Data!$B$2:$L$134, 5, FALSE))*'Coefficients - Win Probability'!$D$2</f>
        <v>#N/A</v>
      </c>
      <c r="E246" t="e">
        <f>(VLOOKUP(Games!B246, Data!$B$2:$L$134, 6, FALSE)-VLOOKUP(Games!C246, Data!$B$2:$L$134, 6, FALSE))*'Coefficients - Win Probability'!$E$2</f>
        <v>#N/A</v>
      </c>
      <c r="F246" t="e">
        <f>(VLOOKUP(Games!B246, Data!$B$2:$L$134, 7, FALSE)-VLOOKUP(Games!C246, Data!$B$2:$L$134, 7, FALSE))*'Coefficients - Win Probability'!$F$2</f>
        <v>#N/A</v>
      </c>
      <c r="G246" t="e">
        <f>(VLOOKUP(Games!B246, Data!$B$2:$L$134, 8, FALSE)-VLOOKUP(Games!C246, Data!$B$2:$L$134, 8, FALSE))*'Coefficients - Win Probability'!$G$2</f>
        <v>#N/A</v>
      </c>
      <c r="H246" t="e">
        <f>(VLOOKUP(Games!B246, Data!$B$2:$L$134, 9, FALSE)-VLOOKUP(Games!C246, Data!$B$2:$L$134, 9, FALSE))*'Coefficients - Win Probability'!$H$2</f>
        <v>#N/A</v>
      </c>
      <c r="I246" t="e">
        <f>(VLOOKUP(Games!B246, Data!$B$2:$L$134, 10, FALSE)-VLOOKUP(Games!C246, Data!$B$2:$L$134, 10, FALSE))*'Coefficients - Win Probability'!$I$2</f>
        <v>#N/A</v>
      </c>
      <c r="J246" t="e">
        <f>(IF(AND(VLOOKUP(Games!B246, Data!$B$2:$L$134, 11, FALSE)=1, VLOOKUP(Games!C246, Data!$B$2:$L$134, 11, FALSE)&lt;&gt;1), 1,0))*'Coefficients - Win Probability'!$J$2</f>
        <v>#N/A</v>
      </c>
      <c r="K246" t="e">
        <f>(IF(AND(VLOOKUP(Games!B246, Data!$B$2:$L$134, 11, FALSE)&lt;&gt;1, VLOOKUP(Games!C246, Data!$B$2:$L$134, 11, FALSE)=1), 1,0))*'Coefficients - Win Probability'!$K$2</f>
        <v>#N/A</v>
      </c>
      <c r="L246" t="e">
        <f>(VLOOKUP(Games!B246, Data!$B$2:$L$134, 3, FALSE)-VLOOKUP(Games!C246, Data!$B$2:$L$134, 3, FALSE))*'Coefficients - Win Probability'!$L$2</f>
        <v>#N/A</v>
      </c>
      <c r="N246" t="e">
        <f t="shared" si="3"/>
        <v>#N/A</v>
      </c>
    </row>
    <row r="247" spans="1:14" x14ac:dyDescent="0.45">
      <c r="A247">
        <f>'Coefficients - Win Probability'!$A$2</f>
        <v>1.5006452889456501</v>
      </c>
      <c r="B247">
        <f>(Games!D247)*'Coefficients - Win Probability'!$B$2</f>
        <v>0</v>
      </c>
      <c r="C247" t="e">
        <f>(VLOOKUP(Games!B247, Data!$B$2:$L$134, 4, FALSE)-VLOOKUP(Games!C247, Data!$B$2:$L$134, 4, FALSE))*'Coefficients - Win Probability'!$C$2</f>
        <v>#N/A</v>
      </c>
      <c r="D247" t="e">
        <f>(VLOOKUP(Games!B247, Data!$B$2:$L$134, 5, FALSE)-VLOOKUP(Games!C247, Data!$B$2:$L$134, 5, FALSE))*'Coefficients - Win Probability'!$D$2</f>
        <v>#N/A</v>
      </c>
      <c r="E247" t="e">
        <f>(VLOOKUP(Games!B247, Data!$B$2:$L$134, 6, FALSE)-VLOOKUP(Games!C247, Data!$B$2:$L$134, 6, FALSE))*'Coefficients - Win Probability'!$E$2</f>
        <v>#N/A</v>
      </c>
      <c r="F247" t="e">
        <f>(VLOOKUP(Games!B247, Data!$B$2:$L$134, 7, FALSE)-VLOOKUP(Games!C247, Data!$B$2:$L$134, 7, FALSE))*'Coefficients - Win Probability'!$F$2</f>
        <v>#N/A</v>
      </c>
      <c r="G247" t="e">
        <f>(VLOOKUP(Games!B247, Data!$B$2:$L$134, 8, FALSE)-VLOOKUP(Games!C247, Data!$B$2:$L$134, 8, FALSE))*'Coefficients - Win Probability'!$G$2</f>
        <v>#N/A</v>
      </c>
      <c r="H247" t="e">
        <f>(VLOOKUP(Games!B247, Data!$B$2:$L$134, 9, FALSE)-VLOOKUP(Games!C247, Data!$B$2:$L$134, 9, FALSE))*'Coefficients - Win Probability'!$H$2</f>
        <v>#N/A</v>
      </c>
      <c r="I247" t="e">
        <f>(VLOOKUP(Games!B247, Data!$B$2:$L$134, 10, FALSE)-VLOOKUP(Games!C247, Data!$B$2:$L$134, 10, FALSE))*'Coefficients - Win Probability'!$I$2</f>
        <v>#N/A</v>
      </c>
      <c r="J247" t="e">
        <f>(IF(AND(VLOOKUP(Games!B247, Data!$B$2:$L$134, 11, FALSE)=1, VLOOKUP(Games!C247, Data!$B$2:$L$134, 11, FALSE)&lt;&gt;1), 1,0))*'Coefficients - Win Probability'!$J$2</f>
        <v>#N/A</v>
      </c>
      <c r="K247" t="e">
        <f>(IF(AND(VLOOKUP(Games!B247, Data!$B$2:$L$134, 11, FALSE)&lt;&gt;1, VLOOKUP(Games!C247, Data!$B$2:$L$134, 11, FALSE)=1), 1,0))*'Coefficients - Win Probability'!$K$2</f>
        <v>#N/A</v>
      </c>
      <c r="L247" t="e">
        <f>(VLOOKUP(Games!B247, Data!$B$2:$L$134, 3, FALSE)-VLOOKUP(Games!C247, Data!$B$2:$L$134, 3, FALSE))*'Coefficients - Win Probability'!$L$2</f>
        <v>#N/A</v>
      </c>
      <c r="N247" t="e">
        <f t="shared" si="3"/>
        <v>#N/A</v>
      </c>
    </row>
    <row r="248" spans="1:14" x14ac:dyDescent="0.45">
      <c r="A248">
        <f>'Coefficients - Win Probability'!$A$2</f>
        <v>1.5006452889456501</v>
      </c>
      <c r="B248">
        <f>(Games!D248)*'Coefficients - Win Probability'!$B$2</f>
        <v>0</v>
      </c>
      <c r="C248" t="e">
        <f>(VLOOKUP(Games!B248, Data!$B$2:$L$134, 4, FALSE)-VLOOKUP(Games!C248, Data!$B$2:$L$134, 4, FALSE))*'Coefficients - Win Probability'!$C$2</f>
        <v>#N/A</v>
      </c>
      <c r="D248" t="e">
        <f>(VLOOKUP(Games!B248, Data!$B$2:$L$134, 5, FALSE)-VLOOKUP(Games!C248, Data!$B$2:$L$134, 5, FALSE))*'Coefficients - Win Probability'!$D$2</f>
        <v>#N/A</v>
      </c>
      <c r="E248" t="e">
        <f>(VLOOKUP(Games!B248, Data!$B$2:$L$134, 6, FALSE)-VLOOKUP(Games!C248, Data!$B$2:$L$134, 6, FALSE))*'Coefficients - Win Probability'!$E$2</f>
        <v>#N/A</v>
      </c>
      <c r="F248" t="e">
        <f>(VLOOKUP(Games!B248, Data!$B$2:$L$134, 7, FALSE)-VLOOKUP(Games!C248, Data!$B$2:$L$134, 7, FALSE))*'Coefficients - Win Probability'!$F$2</f>
        <v>#N/A</v>
      </c>
      <c r="G248" t="e">
        <f>(VLOOKUP(Games!B248, Data!$B$2:$L$134, 8, FALSE)-VLOOKUP(Games!C248, Data!$B$2:$L$134, 8, FALSE))*'Coefficients - Win Probability'!$G$2</f>
        <v>#N/A</v>
      </c>
      <c r="H248" t="e">
        <f>(VLOOKUP(Games!B248, Data!$B$2:$L$134, 9, FALSE)-VLOOKUP(Games!C248, Data!$B$2:$L$134, 9, FALSE))*'Coefficients - Win Probability'!$H$2</f>
        <v>#N/A</v>
      </c>
      <c r="I248" t="e">
        <f>(VLOOKUP(Games!B248, Data!$B$2:$L$134, 10, FALSE)-VLOOKUP(Games!C248, Data!$B$2:$L$134, 10, FALSE))*'Coefficients - Win Probability'!$I$2</f>
        <v>#N/A</v>
      </c>
      <c r="J248" t="e">
        <f>(IF(AND(VLOOKUP(Games!B248, Data!$B$2:$L$134, 11, FALSE)=1, VLOOKUP(Games!C248, Data!$B$2:$L$134, 11, FALSE)&lt;&gt;1), 1,0))*'Coefficients - Win Probability'!$J$2</f>
        <v>#N/A</v>
      </c>
      <c r="K248" t="e">
        <f>(IF(AND(VLOOKUP(Games!B248, Data!$B$2:$L$134, 11, FALSE)&lt;&gt;1, VLOOKUP(Games!C248, Data!$B$2:$L$134, 11, FALSE)=1), 1,0))*'Coefficients - Win Probability'!$K$2</f>
        <v>#N/A</v>
      </c>
      <c r="L248" t="e">
        <f>(VLOOKUP(Games!B248, Data!$B$2:$L$134, 3, FALSE)-VLOOKUP(Games!C248, Data!$B$2:$L$134, 3, FALSE))*'Coefficients - Win Probability'!$L$2</f>
        <v>#N/A</v>
      </c>
      <c r="N248" t="e">
        <f t="shared" si="3"/>
        <v>#N/A</v>
      </c>
    </row>
    <row r="249" spans="1:14" x14ac:dyDescent="0.45">
      <c r="A249">
        <f>'Coefficients - Win Probability'!$A$2</f>
        <v>1.5006452889456501</v>
      </c>
      <c r="B249">
        <f>(Games!D249)*'Coefficients - Win Probability'!$B$2</f>
        <v>0</v>
      </c>
      <c r="C249" t="e">
        <f>(VLOOKUP(Games!B249, Data!$B$2:$L$134, 4, FALSE)-VLOOKUP(Games!C249, Data!$B$2:$L$134, 4, FALSE))*'Coefficients - Win Probability'!$C$2</f>
        <v>#N/A</v>
      </c>
      <c r="D249" t="e">
        <f>(VLOOKUP(Games!B249, Data!$B$2:$L$134, 5, FALSE)-VLOOKUP(Games!C249, Data!$B$2:$L$134, 5, FALSE))*'Coefficients - Win Probability'!$D$2</f>
        <v>#N/A</v>
      </c>
      <c r="E249" t="e">
        <f>(VLOOKUP(Games!B249, Data!$B$2:$L$134, 6, FALSE)-VLOOKUP(Games!C249, Data!$B$2:$L$134, 6, FALSE))*'Coefficients - Win Probability'!$E$2</f>
        <v>#N/A</v>
      </c>
      <c r="F249" t="e">
        <f>(VLOOKUP(Games!B249, Data!$B$2:$L$134, 7, FALSE)-VLOOKUP(Games!C249, Data!$B$2:$L$134, 7, FALSE))*'Coefficients - Win Probability'!$F$2</f>
        <v>#N/A</v>
      </c>
      <c r="G249" t="e">
        <f>(VLOOKUP(Games!B249, Data!$B$2:$L$134, 8, FALSE)-VLOOKUP(Games!C249, Data!$B$2:$L$134, 8, FALSE))*'Coefficients - Win Probability'!$G$2</f>
        <v>#N/A</v>
      </c>
      <c r="H249" t="e">
        <f>(VLOOKUP(Games!B249, Data!$B$2:$L$134, 9, FALSE)-VLOOKUP(Games!C249, Data!$B$2:$L$134, 9, FALSE))*'Coefficients - Win Probability'!$H$2</f>
        <v>#N/A</v>
      </c>
      <c r="I249" t="e">
        <f>(VLOOKUP(Games!B249, Data!$B$2:$L$134, 10, FALSE)-VLOOKUP(Games!C249, Data!$B$2:$L$134, 10, FALSE))*'Coefficients - Win Probability'!$I$2</f>
        <v>#N/A</v>
      </c>
      <c r="J249" t="e">
        <f>(IF(AND(VLOOKUP(Games!B249, Data!$B$2:$L$134, 11, FALSE)=1, VLOOKUP(Games!C249, Data!$B$2:$L$134, 11, FALSE)&lt;&gt;1), 1,0))*'Coefficients - Win Probability'!$J$2</f>
        <v>#N/A</v>
      </c>
      <c r="K249" t="e">
        <f>(IF(AND(VLOOKUP(Games!B249, Data!$B$2:$L$134, 11, FALSE)&lt;&gt;1, VLOOKUP(Games!C249, Data!$B$2:$L$134, 11, FALSE)=1), 1,0))*'Coefficients - Win Probability'!$K$2</f>
        <v>#N/A</v>
      </c>
      <c r="L249" t="e">
        <f>(VLOOKUP(Games!B249, Data!$B$2:$L$134, 3, FALSE)-VLOOKUP(Games!C249, Data!$B$2:$L$134, 3, FALSE))*'Coefficients - Win Probability'!$L$2</f>
        <v>#N/A</v>
      </c>
      <c r="N249" t="e">
        <f t="shared" si="3"/>
        <v>#N/A</v>
      </c>
    </row>
    <row r="250" spans="1:14" x14ac:dyDescent="0.45">
      <c r="A250">
        <f>'Coefficients - Win Probability'!$A$2</f>
        <v>1.5006452889456501</v>
      </c>
      <c r="B250">
        <f>(Games!D250)*'Coefficients - Win Probability'!$B$2</f>
        <v>0</v>
      </c>
      <c r="C250" t="e">
        <f>(VLOOKUP(Games!B250, Data!$B$2:$L$134, 4, FALSE)-VLOOKUP(Games!C250, Data!$B$2:$L$134, 4, FALSE))*'Coefficients - Win Probability'!$C$2</f>
        <v>#N/A</v>
      </c>
      <c r="D250" t="e">
        <f>(VLOOKUP(Games!B250, Data!$B$2:$L$134, 5, FALSE)-VLOOKUP(Games!C250, Data!$B$2:$L$134, 5, FALSE))*'Coefficients - Win Probability'!$D$2</f>
        <v>#N/A</v>
      </c>
      <c r="E250" t="e">
        <f>(VLOOKUP(Games!B250, Data!$B$2:$L$134, 6, FALSE)-VLOOKUP(Games!C250, Data!$B$2:$L$134, 6, FALSE))*'Coefficients - Win Probability'!$E$2</f>
        <v>#N/A</v>
      </c>
      <c r="F250" t="e">
        <f>(VLOOKUP(Games!B250, Data!$B$2:$L$134, 7, FALSE)-VLOOKUP(Games!C250, Data!$B$2:$L$134, 7, FALSE))*'Coefficients - Win Probability'!$F$2</f>
        <v>#N/A</v>
      </c>
      <c r="G250" t="e">
        <f>(VLOOKUP(Games!B250, Data!$B$2:$L$134, 8, FALSE)-VLOOKUP(Games!C250, Data!$B$2:$L$134, 8, FALSE))*'Coefficients - Win Probability'!$G$2</f>
        <v>#N/A</v>
      </c>
      <c r="H250" t="e">
        <f>(VLOOKUP(Games!B250, Data!$B$2:$L$134, 9, FALSE)-VLOOKUP(Games!C250, Data!$B$2:$L$134, 9, FALSE))*'Coefficients - Win Probability'!$H$2</f>
        <v>#N/A</v>
      </c>
      <c r="I250" t="e">
        <f>(VLOOKUP(Games!B250, Data!$B$2:$L$134, 10, FALSE)-VLOOKUP(Games!C250, Data!$B$2:$L$134, 10, FALSE))*'Coefficients - Win Probability'!$I$2</f>
        <v>#N/A</v>
      </c>
      <c r="J250" t="e">
        <f>(IF(AND(VLOOKUP(Games!B250, Data!$B$2:$L$134, 11, FALSE)=1, VLOOKUP(Games!C250, Data!$B$2:$L$134, 11, FALSE)&lt;&gt;1), 1,0))*'Coefficients - Win Probability'!$J$2</f>
        <v>#N/A</v>
      </c>
      <c r="K250" t="e">
        <f>(IF(AND(VLOOKUP(Games!B250, Data!$B$2:$L$134, 11, FALSE)&lt;&gt;1, VLOOKUP(Games!C250, Data!$B$2:$L$134, 11, FALSE)=1), 1,0))*'Coefficients - Win Probability'!$K$2</f>
        <v>#N/A</v>
      </c>
      <c r="L250" t="e">
        <f>(VLOOKUP(Games!B250, Data!$B$2:$L$134, 3, FALSE)-VLOOKUP(Games!C250, Data!$B$2:$L$134, 3, FALSE))*'Coefficients - Win Probability'!$L$2</f>
        <v>#N/A</v>
      </c>
      <c r="N250" t="e">
        <f t="shared" si="3"/>
        <v>#N/A</v>
      </c>
    </row>
    <row r="251" spans="1:14" x14ac:dyDescent="0.45">
      <c r="A251">
        <f>'Coefficients - Win Probability'!$A$2</f>
        <v>1.5006452889456501</v>
      </c>
      <c r="B251">
        <f>(Games!D251)*'Coefficients - Win Probability'!$B$2</f>
        <v>0</v>
      </c>
      <c r="C251" t="e">
        <f>(VLOOKUP(Games!B251, Data!$B$2:$L$134, 4, FALSE)-VLOOKUP(Games!C251, Data!$B$2:$L$134, 4, FALSE))*'Coefficients - Win Probability'!$C$2</f>
        <v>#N/A</v>
      </c>
      <c r="D251" t="e">
        <f>(VLOOKUP(Games!B251, Data!$B$2:$L$134, 5, FALSE)-VLOOKUP(Games!C251, Data!$B$2:$L$134, 5, FALSE))*'Coefficients - Win Probability'!$D$2</f>
        <v>#N/A</v>
      </c>
      <c r="E251" t="e">
        <f>(VLOOKUP(Games!B251, Data!$B$2:$L$134, 6, FALSE)-VLOOKUP(Games!C251, Data!$B$2:$L$134, 6, FALSE))*'Coefficients - Win Probability'!$E$2</f>
        <v>#N/A</v>
      </c>
      <c r="F251" t="e">
        <f>(VLOOKUP(Games!B251, Data!$B$2:$L$134, 7, FALSE)-VLOOKUP(Games!C251, Data!$B$2:$L$134, 7, FALSE))*'Coefficients - Win Probability'!$F$2</f>
        <v>#N/A</v>
      </c>
      <c r="G251" t="e">
        <f>(VLOOKUP(Games!B251, Data!$B$2:$L$134, 8, FALSE)-VLOOKUP(Games!C251, Data!$B$2:$L$134, 8, FALSE))*'Coefficients - Win Probability'!$G$2</f>
        <v>#N/A</v>
      </c>
      <c r="H251" t="e">
        <f>(VLOOKUP(Games!B251, Data!$B$2:$L$134, 9, FALSE)-VLOOKUP(Games!C251, Data!$B$2:$L$134, 9, FALSE))*'Coefficients - Win Probability'!$H$2</f>
        <v>#N/A</v>
      </c>
      <c r="I251" t="e">
        <f>(VLOOKUP(Games!B251, Data!$B$2:$L$134, 10, FALSE)-VLOOKUP(Games!C251, Data!$B$2:$L$134, 10, FALSE))*'Coefficients - Win Probability'!$I$2</f>
        <v>#N/A</v>
      </c>
      <c r="J251" t="e">
        <f>(IF(AND(VLOOKUP(Games!B251, Data!$B$2:$L$134, 11, FALSE)=1, VLOOKUP(Games!C251, Data!$B$2:$L$134, 11, FALSE)&lt;&gt;1), 1,0))*'Coefficients - Win Probability'!$J$2</f>
        <v>#N/A</v>
      </c>
      <c r="K251" t="e">
        <f>(IF(AND(VLOOKUP(Games!B251, Data!$B$2:$L$134, 11, FALSE)&lt;&gt;1, VLOOKUP(Games!C251, Data!$B$2:$L$134, 11, FALSE)=1), 1,0))*'Coefficients - Win Probability'!$K$2</f>
        <v>#N/A</v>
      </c>
      <c r="L251" t="e">
        <f>(VLOOKUP(Games!B251, Data!$B$2:$L$134, 3, FALSE)-VLOOKUP(Games!C251, Data!$B$2:$L$134, 3, FALSE))*'Coefficients - Win Probability'!$L$2</f>
        <v>#N/A</v>
      </c>
      <c r="N251" t="e">
        <f t="shared" si="3"/>
        <v>#N/A</v>
      </c>
    </row>
    <row r="252" spans="1:14" x14ac:dyDescent="0.45">
      <c r="A252">
        <f>'Coefficients - Win Probability'!$A$2</f>
        <v>1.5006452889456501</v>
      </c>
      <c r="B252">
        <f>(Games!D252)*'Coefficients - Win Probability'!$B$2</f>
        <v>0</v>
      </c>
      <c r="C252" t="e">
        <f>(VLOOKUP(Games!B252, Data!$B$2:$L$134, 4, FALSE)-VLOOKUP(Games!C252, Data!$B$2:$L$134, 4, FALSE))*'Coefficients - Win Probability'!$C$2</f>
        <v>#N/A</v>
      </c>
      <c r="D252" t="e">
        <f>(VLOOKUP(Games!B252, Data!$B$2:$L$134, 5, FALSE)-VLOOKUP(Games!C252, Data!$B$2:$L$134, 5, FALSE))*'Coefficients - Win Probability'!$D$2</f>
        <v>#N/A</v>
      </c>
      <c r="E252" t="e">
        <f>(VLOOKUP(Games!B252, Data!$B$2:$L$134, 6, FALSE)-VLOOKUP(Games!C252, Data!$B$2:$L$134, 6, FALSE))*'Coefficients - Win Probability'!$E$2</f>
        <v>#N/A</v>
      </c>
      <c r="F252" t="e">
        <f>(VLOOKUP(Games!B252, Data!$B$2:$L$134, 7, FALSE)-VLOOKUP(Games!C252, Data!$B$2:$L$134, 7, FALSE))*'Coefficients - Win Probability'!$F$2</f>
        <v>#N/A</v>
      </c>
      <c r="G252" t="e">
        <f>(VLOOKUP(Games!B252, Data!$B$2:$L$134, 8, FALSE)-VLOOKUP(Games!C252, Data!$B$2:$L$134, 8, FALSE))*'Coefficients - Win Probability'!$G$2</f>
        <v>#N/A</v>
      </c>
      <c r="H252" t="e">
        <f>(VLOOKUP(Games!B252, Data!$B$2:$L$134, 9, FALSE)-VLOOKUP(Games!C252, Data!$B$2:$L$134, 9, FALSE))*'Coefficients - Win Probability'!$H$2</f>
        <v>#N/A</v>
      </c>
      <c r="I252" t="e">
        <f>(VLOOKUP(Games!B252, Data!$B$2:$L$134, 10, FALSE)-VLOOKUP(Games!C252, Data!$B$2:$L$134, 10, FALSE))*'Coefficients - Win Probability'!$I$2</f>
        <v>#N/A</v>
      </c>
      <c r="J252" t="e">
        <f>(IF(AND(VLOOKUP(Games!B252, Data!$B$2:$L$134, 11, FALSE)=1, VLOOKUP(Games!C252, Data!$B$2:$L$134, 11, FALSE)&lt;&gt;1), 1,0))*'Coefficients - Win Probability'!$J$2</f>
        <v>#N/A</v>
      </c>
      <c r="K252" t="e">
        <f>(IF(AND(VLOOKUP(Games!B252, Data!$B$2:$L$134, 11, FALSE)&lt;&gt;1, VLOOKUP(Games!C252, Data!$B$2:$L$134, 11, FALSE)=1), 1,0))*'Coefficients - Win Probability'!$K$2</f>
        <v>#N/A</v>
      </c>
      <c r="L252" t="e">
        <f>(VLOOKUP(Games!B252, Data!$B$2:$L$134, 3, FALSE)-VLOOKUP(Games!C252, Data!$B$2:$L$134, 3, FALSE))*'Coefficients - Win Probability'!$L$2</f>
        <v>#N/A</v>
      </c>
      <c r="N252" t="e">
        <f t="shared" si="3"/>
        <v>#N/A</v>
      </c>
    </row>
    <row r="253" spans="1:14" x14ac:dyDescent="0.45">
      <c r="A253">
        <f>'Coefficients - Win Probability'!$A$2</f>
        <v>1.5006452889456501</v>
      </c>
      <c r="B253">
        <f>(Games!D253)*'Coefficients - Win Probability'!$B$2</f>
        <v>0</v>
      </c>
      <c r="C253" t="e">
        <f>(VLOOKUP(Games!B253, Data!$B$2:$L$134, 4, FALSE)-VLOOKUP(Games!C253, Data!$B$2:$L$134, 4, FALSE))*'Coefficients - Win Probability'!$C$2</f>
        <v>#N/A</v>
      </c>
      <c r="D253" t="e">
        <f>(VLOOKUP(Games!B253, Data!$B$2:$L$134, 5, FALSE)-VLOOKUP(Games!C253, Data!$B$2:$L$134, 5, FALSE))*'Coefficients - Win Probability'!$D$2</f>
        <v>#N/A</v>
      </c>
      <c r="E253" t="e">
        <f>(VLOOKUP(Games!B253, Data!$B$2:$L$134, 6, FALSE)-VLOOKUP(Games!C253, Data!$B$2:$L$134, 6, FALSE))*'Coefficients - Win Probability'!$E$2</f>
        <v>#N/A</v>
      </c>
      <c r="F253" t="e">
        <f>(VLOOKUP(Games!B253, Data!$B$2:$L$134, 7, FALSE)-VLOOKUP(Games!C253, Data!$B$2:$L$134, 7, FALSE))*'Coefficients - Win Probability'!$F$2</f>
        <v>#N/A</v>
      </c>
      <c r="G253" t="e">
        <f>(VLOOKUP(Games!B253, Data!$B$2:$L$134, 8, FALSE)-VLOOKUP(Games!C253, Data!$B$2:$L$134, 8, FALSE))*'Coefficients - Win Probability'!$G$2</f>
        <v>#N/A</v>
      </c>
      <c r="H253" t="e">
        <f>(VLOOKUP(Games!B253, Data!$B$2:$L$134, 9, FALSE)-VLOOKUP(Games!C253, Data!$B$2:$L$134, 9, FALSE))*'Coefficients - Win Probability'!$H$2</f>
        <v>#N/A</v>
      </c>
      <c r="I253" t="e">
        <f>(VLOOKUP(Games!B253, Data!$B$2:$L$134, 10, FALSE)-VLOOKUP(Games!C253, Data!$B$2:$L$134, 10, FALSE))*'Coefficients - Win Probability'!$I$2</f>
        <v>#N/A</v>
      </c>
      <c r="J253" t="e">
        <f>(IF(AND(VLOOKUP(Games!B253, Data!$B$2:$L$134, 11, FALSE)=1, VLOOKUP(Games!C253, Data!$B$2:$L$134, 11, FALSE)&lt;&gt;1), 1,0))*'Coefficients - Win Probability'!$J$2</f>
        <v>#N/A</v>
      </c>
      <c r="K253" t="e">
        <f>(IF(AND(VLOOKUP(Games!B253, Data!$B$2:$L$134, 11, FALSE)&lt;&gt;1, VLOOKUP(Games!C253, Data!$B$2:$L$134, 11, FALSE)=1), 1,0))*'Coefficients - Win Probability'!$K$2</f>
        <v>#N/A</v>
      </c>
      <c r="L253" t="e">
        <f>(VLOOKUP(Games!B253, Data!$B$2:$L$134, 3, FALSE)-VLOOKUP(Games!C253, Data!$B$2:$L$134, 3, FALSE))*'Coefficients - Win Probability'!$L$2</f>
        <v>#N/A</v>
      </c>
      <c r="N253" t="e">
        <f t="shared" si="3"/>
        <v>#N/A</v>
      </c>
    </row>
    <row r="254" spans="1:14" x14ac:dyDescent="0.45">
      <c r="A254">
        <f>'Coefficients - Win Probability'!$A$2</f>
        <v>1.5006452889456501</v>
      </c>
      <c r="B254">
        <f>(Games!D254)*'Coefficients - Win Probability'!$B$2</f>
        <v>0</v>
      </c>
      <c r="C254" t="e">
        <f>(VLOOKUP(Games!B254, Data!$B$2:$L$134, 4, FALSE)-VLOOKUP(Games!C254, Data!$B$2:$L$134, 4, FALSE))*'Coefficients - Win Probability'!$C$2</f>
        <v>#N/A</v>
      </c>
      <c r="D254" t="e">
        <f>(VLOOKUP(Games!B254, Data!$B$2:$L$134, 5, FALSE)-VLOOKUP(Games!C254, Data!$B$2:$L$134, 5, FALSE))*'Coefficients - Win Probability'!$D$2</f>
        <v>#N/A</v>
      </c>
      <c r="E254" t="e">
        <f>(VLOOKUP(Games!B254, Data!$B$2:$L$134, 6, FALSE)-VLOOKUP(Games!C254, Data!$B$2:$L$134, 6, FALSE))*'Coefficients - Win Probability'!$E$2</f>
        <v>#N/A</v>
      </c>
      <c r="F254" t="e">
        <f>(VLOOKUP(Games!B254, Data!$B$2:$L$134, 7, FALSE)-VLOOKUP(Games!C254, Data!$B$2:$L$134, 7, FALSE))*'Coefficients - Win Probability'!$F$2</f>
        <v>#N/A</v>
      </c>
      <c r="G254" t="e">
        <f>(VLOOKUP(Games!B254, Data!$B$2:$L$134, 8, FALSE)-VLOOKUP(Games!C254, Data!$B$2:$L$134, 8, FALSE))*'Coefficients - Win Probability'!$G$2</f>
        <v>#N/A</v>
      </c>
      <c r="H254" t="e">
        <f>(VLOOKUP(Games!B254, Data!$B$2:$L$134, 9, FALSE)-VLOOKUP(Games!C254, Data!$B$2:$L$134, 9, FALSE))*'Coefficients - Win Probability'!$H$2</f>
        <v>#N/A</v>
      </c>
      <c r="I254" t="e">
        <f>(VLOOKUP(Games!B254, Data!$B$2:$L$134, 10, FALSE)-VLOOKUP(Games!C254, Data!$B$2:$L$134, 10, FALSE))*'Coefficients - Win Probability'!$I$2</f>
        <v>#N/A</v>
      </c>
      <c r="J254" t="e">
        <f>(IF(AND(VLOOKUP(Games!B254, Data!$B$2:$L$134, 11, FALSE)=1, VLOOKUP(Games!C254, Data!$B$2:$L$134, 11, FALSE)&lt;&gt;1), 1,0))*'Coefficients - Win Probability'!$J$2</f>
        <v>#N/A</v>
      </c>
      <c r="K254" t="e">
        <f>(IF(AND(VLOOKUP(Games!B254, Data!$B$2:$L$134, 11, FALSE)&lt;&gt;1, VLOOKUP(Games!C254, Data!$B$2:$L$134, 11, FALSE)=1), 1,0))*'Coefficients - Win Probability'!$K$2</f>
        <v>#N/A</v>
      </c>
      <c r="L254" t="e">
        <f>(VLOOKUP(Games!B254, Data!$B$2:$L$134, 3, FALSE)-VLOOKUP(Games!C254, Data!$B$2:$L$134, 3, FALSE))*'Coefficients - Win Probability'!$L$2</f>
        <v>#N/A</v>
      </c>
      <c r="N254" t="e">
        <f t="shared" si="3"/>
        <v>#N/A</v>
      </c>
    </row>
    <row r="255" spans="1:14" x14ac:dyDescent="0.45">
      <c r="A255">
        <f>'Coefficients - Win Probability'!$A$2</f>
        <v>1.5006452889456501</v>
      </c>
      <c r="B255">
        <f>(Games!D255)*'Coefficients - Win Probability'!$B$2</f>
        <v>0</v>
      </c>
      <c r="C255" t="e">
        <f>(VLOOKUP(Games!B255, Data!$B$2:$L$134, 4, FALSE)-VLOOKUP(Games!C255, Data!$B$2:$L$134, 4, FALSE))*'Coefficients - Win Probability'!$C$2</f>
        <v>#N/A</v>
      </c>
      <c r="D255" t="e">
        <f>(VLOOKUP(Games!B255, Data!$B$2:$L$134, 5, FALSE)-VLOOKUP(Games!C255, Data!$B$2:$L$134, 5, FALSE))*'Coefficients - Win Probability'!$D$2</f>
        <v>#N/A</v>
      </c>
      <c r="E255" t="e">
        <f>(VLOOKUP(Games!B255, Data!$B$2:$L$134, 6, FALSE)-VLOOKUP(Games!C255, Data!$B$2:$L$134, 6, FALSE))*'Coefficients - Win Probability'!$E$2</f>
        <v>#N/A</v>
      </c>
      <c r="F255" t="e">
        <f>(VLOOKUP(Games!B255, Data!$B$2:$L$134, 7, FALSE)-VLOOKUP(Games!C255, Data!$B$2:$L$134, 7, FALSE))*'Coefficients - Win Probability'!$F$2</f>
        <v>#N/A</v>
      </c>
      <c r="G255" t="e">
        <f>(VLOOKUP(Games!B255, Data!$B$2:$L$134, 8, FALSE)-VLOOKUP(Games!C255, Data!$B$2:$L$134, 8, FALSE))*'Coefficients - Win Probability'!$G$2</f>
        <v>#N/A</v>
      </c>
      <c r="H255" t="e">
        <f>(VLOOKUP(Games!B255, Data!$B$2:$L$134, 9, FALSE)-VLOOKUP(Games!C255, Data!$B$2:$L$134, 9, FALSE))*'Coefficients - Win Probability'!$H$2</f>
        <v>#N/A</v>
      </c>
      <c r="I255" t="e">
        <f>(VLOOKUP(Games!B255, Data!$B$2:$L$134, 10, FALSE)-VLOOKUP(Games!C255, Data!$B$2:$L$134, 10, FALSE))*'Coefficients - Win Probability'!$I$2</f>
        <v>#N/A</v>
      </c>
      <c r="J255" t="e">
        <f>(IF(AND(VLOOKUP(Games!B255, Data!$B$2:$L$134, 11, FALSE)=1, VLOOKUP(Games!C255, Data!$B$2:$L$134, 11, FALSE)&lt;&gt;1), 1,0))*'Coefficients - Win Probability'!$J$2</f>
        <v>#N/A</v>
      </c>
      <c r="K255" t="e">
        <f>(IF(AND(VLOOKUP(Games!B255, Data!$B$2:$L$134, 11, FALSE)&lt;&gt;1, VLOOKUP(Games!C255, Data!$B$2:$L$134, 11, FALSE)=1), 1,0))*'Coefficients - Win Probability'!$K$2</f>
        <v>#N/A</v>
      </c>
      <c r="L255" t="e">
        <f>(VLOOKUP(Games!B255, Data!$B$2:$L$134, 3, FALSE)-VLOOKUP(Games!C255, Data!$B$2:$L$134, 3, FALSE))*'Coefficients - Win Probability'!$L$2</f>
        <v>#N/A</v>
      </c>
      <c r="N255" t="e">
        <f t="shared" si="3"/>
        <v>#N/A</v>
      </c>
    </row>
    <row r="256" spans="1:14" x14ac:dyDescent="0.45">
      <c r="A256">
        <f>'Coefficients - Win Probability'!$A$2</f>
        <v>1.5006452889456501</v>
      </c>
      <c r="B256">
        <f>(Games!D256)*'Coefficients - Win Probability'!$B$2</f>
        <v>0</v>
      </c>
      <c r="C256" t="e">
        <f>(VLOOKUP(Games!B256, Data!$B$2:$L$134, 4, FALSE)-VLOOKUP(Games!C256, Data!$B$2:$L$134, 4, FALSE))*'Coefficients - Win Probability'!$C$2</f>
        <v>#N/A</v>
      </c>
      <c r="D256" t="e">
        <f>(VLOOKUP(Games!B256, Data!$B$2:$L$134, 5, FALSE)-VLOOKUP(Games!C256, Data!$B$2:$L$134, 5, FALSE))*'Coefficients - Win Probability'!$D$2</f>
        <v>#N/A</v>
      </c>
      <c r="E256" t="e">
        <f>(VLOOKUP(Games!B256, Data!$B$2:$L$134, 6, FALSE)-VLOOKUP(Games!C256, Data!$B$2:$L$134, 6, FALSE))*'Coefficients - Win Probability'!$E$2</f>
        <v>#N/A</v>
      </c>
      <c r="F256" t="e">
        <f>(VLOOKUP(Games!B256, Data!$B$2:$L$134, 7, FALSE)-VLOOKUP(Games!C256, Data!$B$2:$L$134, 7, FALSE))*'Coefficients - Win Probability'!$F$2</f>
        <v>#N/A</v>
      </c>
      <c r="G256" t="e">
        <f>(VLOOKUP(Games!B256, Data!$B$2:$L$134, 8, FALSE)-VLOOKUP(Games!C256, Data!$B$2:$L$134, 8, FALSE))*'Coefficients - Win Probability'!$G$2</f>
        <v>#N/A</v>
      </c>
      <c r="H256" t="e">
        <f>(VLOOKUP(Games!B256, Data!$B$2:$L$134, 9, FALSE)-VLOOKUP(Games!C256, Data!$B$2:$L$134, 9, FALSE))*'Coefficients - Win Probability'!$H$2</f>
        <v>#N/A</v>
      </c>
      <c r="I256" t="e">
        <f>(VLOOKUP(Games!B256, Data!$B$2:$L$134, 10, FALSE)-VLOOKUP(Games!C256, Data!$B$2:$L$134, 10, FALSE))*'Coefficients - Win Probability'!$I$2</f>
        <v>#N/A</v>
      </c>
      <c r="J256" t="e">
        <f>(IF(AND(VLOOKUP(Games!B256, Data!$B$2:$L$134, 11, FALSE)=1, VLOOKUP(Games!C256, Data!$B$2:$L$134, 11, FALSE)&lt;&gt;1), 1,0))*'Coefficients - Win Probability'!$J$2</f>
        <v>#N/A</v>
      </c>
      <c r="K256" t="e">
        <f>(IF(AND(VLOOKUP(Games!B256, Data!$B$2:$L$134, 11, FALSE)&lt;&gt;1, VLOOKUP(Games!C256, Data!$B$2:$L$134, 11, FALSE)=1), 1,0))*'Coefficients - Win Probability'!$K$2</f>
        <v>#N/A</v>
      </c>
      <c r="L256" t="e">
        <f>(VLOOKUP(Games!B256, Data!$B$2:$L$134, 3, FALSE)-VLOOKUP(Games!C256, Data!$B$2:$L$134, 3, FALSE))*'Coefficients - Win Probability'!$L$2</f>
        <v>#N/A</v>
      </c>
      <c r="N256" t="e">
        <f t="shared" si="3"/>
        <v>#N/A</v>
      </c>
    </row>
    <row r="257" spans="1:14" x14ac:dyDescent="0.45">
      <c r="A257">
        <f>'Coefficients - Win Probability'!$A$2</f>
        <v>1.5006452889456501</v>
      </c>
      <c r="B257">
        <f>(Games!D257)*'Coefficients - Win Probability'!$B$2</f>
        <v>0</v>
      </c>
      <c r="C257" t="e">
        <f>(VLOOKUP(Games!B257, Data!$B$2:$L$134, 4, FALSE)-VLOOKUP(Games!C257, Data!$B$2:$L$134, 4, FALSE))*'Coefficients - Win Probability'!$C$2</f>
        <v>#N/A</v>
      </c>
      <c r="D257" t="e">
        <f>(VLOOKUP(Games!B257, Data!$B$2:$L$134, 5, FALSE)-VLOOKUP(Games!C257, Data!$B$2:$L$134, 5, FALSE))*'Coefficients - Win Probability'!$D$2</f>
        <v>#N/A</v>
      </c>
      <c r="E257" t="e">
        <f>(VLOOKUP(Games!B257, Data!$B$2:$L$134, 6, FALSE)-VLOOKUP(Games!C257, Data!$B$2:$L$134, 6, FALSE))*'Coefficients - Win Probability'!$E$2</f>
        <v>#N/A</v>
      </c>
      <c r="F257" t="e">
        <f>(VLOOKUP(Games!B257, Data!$B$2:$L$134, 7, FALSE)-VLOOKUP(Games!C257, Data!$B$2:$L$134, 7, FALSE))*'Coefficients - Win Probability'!$F$2</f>
        <v>#N/A</v>
      </c>
      <c r="G257" t="e">
        <f>(VLOOKUP(Games!B257, Data!$B$2:$L$134, 8, FALSE)-VLOOKUP(Games!C257, Data!$B$2:$L$134, 8, FALSE))*'Coefficients - Win Probability'!$G$2</f>
        <v>#N/A</v>
      </c>
      <c r="H257" t="e">
        <f>(VLOOKUP(Games!B257, Data!$B$2:$L$134, 9, FALSE)-VLOOKUP(Games!C257, Data!$B$2:$L$134, 9, FALSE))*'Coefficients - Win Probability'!$H$2</f>
        <v>#N/A</v>
      </c>
      <c r="I257" t="e">
        <f>(VLOOKUP(Games!B257, Data!$B$2:$L$134, 10, FALSE)-VLOOKUP(Games!C257, Data!$B$2:$L$134, 10, FALSE))*'Coefficients - Win Probability'!$I$2</f>
        <v>#N/A</v>
      </c>
      <c r="J257" t="e">
        <f>(IF(AND(VLOOKUP(Games!B257, Data!$B$2:$L$134, 11, FALSE)=1, VLOOKUP(Games!C257, Data!$B$2:$L$134, 11, FALSE)&lt;&gt;1), 1,0))*'Coefficients - Win Probability'!$J$2</f>
        <v>#N/A</v>
      </c>
      <c r="K257" t="e">
        <f>(IF(AND(VLOOKUP(Games!B257, Data!$B$2:$L$134, 11, FALSE)&lt;&gt;1, VLOOKUP(Games!C257, Data!$B$2:$L$134, 11, FALSE)=1), 1,0))*'Coefficients - Win Probability'!$K$2</f>
        <v>#N/A</v>
      </c>
      <c r="L257" t="e">
        <f>(VLOOKUP(Games!B257, Data!$B$2:$L$134, 3, FALSE)-VLOOKUP(Games!C257, Data!$B$2:$L$134, 3, FALSE))*'Coefficients - Win Probability'!$L$2</f>
        <v>#N/A</v>
      </c>
      <c r="N257" t="e">
        <f t="shared" si="3"/>
        <v>#N/A</v>
      </c>
    </row>
    <row r="258" spans="1:14" x14ac:dyDescent="0.45">
      <c r="A258">
        <f>'Coefficients - Win Probability'!$A$2</f>
        <v>1.5006452889456501</v>
      </c>
      <c r="B258">
        <f>(Games!D258)*'Coefficients - Win Probability'!$B$2</f>
        <v>0</v>
      </c>
      <c r="C258" t="e">
        <f>(VLOOKUP(Games!B258, Data!$B$2:$L$134, 4, FALSE)-VLOOKUP(Games!C258, Data!$B$2:$L$134, 4, FALSE))*'Coefficients - Win Probability'!$C$2</f>
        <v>#N/A</v>
      </c>
      <c r="D258" t="e">
        <f>(VLOOKUP(Games!B258, Data!$B$2:$L$134, 5, FALSE)-VLOOKUP(Games!C258, Data!$B$2:$L$134, 5, FALSE))*'Coefficients - Win Probability'!$D$2</f>
        <v>#N/A</v>
      </c>
      <c r="E258" t="e">
        <f>(VLOOKUP(Games!B258, Data!$B$2:$L$134, 6, FALSE)-VLOOKUP(Games!C258, Data!$B$2:$L$134, 6, FALSE))*'Coefficients - Win Probability'!$E$2</f>
        <v>#N/A</v>
      </c>
      <c r="F258" t="e">
        <f>(VLOOKUP(Games!B258, Data!$B$2:$L$134, 7, FALSE)-VLOOKUP(Games!C258, Data!$B$2:$L$134, 7, FALSE))*'Coefficients - Win Probability'!$F$2</f>
        <v>#N/A</v>
      </c>
      <c r="G258" t="e">
        <f>(VLOOKUP(Games!B258, Data!$B$2:$L$134, 8, FALSE)-VLOOKUP(Games!C258, Data!$B$2:$L$134, 8, FALSE))*'Coefficients - Win Probability'!$G$2</f>
        <v>#N/A</v>
      </c>
      <c r="H258" t="e">
        <f>(VLOOKUP(Games!B258, Data!$B$2:$L$134, 9, FALSE)-VLOOKUP(Games!C258, Data!$B$2:$L$134, 9, FALSE))*'Coefficients - Win Probability'!$H$2</f>
        <v>#N/A</v>
      </c>
      <c r="I258" t="e">
        <f>(VLOOKUP(Games!B258, Data!$B$2:$L$134, 10, FALSE)-VLOOKUP(Games!C258, Data!$B$2:$L$134, 10, FALSE))*'Coefficients - Win Probability'!$I$2</f>
        <v>#N/A</v>
      </c>
      <c r="J258" t="e">
        <f>(IF(AND(VLOOKUP(Games!B258, Data!$B$2:$L$134, 11, FALSE)=1, VLOOKUP(Games!C258, Data!$B$2:$L$134, 11, FALSE)&lt;&gt;1), 1,0))*'Coefficients - Win Probability'!$J$2</f>
        <v>#N/A</v>
      </c>
      <c r="K258" t="e">
        <f>(IF(AND(VLOOKUP(Games!B258, Data!$B$2:$L$134, 11, FALSE)&lt;&gt;1, VLOOKUP(Games!C258, Data!$B$2:$L$134, 11, FALSE)=1), 1,0))*'Coefficients - Win Probability'!$K$2</f>
        <v>#N/A</v>
      </c>
      <c r="L258" t="e">
        <f>(VLOOKUP(Games!B258, Data!$B$2:$L$134, 3, FALSE)-VLOOKUP(Games!C258, Data!$B$2:$L$134, 3, FALSE))*'Coefficients - Win Probability'!$L$2</f>
        <v>#N/A</v>
      </c>
      <c r="N258" t="e">
        <f t="shared" si="3"/>
        <v>#N/A</v>
      </c>
    </row>
    <row r="259" spans="1:14" x14ac:dyDescent="0.45">
      <c r="A259">
        <f>'Coefficients - Win Probability'!$A$2</f>
        <v>1.5006452889456501</v>
      </c>
      <c r="B259">
        <f>(Games!D259)*'Coefficients - Win Probability'!$B$2</f>
        <v>0</v>
      </c>
      <c r="C259" t="e">
        <f>(VLOOKUP(Games!B259, Data!$B$2:$L$134, 4, FALSE)-VLOOKUP(Games!C259, Data!$B$2:$L$134, 4, FALSE))*'Coefficients - Win Probability'!$C$2</f>
        <v>#N/A</v>
      </c>
      <c r="D259" t="e">
        <f>(VLOOKUP(Games!B259, Data!$B$2:$L$134, 5, FALSE)-VLOOKUP(Games!C259, Data!$B$2:$L$134, 5, FALSE))*'Coefficients - Win Probability'!$D$2</f>
        <v>#N/A</v>
      </c>
      <c r="E259" t="e">
        <f>(VLOOKUP(Games!B259, Data!$B$2:$L$134, 6, FALSE)-VLOOKUP(Games!C259, Data!$B$2:$L$134, 6, FALSE))*'Coefficients - Win Probability'!$E$2</f>
        <v>#N/A</v>
      </c>
      <c r="F259" t="e">
        <f>(VLOOKUP(Games!B259, Data!$B$2:$L$134, 7, FALSE)-VLOOKUP(Games!C259, Data!$B$2:$L$134, 7, FALSE))*'Coefficients - Win Probability'!$F$2</f>
        <v>#N/A</v>
      </c>
      <c r="G259" t="e">
        <f>(VLOOKUP(Games!B259, Data!$B$2:$L$134, 8, FALSE)-VLOOKUP(Games!C259, Data!$B$2:$L$134, 8, FALSE))*'Coefficients - Win Probability'!$G$2</f>
        <v>#N/A</v>
      </c>
      <c r="H259" t="e">
        <f>(VLOOKUP(Games!B259, Data!$B$2:$L$134, 9, FALSE)-VLOOKUP(Games!C259, Data!$B$2:$L$134, 9, FALSE))*'Coefficients - Win Probability'!$H$2</f>
        <v>#N/A</v>
      </c>
      <c r="I259" t="e">
        <f>(VLOOKUP(Games!B259, Data!$B$2:$L$134, 10, FALSE)-VLOOKUP(Games!C259, Data!$B$2:$L$134, 10, FALSE))*'Coefficients - Win Probability'!$I$2</f>
        <v>#N/A</v>
      </c>
      <c r="J259" t="e">
        <f>(IF(AND(VLOOKUP(Games!B259, Data!$B$2:$L$134, 11, FALSE)=1, VLOOKUP(Games!C259, Data!$B$2:$L$134, 11, FALSE)&lt;&gt;1), 1,0))*'Coefficients - Win Probability'!$J$2</f>
        <v>#N/A</v>
      </c>
      <c r="K259" t="e">
        <f>(IF(AND(VLOOKUP(Games!B259, Data!$B$2:$L$134, 11, FALSE)&lt;&gt;1, VLOOKUP(Games!C259, Data!$B$2:$L$134, 11, FALSE)=1), 1,0))*'Coefficients - Win Probability'!$K$2</f>
        <v>#N/A</v>
      </c>
      <c r="L259" t="e">
        <f>(VLOOKUP(Games!B259, Data!$B$2:$L$134, 3, FALSE)-VLOOKUP(Games!C259, Data!$B$2:$L$134, 3, FALSE))*'Coefficients - Win Probability'!$L$2</f>
        <v>#N/A</v>
      </c>
      <c r="N259" t="e">
        <f t="shared" ref="N259:N280" si="4">ROUND(EXP(SUM(A259:L259))/(1+EXP(SUM(A259:L259))), 6)</f>
        <v>#N/A</v>
      </c>
    </row>
    <row r="260" spans="1:14" x14ac:dyDescent="0.45">
      <c r="A260">
        <f>'Coefficients - Win Probability'!$A$2</f>
        <v>1.5006452889456501</v>
      </c>
      <c r="B260">
        <f>(Games!D260)*'Coefficients - Win Probability'!$B$2</f>
        <v>0</v>
      </c>
      <c r="C260" t="e">
        <f>(VLOOKUP(Games!B260, Data!$B$2:$L$134, 4, FALSE)-VLOOKUP(Games!C260, Data!$B$2:$L$134, 4, FALSE))*'Coefficients - Win Probability'!$C$2</f>
        <v>#N/A</v>
      </c>
      <c r="D260" t="e">
        <f>(VLOOKUP(Games!B260, Data!$B$2:$L$134, 5, FALSE)-VLOOKUP(Games!C260, Data!$B$2:$L$134, 5, FALSE))*'Coefficients - Win Probability'!$D$2</f>
        <v>#N/A</v>
      </c>
      <c r="E260" t="e">
        <f>(VLOOKUP(Games!B260, Data!$B$2:$L$134, 6, FALSE)-VLOOKUP(Games!C260, Data!$B$2:$L$134, 6, FALSE))*'Coefficients - Win Probability'!$E$2</f>
        <v>#N/A</v>
      </c>
      <c r="F260" t="e">
        <f>(VLOOKUP(Games!B260, Data!$B$2:$L$134, 7, FALSE)-VLOOKUP(Games!C260, Data!$B$2:$L$134, 7, FALSE))*'Coefficients - Win Probability'!$F$2</f>
        <v>#N/A</v>
      </c>
      <c r="G260" t="e">
        <f>(VLOOKUP(Games!B260, Data!$B$2:$L$134, 8, FALSE)-VLOOKUP(Games!C260, Data!$B$2:$L$134, 8, FALSE))*'Coefficients - Win Probability'!$G$2</f>
        <v>#N/A</v>
      </c>
      <c r="H260" t="e">
        <f>(VLOOKUP(Games!B260, Data!$B$2:$L$134, 9, FALSE)-VLOOKUP(Games!C260, Data!$B$2:$L$134, 9, FALSE))*'Coefficients - Win Probability'!$H$2</f>
        <v>#N/A</v>
      </c>
      <c r="I260" t="e">
        <f>(VLOOKUP(Games!B260, Data!$B$2:$L$134, 10, FALSE)-VLOOKUP(Games!C260, Data!$B$2:$L$134, 10, FALSE))*'Coefficients - Win Probability'!$I$2</f>
        <v>#N/A</v>
      </c>
      <c r="J260" t="e">
        <f>(IF(AND(VLOOKUP(Games!B260, Data!$B$2:$L$134, 11, FALSE)=1, VLOOKUP(Games!C260, Data!$B$2:$L$134, 11, FALSE)&lt;&gt;1), 1,0))*'Coefficients - Win Probability'!$J$2</f>
        <v>#N/A</v>
      </c>
      <c r="K260" t="e">
        <f>(IF(AND(VLOOKUP(Games!B260, Data!$B$2:$L$134, 11, FALSE)&lt;&gt;1, VLOOKUP(Games!C260, Data!$B$2:$L$134, 11, FALSE)=1), 1,0))*'Coefficients - Win Probability'!$K$2</f>
        <v>#N/A</v>
      </c>
      <c r="L260" t="e">
        <f>(VLOOKUP(Games!B260, Data!$B$2:$L$134, 3, FALSE)-VLOOKUP(Games!C260, Data!$B$2:$L$134, 3, FALSE))*'Coefficients - Win Probability'!$L$2</f>
        <v>#N/A</v>
      </c>
      <c r="N260" t="e">
        <f t="shared" si="4"/>
        <v>#N/A</v>
      </c>
    </row>
    <row r="261" spans="1:14" x14ac:dyDescent="0.45">
      <c r="A261">
        <f>'Coefficients - Win Probability'!$A$2</f>
        <v>1.5006452889456501</v>
      </c>
      <c r="B261">
        <f>(Games!D261)*'Coefficients - Win Probability'!$B$2</f>
        <v>0</v>
      </c>
      <c r="C261" t="e">
        <f>(VLOOKUP(Games!B261, Data!$B$2:$L$134, 4, FALSE)-VLOOKUP(Games!C261, Data!$B$2:$L$134, 4, FALSE))*'Coefficients - Win Probability'!$C$2</f>
        <v>#N/A</v>
      </c>
      <c r="D261" t="e">
        <f>(VLOOKUP(Games!B261, Data!$B$2:$L$134, 5, FALSE)-VLOOKUP(Games!C261, Data!$B$2:$L$134, 5, FALSE))*'Coefficients - Win Probability'!$D$2</f>
        <v>#N/A</v>
      </c>
      <c r="E261" t="e">
        <f>(VLOOKUP(Games!B261, Data!$B$2:$L$134, 6, FALSE)-VLOOKUP(Games!C261, Data!$B$2:$L$134, 6, FALSE))*'Coefficients - Win Probability'!$E$2</f>
        <v>#N/A</v>
      </c>
      <c r="F261" t="e">
        <f>(VLOOKUP(Games!B261, Data!$B$2:$L$134, 7, FALSE)-VLOOKUP(Games!C261, Data!$B$2:$L$134, 7, FALSE))*'Coefficients - Win Probability'!$F$2</f>
        <v>#N/A</v>
      </c>
      <c r="G261" t="e">
        <f>(VLOOKUP(Games!B261, Data!$B$2:$L$134, 8, FALSE)-VLOOKUP(Games!C261, Data!$B$2:$L$134, 8, FALSE))*'Coefficients - Win Probability'!$G$2</f>
        <v>#N/A</v>
      </c>
      <c r="H261" t="e">
        <f>(VLOOKUP(Games!B261, Data!$B$2:$L$134, 9, FALSE)-VLOOKUP(Games!C261, Data!$B$2:$L$134, 9, FALSE))*'Coefficients - Win Probability'!$H$2</f>
        <v>#N/A</v>
      </c>
      <c r="I261" t="e">
        <f>(VLOOKUP(Games!B261, Data!$B$2:$L$134, 10, FALSE)-VLOOKUP(Games!C261, Data!$B$2:$L$134, 10, FALSE))*'Coefficients - Win Probability'!$I$2</f>
        <v>#N/A</v>
      </c>
      <c r="J261" t="e">
        <f>(IF(AND(VLOOKUP(Games!B261, Data!$B$2:$L$134, 11, FALSE)=1, VLOOKUP(Games!C261, Data!$B$2:$L$134, 11, FALSE)&lt;&gt;1), 1,0))*'Coefficients - Win Probability'!$J$2</f>
        <v>#N/A</v>
      </c>
      <c r="K261" t="e">
        <f>(IF(AND(VLOOKUP(Games!B261, Data!$B$2:$L$134, 11, FALSE)&lt;&gt;1, VLOOKUP(Games!C261, Data!$B$2:$L$134, 11, FALSE)=1), 1,0))*'Coefficients - Win Probability'!$K$2</f>
        <v>#N/A</v>
      </c>
      <c r="L261" t="e">
        <f>(VLOOKUP(Games!B261, Data!$B$2:$L$134, 3, FALSE)-VLOOKUP(Games!C261, Data!$B$2:$L$134, 3, FALSE))*'Coefficients - Win Probability'!$L$2</f>
        <v>#N/A</v>
      </c>
      <c r="N261" t="e">
        <f t="shared" si="4"/>
        <v>#N/A</v>
      </c>
    </row>
    <row r="262" spans="1:14" x14ac:dyDescent="0.45">
      <c r="A262">
        <f>'Coefficients - Win Probability'!$A$2</f>
        <v>1.5006452889456501</v>
      </c>
      <c r="B262">
        <f>(Games!D262)*'Coefficients - Win Probability'!$B$2</f>
        <v>0</v>
      </c>
      <c r="C262" t="e">
        <f>(VLOOKUP(Games!B262, Data!$B$2:$L$134, 4, FALSE)-VLOOKUP(Games!C262, Data!$B$2:$L$134, 4, FALSE))*'Coefficients - Win Probability'!$C$2</f>
        <v>#N/A</v>
      </c>
      <c r="D262" t="e">
        <f>(VLOOKUP(Games!B262, Data!$B$2:$L$134, 5, FALSE)-VLOOKUP(Games!C262, Data!$B$2:$L$134, 5, FALSE))*'Coefficients - Win Probability'!$D$2</f>
        <v>#N/A</v>
      </c>
      <c r="E262" t="e">
        <f>(VLOOKUP(Games!B262, Data!$B$2:$L$134, 6, FALSE)-VLOOKUP(Games!C262, Data!$B$2:$L$134, 6, FALSE))*'Coefficients - Win Probability'!$E$2</f>
        <v>#N/A</v>
      </c>
      <c r="F262" t="e">
        <f>(VLOOKUP(Games!B262, Data!$B$2:$L$134, 7, FALSE)-VLOOKUP(Games!C262, Data!$B$2:$L$134, 7, FALSE))*'Coefficients - Win Probability'!$F$2</f>
        <v>#N/A</v>
      </c>
      <c r="G262" t="e">
        <f>(VLOOKUP(Games!B262, Data!$B$2:$L$134, 8, FALSE)-VLOOKUP(Games!C262, Data!$B$2:$L$134, 8, FALSE))*'Coefficients - Win Probability'!$G$2</f>
        <v>#N/A</v>
      </c>
      <c r="H262" t="e">
        <f>(VLOOKUP(Games!B262, Data!$B$2:$L$134, 9, FALSE)-VLOOKUP(Games!C262, Data!$B$2:$L$134, 9, FALSE))*'Coefficients - Win Probability'!$H$2</f>
        <v>#N/A</v>
      </c>
      <c r="I262" t="e">
        <f>(VLOOKUP(Games!B262, Data!$B$2:$L$134, 10, FALSE)-VLOOKUP(Games!C262, Data!$B$2:$L$134, 10, FALSE))*'Coefficients - Win Probability'!$I$2</f>
        <v>#N/A</v>
      </c>
      <c r="J262" t="e">
        <f>(IF(AND(VLOOKUP(Games!B262, Data!$B$2:$L$134, 11, FALSE)=1, VLOOKUP(Games!C262, Data!$B$2:$L$134, 11, FALSE)&lt;&gt;1), 1,0))*'Coefficients - Win Probability'!$J$2</f>
        <v>#N/A</v>
      </c>
      <c r="K262" t="e">
        <f>(IF(AND(VLOOKUP(Games!B262, Data!$B$2:$L$134, 11, FALSE)&lt;&gt;1, VLOOKUP(Games!C262, Data!$B$2:$L$134, 11, FALSE)=1), 1,0))*'Coefficients - Win Probability'!$K$2</f>
        <v>#N/A</v>
      </c>
      <c r="L262" t="e">
        <f>(VLOOKUP(Games!B262, Data!$B$2:$L$134, 3, FALSE)-VLOOKUP(Games!C262, Data!$B$2:$L$134, 3, FALSE))*'Coefficients - Win Probability'!$L$2</f>
        <v>#N/A</v>
      </c>
      <c r="N262" t="e">
        <f t="shared" si="4"/>
        <v>#N/A</v>
      </c>
    </row>
    <row r="263" spans="1:14" x14ac:dyDescent="0.45">
      <c r="A263">
        <f>'Coefficients - Win Probability'!$A$2</f>
        <v>1.5006452889456501</v>
      </c>
      <c r="B263">
        <f>(Games!D263)*'Coefficients - Win Probability'!$B$2</f>
        <v>0</v>
      </c>
      <c r="C263" t="e">
        <f>(VLOOKUP(Games!B263, Data!$B$2:$L$134, 4, FALSE)-VLOOKUP(Games!C263, Data!$B$2:$L$134, 4, FALSE))*'Coefficients - Win Probability'!$C$2</f>
        <v>#N/A</v>
      </c>
      <c r="D263" t="e">
        <f>(VLOOKUP(Games!B263, Data!$B$2:$L$134, 5, FALSE)-VLOOKUP(Games!C263, Data!$B$2:$L$134, 5, FALSE))*'Coefficients - Win Probability'!$D$2</f>
        <v>#N/A</v>
      </c>
      <c r="E263" t="e">
        <f>(VLOOKUP(Games!B263, Data!$B$2:$L$134, 6, FALSE)-VLOOKUP(Games!C263, Data!$B$2:$L$134, 6, FALSE))*'Coefficients - Win Probability'!$E$2</f>
        <v>#N/A</v>
      </c>
      <c r="F263" t="e">
        <f>(VLOOKUP(Games!B263, Data!$B$2:$L$134, 7, FALSE)-VLOOKUP(Games!C263, Data!$B$2:$L$134, 7, FALSE))*'Coefficients - Win Probability'!$F$2</f>
        <v>#N/A</v>
      </c>
      <c r="G263" t="e">
        <f>(VLOOKUP(Games!B263, Data!$B$2:$L$134, 8, FALSE)-VLOOKUP(Games!C263, Data!$B$2:$L$134, 8, FALSE))*'Coefficients - Win Probability'!$G$2</f>
        <v>#N/A</v>
      </c>
      <c r="H263" t="e">
        <f>(VLOOKUP(Games!B263, Data!$B$2:$L$134, 9, FALSE)-VLOOKUP(Games!C263, Data!$B$2:$L$134, 9, FALSE))*'Coefficients - Win Probability'!$H$2</f>
        <v>#N/A</v>
      </c>
      <c r="I263" t="e">
        <f>(VLOOKUP(Games!B263, Data!$B$2:$L$134, 10, FALSE)-VLOOKUP(Games!C263, Data!$B$2:$L$134, 10, FALSE))*'Coefficients - Win Probability'!$I$2</f>
        <v>#N/A</v>
      </c>
      <c r="J263" t="e">
        <f>(IF(AND(VLOOKUP(Games!B263, Data!$B$2:$L$134, 11, FALSE)=1, VLOOKUP(Games!C263, Data!$B$2:$L$134, 11, FALSE)&lt;&gt;1), 1,0))*'Coefficients - Win Probability'!$J$2</f>
        <v>#N/A</v>
      </c>
      <c r="K263" t="e">
        <f>(IF(AND(VLOOKUP(Games!B263, Data!$B$2:$L$134, 11, FALSE)&lt;&gt;1, VLOOKUP(Games!C263, Data!$B$2:$L$134, 11, FALSE)=1), 1,0))*'Coefficients - Win Probability'!$K$2</f>
        <v>#N/A</v>
      </c>
      <c r="L263" t="e">
        <f>(VLOOKUP(Games!B263, Data!$B$2:$L$134, 3, FALSE)-VLOOKUP(Games!C263, Data!$B$2:$L$134, 3, FALSE))*'Coefficients - Win Probability'!$L$2</f>
        <v>#N/A</v>
      </c>
      <c r="N263" t="e">
        <f t="shared" si="4"/>
        <v>#N/A</v>
      </c>
    </row>
    <row r="264" spans="1:14" x14ac:dyDescent="0.45">
      <c r="A264">
        <f>'Coefficients - Win Probability'!$A$2</f>
        <v>1.5006452889456501</v>
      </c>
      <c r="B264">
        <f>(Games!D264)*'Coefficients - Win Probability'!$B$2</f>
        <v>0</v>
      </c>
      <c r="C264" t="e">
        <f>(VLOOKUP(Games!B264, Data!$B$2:$L$134, 4, FALSE)-VLOOKUP(Games!C264, Data!$B$2:$L$134, 4, FALSE))*'Coefficients - Win Probability'!$C$2</f>
        <v>#N/A</v>
      </c>
      <c r="D264" t="e">
        <f>(VLOOKUP(Games!B264, Data!$B$2:$L$134, 5, FALSE)-VLOOKUP(Games!C264, Data!$B$2:$L$134, 5, FALSE))*'Coefficients - Win Probability'!$D$2</f>
        <v>#N/A</v>
      </c>
      <c r="E264" t="e">
        <f>(VLOOKUP(Games!B264, Data!$B$2:$L$134, 6, FALSE)-VLOOKUP(Games!C264, Data!$B$2:$L$134, 6, FALSE))*'Coefficients - Win Probability'!$E$2</f>
        <v>#N/A</v>
      </c>
      <c r="F264" t="e">
        <f>(VLOOKUP(Games!B264, Data!$B$2:$L$134, 7, FALSE)-VLOOKUP(Games!C264, Data!$B$2:$L$134, 7, FALSE))*'Coefficients - Win Probability'!$F$2</f>
        <v>#N/A</v>
      </c>
      <c r="G264" t="e">
        <f>(VLOOKUP(Games!B264, Data!$B$2:$L$134, 8, FALSE)-VLOOKUP(Games!C264, Data!$B$2:$L$134, 8, FALSE))*'Coefficients - Win Probability'!$G$2</f>
        <v>#N/A</v>
      </c>
      <c r="H264" t="e">
        <f>(VLOOKUP(Games!B264, Data!$B$2:$L$134, 9, FALSE)-VLOOKUP(Games!C264, Data!$B$2:$L$134, 9, FALSE))*'Coefficients - Win Probability'!$H$2</f>
        <v>#N/A</v>
      </c>
      <c r="I264" t="e">
        <f>(VLOOKUP(Games!B264, Data!$B$2:$L$134, 10, FALSE)-VLOOKUP(Games!C264, Data!$B$2:$L$134, 10, FALSE))*'Coefficients - Win Probability'!$I$2</f>
        <v>#N/A</v>
      </c>
      <c r="J264" t="e">
        <f>(IF(AND(VLOOKUP(Games!B264, Data!$B$2:$L$134, 11, FALSE)=1, VLOOKUP(Games!C264, Data!$B$2:$L$134, 11, FALSE)&lt;&gt;1), 1,0))*'Coefficients - Win Probability'!$J$2</f>
        <v>#N/A</v>
      </c>
      <c r="K264" t="e">
        <f>(IF(AND(VLOOKUP(Games!B264, Data!$B$2:$L$134, 11, FALSE)&lt;&gt;1, VLOOKUP(Games!C264, Data!$B$2:$L$134, 11, FALSE)=1), 1,0))*'Coefficients - Win Probability'!$K$2</f>
        <v>#N/A</v>
      </c>
      <c r="L264" t="e">
        <f>(VLOOKUP(Games!B264, Data!$B$2:$L$134, 3, FALSE)-VLOOKUP(Games!C264, Data!$B$2:$L$134, 3, FALSE))*'Coefficients - Win Probability'!$L$2</f>
        <v>#N/A</v>
      </c>
      <c r="N264" t="e">
        <f t="shared" si="4"/>
        <v>#N/A</v>
      </c>
    </row>
    <row r="265" spans="1:14" x14ac:dyDescent="0.45">
      <c r="A265">
        <f>'Coefficients - Win Probability'!$A$2</f>
        <v>1.5006452889456501</v>
      </c>
      <c r="B265">
        <f>(Games!D265)*'Coefficients - Win Probability'!$B$2</f>
        <v>0</v>
      </c>
      <c r="C265" t="e">
        <f>(VLOOKUP(Games!B265, Data!$B$2:$L$134, 4, FALSE)-VLOOKUP(Games!C265, Data!$B$2:$L$134, 4, FALSE))*'Coefficients - Win Probability'!$C$2</f>
        <v>#N/A</v>
      </c>
      <c r="D265" t="e">
        <f>(VLOOKUP(Games!B265, Data!$B$2:$L$134, 5, FALSE)-VLOOKUP(Games!C265, Data!$B$2:$L$134, 5, FALSE))*'Coefficients - Win Probability'!$D$2</f>
        <v>#N/A</v>
      </c>
      <c r="E265" t="e">
        <f>(VLOOKUP(Games!B265, Data!$B$2:$L$134, 6, FALSE)-VLOOKUP(Games!C265, Data!$B$2:$L$134, 6, FALSE))*'Coefficients - Win Probability'!$E$2</f>
        <v>#N/A</v>
      </c>
      <c r="F265" t="e">
        <f>(VLOOKUP(Games!B265, Data!$B$2:$L$134, 7, FALSE)-VLOOKUP(Games!C265, Data!$B$2:$L$134, 7, FALSE))*'Coefficients - Win Probability'!$F$2</f>
        <v>#N/A</v>
      </c>
      <c r="G265" t="e">
        <f>(VLOOKUP(Games!B265, Data!$B$2:$L$134, 8, FALSE)-VLOOKUP(Games!C265, Data!$B$2:$L$134, 8, FALSE))*'Coefficients - Win Probability'!$G$2</f>
        <v>#N/A</v>
      </c>
      <c r="H265" t="e">
        <f>(VLOOKUP(Games!B265, Data!$B$2:$L$134, 9, FALSE)-VLOOKUP(Games!C265, Data!$B$2:$L$134, 9, FALSE))*'Coefficients - Win Probability'!$H$2</f>
        <v>#N/A</v>
      </c>
      <c r="I265" t="e">
        <f>(VLOOKUP(Games!B265, Data!$B$2:$L$134, 10, FALSE)-VLOOKUP(Games!C265, Data!$B$2:$L$134, 10, FALSE))*'Coefficients - Win Probability'!$I$2</f>
        <v>#N/A</v>
      </c>
      <c r="J265" t="e">
        <f>(IF(AND(VLOOKUP(Games!B265, Data!$B$2:$L$134, 11, FALSE)=1, VLOOKUP(Games!C265, Data!$B$2:$L$134, 11, FALSE)&lt;&gt;1), 1,0))*'Coefficients - Win Probability'!$J$2</f>
        <v>#N/A</v>
      </c>
      <c r="K265" t="e">
        <f>(IF(AND(VLOOKUP(Games!B265, Data!$B$2:$L$134, 11, FALSE)&lt;&gt;1, VLOOKUP(Games!C265, Data!$B$2:$L$134, 11, FALSE)=1), 1,0))*'Coefficients - Win Probability'!$K$2</f>
        <v>#N/A</v>
      </c>
      <c r="L265" t="e">
        <f>(VLOOKUP(Games!B265, Data!$B$2:$L$134, 3, FALSE)-VLOOKUP(Games!C265, Data!$B$2:$L$134, 3, FALSE))*'Coefficients - Win Probability'!$L$2</f>
        <v>#N/A</v>
      </c>
      <c r="N265" t="e">
        <f t="shared" si="4"/>
        <v>#N/A</v>
      </c>
    </row>
    <row r="266" spans="1:14" x14ac:dyDescent="0.45">
      <c r="A266">
        <f>'Coefficients - Win Probability'!$A$2</f>
        <v>1.5006452889456501</v>
      </c>
      <c r="B266">
        <f>(Games!D266)*'Coefficients - Win Probability'!$B$2</f>
        <v>0</v>
      </c>
      <c r="C266" t="e">
        <f>(VLOOKUP(Games!B266, Data!$B$2:$L$134, 4, FALSE)-VLOOKUP(Games!C266, Data!$B$2:$L$134, 4, FALSE))*'Coefficients - Win Probability'!$C$2</f>
        <v>#N/A</v>
      </c>
      <c r="D266" t="e">
        <f>(VLOOKUP(Games!B266, Data!$B$2:$L$134, 5, FALSE)-VLOOKUP(Games!C266, Data!$B$2:$L$134, 5, FALSE))*'Coefficients - Win Probability'!$D$2</f>
        <v>#N/A</v>
      </c>
      <c r="E266" t="e">
        <f>(VLOOKUP(Games!B266, Data!$B$2:$L$134, 6, FALSE)-VLOOKUP(Games!C266, Data!$B$2:$L$134, 6, FALSE))*'Coefficients - Win Probability'!$E$2</f>
        <v>#N/A</v>
      </c>
      <c r="F266" t="e">
        <f>(VLOOKUP(Games!B266, Data!$B$2:$L$134, 7, FALSE)-VLOOKUP(Games!C266, Data!$B$2:$L$134, 7, FALSE))*'Coefficients - Win Probability'!$F$2</f>
        <v>#N/A</v>
      </c>
      <c r="G266" t="e">
        <f>(VLOOKUP(Games!B266, Data!$B$2:$L$134, 8, FALSE)-VLOOKUP(Games!C266, Data!$B$2:$L$134, 8, FALSE))*'Coefficients - Win Probability'!$G$2</f>
        <v>#N/A</v>
      </c>
      <c r="H266" t="e">
        <f>(VLOOKUP(Games!B266, Data!$B$2:$L$134, 9, FALSE)-VLOOKUP(Games!C266, Data!$B$2:$L$134, 9, FALSE))*'Coefficients - Win Probability'!$H$2</f>
        <v>#N/A</v>
      </c>
      <c r="I266" t="e">
        <f>(VLOOKUP(Games!B266, Data!$B$2:$L$134, 10, FALSE)-VLOOKUP(Games!C266, Data!$B$2:$L$134, 10, FALSE))*'Coefficients - Win Probability'!$I$2</f>
        <v>#N/A</v>
      </c>
      <c r="J266" t="e">
        <f>(IF(AND(VLOOKUP(Games!B266, Data!$B$2:$L$134, 11, FALSE)=1, VLOOKUP(Games!C266, Data!$B$2:$L$134, 11, FALSE)&lt;&gt;1), 1,0))*'Coefficients - Win Probability'!$J$2</f>
        <v>#N/A</v>
      </c>
      <c r="K266" t="e">
        <f>(IF(AND(VLOOKUP(Games!B266, Data!$B$2:$L$134, 11, FALSE)&lt;&gt;1, VLOOKUP(Games!C266, Data!$B$2:$L$134, 11, FALSE)=1), 1,0))*'Coefficients - Win Probability'!$K$2</f>
        <v>#N/A</v>
      </c>
      <c r="L266" t="e">
        <f>(VLOOKUP(Games!B266, Data!$B$2:$L$134, 3, FALSE)-VLOOKUP(Games!C266, Data!$B$2:$L$134, 3, FALSE))*'Coefficients - Win Probability'!$L$2</f>
        <v>#N/A</v>
      </c>
      <c r="N266" t="e">
        <f t="shared" si="4"/>
        <v>#N/A</v>
      </c>
    </row>
    <row r="267" spans="1:14" x14ac:dyDescent="0.45">
      <c r="A267">
        <f>'Coefficients - Win Probability'!$A$2</f>
        <v>1.5006452889456501</v>
      </c>
      <c r="B267">
        <f>(Games!D267)*'Coefficients - Win Probability'!$B$2</f>
        <v>0</v>
      </c>
      <c r="C267" t="e">
        <f>(VLOOKUP(Games!B267, Data!$B$2:$L$134, 4, FALSE)-VLOOKUP(Games!C267, Data!$B$2:$L$134, 4, FALSE))*'Coefficients - Win Probability'!$C$2</f>
        <v>#N/A</v>
      </c>
      <c r="D267" t="e">
        <f>(VLOOKUP(Games!B267, Data!$B$2:$L$134, 5, FALSE)-VLOOKUP(Games!C267, Data!$B$2:$L$134, 5, FALSE))*'Coefficients - Win Probability'!$D$2</f>
        <v>#N/A</v>
      </c>
      <c r="E267" t="e">
        <f>(VLOOKUP(Games!B267, Data!$B$2:$L$134, 6, FALSE)-VLOOKUP(Games!C267, Data!$B$2:$L$134, 6, FALSE))*'Coefficients - Win Probability'!$E$2</f>
        <v>#N/A</v>
      </c>
      <c r="F267" t="e">
        <f>(VLOOKUP(Games!B267, Data!$B$2:$L$134, 7, FALSE)-VLOOKUP(Games!C267, Data!$B$2:$L$134, 7, FALSE))*'Coefficients - Win Probability'!$F$2</f>
        <v>#N/A</v>
      </c>
      <c r="G267" t="e">
        <f>(VLOOKUP(Games!B267, Data!$B$2:$L$134, 8, FALSE)-VLOOKUP(Games!C267, Data!$B$2:$L$134, 8, FALSE))*'Coefficients - Win Probability'!$G$2</f>
        <v>#N/A</v>
      </c>
      <c r="H267" t="e">
        <f>(VLOOKUP(Games!B267, Data!$B$2:$L$134, 9, FALSE)-VLOOKUP(Games!C267, Data!$B$2:$L$134, 9, FALSE))*'Coefficients - Win Probability'!$H$2</f>
        <v>#N/A</v>
      </c>
      <c r="I267" t="e">
        <f>(VLOOKUP(Games!B267, Data!$B$2:$L$134, 10, FALSE)-VLOOKUP(Games!C267, Data!$B$2:$L$134, 10, FALSE))*'Coefficients - Win Probability'!$I$2</f>
        <v>#N/A</v>
      </c>
      <c r="J267" t="e">
        <f>(IF(AND(VLOOKUP(Games!B267, Data!$B$2:$L$134, 11, FALSE)=1, VLOOKUP(Games!C267, Data!$B$2:$L$134, 11, FALSE)&lt;&gt;1), 1,0))*'Coefficients - Win Probability'!$J$2</f>
        <v>#N/A</v>
      </c>
      <c r="K267" t="e">
        <f>(IF(AND(VLOOKUP(Games!B267, Data!$B$2:$L$134, 11, FALSE)&lt;&gt;1, VLOOKUP(Games!C267, Data!$B$2:$L$134, 11, FALSE)=1), 1,0))*'Coefficients - Win Probability'!$K$2</f>
        <v>#N/A</v>
      </c>
      <c r="L267" t="e">
        <f>(VLOOKUP(Games!B267, Data!$B$2:$L$134, 3, FALSE)-VLOOKUP(Games!C267, Data!$B$2:$L$134, 3, FALSE))*'Coefficients - Win Probability'!$L$2</f>
        <v>#N/A</v>
      </c>
      <c r="N267" t="e">
        <f t="shared" si="4"/>
        <v>#N/A</v>
      </c>
    </row>
    <row r="268" spans="1:14" x14ac:dyDescent="0.45">
      <c r="A268">
        <f>'Coefficients - Win Probability'!$A$2</f>
        <v>1.5006452889456501</v>
      </c>
      <c r="B268">
        <f>(Games!D268)*'Coefficients - Win Probability'!$B$2</f>
        <v>0</v>
      </c>
      <c r="C268" t="e">
        <f>(VLOOKUP(Games!B268, Data!$B$2:$L$134, 4, FALSE)-VLOOKUP(Games!C268, Data!$B$2:$L$134, 4, FALSE))*'Coefficients - Win Probability'!$C$2</f>
        <v>#N/A</v>
      </c>
      <c r="D268" t="e">
        <f>(VLOOKUP(Games!B268, Data!$B$2:$L$134, 5, FALSE)-VLOOKUP(Games!C268, Data!$B$2:$L$134, 5, FALSE))*'Coefficients - Win Probability'!$D$2</f>
        <v>#N/A</v>
      </c>
      <c r="E268" t="e">
        <f>(VLOOKUP(Games!B268, Data!$B$2:$L$134, 6, FALSE)-VLOOKUP(Games!C268, Data!$B$2:$L$134, 6, FALSE))*'Coefficients - Win Probability'!$E$2</f>
        <v>#N/A</v>
      </c>
      <c r="F268" t="e">
        <f>(VLOOKUP(Games!B268, Data!$B$2:$L$134, 7, FALSE)-VLOOKUP(Games!C268, Data!$B$2:$L$134, 7, FALSE))*'Coefficients - Win Probability'!$F$2</f>
        <v>#N/A</v>
      </c>
      <c r="G268" t="e">
        <f>(VLOOKUP(Games!B268, Data!$B$2:$L$134, 8, FALSE)-VLOOKUP(Games!C268, Data!$B$2:$L$134, 8, FALSE))*'Coefficients - Win Probability'!$G$2</f>
        <v>#N/A</v>
      </c>
      <c r="H268" t="e">
        <f>(VLOOKUP(Games!B268, Data!$B$2:$L$134, 9, FALSE)-VLOOKUP(Games!C268, Data!$B$2:$L$134, 9, FALSE))*'Coefficients - Win Probability'!$H$2</f>
        <v>#N/A</v>
      </c>
      <c r="I268" t="e">
        <f>(VLOOKUP(Games!B268, Data!$B$2:$L$134, 10, FALSE)-VLOOKUP(Games!C268, Data!$B$2:$L$134, 10, FALSE))*'Coefficients - Win Probability'!$I$2</f>
        <v>#N/A</v>
      </c>
      <c r="J268" t="e">
        <f>(IF(AND(VLOOKUP(Games!B268, Data!$B$2:$L$134, 11, FALSE)=1, VLOOKUP(Games!C268, Data!$B$2:$L$134, 11, FALSE)&lt;&gt;1), 1,0))*'Coefficients - Win Probability'!$J$2</f>
        <v>#N/A</v>
      </c>
      <c r="K268" t="e">
        <f>(IF(AND(VLOOKUP(Games!B268, Data!$B$2:$L$134, 11, FALSE)&lt;&gt;1, VLOOKUP(Games!C268, Data!$B$2:$L$134, 11, FALSE)=1), 1,0))*'Coefficients - Win Probability'!$K$2</f>
        <v>#N/A</v>
      </c>
      <c r="L268" t="e">
        <f>(VLOOKUP(Games!B268, Data!$B$2:$L$134, 3, FALSE)-VLOOKUP(Games!C268, Data!$B$2:$L$134, 3, FALSE))*'Coefficients - Win Probability'!$L$2</f>
        <v>#N/A</v>
      </c>
      <c r="N268" t="e">
        <f t="shared" si="4"/>
        <v>#N/A</v>
      </c>
    </row>
    <row r="269" spans="1:14" x14ac:dyDescent="0.45">
      <c r="A269">
        <f>'Coefficients - Win Probability'!$A$2</f>
        <v>1.5006452889456501</v>
      </c>
      <c r="B269">
        <f>(Games!D269)*'Coefficients - Win Probability'!$B$2</f>
        <v>0</v>
      </c>
      <c r="C269" t="e">
        <f>(VLOOKUP(Games!B269, Data!$B$2:$L$134, 4, FALSE)-VLOOKUP(Games!C269, Data!$B$2:$L$134, 4, FALSE))*'Coefficients - Win Probability'!$C$2</f>
        <v>#N/A</v>
      </c>
      <c r="D269" t="e">
        <f>(VLOOKUP(Games!B269, Data!$B$2:$L$134, 5, FALSE)-VLOOKUP(Games!C269, Data!$B$2:$L$134, 5, FALSE))*'Coefficients - Win Probability'!$D$2</f>
        <v>#N/A</v>
      </c>
      <c r="E269" t="e">
        <f>(VLOOKUP(Games!B269, Data!$B$2:$L$134, 6, FALSE)-VLOOKUP(Games!C269, Data!$B$2:$L$134, 6, FALSE))*'Coefficients - Win Probability'!$E$2</f>
        <v>#N/A</v>
      </c>
      <c r="F269" t="e">
        <f>(VLOOKUP(Games!B269, Data!$B$2:$L$134, 7, FALSE)-VLOOKUP(Games!C269, Data!$B$2:$L$134, 7, FALSE))*'Coefficients - Win Probability'!$F$2</f>
        <v>#N/A</v>
      </c>
      <c r="G269" t="e">
        <f>(VLOOKUP(Games!B269, Data!$B$2:$L$134, 8, FALSE)-VLOOKUP(Games!C269, Data!$B$2:$L$134, 8, FALSE))*'Coefficients - Win Probability'!$G$2</f>
        <v>#N/A</v>
      </c>
      <c r="H269" t="e">
        <f>(VLOOKUP(Games!B269, Data!$B$2:$L$134, 9, FALSE)-VLOOKUP(Games!C269, Data!$B$2:$L$134, 9, FALSE))*'Coefficients - Win Probability'!$H$2</f>
        <v>#N/A</v>
      </c>
      <c r="I269" t="e">
        <f>(VLOOKUP(Games!B269, Data!$B$2:$L$134, 10, FALSE)-VLOOKUP(Games!C269, Data!$B$2:$L$134, 10, FALSE))*'Coefficients - Win Probability'!$I$2</f>
        <v>#N/A</v>
      </c>
      <c r="J269" t="e">
        <f>(IF(AND(VLOOKUP(Games!B269, Data!$B$2:$L$134, 11, FALSE)=1, VLOOKUP(Games!C269, Data!$B$2:$L$134, 11, FALSE)&lt;&gt;1), 1,0))*'Coefficients - Win Probability'!$J$2</f>
        <v>#N/A</v>
      </c>
      <c r="K269" t="e">
        <f>(IF(AND(VLOOKUP(Games!B269, Data!$B$2:$L$134, 11, FALSE)&lt;&gt;1, VLOOKUP(Games!C269, Data!$B$2:$L$134, 11, FALSE)=1), 1,0))*'Coefficients - Win Probability'!$K$2</f>
        <v>#N/A</v>
      </c>
      <c r="L269" t="e">
        <f>(VLOOKUP(Games!B269, Data!$B$2:$L$134, 3, FALSE)-VLOOKUP(Games!C269, Data!$B$2:$L$134, 3, FALSE))*'Coefficients - Win Probability'!$L$2</f>
        <v>#N/A</v>
      </c>
      <c r="N269" t="e">
        <f t="shared" si="4"/>
        <v>#N/A</v>
      </c>
    </row>
    <row r="270" spans="1:14" x14ac:dyDescent="0.45">
      <c r="A270">
        <f>'Coefficients - Win Probability'!$A$2</f>
        <v>1.5006452889456501</v>
      </c>
      <c r="B270">
        <f>(Games!D270)*'Coefficients - Win Probability'!$B$2</f>
        <v>0</v>
      </c>
      <c r="C270" t="e">
        <f>(VLOOKUP(Games!B270, Data!$B$2:$L$134, 4, FALSE)-VLOOKUP(Games!C270, Data!$B$2:$L$134, 4, FALSE))*'Coefficients - Win Probability'!$C$2</f>
        <v>#N/A</v>
      </c>
      <c r="D270" t="e">
        <f>(VLOOKUP(Games!B270, Data!$B$2:$L$134, 5, FALSE)-VLOOKUP(Games!C270, Data!$B$2:$L$134, 5, FALSE))*'Coefficients - Win Probability'!$D$2</f>
        <v>#N/A</v>
      </c>
      <c r="E270" t="e">
        <f>(VLOOKUP(Games!B270, Data!$B$2:$L$134, 6, FALSE)-VLOOKUP(Games!C270, Data!$B$2:$L$134, 6, FALSE))*'Coefficients - Win Probability'!$E$2</f>
        <v>#N/A</v>
      </c>
      <c r="F270" t="e">
        <f>(VLOOKUP(Games!B270, Data!$B$2:$L$134, 7, FALSE)-VLOOKUP(Games!C270, Data!$B$2:$L$134, 7, FALSE))*'Coefficients - Win Probability'!$F$2</f>
        <v>#N/A</v>
      </c>
      <c r="G270" t="e">
        <f>(VLOOKUP(Games!B270, Data!$B$2:$L$134, 8, FALSE)-VLOOKUP(Games!C270, Data!$B$2:$L$134, 8, FALSE))*'Coefficients - Win Probability'!$G$2</f>
        <v>#N/A</v>
      </c>
      <c r="H270" t="e">
        <f>(VLOOKUP(Games!B270, Data!$B$2:$L$134, 9, FALSE)-VLOOKUP(Games!C270, Data!$B$2:$L$134, 9, FALSE))*'Coefficients - Win Probability'!$H$2</f>
        <v>#N/A</v>
      </c>
      <c r="I270" t="e">
        <f>(VLOOKUP(Games!B270, Data!$B$2:$L$134, 10, FALSE)-VLOOKUP(Games!C270, Data!$B$2:$L$134, 10, FALSE))*'Coefficients - Win Probability'!$I$2</f>
        <v>#N/A</v>
      </c>
      <c r="J270" t="e">
        <f>(IF(AND(VLOOKUP(Games!B270, Data!$B$2:$L$134, 11, FALSE)=1, VLOOKUP(Games!C270, Data!$B$2:$L$134, 11, FALSE)&lt;&gt;1), 1,0))*'Coefficients - Win Probability'!$J$2</f>
        <v>#N/A</v>
      </c>
      <c r="K270" t="e">
        <f>(IF(AND(VLOOKUP(Games!B270, Data!$B$2:$L$134, 11, FALSE)&lt;&gt;1, VLOOKUP(Games!C270, Data!$B$2:$L$134, 11, FALSE)=1), 1,0))*'Coefficients - Win Probability'!$K$2</f>
        <v>#N/A</v>
      </c>
      <c r="L270" t="e">
        <f>(VLOOKUP(Games!B270, Data!$B$2:$L$134, 3, FALSE)-VLOOKUP(Games!C270, Data!$B$2:$L$134, 3, FALSE))*'Coefficients - Win Probability'!$L$2</f>
        <v>#N/A</v>
      </c>
      <c r="N270" t="e">
        <f t="shared" si="4"/>
        <v>#N/A</v>
      </c>
    </row>
    <row r="271" spans="1:14" x14ac:dyDescent="0.45">
      <c r="A271">
        <f>'Coefficients - Win Probability'!$A$2</f>
        <v>1.5006452889456501</v>
      </c>
      <c r="B271">
        <f>(Games!D271)*'Coefficients - Win Probability'!$B$2</f>
        <v>0</v>
      </c>
      <c r="C271" t="e">
        <f>(VLOOKUP(Games!B271, Data!$B$2:$L$134, 4, FALSE)-VLOOKUP(Games!C271, Data!$B$2:$L$134, 4, FALSE))*'Coefficients - Win Probability'!$C$2</f>
        <v>#N/A</v>
      </c>
      <c r="D271" t="e">
        <f>(VLOOKUP(Games!B271, Data!$B$2:$L$134, 5, FALSE)-VLOOKUP(Games!C271, Data!$B$2:$L$134, 5, FALSE))*'Coefficients - Win Probability'!$D$2</f>
        <v>#N/A</v>
      </c>
      <c r="E271" t="e">
        <f>(VLOOKUP(Games!B271, Data!$B$2:$L$134, 6, FALSE)-VLOOKUP(Games!C271, Data!$B$2:$L$134, 6, FALSE))*'Coefficients - Win Probability'!$E$2</f>
        <v>#N/A</v>
      </c>
      <c r="F271" t="e">
        <f>(VLOOKUP(Games!B271, Data!$B$2:$L$134, 7, FALSE)-VLOOKUP(Games!C271, Data!$B$2:$L$134, 7, FALSE))*'Coefficients - Win Probability'!$F$2</f>
        <v>#N/A</v>
      </c>
      <c r="G271" t="e">
        <f>(VLOOKUP(Games!B271, Data!$B$2:$L$134, 8, FALSE)-VLOOKUP(Games!C271, Data!$B$2:$L$134, 8, FALSE))*'Coefficients - Win Probability'!$G$2</f>
        <v>#N/A</v>
      </c>
      <c r="H271" t="e">
        <f>(VLOOKUP(Games!B271, Data!$B$2:$L$134, 9, FALSE)-VLOOKUP(Games!C271, Data!$B$2:$L$134, 9, FALSE))*'Coefficients - Win Probability'!$H$2</f>
        <v>#N/A</v>
      </c>
      <c r="I271" t="e">
        <f>(VLOOKUP(Games!B271, Data!$B$2:$L$134, 10, FALSE)-VLOOKUP(Games!C271, Data!$B$2:$L$134, 10, FALSE))*'Coefficients - Win Probability'!$I$2</f>
        <v>#N/A</v>
      </c>
      <c r="J271" t="e">
        <f>(IF(AND(VLOOKUP(Games!B271, Data!$B$2:$L$134, 11, FALSE)=1, VLOOKUP(Games!C271, Data!$B$2:$L$134, 11, FALSE)&lt;&gt;1), 1,0))*'Coefficients - Win Probability'!$J$2</f>
        <v>#N/A</v>
      </c>
      <c r="K271" t="e">
        <f>(IF(AND(VLOOKUP(Games!B271, Data!$B$2:$L$134, 11, FALSE)&lt;&gt;1, VLOOKUP(Games!C271, Data!$B$2:$L$134, 11, FALSE)=1), 1,0))*'Coefficients - Win Probability'!$K$2</f>
        <v>#N/A</v>
      </c>
      <c r="L271" t="e">
        <f>(VLOOKUP(Games!B271, Data!$B$2:$L$134, 3, FALSE)-VLOOKUP(Games!C271, Data!$B$2:$L$134, 3, FALSE))*'Coefficients - Win Probability'!$L$2</f>
        <v>#N/A</v>
      </c>
      <c r="N271" t="e">
        <f t="shared" si="4"/>
        <v>#N/A</v>
      </c>
    </row>
    <row r="272" spans="1:14" x14ac:dyDescent="0.45">
      <c r="A272">
        <f>'Coefficients - Win Probability'!$A$2</f>
        <v>1.5006452889456501</v>
      </c>
      <c r="B272">
        <f>(Games!D272)*'Coefficients - Win Probability'!$B$2</f>
        <v>0</v>
      </c>
      <c r="C272" t="e">
        <f>(VLOOKUP(Games!B272, Data!$B$2:$L$134, 4, FALSE)-VLOOKUP(Games!C272, Data!$B$2:$L$134, 4, FALSE))*'Coefficients - Win Probability'!$C$2</f>
        <v>#N/A</v>
      </c>
      <c r="D272" t="e">
        <f>(VLOOKUP(Games!B272, Data!$B$2:$L$134, 5, FALSE)-VLOOKUP(Games!C272, Data!$B$2:$L$134, 5, FALSE))*'Coefficients - Win Probability'!$D$2</f>
        <v>#N/A</v>
      </c>
      <c r="E272" t="e">
        <f>(VLOOKUP(Games!B272, Data!$B$2:$L$134, 6, FALSE)-VLOOKUP(Games!C272, Data!$B$2:$L$134, 6, FALSE))*'Coefficients - Win Probability'!$E$2</f>
        <v>#N/A</v>
      </c>
      <c r="F272" t="e">
        <f>(VLOOKUP(Games!B272, Data!$B$2:$L$134, 7, FALSE)-VLOOKUP(Games!C272, Data!$B$2:$L$134, 7, FALSE))*'Coefficients - Win Probability'!$F$2</f>
        <v>#N/A</v>
      </c>
      <c r="G272" t="e">
        <f>(VLOOKUP(Games!B272, Data!$B$2:$L$134, 8, FALSE)-VLOOKUP(Games!C272, Data!$B$2:$L$134, 8, FALSE))*'Coefficients - Win Probability'!$G$2</f>
        <v>#N/A</v>
      </c>
      <c r="H272" t="e">
        <f>(VLOOKUP(Games!B272, Data!$B$2:$L$134, 9, FALSE)-VLOOKUP(Games!C272, Data!$B$2:$L$134, 9, FALSE))*'Coefficients - Win Probability'!$H$2</f>
        <v>#N/A</v>
      </c>
      <c r="I272" t="e">
        <f>(VLOOKUP(Games!B272, Data!$B$2:$L$134, 10, FALSE)-VLOOKUP(Games!C272, Data!$B$2:$L$134, 10, FALSE))*'Coefficients - Win Probability'!$I$2</f>
        <v>#N/A</v>
      </c>
      <c r="J272" t="e">
        <f>(IF(AND(VLOOKUP(Games!B272, Data!$B$2:$L$134, 11, FALSE)=1, VLOOKUP(Games!C272, Data!$B$2:$L$134, 11, FALSE)&lt;&gt;1), 1,0))*'Coefficients - Win Probability'!$J$2</f>
        <v>#N/A</v>
      </c>
      <c r="K272" t="e">
        <f>(IF(AND(VLOOKUP(Games!B272, Data!$B$2:$L$134, 11, FALSE)&lt;&gt;1, VLOOKUP(Games!C272, Data!$B$2:$L$134, 11, FALSE)=1), 1,0))*'Coefficients - Win Probability'!$K$2</f>
        <v>#N/A</v>
      </c>
      <c r="L272" t="e">
        <f>(VLOOKUP(Games!B272, Data!$B$2:$L$134, 3, FALSE)-VLOOKUP(Games!C272, Data!$B$2:$L$134, 3, FALSE))*'Coefficients - Win Probability'!$L$2</f>
        <v>#N/A</v>
      </c>
      <c r="N272" t="e">
        <f t="shared" si="4"/>
        <v>#N/A</v>
      </c>
    </row>
    <row r="273" spans="1:14" x14ac:dyDescent="0.45">
      <c r="A273">
        <f>'Coefficients - Win Probability'!$A$2</f>
        <v>1.5006452889456501</v>
      </c>
      <c r="B273">
        <f>(Games!D273)*'Coefficients - Win Probability'!$B$2</f>
        <v>0</v>
      </c>
      <c r="C273" t="e">
        <f>(VLOOKUP(Games!B273, Data!$B$2:$L$134, 4, FALSE)-VLOOKUP(Games!C273, Data!$B$2:$L$134, 4, FALSE))*'Coefficients - Win Probability'!$C$2</f>
        <v>#N/A</v>
      </c>
      <c r="D273" t="e">
        <f>(VLOOKUP(Games!B273, Data!$B$2:$L$134, 5, FALSE)-VLOOKUP(Games!C273, Data!$B$2:$L$134, 5, FALSE))*'Coefficients - Win Probability'!$D$2</f>
        <v>#N/A</v>
      </c>
      <c r="E273" t="e">
        <f>(VLOOKUP(Games!B273, Data!$B$2:$L$134, 6, FALSE)-VLOOKUP(Games!C273, Data!$B$2:$L$134, 6, FALSE))*'Coefficients - Win Probability'!$E$2</f>
        <v>#N/A</v>
      </c>
      <c r="F273" t="e">
        <f>(VLOOKUP(Games!B273, Data!$B$2:$L$134, 7, FALSE)-VLOOKUP(Games!C273, Data!$B$2:$L$134, 7, FALSE))*'Coefficients - Win Probability'!$F$2</f>
        <v>#N/A</v>
      </c>
      <c r="G273" t="e">
        <f>(VLOOKUP(Games!B273, Data!$B$2:$L$134, 8, FALSE)-VLOOKUP(Games!C273, Data!$B$2:$L$134, 8, FALSE))*'Coefficients - Win Probability'!$G$2</f>
        <v>#N/A</v>
      </c>
      <c r="H273" t="e">
        <f>(VLOOKUP(Games!B273, Data!$B$2:$L$134, 9, FALSE)-VLOOKUP(Games!C273, Data!$B$2:$L$134, 9, FALSE))*'Coefficients - Win Probability'!$H$2</f>
        <v>#N/A</v>
      </c>
      <c r="I273" t="e">
        <f>(VLOOKUP(Games!B273, Data!$B$2:$L$134, 10, FALSE)-VLOOKUP(Games!C273, Data!$B$2:$L$134, 10, FALSE))*'Coefficients - Win Probability'!$I$2</f>
        <v>#N/A</v>
      </c>
      <c r="J273" t="e">
        <f>(IF(AND(VLOOKUP(Games!B273, Data!$B$2:$L$134, 11, FALSE)=1, VLOOKUP(Games!C273, Data!$B$2:$L$134, 11, FALSE)&lt;&gt;1), 1,0))*'Coefficients - Win Probability'!$J$2</f>
        <v>#N/A</v>
      </c>
      <c r="K273" t="e">
        <f>(IF(AND(VLOOKUP(Games!B273, Data!$B$2:$L$134, 11, FALSE)&lt;&gt;1, VLOOKUP(Games!C273, Data!$B$2:$L$134, 11, FALSE)=1), 1,0))*'Coefficients - Win Probability'!$K$2</f>
        <v>#N/A</v>
      </c>
      <c r="L273" t="e">
        <f>(VLOOKUP(Games!B273, Data!$B$2:$L$134, 3, FALSE)-VLOOKUP(Games!C273, Data!$B$2:$L$134, 3, FALSE))*'Coefficients - Win Probability'!$L$2</f>
        <v>#N/A</v>
      </c>
      <c r="N273" t="e">
        <f t="shared" si="4"/>
        <v>#N/A</v>
      </c>
    </row>
    <row r="274" spans="1:14" x14ac:dyDescent="0.45">
      <c r="A274">
        <f>'Coefficients - Win Probability'!$A$2</f>
        <v>1.5006452889456501</v>
      </c>
      <c r="B274">
        <f>(Games!D274)*'Coefficients - Win Probability'!$B$2</f>
        <v>0</v>
      </c>
      <c r="C274" t="e">
        <f>(VLOOKUP(Games!B274, Data!$B$2:$L$134, 4, FALSE)-VLOOKUP(Games!C274, Data!$B$2:$L$134, 4, FALSE))*'Coefficients - Win Probability'!$C$2</f>
        <v>#N/A</v>
      </c>
      <c r="D274" t="e">
        <f>(VLOOKUP(Games!B274, Data!$B$2:$L$134, 5, FALSE)-VLOOKUP(Games!C274, Data!$B$2:$L$134, 5, FALSE))*'Coefficients - Win Probability'!$D$2</f>
        <v>#N/A</v>
      </c>
      <c r="E274" t="e">
        <f>(VLOOKUP(Games!B274, Data!$B$2:$L$134, 6, FALSE)-VLOOKUP(Games!C274, Data!$B$2:$L$134, 6, FALSE))*'Coefficients - Win Probability'!$E$2</f>
        <v>#N/A</v>
      </c>
      <c r="F274" t="e">
        <f>(VLOOKUP(Games!B274, Data!$B$2:$L$134, 7, FALSE)-VLOOKUP(Games!C274, Data!$B$2:$L$134, 7, FALSE))*'Coefficients - Win Probability'!$F$2</f>
        <v>#N/A</v>
      </c>
      <c r="G274" t="e">
        <f>(VLOOKUP(Games!B274, Data!$B$2:$L$134, 8, FALSE)-VLOOKUP(Games!C274, Data!$B$2:$L$134, 8, FALSE))*'Coefficients - Win Probability'!$G$2</f>
        <v>#N/A</v>
      </c>
      <c r="H274" t="e">
        <f>(VLOOKUP(Games!B274, Data!$B$2:$L$134, 9, FALSE)-VLOOKUP(Games!C274, Data!$B$2:$L$134, 9, FALSE))*'Coefficients - Win Probability'!$H$2</f>
        <v>#N/A</v>
      </c>
      <c r="I274" t="e">
        <f>(VLOOKUP(Games!B274, Data!$B$2:$L$134, 10, FALSE)-VLOOKUP(Games!C274, Data!$B$2:$L$134, 10, FALSE))*'Coefficients - Win Probability'!$I$2</f>
        <v>#N/A</v>
      </c>
      <c r="J274" t="e">
        <f>(IF(AND(VLOOKUP(Games!B274, Data!$B$2:$L$134, 11, FALSE)=1, VLOOKUP(Games!C274, Data!$B$2:$L$134, 11, FALSE)&lt;&gt;1), 1,0))*'Coefficients - Win Probability'!$J$2</f>
        <v>#N/A</v>
      </c>
      <c r="K274" t="e">
        <f>(IF(AND(VLOOKUP(Games!B274, Data!$B$2:$L$134, 11, FALSE)&lt;&gt;1, VLOOKUP(Games!C274, Data!$B$2:$L$134, 11, FALSE)=1), 1,0))*'Coefficients - Win Probability'!$K$2</f>
        <v>#N/A</v>
      </c>
      <c r="L274" t="e">
        <f>(VLOOKUP(Games!B274, Data!$B$2:$L$134, 3, FALSE)-VLOOKUP(Games!C274, Data!$B$2:$L$134, 3, FALSE))*'Coefficients - Win Probability'!$L$2</f>
        <v>#N/A</v>
      </c>
      <c r="N274" t="e">
        <f t="shared" si="4"/>
        <v>#N/A</v>
      </c>
    </row>
    <row r="275" spans="1:14" x14ac:dyDescent="0.45">
      <c r="A275">
        <f>'Coefficients - Win Probability'!$A$2</f>
        <v>1.5006452889456501</v>
      </c>
      <c r="B275">
        <f>(Games!D275)*'Coefficients - Win Probability'!$B$2</f>
        <v>0</v>
      </c>
      <c r="C275" t="e">
        <f>(VLOOKUP(Games!B275, Data!$B$2:$L$134, 4, FALSE)-VLOOKUP(Games!C275, Data!$B$2:$L$134, 4, FALSE))*'Coefficients - Win Probability'!$C$2</f>
        <v>#N/A</v>
      </c>
      <c r="D275" t="e">
        <f>(VLOOKUP(Games!B275, Data!$B$2:$L$134, 5, FALSE)-VLOOKUP(Games!C275, Data!$B$2:$L$134, 5, FALSE))*'Coefficients - Win Probability'!$D$2</f>
        <v>#N/A</v>
      </c>
      <c r="E275" t="e">
        <f>(VLOOKUP(Games!B275, Data!$B$2:$L$134, 6, FALSE)-VLOOKUP(Games!C275, Data!$B$2:$L$134, 6, FALSE))*'Coefficients - Win Probability'!$E$2</f>
        <v>#N/A</v>
      </c>
      <c r="F275" t="e">
        <f>(VLOOKUP(Games!B275, Data!$B$2:$L$134, 7, FALSE)-VLOOKUP(Games!C275, Data!$B$2:$L$134, 7, FALSE))*'Coefficients - Win Probability'!$F$2</f>
        <v>#N/A</v>
      </c>
      <c r="G275" t="e">
        <f>(VLOOKUP(Games!B275, Data!$B$2:$L$134, 8, FALSE)-VLOOKUP(Games!C275, Data!$B$2:$L$134, 8, FALSE))*'Coefficients - Win Probability'!$G$2</f>
        <v>#N/A</v>
      </c>
      <c r="H275" t="e">
        <f>(VLOOKUP(Games!B275, Data!$B$2:$L$134, 9, FALSE)-VLOOKUP(Games!C275, Data!$B$2:$L$134, 9, FALSE))*'Coefficients - Win Probability'!$H$2</f>
        <v>#N/A</v>
      </c>
      <c r="I275" t="e">
        <f>(VLOOKUP(Games!B275, Data!$B$2:$L$134, 10, FALSE)-VLOOKUP(Games!C275, Data!$B$2:$L$134, 10, FALSE))*'Coefficients - Win Probability'!$I$2</f>
        <v>#N/A</v>
      </c>
      <c r="J275" t="e">
        <f>(IF(AND(VLOOKUP(Games!B275, Data!$B$2:$L$134, 11, FALSE)=1, VLOOKUP(Games!C275, Data!$B$2:$L$134, 11, FALSE)&lt;&gt;1), 1,0))*'Coefficients - Win Probability'!$J$2</f>
        <v>#N/A</v>
      </c>
      <c r="K275" t="e">
        <f>(IF(AND(VLOOKUP(Games!B275, Data!$B$2:$L$134, 11, FALSE)&lt;&gt;1, VLOOKUP(Games!C275, Data!$B$2:$L$134, 11, FALSE)=1), 1,0))*'Coefficients - Win Probability'!$K$2</f>
        <v>#N/A</v>
      </c>
      <c r="L275" t="e">
        <f>(VLOOKUP(Games!B275, Data!$B$2:$L$134, 3, FALSE)-VLOOKUP(Games!C275, Data!$B$2:$L$134, 3, FALSE))*'Coefficients - Win Probability'!$L$2</f>
        <v>#N/A</v>
      </c>
      <c r="N275" t="e">
        <f t="shared" si="4"/>
        <v>#N/A</v>
      </c>
    </row>
    <row r="276" spans="1:14" x14ac:dyDescent="0.45">
      <c r="A276">
        <f>'Coefficients - Win Probability'!$A$2</f>
        <v>1.5006452889456501</v>
      </c>
      <c r="B276">
        <f>(Games!D276)*'Coefficients - Win Probability'!$B$2</f>
        <v>0</v>
      </c>
      <c r="C276" t="e">
        <f>(VLOOKUP(Games!B276, Data!$B$2:$L$134, 4, FALSE)-VLOOKUP(Games!C276, Data!$B$2:$L$134, 4, FALSE))*'Coefficients - Win Probability'!$C$2</f>
        <v>#N/A</v>
      </c>
      <c r="D276" t="e">
        <f>(VLOOKUP(Games!B276, Data!$B$2:$L$134, 5, FALSE)-VLOOKUP(Games!C276, Data!$B$2:$L$134, 5, FALSE))*'Coefficients - Win Probability'!$D$2</f>
        <v>#N/A</v>
      </c>
      <c r="E276" t="e">
        <f>(VLOOKUP(Games!B276, Data!$B$2:$L$134, 6, FALSE)-VLOOKUP(Games!C276, Data!$B$2:$L$134, 6, FALSE))*'Coefficients - Win Probability'!$E$2</f>
        <v>#N/A</v>
      </c>
      <c r="F276" t="e">
        <f>(VLOOKUP(Games!B276, Data!$B$2:$L$134, 7, FALSE)-VLOOKUP(Games!C276, Data!$B$2:$L$134, 7, FALSE))*'Coefficients - Win Probability'!$F$2</f>
        <v>#N/A</v>
      </c>
      <c r="G276" t="e">
        <f>(VLOOKUP(Games!B276, Data!$B$2:$L$134, 8, FALSE)-VLOOKUP(Games!C276, Data!$B$2:$L$134, 8, FALSE))*'Coefficients - Win Probability'!$G$2</f>
        <v>#N/A</v>
      </c>
      <c r="H276" t="e">
        <f>(VLOOKUP(Games!B276, Data!$B$2:$L$134, 9, FALSE)-VLOOKUP(Games!C276, Data!$B$2:$L$134, 9, FALSE))*'Coefficients - Win Probability'!$H$2</f>
        <v>#N/A</v>
      </c>
      <c r="I276" t="e">
        <f>(VLOOKUP(Games!B276, Data!$B$2:$L$134, 10, FALSE)-VLOOKUP(Games!C276, Data!$B$2:$L$134, 10, FALSE))*'Coefficients - Win Probability'!$I$2</f>
        <v>#N/A</v>
      </c>
      <c r="J276" t="e">
        <f>(IF(AND(VLOOKUP(Games!B276, Data!$B$2:$L$134, 11, FALSE)=1, VLOOKUP(Games!C276, Data!$B$2:$L$134, 11, FALSE)&lt;&gt;1), 1,0))*'Coefficients - Win Probability'!$J$2</f>
        <v>#N/A</v>
      </c>
      <c r="K276" t="e">
        <f>(IF(AND(VLOOKUP(Games!B276, Data!$B$2:$L$134, 11, FALSE)&lt;&gt;1, VLOOKUP(Games!C276, Data!$B$2:$L$134, 11, FALSE)=1), 1,0))*'Coefficients - Win Probability'!$K$2</f>
        <v>#N/A</v>
      </c>
      <c r="L276" t="e">
        <f>(VLOOKUP(Games!B276, Data!$B$2:$L$134, 3, FALSE)-VLOOKUP(Games!C276, Data!$B$2:$L$134, 3, FALSE))*'Coefficients - Win Probability'!$L$2</f>
        <v>#N/A</v>
      </c>
      <c r="N276" t="e">
        <f t="shared" si="4"/>
        <v>#N/A</v>
      </c>
    </row>
    <row r="277" spans="1:14" x14ac:dyDescent="0.45">
      <c r="A277">
        <f>'Coefficients - Win Probability'!$A$2</f>
        <v>1.5006452889456501</v>
      </c>
      <c r="B277">
        <f>(Games!D277)*'Coefficients - Win Probability'!$B$2</f>
        <v>0</v>
      </c>
      <c r="C277" t="e">
        <f>(VLOOKUP(Games!B277, Data!$B$2:$L$134, 4, FALSE)-VLOOKUP(Games!C277, Data!$B$2:$L$134, 4, FALSE))*'Coefficients - Win Probability'!$C$2</f>
        <v>#N/A</v>
      </c>
      <c r="D277" t="e">
        <f>(VLOOKUP(Games!B277, Data!$B$2:$L$134, 5, FALSE)-VLOOKUP(Games!C277, Data!$B$2:$L$134, 5, FALSE))*'Coefficients - Win Probability'!$D$2</f>
        <v>#N/A</v>
      </c>
      <c r="E277" t="e">
        <f>(VLOOKUP(Games!B277, Data!$B$2:$L$134, 6, FALSE)-VLOOKUP(Games!C277, Data!$B$2:$L$134, 6, FALSE))*'Coefficients - Win Probability'!$E$2</f>
        <v>#N/A</v>
      </c>
      <c r="F277" t="e">
        <f>(VLOOKUP(Games!B277, Data!$B$2:$L$134, 7, FALSE)-VLOOKUP(Games!C277, Data!$B$2:$L$134, 7, FALSE))*'Coefficients - Win Probability'!$F$2</f>
        <v>#N/A</v>
      </c>
      <c r="G277" t="e">
        <f>(VLOOKUP(Games!B277, Data!$B$2:$L$134, 8, FALSE)-VLOOKUP(Games!C277, Data!$B$2:$L$134, 8, FALSE))*'Coefficients - Win Probability'!$G$2</f>
        <v>#N/A</v>
      </c>
      <c r="H277" t="e">
        <f>(VLOOKUP(Games!B277, Data!$B$2:$L$134, 9, FALSE)-VLOOKUP(Games!C277, Data!$B$2:$L$134, 9, FALSE))*'Coefficients - Win Probability'!$H$2</f>
        <v>#N/A</v>
      </c>
      <c r="I277" t="e">
        <f>(VLOOKUP(Games!B277, Data!$B$2:$L$134, 10, FALSE)-VLOOKUP(Games!C277, Data!$B$2:$L$134, 10, FALSE))*'Coefficients - Win Probability'!$I$2</f>
        <v>#N/A</v>
      </c>
      <c r="J277" t="e">
        <f>(IF(AND(VLOOKUP(Games!B277, Data!$B$2:$L$134, 11, FALSE)=1, VLOOKUP(Games!C277, Data!$B$2:$L$134, 11, FALSE)&lt;&gt;1), 1,0))*'Coefficients - Win Probability'!$J$2</f>
        <v>#N/A</v>
      </c>
      <c r="K277" t="e">
        <f>(IF(AND(VLOOKUP(Games!B277, Data!$B$2:$L$134, 11, FALSE)&lt;&gt;1, VLOOKUP(Games!C277, Data!$B$2:$L$134, 11, FALSE)=1), 1,0))*'Coefficients - Win Probability'!$K$2</f>
        <v>#N/A</v>
      </c>
      <c r="L277" t="e">
        <f>(VLOOKUP(Games!B277, Data!$B$2:$L$134, 3, FALSE)-VLOOKUP(Games!C277, Data!$B$2:$L$134, 3, FALSE))*'Coefficients - Win Probability'!$L$2</f>
        <v>#N/A</v>
      </c>
      <c r="N277" t="e">
        <f t="shared" si="4"/>
        <v>#N/A</v>
      </c>
    </row>
    <row r="278" spans="1:14" x14ac:dyDescent="0.45">
      <c r="A278">
        <f>'Coefficients - Win Probability'!$A$2</f>
        <v>1.5006452889456501</v>
      </c>
      <c r="B278">
        <f>(Games!D278)*'Coefficients - Win Probability'!$B$2</f>
        <v>0</v>
      </c>
      <c r="C278" t="e">
        <f>(VLOOKUP(Games!B278, Data!$B$2:$L$134, 4, FALSE)-VLOOKUP(Games!C278, Data!$B$2:$L$134, 4, FALSE))*'Coefficients - Win Probability'!$C$2</f>
        <v>#N/A</v>
      </c>
      <c r="D278" t="e">
        <f>(VLOOKUP(Games!B278, Data!$B$2:$L$134, 5, FALSE)-VLOOKUP(Games!C278, Data!$B$2:$L$134, 5, FALSE))*'Coefficients - Win Probability'!$D$2</f>
        <v>#N/A</v>
      </c>
      <c r="E278" t="e">
        <f>(VLOOKUP(Games!B278, Data!$B$2:$L$134, 6, FALSE)-VLOOKUP(Games!C278, Data!$B$2:$L$134, 6, FALSE))*'Coefficients - Win Probability'!$E$2</f>
        <v>#N/A</v>
      </c>
      <c r="F278" t="e">
        <f>(VLOOKUP(Games!B278, Data!$B$2:$L$134, 7, FALSE)-VLOOKUP(Games!C278, Data!$B$2:$L$134, 7, FALSE))*'Coefficients - Win Probability'!$F$2</f>
        <v>#N/A</v>
      </c>
      <c r="G278" t="e">
        <f>(VLOOKUP(Games!B278, Data!$B$2:$L$134, 8, FALSE)-VLOOKUP(Games!C278, Data!$B$2:$L$134, 8, FALSE))*'Coefficients - Win Probability'!$G$2</f>
        <v>#N/A</v>
      </c>
      <c r="H278" t="e">
        <f>(VLOOKUP(Games!B278, Data!$B$2:$L$134, 9, FALSE)-VLOOKUP(Games!C278, Data!$B$2:$L$134, 9, FALSE))*'Coefficients - Win Probability'!$H$2</f>
        <v>#N/A</v>
      </c>
      <c r="I278" t="e">
        <f>(VLOOKUP(Games!B278, Data!$B$2:$L$134, 10, FALSE)-VLOOKUP(Games!C278, Data!$B$2:$L$134, 10, FALSE))*'Coefficients - Win Probability'!$I$2</f>
        <v>#N/A</v>
      </c>
      <c r="J278" t="e">
        <f>(IF(AND(VLOOKUP(Games!B278, Data!$B$2:$L$134, 11, FALSE)=1, VLOOKUP(Games!C278, Data!$B$2:$L$134, 11, FALSE)&lt;&gt;1), 1,0))*'Coefficients - Win Probability'!$J$2</f>
        <v>#N/A</v>
      </c>
      <c r="K278" t="e">
        <f>(IF(AND(VLOOKUP(Games!B278, Data!$B$2:$L$134, 11, FALSE)&lt;&gt;1, VLOOKUP(Games!C278, Data!$B$2:$L$134, 11, FALSE)=1), 1,0))*'Coefficients - Win Probability'!$K$2</f>
        <v>#N/A</v>
      </c>
      <c r="L278" t="e">
        <f>(VLOOKUP(Games!B278, Data!$B$2:$L$134, 3, FALSE)-VLOOKUP(Games!C278, Data!$B$2:$L$134, 3, FALSE))*'Coefficients - Win Probability'!$L$2</f>
        <v>#N/A</v>
      </c>
      <c r="N278" t="e">
        <f t="shared" si="4"/>
        <v>#N/A</v>
      </c>
    </row>
    <row r="279" spans="1:14" x14ac:dyDescent="0.45">
      <c r="A279">
        <f>'Coefficients - Win Probability'!$A$2</f>
        <v>1.5006452889456501</v>
      </c>
      <c r="B279">
        <f>(Games!D279)*'Coefficients - Win Probability'!$B$2</f>
        <v>0</v>
      </c>
      <c r="C279" t="e">
        <f>(VLOOKUP(Games!B279, Data!$B$2:$L$134, 4, FALSE)-VLOOKUP(Games!C279, Data!$B$2:$L$134, 4, FALSE))*'Coefficients - Win Probability'!$C$2</f>
        <v>#N/A</v>
      </c>
      <c r="D279" t="e">
        <f>(VLOOKUP(Games!B279, Data!$B$2:$L$134, 5, FALSE)-VLOOKUP(Games!C279, Data!$B$2:$L$134, 5, FALSE))*'Coefficients - Win Probability'!$D$2</f>
        <v>#N/A</v>
      </c>
      <c r="E279" t="e">
        <f>(VLOOKUP(Games!B279, Data!$B$2:$L$134, 6, FALSE)-VLOOKUP(Games!C279, Data!$B$2:$L$134, 6, FALSE))*'Coefficients - Win Probability'!$E$2</f>
        <v>#N/A</v>
      </c>
      <c r="F279" t="e">
        <f>(VLOOKUP(Games!B279, Data!$B$2:$L$134, 7, FALSE)-VLOOKUP(Games!C279, Data!$B$2:$L$134, 7, FALSE))*'Coefficients - Win Probability'!$F$2</f>
        <v>#N/A</v>
      </c>
      <c r="G279" t="e">
        <f>(VLOOKUP(Games!B279, Data!$B$2:$L$134, 8, FALSE)-VLOOKUP(Games!C279, Data!$B$2:$L$134, 8, FALSE))*'Coefficients - Win Probability'!$G$2</f>
        <v>#N/A</v>
      </c>
      <c r="H279" t="e">
        <f>(VLOOKUP(Games!B279, Data!$B$2:$L$134, 9, FALSE)-VLOOKUP(Games!C279, Data!$B$2:$L$134, 9, FALSE))*'Coefficients - Win Probability'!$H$2</f>
        <v>#N/A</v>
      </c>
      <c r="I279" t="e">
        <f>(VLOOKUP(Games!B279, Data!$B$2:$L$134, 10, FALSE)-VLOOKUP(Games!C279, Data!$B$2:$L$134, 10, FALSE))*'Coefficients - Win Probability'!$I$2</f>
        <v>#N/A</v>
      </c>
      <c r="J279" t="e">
        <f>(IF(AND(VLOOKUP(Games!B279, Data!$B$2:$L$134, 11, FALSE)=1, VLOOKUP(Games!C279, Data!$B$2:$L$134, 11, FALSE)&lt;&gt;1), 1,0))*'Coefficients - Win Probability'!$J$2</f>
        <v>#N/A</v>
      </c>
      <c r="K279" t="e">
        <f>(IF(AND(VLOOKUP(Games!B279, Data!$B$2:$L$134, 11, FALSE)&lt;&gt;1, VLOOKUP(Games!C279, Data!$B$2:$L$134, 11, FALSE)=1), 1,0))*'Coefficients - Win Probability'!$K$2</f>
        <v>#N/A</v>
      </c>
      <c r="L279" t="e">
        <f>(VLOOKUP(Games!B279, Data!$B$2:$L$134, 3, FALSE)-VLOOKUP(Games!C279, Data!$B$2:$L$134, 3, FALSE))*'Coefficients - Win Probability'!$L$2</f>
        <v>#N/A</v>
      </c>
      <c r="N279" t="e">
        <f t="shared" si="4"/>
        <v>#N/A</v>
      </c>
    </row>
    <row r="280" spans="1:14" x14ac:dyDescent="0.45">
      <c r="A280">
        <f>'Coefficients - Win Probability'!$A$2</f>
        <v>1.5006452889456501</v>
      </c>
      <c r="B280">
        <f>(Games!D280)*'Coefficients - Win Probability'!$B$2</f>
        <v>0</v>
      </c>
      <c r="C280" t="e">
        <f>(VLOOKUP(Games!B280, Data!$B$2:$L$134, 4, FALSE)-VLOOKUP(Games!C280, Data!$B$2:$L$134, 4, FALSE))*'Coefficients - Win Probability'!$C$2</f>
        <v>#N/A</v>
      </c>
      <c r="D280" t="e">
        <f>(VLOOKUP(Games!B280, Data!$B$2:$L$134, 5, FALSE)-VLOOKUP(Games!C280, Data!$B$2:$L$134, 5, FALSE))*'Coefficients - Win Probability'!$D$2</f>
        <v>#N/A</v>
      </c>
      <c r="E280" t="e">
        <f>(VLOOKUP(Games!B280, Data!$B$2:$L$134, 6, FALSE)-VLOOKUP(Games!C280, Data!$B$2:$L$134, 6, FALSE))*'Coefficients - Win Probability'!$E$2</f>
        <v>#N/A</v>
      </c>
      <c r="F280" t="e">
        <f>(VLOOKUP(Games!B280, Data!$B$2:$L$134, 7, FALSE)-VLOOKUP(Games!C280, Data!$B$2:$L$134, 7, FALSE))*'Coefficients - Win Probability'!$F$2</f>
        <v>#N/A</v>
      </c>
      <c r="G280" t="e">
        <f>(VLOOKUP(Games!B280, Data!$B$2:$L$134, 8, FALSE)-VLOOKUP(Games!C280, Data!$B$2:$L$134, 8, FALSE))*'Coefficients - Win Probability'!$G$2</f>
        <v>#N/A</v>
      </c>
      <c r="H280" t="e">
        <f>(VLOOKUP(Games!B280, Data!$B$2:$L$134, 9, FALSE)-VLOOKUP(Games!C280, Data!$B$2:$L$134, 9, FALSE))*'Coefficients - Win Probability'!$H$2</f>
        <v>#N/A</v>
      </c>
      <c r="I280" t="e">
        <f>(VLOOKUP(Games!B280, Data!$B$2:$L$134, 10, FALSE)-VLOOKUP(Games!C280, Data!$B$2:$L$134, 10, FALSE))*'Coefficients - Win Probability'!$I$2</f>
        <v>#N/A</v>
      </c>
      <c r="J280" t="e">
        <f>(IF(AND(VLOOKUP(Games!B280, Data!$B$2:$L$134, 11, FALSE)=1, VLOOKUP(Games!C280, Data!$B$2:$L$134, 11, FALSE)&lt;&gt;1), 1,0))*'Coefficients - Win Probability'!$J$2</f>
        <v>#N/A</v>
      </c>
      <c r="K280" t="e">
        <f>(IF(AND(VLOOKUP(Games!B280, Data!$B$2:$L$134, 11, FALSE)&lt;&gt;1, VLOOKUP(Games!C280, Data!$B$2:$L$134, 11, FALSE)=1), 1,0))*'Coefficients - Win Probability'!$K$2</f>
        <v>#N/A</v>
      </c>
      <c r="L280" t="e">
        <f>(VLOOKUP(Games!B280, Data!$B$2:$L$134, 3, FALSE)-VLOOKUP(Games!C280, Data!$B$2:$L$134, 3, FALSE))*'Coefficients - Win Probability'!$L$2</f>
        <v>#N/A</v>
      </c>
      <c r="N280" t="e">
        <f t="shared" si="4"/>
        <v>#N/A</v>
      </c>
    </row>
    <row r="281" spans="1:14" x14ac:dyDescent="0.45">
      <c r="A281">
        <f>'Coefficients - Win Probability'!$A$2</f>
        <v>1.5006452889456501</v>
      </c>
      <c r="B281">
        <f>(Games!D281)*'Coefficients - Win Probability'!$B$2</f>
        <v>0</v>
      </c>
      <c r="C281" t="e">
        <f>(VLOOKUP(Games!B281, Data!$B$2:$L$134, 4, FALSE)-VLOOKUP(Games!C281, Data!$B$2:$L$134, 4, FALSE))*'Coefficients - Win Probability'!$C$2</f>
        <v>#N/A</v>
      </c>
      <c r="D281" t="e">
        <f>(VLOOKUP(Games!B281, Data!$B$2:$L$134, 5, FALSE)-VLOOKUP(Games!C281, Data!$B$2:$L$134, 5, FALSE))*'Coefficients - Win Probability'!$D$2</f>
        <v>#N/A</v>
      </c>
      <c r="E281" t="e">
        <f>(VLOOKUP(Games!B281, Data!$B$2:$L$134, 6, FALSE)-VLOOKUP(Games!C281, Data!$B$2:$L$134, 6, FALSE))*'Coefficients - Win Probability'!$E$2</f>
        <v>#N/A</v>
      </c>
      <c r="F281" t="e">
        <f>(VLOOKUP(Games!B281, Data!$B$2:$L$134, 7, FALSE)-VLOOKUP(Games!C281, Data!$B$2:$L$134, 7, FALSE))*'Coefficients - Win Probability'!$F$2</f>
        <v>#N/A</v>
      </c>
      <c r="G281" t="e">
        <f>(VLOOKUP(Games!B281, Data!$B$2:$L$134, 8, FALSE)-VLOOKUP(Games!C281, Data!$B$2:$L$134, 8, FALSE))*'Coefficients - Win Probability'!$G$2</f>
        <v>#N/A</v>
      </c>
      <c r="H281" t="e">
        <f>(VLOOKUP(Games!B281, Data!$B$2:$L$134, 9, FALSE)-VLOOKUP(Games!C281, Data!$B$2:$L$134, 9, FALSE))*'Coefficients - Win Probability'!$H$2</f>
        <v>#N/A</v>
      </c>
      <c r="I281" t="e">
        <f>(VLOOKUP(Games!B281, Data!$B$2:$L$134, 10, FALSE)-VLOOKUP(Games!C281, Data!$B$2:$L$134, 10, FALSE))*'Coefficients - Win Probability'!$I$2</f>
        <v>#N/A</v>
      </c>
      <c r="J281" t="e">
        <f>(IF(AND(VLOOKUP(Games!B281, Data!$B$2:$L$134, 11, FALSE)=1, VLOOKUP(Games!C281, Data!$B$2:$L$134, 11, FALSE)&lt;&gt;1), 1,0))*'Coefficients - Win Probability'!$J$2</f>
        <v>#N/A</v>
      </c>
      <c r="K281" t="e">
        <f>(IF(AND(VLOOKUP(Games!B281, Data!$B$2:$L$134, 11, FALSE)&lt;&gt;1, VLOOKUP(Games!C281, Data!$B$2:$L$134, 11, FALSE)=1), 1,0))*'Coefficients - Win Probability'!$K$2</f>
        <v>#N/A</v>
      </c>
      <c r="L281" t="e">
        <f>(VLOOKUP(Games!B281, Data!$B$2:$L$134, 3, FALSE)-VLOOKUP(Games!C281, Data!$B$2:$L$134, 3, FALSE))*'Coefficients - Win Probability'!$L$2</f>
        <v>#N/A</v>
      </c>
    </row>
    <row r="282" spans="1:14" x14ac:dyDescent="0.45">
      <c r="A282">
        <f>'Coefficients - Win Probability'!$A$2</f>
        <v>1.5006452889456501</v>
      </c>
      <c r="B282">
        <f>(Games!D282)*'Coefficients - Win Probability'!$B$2</f>
        <v>0</v>
      </c>
      <c r="C282" t="e">
        <f>(VLOOKUP(Games!B282, Data!$B$2:$L$134, 4, FALSE)-VLOOKUP(Games!C282, Data!$B$2:$L$134, 4, FALSE))*'Coefficients - Win Probability'!$C$2</f>
        <v>#N/A</v>
      </c>
      <c r="D282" t="e">
        <f>(VLOOKUP(Games!B282, Data!$B$2:$L$134, 5, FALSE)-VLOOKUP(Games!C282, Data!$B$2:$L$134, 5, FALSE))*'Coefficients - Win Probability'!$D$2</f>
        <v>#N/A</v>
      </c>
      <c r="E282" t="e">
        <f>(VLOOKUP(Games!B282, Data!$B$2:$L$134, 6, FALSE)-VLOOKUP(Games!C282, Data!$B$2:$L$134, 6, FALSE))*'Coefficients - Win Probability'!$E$2</f>
        <v>#N/A</v>
      </c>
      <c r="F282" t="e">
        <f>(VLOOKUP(Games!B282, Data!$B$2:$L$134, 7, FALSE)-VLOOKUP(Games!C282, Data!$B$2:$L$134, 7, FALSE))*'Coefficients - Win Probability'!$F$2</f>
        <v>#N/A</v>
      </c>
      <c r="G282" t="e">
        <f>(VLOOKUP(Games!B282, Data!$B$2:$L$134, 8, FALSE)-VLOOKUP(Games!C282, Data!$B$2:$L$134, 8, FALSE))*'Coefficients - Win Probability'!$G$2</f>
        <v>#N/A</v>
      </c>
      <c r="H282" t="e">
        <f>(VLOOKUP(Games!B282, Data!$B$2:$L$134, 9, FALSE)-VLOOKUP(Games!C282, Data!$B$2:$L$134, 9, FALSE))*'Coefficients - Win Probability'!$H$2</f>
        <v>#N/A</v>
      </c>
      <c r="I282" t="e">
        <f>(VLOOKUP(Games!B282, Data!$B$2:$L$134, 10, FALSE)-VLOOKUP(Games!C282, Data!$B$2:$L$134, 10, FALSE))*'Coefficients - Win Probability'!$I$2</f>
        <v>#N/A</v>
      </c>
      <c r="J282" t="e">
        <f>(IF(AND(VLOOKUP(Games!B282, Data!$B$2:$L$134, 11, FALSE)=1, VLOOKUP(Games!C282, Data!$B$2:$L$134, 11, FALSE)&lt;&gt;1), 1,0))*'Coefficients - Win Probability'!$J$2</f>
        <v>#N/A</v>
      </c>
      <c r="K282" t="e">
        <f>(IF(AND(VLOOKUP(Games!B282, Data!$B$2:$L$134, 11, FALSE)&lt;&gt;1, VLOOKUP(Games!C282, Data!$B$2:$L$134, 11, FALSE)=1), 1,0))*'Coefficients - Win Probability'!$K$2</f>
        <v>#N/A</v>
      </c>
      <c r="L282" t="e">
        <f>(VLOOKUP(Games!B282, Data!$B$2:$L$134, 3, FALSE)-VLOOKUP(Games!C282, Data!$B$2:$L$134, 3, FALSE))*'Coefficients - Win Probability'!$L$2</f>
        <v>#N/A</v>
      </c>
    </row>
    <row r="283" spans="1:14" x14ac:dyDescent="0.45">
      <c r="A283">
        <f>'Coefficients - Win Probability'!$A$2</f>
        <v>1.5006452889456501</v>
      </c>
      <c r="B283">
        <f>(Games!D283)*'Coefficients - Win Probability'!$B$2</f>
        <v>0</v>
      </c>
      <c r="C283" t="e">
        <f>(VLOOKUP(Games!B283, Data!$B$2:$L$134, 4, FALSE)-VLOOKUP(Games!C283, Data!$B$2:$L$134, 4, FALSE))*'Coefficients - Win Probability'!$C$2</f>
        <v>#N/A</v>
      </c>
      <c r="D283" t="e">
        <f>(VLOOKUP(Games!B283, Data!$B$2:$L$134, 5, FALSE)-VLOOKUP(Games!C283, Data!$B$2:$L$134, 5, FALSE))*'Coefficients - Win Probability'!$D$2</f>
        <v>#N/A</v>
      </c>
      <c r="E283" t="e">
        <f>(VLOOKUP(Games!B283, Data!$B$2:$L$134, 6, FALSE)-VLOOKUP(Games!C283, Data!$B$2:$L$134, 6, FALSE))*'Coefficients - Win Probability'!$E$2</f>
        <v>#N/A</v>
      </c>
      <c r="F283" t="e">
        <f>(VLOOKUP(Games!B283, Data!$B$2:$L$134, 7, FALSE)-VLOOKUP(Games!C283, Data!$B$2:$L$134, 7, FALSE))*'Coefficients - Win Probability'!$F$2</f>
        <v>#N/A</v>
      </c>
      <c r="G283" t="e">
        <f>(VLOOKUP(Games!B283, Data!$B$2:$L$134, 8, FALSE)-VLOOKUP(Games!C283, Data!$B$2:$L$134, 8, FALSE))*'Coefficients - Win Probability'!$G$2</f>
        <v>#N/A</v>
      </c>
      <c r="H283" t="e">
        <f>(VLOOKUP(Games!B283, Data!$B$2:$L$134, 9, FALSE)-VLOOKUP(Games!C283, Data!$B$2:$L$134, 9, FALSE))*'Coefficients - Win Probability'!$H$2</f>
        <v>#N/A</v>
      </c>
      <c r="I283" t="e">
        <f>(VLOOKUP(Games!B283, Data!$B$2:$L$134, 10, FALSE)-VLOOKUP(Games!C283, Data!$B$2:$L$134, 10, FALSE))*'Coefficients - Win Probability'!$I$2</f>
        <v>#N/A</v>
      </c>
      <c r="J283" t="e">
        <f>(IF(AND(VLOOKUP(Games!B283, Data!$B$2:$L$134, 11, FALSE)=1, VLOOKUP(Games!C283, Data!$B$2:$L$134, 11, FALSE)&lt;&gt;1), 1,0))*'Coefficients - Win Probability'!$J$2</f>
        <v>#N/A</v>
      </c>
      <c r="K283" t="e">
        <f>(IF(AND(VLOOKUP(Games!B283, Data!$B$2:$L$134, 11, FALSE)&lt;&gt;1, VLOOKUP(Games!C283, Data!$B$2:$L$134, 11, FALSE)=1), 1,0))*'Coefficients - Win Probability'!$K$2</f>
        <v>#N/A</v>
      </c>
      <c r="L283" t="e">
        <f>(VLOOKUP(Games!B283, Data!$B$2:$L$134, 3, FALSE)-VLOOKUP(Games!C283, Data!$B$2:$L$134, 3, FALSE))*'Coefficients - Win Probability'!$L$2</f>
        <v>#N/A</v>
      </c>
    </row>
    <row r="284" spans="1:14" x14ac:dyDescent="0.45">
      <c r="A284">
        <f>'Coefficients - Win Probability'!$A$2</f>
        <v>1.5006452889456501</v>
      </c>
      <c r="B284">
        <f>(Games!D284)*'Coefficients - Win Probability'!$B$2</f>
        <v>0</v>
      </c>
      <c r="C284" t="e">
        <f>(VLOOKUP(Games!B284, Data!$B$2:$L$134, 4, FALSE)-VLOOKUP(Games!C284, Data!$B$2:$L$134, 4, FALSE))*'Coefficients - Win Probability'!$C$2</f>
        <v>#N/A</v>
      </c>
      <c r="D284" t="e">
        <f>(VLOOKUP(Games!B284, Data!$B$2:$L$134, 5, FALSE)-VLOOKUP(Games!C284, Data!$B$2:$L$134, 5, FALSE))*'Coefficients - Win Probability'!$D$2</f>
        <v>#N/A</v>
      </c>
      <c r="E284" t="e">
        <f>(VLOOKUP(Games!B284, Data!$B$2:$L$134, 6, FALSE)-VLOOKUP(Games!C284, Data!$B$2:$L$134, 6, FALSE))*'Coefficients - Win Probability'!$E$2</f>
        <v>#N/A</v>
      </c>
      <c r="F284" t="e">
        <f>(VLOOKUP(Games!B284, Data!$B$2:$L$134, 7, FALSE)-VLOOKUP(Games!C284, Data!$B$2:$L$134, 7, FALSE))*'Coefficients - Win Probability'!$F$2</f>
        <v>#N/A</v>
      </c>
      <c r="G284" t="e">
        <f>(VLOOKUP(Games!B284, Data!$B$2:$L$134, 8, FALSE)-VLOOKUP(Games!C284, Data!$B$2:$L$134, 8, FALSE))*'Coefficients - Win Probability'!$G$2</f>
        <v>#N/A</v>
      </c>
      <c r="H284" t="e">
        <f>(VLOOKUP(Games!B284, Data!$B$2:$L$134, 9, FALSE)-VLOOKUP(Games!C284, Data!$B$2:$L$134, 9, FALSE))*'Coefficients - Win Probability'!$H$2</f>
        <v>#N/A</v>
      </c>
      <c r="I284" t="e">
        <f>(VLOOKUP(Games!B284, Data!$B$2:$L$134, 10, FALSE)-VLOOKUP(Games!C284, Data!$B$2:$L$134, 10, FALSE))*'Coefficients - Win Probability'!$I$2</f>
        <v>#N/A</v>
      </c>
      <c r="J284" t="e">
        <f>(IF(AND(VLOOKUP(Games!B284, Data!$B$2:$L$134, 11, FALSE)=1, VLOOKUP(Games!C284, Data!$B$2:$L$134, 11, FALSE)&lt;&gt;1), 1,0))*'Coefficients - Win Probability'!$J$2</f>
        <v>#N/A</v>
      </c>
      <c r="K284" t="e">
        <f>(IF(AND(VLOOKUP(Games!B284, Data!$B$2:$L$134, 11, FALSE)&lt;&gt;1, VLOOKUP(Games!C284, Data!$B$2:$L$134, 11, FALSE)=1), 1,0))*'Coefficients - Win Probability'!$K$2</f>
        <v>#N/A</v>
      </c>
      <c r="L284" t="e">
        <f>(VLOOKUP(Games!B284, Data!$B$2:$L$134, 3, FALSE)-VLOOKUP(Games!C284, Data!$B$2:$L$134, 3, FALSE))*'Coefficients - Win Probability'!$L$2</f>
        <v>#N/A</v>
      </c>
    </row>
    <row r="285" spans="1:14" x14ac:dyDescent="0.45">
      <c r="A285">
        <f>'Coefficients - Win Probability'!$A$2</f>
        <v>1.5006452889456501</v>
      </c>
      <c r="B285">
        <f>(Games!D285)*'Coefficients - Win Probability'!$B$2</f>
        <v>0</v>
      </c>
      <c r="C285" t="e">
        <f>(VLOOKUP(Games!B285, Data!$B$2:$L$134, 4, FALSE)-VLOOKUP(Games!C285, Data!$B$2:$L$134, 4, FALSE))*'Coefficients - Win Probability'!$C$2</f>
        <v>#N/A</v>
      </c>
      <c r="D285" t="e">
        <f>(VLOOKUP(Games!B285, Data!$B$2:$L$134, 5, FALSE)-VLOOKUP(Games!C285, Data!$B$2:$L$134, 5, FALSE))*'Coefficients - Win Probability'!$D$2</f>
        <v>#N/A</v>
      </c>
      <c r="E285" t="e">
        <f>(VLOOKUP(Games!B285, Data!$B$2:$L$134, 6, FALSE)-VLOOKUP(Games!C285, Data!$B$2:$L$134, 6, FALSE))*'Coefficients - Win Probability'!$E$2</f>
        <v>#N/A</v>
      </c>
      <c r="F285" t="e">
        <f>(VLOOKUP(Games!B285, Data!$B$2:$L$134, 7, FALSE)-VLOOKUP(Games!C285, Data!$B$2:$L$134, 7, FALSE))*'Coefficients - Win Probability'!$F$2</f>
        <v>#N/A</v>
      </c>
      <c r="G285" t="e">
        <f>(VLOOKUP(Games!B285, Data!$B$2:$L$134, 8, FALSE)-VLOOKUP(Games!C285, Data!$B$2:$L$134, 8, FALSE))*'Coefficients - Win Probability'!$G$2</f>
        <v>#N/A</v>
      </c>
      <c r="H285" t="e">
        <f>(VLOOKUP(Games!B285, Data!$B$2:$L$134, 9, FALSE)-VLOOKUP(Games!C285, Data!$B$2:$L$134, 9, FALSE))*'Coefficients - Win Probability'!$H$2</f>
        <v>#N/A</v>
      </c>
      <c r="I285" t="e">
        <f>(VLOOKUP(Games!B285, Data!$B$2:$L$134, 10, FALSE)-VLOOKUP(Games!C285, Data!$B$2:$L$134, 10, FALSE))*'Coefficients - Win Probability'!$I$2</f>
        <v>#N/A</v>
      </c>
      <c r="J285" t="e">
        <f>(IF(AND(VLOOKUP(Games!B285, Data!$B$2:$L$134, 11, FALSE)=1, VLOOKUP(Games!C285, Data!$B$2:$L$134, 11, FALSE)&lt;&gt;1), 1,0))*'Coefficients - Win Probability'!$J$2</f>
        <v>#N/A</v>
      </c>
      <c r="K285" t="e">
        <f>(IF(AND(VLOOKUP(Games!B285, Data!$B$2:$L$134, 11, FALSE)&lt;&gt;1, VLOOKUP(Games!C285, Data!$B$2:$L$134, 11, FALSE)=1), 1,0))*'Coefficients - Win Probability'!$K$2</f>
        <v>#N/A</v>
      </c>
      <c r="L285" t="e">
        <f>(VLOOKUP(Games!B285, Data!$B$2:$L$134, 3, FALSE)-VLOOKUP(Games!C285, Data!$B$2:$L$134, 3, FALSE))*'Coefficients - Win Probability'!$L$2</f>
        <v>#N/A</v>
      </c>
    </row>
    <row r="286" spans="1:14" x14ac:dyDescent="0.45">
      <c r="A286">
        <f>'Coefficients - Win Probability'!$A$2</f>
        <v>1.5006452889456501</v>
      </c>
      <c r="B286">
        <f>(Games!D286)*'Coefficients - Win Probability'!$B$2</f>
        <v>0</v>
      </c>
      <c r="C286" t="e">
        <f>(VLOOKUP(Games!B286, Data!$B$2:$L$134, 4, FALSE)-VLOOKUP(Games!C286, Data!$B$2:$L$134, 4, FALSE))*'Coefficients - Win Probability'!$C$2</f>
        <v>#N/A</v>
      </c>
      <c r="D286" t="e">
        <f>(VLOOKUP(Games!B286, Data!$B$2:$L$134, 5, FALSE)-VLOOKUP(Games!C286, Data!$B$2:$L$134, 5, FALSE))*'Coefficients - Win Probability'!$D$2</f>
        <v>#N/A</v>
      </c>
      <c r="E286" t="e">
        <f>(VLOOKUP(Games!B286, Data!$B$2:$L$134, 6, FALSE)-VLOOKUP(Games!C286, Data!$B$2:$L$134, 6, FALSE))*'Coefficients - Win Probability'!$E$2</f>
        <v>#N/A</v>
      </c>
      <c r="F286" t="e">
        <f>(VLOOKUP(Games!B286, Data!$B$2:$L$134, 7, FALSE)-VLOOKUP(Games!C286, Data!$B$2:$L$134, 7, FALSE))*'Coefficients - Win Probability'!$F$2</f>
        <v>#N/A</v>
      </c>
      <c r="G286" t="e">
        <f>(VLOOKUP(Games!B286, Data!$B$2:$L$134, 8, FALSE)-VLOOKUP(Games!C286, Data!$B$2:$L$134, 8, FALSE))*'Coefficients - Win Probability'!$G$2</f>
        <v>#N/A</v>
      </c>
      <c r="H286" t="e">
        <f>(VLOOKUP(Games!B286, Data!$B$2:$L$134, 9, FALSE)-VLOOKUP(Games!C286, Data!$B$2:$L$134, 9, FALSE))*'Coefficients - Win Probability'!$H$2</f>
        <v>#N/A</v>
      </c>
      <c r="I286" t="e">
        <f>(VLOOKUP(Games!B286, Data!$B$2:$L$134, 10, FALSE)-VLOOKUP(Games!C286, Data!$B$2:$L$134, 10, FALSE))*'Coefficients - Win Probability'!$I$2</f>
        <v>#N/A</v>
      </c>
      <c r="J286" t="e">
        <f>(IF(AND(VLOOKUP(Games!B286, Data!$B$2:$L$134, 11, FALSE)=1, VLOOKUP(Games!C286, Data!$B$2:$L$134, 11, FALSE)&lt;&gt;1), 1,0))*'Coefficients - Win Probability'!$J$2</f>
        <v>#N/A</v>
      </c>
      <c r="K286" t="e">
        <f>(IF(AND(VLOOKUP(Games!B286, Data!$B$2:$L$134, 11, FALSE)&lt;&gt;1, VLOOKUP(Games!C286, Data!$B$2:$L$134, 11, FALSE)=1), 1,0))*'Coefficients - Win Probability'!$K$2</f>
        <v>#N/A</v>
      </c>
      <c r="L286" t="e">
        <f>(VLOOKUP(Games!B286, Data!$B$2:$L$134, 3, FALSE)-VLOOKUP(Games!C286, Data!$B$2:$L$134, 3, FALSE))*'Coefficients - Win Probability'!$L$2</f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Games</vt:lpstr>
      <vt:lpstr>Prediction Log</vt:lpstr>
      <vt:lpstr>Bet Log</vt:lpstr>
      <vt:lpstr>Performance vs Market</vt:lpstr>
      <vt:lpstr>Coefficients</vt:lpstr>
      <vt:lpstr>Coefficients - Win Probability</vt:lpstr>
      <vt:lpstr>Data</vt:lpstr>
      <vt:lpstr>Calc</vt:lpstr>
      <vt:lpstr>Calc - Win Probability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Beney, Sean Michael</cp:lastModifiedBy>
  <dcterms:created xsi:type="dcterms:W3CDTF">2023-10-06T12:35:18Z</dcterms:created>
  <dcterms:modified xsi:type="dcterms:W3CDTF">2023-10-29T12:56:26Z</dcterms:modified>
</cp:coreProperties>
</file>